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Method &amp; Caveats" sheetId="18" state="visible" r:id="rId2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sharedStrings.xml><?xml version="1.0" encoding="utf-8"?>
<sst xmlns="http://schemas.openxmlformats.org/spreadsheetml/2006/main" count="18082" uniqueCount="846">
  <si>
    <t xml:space="preserve">PA-07 2026 House Forecast — Precinct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</si>
  <si>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</si>
  <si>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2022 and 2020 with its own weights; those misses are the error terms.</t>
  </si>
  <si>
    <t xml:space="preserve">SCENARIO INPUTS (defaults are built from the tables below; type over them to run another scenario)</t>
  </si>
  <si>
    <t xml:space="preserve">District-wide Brooks share of the two-party vote (input)</t>
  </si>
  <si>
    <t xml:space="preserve">← default: history-rule baseline (row 21) — every election 2018–2024, midterms counted twice, adjusted for the registration shift</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</si>
  <si>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</si>
  <si>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</si>
  <si>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</si>
  <si>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</si>
  <si>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</si>
  <si>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</si>
  <si>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</si>
  <si>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</si>
  <si>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</si>
  <si>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</si>
  <si>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</si>
  <si>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</si>
  <si>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</si>
  <si>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</si>
  <si>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</si>
  <si>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History-rule Democratic share: (2 × 2018 + 2020 + 2 × 2022 + 2024) ÷ 6 — midterms count twice for a midterm</t>
  </si>
  <si>
    <t xml:space="preserve">Change in Dem share of two-party registration since those elections, same weights (pts)</t>
  </si>
  <si>
    <t xml:space="preserve">Registration-to-vote link (k), measured on precinct changes 2018→2020, 2020→2022, 2022→2024</t>
  </si>
  <si>
    <t xml:space="preserve">Within-district slope: precincts whose registration moved 1 pt toward a party moved about this many pts in vote share (national swing removed).</t>
  </si>
  <si>
    <t xml:space="preserve">History-rule baseline for 2026 = row 18 + k × row 19</t>
  </si>
  <si>
    <t xml:space="preserve">For comparison — v9 feeder rule (67% 2022 + 33% 2024, same registration adjustment)</t>
  </si>
  <si>
    <t xml:space="preserve">Type this into C6 to use the v9 feeder-rule baseline instead.</t>
  </si>
  <si>
    <t xml:space="preserve">2022 turnout in today’s district (House votes ÷ registered voters)</t>
  </si>
  <si>
    <t xml:space="preserve">2026 registered voters (state rolls, summed over precincts)</t>
  </si>
  <si>
    <t xml:space="preserve">District check: 2022 turnout × 2026 registered</t>
  </si>
  <si>
    <t xml:space="preserve">Rule applied precinct by precinct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</si>
  <si>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</si>
  <si>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</si>
  <si>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</si>
  <si>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</si>
  <si>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</si>
  <si>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</si>
  <si>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</si>
  <si>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</si>
  <si>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</si>
  <si>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</si>
  <si>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</si>
  <si>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</si>
  <si>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</si>
  <si>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</si>
  <si>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</si>
  <si>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</si>
  <si>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</si>
  <si>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</si>
  <si>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</si>
  <si>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the 2020, 2022 and 2024 backtests. Place pattern error terms come from the 2022 and 2024 forward backtests.</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</si>
  <si>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</si>
  <si>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</si>
  <si>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</si>
  <si>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</si>
  <si>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</si>
  <si>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</si>
  <si>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</si>
  <si>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</si>
  <si>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</si>
  <si>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</si>
  <si>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</si>
  <si>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</si>
  <si>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</si>
  <si>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</si>
  <si>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</si>
  <si>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Green = forward backtests (only earlier elections used: 2024 and 2022). 2020 is a hold-out test: it is treated as the one unknown election and uses 2018, 2022 and 2024. Each year’s error terms come from the other two backtest years.</t>
  </si>
  <si>
    <t xml:space="preserve">WHAT CHANGED IN v10 TO MAKE THE BACKTESTS MORE ACCURATE</t>
  </si>
  <si>
    <t xml:space="preserve">1. History comes from every other election, not one feeder.</t>
  </si>
  <si>
    <t xml:space="preserve">v9 fed 2020 only from 2018 and 2022 only from 2020 — each from a single election of the opposite type — so a one-off swing (the 2018 Democratic wave) was carried straight into the next forecast. v10 averages every other election known at the time and counts same-type elections (midterm or presidential) twice. 2026 uses 2018 (×2), 2020, 2022 (×2), 2024; the 2024 backtest 2018, 2020 (×2), 2022; the 2022 backtest 2018 (×2), 2020; the 2020 hold-out 2018, 2022, 2024 (×2). This applies to the district baseline and to every history input to the forests.</t>
  </si>
  <si>
    <t xml:space="preserve">2. 2018 is now a training election.</t>
  </si>
  <si>
    <t xml:space="preserve">Because each row’s history is built from the other elections, 2018 rows can train the forests too. The 2022 backtest forest now learns from two elections (2018 and 2020) instead of one, so it sees both a midterm and a presidential year; every forest has one more election to learn from.</t>
  </si>
  <si>
    <t xml:space="preserve">3. New inputs: same-type history, opposite-type history and nearest-election lean.</t>
  </si>
  <si>
    <t xml:space="preserve">The forests see each place’s House lean in same-type elections, in opposite-type elections and in the nearest election, so they can learn how midterm and presidential patterns differ and how much the latest result matters.</t>
  </si>
  <si>
    <t xml:space="preserve">4. Honest tuning.</t>
  </si>
  <si>
    <t xml:space="preserve">Each backtest forest’s settings are tuned only on that backtest’s own training elections (v9 reused settings tuned with every election).</t>
  </si>
  <si>
    <t xml:space="preserve">Unchanged.</t>
  </si>
  <si>
    <t xml:space="preserve">Results-only random forests (one per forecast; separate municipal and precinct forests); Forecasts A/B/C with the same weighting rules, and backtests with the same weights; turnout = 2022 turnout rate × 2026 registered voters (backtests: same-type turnout one cycle earlier); today’s map in every year; the 27 historical precincts in Forks, Palmer, Lower Saucon, Upper Nazareth, Bangor and Lower Nazareth (Washington keeps its 2).</t>
  </si>
  <si>
    <t xml:space="preserve">Tried and not used.</t>
  </si>
  <si>
    <t xml:space="preserve">Voter-file registrants as the turnout base (votes cast off by 7–14% in the backtests, against 0.5–6% with state rolls); forecasting each place’s change from its history instead of its level (no better overall); recency-weighted history (worse district baseline); history from all other elections with equal weights (slightly worse district baseline than same type ×2).</t>
  </si>
  <si>
    <t xml:space="preserve">Limits.</t>
  </si>
  <si>
    <t xml:space="preserve">The 2022 votes-cast miss (about −6%) is unchanged: 2022 turnout rose above 2018’s and nothing known before 2022 shows that. Most of the remaining 2020 miss is the 2020 swing toward Republicans, which no input measures. The rule was picked after comparing alternatives on these same three backtests, so the error terms are somewhat optimistic; v9’s ±2.1 points is a sensible upper reference.</t>
  </si>
  <si>
    <t xml:space="preserve">Backtest accuracy, v9 (feeder rule) vs v10</t>
  </si>
  <si>
    <t xml:space="preserve">District share miss, v9 (pts)</t>
  </si>
  <si>
    <t xml:space="preserve">District share miss, v10 (pts)</t>
  </si>
  <si>
    <t xml:space="preserve">Pattern RMS per row, v9 (pts)</t>
  </si>
  <si>
    <t xml:space="preserve">Pattern RMS per row, v10 (pts)</t>
  </si>
  <si>
    <t xml:space="preserve">RMS miss per row, v9 (pts)</t>
  </si>
  <si>
    <t xml:space="preserve">RMS miss per row, v10 (pts)</t>
  </si>
  <si>
    <t xml:space="preserve">Dem votes miss, v9</t>
  </si>
  <si>
    <t xml:space="preserve">Dem votes miss, v10</t>
  </si>
  <si>
    <t xml:space="preserve">Rep votes miss, v9</t>
  </si>
  <si>
    <t xml:space="preserve">Rep votes miss, v10</t>
  </si>
  <si>
    <t xml:space="preserve">Root-mean-square, all nine</t>
  </si>
  <si>
    <t xml:space="preserve">v9 values: PA07_Precinct_Results_Forecasts_ABC_v9_FeederRule.xlsx. v10 values are live from this workbook’s backtest tabs. Lower is better in every column (the root-mean-square row ignores the sign).</t>
  </si>
  <si>
    <t xml:space="preserve">District baseline by election (history rule)</t>
  </si>
  <si>
    <t xml:space="preserve">History used (same type ×2)</t>
  </si>
  <si>
    <t xml:space="preserve">History-weighted share</t>
  </si>
  <si>
    <t xml:space="preserve">Registration adjustment (pts)</t>
  </si>
  <si>
    <t xml:space="preserve">Baseline used</t>
  </si>
  <si>
    <t xml:space="preserve">Actual Dem share</t>
  </si>
  <si>
    <t xml:space="preserve">Baseline miss (pts)</t>
  </si>
  <si>
    <t xml:space="preserve">Turnout rule miss</t>
  </si>
  <si>
    <t xml:space="preserve">Dem votes miss (A)</t>
  </si>
  <si>
    <t xml:space="preserve">Rep votes miss (A)</t>
  </si>
  <si>
    <t xml:space="preserve">2026</t>
  </si>
  <si>
    <t xml:space="preserve">2018 (×2), 2020, 2022 (×2), 2024</t>
  </si>
  <si>
    <t xml:space="preserve">—</t>
  </si>
  <si>
    <t xml:space="preserve">2024 (forward backtest)</t>
  </si>
  <si>
    <t xml:space="preserve">2018, 2020 (×2), 2022</t>
  </si>
  <si>
    <t xml:space="preserve">2022 (forward backtest)</t>
  </si>
  <si>
    <t xml:space="preserve">2018 (×2), 2020</t>
  </si>
  <si>
    <t xml:space="preserve">2020 (hold-out test)</t>
  </si>
  <si>
    <t xml:space="preserve">2018, 2022, 2024 (×2)</t>
  </si>
  <si>
    <t xml:space="preserve">2026 turnout scenario (Forecast A)</t>
  </si>
  <si>
    <t xml:space="preserve">Multiplier</t>
  </si>
  <si>
    <t xml:space="preserve">Votes cast</t>
  </si>
  <si>
    <t xml:space="preserve">Basis</t>
  </si>
  <si>
    <t xml:space="preserve">Lower turnout</t>
  </si>
  <si>
    <t xml:space="preserve">midterm turnout falls back by as much as it rose 2018→2022</t>
  </si>
  <si>
    <t xml:space="preserve">Central (2022 turnout rate)</t>
  </si>
  <si>
    <t xml:space="preserve">each place keeps its 2022 turnout rate (the forecast)</t>
  </si>
  <si>
    <t xml:space="preserve">Higher turnout</t>
  </si>
  <si>
    <t xml:space="preserve">midterm turnout rises again by as much as it did 2018→2022</t>
  </si>
  <si>
    <t xml:space="preserve">Turnout changes both candidates’ vote counts in the same direction but not the Brooks share; the share (and the winner) depends on the district share input in row 6.</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</si>
  <si>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</si>
  <si>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</si>
  <si>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precincts.</t>
  </si>
  <si>
    <t xml:space="preserve">2. The place-level forecasts do differ, but only a little.</t>
  </si>
  <si>
    <t xml:space="preserve">Average gap between forecasts: A vs B 0.67 pts (largest 4.6), A vs C 0.49 (largest 2.3), B vs C 0.93 (largest 5.9) — against a 13.4-point spread of leans across precincts. Correlation between forecasts ≥ 0.997.</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</si>
  <si>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</si>
  <si>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</si>
  <si>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</si>
  <si>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</si>
  <si>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PRECINCT COMPARISON (Brooks share by forecast, live)</t>
  </si>
  <si>
    <t xml:space="preserve">County</t>
  </si>
  <si>
    <t xml:space="preserve">Municipality</t>
  </si>
  <si>
    <t xml:space="preserve">Precinct</t>
  </si>
  <si>
    <t xml:space="preserve">Spread (max − min, pts)</t>
  </si>
  <si>
    <t xml:space="preserve">Total error term A (± pts)</t>
  </si>
  <si>
    <t xml:space="preserve">Total error term B (± pts)</t>
  </si>
  <si>
    <t xml:space="preserve">Total error term C (± pts)</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</si>
  <si>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</si>
  <si>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</si>
  <si>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</si>
  <si>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(2020, 2022 and 2024 backtests).</t>
  </si>
  <si>
    <t xml:space="preserve">Model / scenario</t>
  </si>
  <si>
    <t xml:space="preserve">Random forest on results — Forecast A (Full random forest), precinct model; turnout = 2022 turnout rate × 2026 registered voters</t>
  </si>
  <si>
    <t xml:space="preserve">As-of date</t>
  </si>
  <si>
    <t xml:space="preserve">Prepared by</t>
  </si>
  <si>
    <t xml:space="preserve">Max</t>
  </si>
  <si>
    <t xml:space="preserve">Version</t>
  </si>
  <si>
    <t xml:space="preserve">v10.0 (best backtests; current map; 27 historical precincts)</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</si>
  <si>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</si>
  <si>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</si>
  <si>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</si>
  <si>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</si>
  <si>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</si>
  <si>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</si>
  <si>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(precinct)</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</si>
  <si>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</si>
  <si>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</si>
  <si>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</si>
  <si>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</si>
  <si>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</si>
  <si>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</si>
  <si>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</si>
  <si>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</si>
  <si>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</si>
  <si>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</si>
  <si>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precincts)</t>
  </si>
  <si>
    <t xml:space="preserve">Headline forecast for the briefing</t>
  </si>
  <si>
    <t xml:space="preserve">Error terms are ±1 standard error: place pattern error by place size (2022 and 2024 forward backtests) plus district-wide and turnout error (2020, 2022 and 2024 backtests). 95% low/high = Brooks share ± 1.96 × total error term.</t>
  </si>
  <si>
    <t xml:space="preserve">PRECINCT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</si>
  <si>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</si>
  <si>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</si>
  <si>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</si>
  <si>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</si>
  <si>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</si>
  <si>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</si>
  <si>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</si>
  <si>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</si>
  <si>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</si>
  <si>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</si>
  <si>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</si>
  <si>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</si>
  <si>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random forest (results only)</t>
  </si>
  <si>
    <t xml:space="preserve">Small</t>
  </si>
  <si>
    <t xml:space="preserve">state rolls, precinct</t>
  </si>
  <si>
    <t xml:space="preserve">BEAVER MEADOWS BOROUGH</t>
  </si>
  <si>
    <t xml:space="preserve">BOWMANSTOWN BOROUGH</t>
  </si>
  <si>
    <t xml:space="preserve">EAST PENN TOWNSHIP</t>
  </si>
  <si>
    <t xml:space="preserve">EAST PENN TOWNSHIP-NORTH</t>
  </si>
  <si>
    <t xml:space="preserve">Medium</t>
  </si>
  <si>
    <t xml:space="preserve">EAST PENN TOWNSHIP-SOUTH</t>
  </si>
  <si>
    <t xml:space="preserve">EAST SIDE BOROUGH</t>
  </si>
  <si>
    <t xml:space="preserve">FRANKLIN TOWNSHIP</t>
  </si>
  <si>
    <t xml:space="preserve">FRANKLIN TOWNSHIP-HARRITY</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</si>
  <si>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</si>
  <si>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</si>
  <si>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</si>
  <si>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</si>
  <si>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</si>
  <si>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</si>
  <si>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</si>
  <si>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</si>
  <si>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</si>
  <si>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</si>
  <si>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</si>
  <si>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</si>
  <si>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</si>
  <si>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</si>
  <si>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</si>
  <si>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</si>
  <si>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</si>
  <si>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</si>
  <si>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</si>
  <si>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</si>
  <si>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</si>
  <si>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</si>
  <si>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</si>
  <si>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</si>
  <si>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</si>
  <si>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</si>
  <si>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</si>
  <si>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</si>
  <si>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Large</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</si>
  <si>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</si>
  <si>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</si>
  <si>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</si>
  <si>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</si>
  <si>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</si>
  <si>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</si>
  <si>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</si>
  <si>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</si>
  <si>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</si>
  <si>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</si>
  <si>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</si>
  <si>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</si>
  <si>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</si>
  <si>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</si>
  <si>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</si>
  <si>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</si>
  <si>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</si>
  <si>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</si>
  <si>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</si>
  <si>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</si>
  <si>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</si>
  <si>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</si>
  <si>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</si>
  <si>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</si>
  <si>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</si>
  <si>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</si>
  <si>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</si>
  <si>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</si>
  <si>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</si>
  <si>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</si>
  <si>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</si>
  <si>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</si>
  <si>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</si>
  <si>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</si>
  <si>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</si>
  <si>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</si>
  <si>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</si>
  <si>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</si>
  <si>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</si>
  <si>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</si>
  <si>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</si>
  <si>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</si>
  <si>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</si>
  <si>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</si>
  <si>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</si>
  <si>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</si>
  <si>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</si>
  <si>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</si>
  <si>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</si>
  <si>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</si>
  <si>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</si>
  <si>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</si>
  <si>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</si>
  <si>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</si>
  <si>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</si>
  <si>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</si>
  <si>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</si>
  <si>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</si>
  <si>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</si>
  <si>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</si>
  <si>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</si>
  <si>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</si>
  <si>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(results only) — 2022 votes allocated from its municipality (no comparable 2022 result under this code); history uses its municipality</t>
  </si>
  <si>
    <t xml:space="preserve">ALLENTOWN 17TH WD 4TH DT PARK</t>
  </si>
  <si>
    <t xml:space="preserve">voter file × municipal state/voter-file ratio</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</si>
  <si>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</si>
  <si>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</si>
  <si>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</si>
  <si>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</si>
  <si>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</si>
  <si>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</si>
  <si>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</si>
  <si>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</si>
  <si>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</si>
  <si>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</si>
  <si>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</si>
  <si>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</si>
  <si>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</si>
  <si>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</si>
  <si>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</si>
  <si>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</si>
  <si>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</si>
  <si>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</si>
  <si>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</si>
  <si>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</si>
  <si>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</si>
  <si>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</si>
  <si>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</si>
  <si>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</si>
  <si>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</si>
  <si>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</si>
  <si>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</si>
  <si>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</si>
  <si>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</si>
  <si>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</si>
  <si>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</si>
  <si>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</si>
  <si>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</si>
  <si>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</si>
  <si>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</si>
  <si>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</si>
  <si>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</si>
  <si>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</si>
  <si>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</si>
  <si>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</si>
  <si>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</si>
  <si>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</si>
  <si>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</si>
  <si>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</si>
  <si>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</si>
  <si>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</si>
  <si>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</si>
  <si>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</si>
  <si>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</si>
  <si>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</si>
  <si>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</si>
  <si>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</si>
  <si>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</si>
  <si>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</si>
  <si>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</si>
  <si>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</si>
  <si>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</si>
  <si>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</si>
  <si>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</si>
  <si>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</si>
  <si>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</si>
  <si>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</si>
  <si>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</si>
  <si>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</si>
  <si>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</si>
  <si>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</si>
  <si>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</si>
  <si>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</si>
  <si>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</si>
  <si>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</si>
  <si>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</si>
  <si>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</si>
  <si>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</si>
  <si>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</si>
  <si>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</si>
  <si>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</si>
  <si>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</si>
  <si>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</si>
  <si>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</si>
  <si>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</si>
  <si>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</si>
  <si>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</si>
  <si>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</si>
  <si>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</si>
  <si>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</si>
  <si>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</si>
  <si>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</si>
  <si>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</si>
  <si>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</si>
  <si>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</si>
  <si>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</si>
  <si>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</si>
  <si>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</si>
  <si>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</si>
  <si>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</si>
  <si>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</si>
  <si>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</si>
  <si>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</si>
  <si>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</si>
  <si>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</si>
  <si>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</si>
  <si>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</si>
  <si>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</si>
  <si>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</si>
  <si>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</si>
  <si>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</si>
  <si>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</si>
  <si>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</si>
  <si>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</si>
  <si>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</si>
  <si>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</si>
  <si>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</si>
  <si>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</si>
  <si>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</si>
  <si>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</si>
  <si>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</si>
  <si>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</si>
  <si>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</si>
  <si>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</si>
  <si>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</si>
  <si>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</si>
  <si>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</si>
  <si>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</si>
  <si>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</si>
  <si>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</si>
  <si>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</si>
  <si>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</si>
  <si>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</si>
  <si>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</si>
  <si>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</si>
  <si>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</si>
  <si>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</si>
  <si>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</si>
  <si>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</si>
  <si>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</si>
  <si>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</si>
  <si>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</si>
  <si>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</si>
  <si>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</si>
  <si>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</si>
  <si>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</si>
  <si>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</si>
  <si>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</si>
  <si>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</si>
  <si>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</si>
  <si>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</si>
  <si>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</si>
  <si>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</si>
  <si>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</si>
  <si>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</si>
  <si>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</si>
  <si>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</si>
  <si>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</si>
  <si>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</si>
  <si>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</si>
  <si>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</si>
  <si>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 historical precinct 20</t>
  </si>
  <si>
    <t xml:space="preserve">random forest (results only) — historical precinct (2018–2024 lines; 2026 has more, redrawn precincts here) — 2026 registration allocated from the municipality by 2024 share; voter-file inputs at municipal level</t>
  </si>
  <si>
    <t xml:space="preserve">2026 municipal state roll × precinct’s 2024 share (historical lines)</t>
  </si>
  <si>
    <t xml:space="preserve">BANGOR — historical precinct 30</t>
  </si>
  <si>
    <t xml:space="preserve">BANGOR — historical precinct 40</t>
  </si>
  <si>
    <t xml:space="preserve">BANGOR — historical precinct 50</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</si>
  <si>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</si>
  <si>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</si>
  <si>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</si>
  <si>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</si>
  <si>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</si>
  <si>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</si>
  <si>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</si>
  <si>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</si>
  <si>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</si>
  <si>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</si>
  <si>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</si>
  <si>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</si>
  <si>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</si>
  <si>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</si>
  <si>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</si>
  <si>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</si>
  <si>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</si>
  <si>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</si>
  <si>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</si>
  <si>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</si>
  <si>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</si>
  <si>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</si>
  <si>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</si>
  <si>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</si>
  <si>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</si>
  <si>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</si>
  <si>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</si>
  <si>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</si>
  <si>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</si>
  <si>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</si>
  <si>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</si>
  <si>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</si>
  <si>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</si>
  <si>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</si>
  <si>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</si>
  <si>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</si>
  <si>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</si>
  <si>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</si>
  <si>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</si>
  <si>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</si>
  <si>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</si>
  <si>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</si>
  <si>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</si>
  <si>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</si>
  <si>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</si>
  <si>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</si>
  <si>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</si>
  <si>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</si>
  <si>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</si>
  <si>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</si>
  <si>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</si>
  <si>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</si>
  <si>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</si>
  <si>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</si>
  <si>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</si>
  <si>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</si>
  <si>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</si>
  <si>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</si>
  <si>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</si>
  <si>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</si>
  <si>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</si>
  <si>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</si>
  <si>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</si>
  <si>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</si>
  <si>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</si>
  <si>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</si>
  <si>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</si>
  <si>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 historical precinct 594</t>
  </si>
  <si>
    <t xml:space="preserve">FORKS — historical precinct 601</t>
  </si>
  <si>
    <t xml:space="preserve">FORKS — historical precinct 608</t>
  </si>
  <si>
    <t xml:space="preserve">FORKS — historical precinct 615</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</si>
  <si>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</si>
  <si>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</si>
  <si>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</si>
  <si>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</si>
  <si>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</si>
  <si>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</si>
  <si>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</si>
  <si>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</si>
  <si>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</si>
  <si>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</si>
  <si>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</si>
  <si>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</si>
  <si>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</si>
  <si>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</si>
  <si>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</si>
  <si>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</si>
  <si>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</si>
  <si>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</si>
  <si>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</si>
  <si>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</si>
  <si>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</si>
  <si>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</si>
  <si>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 historical precinct 780</t>
  </si>
  <si>
    <t xml:space="preserve">LOWER NAZARETH — historical precinct 790</t>
  </si>
  <si>
    <t xml:space="preserve">LOWER SAUCON</t>
  </si>
  <si>
    <t xml:space="preserve">LOWER SAUCON — historical precinct 800</t>
  </si>
  <si>
    <t xml:space="preserve">LOWER SAUCON — historical precinct 810</t>
  </si>
  <si>
    <t xml:space="preserve">LOWER SAUCON — historical precinct 820</t>
  </si>
  <si>
    <t xml:space="preserve">LOWER SAUCON — historical precinct 830</t>
  </si>
  <si>
    <t xml:space="preserve">LOWER SAUCON — historical precinct 833</t>
  </si>
  <si>
    <t xml:space="preserve">LOWER SAUCON — historical precinct 837</t>
  </si>
  <si>
    <t xml:space="preserve">LOWER SAUCON — historical precinct 840</t>
  </si>
  <si>
    <t xml:space="preserve">LOWER SAUCON — historical precinct 850</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</si>
  <si>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</si>
  <si>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</si>
  <si>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</si>
  <si>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</si>
  <si>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</si>
  <si>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</si>
  <si>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</si>
  <si>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</si>
  <si>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</si>
  <si>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</si>
  <si>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</si>
  <si>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</si>
  <si>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</si>
  <si>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</si>
  <si>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</si>
  <si>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</si>
  <si>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</si>
  <si>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</si>
  <si>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historical precinct 1000</t>
  </si>
  <si>
    <t xml:space="preserve">PALMER — historical precinct 1010</t>
  </si>
  <si>
    <t xml:space="preserve">PALMER — historical precinct 1020</t>
  </si>
  <si>
    <t xml:space="preserve">PALMER — historical precinct 1030</t>
  </si>
  <si>
    <t xml:space="preserve">PALMER — historical precinct 1040</t>
  </si>
  <si>
    <t xml:space="preserve">PALMER — historical precinct 1050</t>
  </si>
  <si>
    <t xml:space="preserve">PALMER — historical precinct 990</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</si>
  <si>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</si>
  <si>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</si>
  <si>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</si>
  <si>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</si>
  <si>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</si>
  <si>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</si>
  <si>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</si>
  <si>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</si>
  <si>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</si>
  <si>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</si>
  <si>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</si>
  <si>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</si>
  <si>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</si>
  <si>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</si>
  <si>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</si>
  <si>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</si>
  <si>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</si>
  <si>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</si>
  <si>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</si>
  <si>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</si>
  <si>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</si>
  <si>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</si>
  <si>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</si>
  <si>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</si>
  <si>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</si>
  <si>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historical precinct 1230</t>
  </si>
  <si>
    <t xml:space="preserve">UPPER NAZARETH — historical precinct 1240</t>
  </si>
  <si>
    <t xml:space="preserve">WALNUTPORT</t>
  </si>
  <si>
    <t xml:space="preserve">WALNUTPORT BORO</t>
  </si>
  <si>
    <t xml:space="preserve">WASHINGTON TWSP - LOWER</t>
  </si>
  <si>
    <t xml:space="preserve">WASHINGTON TWSP - UPPER</t>
  </si>
  <si>
    <t xml:space="preserve">random forest (results only) — 2022 votes allocated from its municipality (no comparable 2022 result under this code)</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</si>
  <si>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</si>
  <si>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</si>
  <si>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</si>
  <si>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</si>
  <si>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</si>
  <si>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</si>
  <si>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</si>
  <si>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</si>
  <si>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</si>
  <si>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</si>
  <si>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</si>
  <si>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</si>
  <si>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on results — Forecast B (SHAP-selected forest), precinct model; turnout = 2022 turnout rate × 2026 registered voters</t>
  </si>
  <si>
    <t xml:space="preserve">PA-07 2026 House Forecast — Precinct-Level Predictions (Forecast C: shap family-reweighted forest)</t>
  </si>
  <si>
    <t xml:space="preserve">Random forest on results — Forecast C (SHAP family-reweighted forest), precinct model; turnout = 2022 turnout rate × 2026 registered voters</t>
  </si>
  <si>
    <t xml:space="preserve">How the three precinct-level forecasts weigh their inputs (SHAP) — results-only random forests</t>
  </si>
  <si>
    <t xml:space="preserve">Forecast A — Full random forest.</t>
  </si>
  <si>
    <t xml:space="preserve">All 26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</si>
  <si>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</si>
  <si>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(7 of 26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</si>
  <si>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</si>
  <si>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four training elections.</t>
  </si>
  <si>
    <t xml:space="preserve">Backtests.</t>
  </si>
  <si>
    <t xml:space="preserve">Each backtest uses its own forecast’s weighting: A’s full input set, B’s selected inputs, and C’s exact family weights — refit only on the elections known at the time (2024: 2018–2022; 2022: 2018–2020; 2020 hold-out: 2018, 2022 and 2024), with forest settings tuned on those elections only.</t>
  </si>
  <si>
    <t xml:space="preserve">Turnout.</t>
  </si>
  <si>
    <t xml:space="preserve">Not modelled in any forecast: votes cast = each place’s 2022 turnout rate × its 2026 registered voters (backtests: the same-type election’s turnout rate one cycle earlier × that year’s registered voters).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</si>
  <si>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</si>
  <si>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</si>
  <si>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</si>
  <si>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</si>
  <si>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Geography &amp; municipal context</t>
  </si>
  <si>
    <t xml:space="preserve">Historical voter data</t>
  </si>
  <si>
    <t xml:space="preserve">Voter registration data</t>
  </si>
  <si>
    <t xml:space="preserve">Out-of-fold pattern error before → after Forecast C’s re-weighting: 2.54 → 2.50 points.</t>
  </si>
  <si>
    <t xml:space="preserve">Top inputs in each forecast (share of SHAP value in votes)</t>
  </si>
  <si>
    <t xml:space="preserve">#</t>
  </si>
  <si>
    <t xml:space="preserve">Share</t>
  </si>
  <si>
    <t xml:space="preserve">Precinct House lean, nearest election</t>
  </si>
  <si>
    <t xml:space="preserve">Precinct House lean, other elections (same type ×2)</t>
  </si>
  <si>
    <t xml:space="preserve">Precinct House lean, opposite-type elections</t>
  </si>
  <si>
    <t xml:space="preserve">Precinct House lean, same-type elections</t>
  </si>
  <si>
    <t xml:space="preserve">Electorate: R % of ballots, same-type elections</t>
  </si>
  <si>
    <t xml:space="preserve">Municipality House lean, nearest election</t>
  </si>
  <si>
    <t xml:space="preserve">State registration: R %</t>
  </si>
  <si>
    <t xml:space="preserve">Municipality House lean, other elections</t>
  </si>
  <si>
    <t xml:space="preserve">State registration: D %</t>
  </si>
  <si>
    <t xml:space="preserve">State registration: change in D−R margin vs. other elections</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</si>
  <si>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</si>
  <si>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</si>
  <si>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</si>
  <si>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</si>
  <si>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</si>
  <si>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</si>
  <si>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</si>
  <si>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Turnout (state), same-type elections</t>
  </si>
  <si>
    <t xml:space="preserve">Registrants: Millennial + Gen Z %</t>
  </si>
  <si>
    <t xml:space="preserve">Turnout: R registrants, same-type elections</t>
  </si>
  <si>
    <t xml:space="preserve">Precinct vs. its municipality, other elections (pts)</t>
  </si>
  <si>
    <t xml:space="preserve">Turnout: D registrants, same-type elections</t>
  </si>
  <si>
    <t xml:space="preserve">Voter-file party switch gap (voter-file R % − state R %)</t>
  </si>
  <si>
    <t xml:space="preserve">Mail use: D voters, other elections</t>
  </si>
  <si>
    <t xml:space="preserve">State registration: other %</t>
  </si>
  <si>
    <t xml:space="preserve">Registrants: Boomer + Silent %</t>
  </si>
  <si>
    <t xml:space="preserve">Registered voters (log, state)</t>
  </si>
  <si>
    <t xml:space="preserve">Registrants: female % (known sex)</t>
  </si>
  <si>
    <t xml:space="preserve">Midterm year (1/0)</t>
  </si>
  <si>
    <t xml:space="preserve">County: Carbon</t>
  </si>
  <si>
    <t xml:space="preserve">Mail use: R voters, other elections</t>
  </si>
  <si>
    <t xml:space="preserve">County: Lehigh</t>
  </si>
  <si>
    <t xml:space="preserve">County: Northampton</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</si>
  <si>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</si>
  <si>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</si>
  <si>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</si>
  <si>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</si>
  <si>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</si>
  <si>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</si>
  <si>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</si>
  <si>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</si>
  <si>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</si>
  <si>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Precinct’s Democratic House lean in the nearest other election (for 2026: 2024)</t>
  </si>
  <si>
    <t xml:space="preserve">Democratic percent of the two-party vote</t>
  </si>
  <si>
    <t xml:space="preserve">Beat all 10 random comparison columns in 20 of 20 refits.</t>
  </si>
  <si>
    <t xml:space="preserve">Kept in B</t>
  </si>
  <si>
    <t xml:space="preserve">Precinct’s Democratic percent of the two-party House vote above or below the district average, averaged over the other elections in the data (for 2026: 2018–2024), with elections of the same type (midterm or presidential) counted twice</t>
  </si>
  <si>
    <t xml:space="preserve">Precinct’s Democratic House lean, averaged over the other elections of the opposite type (for 2026: the 2020 and 2024 presidential elections)</t>
  </si>
  <si>
    <t xml:space="preserve">Precinct’s Democratic House lean, averaged over the other elections of the same type (for 2026: the 2018 and 2022 midterms)</t>
  </si>
  <si>
    <t xml:space="preserve">Registered Republicans as a percent of everyone who voted, averaged over the other elections of the same type (for 2026: the 2018 and 2022 midterms)</t>
  </si>
  <si>
    <t xml:space="preserve">The precinct’s municipality’s House lean in the nearest other election (for 2026: 2024)</t>
  </si>
  <si>
    <t xml:space="preserve">The precinct’s municipality’s House lean, averaged over the other elections in the data (for 2026: 2018–2024), with elections of the same type (midterm or presidential) counted twice</t>
  </si>
  <si>
    <t xml:space="preserve">Registered Republicans as a percent of all registered voters, as of the election (Department of State)</t>
  </si>
  <si>
    <t xml:space="preserve">Dropped from B</t>
  </si>
  <si>
    <t xml:space="preserve">Registered Democrats as a percent of all registered voters, as of the election (Department of State)</t>
  </si>
  <si>
    <t xml:space="preserve">Registered Democrats minus Republicans (percent) now, minus the same averaged over the other elections in the data (for 2026: 2018–2024), with elections of the same type (midterm or presidential) counted twice</t>
  </si>
  <si>
    <t xml:space="preserve">Ballots cast as a percent of registered voters (Department of State), averaged over the other elections of the same type (for 2026: the 2018 and 2022 midterms)</t>
  </si>
  <si>
    <t xml:space="preserve">Registered voters born 1981 or later, percent of all registered</t>
  </si>
  <si>
    <t xml:space="preserve">Percent of registered Republicans who voted, averaged over the other elections of the same type (for 2026: the 2018 and 2022 midterms)</t>
  </si>
  <si>
    <t xml:space="preserve">Percent of registered Democrats who voted, averaged over the other elections of the same type (for 2026: the 2018 and 2022 midterms)</t>
  </si>
  <si>
    <t xml:space="preserve">Precinct’s House lean minus its municipality’s, averaged over the other elections in the data (for 2026: 2018–2024), with elections of the same type (midterm or presidential) counted twice</t>
  </si>
  <si>
    <t xml:space="preserve">Republican percent in the voter file minus on the state rolls (a party-switching signal)</t>
  </si>
  <si>
    <t xml:space="preserve">Percent of Democratic voters who voted by mail, averaged over the other elections in the data (for 2026: 2018–2024), with elections of the same type (midterm or presidential) counted twice</t>
  </si>
  <si>
    <t xml:space="preserve">Registered voters born 1964 or earlier, percent of all registered</t>
  </si>
  <si>
    <t xml:space="preserve">Registered voters in neither major party, percent of registered, as of the election (Department of State)</t>
  </si>
  <si>
    <t xml:space="preserve">Number of registered voters, log scale (Department of State)</t>
  </si>
  <si>
    <t xml:space="preserve">Election type: 1 for a midterm year, 0 for a presidential year</t>
  </si>
  <si>
    <t xml:space="preserve">Beat all 10 random comparison columns in 5 of 20 refits.</t>
  </si>
  <si>
    <t xml:space="preserve">Women as a percent of registered voters whose sex is recorded</t>
  </si>
  <si>
    <t xml:space="preserve">Beat all 10 random comparison columns in 7 of 20 refits.</t>
  </si>
  <si>
    <t xml:space="preserve">Precinct is in Carbon County (1/0)</t>
  </si>
  <si>
    <t xml:space="preserve">Percent of Republican voters who voted by mail, averaged over the other elections in the data (for 2026: 2018–2024), with elections of the same type (midterm or presidential) counted twice</t>
  </si>
  <si>
    <t xml:space="preserve">Beat all 10 random comparison columns in 16 of 20 refits.</t>
  </si>
  <si>
    <t xml:space="preserve">Precinct is in Northampton County (1/0)</t>
  </si>
  <si>
    <t xml:space="preserve">Beat all 10 random comparison columns in 0 of 20 refits.</t>
  </si>
  <si>
    <t xml:space="preserve">Precinct is in Lehigh County (1/0)</t>
  </si>
  <si>
    <t xml:space="preserve">Historical voter data, total</t>
  </si>
  <si>
    <t xml:space="preserve">Geography &amp; municipal context,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</si>
  <si>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</si>
  <si>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</si>
  <si>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</si>
  <si>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</si>
  <si>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</si>
  <si>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365 precincts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</si>
  <si>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</si>
  <si>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</si>
  <si>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</si>
  <si>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</si>
  <si>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1427 precinct-elections (2018,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</si>
  <si>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</si>
  <si>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Settings: max_features=0.6, min_samples_leaf=1, 500 trees, trained on 1427 precinct-elections (2018, 2020, 2022, 2024).</t>
  </si>
  <si>
    <t xml:space="preserve">Forecast C weighting: SHAP family re-weighting. Forecast A’s forest is kept, but each input family’s SHAP contribution is multiplied by a weight fitted to out-of-sample accuracy: Election type ×1.00; Geography &amp; municipal context ×1.09; Historical voter data ×0.94; Voter registration data ×1.96.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</si>
  <si>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</si>
  <si>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</si>
  <si>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</si>
  <si>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</si>
  <si>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</si>
  <si>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</si>
  <si>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</si>
  <si>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</si>
  <si>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</si>
  <si>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2022, 2020)</t>
  </si>
  <si>
    <t xml:space="preserve">Error term: district-wide (± pts, from 2022, 2020)</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</si>
  <si>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</si>
  <si>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</si>
  <si>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</si>
  <si>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</si>
  <si>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</si>
  <si>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</si>
  <si>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</si>
  <si>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</si>
  <si>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</si>
  <si>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</si>
  <si>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</si>
  <si>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</si>
  <si>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</si>
  <si>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</si>
  <si>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</si>
  <si>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</si>
  <si>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</si>
  <si>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</si>
  <si>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</si>
  <si>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</si>
  <si>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</si>
  <si>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</si>
  <si>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</si>
  <si>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</si>
  <si>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WHERE THE PARTY VOTE ERRORS COME FROM (district row):</t>
  </si>
  <si>
    <t xml:space="preserve">   Turnout part — votes cast miss × actual Democratic share (same direction for both parties)</t>
  </si>
  <si>
    <t xml:space="preserve">   Share part — votes moved to/from the Democrat by the district share miss</t>
  </si>
  <si>
    <t xml:space="preserve">   Republican: turnout part</t>
  </si>
  <si>
    <t xml:space="preserve">   Republican: share part (equal and opposite to the Democratic share part)</t>
  </si>
  <si>
    <t xml:space="preserve">   Democratic votes miss if turnout had been exact (share part only, percent)</t>
  </si>
  <si>
    <t xml:space="preserve">   Republican votes miss if turnout had been exact (share part only, percent)</t>
  </si>
  <si>
    <t xml:space="preserve">What this tab is: forward backtest for 2024 — the forecast method run without 2024’s results and compared with the actual 2024 House results (trained on 2018, 2020 and 2022 only).</t>
  </si>
  <si>
    <t xml:space="preserve">A forward backtest uses only elections before the one being forecast, like a real forecast.</t>
  </si>
  <si>
    <t xml:space="preserve">Weights: Forecast A — pure random forest on all 26 inputs. Forest settings tuned only on this test’s own training elections: max_features=0.33, min_samples_leaf=3.</t>
  </si>
  <si>
    <t xml:space="preserve">Turnout: each row’s votes cast = 2020 turnout rate × 2024 registered voters.</t>
  </si>
  <si>
    <t xml:space="preserve">District share: history rule — Democratic share averaged over 2018, 2020 (×2), 2022 (same-type elections count twice): 50.8%, + 0.58 × the change in Democratic share of two-party registration since those elections = 49.1%. Actual 2024: 49.4%.</t>
  </si>
  <si>
    <t xml:space="preserve">Error terms on this tab come only from the OTHER backtest years (2022, 2020)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</si>
  <si>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</si>
  <si>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</si>
  <si>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 (their result does not line up with the people in today’s precinct who voted, or the precinct did not exist).</t>
  </si>
  <si>
    <t xml:space="preserve">Weights: Forecast B — the same SHAP-selected inputs as the 2026 Forecast B (7: Precinct House lean, other elections (same type ×2); Precinct House lean, same-type elections; Precinct House lean, opposite-type elections; Precinct House lean, nearest election; Municipality House lean, nearest election; Municipality House lean, other elections; Electorate: R % of ballots, same-type elections). Forest settings tuned only on this test’s own training elections: max_features=0.33, min_samples_leaf=8.</t>
  </si>
  <si>
    <t xml:space="preserve">Weights: Forecast C — the SAME family weights as the 2026 Forecast C (Election type ×1.00; Geography &amp; municipal context ×1.09; Historical voter data ×0.94; Voter registration data ×1.96), applied to the SHAP values of this year’s Forecast A forest. Those weights were fitted using all training elections, so this test is slightly optimistic for C. Forest settings tuned only on this test’s own training elections: max_features=0.33, min_samples_leaf=3.</t>
  </si>
  <si>
    <t xml:space="preserve">Predicted Republican (Scheller) votes</t>
  </si>
  <si>
    <t xml:space="preserve">Error term: place pattern (± pts, from 2024, 2020)</t>
  </si>
  <si>
    <t xml:space="preserve">Error term: district-wide (± pts, from 2024, 2020)</t>
  </si>
  <si>
    <t xml:space="preserve">No comparable 2022 result</t>
  </si>
  <si>
    <t xml:space="preserve">Rows with a comparable 2022 result</t>
  </si>
  <si>
    <t xml:space="preserve">What this tab is: forward backtest for 2022 — the forecast method run without 2022’s results and compared with the actual 2022 House results (trained on 2018 and 2020 only).</t>
  </si>
  <si>
    <t xml:space="preserve">Weights: Forecast A — pure random forest on all 26 inputs. Forest settings tuned only on this test’s own training elections: max_features=0.33, min_samples_leaf=8.</t>
  </si>
  <si>
    <t xml:space="preserve">Turnout: each row’s votes cast = 2018 turnout rate × 2022 registered voters.</t>
  </si>
  <si>
    <t xml:space="preserve">District share: history rule — Democratic share averaged over 2018 (×2), 2020 (same-type elections count twice): 52.0%, + 0.72 × the change in Democratic share of two-party registration since those elections = 50.8%. Actual 2022: 50.9%.</t>
  </si>
  <si>
    <t xml:space="preserve">Error terms on this tab come only from the OTHER backtest years (2024, 2020)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</si>
  <si>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</si>
  <si>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 (their result does not line up with the people in today’s precinct who voted, or the precinct did not exist).</t>
  </si>
  <si>
    <t xml:space="preserve">Weights: Forecast C — the SAME family weights as the 2026 Forecast C (Election type ×1.00; Geography &amp; municipal context ×1.09; Historical voter data ×0.94; Voter registration data ×1.96), applied to the SHAP values of this year’s Forecast A forest. Those weights were fitted using all training elections, so this test is slightly optimistic for C. Forest settings tuned only on this test’s own training elections: max_features=0.33, min_samples_leaf=8.</t>
  </si>
  <si>
    <t xml:space="preserve">Error term: place pattern (± pts, from 2024, 2022)</t>
  </si>
  <si>
    <t xml:space="preserve">Error term: district-wide (± pts, from 2024, 2022)</t>
  </si>
  <si>
    <t xml:space="preserve">Actual = PA-09 House race (treated as district result)</t>
  </si>
  <si>
    <t xml:space="preserve">No comparable 2020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</si>
  <si>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</si>
  <si>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</si>
  <si>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</si>
  <si>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2018, 2022 and 2024 — 2020 is treated as the one unknown election, since no election before 2018 is in the data).</t>
  </si>
  <si>
    <t xml:space="preserve">A hold-out test is the closest check possible for 2020: the data begin in 2018, so 2020 is treated as the one unknown election — its forest is trained on 2018, 2022 and 2024 and its history inputs are averaged over those elections. It is not a true forecast, because it learns from later elections.</t>
  </si>
  <si>
    <t xml:space="preserve">Weights: Forecast A — pure random forest on all 26 inputs. Forest settings tuned only on this test’s own training elections: max_features=0.33, min_samples_leaf=1.</t>
  </si>
  <si>
    <t xml:space="preserve">Turnout: each row’s votes cast = 2024 turnout rate × 2020 registered voters (no 2016 data — the next presidential year is used instead).</t>
  </si>
  <si>
    <t xml:space="preserve">District share: history rule — Democratic share averaged over 2018, 2022, 2024 (×2) (same-type elections count twice): 50.7%, + 0.47 × the change in Democratic share of two-party registration since those elections = 51.4%. Actual 2020: 49.6%.</t>
  </si>
  <si>
    <t xml:space="preserve">Error terms on this tab come only from the OTHER backtest years (2024, 2022)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</si>
  <si>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</si>
  <si>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 (their result does not line up with the people in today’s precinct who voted, or the precinct did not exist).</t>
  </si>
  <si>
    <t xml:space="preserve">Weights: Forecast B — the same SHAP-selected inputs as the 2026 Forecast B (7: Precinct House lean, other elections (same type ×2); Precinct House lean, same-type elections; Precinct House lean, opposite-type elections; Precinct House lean, nearest election; Municipality House lean, nearest election; Municipality House lean, other elections; Electorate: R % of ballots, same-type elections). Forest settings tuned only on this test’s own training elections: max_features=0.6, min_samples_leaf=1.</t>
  </si>
  <si>
    <t xml:space="preserve">Weights: Forecast C — the SAME family weights as the 2026 Forecast C (Election type ×1.00; Geography &amp; municipal context ×1.09; Historical voter data ×0.94; Voter registration data ×1.96), applied to the SHAP values of this year’s Forecast A forest. Those weights were fitted using all training elections, so this test is slightly optimistic for C. Forest settings tuned only on this test’s own training elections: max_features=0.33, min_samples_leaf=1.</t>
  </si>
  <si>
    <t xml:space="preserve">How this version is built (v10.0 — changes made for the most accurate backtests)</t>
  </si>
  <si>
    <t xml:space="preserve">Current map in every year: all 89 municipalities and every precinct are treated as if PA-07 had always included them. Carbon (PA-09 in 2018/2020) and Polk (PA-08 in 2018/2020) count as district results; Ross One’s 2018/2020 result is estimated from the whole township.</t>
  </si>
  <si>
    <t xml:space="preserve">History rule (v10): every history input and the district baseline average all the other elections known at the time, with same-type elections (midterm/presidential) counted twice. 2026: 2018 (×2), 2020, 2022 (×2), 2024. Backtests: 2024 — 2018, 2020 (×2), 2022; 2022 — 2018 (×2), 2020; 2020 hold-out — 2018, 2022, 2024 (×2). District baseline = that weighted district result + k × the change in two-party registration since those elections (k from precinct-level changes between consecutive known elections). This replaces the v9 feeder rule (2026 = 67% 2022 + 33% 2024), which gave 2020 and 2022 a single feeder of the opposite election type; the v9 baseline is shown in Scenario row 22.</t>
  </si>
  <si>
    <t xml:space="preserve">Training: because each row’s history comes from the other elections, 2018 rows train the forests as well — 2026 forests learn from 2018–2024; the 2024 backtest from 2018–2022; the 2022 backtest from 2018–2020; the 2020 hold-out from 2018, 2022 and 2024. Each backtest forest is tuned only on its own training elections. New inputs: House lean in same-type, opposite-type and the nearest election.</t>
  </si>
  <si>
    <t xml:space="preserve">Precinct lines: Forks, Palmer, Lower Saucon, Upper Nazareth, Bangor and Lower Nazareth are modelled on their 27 historical precincts (2018–2024 lines from the Department of State precinct summary), not the 32 drawn for 2026, because only the 27 have a history. 2026 registration for each historical precinct = the municipality’s 2026 state roll × the precinct’s 2024 share, with party make-up shifted by the municipality’s 2024→2026 change; voter-file inputs come from the municipality.</t>
  </si>
  <si>
    <t xml:space="preserve">One random forest per forecast, on the results only (Democratic share of the two-party House vote, district-relative); separate forests for municipalities and precincts. Three weightings: A — pure random forest; B — SHAP-selected forest (inputs that beat random columns in ≥18 of 20 refits and carry ≥2% of SHAP, then refit); C — SHAP family-reweighted forest (A’s SHAP values × family weights fitted out-of-sample, bounded ×0.5–×2).</t>
  </si>
  <si>
    <t xml:space="preserve">Turnout: votes cast = each place’s 2022 turnout rate (House votes ÷ registered voters) × its 2026 registered voters; district total ≈ 307,103. Backtests use the same rule one cycle earlier (2024: 2020 turnout × 2024 registered, -0.5%; 2022: 2018 × 2022, -6.0%; 2020: 2024 × 2020, +0.4%).</t>
  </si>
  <si>
    <t xml:space="preserve">Backtests: 2024 (forward, trained on 2018–2022) and 2022 (forward, trained on 2018–2020); 2020 is a hold-out test (treated as the one unknown election; trained on 2018, 2022 and 2024). Each forecast style is backtested with its own weights. Error terms: each backtest year’s from the other two years; 2026 pattern error from the 2022 and 2024 forward backtests, district and turnout error from all three.</t>
  </si>
  <si>
    <t xml:space="preserve">Data</t>
  </si>
  <si>
    <t xml:space="preserve">Source: PA07_Precinct_Data.xlsx (Results Consolidated, Precinct Consolidated, Precinct Summary). Forest training rows: 2018, 2020, 2022 and 2024 for every municipality/precinct with an observed result, including Carbon and Polk in 2018/2020 and the Ross One estimate.</t>
  </si>
  <si>
    <t xml:space="preserve">Registration: linked state precinct rolls; a few unlinked precincts use voter-file registrants scaled by their municipality’s state ÷ voter-file ratio. Where a precinct’s 2022 turnout came out above 95% (tiny or re-paired precincts), its municipality’s 2022 turnout is used instead. Precinct results are used only where certified House votes line up with the people in today’s precinct who voted; for precincts without a comparable 2022 result, 2022 votes = the municipality’s 2022 House votes divided by how many people in each precinct voted.</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</si>
  <si>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</si>
  <si>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</si>
  <si>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</si>
  <si>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</si>
  <si>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The history rule (same type ×2) was picked after comparing it with alternatives on these three backtests, so the backtest error terms are somewhat optimistic; v9’s ±2.1 points is a sensible upper reference. Turnout swings between elections of the same type (e.g. 2018→2022) cannot be predicted from this data and remain the main source of vote-count error.</t>
  </si>
  <si>
    <t xml:space="preserve">• v10 departs from the v9 feeder rule. The 2026 baseline moves from 49.33% (feeder rule) to 49.50% (history rule); type the v9 value into Scenario C6 to compare.</t>
  </si>
  <si>
    <t xml:space="preserve">• Forecast C’s backtest uses the same family weights as its 2026 forecast, which were fitted with every election among the held-out ones, so C’s backtests are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</si>
</sst>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5"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0.494960810113265</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0.532712412352854</v>
      </c>
      <c r="D11" s="11" t="n">
        <v>138964.3634785</v>
      </c>
      <c r="E11" s="11" t="n">
        <v>121897.520450072</v>
      </c>
      <c r="F11" s="11" t="n">
        <v>487006</v>
      </c>
      <c r="G11" s="12" t="n">
        <v>0.567547380963682</v>
      </c>
    </row>
    <row r="12" customFormat="false" ht="15" hidden="false" customHeight="false" outlineLevel="0" collapsed="false">
      <c r="A12" s="9" t="s">
        <v>16</v>
      </c>
      <c r="B12" s="9"/>
      <c r="C12" s="10" t="n">
        <f aca="false">D12/(D12+E12)</f>
        <v>0.496045013832947</v>
      </c>
      <c r="D12" s="11" t="n">
        <v>191745.708602983</v>
      </c>
      <c r="E12" s="11" t="n">
        <v>194803.300571329</v>
      </c>
      <c r="F12" s="11" t="n">
        <v>524392</v>
      </c>
      <c r="G12" s="12" t="n">
        <v>0.556119902801681</v>
      </c>
    </row>
    <row r="13" customFormat="false" ht="15" hidden="false" customHeight="false" outlineLevel="0" collapsed="false">
      <c r="A13" s="9" t="s">
        <v>17</v>
      </c>
      <c r="B13" s="9"/>
      <c r="C13" s="10" t="n">
        <f aca="false">D13/(D13+E13)</f>
        <v>0.508784287165594</v>
      </c>
      <c r="D13" s="11" t="n">
        <v>150244</v>
      </c>
      <c r="E13" s="11" t="n">
        <v>145056</v>
      </c>
      <c r="F13" s="11" t="n">
        <v>517457</v>
      </c>
      <c r="G13" s="12" t="n">
        <v>0.546388514068267</v>
      </c>
    </row>
    <row r="14" customFormat="false" ht="15" hidden="false" customHeight="false" outlineLevel="0" collapsed="false">
      <c r="A14" s="9" t="s">
        <v>18</v>
      </c>
      <c r="B14" s="9"/>
      <c r="C14" s="10" t="n">
        <f aca="false">D14/(D14+E14)</f>
        <v>0.49403979796264</v>
      </c>
      <c r="D14" s="11" t="n">
        <v>197775</v>
      </c>
      <c r="E14" s="11" t="n">
        <v>202547</v>
      </c>
      <c r="F14" s="11" t="n">
        <v>542756</v>
      </c>
      <c r="G14" s="12" t="n">
        <v>0.526293179693225</v>
      </c>
    </row>
    <row r="15" customFormat="false" ht="15" hidden="false" customHeight="false" outlineLevel="0" collapsed="false">
      <c r="A15" s="9" t="s">
        <v>19</v>
      </c>
      <c r="B15" s="9"/>
      <c r="C15" s="9"/>
      <c r="D15" s="9"/>
      <c r="E15" s="9"/>
      <c r="F15" s="11" t="n">
        <v>536459</v>
      </c>
      <c r="G15" s="12" t="n">
        <v>0.520563904575044</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(2*C11+C12+2*C13+C14)/6</f>
        <v>0.512179701805414</v>
      </c>
    </row>
    <row r="19" customFormat="false" ht="15" hidden="false" customHeight="false" outlineLevel="0" collapsed="false">
      <c r="A19" s="2" t="s">
        <v>22</v>
      </c>
      <c r="C19" s="15" t="n">
        <f aca="false">(G15-(2*G11+G12+2*G13+G14)/6)*100</f>
        <v>-3.11502408514234</v>
      </c>
    </row>
    <row r="20" customFormat="false" ht="15" hidden="false" customHeight="false" outlineLevel="0" collapsed="false">
      <c r="A20" s="2" t="s">
        <v>23</v>
      </c>
      <c r="C20" s="16" t="n">
        <v>0.552769135053475</v>
      </c>
      <c r="D20" s="3" t="s">
        <v>24</v>
      </c>
    </row>
    <row r="21" customFormat="false" ht="15" hidden="false" customHeight="false" outlineLevel="0" collapsed="false">
      <c r="A21" s="5" t="s">
        <v>25</v>
      </c>
      <c r="C21" s="17" t="n">
        <f aca="false">C18+C20*C19/100</f>
        <v>0.494960810113265</v>
      </c>
    </row>
    <row r="22" customFormat="false" ht="15" hidden="false" customHeight="false" outlineLevel="0" collapsed="false">
      <c r="A22" s="2" t="s">
        <v>26</v>
      </c>
      <c r="C22" s="14" t="n">
        <f aca="false">(0.67*C13+0.33*C14)+C20*(G15-(0.67*G13+0.33*G14))</f>
        <v>0.49330922527432</v>
      </c>
      <c r="D22" s="3" t="s">
        <v>27</v>
      </c>
    </row>
    <row r="23" customFormat="false" ht="15" hidden="false" customHeight="false" outlineLevel="0" collapsed="false">
      <c r="A23" s="2" t="s">
        <v>28</v>
      </c>
      <c r="C23" s="12" t="n">
        <v>0.571639789756332</v>
      </c>
    </row>
    <row r="24" customFormat="false" ht="15" hidden="false" customHeight="false" outlineLevel="0" collapsed="false">
      <c r="A24" s="2" t="s">
        <v>29</v>
      </c>
      <c r="C24" s="11" t="n">
        <v>538613.350105272</v>
      </c>
    </row>
    <row r="25" customFormat="false" ht="15" hidden="false" customHeight="false" outlineLevel="0" collapsed="false">
      <c r="A25" s="2" t="s">
        <v>30</v>
      </c>
      <c r="C25" s="18" t="n">
        <f aca="false">C23*C24</f>
        <v>307892.822214131</v>
      </c>
    </row>
    <row r="26" customFormat="false" ht="15" hidden="false" customHeight="false" outlineLevel="0" collapsed="false">
      <c r="A26" s="2" t="s">
        <v>31</v>
      </c>
      <c r="C26" s="11" t="n">
        <v>307102.90577645</v>
      </c>
      <c r="D26" s="3" t="s">
        <v>32</v>
      </c>
    </row>
    <row r="27" customFormat="false" ht="15" hidden="false" customHeight="false" outlineLevel="0" collapsed="false">
      <c r="A27" s="5" t="s">
        <v>33</v>
      </c>
      <c r="C27" s="19" t="n">
        <f aca="false">C26*C7</f>
        <v>307102.90577645</v>
      </c>
    </row>
    <row r="29" customFormat="false" ht="15" hidden="false" customHeight="false" outlineLevel="0" collapsed="false">
      <c r="A29" s="4" t="s">
        <v>34</v>
      </c>
      <c r="B29" s="4"/>
      <c r="C29" s="4"/>
      <c r="D29" s="4"/>
      <c r="E29" s="4"/>
      <c r="F29" s="4"/>
      <c r="G29" s="4"/>
      <c r="H29" s="4"/>
      <c r="I29" s="4"/>
      <c r="J29" s="4"/>
    </row>
    <row r="30" customFormat="false" ht="45" hidden="false" customHeight="true" outlineLevel="0" collapsed="false">
      <c r="A30" s="8" t="s">
        <v>35</v>
      </c>
      <c r="B30" s="8" t="s">
        <v>36</v>
      </c>
      <c r="C30" s="8" t="s">
        <v>37</v>
      </c>
      <c r="D30" s="8" t="s">
        <v>38</v>
      </c>
      <c r="E30" s="8" t="s">
        <v>39</v>
      </c>
      <c r="F30" s="8" t="s">
        <v>40</v>
      </c>
      <c r="G30" s="8" t="s">
        <v>41</v>
      </c>
      <c r="H30" s="8" t="s">
        <v>42</v>
      </c>
      <c r="I30" s="8" t="s">
        <v>43</v>
      </c>
      <c r="J30" s="8" t="s">
        <v>44</v>
      </c>
    </row>
    <row r="31" customFormat="false" ht="15" hidden="false" customHeight="false" outlineLevel="0" collapsed="false">
      <c r="A31" s="20" t="s">
        <v>45</v>
      </c>
      <c r="B31" s="21" t="s">
        <v>46</v>
      </c>
      <c r="C31" s="22" t="n">
        <f aca="false">'2026 Forecast A'!D8</f>
        <v>151997</v>
      </c>
      <c r="D31" s="22" t="n">
        <f aca="false">'2026 Forecast A'!E8</f>
        <v>155103</v>
      </c>
      <c r="E31" s="22" t="n">
        <f aca="false">'2026 Forecast A'!F8</f>
        <v>307100</v>
      </c>
      <c r="F31" s="23" t="n">
        <f aca="false">'2026 Forecast A'!G8</f>
        <v>0.494943015304461</v>
      </c>
      <c r="G31" s="24" t="n">
        <f aca="false">'2026 Forecast A'!L8</f>
        <v>1.08250239635708</v>
      </c>
      <c r="H31" s="21" t="str">
        <f aca="false">TEXT('2026 Forecast A'!M8,"0.0%")&amp;" – "&amp;TEXT('2026 Forecast A'!N8,"0.0%")</f>
        <v>47.4% – 51.6%</v>
      </c>
      <c r="I31" s="22" t="n">
        <f aca="false">'2026 Forecast A'!O8</f>
        <v>11264</v>
      </c>
      <c r="J31" s="22" t="n">
        <f aca="false">'2026 Forecast A'!P8</f>
        <v>6491</v>
      </c>
    </row>
    <row r="32" customFormat="false" ht="15" hidden="false" customHeight="false" outlineLevel="0" collapsed="false">
      <c r="A32" s="20" t="s">
        <v>47</v>
      </c>
      <c r="B32" s="21" t="s">
        <v>48</v>
      </c>
      <c r="C32" s="22" t="n">
        <f aca="false">'2026 Forecast B'!D8</f>
        <v>151998</v>
      </c>
      <c r="D32" s="22" t="n">
        <f aca="false">'2026 Forecast B'!E8</f>
        <v>155102</v>
      </c>
      <c r="E32" s="22" t="n">
        <f aca="false">'2026 Forecast B'!F8</f>
        <v>307100</v>
      </c>
      <c r="F32" s="23" t="n">
        <f aca="false">'2026 Forecast B'!G8</f>
        <v>0.494946271572778</v>
      </c>
      <c r="G32" s="24" t="n">
        <f aca="false">'2026 Forecast B'!L8</f>
        <v>1.08097709874515</v>
      </c>
      <c r="H32" s="21" t="str">
        <f aca="false">TEXT('2026 Forecast B'!M8,"0.0%")&amp;" – "&amp;TEXT('2026 Forecast B'!N8,"0.0%")</f>
        <v>47.4% – 51.6%</v>
      </c>
      <c r="I32" s="22" t="n">
        <f aca="false">'2026 Forecast B'!O8</f>
        <v>11264</v>
      </c>
      <c r="J32" s="22" t="n">
        <f aca="false">'2026 Forecast B'!P8</f>
        <v>6489</v>
      </c>
    </row>
    <row r="33" customFormat="false" ht="15" hidden="false" customHeight="false" outlineLevel="0" collapsed="false">
      <c r="A33" s="20" t="s">
        <v>49</v>
      </c>
      <c r="B33" s="21" t="s">
        <v>50</v>
      </c>
      <c r="C33" s="22" t="n">
        <f aca="false">'2026 Forecast C'!D8</f>
        <v>152001</v>
      </c>
      <c r="D33" s="22" t="n">
        <f aca="false">'2026 Forecast C'!E8</f>
        <v>155099</v>
      </c>
      <c r="E33" s="22" t="n">
        <f aca="false">'2026 Forecast C'!F8</f>
        <v>307100</v>
      </c>
      <c r="F33" s="23" t="n">
        <f aca="false">'2026 Forecast C'!G8</f>
        <v>0.494956040377727</v>
      </c>
      <c r="G33" s="24" t="n">
        <f aca="false">'2026 Forecast C'!L8</f>
        <v>1.08142818440797</v>
      </c>
      <c r="H33" s="21" t="str">
        <f aca="false">TEXT('2026 Forecast C'!M8,"0.0%")&amp;" – "&amp;TEXT('2026 Forecast C'!N8,"0.0%")</f>
        <v>47.4% – 51.6%</v>
      </c>
      <c r="I33" s="22" t="n">
        <f aca="false">'2026 Forecast C'!O8</f>
        <v>11264</v>
      </c>
      <c r="J33" s="22" t="n">
        <f aca="false">'2026 Forecast C'!P8</f>
        <v>6489</v>
      </c>
    </row>
    <row r="34" customFormat="false" ht="15" hidden="false" customHeight="false" outlineLevel="0" collapsed="false">
      <c r="A34" s="13" t="s">
        <v>51</v>
      </c>
      <c r="B34" s="13"/>
      <c r="C34" s="13"/>
      <c r="D34" s="13"/>
      <c r="E34" s="13"/>
      <c r="F34" s="13"/>
      <c r="G34" s="13"/>
      <c r="H34" s="13"/>
      <c r="I34" s="13"/>
      <c r="J34" s="13"/>
    </row>
    <row r="36" customFormat="false" ht="15" hidden="false" customHeight="false" outlineLevel="0" collapsed="false">
      <c r="A36" s="4" t="s">
        <v>52</v>
      </c>
      <c r="B36" s="4"/>
      <c r="C36" s="4"/>
      <c r="D36" s="4"/>
      <c r="E36" s="4"/>
      <c r="F36" s="4"/>
      <c r="G36" s="4"/>
      <c r="H36" s="4"/>
      <c r="I36" s="4"/>
      <c r="J36" s="4"/>
      <c r="K36" s="4"/>
      <c r="L36" s="4"/>
    </row>
    <row r="37" customFormat="false" ht="60" hidden="false" customHeight="true" outlineLevel="0" collapsed="false">
      <c r="A37" s="8" t="s">
        <v>35</v>
      </c>
      <c r="B37" s="8" t="s">
        <v>53</v>
      </c>
      <c r="C37" s="8" t="s">
        <v>54</v>
      </c>
      <c r="D37" s="8" t="s">
        <v>55</v>
      </c>
      <c r="E37" s="8" t="s">
        <v>56</v>
      </c>
      <c r="F37" s="8" t="s">
        <v>57</v>
      </c>
      <c r="G37" s="8" t="s">
        <v>58</v>
      </c>
      <c r="H37" s="8" t="s">
        <v>59</v>
      </c>
      <c r="I37" s="8" t="s">
        <v>60</v>
      </c>
      <c r="J37" s="8" t="s">
        <v>61</v>
      </c>
      <c r="K37" s="8" t="s">
        <v>62</v>
      </c>
      <c r="L37" s="8" t="s">
        <v>63</v>
      </c>
    </row>
    <row r="38" customFormat="false" ht="15" hidden="false" customHeight="false" outlineLevel="0" collapsed="false">
      <c r="A38" s="25" t="s">
        <v>45</v>
      </c>
      <c r="B38" s="25" t="s">
        <v>64</v>
      </c>
      <c r="C38" s="26" t="n">
        <f aca="false">'Backtest 2024 A'!F375</f>
        <v>-0.178417352954158</v>
      </c>
      <c r="D38" s="27" t="n">
        <f aca="false">'Backtest 2024 A'!F377</f>
        <v>-0.00884778830923172</v>
      </c>
      <c r="E38" s="28" t="n">
        <f aca="false">'Backtest 2024 A'!F378</f>
        <v>-0.00174698135557794</v>
      </c>
      <c r="F38" s="27" t="n">
        <f aca="false">'Backtest 2024 A'!F379</f>
        <v>-0.00524501571989544</v>
      </c>
      <c r="G38" s="29" t="n">
        <f aca="false">'Backtest 2024 A'!F376</f>
        <v>2.37207367828659</v>
      </c>
      <c r="H38" s="29" t="n">
        <f aca="false">'Backtest 2024 A'!F374</f>
        <v>2.35256187207246</v>
      </c>
      <c r="I38" s="29" t="n">
        <f aca="false">'Backtest 2024 A'!F380</f>
        <v>2.77937134330562</v>
      </c>
      <c r="J38" s="30" t="n">
        <f aca="false">'Backtest 2024 A'!F381</f>
        <v>0.815126050420168</v>
      </c>
      <c r="K38" s="30" t="n">
        <f aca="false">'Backtest 2024 A'!F382</f>
        <v>0.971988795518207</v>
      </c>
      <c r="L38" s="31" t="n">
        <f aca="false">'Backtest 2024 A'!F383</f>
        <v>0.84593837535014</v>
      </c>
    </row>
    <row r="39" customFormat="false" ht="15" hidden="false" customHeight="false" outlineLevel="0" collapsed="false">
      <c r="A39" s="25" t="s">
        <v>47</v>
      </c>
      <c r="B39" s="25" t="s">
        <v>64</v>
      </c>
      <c r="C39" s="26" t="n">
        <f aca="false">'Backtest 2024 B'!F375</f>
        <v>-0.177401913192582</v>
      </c>
      <c r="D39" s="27" t="n">
        <f aca="false">'Backtest 2024 B'!F377</f>
        <v>-0.00882728358545604</v>
      </c>
      <c r="E39" s="28" t="n">
        <f aca="false">'Backtest 2024 B'!F378</f>
        <v>-0.00176688997501473</v>
      </c>
      <c r="F39" s="27" t="n">
        <f aca="false">'Backtest 2024 B'!F379</f>
        <v>-0.00524501571989544</v>
      </c>
      <c r="G39" s="29" t="n">
        <f aca="false">'Backtest 2024 B'!F376</f>
        <v>2.78732682426442</v>
      </c>
      <c r="H39" s="29" t="n">
        <f aca="false">'Backtest 2024 B'!F374</f>
        <v>2.76157954885124</v>
      </c>
      <c r="I39" s="29" t="n">
        <f aca="false">'Backtest 2024 B'!F380</f>
        <v>2.8061627726694</v>
      </c>
      <c r="J39" s="30" t="n">
        <f aca="false">'Backtest 2024 B'!F381</f>
        <v>0.767507002801121</v>
      </c>
      <c r="K39" s="30" t="n">
        <f aca="false">'Backtest 2024 B'!F382</f>
        <v>0.943977591036415</v>
      </c>
      <c r="L39" s="31" t="n">
        <f aca="false">'Backtest 2024 B'!F383</f>
        <v>0.801120448179272</v>
      </c>
    </row>
    <row r="40" customFormat="false" ht="15" hidden="false" customHeight="false" outlineLevel="0" collapsed="false">
      <c r="A40" s="25" t="s">
        <v>49</v>
      </c>
      <c r="B40" s="25" t="s">
        <v>64</v>
      </c>
      <c r="C40" s="26" t="n">
        <f aca="false">'Backtest 2024 C'!F375</f>
        <v>-0.180702092417701</v>
      </c>
      <c r="D40" s="27" t="n">
        <f aca="false">'Backtest 2024 C'!F377</f>
        <v>-0.00889392393772714</v>
      </c>
      <c r="E40" s="28" t="n">
        <f aca="false">'Backtest 2024 C'!F378</f>
        <v>-0.0017021869618451</v>
      </c>
      <c r="F40" s="27" t="n">
        <f aca="false">'Backtest 2024 C'!F379</f>
        <v>-0.00524501571989544</v>
      </c>
      <c r="G40" s="29" t="n">
        <f aca="false">'Backtest 2024 C'!F376</f>
        <v>2.19070694035712</v>
      </c>
      <c r="H40" s="29" t="n">
        <f aca="false">'Backtest 2024 C'!F374</f>
        <v>2.17614918133099</v>
      </c>
      <c r="I40" s="29" t="n">
        <f aca="false">'Backtest 2024 C'!F380</f>
        <v>2.83565125266198</v>
      </c>
      <c r="J40" s="30" t="n">
        <f aca="false">'Backtest 2024 C'!F381</f>
        <v>0.834733893557423</v>
      </c>
      <c r="K40" s="30" t="n">
        <f aca="false">'Backtest 2024 C'!F382</f>
        <v>0.988795518207283</v>
      </c>
      <c r="L40" s="31" t="n">
        <f aca="false">'Backtest 2024 C'!F383</f>
        <v>0.862745098039216</v>
      </c>
    </row>
    <row r="41" customFormat="false" ht="15" hidden="false" customHeight="false" outlineLevel="0" collapsed="false">
      <c r="A41" s="25" t="s">
        <v>45</v>
      </c>
      <c r="B41" s="25" t="s">
        <v>65</v>
      </c>
      <c r="C41" s="26" t="n">
        <f aca="false">'Backtest 2022 A'!F375</f>
        <v>0.0207066403823508</v>
      </c>
      <c r="D41" s="27" t="n">
        <f aca="false">'Backtest 2022 A'!F377</f>
        <v>-0.062843962447394</v>
      </c>
      <c r="E41" s="28" t="n">
        <f aca="false">'Backtest 2022 A'!F378</f>
        <v>-0.0636200467497774</v>
      </c>
      <c r="F41" s="27" t="n">
        <f aca="false">'Backtest 2022 A'!F379</f>
        <v>-0.0632259876171168</v>
      </c>
      <c r="G41" s="29" t="n">
        <f aca="false">'Backtest 2022 A'!F376</f>
        <v>2.75719476072014</v>
      </c>
      <c r="H41" s="29" t="n">
        <f aca="false">'Backtest 2022 A'!F374</f>
        <v>2.75572686388882</v>
      </c>
      <c r="I41" s="29" t="n">
        <f aca="false">'Backtest 2022 A'!F380</f>
        <v>2.57830805321491</v>
      </c>
      <c r="J41" s="30" t="n">
        <f aca="false">'Backtest 2022 A'!F381</f>
        <v>0.666666666666667</v>
      </c>
      <c r="K41" s="30" t="n">
        <f aca="false">'Backtest 2022 A'!F382</f>
        <v>0.943977591036415</v>
      </c>
      <c r="L41" s="31" t="n">
        <f aca="false">'Backtest 2022 A'!F383</f>
        <v>0.739495798319328</v>
      </c>
    </row>
    <row r="42" customFormat="false" ht="15" hidden="false" customHeight="false" outlineLevel="0" collapsed="false">
      <c r="A42" s="25" t="s">
        <v>47</v>
      </c>
      <c r="B42" s="25" t="s">
        <v>65</v>
      </c>
      <c r="C42" s="26" t="n">
        <f aca="false">'Backtest 2022 B'!F375</f>
        <v>0.0236311193681393</v>
      </c>
      <c r="D42" s="27" t="n">
        <f aca="false">'Backtest 2022 B'!F377</f>
        <v>-0.0627900075536851</v>
      </c>
      <c r="E42" s="28" t="n">
        <f aca="false">'Backtest 2022 B'!F378</f>
        <v>-0.0636757012466608</v>
      </c>
      <c r="F42" s="27" t="n">
        <f aca="false">'Backtest 2022 B'!F379</f>
        <v>-0.0632259876171168</v>
      </c>
      <c r="G42" s="29" t="n">
        <f aca="false">'Backtest 2022 B'!F376</f>
        <v>2.73128271770116</v>
      </c>
      <c r="H42" s="29" t="n">
        <f aca="false">'Backtest 2022 B'!F374</f>
        <v>2.73009164091915</v>
      </c>
      <c r="I42" s="29" t="n">
        <f aca="false">'Backtest 2022 B'!F380</f>
        <v>2.80459434020638</v>
      </c>
      <c r="J42" s="30" t="n">
        <f aca="false">'Backtest 2022 B'!F381</f>
        <v>0.697478991596639</v>
      </c>
      <c r="K42" s="30" t="n">
        <f aca="false">'Backtest 2022 B'!F382</f>
        <v>0.941176470588235</v>
      </c>
      <c r="L42" s="31" t="n">
        <f aca="false">'Backtest 2022 B'!F383</f>
        <v>0.753501400560224</v>
      </c>
    </row>
    <row r="43" customFormat="false" ht="15" hidden="false" customHeight="false" outlineLevel="0" collapsed="false">
      <c r="A43" s="25" t="s">
        <v>49</v>
      </c>
      <c r="B43" s="25" t="s">
        <v>65</v>
      </c>
      <c r="C43" s="26" t="n">
        <f aca="false">'Backtest 2022 C'!F375</f>
        <v>0.0192444008894621</v>
      </c>
      <c r="D43" s="27" t="n">
        <f aca="false">'Backtest 2022 C'!F377</f>
        <v>-0.0628709398942484</v>
      </c>
      <c r="E43" s="28" t="n">
        <f aca="false">'Backtest 2022 C'!F378</f>
        <v>-0.0635922195013358</v>
      </c>
      <c r="F43" s="27" t="n">
        <f aca="false">'Backtest 2022 C'!F379</f>
        <v>-0.0632259876171168</v>
      </c>
      <c r="G43" s="29" t="n">
        <f aca="false">'Backtest 2022 C'!F376</f>
        <v>2.68101032803301</v>
      </c>
      <c r="H43" s="29" t="n">
        <f aca="false">'Backtest 2022 C'!F374</f>
        <v>2.67903322954227</v>
      </c>
      <c r="I43" s="29" t="n">
        <f aca="false">'Backtest 2022 C'!F380</f>
        <v>2.60271625983644</v>
      </c>
      <c r="J43" s="30" t="n">
        <f aca="false">'Backtest 2022 C'!F381</f>
        <v>0.669467787114846</v>
      </c>
      <c r="K43" s="30" t="n">
        <f aca="false">'Backtest 2022 C'!F382</f>
        <v>0.938375350140056</v>
      </c>
      <c r="L43" s="31" t="n">
        <f aca="false">'Backtest 2022 C'!F383</f>
        <v>0.733893557422969</v>
      </c>
    </row>
    <row r="44" customFormat="false" ht="15" hidden="false" customHeight="false" outlineLevel="0" collapsed="false">
      <c r="A44" s="32" t="s">
        <v>45</v>
      </c>
      <c r="B44" s="32" t="s">
        <v>66</v>
      </c>
      <c r="C44" s="33" t="n">
        <f aca="false">'Backtest 2020 A'!F375</f>
        <v>1.86624902996205</v>
      </c>
      <c r="D44" s="34" t="n">
        <f aca="false">'Backtest 2020 A'!F377</f>
        <v>0.0414184412053391</v>
      </c>
      <c r="E44" s="35" t="n">
        <f aca="false">'Backtest 2020 A'!F378</f>
        <v>-0.0335079992160665</v>
      </c>
      <c r="F44" s="34" t="n">
        <f aca="false">'Backtest 2020 A'!F379</f>
        <v>0.00362630816335563</v>
      </c>
      <c r="G44" s="36" t="n">
        <f aca="false">'Backtest 2020 A'!F376</f>
        <v>2.13563943281148</v>
      </c>
      <c r="H44" s="36" t="n">
        <f aca="false">'Backtest 2020 A'!F374</f>
        <v>3.03632829507155</v>
      </c>
      <c r="I44" s="36" t="n">
        <f aca="false">'Backtest 2020 A'!F380</f>
        <v>2.5193527431605</v>
      </c>
      <c r="J44" s="37" t="n">
        <f aca="false">'Backtest 2020 A'!F381</f>
        <v>0.582172701949861</v>
      </c>
      <c r="K44" s="37" t="n">
        <f aca="false">'Backtest 2020 A'!F382</f>
        <v>0.902506963788301</v>
      </c>
      <c r="L44" s="38" t="n">
        <f aca="false">'Backtest 2020 A'!F383</f>
        <v>0.696378830083566</v>
      </c>
    </row>
    <row r="45" customFormat="false" ht="15" hidden="false" customHeight="false" outlineLevel="0" collapsed="false">
      <c r="A45" s="32" t="s">
        <v>47</v>
      </c>
      <c r="B45" s="32" t="s">
        <v>66</v>
      </c>
      <c r="C45" s="33" t="n">
        <f aca="false">'Backtest 2020 B'!F375</f>
        <v>1.86365706040213</v>
      </c>
      <c r="D45" s="34" t="n">
        <f aca="false">'Backtest 2020 B'!F377</f>
        <v>0.0413659530020627</v>
      </c>
      <c r="E45" s="35" t="n">
        <f aca="false">'Backtest 2020 B'!F378</f>
        <v>-0.0334564246443934</v>
      </c>
      <c r="F45" s="34" t="n">
        <f aca="false">'Backtest 2020 B'!F379</f>
        <v>0.00362630816335563</v>
      </c>
      <c r="G45" s="36" t="n">
        <f aca="false">'Backtest 2020 B'!F376</f>
        <v>2.24455674873889</v>
      </c>
      <c r="H45" s="36" t="n">
        <f aca="false">'Backtest 2020 B'!F374</f>
        <v>3.14485414527849</v>
      </c>
      <c r="I45" s="36" t="n">
        <f aca="false">'Backtest 2020 B'!F380</f>
        <v>2.70778077293111</v>
      </c>
      <c r="J45" s="37" t="n">
        <f aca="false">'Backtest 2020 B'!F381</f>
        <v>0.590529247910864</v>
      </c>
      <c r="K45" s="37" t="n">
        <f aca="false">'Backtest 2020 B'!F382</f>
        <v>0.927576601671309</v>
      </c>
      <c r="L45" s="38" t="n">
        <f aca="false">'Backtest 2020 B'!F383</f>
        <v>0.657381615598886</v>
      </c>
    </row>
    <row r="46" customFormat="false" ht="15" hidden="false" customHeight="false" outlineLevel="0" collapsed="false">
      <c r="A46" s="32" t="s">
        <v>49</v>
      </c>
      <c r="B46" s="32" t="s">
        <v>66</v>
      </c>
      <c r="C46" s="33" t="n">
        <f aca="false">'Backtest 2020 C'!F375</f>
        <v>1.86417545431412</v>
      </c>
      <c r="D46" s="34" t="n">
        <f aca="false">'Backtest 2020 C'!F377</f>
        <v>0.0413764506427181</v>
      </c>
      <c r="E46" s="35" t="n">
        <f aca="false">'Backtest 2020 C'!F378</f>
        <v>-0.0334667395587279</v>
      </c>
      <c r="F46" s="34" t="n">
        <f aca="false">'Backtest 2020 C'!F379</f>
        <v>0.00362630816335563</v>
      </c>
      <c r="G46" s="36" t="n">
        <f aca="false">'Backtest 2020 C'!F376</f>
        <v>2.37193157665856</v>
      </c>
      <c r="H46" s="36" t="n">
        <f aca="false">'Backtest 2020 C'!F374</f>
        <v>3.26498656493223</v>
      </c>
      <c r="I46" s="36" t="n">
        <f aca="false">'Backtest 2020 C'!F380</f>
        <v>2.40699006194669</v>
      </c>
      <c r="J46" s="37" t="n">
        <f aca="false">'Backtest 2020 C'!F381</f>
        <v>0.557103064066852</v>
      </c>
      <c r="K46" s="37" t="n">
        <f aca="false">'Backtest 2020 C'!F382</f>
        <v>0.838440111420613</v>
      </c>
      <c r="L46" s="38" t="n">
        <f aca="false">'Backtest 2020 C'!F383</f>
        <v>0.674094707520891</v>
      </c>
    </row>
    <row r="47" customFormat="false" ht="15" hidden="false" customHeight="false" outlineLevel="0" collapsed="false">
      <c r="A47" s="13" t="s">
        <v>67</v>
      </c>
      <c r="B47" s="13"/>
      <c r="C47" s="13"/>
      <c r="D47" s="13"/>
      <c r="E47" s="13"/>
      <c r="F47" s="13"/>
      <c r="G47" s="13"/>
      <c r="H47" s="13"/>
      <c r="I47" s="13"/>
      <c r="J47" s="13"/>
      <c r="K47" s="13"/>
      <c r="L47" s="13"/>
    </row>
    <row r="49" customFormat="false" ht="15" hidden="false" customHeight="false" outlineLevel="0" collapsed="false">
      <c r="A49" s="4" t="s">
        <v>68</v>
      </c>
      <c r="B49" s="4"/>
      <c r="C49" s="4"/>
      <c r="D49" s="4"/>
      <c r="E49" s="4"/>
      <c r="F49" s="4"/>
      <c r="G49" s="4"/>
      <c r="H49" s="4"/>
      <c r="I49" s="4"/>
      <c r="J49" s="4"/>
      <c r="K49" s="4"/>
      <c r="L49" s="4"/>
    </row>
    <row r="50" customFormat="false" ht="15" hidden="false" customHeight="false" outlineLevel="0" collapsed="false">
      <c r="A50" s="5" t="s">
        <v>69</v>
      </c>
    </row>
    <row r="51" customFormat="false" ht="49.5" hidden="false" customHeight="true" outlineLevel="0" collapsed="false">
      <c r="A51" s="39" t="s">
        <v>70</v>
      </c>
      <c r="B51" s="39"/>
      <c r="C51" s="39"/>
      <c r="D51" s="39"/>
      <c r="E51" s="39"/>
      <c r="F51" s="39"/>
      <c r="G51" s="39"/>
      <c r="H51" s="39"/>
      <c r="I51" s="39"/>
      <c r="J51" s="39"/>
      <c r="K51" s="39"/>
      <c r="L51" s="39"/>
    </row>
    <row r="52" customFormat="false" ht="15" hidden="false" customHeight="false" outlineLevel="0" collapsed="false">
      <c r="A52" s="5" t="s">
        <v>71</v>
      </c>
    </row>
    <row r="53" customFormat="false" ht="49.5" hidden="false" customHeight="true" outlineLevel="0" collapsed="false">
      <c r="A53" s="39" t="s">
        <v>72</v>
      </c>
      <c r="B53" s="39"/>
      <c r="C53" s="39"/>
      <c r="D53" s="39"/>
      <c r="E53" s="39"/>
      <c r="F53" s="39"/>
      <c r="G53" s="39"/>
      <c r="H53" s="39"/>
      <c r="I53" s="39"/>
      <c r="J53" s="39"/>
      <c r="K53" s="39"/>
      <c r="L53" s="39"/>
    </row>
    <row r="54" customFormat="false" ht="15" hidden="false" customHeight="false" outlineLevel="0" collapsed="false">
      <c r="A54" s="5" t="s">
        <v>73</v>
      </c>
    </row>
    <row r="55" customFormat="false" ht="49.5" hidden="false" customHeight="true" outlineLevel="0" collapsed="false">
      <c r="A55" s="39" t="s">
        <v>74</v>
      </c>
      <c r="B55" s="39"/>
      <c r="C55" s="39"/>
      <c r="D55" s="39"/>
      <c r="E55" s="39"/>
      <c r="F55" s="39"/>
      <c r="G55" s="39"/>
      <c r="H55" s="39"/>
      <c r="I55" s="39"/>
      <c r="J55" s="39"/>
      <c r="K55" s="39"/>
      <c r="L55" s="39"/>
    </row>
    <row r="56" customFormat="false" ht="15" hidden="false" customHeight="false" outlineLevel="0" collapsed="false">
      <c r="A56" s="5" t="s">
        <v>75</v>
      </c>
    </row>
    <row r="57" customFormat="false" ht="49.5" hidden="false" customHeight="true" outlineLevel="0" collapsed="false">
      <c r="A57" s="39" t="s">
        <v>76</v>
      </c>
      <c r="B57" s="39"/>
      <c r="C57" s="39"/>
      <c r="D57" s="39"/>
      <c r="E57" s="39"/>
      <c r="F57" s="39"/>
      <c r="G57" s="39"/>
      <c r="H57" s="39"/>
      <c r="I57" s="39"/>
      <c r="J57" s="39"/>
      <c r="K57" s="39"/>
      <c r="L57" s="39"/>
    </row>
    <row r="58" customFormat="false" ht="15" hidden="false" customHeight="false" outlineLevel="0" collapsed="false">
      <c r="A58" s="5" t="s">
        <v>77</v>
      </c>
    </row>
    <row r="59" customFormat="false" ht="49.5" hidden="false" customHeight="true" outlineLevel="0" collapsed="false">
      <c r="A59" s="39" t="s">
        <v>78</v>
      </c>
      <c r="B59" s="39"/>
      <c r="C59" s="39"/>
      <c r="D59" s="39"/>
      <c r="E59" s="39"/>
      <c r="F59" s="39"/>
      <c r="G59" s="39"/>
      <c r="H59" s="39"/>
      <c r="I59" s="39"/>
      <c r="J59" s="39"/>
      <c r="K59" s="39"/>
      <c r="L59" s="39"/>
    </row>
    <row r="60" customFormat="false" ht="15" hidden="false" customHeight="false" outlineLevel="0" collapsed="false">
      <c r="A60" s="5" t="s">
        <v>79</v>
      </c>
    </row>
    <row r="61" customFormat="false" ht="49.5" hidden="false" customHeight="true" outlineLevel="0" collapsed="false">
      <c r="A61" s="39" t="s">
        <v>80</v>
      </c>
      <c r="B61" s="39"/>
      <c r="C61" s="39"/>
      <c r="D61" s="39"/>
      <c r="E61" s="39"/>
      <c r="F61" s="39"/>
      <c r="G61" s="39"/>
      <c r="H61" s="39"/>
      <c r="I61" s="39"/>
      <c r="J61" s="39"/>
      <c r="K61" s="39"/>
      <c r="L61" s="39"/>
    </row>
    <row r="62" customFormat="false" ht="15" hidden="false" customHeight="false" outlineLevel="0" collapsed="false">
      <c r="A62" s="5" t="s">
        <v>81</v>
      </c>
    </row>
    <row r="63" customFormat="false" ht="49.5" hidden="false" customHeight="true" outlineLevel="0" collapsed="false">
      <c r="A63" s="39" t="s">
        <v>82</v>
      </c>
      <c r="B63" s="39"/>
      <c r="C63" s="39"/>
      <c r="D63" s="39"/>
      <c r="E63" s="39"/>
      <c r="F63" s="39"/>
      <c r="G63" s="39"/>
      <c r="H63" s="39"/>
      <c r="I63" s="39"/>
      <c r="J63" s="39"/>
      <c r="K63" s="39"/>
      <c r="L63" s="39"/>
    </row>
    <row r="65" customFormat="false" ht="15" hidden="false" customHeight="false" outlineLevel="0" collapsed="false">
      <c r="A65" s="5" t="s">
        <v>83</v>
      </c>
    </row>
    <row r="66" customFormat="false" ht="60" hidden="false" customHeight="true" outlineLevel="0" collapsed="false">
      <c r="A66" s="8" t="s">
        <v>35</v>
      </c>
      <c r="B66" s="8" t="s">
        <v>53</v>
      </c>
      <c r="C66" s="8" t="s">
        <v>84</v>
      </c>
      <c r="D66" s="8" t="s">
        <v>85</v>
      </c>
      <c r="E66" s="8" t="s">
        <v>86</v>
      </c>
      <c r="F66" s="8" t="s">
        <v>87</v>
      </c>
      <c r="G66" s="8" t="s">
        <v>88</v>
      </c>
      <c r="H66" s="8" t="s">
        <v>89</v>
      </c>
      <c r="I66" s="8" t="s">
        <v>90</v>
      </c>
      <c r="J66" s="8" t="s">
        <v>91</v>
      </c>
      <c r="K66" s="8" t="s">
        <v>92</v>
      </c>
      <c r="L66" s="8" t="s">
        <v>93</v>
      </c>
    </row>
    <row r="67" customFormat="false" ht="15" hidden="false" customHeight="false" outlineLevel="0" collapsed="false">
      <c r="A67" s="25" t="s">
        <v>45</v>
      </c>
      <c r="B67" s="25" t="s">
        <v>64</v>
      </c>
      <c r="C67" s="40" t="n">
        <v>0.0800120663666137</v>
      </c>
      <c r="D67" s="26" t="n">
        <f aca="false">'Backtest 2024 A'!F375</f>
        <v>-0.178417352954158</v>
      </c>
      <c r="E67" s="29" t="n">
        <v>2.37484362350979</v>
      </c>
      <c r="F67" s="41" t="n">
        <f aca="false">'Backtest 2024 A'!F376</f>
        <v>2.37207367828659</v>
      </c>
      <c r="G67" s="29" t="n">
        <v>2.38469220939474</v>
      </c>
      <c r="H67" s="41" t="n">
        <f aca="false">'Backtest 2024 A'!F374</f>
        <v>2.35256187207246</v>
      </c>
      <c r="I67" s="27" t="n">
        <v>-0.00362933610830596</v>
      </c>
      <c r="J67" s="28" t="n">
        <f aca="false">'Backtest 2024 A'!F377</f>
        <v>-0.00884778830923172</v>
      </c>
      <c r="K67" s="27" t="n">
        <v>-0.00681372500223976</v>
      </c>
      <c r="L67" s="28" t="n">
        <f aca="false">'Backtest 2024 A'!F378</f>
        <v>-0.00174698135557794</v>
      </c>
    </row>
    <row r="68" customFormat="false" ht="15" hidden="false" customHeight="false" outlineLevel="0" collapsed="false">
      <c r="A68" s="25" t="s">
        <v>47</v>
      </c>
      <c r="B68" s="25" t="s">
        <v>64</v>
      </c>
      <c r="C68" s="40" t="n">
        <v>0.0833122455917323</v>
      </c>
      <c r="D68" s="26" t="n">
        <f aca="false">'Backtest 2024 B'!F375</f>
        <v>-0.177401913192582</v>
      </c>
      <c r="E68" s="29" t="n">
        <v>2.19711509901526</v>
      </c>
      <c r="F68" s="41" t="n">
        <f aca="false">'Backtest 2024 B'!F376</f>
        <v>2.78732682426442</v>
      </c>
      <c r="G68" s="29" t="n">
        <v>2.20691002508492</v>
      </c>
      <c r="H68" s="41" t="n">
        <f aca="false">'Backtest 2024 B'!F374</f>
        <v>2.76157954885124</v>
      </c>
      <c r="I68" s="27" t="n">
        <v>-0.00356269575603485</v>
      </c>
      <c r="J68" s="28" t="n">
        <f aca="false">'Backtest 2024 B'!F377</f>
        <v>-0.00882728358545604</v>
      </c>
      <c r="K68" s="27" t="n">
        <v>-0.00687842801540928</v>
      </c>
      <c r="L68" s="28" t="n">
        <f aca="false">'Backtest 2024 B'!F378</f>
        <v>-0.00176688997501473</v>
      </c>
    </row>
    <row r="69" customFormat="false" ht="15" hidden="false" customHeight="false" outlineLevel="0" collapsed="false">
      <c r="A69" s="25" t="s">
        <v>49</v>
      </c>
      <c r="B69" s="25" t="s">
        <v>64</v>
      </c>
      <c r="C69" s="40" t="n">
        <v>0.0805197862474016</v>
      </c>
      <c r="D69" s="26" t="n">
        <f aca="false">'Backtest 2024 C'!F375</f>
        <v>-0.180702092417701</v>
      </c>
      <c r="E69" s="29" t="n">
        <v>2.35389864669924</v>
      </c>
      <c r="F69" s="41" t="n">
        <f aca="false">'Backtest 2024 C'!F376</f>
        <v>2.19070694035712</v>
      </c>
      <c r="G69" s="29" t="n">
        <v>2.36302823713749</v>
      </c>
      <c r="H69" s="41" t="n">
        <f aca="false">'Backtest 2024 C'!F374</f>
        <v>2.17614918133099</v>
      </c>
      <c r="I69" s="27" t="n">
        <v>-0.00361908374641806</v>
      </c>
      <c r="J69" s="28" t="n">
        <f aca="false">'Backtest 2024 C'!F377</f>
        <v>-0.00889392393772714</v>
      </c>
      <c r="K69" s="27" t="n">
        <v>-0.00682367931195815</v>
      </c>
      <c r="L69" s="28" t="n">
        <f aca="false">'Backtest 2024 C'!F378</f>
        <v>-0.0017021869618451</v>
      </c>
    </row>
    <row r="70" customFormat="false" ht="15" hidden="false" customHeight="false" outlineLevel="0" collapsed="false">
      <c r="A70" s="25" t="s">
        <v>45</v>
      </c>
      <c r="B70" s="25" t="s">
        <v>65</v>
      </c>
      <c r="C70" s="40" t="n">
        <v>-1.87508686215646</v>
      </c>
      <c r="D70" s="26" t="n">
        <f aca="false">'Backtest 2022 A'!F375</f>
        <v>0.0207066403823508</v>
      </c>
      <c r="E70" s="29" t="n">
        <v>2.70492678398925</v>
      </c>
      <c r="F70" s="41" t="n">
        <f aca="false">'Backtest 2022 A'!F376</f>
        <v>2.75719476072014</v>
      </c>
      <c r="G70" s="29" t="n">
        <v>3.72690944236152</v>
      </c>
      <c r="H70" s="41" t="n">
        <f aca="false">'Backtest 2022 A'!F374</f>
        <v>2.75572686388882</v>
      </c>
      <c r="I70" s="27" t="n">
        <v>-0.0978202222941621</v>
      </c>
      <c r="J70" s="28" t="n">
        <f aca="false">'Backtest 2022 A'!F377</f>
        <v>-0.062843962447394</v>
      </c>
      <c r="K70" s="27" t="n">
        <v>-0.027542019145147</v>
      </c>
      <c r="L70" s="28" t="n">
        <f aca="false">'Backtest 2022 A'!F378</f>
        <v>-0.0636200467497774</v>
      </c>
    </row>
    <row r="71" customFormat="false" ht="15" hidden="false" customHeight="false" outlineLevel="0" collapsed="false">
      <c r="A71" s="25" t="s">
        <v>47</v>
      </c>
      <c r="B71" s="25" t="s">
        <v>65</v>
      </c>
      <c r="C71" s="40" t="n">
        <v>-1.87508686215646</v>
      </c>
      <c r="D71" s="26" t="n">
        <f aca="false">'Backtest 2022 B'!F375</f>
        <v>0.0236311193681393</v>
      </c>
      <c r="E71" s="29" t="n">
        <v>2.6088337679247</v>
      </c>
      <c r="F71" s="41" t="n">
        <f aca="false">'Backtest 2022 B'!F376</f>
        <v>2.73128271770116</v>
      </c>
      <c r="G71" s="29" t="n">
        <v>3.60608175819762</v>
      </c>
      <c r="H71" s="41" t="n">
        <f aca="false">'Backtest 2022 B'!F374</f>
        <v>2.73009164091915</v>
      </c>
      <c r="I71" s="27" t="n">
        <v>-0.0978202222941621</v>
      </c>
      <c r="J71" s="28" t="n">
        <f aca="false">'Backtest 2022 B'!F377</f>
        <v>-0.0627900075536851</v>
      </c>
      <c r="K71" s="27" t="n">
        <v>-0.027542019145147</v>
      </c>
      <c r="L71" s="28" t="n">
        <f aca="false">'Backtest 2022 B'!F378</f>
        <v>-0.0636757012466608</v>
      </c>
    </row>
    <row r="72" customFormat="false" ht="15" hidden="false" customHeight="false" outlineLevel="0" collapsed="false">
      <c r="A72" s="25" t="s">
        <v>49</v>
      </c>
      <c r="B72" s="25" t="s">
        <v>65</v>
      </c>
      <c r="C72" s="40" t="n">
        <v>-1.87399018253679</v>
      </c>
      <c r="D72" s="26" t="n">
        <f aca="false">'Backtest 2022 C'!F375</f>
        <v>0.0192444008894621</v>
      </c>
      <c r="E72" s="29" t="n">
        <v>2.74286561541956</v>
      </c>
      <c r="F72" s="41" t="n">
        <f aca="false">'Backtest 2022 C'!F376</f>
        <v>2.68101032803301</v>
      </c>
      <c r="G72" s="29" t="n">
        <v>3.7657533394178</v>
      </c>
      <c r="H72" s="41" t="n">
        <f aca="false">'Backtest 2022 C'!F374</f>
        <v>2.67903322954227</v>
      </c>
      <c r="I72" s="27" t="n">
        <v>-0.0977999892090212</v>
      </c>
      <c r="J72" s="28" t="n">
        <f aca="false">'Backtest 2022 C'!F377</f>
        <v>-0.0628709398942484</v>
      </c>
      <c r="K72" s="27" t="n">
        <v>-0.0275628895814782</v>
      </c>
      <c r="L72" s="28" t="n">
        <f aca="false">'Backtest 2022 C'!F378</f>
        <v>-0.0635922195013358</v>
      </c>
    </row>
    <row r="73" customFormat="false" ht="15" hidden="false" customHeight="false" outlineLevel="0" collapsed="false">
      <c r="A73" s="32" t="s">
        <v>45</v>
      </c>
      <c r="B73" s="32" t="s">
        <v>66</v>
      </c>
      <c r="C73" s="42" t="n">
        <v>3.16689935512462</v>
      </c>
      <c r="D73" s="33" t="n">
        <f aca="false">'Backtest 2020 A'!F375</f>
        <v>1.86624902996205</v>
      </c>
      <c r="E73" s="36" t="n">
        <v>2.85529803861095</v>
      </c>
      <c r="F73" s="43" t="n">
        <f aca="false">'Backtest 2020 A'!F376</f>
        <v>2.13563943281148</v>
      </c>
      <c r="G73" s="36" t="n">
        <v>4.58347724600967</v>
      </c>
      <c r="H73" s="43" t="n">
        <f aca="false">'Backtest 2020 A'!F374</f>
        <v>3.03632829507155</v>
      </c>
      <c r="I73" s="34" t="n">
        <v>0.0677570216093932</v>
      </c>
      <c r="J73" s="35" t="n">
        <f aca="false">'Backtest 2020 A'!F377</f>
        <v>0.0414184412053391</v>
      </c>
      <c r="K73" s="34" t="n">
        <v>-0.0593881192816693</v>
      </c>
      <c r="L73" s="35" t="n">
        <f aca="false">'Backtest 2020 A'!F378</f>
        <v>-0.0335079992160665</v>
      </c>
    </row>
    <row r="74" customFormat="false" ht="15" hidden="false" customHeight="false" outlineLevel="0" collapsed="false">
      <c r="A74" s="32" t="s">
        <v>47</v>
      </c>
      <c r="B74" s="32" t="s">
        <v>66</v>
      </c>
      <c r="C74" s="42" t="n">
        <v>3.16741774903661</v>
      </c>
      <c r="D74" s="33" t="n">
        <f aca="false">'Backtest 2020 B'!F375</f>
        <v>1.86365706040213</v>
      </c>
      <c r="E74" s="36" t="n">
        <v>2.85576234595815</v>
      </c>
      <c r="F74" s="43" t="n">
        <f aca="false">'Backtest 2020 B'!F376</f>
        <v>2.24455674873889</v>
      </c>
      <c r="G74" s="36" t="n">
        <v>4.65457904745578</v>
      </c>
      <c r="H74" s="43" t="n">
        <f aca="false">'Backtest 2020 B'!F374</f>
        <v>3.14485414527849</v>
      </c>
      <c r="I74" s="34" t="n">
        <v>0.0677675192500487</v>
      </c>
      <c r="J74" s="35" t="n">
        <f aca="false">'Backtest 2020 B'!F377</f>
        <v>0.0413659530020627</v>
      </c>
      <c r="K74" s="34" t="n">
        <v>-0.059398434196004</v>
      </c>
      <c r="L74" s="35" t="n">
        <f aca="false">'Backtest 2020 B'!F378</f>
        <v>-0.0334564246443934</v>
      </c>
    </row>
    <row r="75" customFormat="false" ht="15" hidden="false" customHeight="false" outlineLevel="0" collapsed="false">
      <c r="A75" s="32" t="s">
        <v>49</v>
      </c>
      <c r="B75" s="32" t="s">
        <v>66</v>
      </c>
      <c r="C75" s="42" t="n">
        <v>3.16741774903661</v>
      </c>
      <c r="D75" s="33" t="n">
        <f aca="false">'Backtest 2020 C'!F375</f>
        <v>1.86417545431412</v>
      </c>
      <c r="E75" s="36" t="n">
        <v>2.83598853804881</v>
      </c>
      <c r="F75" s="43" t="n">
        <f aca="false">'Backtest 2020 C'!F376</f>
        <v>2.37193157665856</v>
      </c>
      <c r="G75" s="36" t="n">
        <v>4.57691023634614</v>
      </c>
      <c r="H75" s="43" t="n">
        <f aca="false">'Backtest 2020 C'!F374</f>
        <v>3.26498656493223</v>
      </c>
      <c r="I75" s="34" t="n">
        <v>0.0677675192500487</v>
      </c>
      <c r="J75" s="35" t="n">
        <f aca="false">'Backtest 2020 C'!F377</f>
        <v>0.0413764506427181</v>
      </c>
      <c r="K75" s="34" t="n">
        <v>-0.059398434196004</v>
      </c>
      <c r="L75" s="35" t="n">
        <f aca="false">'Backtest 2020 C'!F378</f>
        <v>-0.0334667395587279</v>
      </c>
    </row>
    <row r="76" customFormat="false" ht="15" hidden="false" customHeight="false" outlineLevel="0" collapsed="false">
      <c r="A76" s="20" t="s">
        <v>94</v>
      </c>
      <c r="B76" s="44"/>
      <c r="C76" s="45" t="n">
        <f aca="false">SQRT(SUMSQ(C67:C75)/COUNT(C67:C75))</f>
        <v>2.12545129591676</v>
      </c>
      <c r="D76" s="45" t="n">
        <f aca="false">SQRT(SUMSQ(D67:D75)/COUNT(D67:D75))</f>
        <v>1.08159184043479</v>
      </c>
      <c r="E76" s="45" t="n">
        <f aca="false">SQRT(SUMSQ(E67:E75)/COUNT(E67:E75))</f>
        <v>2.62477356921545</v>
      </c>
      <c r="F76" s="45" t="n">
        <f aca="false">SQRT(SUMSQ(F67:F75)/COUNT(F67:F75))</f>
        <v>2.48707807276434</v>
      </c>
      <c r="G76" s="45" t="n">
        <f aca="false">SQRT(SUMSQ(G67:G75)/COUNT(G67:G75))</f>
        <v>3.6641986569577</v>
      </c>
      <c r="H76" s="45" t="n">
        <f aca="false">SQRT(SUMSQ(H67:H75)/COUNT(H67:H75))</f>
        <v>2.78668816911266</v>
      </c>
      <c r="I76" s="46" t="n">
        <f aca="false">SQRT(SUMSQ(I67:I75)/COUNT(I67:I75))</f>
        <v>0.0687323954231443</v>
      </c>
      <c r="J76" s="46" t="n">
        <f aca="false">SQRT(SUMSQ(J67:J75)/COUNT(J67:J75))</f>
        <v>0.04373995114027</v>
      </c>
      <c r="K76" s="46" t="n">
        <f aca="false">SQRT(SUMSQ(K67:K75)/COUNT(K67:K75))</f>
        <v>0.0380064869034421</v>
      </c>
      <c r="L76" s="46" t="n">
        <f aca="false">SQRT(SUMSQ(L67:L75)/COUNT(L67:L75))</f>
        <v>0.0415228022516132</v>
      </c>
    </row>
    <row r="77" customFormat="false" ht="15" hidden="false" customHeight="false" outlineLevel="0" collapsed="false">
      <c r="A77" s="13" t="s">
        <v>95</v>
      </c>
      <c r="B77" s="13"/>
      <c r="C77" s="13"/>
      <c r="D77" s="13"/>
      <c r="E77" s="13"/>
      <c r="F77" s="13"/>
      <c r="G77" s="13"/>
      <c r="H77" s="13"/>
      <c r="I77" s="13"/>
      <c r="J77" s="13"/>
      <c r="K77" s="13"/>
      <c r="L77" s="13"/>
    </row>
    <row r="79" customFormat="false" ht="15" hidden="false" customHeight="false" outlineLevel="0" collapsed="false">
      <c r="A79" s="5" t="s">
        <v>96</v>
      </c>
    </row>
    <row r="80" customFormat="false" ht="45" hidden="false" customHeight="true" outlineLevel="0" collapsed="false">
      <c r="A80" s="8" t="s">
        <v>9</v>
      </c>
      <c r="B80" s="8" t="s">
        <v>97</v>
      </c>
      <c r="C80" s="8" t="s">
        <v>98</v>
      </c>
      <c r="D80" s="8" t="s">
        <v>99</v>
      </c>
      <c r="E80" s="8" t="s">
        <v>100</v>
      </c>
      <c r="F80" s="8" t="s">
        <v>101</v>
      </c>
      <c r="G80" s="8" t="s">
        <v>102</v>
      </c>
      <c r="H80" s="8" t="s">
        <v>103</v>
      </c>
      <c r="I80" s="8" t="s">
        <v>104</v>
      </c>
      <c r="J80" s="8" t="s">
        <v>105</v>
      </c>
    </row>
    <row r="81" customFormat="false" ht="15" hidden="false" customHeight="false" outlineLevel="0" collapsed="false">
      <c r="A81" s="32" t="s">
        <v>106</v>
      </c>
      <c r="B81" s="32" t="s">
        <v>107</v>
      </c>
      <c r="C81" s="47" t="n">
        <v>0.512179701805414</v>
      </c>
      <c r="D81" s="42" t="n">
        <v>-1.72188916921487</v>
      </c>
      <c r="E81" s="48" t="n">
        <v>0.494960810113265</v>
      </c>
      <c r="F81" s="47" t="s">
        <v>108</v>
      </c>
      <c r="G81" s="33" t="s">
        <v>108</v>
      </c>
      <c r="H81" s="34" t="s">
        <v>108</v>
      </c>
      <c r="I81" s="34" t="s">
        <v>108</v>
      </c>
      <c r="J81" s="34" t="s">
        <v>108</v>
      </c>
    </row>
    <row r="82" customFormat="false" ht="15" hidden="false" customHeight="false" outlineLevel="0" collapsed="false">
      <c r="A82" s="32" t="s">
        <v>109</v>
      </c>
      <c r="B82" s="32" t="s">
        <v>110</v>
      </c>
      <c r="C82" s="47" t="n">
        <v>0.508396681796085</v>
      </c>
      <c r="D82" s="42" t="n">
        <v>-1.75755122804537</v>
      </c>
      <c r="E82" s="48" t="n">
        <v>0.490821169515632</v>
      </c>
      <c r="F82" s="47" t="n">
        <v>0.49403979796264</v>
      </c>
      <c r="G82" s="33" t="n">
        <v>-0.321862844700838</v>
      </c>
      <c r="H82" s="34" t="n">
        <v>-0.00496971700959703</v>
      </c>
      <c r="I82" s="34" t="n">
        <v>-0.00884778830923172</v>
      </c>
      <c r="J82" s="34" t="n">
        <v>-0.00174698135557794</v>
      </c>
    </row>
    <row r="83" customFormat="false" ht="15" hidden="false" customHeight="false" outlineLevel="0" collapsed="false">
      <c r="A83" s="32" t="s">
        <v>111</v>
      </c>
      <c r="B83" s="32" t="s">
        <v>112</v>
      </c>
      <c r="C83" s="47" t="n">
        <v>0.520489946179552</v>
      </c>
      <c r="D83" s="42" t="n">
        <v>-1.25511639193336</v>
      </c>
      <c r="E83" s="48" t="n">
        <v>0.507938782260218</v>
      </c>
      <c r="F83" s="47" t="n">
        <v>0.508784287165594</v>
      </c>
      <c r="G83" s="33" t="n">
        <v>-0.0845504905376382</v>
      </c>
      <c r="H83" s="34" t="n">
        <v>-0.060214875840597</v>
      </c>
      <c r="I83" s="34" t="n">
        <v>-0.062843962447394</v>
      </c>
      <c r="J83" s="34" t="n">
        <v>-0.0636200467497774</v>
      </c>
    </row>
    <row r="84" customFormat="false" ht="15" hidden="false" customHeight="false" outlineLevel="0" collapsed="false">
      <c r="A84" s="32" t="s">
        <v>113</v>
      </c>
      <c r="B84" s="32" t="s">
        <v>114</v>
      </c>
      <c r="C84" s="47" t="n">
        <v>0.507394073860932</v>
      </c>
      <c r="D84" s="42" t="n">
        <v>0.687311259319401</v>
      </c>
      <c r="E84" s="48" t="n">
        <v>0.514267186454126</v>
      </c>
      <c r="F84" s="47" t="n">
        <v>0.496045013832947</v>
      </c>
      <c r="G84" s="33" t="n">
        <v>1.82221726211796</v>
      </c>
      <c r="H84" s="34" t="n">
        <v>0.00434230063517327</v>
      </c>
      <c r="I84" s="34" t="n">
        <v>0.0414200340474755</v>
      </c>
      <c r="J84" s="34" t="n">
        <v>-0.0335094974539408</v>
      </c>
    </row>
    <row r="86" customFormat="false" ht="30" hidden="false" customHeight="true" outlineLevel="0" collapsed="false">
      <c r="A86" s="8" t="s">
        <v>115</v>
      </c>
      <c r="B86" s="8" t="s">
        <v>116</v>
      </c>
      <c r="C86" s="8" t="s">
        <v>117</v>
      </c>
      <c r="D86" s="8" t="s">
        <v>37</v>
      </c>
      <c r="E86" s="8" t="s">
        <v>38</v>
      </c>
      <c r="F86" s="8" t="s">
        <v>118</v>
      </c>
    </row>
    <row r="87" customFormat="false" ht="15" hidden="false" customHeight="false" outlineLevel="0" collapsed="false">
      <c r="A87" s="49" t="s">
        <v>119</v>
      </c>
      <c r="B87" s="50" t="n">
        <v>0.939785124159403</v>
      </c>
      <c r="C87" s="18" t="n">
        <f aca="false">'2026 Forecast A'!F8*B87</f>
        <v>288608.011629353</v>
      </c>
      <c r="D87" s="18" t="n">
        <f aca="false">ROUND(C87*'2026 Forecast A'!G8,0)</f>
        <v>142845</v>
      </c>
      <c r="E87" s="18" t="n">
        <f aca="false">C87-D87</f>
        <v>145763.011629353</v>
      </c>
      <c r="F87" s="51" t="s">
        <v>120</v>
      </c>
    </row>
    <row r="88" customFormat="false" ht="15" hidden="false" customHeight="false" outlineLevel="0" collapsed="false">
      <c r="A88" s="49" t="s">
        <v>121</v>
      </c>
      <c r="B88" s="50" t="n">
        <v>1</v>
      </c>
      <c r="C88" s="18" t="n">
        <f aca="false">'2026 Forecast A'!F8*B88</f>
        <v>307100</v>
      </c>
      <c r="D88" s="18" t="n">
        <f aca="false">ROUND(C88*'2026 Forecast A'!G8,0)</f>
        <v>151997</v>
      </c>
      <c r="E88" s="18" t="n">
        <f aca="false">C88-D88</f>
        <v>155103</v>
      </c>
      <c r="F88" s="51" t="s">
        <v>122</v>
      </c>
    </row>
    <row r="89" customFormat="false" ht="15" hidden="false" customHeight="false" outlineLevel="0" collapsed="false">
      <c r="A89" s="49" t="s">
        <v>123</v>
      </c>
      <c r="B89" s="50" t="n">
        <v>1.0602148758406</v>
      </c>
      <c r="C89" s="18" t="n">
        <f aca="false">'2026 Forecast A'!F8*B89</f>
        <v>325591.988370647</v>
      </c>
      <c r="D89" s="18" t="n">
        <f aca="false">ROUND(C89*'2026 Forecast A'!G8,0)</f>
        <v>161149</v>
      </c>
      <c r="E89" s="18" t="n">
        <f aca="false">C89-D89</f>
        <v>164442.988370647</v>
      </c>
      <c r="F89" s="51" t="s">
        <v>124</v>
      </c>
    </row>
    <row r="90" customFormat="false" ht="15" hidden="false" customHeight="false" outlineLevel="0" collapsed="false">
      <c r="A90" s="13" t="s">
        <v>125</v>
      </c>
      <c r="B90" s="13"/>
      <c r="C90" s="13"/>
      <c r="D90" s="13"/>
      <c r="E90" s="13"/>
      <c r="F90" s="13"/>
      <c r="G90" s="13"/>
      <c r="H90" s="13"/>
      <c r="I90" s="13"/>
      <c r="J90" s="13"/>
      <c r="K90" s="13"/>
      <c r="L90" s="13"/>
    </row>
    <row r="92" customFormat="false" ht="15" hidden="false" customHeight="false" outlineLevel="0" collapsed="false">
      <c r="A92" s="4" t="s">
        <v>126</v>
      </c>
      <c r="B92" s="4"/>
      <c r="C92" s="4"/>
      <c r="D92" s="4"/>
      <c r="E92" s="4"/>
      <c r="F92" s="4"/>
      <c r="G92" s="4"/>
      <c r="H92" s="4"/>
      <c r="I92" s="4"/>
      <c r="J92" s="4"/>
      <c r="K92" s="4"/>
      <c r="L92" s="4"/>
    </row>
    <row r="93" customFormat="false" ht="15" hidden="false" customHeight="false" outlineLevel="0" collapsed="false">
      <c r="A93" s="5" t="s">
        <v>127</v>
      </c>
    </row>
    <row r="94" customFormat="false" ht="48" hidden="false" customHeight="true" outlineLevel="0" collapsed="false">
      <c r="A94" s="39" t="s">
        <v>128</v>
      </c>
      <c r="B94" s="39"/>
      <c r="C94" s="39"/>
      <c r="D94" s="39"/>
      <c r="E94" s="39"/>
      <c r="F94" s="39"/>
      <c r="G94" s="39"/>
      <c r="H94" s="39"/>
      <c r="I94" s="39"/>
      <c r="J94" s="39"/>
      <c r="K94" s="39"/>
      <c r="L94" s="39"/>
    </row>
    <row r="95" customFormat="false" ht="15" hidden="false" customHeight="false" outlineLevel="0" collapsed="false">
      <c r="A95" s="5" t="s">
        <v>129</v>
      </c>
    </row>
    <row r="96" customFormat="false" ht="48" hidden="false" customHeight="true" outlineLevel="0" collapsed="false">
      <c r="A96" s="39" t="s">
        <v>130</v>
      </c>
      <c r="B96" s="39"/>
      <c r="C96" s="39"/>
      <c r="D96" s="39"/>
      <c r="E96" s="39"/>
      <c r="F96" s="39"/>
      <c r="G96" s="39"/>
      <c r="H96" s="39"/>
      <c r="I96" s="39"/>
      <c r="J96" s="39"/>
      <c r="K96" s="39"/>
      <c r="L96" s="39"/>
    </row>
    <row r="97" customFormat="false" ht="15" hidden="false" customHeight="false" outlineLevel="0" collapsed="false">
      <c r="A97" s="5" t="s">
        <v>131</v>
      </c>
    </row>
    <row r="98" customFormat="false" ht="48" hidden="false" customHeight="true" outlineLevel="0" collapsed="false">
      <c r="A98" s="39" t="s">
        <v>132</v>
      </c>
      <c r="B98" s="39"/>
      <c r="C98" s="39"/>
      <c r="D98" s="39"/>
      <c r="E98" s="39"/>
      <c r="F98" s="39"/>
      <c r="G98" s="39"/>
      <c r="H98" s="39"/>
      <c r="I98" s="39"/>
      <c r="J98" s="39"/>
      <c r="K98" s="39"/>
      <c r="L98" s="39"/>
    </row>
    <row r="99" customFormat="false" ht="15" hidden="false" customHeight="false" outlineLevel="0" collapsed="false">
      <c r="A99" s="5" t="s">
        <v>133</v>
      </c>
    </row>
    <row r="100" customFormat="false" ht="48" hidden="false" customHeight="true" outlineLevel="0" collapsed="false">
      <c r="A100" s="39" t="s">
        <v>134</v>
      </c>
      <c r="B100" s="39"/>
      <c r="C100" s="39"/>
      <c r="D100" s="39"/>
      <c r="E100" s="39"/>
      <c r="F100" s="39"/>
      <c r="G100" s="39"/>
      <c r="H100" s="39"/>
      <c r="I100" s="39"/>
      <c r="J100" s="39"/>
      <c r="K100" s="39"/>
      <c r="L100" s="39"/>
    </row>
    <row r="102" customFormat="false" ht="15" hidden="false" customHeight="false" outlineLevel="0" collapsed="false">
      <c r="A102" s="4" t="s">
        <v>135</v>
      </c>
      <c r="B102" s="4"/>
      <c r="C102" s="4"/>
      <c r="D102" s="4"/>
      <c r="E102" s="4"/>
      <c r="F102" s="4"/>
      <c r="G102" s="4"/>
      <c r="H102" s="4"/>
      <c r="I102" s="4"/>
      <c r="J102" s="4"/>
      <c r="K102" s="4"/>
      <c r="L102" s="4"/>
    </row>
    <row r="103" customFormat="false" ht="31.5" hidden="false" customHeight="true" outlineLevel="0" collapsed="false">
      <c r="A103" s="8" t="s">
        <v>136</v>
      </c>
      <c r="B103" s="8" t="s">
        <v>137</v>
      </c>
      <c r="C103" s="8" t="s">
        <v>138</v>
      </c>
      <c r="D103" s="8" t="s">
        <v>45</v>
      </c>
      <c r="E103" s="8" t="s">
        <v>47</v>
      </c>
      <c r="F103" s="8" t="s">
        <v>49</v>
      </c>
      <c r="G103" s="8" t="s">
        <v>139</v>
      </c>
      <c r="H103" s="8" t="s">
        <v>140</v>
      </c>
      <c r="I103" s="8" t="s">
        <v>141</v>
      </c>
      <c r="J103" s="8" t="s">
        <v>142</v>
      </c>
      <c r="K103" s="8" t="s">
        <v>117</v>
      </c>
      <c r="L103" s="8" t="s">
        <v>143</v>
      </c>
    </row>
    <row r="104" customFormat="false" ht="15" hidden="false" customHeight="false" outlineLevel="0" collapsed="false">
      <c r="A104" s="9" t="str">
        <f aca="false">'2026 Forecast A'!A12</f>
        <v>Carbon</v>
      </c>
      <c r="B104" s="9" t="str">
        <f aca="false">'2026 Forecast A'!B12</f>
        <v>BANKS TOWNSHIP</v>
      </c>
      <c r="C104" s="9" t="str">
        <f aca="false">'2026 Forecast A'!C12</f>
        <v>BANKS TOWNSHIP</v>
      </c>
      <c r="D104" s="10" t="n">
        <f aca="false">'2026 Forecast A'!G12</f>
        <v>0.387362637362637</v>
      </c>
      <c r="E104" s="10" t="n">
        <f aca="false">'2026 Forecast B'!G12</f>
        <v>0.39010989010989</v>
      </c>
      <c r="F104" s="10" t="n">
        <f aca="false">'2026 Forecast C'!G12</f>
        <v>0.392857142857143</v>
      </c>
      <c r="G104" s="52" t="n">
        <f aca="false">(MAX(D104:F104)-MIN(D104:F104))*100</f>
        <v>0.549450549450548</v>
      </c>
      <c r="H104" s="53" t="n">
        <f aca="false">'2026 Forecast A'!L12</f>
        <v>3.44705498225642</v>
      </c>
      <c r="I104" s="53" t="n">
        <f aca="false">'2026 Forecast B'!L12</f>
        <v>3.66578676809892</v>
      </c>
      <c r="J104" s="53" t="n">
        <f aca="false">'2026 Forecast C'!L12</f>
        <v>3.27782194131547</v>
      </c>
      <c r="K104" s="18" t="n">
        <f aca="false">'2026 Forecast A'!F12</f>
        <v>364</v>
      </c>
      <c r="L104" s="54" t="str">
        <f aca="false">IF(OR(AND(D104&gt;0.5,E104&gt;0.5,F104&gt;0.5),AND(D104&lt;0.5,E104&lt;0.5,F104&lt;0.5)),"Yes","No — toss-up")</f>
        <v>Yes</v>
      </c>
    </row>
    <row r="105" customFormat="false" ht="15" hidden="false" customHeight="false" outlineLevel="0" collapsed="false">
      <c r="A105" s="9" t="str">
        <f aca="false">'2026 Forecast A'!A13</f>
        <v>Carbon</v>
      </c>
      <c r="B105" s="9" t="str">
        <f aca="false">'2026 Forecast A'!B13</f>
        <v>BEAVER MEADOWS BOROUGH</v>
      </c>
      <c r="C105" s="9" t="str">
        <f aca="false">'2026 Forecast A'!C13</f>
        <v>BEAVER MEADOWS BOROUGH</v>
      </c>
      <c r="D105" s="10" t="n">
        <f aca="false">'2026 Forecast A'!G13</f>
        <v>0.278787878787879</v>
      </c>
      <c r="E105" s="10" t="n">
        <f aca="false">'2026 Forecast B'!G13</f>
        <v>0.281818181818182</v>
      </c>
      <c r="F105" s="10" t="n">
        <f aca="false">'2026 Forecast C'!G13</f>
        <v>0.284848484848485</v>
      </c>
      <c r="G105" s="52" t="n">
        <f aca="false">(MAX(D105:F105)-MIN(D105:F105))*100</f>
        <v>0.606060606060604</v>
      </c>
      <c r="H105" s="53" t="n">
        <f aca="false">'2026 Forecast A'!L13</f>
        <v>3.44705498225642</v>
      </c>
      <c r="I105" s="53" t="n">
        <f aca="false">'2026 Forecast B'!L13</f>
        <v>3.66578676809892</v>
      </c>
      <c r="J105" s="53" t="n">
        <f aca="false">'2026 Forecast C'!L13</f>
        <v>3.27782194131547</v>
      </c>
      <c r="K105" s="18" t="n">
        <f aca="false">'2026 Forecast A'!F13</f>
        <v>330</v>
      </c>
      <c r="L105" s="54" t="str">
        <f aca="false">IF(OR(AND(D105&gt;0.5,E105&gt;0.5,F105&gt;0.5),AND(D105&lt;0.5,E105&lt;0.5,F105&lt;0.5)),"Yes","No — toss-up")</f>
        <v>Yes</v>
      </c>
    </row>
    <row r="106" customFormat="false" ht="15" hidden="false" customHeight="false" outlineLevel="0" collapsed="false">
      <c r="A106" s="9" t="str">
        <f aca="false">'2026 Forecast A'!A14</f>
        <v>Carbon</v>
      </c>
      <c r="B106" s="9" t="str">
        <f aca="false">'2026 Forecast A'!B14</f>
        <v>BOWMANSTOWN BOROUGH</v>
      </c>
      <c r="C106" s="9" t="str">
        <f aca="false">'2026 Forecast A'!C14</f>
        <v>BOWMANSTOWN BOROUGH</v>
      </c>
      <c r="D106" s="10" t="n">
        <f aca="false">'2026 Forecast A'!G14</f>
        <v>0.331460674157303</v>
      </c>
      <c r="E106" s="10" t="n">
        <f aca="false">'2026 Forecast B'!G14</f>
        <v>0.345505617977528</v>
      </c>
      <c r="F106" s="10" t="n">
        <f aca="false">'2026 Forecast C'!G14</f>
        <v>0.331460674157303</v>
      </c>
      <c r="G106" s="52" t="n">
        <f aca="false">(MAX(D106:F106)-MIN(D106:F106))*100</f>
        <v>1.40449438202248</v>
      </c>
      <c r="H106" s="53" t="n">
        <f aca="false">'2026 Forecast A'!L14</f>
        <v>3.44705498225642</v>
      </c>
      <c r="I106" s="53" t="n">
        <f aca="false">'2026 Forecast B'!L14</f>
        <v>3.66578676809892</v>
      </c>
      <c r="J106" s="53" t="n">
        <f aca="false">'2026 Forecast C'!L14</f>
        <v>3.27782194131547</v>
      </c>
      <c r="K106" s="18" t="n">
        <f aca="false">'2026 Forecast A'!F14</f>
        <v>356</v>
      </c>
      <c r="L106" s="54" t="str">
        <f aca="false">IF(OR(AND(D106&gt;0.5,E106&gt;0.5,F106&gt;0.5),AND(D106&lt;0.5,E106&lt;0.5,F106&lt;0.5)),"Yes","No — toss-up")</f>
        <v>Yes</v>
      </c>
    </row>
    <row r="107" customFormat="false" ht="15" hidden="false" customHeight="false" outlineLevel="0" collapsed="false">
      <c r="A107" s="9" t="str">
        <f aca="false">'2026 Forecast A'!A15</f>
        <v>Carbon</v>
      </c>
      <c r="B107" s="9" t="str">
        <f aca="false">'2026 Forecast A'!B15</f>
        <v>EAST PENN TOWNSHIP</v>
      </c>
      <c r="C107" s="9" t="str">
        <f aca="false">'2026 Forecast A'!C15</f>
        <v>EAST PENN TOWNSHIP-NORTH</v>
      </c>
      <c r="D107" s="10" t="n">
        <f aca="false">'2026 Forecast A'!G15</f>
        <v>0.273480662983425</v>
      </c>
      <c r="E107" s="10" t="n">
        <f aca="false">'2026 Forecast B'!G15</f>
        <v>0.263812154696133</v>
      </c>
      <c r="F107" s="10" t="n">
        <f aca="false">'2026 Forecast C'!G15</f>
        <v>0.279005524861878</v>
      </c>
      <c r="G107" s="52" t="n">
        <f aca="false">(MAX(D107:F107)-MIN(D107:F107))*100</f>
        <v>1.51933701657458</v>
      </c>
      <c r="H107" s="53" t="n">
        <f aca="false">'2026 Forecast A'!L15</f>
        <v>2.48061389568831</v>
      </c>
      <c r="I107" s="53" t="n">
        <f aca="false">'2026 Forecast B'!L15</f>
        <v>2.66598492303397</v>
      </c>
      <c r="J107" s="53" t="n">
        <f aca="false">'2026 Forecast C'!L15</f>
        <v>2.39915566359118</v>
      </c>
      <c r="K107" s="18" t="n">
        <f aca="false">'2026 Forecast A'!F15</f>
        <v>724</v>
      </c>
      <c r="L107" s="54" t="str">
        <f aca="false">IF(OR(AND(D107&gt;0.5,E107&gt;0.5,F107&gt;0.5),AND(D107&lt;0.5,E107&lt;0.5,F107&lt;0.5)),"Yes","No — toss-up")</f>
        <v>Yes</v>
      </c>
    </row>
    <row r="108" customFormat="false" ht="15" hidden="false" customHeight="false" outlineLevel="0" collapsed="false">
      <c r="A108" s="9" t="str">
        <f aca="false">'2026 Forecast A'!A16</f>
        <v>Carbon</v>
      </c>
      <c r="B108" s="9" t="str">
        <f aca="false">'2026 Forecast A'!B16</f>
        <v>EAST PENN TOWNSHIP</v>
      </c>
      <c r="C108" s="9" t="str">
        <f aca="false">'2026 Forecast A'!C16</f>
        <v>EAST PENN TOWNSHIP-SOUTH</v>
      </c>
      <c r="D108" s="10" t="n">
        <f aca="false">'2026 Forecast A'!G16</f>
        <v>0.281505728314239</v>
      </c>
      <c r="E108" s="10" t="n">
        <f aca="false">'2026 Forecast B'!G16</f>
        <v>0.274959083469722</v>
      </c>
      <c r="F108" s="10" t="n">
        <f aca="false">'2026 Forecast C'!G16</f>
        <v>0.286415711947627</v>
      </c>
      <c r="G108" s="52" t="n">
        <f aca="false">(MAX(D108:F108)-MIN(D108:F108))*100</f>
        <v>1.14566284779051</v>
      </c>
      <c r="H108" s="53" t="n">
        <f aca="false">'2026 Forecast A'!L16</f>
        <v>2.48061389568831</v>
      </c>
      <c r="I108" s="53" t="n">
        <f aca="false">'2026 Forecast B'!L16</f>
        <v>2.66598492303397</v>
      </c>
      <c r="J108" s="53" t="n">
        <f aca="false">'2026 Forecast C'!L16</f>
        <v>2.39915566359118</v>
      </c>
      <c r="K108" s="18" t="n">
        <f aca="false">'2026 Forecast A'!F16</f>
        <v>611</v>
      </c>
      <c r="L108" s="54" t="str">
        <f aca="false">IF(OR(AND(D108&gt;0.5,E108&gt;0.5,F108&gt;0.5),AND(D108&lt;0.5,E108&lt;0.5,F108&lt;0.5)),"Yes","No — toss-up")</f>
        <v>Yes</v>
      </c>
    </row>
    <row r="109" customFormat="false" ht="15" hidden="false" customHeight="false" outlineLevel="0" collapsed="false">
      <c r="A109" s="9" t="str">
        <f aca="false">'2026 Forecast A'!A17</f>
        <v>Carbon</v>
      </c>
      <c r="B109" s="9" t="str">
        <f aca="false">'2026 Forecast A'!B17</f>
        <v>EAST SIDE BOROUGH</v>
      </c>
      <c r="C109" s="9" t="str">
        <f aca="false">'2026 Forecast A'!C17</f>
        <v>EAST SIDE BOROUGH</v>
      </c>
      <c r="D109" s="10" t="n">
        <f aca="false">'2026 Forecast A'!G17</f>
        <v>0.354838709677419</v>
      </c>
      <c r="E109" s="10" t="n">
        <f aca="false">'2026 Forecast B'!G17</f>
        <v>0.354838709677419</v>
      </c>
      <c r="F109" s="10" t="n">
        <f aca="false">'2026 Forecast C'!G17</f>
        <v>0.354838709677419</v>
      </c>
      <c r="G109" s="52" t="n">
        <f aca="false">(MAX(D109:F109)-MIN(D109:F109))*100</f>
        <v>0</v>
      </c>
      <c r="H109" s="53" t="n">
        <f aca="false">'2026 Forecast A'!L17</f>
        <v>3.44705498225642</v>
      </c>
      <c r="I109" s="53" t="n">
        <f aca="false">'2026 Forecast B'!L17</f>
        <v>3.66578676809892</v>
      </c>
      <c r="J109" s="53" t="n">
        <f aca="false">'2026 Forecast C'!L17</f>
        <v>3.27782194131547</v>
      </c>
      <c r="K109" s="18" t="n">
        <f aca="false">'2026 Forecast A'!F17</f>
        <v>93</v>
      </c>
      <c r="L109" s="54" t="str">
        <f aca="false">IF(OR(AND(D109&gt;0.5,E109&gt;0.5,F109&gt;0.5),AND(D109&lt;0.5,E109&lt;0.5,F109&lt;0.5)),"Yes","No — toss-up")</f>
        <v>Yes</v>
      </c>
    </row>
    <row r="110" customFormat="false" ht="15" hidden="false" customHeight="false" outlineLevel="0" collapsed="false">
      <c r="A110" s="9" t="str">
        <f aca="false">'2026 Forecast A'!A18</f>
        <v>Carbon</v>
      </c>
      <c r="B110" s="9" t="str">
        <f aca="false">'2026 Forecast A'!B18</f>
        <v>FRANKLIN TOWNSHIP</v>
      </c>
      <c r="C110" s="9" t="str">
        <f aca="false">'2026 Forecast A'!C18</f>
        <v>FRANKLIN TOWNSHIP-HARRITY</v>
      </c>
      <c r="D110" s="10" t="n">
        <f aca="false">'2026 Forecast A'!G18</f>
        <v>0.283704572098476</v>
      </c>
      <c r="E110" s="10" t="n">
        <f aca="false">'2026 Forecast B'!G18</f>
        <v>0.273153575615475</v>
      </c>
      <c r="F110" s="10" t="n">
        <f aca="false">'2026 Forecast C'!G18</f>
        <v>0.289566236811254</v>
      </c>
      <c r="G110" s="52" t="n">
        <f aca="false">(MAX(D110:F110)-MIN(D110:F110))*100</f>
        <v>1.64126611957796</v>
      </c>
      <c r="H110" s="53" t="n">
        <f aca="false">'2026 Forecast A'!L18</f>
        <v>2.48061389568831</v>
      </c>
      <c r="I110" s="53" t="n">
        <f aca="false">'2026 Forecast B'!L18</f>
        <v>2.66598492303397</v>
      </c>
      <c r="J110" s="53" t="n">
        <f aca="false">'2026 Forecast C'!L18</f>
        <v>2.39915566359118</v>
      </c>
      <c r="K110" s="18" t="n">
        <f aca="false">'2026 Forecast A'!F18</f>
        <v>853</v>
      </c>
      <c r="L110" s="54" t="str">
        <f aca="false">IF(OR(AND(D110&gt;0.5,E110&gt;0.5,F110&gt;0.5),AND(D110&lt;0.5,E110&lt;0.5,F110&lt;0.5)),"Yes","No — toss-up")</f>
        <v>Yes</v>
      </c>
    </row>
    <row r="111" customFormat="false" ht="15" hidden="false" customHeight="false" outlineLevel="0" collapsed="false">
      <c r="A111" s="9" t="str">
        <f aca="false">'2026 Forecast A'!A19</f>
        <v>Carbon</v>
      </c>
      <c r="B111" s="9" t="str">
        <f aca="false">'2026 Forecast A'!B19</f>
        <v>FRANKLIN TOWNSHIP</v>
      </c>
      <c r="C111" s="9" t="str">
        <f aca="false">'2026 Forecast A'!C19</f>
        <v>FRANKLIN TOWNSHIP-IND DIST</v>
      </c>
      <c r="D111" s="10" t="n">
        <f aca="false">'2026 Forecast A'!G19</f>
        <v>0.279017857142857</v>
      </c>
      <c r="E111" s="10" t="n">
        <f aca="false">'2026 Forecast B'!G19</f>
        <v>0.272321428571429</v>
      </c>
      <c r="F111" s="10" t="n">
        <f aca="false">'2026 Forecast C'!G19</f>
        <v>0.283482142857143</v>
      </c>
      <c r="G111" s="52" t="n">
        <f aca="false">(MAX(D111:F111)-MIN(D111:F111))*100</f>
        <v>1.11607142857143</v>
      </c>
      <c r="H111" s="53" t="n">
        <f aca="false">'2026 Forecast A'!L19</f>
        <v>3.44705498225642</v>
      </c>
      <c r="I111" s="53" t="n">
        <f aca="false">'2026 Forecast B'!L19</f>
        <v>3.66578676809892</v>
      </c>
      <c r="J111" s="53" t="n">
        <f aca="false">'2026 Forecast C'!L19</f>
        <v>3.27782194131547</v>
      </c>
      <c r="K111" s="18" t="n">
        <f aca="false">'2026 Forecast A'!F19</f>
        <v>448</v>
      </c>
      <c r="L111" s="54" t="str">
        <f aca="false">IF(OR(AND(D111&gt;0.5,E111&gt;0.5,F111&gt;0.5),AND(D111&lt;0.5,E111&lt;0.5,F111&lt;0.5)),"Yes","No — toss-up")</f>
        <v>Yes</v>
      </c>
    </row>
    <row r="112" customFormat="false" ht="15" hidden="false" customHeight="false" outlineLevel="0" collapsed="false">
      <c r="A112" s="9" t="str">
        <f aca="false">'2026 Forecast A'!A20</f>
        <v>Carbon</v>
      </c>
      <c r="B112" s="9" t="str">
        <f aca="false">'2026 Forecast A'!B20</f>
        <v>FRANKLIN TOWNSHIP</v>
      </c>
      <c r="C112" s="9" t="str">
        <f aca="false">'2026 Forecast A'!C20</f>
        <v>FRANKLIN TOWNSHIP-LONG RUN</v>
      </c>
      <c r="D112" s="10" t="n">
        <f aca="false">'2026 Forecast A'!G20</f>
        <v>0.272327964860908</v>
      </c>
      <c r="E112" s="10" t="n">
        <f aca="false">'2026 Forecast B'!G20</f>
        <v>0.256222547584187</v>
      </c>
      <c r="F112" s="10" t="n">
        <f aca="false">'2026 Forecast C'!G20</f>
        <v>0.278184480234261</v>
      </c>
      <c r="G112" s="52" t="n">
        <f aca="false">(MAX(D112:F112)-MIN(D112:F112))*100</f>
        <v>2.19619326500732</v>
      </c>
      <c r="H112" s="53" t="n">
        <f aca="false">'2026 Forecast A'!L20</f>
        <v>2.48061389568831</v>
      </c>
      <c r="I112" s="53" t="n">
        <f aca="false">'2026 Forecast B'!L20</f>
        <v>2.66598492303397</v>
      </c>
      <c r="J112" s="53" t="n">
        <f aca="false">'2026 Forecast C'!L20</f>
        <v>2.39915566359118</v>
      </c>
      <c r="K112" s="18" t="n">
        <f aca="false">'2026 Forecast A'!F20</f>
        <v>683</v>
      </c>
      <c r="L112" s="54" t="str">
        <f aca="false">IF(OR(AND(D112&gt;0.5,E112&gt;0.5,F112&gt;0.5),AND(D112&lt;0.5,E112&lt;0.5,F112&lt;0.5)),"Yes","No — toss-up")</f>
        <v>Yes</v>
      </c>
    </row>
    <row r="113" customFormat="false" ht="15" hidden="false" customHeight="false" outlineLevel="0" collapsed="false">
      <c r="A113" s="9" t="str">
        <f aca="false">'2026 Forecast A'!A21</f>
        <v>Carbon</v>
      </c>
      <c r="B113" s="9" t="str">
        <f aca="false">'2026 Forecast A'!B21</f>
        <v>JIM THORPE BOROUGH</v>
      </c>
      <c r="C113" s="9" t="str">
        <f aca="false">'2026 Forecast A'!C21</f>
        <v>JIM THORPE BOROUGH-1ST</v>
      </c>
      <c r="D113" s="10" t="n">
        <f aca="false">'2026 Forecast A'!G21</f>
        <v>0.454128440366973</v>
      </c>
      <c r="E113" s="10" t="n">
        <f aca="false">'2026 Forecast B'!G21</f>
        <v>0.454128440366973</v>
      </c>
      <c r="F113" s="10" t="n">
        <f aca="false">'2026 Forecast C'!G21</f>
        <v>0.454128440366973</v>
      </c>
      <c r="G113" s="52" t="n">
        <f aca="false">(MAX(D113:F113)-MIN(D113:F113))*100</f>
        <v>0</v>
      </c>
      <c r="H113" s="53" t="n">
        <f aca="false">'2026 Forecast A'!L21</f>
        <v>3.44705498225642</v>
      </c>
      <c r="I113" s="53" t="n">
        <f aca="false">'2026 Forecast B'!L21</f>
        <v>3.66578676809892</v>
      </c>
      <c r="J113" s="53" t="n">
        <f aca="false">'2026 Forecast C'!L21</f>
        <v>3.27782194131547</v>
      </c>
      <c r="K113" s="18" t="n">
        <f aca="false">'2026 Forecast A'!F21</f>
        <v>436</v>
      </c>
      <c r="L113" s="54" t="str">
        <f aca="false">IF(OR(AND(D113&gt;0.5,E113&gt;0.5,F113&gt;0.5),AND(D113&lt;0.5,E113&lt;0.5,F113&lt;0.5)),"Yes","No — toss-up")</f>
        <v>Yes</v>
      </c>
    </row>
    <row r="114" customFormat="false" ht="15" hidden="false" customHeight="false" outlineLevel="0" collapsed="false">
      <c r="A114" s="9" t="str">
        <f aca="false">'2026 Forecast A'!A22</f>
        <v>Carbon</v>
      </c>
      <c r="B114" s="9" t="str">
        <f aca="false">'2026 Forecast A'!B22</f>
        <v>JIM THORPE BOROUGH</v>
      </c>
      <c r="C114" s="9" t="str">
        <f aca="false">'2026 Forecast A'!C22</f>
        <v>JIM THORPE BOROUGH-2ND</v>
      </c>
      <c r="D114" s="10" t="n">
        <f aca="false">'2026 Forecast A'!G22</f>
        <v>0.421428571428571</v>
      </c>
      <c r="E114" s="10" t="n">
        <f aca="false">'2026 Forecast B'!G22</f>
        <v>0.425</v>
      </c>
      <c r="F114" s="10" t="n">
        <f aca="false">'2026 Forecast C'!G22</f>
        <v>0.425</v>
      </c>
      <c r="G114" s="52" t="n">
        <f aca="false">(MAX(D114:F114)-MIN(D114:F114))*100</f>
        <v>0.357142857142856</v>
      </c>
      <c r="H114" s="53" t="n">
        <f aca="false">'2026 Forecast A'!L22</f>
        <v>3.44705498225642</v>
      </c>
      <c r="I114" s="53" t="n">
        <f aca="false">'2026 Forecast B'!L22</f>
        <v>3.66578676809892</v>
      </c>
      <c r="J114" s="53" t="n">
        <f aca="false">'2026 Forecast C'!L22</f>
        <v>3.27782194131547</v>
      </c>
      <c r="K114" s="18" t="n">
        <f aca="false">'2026 Forecast A'!F22</f>
        <v>280</v>
      </c>
      <c r="L114" s="54" t="str">
        <f aca="false">IF(OR(AND(D114&gt;0.5,E114&gt;0.5,F114&gt;0.5),AND(D114&lt;0.5,E114&lt;0.5,F114&lt;0.5)),"Yes","No — toss-up")</f>
        <v>Yes</v>
      </c>
    </row>
    <row r="115" customFormat="false" ht="15" hidden="false" customHeight="false" outlineLevel="0" collapsed="false">
      <c r="A115" s="9" t="str">
        <f aca="false">'2026 Forecast A'!A23</f>
        <v>Carbon</v>
      </c>
      <c r="B115" s="9" t="str">
        <f aca="false">'2026 Forecast A'!B23</f>
        <v>JIM THORPE BOROUGH</v>
      </c>
      <c r="C115" s="9" t="str">
        <f aca="false">'2026 Forecast A'!C23</f>
        <v>JIM THORPE BOROUGH-3RD</v>
      </c>
      <c r="D115" s="10" t="n">
        <f aca="false">'2026 Forecast A'!G23</f>
        <v>0.391640866873065</v>
      </c>
      <c r="E115" s="10" t="n">
        <f aca="false">'2026 Forecast B'!G23</f>
        <v>0.391640866873065</v>
      </c>
      <c r="F115" s="10" t="n">
        <f aca="false">'2026 Forecast C'!G23</f>
        <v>0.393188854489164</v>
      </c>
      <c r="G115" s="52" t="n">
        <f aca="false">(MAX(D115:F115)-MIN(D115:F115))*100</f>
        <v>0.154798761609903</v>
      </c>
      <c r="H115" s="53" t="n">
        <f aca="false">'2026 Forecast A'!L23</f>
        <v>2.48061389568831</v>
      </c>
      <c r="I115" s="53" t="n">
        <f aca="false">'2026 Forecast B'!L23</f>
        <v>2.66598492303397</v>
      </c>
      <c r="J115" s="53" t="n">
        <f aca="false">'2026 Forecast C'!L23</f>
        <v>2.39915566359118</v>
      </c>
      <c r="K115" s="18" t="n">
        <f aca="false">'2026 Forecast A'!F23</f>
        <v>646</v>
      </c>
      <c r="L115" s="54" t="str">
        <f aca="false">IF(OR(AND(D115&gt;0.5,E115&gt;0.5,F115&gt;0.5),AND(D115&lt;0.5,E115&lt;0.5,F115&lt;0.5)),"Yes","No — toss-up")</f>
        <v>Yes</v>
      </c>
    </row>
    <row r="116" customFormat="false" ht="15" hidden="false" customHeight="false" outlineLevel="0" collapsed="false">
      <c r="A116" s="9" t="str">
        <f aca="false">'2026 Forecast A'!A24</f>
        <v>Carbon</v>
      </c>
      <c r="B116" s="9" t="str">
        <f aca="false">'2026 Forecast A'!B24</f>
        <v>JIM THORPE BOROUGH</v>
      </c>
      <c r="C116" s="9" t="str">
        <f aca="false">'2026 Forecast A'!C24</f>
        <v>JIM THORPE BOROUGH-4TH</v>
      </c>
      <c r="D116" s="10" t="n">
        <f aca="false">'2026 Forecast A'!G24</f>
        <v>0.524017467248908</v>
      </c>
      <c r="E116" s="10" t="n">
        <f aca="false">'2026 Forecast B'!G24</f>
        <v>0.524017467248908</v>
      </c>
      <c r="F116" s="10" t="n">
        <f aca="false">'2026 Forecast C'!G24</f>
        <v>0.519650655021834</v>
      </c>
      <c r="G116" s="52" t="n">
        <f aca="false">(MAX(D116:F116)-MIN(D116:F116))*100</f>
        <v>0.436681222707425</v>
      </c>
      <c r="H116" s="53" t="n">
        <f aca="false">'2026 Forecast A'!L24</f>
        <v>3.44705498225642</v>
      </c>
      <c r="I116" s="53" t="n">
        <f aca="false">'2026 Forecast B'!L24</f>
        <v>3.66578676809892</v>
      </c>
      <c r="J116" s="53" t="n">
        <f aca="false">'2026 Forecast C'!L24</f>
        <v>3.27782194131547</v>
      </c>
      <c r="K116" s="18" t="n">
        <f aca="false">'2026 Forecast A'!F24</f>
        <v>229</v>
      </c>
      <c r="L116" s="54" t="str">
        <f aca="false">IF(OR(AND(D116&gt;0.5,E116&gt;0.5,F116&gt;0.5),AND(D116&lt;0.5,E116&lt;0.5,F116&lt;0.5)),"Yes","No — toss-up")</f>
        <v>Yes</v>
      </c>
    </row>
    <row r="117" customFormat="false" ht="15" hidden="false" customHeight="false" outlineLevel="0" collapsed="false">
      <c r="A117" s="9" t="str">
        <f aca="false">'2026 Forecast A'!A25</f>
        <v>Carbon</v>
      </c>
      <c r="B117" s="9" t="str">
        <f aca="false">'2026 Forecast A'!B25</f>
        <v>JIM THORPE BOROUGH</v>
      </c>
      <c r="C117" s="9" t="str">
        <f aca="false">'2026 Forecast A'!C25</f>
        <v>JIM THORPE BOROUGH-5TH</v>
      </c>
      <c r="D117" s="10" t="n">
        <f aca="false">'2026 Forecast A'!G25</f>
        <v>0.4373795761079</v>
      </c>
      <c r="E117" s="10" t="n">
        <f aca="false">'2026 Forecast B'!G25</f>
        <v>0.441233140655106</v>
      </c>
      <c r="F117" s="10" t="n">
        <f aca="false">'2026 Forecast C'!G25</f>
        <v>0.439306358381503</v>
      </c>
      <c r="G117" s="52" t="n">
        <f aca="false">(MAX(D117:F117)-MIN(D117:F117))*100</f>
        <v>0.38535645472062</v>
      </c>
      <c r="H117" s="53" t="n">
        <f aca="false">'2026 Forecast A'!L25</f>
        <v>3.44705498225642</v>
      </c>
      <c r="I117" s="53" t="n">
        <f aca="false">'2026 Forecast B'!L25</f>
        <v>3.66578676809892</v>
      </c>
      <c r="J117" s="53" t="n">
        <f aca="false">'2026 Forecast C'!L25</f>
        <v>3.27782194131547</v>
      </c>
      <c r="K117" s="18" t="n">
        <f aca="false">'2026 Forecast A'!F25</f>
        <v>519</v>
      </c>
      <c r="L117" s="54" t="str">
        <f aca="false">IF(OR(AND(D117&gt;0.5,E117&gt;0.5,F117&gt;0.5),AND(D117&lt;0.5,E117&lt;0.5,F117&lt;0.5)),"Yes","No — toss-up")</f>
        <v>Yes</v>
      </c>
    </row>
    <row r="118" customFormat="false" ht="15" hidden="false" customHeight="false" outlineLevel="0" collapsed="false">
      <c r="A118" s="9" t="str">
        <f aca="false">'2026 Forecast A'!A26</f>
        <v>Carbon</v>
      </c>
      <c r="B118" s="9" t="str">
        <f aca="false">'2026 Forecast A'!B26</f>
        <v>KIDDER TOWNSHIP</v>
      </c>
      <c r="C118" s="9" t="str">
        <f aca="false">'2026 Forecast A'!C26</f>
        <v>KIDDER TOWNSHIP-NORTH</v>
      </c>
      <c r="D118" s="10" t="n">
        <f aca="false">'2026 Forecast A'!G26</f>
        <v>0.359550561797753</v>
      </c>
      <c r="E118" s="10" t="n">
        <f aca="false">'2026 Forecast B'!G26</f>
        <v>0.363295880149813</v>
      </c>
      <c r="F118" s="10" t="n">
        <f aca="false">'2026 Forecast C'!G26</f>
        <v>0.359550561797753</v>
      </c>
      <c r="G118" s="52" t="n">
        <f aca="false">(MAX(D118:F118)-MIN(D118:F118))*100</f>
        <v>0.374531835205993</v>
      </c>
      <c r="H118" s="53" t="n">
        <f aca="false">'2026 Forecast A'!L26</f>
        <v>3.44705498225642</v>
      </c>
      <c r="I118" s="53" t="n">
        <f aca="false">'2026 Forecast B'!L26</f>
        <v>3.66578676809892</v>
      </c>
      <c r="J118" s="53" t="n">
        <f aca="false">'2026 Forecast C'!L26</f>
        <v>3.27782194131547</v>
      </c>
      <c r="K118" s="18" t="n">
        <f aca="false">'2026 Forecast A'!F26</f>
        <v>267</v>
      </c>
      <c r="L118" s="54" t="str">
        <f aca="false">IF(OR(AND(D118&gt;0.5,E118&gt;0.5,F118&gt;0.5),AND(D118&lt;0.5,E118&lt;0.5,F118&lt;0.5)),"Yes","No — toss-up")</f>
        <v>Yes</v>
      </c>
    </row>
    <row r="119" customFormat="false" ht="15" hidden="false" customHeight="false" outlineLevel="0" collapsed="false">
      <c r="A119" s="9" t="str">
        <f aca="false">'2026 Forecast A'!A27</f>
        <v>Carbon</v>
      </c>
      <c r="B119" s="9" t="str">
        <f aca="false">'2026 Forecast A'!B27</f>
        <v>KIDDER TOWNSHIP</v>
      </c>
      <c r="C119" s="9" t="str">
        <f aca="false">'2026 Forecast A'!C27</f>
        <v>KIDDER TOWNSHIP-SOUTH</v>
      </c>
      <c r="D119" s="10" t="n">
        <f aca="false">'2026 Forecast A'!G27</f>
        <v>0.311808118081181</v>
      </c>
      <c r="E119" s="10" t="n">
        <f aca="false">'2026 Forecast B'!G27</f>
        <v>0.311808118081181</v>
      </c>
      <c r="F119" s="10" t="n">
        <f aca="false">'2026 Forecast C'!G27</f>
        <v>0.31549815498155</v>
      </c>
      <c r="G119" s="52" t="n">
        <f aca="false">(MAX(D119:F119)-MIN(D119:F119))*100</f>
        <v>0.369003690036901</v>
      </c>
      <c r="H119" s="53" t="n">
        <f aca="false">'2026 Forecast A'!L27</f>
        <v>3.44705498225642</v>
      </c>
      <c r="I119" s="53" t="n">
        <f aca="false">'2026 Forecast B'!L27</f>
        <v>3.66578676809892</v>
      </c>
      <c r="J119" s="53" t="n">
        <f aca="false">'2026 Forecast C'!L27</f>
        <v>3.27782194131547</v>
      </c>
      <c r="K119" s="18" t="n">
        <f aca="false">'2026 Forecast A'!F27</f>
        <v>542</v>
      </c>
      <c r="L119" s="54" t="str">
        <f aca="false">IF(OR(AND(D119&gt;0.5,E119&gt;0.5,F119&gt;0.5),AND(D119&lt;0.5,E119&lt;0.5,F119&lt;0.5)),"Yes","No — toss-up")</f>
        <v>Yes</v>
      </c>
    </row>
    <row r="120" customFormat="false" ht="15" hidden="false" customHeight="false" outlineLevel="0" collapsed="false">
      <c r="A120" s="9" t="str">
        <f aca="false">'2026 Forecast A'!A28</f>
        <v>Carbon</v>
      </c>
      <c r="B120" s="9" t="str">
        <f aca="false">'2026 Forecast A'!B28</f>
        <v>LANSFORD BOROUGH</v>
      </c>
      <c r="C120" s="9" t="str">
        <f aca="false">'2026 Forecast A'!C28</f>
        <v>LANSFORD BOROUGH - EAST WARD</v>
      </c>
      <c r="D120" s="10" t="n">
        <f aca="false">'2026 Forecast A'!G28</f>
        <v>0.416030534351145</v>
      </c>
      <c r="E120" s="10" t="n">
        <f aca="false">'2026 Forecast B'!G28</f>
        <v>0.408396946564886</v>
      </c>
      <c r="F120" s="10" t="n">
        <f aca="false">'2026 Forecast C'!G28</f>
        <v>0.419847328244275</v>
      </c>
      <c r="G120" s="52" t="n">
        <f aca="false">(MAX(D120:F120)-MIN(D120:F120))*100</f>
        <v>1.14503816793893</v>
      </c>
      <c r="H120" s="53" t="n">
        <f aca="false">'2026 Forecast A'!L28</f>
        <v>3.44705498225642</v>
      </c>
      <c r="I120" s="53" t="n">
        <f aca="false">'2026 Forecast B'!L28</f>
        <v>3.66578676809892</v>
      </c>
      <c r="J120" s="53" t="n">
        <f aca="false">'2026 Forecast C'!L28</f>
        <v>3.27782194131547</v>
      </c>
      <c r="K120" s="18" t="n">
        <f aca="false">'2026 Forecast A'!F28</f>
        <v>524</v>
      </c>
      <c r="L120" s="54" t="str">
        <f aca="false">IF(OR(AND(D120&gt;0.5,E120&gt;0.5,F120&gt;0.5),AND(D120&lt;0.5,E120&lt;0.5,F120&lt;0.5)),"Yes","No — toss-up")</f>
        <v>Yes</v>
      </c>
    </row>
    <row r="121" customFormat="false" ht="15" hidden="false" customHeight="false" outlineLevel="0" collapsed="false">
      <c r="A121" s="9" t="str">
        <f aca="false">'2026 Forecast A'!A29</f>
        <v>Carbon</v>
      </c>
      <c r="B121" s="9" t="str">
        <f aca="false">'2026 Forecast A'!B29</f>
        <v>LANSFORD BOROUGH</v>
      </c>
      <c r="C121" s="9" t="str">
        <f aca="false">'2026 Forecast A'!C29</f>
        <v>LANSFORD BOROUGH-MIDDLE WARD</v>
      </c>
      <c r="D121" s="10" t="n">
        <f aca="false">'2026 Forecast A'!G29</f>
        <v>0.412751677852349</v>
      </c>
      <c r="E121" s="10" t="n">
        <f aca="false">'2026 Forecast B'!G29</f>
        <v>0.409395973154362</v>
      </c>
      <c r="F121" s="10" t="n">
        <f aca="false">'2026 Forecast C'!G29</f>
        <v>0.419463087248322</v>
      </c>
      <c r="G121" s="52" t="n">
        <f aca="false">(MAX(D121:F121)-MIN(D121:F121))*100</f>
        <v>1.00671140939597</v>
      </c>
      <c r="H121" s="53" t="n">
        <f aca="false">'2026 Forecast A'!L29</f>
        <v>3.44705498225642</v>
      </c>
      <c r="I121" s="53" t="n">
        <f aca="false">'2026 Forecast B'!L29</f>
        <v>3.66578676809892</v>
      </c>
      <c r="J121" s="53" t="n">
        <f aca="false">'2026 Forecast C'!L29</f>
        <v>3.27782194131547</v>
      </c>
      <c r="K121" s="18" t="n">
        <f aca="false">'2026 Forecast A'!F29</f>
        <v>298</v>
      </c>
      <c r="L121" s="54" t="str">
        <f aca="false">IF(OR(AND(D121&gt;0.5,E121&gt;0.5,F121&gt;0.5),AND(D121&lt;0.5,E121&lt;0.5,F121&lt;0.5)),"Yes","No — toss-up")</f>
        <v>Yes</v>
      </c>
    </row>
    <row r="122" customFormat="false" ht="15" hidden="false" customHeight="false" outlineLevel="0" collapsed="false">
      <c r="A122" s="9" t="str">
        <f aca="false">'2026 Forecast A'!A30</f>
        <v>Carbon</v>
      </c>
      <c r="B122" s="9" t="str">
        <f aca="false">'2026 Forecast A'!B30</f>
        <v>LANSFORD BOROUGH</v>
      </c>
      <c r="C122" s="9" t="str">
        <f aca="false">'2026 Forecast A'!C30</f>
        <v>LANSFORD BOROUGH-WEST WARD</v>
      </c>
      <c r="D122" s="10" t="n">
        <f aca="false">'2026 Forecast A'!G30</f>
        <v>0.444444444444444</v>
      </c>
      <c r="E122" s="10" t="n">
        <f aca="false">'2026 Forecast B'!G30</f>
        <v>0.452107279693487</v>
      </c>
      <c r="F122" s="10" t="n">
        <f aca="false">'2026 Forecast C'!G30</f>
        <v>0.440613026819923</v>
      </c>
      <c r="G122" s="52" t="n">
        <f aca="false">(MAX(D122:F122)-MIN(D122:F122))*100</f>
        <v>1.14942528735632</v>
      </c>
      <c r="H122" s="53" t="n">
        <f aca="false">'2026 Forecast A'!L30</f>
        <v>3.44705498225642</v>
      </c>
      <c r="I122" s="53" t="n">
        <f aca="false">'2026 Forecast B'!L30</f>
        <v>3.66578676809892</v>
      </c>
      <c r="J122" s="53" t="n">
        <f aca="false">'2026 Forecast C'!L30</f>
        <v>3.27782194131547</v>
      </c>
      <c r="K122" s="18" t="n">
        <f aca="false">'2026 Forecast A'!F30</f>
        <v>261</v>
      </c>
      <c r="L122" s="54" t="str">
        <f aca="false">IF(OR(AND(D122&gt;0.5,E122&gt;0.5,F122&gt;0.5),AND(D122&lt;0.5,E122&lt;0.5,F122&lt;0.5)),"Yes","No — toss-up")</f>
        <v>Yes</v>
      </c>
    </row>
    <row r="123" customFormat="false" ht="15" hidden="false" customHeight="false" outlineLevel="0" collapsed="false">
      <c r="A123" s="9" t="str">
        <f aca="false">'2026 Forecast A'!A31</f>
        <v>Carbon</v>
      </c>
      <c r="B123" s="9" t="str">
        <f aca="false">'2026 Forecast A'!B31</f>
        <v>LAUSANNE TOWNSHIP</v>
      </c>
      <c r="C123" s="9" t="str">
        <f aca="false">'2026 Forecast A'!C31</f>
        <v>LAUSANNE TOWNSHIP</v>
      </c>
      <c r="D123" s="10" t="n">
        <f aca="false">'2026 Forecast A'!G31</f>
        <v>0.279661016949153</v>
      </c>
      <c r="E123" s="10" t="n">
        <f aca="false">'2026 Forecast B'!G31</f>
        <v>0.279661016949153</v>
      </c>
      <c r="F123" s="10" t="n">
        <f aca="false">'2026 Forecast C'!G31</f>
        <v>0.279661016949153</v>
      </c>
      <c r="G123" s="52" t="n">
        <f aca="false">(MAX(D123:F123)-MIN(D123:F123))*100</f>
        <v>0</v>
      </c>
      <c r="H123" s="53" t="n">
        <f aca="false">'2026 Forecast A'!L31</f>
        <v>3.44705498225642</v>
      </c>
      <c r="I123" s="53" t="n">
        <f aca="false">'2026 Forecast B'!L31</f>
        <v>3.66578676809892</v>
      </c>
      <c r="J123" s="53" t="n">
        <f aca="false">'2026 Forecast C'!L31</f>
        <v>3.27782194131547</v>
      </c>
      <c r="K123" s="18" t="n">
        <f aca="false">'2026 Forecast A'!F31</f>
        <v>118</v>
      </c>
      <c r="L123" s="54" t="str">
        <f aca="false">IF(OR(AND(D123&gt;0.5,E123&gt;0.5,F123&gt;0.5),AND(D123&lt;0.5,E123&lt;0.5,F123&lt;0.5)),"Yes","No — toss-up")</f>
        <v>Yes</v>
      </c>
    </row>
    <row r="124" customFormat="false" ht="15" hidden="false" customHeight="false" outlineLevel="0" collapsed="false">
      <c r="A124" s="9" t="str">
        <f aca="false">'2026 Forecast A'!A32</f>
        <v>Carbon</v>
      </c>
      <c r="B124" s="9" t="str">
        <f aca="false">'2026 Forecast A'!B32</f>
        <v>LEHIGH TOWNSHIP</v>
      </c>
      <c r="C124" s="9" t="str">
        <f aca="false">'2026 Forecast A'!C32</f>
        <v>LEHIGH TOWNSHIP</v>
      </c>
      <c r="D124" s="10" t="n">
        <f aca="false">'2026 Forecast A'!G32</f>
        <v>0.206751054852321</v>
      </c>
      <c r="E124" s="10" t="n">
        <f aca="false">'2026 Forecast B'!G32</f>
        <v>0.20253164556962</v>
      </c>
      <c r="F124" s="10" t="n">
        <f aca="false">'2026 Forecast C'!G32</f>
        <v>0.206751054852321</v>
      </c>
      <c r="G124" s="52" t="n">
        <f aca="false">(MAX(D124:F124)-MIN(D124:F124))*100</f>
        <v>0.421940928270043</v>
      </c>
      <c r="H124" s="53" t="n">
        <f aca="false">'2026 Forecast A'!L32</f>
        <v>3.44705498225642</v>
      </c>
      <c r="I124" s="53" t="n">
        <f aca="false">'2026 Forecast B'!L32</f>
        <v>3.66578676809892</v>
      </c>
      <c r="J124" s="53" t="n">
        <f aca="false">'2026 Forecast C'!L32</f>
        <v>3.27782194131547</v>
      </c>
      <c r="K124" s="18" t="n">
        <f aca="false">'2026 Forecast A'!F32</f>
        <v>237</v>
      </c>
      <c r="L124" s="54" t="str">
        <f aca="false">IF(OR(AND(D124&gt;0.5,E124&gt;0.5,F124&gt;0.5),AND(D124&lt;0.5,E124&lt;0.5,F124&lt;0.5)),"Yes","No — toss-up")</f>
        <v>Yes</v>
      </c>
    </row>
    <row r="125" customFormat="false" ht="15" hidden="false" customHeight="false" outlineLevel="0" collapsed="false">
      <c r="A125" s="9" t="str">
        <f aca="false">'2026 Forecast A'!A33</f>
        <v>Carbon</v>
      </c>
      <c r="B125" s="9" t="str">
        <f aca="false">'2026 Forecast A'!B33</f>
        <v>LEHIGHTON BOROUGH</v>
      </c>
      <c r="C125" s="9" t="str">
        <f aca="false">'2026 Forecast A'!C33</f>
        <v>LEHIGHTON BOROUGH-1ST</v>
      </c>
      <c r="D125" s="10" t="n">
        <f aca="false">'2026 Forecast A'!G33</f>
        <v>0.401006711409396</v>
      </c>
      <c r="E125" s="10" t="n">
        <f aca="false">'2026 Forecast B'!G33</f>
        <v>0.390939597315436</v>
      </c>
      <c r="F125" s="10" t="n">
        <f aca="false">'2026 Forecast C'!G33</f>
        <v>0.404362416107383</v>
      </c>
      <c r="G125" s="52" t="n">
        <f aca="false">(MAX(D125:F125)-MIN(D125:F125))*100</f>
        <v>1.34228187919463</v>
      </c>
      <c r="H125" s="53" t="n">
        <f aca="false">'2026 Forecast A'!L33</f>
        <v>2.48061389568831</v>
      </c>
      <c r="I125" s="53" t="n">
        <f aca="false">'2026 Forecast B'!L33</f>
        <v>2.66598492303397</v>
      </c>
      <c r="J125" s="53" t="n">
        <f aca="false">'2026 Forecast C'!L33</f>
        <v>2.39915566359118</v>
      </c>
      <c r="K125" s="18" t="n">
        <f aca="false">'2026 Forecast A'!F33</f>
        <v>596</v>
      </c>
      <c r="L125" s="54" t="str">
        <f aca="false">IF(OR(AND(D125&gt;0.5,E125&gt;0.5,F125&gt;0.5),AND(D125&lt;0.5,E125&lt;0.5,F125&lt;0.5)),"Yes","No — toss-up")</f>
        <v>Yes</v>
      </c>
    </row>
    <row r="126" customFormat="false" ht="15" hidden="false" customHeight="false" outlineLevel="0" collapsed="false">
      <c r="A126" s="9" t="str">
        <f aca="false">'2026 Forecast A'!A34</f>
        <v>Carbon</v>
      </c>
      <c r="B126" s="9" t="str">
        <f aca="false">'2026 Forecast A'!B34</f>
        <v>LEHIGHTON BOROUGH</v>
      </c>
      <c r="C126" s="9" t="str">
        <f aca="false">'2026 Forecast A'!C34</f>
        <v>LEHIGHTON BOROUGH-2ND</v>
      </c>
      <c r="D126" s="10" t="n">
        <f aca="false">'2026 Forecast A'!G34</f>
        <v>0.408525754884547</v>
      </c>
      <c r="E126" s="10" t="n">
        <f aca="false">'2026 Forecast B'!G34</f>
        <v>0.408525754884547</v>
      </c>
      <c r="F126" s="10" t="n">
        <f aca="false">'2026 Forecast C'!G34</f>
        <v>0.408525754884547</v>
      </c>
      <c r="G126" s="52" t="n">
        <f aca="false">(MAX(D126:F126)-MIN(D126:F126))*100</f>
        <v>0</v>
      </c>
      <c r="H126" s="53" t="n">
        <f aca="false">'2026 Forecast A'!L34</f>
        <v>3.44705498225642</v>
      </c>
      <c r="I126" s="53" t="n">
        <f aca="false">'2026 Forecast B'!L34</f>
        <v>3.66578676809892</v>
      </c>
      <c r="J126" s="53" t="n">
        <f aca="false">'2026 Forecast C'!L34</f>
        <v>3.27782194131547</v>
      </c>
      <c r="K126" s="18" t="n">
        <f aca="false">'2026 Forecast A'!F34</f>
        <v>563</v>
      </c>
      <c r="L126" s="54" t="str">
        <f aca="false">IF(OR(AND(D126&gt;0.5,E126&gt;0.5,F126&gt;0.5),AND(D126&lt;0.5,E126&lt;0.5,F126&lt;0.5)),"Yes","No — toss-up")</f>
        <v>Yes</v>
      </c>
    </row>
    <row r="127" customFormat="false" ht="15" hidden="false" customHeight="false" outlineLevel="0" collapsed="false">
      <c r="A127" s="9" t="str">
        <f aca="false">'2026 Forecast A'!A35</f>
        <v>Carbon</v>
      </c>
      <c r="B127" s="9" t="str">
        <f aca="false">'2026 Forecast A'!B35</f>
        <v>LEHIGHTON BOROUGH</v>
      </c>
      <c r="C127" s="9" t="str">
        <f aca="false">'2026 Forecast A'!C35</f>
        <v>LEHIGHTON BOROUGH-3RD</v>
      </c>
      <c r="D127" s="10" t="n">
        <f aca="false">'2026 Forecast A'!G35</f>
        <v>0.404040404040404</v>
      </c>
      <c r="E127" s="10" t="n">
        <f aca="false">'2026 Forecast B'!G35</f>
        <v>0.402356902356902</v>
      </c>
      <c r="F127" s="10" t="n">
        <f aca="false">'2026 Forecast C'!G35</f>
        <v>0.404040404040404</v>
      </c>
      <c r="G127" s="52" t="n">
        <f aca="false">(MAX(D127:F127)-MIN(D127:F127))*100</f>
        <v>0.168350168350168</v>
      </c>
      <c r="H127" s="53" t="n">
        <f aca="false">'2026 Forecast A'!L35</f>
        <v>2.48061389568831</v>
      </c>
      <c r="I127" s="53" t="n">
        <f aca="false">'2026 Forecast B'!L35</f>
        <v>2.66598492303397</v>
      </c>
      <c r="J127" s="53" t="n">
        <f aca="false">'2026 Forecast C'!L35</f>
        <v>2.39915566359118</v>
      </c>
      <c r="K127" s="18" t="n">
        <f aca="false">'2026 Forecast A'!F35</f>
        <v>594</v>
      </c>
      <c r="L127" s="54" t="str">
        <f aca="false">IF(OR(AND(D127&gt;0.5,E127&gt;0.5,F127&gt;0.5),AND(D127&lt;0.5,E127&lt;0.5,F127&lt;0.5)),"Yes","No — toss-up")</f>
        <v>Yes</v>
      </c>
    </row>
    <row r="128" customFormat="false" ht="15" hidden="false" customHeight="false" outlineLevel="0" collapsed="false">
      <c r="A128" s="9" t="str">
        <f aca="false">'2026 Forecast A'!A36</f>
        <v>Carbon</v>
      </c>
      <c r="B128" s="9" t="str">
        <f aca="false">'2026 Forecast A'!B36</f>
        <v>LOWER TOWAMENSING TOWNSHIP</v>
      </c>
      <c r="C128" s="9" t="str">
        <f aca="false">'2026 Forecast A'!C36</f>
        <v>LOWER TOWAMENSING TWP.-NORTH</v>
      </c>
      <c r="D128" s="10" t="n">
        <f aca="false">'2026 Forecast A'!G36</f>
        <v>0.295180722891566</v>
      </c>
      <c r="E128" s="10" t="n">
        <f aca="false">'2026 Forecast B'!G36</f>
        <v>0.302409638554217</v>
      </c>
      <c r="F128" s="10" t="n">
        <f aca="false">'2026 Forecast C'!G36</f>
        <v>0.3</v>
      </c>
      <c r="G128" s="52" t="n">
        <f aca="false">(MAX(D128:F128)-MIN(D128:F128))*100</f>
        <v>0.72289156626506</v>
      </c>
      <c r="H128" s="53" t="n">
        <f aca="false">'2026 Forecast A'!L36</f>
        <v>2.48061389568831</v>
      </c>
      <c r="I128" s="53" t="n">
        <f aca="false">'2026 Forecast B'!L36</f>
        <v>2.66598492303397</v>
      </c>
      <c r="J128" s="53" t="n">
        <f aca="false">'2026 Forecast C'!L36</f>
        <v>2.39915566359118</v>
      </c>
      <c r="K128" s="18" t="n">
        <f aca="false">'2026 Forecast A'!F36</f>
        <v>830</v>
      </c>
      <c r="L128" s="54" t="str">
        <f aca="false">IF(OR(AND(D128&gt;0.5,E128&gt;0.5,F128&gt;0.5),AND(D128&lt;0.5,E128&lt;0.5,F128&lt;0.5)),"Yes","No — toss-up")</f>
        <v>Yes</v>
      </c>
    </row>
    <row r="129" customFormat="false" ht="15" hidden="false" customHeight="false" outlineLevel="0" collapsed="false">
      <c r="A129" s="9" t="str">
        <f aca="false">'2026 Forecast A'!A37</f>
        <v>Carbon</v>
      </c>
      <c r="B129" s="9" t="str">
        <f aca="false">'2026 Forecast A'!B37</f>
        <v>LOWER TOWAMENSING TOWNSHIP</v>
      </c>
      <c r="C129" s="9" t="str">
        <f aca="false">'2026 Forecast A'!C37</f>
        <v>LOWER TOWAMENSING TWP.-SOUTH</v>
      </c>
      <c r="D129" s="10" t="n">
        <f aca="false">'2026 Forecast A'!G37</f>
        <v>0.318739054290718</v>
      </c>
      <c r="E129" s="10" t="n">
        <f aca="false">'2026 Forecast B'!G37</f>
        <v>0.322241681260946</v>
      </c>
      <c r="F129" s="10" t="n">
        <f aca="false">'2026 Forecast C'!G37</f>
        <v>0.320490367775832</v>
      </c>
      <c r="G129" s="52" t="n">
        <f aca="false">(MAX(D129:F129)-MIN(D129:F129))*100</f>
        <v>0.350262697022768</v>
      </c>
      <c r="H129" s="53" t="n">
        <f aca="false">'2026 Forecast A'!L37</f>
        <v>2.48061389568831</v>
      </c>
      <c r="I129" s="53" t="n">
        <f aca="false">'2026 Forecast B'!L37</f>
        <v>2.66598492303397</v>
      </c>
      <c r="J129" s="53" t="n">
        <f aca="false">'2026 Forecast C'!L37</f>
        <v>2.39915566359118</v>
      </c>
      <c r="K129" s="18" t="n">
        <f aca="false">'2026 Forecast A'!F37</f>
        <v>571</v>
      </c>
      <c r="L129" s="54" t="str">
        <f aca="false">IF(OR(AND(D129&gt;0.5,E129&gt;0.5,F129&gt;0.5),AND(D129&lt;0.5,E129&lt;0.5,F129&lt;0.5)),"Yes","No — toss-up")</f>
        <v>Yes</v>
      </c>
    </row>
    <row r="130" customFormat="false" ht="15" hidden="false" customHeight="false" outlineLevel="0" collapsed="false">
      <c r="A130" s="9" t="str">
        <f aca="false">'2026 Forecast A'!A38</f>
        <v>Carbon</v>
      </c>
      <c r="B130" s="9" t="str">
        <f aca="false">'2026 Forecast A'!B38</f>
        <v>MAHONING TOWNSHIP</v>
      </c>
      <c r="C130" s="9" t="str">
        <f aca="false">'2026 Forecast A'!C38</f>
        <v>MAHONING TOWNSHIP - NEW MAHONING</v>
      </c>
      <c r="D130" s="10" t="n">
        <f aca="false">'2026 Forecast A'!G38</f>
        <v>0.248878923766816</v>
      </c>
      <c r="E130" s="10" t="n">
        <f aca="false">'2026 Forecast B'!G38</f>
        <v>0.253363228699552</v>
      </c>
      <c r="F130" s="10" t="n">
        <f aca="false">'2026 Forecast C'!G38</f>
        <v>0.251121076233184</v>
      </c>
      <c r="G130" s="52" t="n">
        <f aca="false">(MAX(D130:F130)-MIN(D130:F130))*100</f>
        <v>0.448430493273544</v>
      </c>
      <c r="H130" s="53" t="n">
        <f aca="false">'2026 Forecast A'!L38</f>
        <v>3.44705498225642</v>
      </c>
      <c r="I130" s="53" t="n">
        <f aca="false">'2026 Forecast B'!L38</f>
        <v>3.66578676809892</v>
      </c>
      <c r="J130" s="53" t="n">
        <f aca="false">'2026 Forecast C'!L38</f>
        <v>3.27782194131547</v>
      </c>
      <c r="K130" s="18" t="n">
        <f aca="false">'2026 Forecast A'!F38</f>
        <v>446</v>
      </c>
      <c r="L130" s="54" t="str">
        <f aca="false">IF(OR(AND(D130&gt;0.5,E130&gt;0.5,F130&gt;0.5),AND(D130&lt;0.5,E130&lt;0.5,F130&lt;0.5)),"Yes","No — toss-up")</f>
        <v>Yes</v>
      </c>
    </row>
    <row r="131" customFormat="false" ht="15" hidden="false" customHeight="false" outlineLevel="0" collapsed="false">
      <c r="A131" s="9" t="str">
        <f aca="false">'2026 Forecast A'!A39</f>
        <v>Carbon</v>
      </c>
      <c r="B131" s="9" t="str">
        <f aca="false">'2026 Forecast A'!B39</f>
        <v>MAHONING TOWNSHIP</v>
      </c>
      <c r="C131" s="9" t="str">
        <f aca="false">'2026 Forecast A'!C39</f>
        <v>MAHONING TOWNSHIP - PACKERTON/JAMESTOWN</v>
      </c>
      <c r="D131" s="10" t="n">
        <f aca="false">'2026 Forecast A'!G39</f>
        <v>0.302325581395349</v>
      </c>
      <c r="E131" s="10" t="n">
        <f aca="false">'2026 Forecast B'!G39</f>
        <v>0.299003322259136</v>
      </c>
      <c r="F131" s="10" t="n">
        <f aca="false">'2026 Forecast C'!G39</f>
        <v>0.305647840531561</v>
      </c>
      <c r="G131" s="52" t="n">
        <f aca="false">(MAX(D131:F131)-MIN(D131:F131))*100</f>
        <v>0.664451827242524</v>
      </c>
      <c r="H131" s="53" t="n">
        <f aca="false">'2026 Forecast A'!L39</f>
        <v>3.44705498225642</v>
      </c>
      <c r="I131" s="53" t="n">
        <f aca="false">'2026 Forecast B'!L39</f>
        <v>3.66578676809892</v>
      </c>
      <c r="J131" s="53" t="n">
        <f aca="false">'2026 Forecast C'!L39</f>
        <v>3.27782194131547</v>
      </c>
      <c r="K131" s="18" t="n">
        <f aca="false">'2026 Forecast A'!F39</f>
        <v>301</v>
      </c>
      <c r="L131" s="54" t="str">
        <f aca="false">IF(OR(AND(D131&gt;0.5,E131&gt;0.5,F131&gt;0.5),AND(D131&lt;0.5,E131&lt;0.5,F131&lt;0.5)),"Yes","No — toss-up")</f>
        <v>Yes</v>
      </c>
    </row>
    <row r="132" customFormat="false" ht="15" hidden="false" customHeight="false" outlineLevel="0" collapsed="false">
      <c r="A132" s="9" t="str">
        <f aca="false">'2026 Forecast A'!A40</f>
        <v>Carbon</v>
      </c>
      <c r="B132" s="9" t="str">
        <f aca="false">'2026 Forecast A'!B40</f>
        <v>MAHONING TOWNSHIP</v>
      </c>
      <c r="C132" s="9" t="str">
        <f aca="false">'2026 Forecast A'!C40</f>
        <v>MAHONING TOWNSHIP-MAHONING</v>
      </c>
      <c r="D132" s="10" t="n">
        <f aca="false">'2026 Forecast A'!G40</f>
        <v>0.304577464788732</v>
      </c>
      <c r="E132" s="10" t="n">
        <f aca="false">'2026 Forecast B'!G40</f>
        <v>0.301056338028169</v>
      </c>
      <c r="F132" s="10" t="n">
        <f aca="false">'2026 Forecast C'!G40</f>
        <v>0.308098591549296</v>
      </c>
      <c r="G132" s="52" t="n">
        <f aca="false">(MAX(D132:F132)-MIN(D132:F132))*100</f>
        <v>0.704225352112675</v>
      </c>
      <c r="H132" s="53" t="n">
        <f aca="false">'2026 Forecast A'!L40</f>
        <v>2.31037349377366</v>
      </c>
      <c r="I132" s="53" t="n">
        <f aca="false">'2026 Forecast B'!L40</f>
        <v>2.4262320385901</v>
      </c>
      <c r="J132" s="53" t="n">
        <f aca="false">'2026 Forecast C'!L40</f>
        <v>2.24926519740356</v>
      </c>
      <c r="K132" s="18" t="n">
        <f aca="false">'2026 Forecast A'!F40</f>
        <v>1136</v>
      </c>
      <c r="L132" s="54" t="str">
        <f aca="false">IF(OR(AND(D132&gt;0.5,E132&gt;0.5,F132&gt;0.5),AND(D132&lt;0.5,E132&lt;0.5,F132&lt;0.5)),"Yes","No — toss-up")</f>
        <v>Yes</v>
      </c>
    </row>
    <row r="133" customFormat="false" ht="15" hidden="false" customHeight="false" outlineLevel="0" collapsed="false">
      <c r="A133" s="9" t="str">
        <f aca="false">'2026 Forecast A'!A41</f>
        <v>Carbon</v>
      </c>
      <c r="B133" s="9" t="str">
        <f aca="false">'2026 Forecast A'!B41</f>
        <v>NESQUEHONING BOROUGH</v>
      </c>
      <c r="C133" s="9" t="str">
        <f aca="false">'2026 Forecast A'!C41</f>
        <v>NESQUEHONING BOROUGH-EAST</v>
      </c>
      <c r="D133" s="10" t="n">
        <f aca="false">'2026 Forecast A'!G41</f>
        <v>0.411262798634812</v>
      </c>
      <c r="E133" s="10" t="n">
        <f aca="false">'2026 Forecast B'!G41</f>
        <v>0.416382252559727</v>
      </c>
      <c r="F133" s="10" t="n">
        <f aca="false">'2026 Forecast C'!G41</f>
        <v>0.412969283276451</v>
      </c>
      <c r="G133" s="52" t="n">
        <f aca="false">(MAX(D133:F133)-MIN(D133:F133))*100</f>
        <v>0.511945392491464</v>
      </c>
      <c r="H133" s="53" t="n">
        <f aca="false">'2026 Forecast A'!L41</f>
        <v>2.48061389568831</v>
      </c>
      <c r="I133" s="53" t="n">
        <f aca="false">'2026 Forecast B'!L41</f>
        <v>2.66598492303397</v>
      </c>
      <c r="J133" s="53" t="n">
        <f aca="false">'2026 Forecast C'!L41</f>
        <v>2.39915566359118</v>
      </c>
      <c r="K133" s="18" t="n">
        <f aca="false">'2026 Forecast A'!F41</f>
        <v>586</v>
      </c>
      <c r="L133" s="54" t="str">
        <f aca="false">IF(OR(AND(D133&gt;0.5,E133&gt;0.5,F133&gt;0.5),AND(D133&lt;0.5,E133&lt;0.5,F133&lt;0.5)),"Yes","No — toss-up")</f>
        <v>Yes</v>
      </c>
    </row>
    <row r="134" customFormat="false" ht="15" hidden="false" customHeight="false" outlineLevel="0" collapsed="false">
      <c r="A134" s="9" t="str">
        <f aca="false">'2026 Forecast A'!A42</f>
        <v>Carbon</v>
      </c>
      <c r="B134" s="9" t="str">
        <f aca="false">'2026 Forecast A'!B42</f>
        <v>NESQUEHONING BOROUGH</v>
      </c>
      <c r="C134" s="9" t="str">
        <f aca="false">'2026 Forecast A'!C42</f>
        <v>NESQUEHONING BOROUGH-WEST</v>
      </c>
      <c r="D134" s="10" t="n">
        <f aca="false">'2026 Forecast A'!G42</f>
        <v>0.397456279809221</v>
      </c>
      <c r="E134" s="10" t="n">
        <f aca="false">'2026 Forecast B'!G42</f>
        <v>0.399046104928458</v>
      </c>
      <c r="F134" s="10" t="n">
        <f aca="false">'2026 Forecast C'!G42</f>
        <v>0.400635930047695</v>
      </c>
      <c r="G134" s="52" t="n">
        <f aca="false">(MAX(D134:F134)-MIN(D134:F134))*100</f>
        <v>0.317965023847377</v>
      </c>
      <c r="H134" s="53" t="n">
        <f aca="false">'2026 Forecast A'!L42</f>
        <v>2.48061389568831</v>
      </c>
      <c r="I134" s="53" t="n">
        <f aca="false">'2026 Forecast B'!L42</f>
        <v>2.66598492303397</v>
      </c>
      <c r="J134" s="53" t="n">
        <f aca="false">'2026 Forecast C'!L42</f>
        <v>2.39915566359118</v>
      </c>
      <c r="K134" s="18" t="n">
        <f aca="false">'2026 Forecast A'!F42</f>
        <v>629</v>
      </c>
      <c r="L134" s="54" t="str">
        <f aca="false">IF(OR(AND(D134&gt;0.5,E134&gt;0.5,F134&gt;0.5),AND(D134&lt;0.5,E134&lt;0.5,F134&lt;0.5)),"Yes","No — toss-up")</f>
        <v>Yes</v>
      </c>
    </row>
    <row r="135" customFormat="false" ht="15" hidden="false" customHeight="false" outlineLevel="0" collapsed="false">
      <c r="A135" s="9" t="str">
        <f aca="false">'2026 Forecast A'!A43</f>
        <v>Carbon</v>
      </c>
      <c r="B135" s="9" t="str">
        <f aca="false">'2026 Forecast A'!B43</f>
        <v>PACKER TOWNSHIP</v>
      </c>
      <c r="C135" s="9" t="str">
        <f aca="false">'2026 Forecast A'!C43</f>
        <v>PACKER TOWNSHIP</v>
      </c>
      <c r="D135" s="10" t="n">
        <f aca="false">'2026 Forecast A'!G43</f>
        <v>0.20377358490566</v>
      </c>
      <c r="E135" s="10" t="n">
        <f aca="false">'2026 Forecast B'!G43</f>
        <v>0.2</v>
      </c>
      <c r="F135" s="10" t="n">
        <f aca="false">'2026 Forecast C'!G43</f>
        <v>0.205660377358491</v>
      </c>
      <c r="G135" s="52" t="n">
        <f aca="false">(MAX(D135:F135)-MIN(D135:F135))*100</f>
        <v>0.566037735849057</v>
      </c>
      <c r="H135" s="53" t="n">
        <f aca="false">'2026 Forecast A'!L43</f>
        <v>3.44705498225642</v>
      </c>
      <c r="I135" s="53" t="n">
        <f aca="false">'2026 Forecast B'!L43</f>
        <v>3.66578676809892</v>
      </c>
      <c r="J135" s="53" t="n">
        <f aca="false">'2026 Forecast C'!L43</f>
        <v>3.27782194131547</v>
      </c>
      <c r="K135" s="18" t="n">
        <f aca="false">'2026 Forecast A'!F43</f>
        <v>530</v>
      </c>
      <c r="L135" s="54" t="str">
        <f aca="false">IF(OR(AND(D135&gt;0.5,E135&gt;0.5,F135&gt;0.5),AND(D135&lt;0.5,E135&lt;0.5,F135&lt;0.5)),"Yes","No — toss-up")</f>
        <v>Yes</v>
      </c>
    </row>
    <row r="136" customFormat="false" ht="15" hidden="false" customHeight="false" outlineLevel="0" collapsed="false">
      <c r="A136" s="9" t="str">
        <f aca="false">'2026 Forecast A'!A44</f>
        <v>Carbon</v>
      </c>
      <c r="B136" s="9" t="str">
        <f aca="false">'2026 Forecast A'!B44</f>
        <v>PALMERTON BOROUGH</v>
      </c>
      <c r="C136" s="9" t="str">
        <f aca="false">'2026 Forecast A'!C44</f>
        <v>PALMERTON BOROUGH-EASTERN</v>
      </c>
      <c r="D136" s="10" t="n">
        <f aca="false">'2026 Forecast A'!G44</f>
        <v>0.341007194244604</v>
      </c>
      <c r="E136" s="10" t="n">
        <f aca="false">'2026 Forecast B'!G44</f>
        <v>0.335251798561151</v>
      </c>
      <c r="F136" s="10" t="n">
        <f aca="false">'2026 Forecast C'!G44</f>
        <v>0.345323741007194</v>
      </c>
      <c r="G136" s="52" t="n">
        <f aca="false">(MAX(D136:F136)-MIN(D136:F136))*100</f>
        <v>1.00719424460432</v>
      </c>
      <c r="H136" s="53" t="n">
        <f aca="false">'2026 Forecast A'!L44</f>
        <v>2.48061389568831</v>
      </c>
      <c r="I136" s="53" t="n">
        <f aca="false">'2026 Forecast B'!L44</f>
        <v>2.66598492303397</v>
      </c>
      <c r="J136" s="53" t="n">
        <f aca="false">'2026 Forecast C'!L44</f>
        <v>2.39915566359118</v>
      </c>
      <c r="K136" s="18" t="n">
        <f aca="false">'2026 Forecast A'!F44</f>
        <v>695</v>
      </c>
      <c r="L136" s="54" t="str">
        <f aca="false">IF(OR(AND(D136&gt;0.5,E136&gt;0.5,F136&gt;0.5),AND(D136&lt;0.5,E136&lt;0.5,F136&lt;0.5)),"Yes","No — toss-up")</f>
        <v>Yes</v>
      </c>
    </row>
    <row r="137" customFormat="false" ht="15" hidden="false" customHeight="false" outlineLevel="0" collapsed="false">
      <c r="A137" s="9" t="str">
        <f aca="false">'2026 Forecast A'!A45</f>
        <v>Carbon</v>
      </c>
      <c r="B137" s="9" t="str">
        <f aca="false">'2026 Forecast A'!B45</f>
        <v>PALMERTON BOROUGH</v>
      </c>
      <c r="C137" s="9" t="str">
        <f aca="false">'2026 Forecast A'!C45</f>
        <v>PALMERTON BOROUGH-MIDDLE</v>
      </c>
      <c r="D137" s="10" t="n">
        <f aca="false">'2026 Forecast A'!G45</f>
        <v>0.38719512195122</v>
      </c>
      <c r="E137" s="10" t="n">
        <f aca="false">'2026 Forecast B'!G45</f>
        <v>0.38719512195122</v>
      </c>
      <c r="F137" s="10" t="n">
        <f aca="false">'2026 Forecast C'!G45</f>
        <v>0.389227642276423</v>
      </c>
      <c r="G137" s="52" t="n">
        <f aca="false">(MAX(D137:F137)-MIN(D137:F137))*100</f>
        <v>0.203252032520324</v>
      </c>
      <c r="H137" s="53" t="n">
        <f aca="false">'2026 Forecast A'!L45</f>
        <v>2.31037349377366</v>
      </c>
      <c r="I137" s="53" t="n">
        <f aca="false">'2026 Forecast B'!L45</f>
        <v>2.4262320385901</v>
      </c>
      <c r="J137" s="53" t="n">
        <f aca="false">'2026 Forecast C'!L45</f>
        <v>2.24926519740356</v>
      </c>
      <c r="K137" s="18" t="n">
        <f aca="false">'2026 Forecast A'!F45</f>
        <v>984</v>
      </c>
      <c r="L137" s="54" t="str">
        <f aca="false">IF(OR(AND(D137&gt;0.5,E137&gt;0.5,F137&gt;0.5),AND(D137&lt;0.5,E137&lt;0.5,F137&lt;0.5)),"Yes","No — toss-up")</f>
        <v>Yes</v>
      </c>
    </row>
    <row r="138" customFormat="false" ht="15" hidden="false" customHeight="false" outlineLevel="0" collapsed="false">
      <c r="A138" s="9" t="str">
        <f aca="false">'2026 Forecast A'!A46</f>
        <v>Carbon</v>
      </c>
      <c r="B138" s="9" t="str">
        <f aca="false">'2026 Forecast A'!B46</f>
        <v>PALMERTON BOROUGH</v>
      </c>
      <c r="C138" s="9" t="str">
        <f aca="false">'2026 Forecast A'!C46</f>
        <v>PALMERTON BOROUGH-WESTERN</v>
      </c>
      <c r="D138" s="10" t="n">
        <f aca="false">'2026 Forecast A'!G46</f>
        <v>0.344051446945338</v>
      </c>
      <c r="E138" s="10" t="n">
        <f aca="false">'2026 Forecast B'!G46</f>
        <v>0.340836012861736</v>
      </c>
      <c r="F138" s="10" t="n">
        <f aca="false">'2026 Forecast C'!G46</f>
        <v>0.35048231511254</v>
      </c>
      <c r="G138" s="52" t="n">
        <f aca="false">(MAX(D138:F138)-MIN(D138:F138))*100</f>
        <v>0.964630225080387</v>
      </c>
      <c r="H138" s="53" t="n">
        <f aca="false">'2026 Forecast A'!L46</f>
        <v>3.44705498225642</v>
      </c>
      <c r="I138" s="53" t="n">
        <f aca="false">'2026 Forecast B'!L46</f>
        <v>3.66578676809892</v>
      </c>
      <c r="J138" s="53" t="n">
        <f aca="false">'2026 Forecast C'!L46</f>
        <v>3.27782194131547</v>
      </c>
      <c r="K138" s="18" t="n">
        <f aca="false">'2026 Forecast A'!F46</f>
        <v>311</v>
      </c>
      <c r="L138" s="54" t="str">
        <f aca="false">IF(OR(AND(D138&gt;0.5,E138&gt;0.5,F138&gt;0.5),AND(D138&lt;0.5,E138&lt;0.5,F138&lt;0.5)),"Yes","No — toss-up")</f>
        <v>Yes</v>
      </c>
    </row>
    <row r="139" customFormat="false" ht="15" hidden="false" customHeight="false" outlineLevel="0" collapsed="false">
      <c r="A139" s="9" t="str">
        <f aca="false">'2026 Forecast A'!A47</f>
        <v>Carbon</v>
      </c>
      <c r="B139" s="9" t="str">
        <f aca="false">'2026 Forecast A'!B47</f>
        <v>PARRYVILLE BOROUGH</v>
      </c>
      <c r="C139" s="9" t="str">
        <f aca="false">'2026 Forecast A'!C47</f>
        <v>PARRYVILLE BOROUGH</v>
      </c>
      <c r="D139" s="10" t="n">
        <f aca="false">'2026 Forecast A'!G47</f>
        <v>0.286486486486487</v>
      </c>
      <c r="E139" s="10" t="n">
        <f aca="false">'2026 Forecast B'!G47</f>
        <v>0.286486486486487</v>
      </c>
      <c r="F139" s="10" t="n">
        <f aca="false">'2026 Forecast C'!G47</f>
        <v>0.291891891891892</v>
      </c>
      <c r="G139" s="52" t="n">
        <f aca="false">(MAX(D139:F139)-MIN(D139:F139))*100</f>
        <v>0.540540540540541</v>
      </c>
      <c r="H139" s="53" t="n">
        <f aca="false">'2026 Forecast A'!L47</f>
        <v>3.44705498225642</v>
      </c>
      <c r="I139" s="53" t="n">
        <f aca="false">'2026 Forecast B'!L47</f>
        <v>3.66578676809892</v>
      </c>
      <c r="J139" s="53" t="n">
        <f aca="false">'2026 Forecast C'!L47</f>
        <v>3.27782194131547</v>
      </c>
      <c r="K139" s="18" t="n">
        <f aca="false">'2026 Forecast A'!F47</f>
        <v>185</v>
      </c>
      <c r="L139" s="54" t="str">
        <f aca="false">IF(OR(AND(D139&gt;0.5,E139&gt;0.5,F139&gt;0.5),AND(D139&lt;0.5,E139&lt;0.5,F139&lt;0.5)),"Yes","No — toss-up")</f>
        <v>Yes</v>
      </c>
    </row>
    <row r="140" customFormat="false" ht="15" hidden="false" customHeight="false" outlineLevel="0" collapsed="false">
      <c r="A140" s="9" t="str">
        <f aca="false">'2026 Forecast A'!A48</f>
        <v>Carbon</v>
      </c>
      <c r="B140" s="9" t="str">
        <f aca="false">'2026 Forecast A'!B48</f>
        <v>PENN FOREST TOWNSHIP</v>
      </c>
      <c r="C140" s="9" t="str">
        <f aca="false">'2026 Forecast A'!C48</f>
        <v>PENN FOREST TOWNSHIP-EAST</v>
      </c>
      <c r="D140" s="10" t="n">
        <f aca="false">'2026 Forecast A'!G48</f>
        <v>0.384982121573302</v>
      </c>
      <c r="E140" s="10" t="n">
        <f aca="false">'2026 Forecast B'!G48</f>
        <v>0.393325387365912</v>
      </c>
      <c r="F140" s="10" t="n">
        <f aca="false">'2026 Forecast C'!G48</f>
        <v>0.386174016686532</v>
      </c>
      <c r="G140" s="52" t="n">
        <f aca="false">(MAX(D140:F140)-MIN(D140:F140))*100</f>
        <v>0.83432657926103</v>
      </c>
      <c r="H140" s="53" t="n">
        <f aca="false">'2026 Forecast A'!L48</f>
        <v>2.48061389568831</v>
      </c>
      <c r="I140" s="53" t="n">
        <f aca="false">'2026 Forecast B'!L48</f>
        <v>2.66598492303397</v>
      </c>
      <c r="J140" s="53" t="n">
        <f aca="false">'2026 Forecast C'!L48</f>
        <v>2.39915566359118</v>
      </c>
      <c r="K140" s="18" t="n">
        <f aca="false">'2026 Forecast A'!F48</f>
        <v>839</v>
      </c>
      <c r="L140" s="54" t="str">
        <f aca="false">IF(OR(AND(D140&gt;0.5,E140&gt;0.5,F140&gt;0.5),AND(D140&lt;0.5,E140&lt;0.5,F140&lt;0.5)),"Yes","No — toss-up")</f>
        <v>Yes</v>
      </c>
    </row>
    <row r="141" customFormat="false" ht="15" hidden="false" customHeight="false" outlineLevel="0" collapsed="false">
      <c r="A141" s="9" t="str">
        <f aca="false">'2026 Forecast A'!A49</f>
        <v>Carbon</v>
      </c>
      <c r="B141" s="9" t="str">
        <f aca="false">'2026 Forecast A'!B49</f>
        <v>PENN FOREST TOWNSHIP</v>
      </c>
      <c r="C141" s="9" t="str">
        <f aca="false">'2026 Forecast A'!C49</f>
        <v>PENN FOREST TOWNSHIP-MIDDLE</v>
      </c>
      <c r="D141" s="10" t="n">
        <f aca="false">'2026 Forecast A'!G49</f>
        <v>0.370199692780338</v>
      </c>
      <c r="E141" s="10" t="n">
        <f aca="false">'2026 Forecast B'!G49</f>
        <v>0.376344086021505</v>
      </c>
      <c r="F141" s="10" t="n">
        <f aca="false">'2026 Forecast C'!G49</f>
        <v>0.368663594470046</v>
      </c>
      <c r="G141" s="52" t="n">
        <f aca="false">(MAX(D141:F141)-MIN(D141:F141))*100</f>
        <v>0.768049155145928</v>
      </c>
      <c r="H141" s="53" t="n">
        <f aca="false">'2026 Forecast A'!L49</f>
        <v>2.48061389568831</v>
      </c>
      <c r="I141" s="53" t="n">
        <f aca="false">'2026 Forecast B'!L49</f>
        <v>2.66598492303397</v>
      </c>
      <c r="J141" s="53" t="n">
        <f aca="false">'2026 Forecast C'!L49</f>
        <v>2.39915566359118</v>
      </c>
      <c r="K141" s="18" t="n">
        <f aca="false">'2026 Forecast A'!F49</f>
        <v>651</v>
      </c>
      <c r="L141" s="54" t="str">
        <f aca="false">IF(OR(AND(D141&gt;0.5,E141&gt;0.5,F141&gt;0.5),AND(D141&lt;0.5,E141&lt;0.5,F141&lt;0.5)),"Yes","No — toss-up")</f>
        <v>Yes</v>
      </c>
    </row>
    <row r="142" customFormat="false" ht="15" hidden="false" customHeight="false" outlineLevel="0" collapsed="false">
      <c r="A142" s="9" t="str">
        <f aca="false">'2026 Forecast A'!A50</f>
        <v>Carbon</v>
      </c>
      <c r="B142" s="9" t="str">
        <f aca="false">'2026 Forecast A'!B50</f>
        <v>PENN FOREST TOWNSHIP</v>
      </c>
      <c r="C142" s="9" t="str">
        <f aca="false">'2026 Forecast A'!C50</f>
        <v>PENN FOREST TOWNSHIP-NORTH EAST</v>
      </c>
      <c r="D142" s="10" t="n">
        <f aca="false">'2026 Forecast A'!G50</f>
        <v>0.378835978835979</v>
      </c>
      <c r="E142" s="10" t="n">
        <f aca="false">'2026 Forecast B'!G50</f>
        <v>0.377777777777778</v>
      </c>
      <c r="F142" s="10" t="n">
        <f aca="false">'2026 Forecast C'!G50</f>
        <v>0.37989417989418</v>
      </c>
      <c r="G142" s="52" t="n">
        <f aca="false">(MAX(D142:F142)-MIN(D142:F142))*100</f>
        <v>0.211640211640213</v>
      </c>
      <c r="H142" s="53" t="n">
        <f aca="false">'2026 Forecast A'!L50</f>
        <v>2.31037349377366</v>
      </c>
      <c r="I142" s="53" t="n">
        <f aca="false">'2026 Forecast B'!L50</f>
        <v>2.4262320385901</v>
      </c>
      <c r="J142" s="53" t="n">
        <f aca="false">'2026 Forecast C'!L50</f>
        <v>2.24926519740356</v>
      </c>
      <c r="K142" s="18" t="n">
        <f aca="false">'2026 Forecast A'!F50</f>
        <v>945</v>
      </c>
      <c r="L142" s="54" t="str">
        <f aca="false">IF(OR(AND(D142&gt;0.5,E142&gt;0.5,F142&gt;0.5),AND(D142&lt;0.5,E142&lt;0.5,F142&lt;0.5)),"Yes","No — toss-up")</f>
        <v>Yes</v>
      </c>
    </row>
    <row r="143" customFormat="false" ht="15" hidden="false" customHeight="false" outlineLevel="0" collapsed="false">
      <c r="A143" s="9" t="str">
        <f aca="false">'2026 Forecast A'!A51</f>
        <v>Carbon</v>
      </c>
      <c r="B143" s="9" t="str">
        <f aca="false">'2026 Forecast A'!B51</f>
        <v>PENN FOREST TOWNSHIP</v>
      </c>
      <c r="C143" s="9" t="str">
        <f aca="false">'2026 Forecast A'!C51</f>
        <v>PENN FOREST TOWNSHIP-NORTH WEST</v>
      </c>
      <c r="D143" s="10" t="n">
        <f aca="false">'2026 Forecast A'!G51</f>
        <v>0.325268817204301</v>
      </c>
      <c r="E143" s="10" t="n">
        <f aca="false">'2026 Forecast B'!G51</f>
        <v>0.324372759856631</v>
      </c>
      <c r="F143" s="10" t="n">
        <f aca="false">'2026 Forecast C'!G51</f>
        <v>0.328853046594982</v>
      </c>
      <c r="G143" s="52" t="n">
        <f aca="false">(MAX(D143:F143)-MIN(D143:F143))*100</f>
        <v>0.448028673835127</v>
      </c>
      <c r="H143" s="53" t="n">
        <f aca="false">'2026 Forecast A'!L51</f>
        <v>2.31037349377366</v>
      </c>
      <c r="I143" s="53" t="n">
        <f aca="false">'2026 Forecast B'!L51</f>
        <v>2.4262320385901</v>
      </c>
      <c r="J143" s="53" t="n">
        <f aca="false">'2026 Forecast C'!L51</f>
        <v>2.24926519740356</v>
      </c>
      <c r="K143" s="18" t="n">
        <f aca="false">'2026 Forecast A'!F51</f>
        <v>1116</v>
      </c>
      <c r="L143" s="54" t="str">
        <f aca="false">IF(OR(AND(D143&gt;0.5,E143&gt;0.5,F143&gt;0.5),AND(D143&lt;0.5,E143&lt;0.5,F143&lt;0.5)),"Yes","No — toss-up")</f>
        <v>Yes</v>
      </c>
    </row>
    <row r="144" customFormat="false" ht="15" hidden="false" customHeight="false" outlineLevel="0" collapsed="false">
      <c r="A144" s="9" t="str">
        <f aca="false">'2026 Forecast A'!A52</f>
        <v>Carbon</v>
      </c>
      <c r="B144" s="9" t="str">
        <f aca="false">'2026 Forecast A'!B52</f>
        <v>PENN FOREST TOWNSHIP</v>
      </c>
      <c r="C144" s="9" t="str">
        <f aca="false">'2026 Forecast A'!C52</f>
        <v>PENN FOREST TOWNSHIP-SOUTH WEST</v>
      </c>
      <c r="D144" s="10" t="n">
        <f aca="false">'2026 Forecast A'!G52</f>
        <v>0.362660944206009</v>
      </c>
      <c r="E144" s="10" t="n">
        <f aca="false">'2026 Forecast B'!G52</f>
        <v>0.373390557939914</v>
      </c>
      <c r="F144" s="10" t="n">
        <f aca="false">'2026 Forecast C'!G52</f>
        <v>0.361587982832618</v>
      </c>
      <c r="G144" s="52" t="n">
        <f aca="false">(MAX(D144:F144)-MIN(D144:F144))*100</f>
        <v>1.18025751072962</v>
      </c>
      <c r="H144" s="53" t="n">
        <f aca="false">'2026 Forecast A'!L52</f>
        <v>2.31037349377366</v>
      </c>
      <c r="I144" s="53" t="n">
        <f aca="false">'2026 Forecast B'!L52</f>
        <v>2.4262320385901</v>
      </c>
      <c r="J144" s="53" t="n">
        <f aca="false">'2026 Forecast C'!L52</f>
        <v>2.24926519740356</v>
      </c>
      <c r="K144" s="18" t="n">
        <f aca="false">'2026 Forecast A'!F52</f>
        <v>932</v>
      </c>
      <c r="L144" s="54" t="str">
        <f aca="false">IF(OR(AND(D144&gt;0.5,E144&gt;0.5,F144&gt;0.5),AND(D144&lt;0.5,E144&lt;0.5,F144&lt;0.5)),"Yes","No — toss-up")</f>
        <v>Yes</v>
      </c>
    </row>
    <row r="145" customFormat="false" ht="15" hidden="false" customHeight="false" outlineLevel="0" collapsed="false">
      <c r="A145" s="9" t="str">
        <f aca="false">'2026 Forecast A'!A53</f>
        <v>Carbon</v>
      </c>
      <c r="B145" s="9" t="str">
        <f aca="false">'2026 Forecast A'!B53</f>
        <v>SUMMIT HILL BOROUGH</v>
      </c>
      <c r="C145" s="9" t="str">
        <f aca="false">'2026 Forecast A'!C53</f>
        <v>SUMMIT HILL BOROUGH-1ST</v>
      </c>
      <c r="D145" s="10" t="n">
        <f aca="false">'2026 Forecast A'!G53</f>
        <v>0.473684210526316</v>
      </c>
      <c r="E145" s="10" t="n">
        <f aca="false">'2026 Forecast B'!G53</f>
        <v>0.480263157894737</v>
      </c>
      <c r="F145" s="10" t="n">
        <f aca="false">'2026 Forecast C'!G53</f>
        <v>0.470394736842105</v>
      </c>
      <c r="G145" s="52" t="n">
        <f aca="false">(MAX(D145:F145)-MIN(D145:F145))*100</f>
        <v>0.986842105263158</v>
      </c>
      <c r="H145" s="53" t="n">
        <f aca="false">'2026 Forecast A'!L53</f>
        <v>3.44705498225642</v>
      </c>
      <c r="I145" s="53" t="n">
        <f aca="false">'2026 Forecast B'!L53</f>
        <v>3.66578676809892</v>
      </c>
      <c r="J145" s="53" t="n">
        <f aca="false">'2026 Forecast C'!L53</f>
        <v>3.27782194131547</v>
      </c>
      <c r="K145" s="18" t="n">
        <f aca="false">'2026 Forecast A'!F53</f>
        <v>304</v>
      </c>
      <c r="L145" s="54" t="str">
        <f aca="false">IF(OR(AND(D145&gt;0.5,E145&gt;0.5,F145&gt;0.5),AND(D145&lt;0.5,E145&lt;0.5,F145&lt;0.5)),"Yes","No — toss-up")</f>
        <v>Yes</v>
      </c>
    </row>
    <row r="146" customFormat="false" ht="15" hidden="false" customHeight="false" outlineLevel="0" collapsed="false">
      <c r="A146" s="9" t="str">
        <f aca="false">'2026 Forecast A'!A54</f>
        <v>Carbon</v>
      </c>
      <c r="B146" s="9" t="str">
        <f aca="false">'2026 Forecast A'!B54</f>
        <v>SUMMIT HILL BOROUGH</v>
      </c>
      <c r="C146" s="9" t="str">
        <f aca="false">'2026 Forecast A'!C54</f>
        <v>SUMMIT HILL BOROUGH-2ND</v>
      </c>
      <c r="D146" s="10" t="n">
        <f aca="false">'2026 Forecast A'!G54</f>
        <v>0.48377581120944</v>
      </c>
      <c r="E146" s="10" t="n">
        <f aca="false">'2026 Forecast B'!G54</f>
        <v>0.495575221238938</v>
      </c>
      <c r="F146" s="10" t="n">
        <f aca="false">'2026 Forecast C'!G54</f>
        <v>0.486725663716814</v>
      </c>
      <c r="G146" s="52" t="n">
        <f aca="false">(MAX(D146:F146)-MIN(D146:F146))*100</f>
        <v>1.17994100294985</v>
      </c>
      <c r="H146" s="53" t="n">
        <f aca="false">'2026 Forecast A'!L54</f>
        <v>3.44705498225642</v>
      </c>
      <c r="I146" s="53" t="n">
        <f aca="false">'2026 Forecast B'!L54</f>
        <v>3.66578676809892</v>
      </c>
      <c r="J146" s="53" t="n">
        <f aca="false">'2026 Forecast C'!L54</f>
        <v>3.27782194131547</v>
      </c>
      <c r="K146" s="18" t="n">
        <f aca="false">'2026 Forecast A'!F54</f>
        <v>339</v>
      </c>
      <c r="L146" s="54" t="str">
        <f aca="false">IF(OR(AND(D146&gt;0.5,E146&gt;0.5,F146&gt;0.5),AND(D146&lt;0.5,E146&lt;0.5,F146&lt;0.5)),"Yes","No — toss-up")</f>
        <v>Yes</v>
      </c>
    </row>
    <row r="147" customFormat="false" ht="15" hidden="false" customHeight="false" outlineLevel="0" collapsed="false">
      <c r="A147" s="9" t="str">
        <f aca="false">'2026 Forecast A'!A55</f>
        <v>Carbon</v>
      </c>
      <c r="B147" s="9" t="str">
        <f aca="false">'2026 Forecast A'!B55</f>
        <v>SUMMIT HILL BOROUGH</v>
      </c>
      <c r="C147" s="9" t="str">
        <f aca="false">'2026 Forecast A'!C55</f>
        <v>SUMMIT HILL BOROUGH-3RD/2ND</v>
      </c>
      <c r="D147" s="10" t="n">
        <f aca="false">'2026 Forecast A'!G55</f>
        <v>0.358024691358025</v>
      </c>
      <c r="E147" s="10" t="n">
        <f aca="false">'2026 Forecast B'!G55</f>
        <v>0.353909465020576</v>
      </c>
      <c r="F147" s="10" t="n">
        <f aca="false">'2026 Forecast C'!G55</f>
        <v>0.362139917695473</v>
      </c>
      <c r="G147" s="52" t="n">
        <f aca="false">(MAX(D147:F147)-MIN(D147:F147))*100</f>
        <v>0.823045267489714</v>
      </c>
      <c r="H147" s="53" t="n">
        <f aca="false">'2026 Forecast A'!L55</f>
        <v>3.44705498225642</v>
      </c>
      <c r="I147" s="53" t="n">
        <f aca="false">'2026 Forecast B'!L55</f>
        <v>3.66578676809892</v>
      </c>
      <c r="J147" s="53" t="n">
        <f aca="false">'2026 Forecast C'!L55</f>
        <v>3.27782194131547</v>
      </c>
      <c r="K147" s="18" t="n">
        <f aca="false">'2026 Forecast A'!F55</f>
        <v>243</v>
      </c>
      <c r="L147" s="54" t="str">
        <f aca="false">IF(OR(AND(D147&gt;0.5,E147&gt;0.5,F147&gt;0.5),AND(D147&lt;0.5,E147&lt;0.5,F147&lt;0.5)),"Yes","No — toss-up")</f>
        <v>Yes</v>
      </c>
    </row>
    <row r="148" customFormat="false" ht="15" hidden="false" customHeight="false" outlineLevel="0" collapsed="false">
      <c r="A148" s="9" t="str">
        <f aca="false">'2026 Forecast A'!A56</f>
        <v>Carbon</v>
      </c>
      <c r="B148" s="9" t="str">
        <f aca="false">'2026 Forecast A'!B56</f>
        <v>SUMMIT HILL BOROUGH</v>
      </c>
      <c r="C148" s="9" t="str">
        <f aca="false">'2026 Forecast A'!C56</f>
        <v>SUMMIT HILL-3RD/1ST DIST</v>
      </c>
      <c r="D148" s="10" t="n">
        <f aca="false">'2026 Forecast A'!G56</f>
        <v>0.409876543209877</v>
      </c>
      <c r="E148" s="10" t="n">
        <f aca="false">'2026 Forecast B'!G56</f>
        <v>0.412345679012346</v>
      </c>
      <c r="F148" s="10" t="n">
        <f aca="false">'2026 Forecast C'!G56</f>
        <v>0.412345679012346</v>
      </c>
      <c r="G148" s="52" t="n">
        <f aca="false">(MAX(D148:F148)-MIN(D148:F148))*100</f>
        <v>0.246913580246916</v>
      </c>
      <c r="H148" s="53" t="n">
        <f aca="false">'2026 Forecast A'!L56</f>
        <v>3.44705498225642</v>
      </c>
      <c r="I148" s="53" t="n">
        <f aca="false">'2026 Forecast B'!L56</f>
        <v>3.66578676809892</v>
      </c>
      <c r="J148" s="53" t="n">
        <f aca="false">'2026 Forecast C'!L56</f>
        <v>3.27782194131547</v>
      </c>
      <c r="K148" s="18" t="n">
        <f aca="false">'2026 Forecast A'!F56</f>
        <v>405</v>
      </c>
      <c r="L148" s="54" t="str">
        <f aca="false">IF(OR(AND(D148&gt;0.5,E148&gt;0.5,F148&gt;0.5),AND(D148&lt;0.5,E148&lt;0.5,F148&lt;0.5)),"Yes","No — toss-up")</f>
        <v>Yes</v>
      </c>
    </row>
    <row r="149" customFormat="false" ht="15" hidden="false" customHeight="false" outlineLevel="0" collapsed="false">
      <c r="A149" s="9" t="str">
        <f aca="false">'2026 Forecast A'!A57</f>
        <v>Carbon</v>
      </c>
      <c r="B149" s="9" t="str">
        <f aca="false">'2026 Forecast A'!B57</f>
        <v>TOWAMENSING TOWNSHIP</v>
      </c>
      <c r="C149" s="9" t="str">
        <f aca="false">'2026 Forecast A'!C57</f>
        <v>TOWAMENSING TOWNSHIP-NORTH</v>
      </c>
      <c r="D149" s="10" t="n">
        <f aca="false">'2026 Forecast A'!G57</f>
        <v>0.311688311688312</v>
      </c>
      <c r="E149" s="10" t="n">
        <f aca="false">'2026 Forecast B'!G57</f>
        <v>0.307792207792208</v>
      </c>
      <c r="F149" s="10" t="n">
        <f aca="false">'2026 Forecast C'!G57</f>
        <v>0.316883116883117</v>
      </c>
      <c r="G149" s="52" t="n">
        <f aca="false">(MAX(D149:F149)-MIN(D149:F149))*100</f>
        <v>0.909090909090909</v>
      </c>
      <c r="H149" s="53" t="n">
        <f aca="false">'2026 Forecast A'!L57</f>
        <v>2.48061389568831</v>
      </c>
      <c r="I149" s="53" t="n">
        <f aca="false">'2026 Forecast B'!L57</f>
        <v>2.66598492303397</v>
      </c>
      <c r="J149" s="53" t="n">
        <f aca="false">'2026 Forecast C'!L57</f>
        <v>2.39915566359118</v>
      </c>
      <c r="K149" s="18" t="n">
        <f aca="false">'2026 Forecast A'!F57</f>
        <v>770</v>
      </c>
      <c r="L149" s="54" t="str">
        <f aca="false">IF(OR(AND(D149&gt;0.5,E149&gt;0.5,F149&gt;0.5),AND(D149&lt;0.5,E149&lt;0.5,F149&lt;0.5)),"Yes","No — toss-up")</f>
        <v>Yes</v>
      </c>
    </row>
    <row r="150" customFormat="false" ht="15" hidden="false" customHeight="false" outlineLevel="0" collapsed="false">
      <c r="A150" s="9" t="str">
        <f aca="false">'2026 Forecast A'!A58</f>
        <v>Carbon</v>
      </c>
      <c r="B150" s="9" t="str">
        <f aca="false">'2026 Forecast A'!B58</f>
        <v>TOWAMENSING TOWNSHIP</v>
      </c>
      <c r="C150" s="9" t="str">
        <f aca="false">'2026 Forecast A'!C58</f>
        <v>TOWAMENSING TOWNSHIP-SOUTH-1</v>
      </c>
      <c r="D150" s="10" t="n">
        <f aca="false">'2026 Forecast A'!G58</f>
        <v>0.270992366412214</v>
      </c>
      <c r="E150" s="10" t="n">
        <f aca="false">'2026 Forecast B'!G58</f>
        <v>0.272264631043257</v>
      </c>
      <c r="F150" s="10" t="n">
        <f aca="false">'2026 Forecast C'!G58</f>
        <v>0.276081424936387</v>
      </c>
      <c r="G150" s="52" t="n">
        <f aca="false">(MAX(D150:F150)-MIN(D150:F150))*100</f>
        <v>0.508905852417302</v>
      </c>
      <c r="H150" s="53" t="n">
        <f aca="false">'2026 Forecast A'!L58</f>
        <v>2.48061389568831</v>
      </c>
      <c r="I150" s="53" t="n">
        <f aca="false">'2026 Forecast B'!L58</f>
        <v>2.66598492303397</v>
      </c>
      <c r="J150" s="53" t="n">
        <f aca="false">'2026 Forecast C'!L58</f>
        <v>2.39915566359118</v>
      </c>
      <c r="K150" s="18" t="n">
        <f aca="false">'2026 Forecast A'!F58</f>
        <v>786</v>
      </c>
      <c r="L150" s="54" t="str">
        <f aca="false">IF(OR(AND(D150&gt;0.5,E150&gt;0.5,F150&gt;0.5),AND(D150&lt;0.5,E150&lt;0.5,F150&lt;0.5)),"Yes","No — toss-up")</f>
        <v>Yes</v>
      </c>
    </row>
    <row r="151" customFormat="false" ht="15" hidden="false" customHeight="false" outlineLevel="0" collapsed="false">
      <c r="A151" s="9" t="str">
        <f aca="false">'2026 Forecast A'!A59</f>
        <v>Carbon</v>
      </c>
      <c r="B151" s="9" t="str">
        <f aca="false">'2026 Forecast A'!B59</f>
        <v>TOWAMENSING TOWNSHIP</v>
      </c>
      <c r="C151" s="9" t="str">
        <f aca="false">'2026 Forecast A'!C59</f>
        <v>TOWAMENSING TOWNSHIP-SOUTH-2</v>
      </c>
      <c r="D151" s="10" t="n">
        <f aca="false">'2026 Forecast A'!G59</f>
        <v>0.298145506419401</v>
      </c>
      <c r="E151" s="10" t="n">
        <f aca="false">'2026 Forecast B'!G59</f>
        <v>0.298145506419401</v>
      </c>
      <c r="F151" s="10" t="n">
        <f aca="false">'2026 Forecast C'!G59</f>
        <v>0.300998573466476</v>
      </c>
      <c r="G151" s="52" t="n">
        <f aca="false">(MAX(D151:F151)-MIN(D151:F151))*100</f>
        <v>0.285306704707561</v>
      </c>
      <c r="H151" s="53" t="n">
        <f aca="false">'2026 Forecast A'!L59</f>
        <v>2.48061389568831</v>
      </c>
      <c r="I151" s="53" t="n">
        <f aca="false">'2026 Forecast B'!L59</f>
        <v>2.66598492303397</v>
      </c>
      <c r="J151" s="53" t="n">
        <f aca="false">'2026 Forecast C'!L59</f>
        <v>2.39915566359118</v>
      </c>
      <c r="K151" s="18" t="n">
        <f aca="false">'2026 Forecast A'!F59</f>
        <v>701</v>
      </c>
      <c r="L151" s="54" t="str">
        <f aca="false">IF(OR(AND(D151&gt;0.5,E151&gt;0.5,F151&gt;0.5),AND(D151&lt;0.5,E151&lt;0.5,F151&lt;0.5)),"Yes","No — toss-up")</f>
        <v>Yes</v>
      </c>
    </row>
    <row r="152" customFormat="false" ht="15" hidden="false" customHeight="false" outlineLevel="0" collapsed="false">
      <c r="A152" s="9" t="str">
        <f aca="false">'2026 Forecast A'!A60</f>
        <v>Carbon</v>
      </c>
      <c r="B152" s="9" t="str">
        <f aca="false">'2026 Forecast A'!B60</f>
        <v>WEATHERLY BOROUGH</v>
      </c>
      <c r="C152" s="9" t="str">
        <f aca="false">'2026 Forecast A'!C60</f>
        <v>WEATHERLY BOROUGH-EAST</v>
      </c>
      <c r="D152" s="10" t="n">
        <f aca="false">'2026 Forecast A'!G60</f>
        <v>0.284525790349418</v>
      </c>
      <c r="E152" s="10" t="n">
        <f aca="false">'2026 Forecast B'!G60</f>
        <v>0.286189683860233</v>
      </c>
      <c r="F152" s="10" t="n">
        <f aca="false">'2026 Forecast C'!G60</f>
        <v>0.291181364392679</v>
      </c>
      <c r="G152" s="52" t="n">
        <f aca="false">(MAX(D152:F152)-MIN(D152:F152))*100</f>
        <v>0.665557404326123</v>
      </c>
      <c r="H152" s="53" t="n">
        <f aca="false">'2026 Forecast A'!L60</f>
        <v>2.48061389568831</v>
      </c>
      <c r="I152" s="53" t="n">
        <f aca="false">'2026 Forecast B'!L60</f>
        <v>2.66598492303397</v>
      </c>
      <c r="J152" s="53" t="n">
        <f aca="false">'2026 Forecast C'!L60</f>
        <v>2.39915566359118</v>
      </c>
      <c r="K152" s="18" t="n">
        <f aca="false">'2026 Forecast A'!F60</f>
        <v>601</v>
      </c>
      <c r="L152" s="54" t="str">
        <f aca="false">IF(OR(AND(D152&gt;0.5,E152&gt;0.5,F152&gt;0.5),AND(D152&lt;0.5,E152&lt;0.5,F152&lt;0.5)),"Yes","No — toss-up")</f>
        <v>Yes</v>
      </c>
    </row>
    <row r="153" customFormat="false" ht="15" hidden="false" customHeight="false" outlineLevel="0" collapsed="false">
      <c r="A153" s="9" t="str">
        <f aca="false">'2026 Forecast A'!A61</f>
        <v>Carbon</v>
      </c>
      <c r="B153" s="9" t="str">
        <f aca="false">'2026 Forecast A'!B61</f>
        <v>WEATHERLY BOROUGH</v>
      </c>
      <c r="C153" s="9" t="str">
        <f aca="false">'2026 Forecast A'!C61</f>
        <v>WEATHERLY BOROUGH-WEST</v>
      </c>
      <c r="D153" s="10" t="n">
        <f aca="false">'2026 Forecast A'!G61</f>
        <v>0.272435897435897</v>
      </c>
      <c r="E153" s="10" t="n">
        <f aca="false">'2026 Forecast B'!G61</f>
        <v>0.275641025641026</v>
      </c>
      <c r="F153" s="10" t="n">
        <f aca="false">'2026 Forecast C'!G61</f>
        <v>0.278846153846154</v>
      </c>
      <c r="G153" s="52" t="n">
        <f aca="false">(MAX(D153:F153)-MIN(D153:F153))*100</f>
        <v>0.641025641025644</v>
      </c>
      <c r="H153" s="53" t="n">
        <f aca="false">'2026 Forecast A'!L61</f>
        <v>3.44705498225642</v>
      </c>
      <c r="I153" s="53" t="n">
        <f aca="false">'2026 Forecast B'!L61</f>
        <v>3.66578676809892</v>
      </c>
      <c r="J153" s="53" t="n">
        <f aca="false">'2026 Forecast C'!L61</f>
        <v>3.27782194131547</v>
      </c>
      <c r="K153" s="18" t="n">
        <f aca="false">'2026 Forecast A'!F61</f>
        <v>312</v>
      </c>
      <c r="L153" s="54" t="str">
        <f aca="false">IF(OR(AND(D153&gt;0.5,E153&gt;0.5,F153&gt;0.5),AND(D153&lt;0.5,E153&lt;0.5,F153&lt;0.5)),"Yes","No — toss-up")</f>
        <v>Yes</v>
      </c>
    </row>
    <row r="154" customFormat="false" ht="15" hidden="false" customHeight="false" outlineLevel="0" collapsed="false">
      <c r="A154" s="9" t="str">
        <f aca="false">'2026 Forecast A'!A62</f>
        <v>Carbon</v>
      </c>
      <c r="B154" s="9" t="str">
        <f aca="false">'2026 Forecast A'!B62</f>
        <v>WEISSPORT BOROUGH</v>
      </c>
      <c r="C154" s="9" t="str">
        <f aca="false">'2026 Forecast A'!C62</f>
        <v>WEISSPORT BOROUGH</v>
      </c>
      <c r="D154" s="10" t="n">
        <f aca="false">'2026 Forecast A'!G62</f>
        <v>0.392523364485981</v>
      </c>
      <c r="E154" s="10" t="n">
        <f aca="false">'2026 Forecast B'!G62</f>
        <v>0.392523364485981</v>
      </c>
      <c r="F154" s="10" t="n">
        <f aca="false">'2026 Forecast C'!G62</f>
        <v>0.392523364485981</v>
      </c>
      <c r="G154" s="52" t="n">
        <f aca="false">(MAX(D154:F154)-MIN(D154:F154))*100</f>
        <v>0</v>
      </c>
      <c r="H154" s="53" t="n">
        <f aca="false">'2026 Forecast A'!L62</f>
        <v>3.44705498225642</v>
      </c>
      <c r="I154" s="53" t="n">
        <f aca="false">'2026 Forecast B'!L62</f>
        <v>3.66578676809892</v>
      </c>
      <c r="J154" s="53" t="n">
        <f aca="false">'2026 Forecast C'!L62</f>
        <v>3.27782194131547</v>
      </c>
      <c r="K154" s="18" t="n">
        <f aca="false">'2026 Forecast A'!F62</f>
        <v>107</v>
      </c>
      <c r="L154" s="54" t="str">
        <f aca="false">IF(OR(AND(D154&gt;0.5,E154&gt;0.5,F154&gt;0.5),AND(D154&lt;0.5,E154&lt;0.5,F154&lt;0.5)),"Yes","No — toss-up")</f>
        <v>Yes</v>
      </c>
    </row>
    <row r="155" customFormat="false" ht="15" hidden="false" customHeight="false" outlineLevel="0" collapsed="false">
      <c r="A155" s="9" t="str">
        <f aca="false">'2026 Forecast A'!A63</f>
        <v>Lehigh</v>
      </c>
      <c r="B155" s="9" t="str">
        <f aca="false">'2026 Forecast A'!B63</f>
        <v>ALBURTIS</v>
      </c>
      <c r="C155" s="9" t="str">
        <f aca="false">'2026 Forecast A'!C63</f>
        <v>ALBURTIS</v>
      </c>
      <c r="D155" s="10" t="n">
        <f aca="false">'2026 Forecast A'!G63</f>
        <v>0.463713477851084</v>
      </c>
      <c r="E155" s="10" t="n">
        <f aca="false">'2026 Forecast B'!G63</f>
        <v>0.463713477851084</v>
      </c>
      <c r="F155" s="10" t="n">
        <f aca="false">'2026 Forecast C'!G63</f>
        <v>0.464655984919887</v>
      </c>
      <c r="G155" s="52" t="n">
        <f aca="false">(MAX(D155:F155)-MIN(D155:F155))*100</f>
        <v>0.0942507068803</v>
      </c>
      <c r="H155" s="53" t="n">
        <f aca="false">'2026 Forecast A'!L63</f>
        <v>2.31037349377366</v>
      </c>
      <c r="I155" s="53" t="n">
        <f aca="false">'2026 Forecast B'!L63</f>
        <v>2.4262320385901</v>
      </c>
      <c r="J155" s="53" t="n">
        <f aca="false">'2026 Forecast C'!L63</f>
        <v>2.24926519740356</v>
      </c>
      <c r="K155" s="18" t="n">
        <f aca="false">'2026 Forecast A'!F63</f>
        <v>1061</v>
      </c>
      <c r="L155" s="54" t="str">
        <f aca="false">IF(OR(AND(D155&gt;0.5,E155&gt;0.5,F155&gt;0.5),AND(D155&lt;0.5,E155&lt;0.5,F155&lt;0.5)),"Yes","No — toss-up")</f>
        <v>Yes</v>
      </c>
    </row>
    <row r="156" customFormat="false" ht="15" hidden="false" customHeight="false" outlineLevel="0" collapsed="false">
      <c r="A156" s="9" t="str">
        <f aca="false">'2026 Forecast A'!A64</f>
        <v>Lehigh</v>
      </c>
      <c r="B156" s="9" t="str">
        <f aca="false">'2026 Forecast A'!B64</f>
        <v>ALLENTOWN</v>
      </c>
      <c r="C156" s="9" t="str">
        <f aca="false">'2026 Forecast A'!C64</f>
        <v>ALLENTOWN 10TH WARD 1ST DIST</v>
      </c>
      <c r="D156" s="10" t="n">
        <f aca="false">'2026 Forecast A'!G64</f>
        <v>0.740412979351033</v>
      </c>
      <c r="E156" s="10" t="n">
        <f aca="false">'2026 Forecast B'!G64</f>
        <v>0.710914454277286</v>
      </c>
      <c r="F156" s="10" t="n">
        <f aca="false">'2026 Forecast C'!G64</f>
        <v>0.725663716814159</v>
      </c>
      <c r="G156" s="52" t="n">
        <f aca="false">(MAX(D156:F156)-MIN(D156:F156))*100</f>
        <v>2.94985250737463</v>
      </c>
      <c r="H156" s="53" t="n">
        <f aca="false">'2026 Forecast A'!L64</f>
        <v>3.44705498225642</v>
      </c>
      <c r="I156" s="53" t="n">
        <f aca="false">'2026 Forecast B'!L64</f>
        <v>3.66578676809892</v>
      </c>
      <c r="J156" s="53" t="n">
        <f aca="false">'2026 Forecast C'!L64</f>
        <v>3.27782194131547</v>
      </c>
      <c r="K156" s="18" t="n">
        <f aca="false">'2026 Forecast A'!F64</f>
        <v>339</v>
      </c>
      <c r="L156" s="54" t="str">
        <f aca="false">IF(OR(AND(D156&gt;0.5,E156&gt;0.5,F156&gt;0.5),AND(D156&lt;0.5,E156&lt;0.5,F156&lt;0.5)),"Yes","No — toss-up")</f>
        <v>Yes</v>
      </c>
    </row>
    <row r="157" customFormat="false" ht="15" hidden="false" customHeight="false" outlineLevel="0" collapsed="false">
      <c r="A157" s="9" t="str">
        <f aca="false">'2026 Forecast A'!A65</f>
        <v>Lehigh</v>
      </c>
      <c r="B157" s="9" t="str">
        <f aca="false">'2026 Forecast A'!B65</f>
        <v>ALLENTOWN</v>
      </c>
      <c r="C157" s="9" t="str">
        <f aca="false">'2026 Forecast A'!C65</f>
        <v>ALLENTOWN 10TH WARD 3RD DIST</v>
      </c>
      <c r="D157" s="10" t="n">
        <f aca="false">'2026 Forecast A'!G65</f>
        <v>0.676616915422886</v>
      </c>
      <c r="E157" s="10" t="n">
        <f aca="false">'2026 Forecast B'!G65</f>
        <v>0.671641791044776</v>
      </c>
      <c r="F157" s="10" t="n">
        <f aca="false">'2026 Forecast C'!G65</f>
        <v>0.661691542288557</v>
      </c>
      <c r="G157" s="52" t="n">
        <f aca="false">(MAX(D157:F157)-MIN(D157:F157))*100</f>
        <v>1.49253731343284</v>
      </c>
      <c r="H157" s="53" t="n">
        <f aca="false">'2026 Forecast A'!L65</f>
        <v>3.44705498225642</v>
      </c>
      <c r="I157" s="53" t="n">
        <f aca="false">'2026 Forecast B'!L65</f>
        <v>3.66578676809892</v>
      </c>
      <c r="J157" s="53" t="n">
        <f aca="false">'2026 Forecast C'!L65</f>
        <v>3.27782194131547</v>
      </c>
      <c r="K157" s="18" t="n">
        <f aca="false">'2026 Forecast A'!F65</f>
        <v>201</v>
      </c>
      <c r="L157" s="54" t="str">
        <f aca="false">IF(OR(AND(D157&gt;0.5,E157&gt;0.5,F157&gt;0.5),AND(D157&lt;0.5,E157&lt;0.5,F157&lt;0.5)),"Yes","No — toss-up")</f>
        <v>Yes</v>
      </c>
    </row>
    <row r="158" customFormat="false" ht="15" hidden="false" customHeight="false" outlineLevel="0" collapsed="false">
      <c r="A158" s="9" t="str">
        <f aca="false">'2026 Forecast A'!A66</f>
        <v>Lehigh</v>
      </c>
      <c r="B158" s="9" t="str">
        <f aca="false">'2026 Forecast A'!B66</f>
        <v>ALLENTOWN</v>
      </c>
      <c r="C158" s="9" t="str">
        <f aca="false">'2026 Forecast A'!C66</f>
        <v>ALLENTOWN 10TH WARD 4TH DIST</v>
      </c>
      <c r="D158" s="10" t="n">
        <f aca="false">'2026 Forecast A'!G66</f>
        <v>0.729613733905579</v>
      </c>
      <c r="E158" s="10" t="n">
        <f aca="false">'2026 Forecast B'!G66</f>
        <v>0.708154506437768</v>
      </c>
      <c r="F158" s="10" t="n">
        <f aca="false">'2026 Forecast C'!G66</f>
        <v>0.71244635193133</v>
      </c>
      <c r="G158" s="52" t="n">
        <f aca="false">(MAX(D158:F158)-MIN(D158:F158))*100</f>
        <v>2.14592274678112</v>
      </c>
      <c r="H158" s="53" t="n">
        <f aca="false">'2026 Forecast A'!L66</f>
        <v>3.44705498225642</v>
      </c>
      <c r="I158" s="53" t="n">
        <f aca="false">'2026 Forecast B'!L66</f>
        <v>3.66578676809892</v>
      </c>
      <c r="J158" s="53" t="n">
        <f aca="false">'2026 Forecast C'!L66</f>
        <v>3.27782194131547</v>
      </c>
      <c r="K158" s="18" t="n">
        <f aca="false">'2026 Forecast A'!F66</f>
        <v>233</v>
      </c>
      <c r="L158" s="54" t="str">
        <f aca="false">IF(OR(AND(D158&gt;0.5,E158&gt;0.5,F158&gt;0.5),AND(D158&lt;0.5,E158&lt;0.5,F158&lt;0.5)),"Yes","No — toss-up")</f>
        <v>Yes</v>
      </c>
    </row>
    <row r="159" customFormat="false" ht="15" hidden="false" customHeight="false" outlineLevel="0" collapsed="false">
      <c r="A159" s="9" t="str">
        <f aca="false">'2026 Forecast A'!A67</f>
        <v>Lehigh</v>
      </c>
      <c r="B159" s="9" t="str">
        <f aca="false">'2026 Forecast A'!B67</f>
        <v>ALLENTOWN</v>
      </c>
      <c r="C159" s="9" t="str">
        <f aca="false">'2026 Forecast A'!C67</f>
        <v>ALLENTOWN 11TH WARD 1ST DIST</v>
      </c>
      <c r="D159" s="10" t="n">
        <f aca="false">'2026 Forecast A'!G67</f>
        <v>0.693617021276596</v>
      </c>
      <c r="E159" s="10" t="n">
        <f aca="false">'2026 Forecast B'!G67</f>
        <v>0.680851063829787</v>
      </c>
      <c r="F159" s="10" t="n">
        <f aca="false">'2026 Forecast C'!G67</f>
        <v>0.680851063829787</v>
      </c>
      <c r="G159" s="52" t="n">
        <f aca="false">(MAX(D159:F159)-MIN(D159:F159))*100</f>
        <v>1.27659574468085</v>
      </c>
      <c r="H159" s="53" t="n">
        <f aca="false">'2026 Forecast A'!L67</f>
        <v>3.44705498225642</v>
      </c>
      <c r="I159" s="53" t="n">
        <f aca="false">'2026 Forecast B'!L67</f>
        <v>3.66578676809892</v>
      </c>
      <c r="J159" s="53" t="n">
        <f aca="false">'2026 Forecast C'!L67</f>
        <v>3.27782194131547</v>
      </c>
      <c r="K159" s="18" t="n">
        <f aca="false">'2026 Forecast A'!F67</f>
        <v>235</v>
      </c>
      <c r="L159" s="54" t="str">
        <f aca="false">IF(OR(AND(D159&gt;0.5,E159&gt;0.5,F159&gt;0.5),AND(D159&lt;0.5,E159&lt;0.5,F159&lt;0.5)),"Yes","No — toss-up")</f>
        <v>Yes</v>
      </c>
    </row>
    <row r="160" customFormat="false" ht="15" hidden="false" customHeight="false" outlineLevel="0" collapsed="false">
      <c r="A160" s="9" t="str">
        <f aca="false">'2026 Forecast A'!A68</f>
        <v>Lehigh</v>
      </c>
      <c r="B160" s="9" t="str">
        <f aca="false">'2026 Forecast A'!B68</f>
        <v>ALLENTOWN</v>
      </c>
      <c r="C160" s="9" t="str">
        <f aca="false">'2026 Forecast A'!C68</f>
        <v>ALLENTOWN 11TH WARD 2ND DIST</v>
      </c>
      <c r="D160" s="10" t="n">
        <f aca="false">'2026 Forecast A'!G68</f>
        <v>0.757709251101322</v>
      </c>
      <c r="E160" s="10" t="n">
        <f aca="false">'2026 Forecast B'!G68</f>
        <v>0.709251101321586</v>
      </c>
      <c r="F160" s="10" t="n">
        <f aca="false">'2026 Forecast C'!G68</f>
        <v>0.748898678414097</v>
      </c>
      <c r="G160" s="52" t="n">
        <f aca="false">(MAX(D160:F160)-MIN(D160:F160))*100</f>
        <v>4.84581497797357</v>
      </c>
      <c r="H160" s="53" t="n">
        <f aca="false">'2026 Forecast A'!L68</f>
        <v>3.44705498225642</v>
      </c>
      <c r="I160" s="53" t="n">
        <f aca="false">'2026 Forecast B'!L68</f>
        <v>3.66578676809892</v>
      </c>
      <c r="J160" s="53" t="n">
        <f aca="false">'2026 Forecast C'!L68</f>
        <v>3.27782194131547</v>
      </c>
      <c r="K160" s="18" t="n">
        <f aca="false">'2026 Forecast A'!F68</f>
        <v>227</v>
      </c>
      <c r="L160" s="54" t="str">
        <f aca="false">IF(OR(AND(D160&gt;0.5,E160&gt;0.5,F160&gt;0.5),AND(D160&lt;0.5,E160&lt;0.5,F160&lt;0.5)),"Yes","No — toss-up")</f>
        <v>Yes</v>
      </c>
    </row>
    <row r="161" customFormat="false" ht="15" hidden="false" customHeight="false" outlineLevel="0" collapsed="false">
      <c r="A161" s="9" t="str">
        <f aca="false">'2026 Forecast A'!A69</f>
        <v>Lehigh</v>
      </c>
      <c r="B161" s="9" t="str">
        <f aca="false">'2026 Forecast A'!B69</f>
        <v>ALLENTOWN</v>
      </c>
      <c r="C161" s="9" t="str">
        <f aca="false">'2026 Forecast A'!C69</f>
        <v>ALLENTOWN 11TH WARD 3RD DIST</v>
      </c>
      <c r="D161" s="10" t="n">
        <f aca="false">'2026 Forecast A'!G69</f>
        <v>0.686980609418283</v>
      </c>
      <c r="E161" s="10" t="n">
        <f aca="false">'2026 Forecast B'!G69</f>
        <v>0.709141274238227</v>
      </c>
      <c r="F161" s="10" t="n">
        <f aca="false">'2026 Forecast C'!G69</f>
        <v>0.664819944598338</v>
      </c>
      <c r="G161" s="52" t="n">
        <f aca="false">(MAX(D161:F161)-MIN(D161:F161))*100</f>
        <v>4.43213296398892</v>
      </c>
      <c r="H161" s="53" t="n">
        <f aca="false">'2026 Forecast A'!L69</f>
        <v>3.44705498225642</v>
      </c>
      <c r="I161" s="53" t="n">
        <f aca="false">'2026 Forecast B'!L69</f>
        <v>3.66578676809892</v>
      </c>
      <c r="J161" s="53" t="n">
        <f aca="false">'2026 Forecast C'!L69</f>
        <v>3.27782194131547</v>
      </c>
      <c r="K161" s="18" t="n">
        <f aca="false">'2026 Forecast A'!F69</f>
        <v>361</v>
      </c>
      <c r="L161" s="54" t="str">
        <f aca="false">IF(OR(AND(D161&gt;0.5,E161&gt;0.5,F161&gt;0.5),AND(D161&lt;0.5,E161&lt;0.5,F161&lt;0.5)),"Yes","No — toss-up")</f>
        <v>Yes</v>
      </c>
    </row>
    <row r="162" customFormat="false" ht="15" hidden="false" customHeight="false" outlineLevel="0" collapsed="false">
      <c r="A162" s="9" t="str">
        <f aca="false">'2026 Forecast A'!A70</f>
        <v>Lehigh</v>
      </c>
      <c r="B162" s="9" t="str">
        <f aca="false">'2026 Forecast A'!B70</f>
        <v>ALLENTOWN</v>
      </c>
      <c r="C162" s="9" t="str">
        <f aca="false">'2026 Forecast A'!C70</f>
        <v>ALLENTOWN 11TH WARD 4TH DIST</v>
      </c>
      <c r="D162" s="10" t="n">
        <f aca="false">'2026 Forecast A'!G70</f>
        <v>0.778364116094987</v>
      </c>
      <c r="E162" s="10" t="n">
        <f aca="false">'2026 Forecast B'!G70</f>
        <v>0.75065963060686</v>
      </c>
      <c r="F162" s="10" t="n">
        <f aca="false">'2026 Forecast C'!G70</f>
        <v>0.788918205804749</v>
      </c>
      <c r="G162" s="52" t="n">
        <f aca="false">(MAX(D162:F162)-MIN(D162:F162))*100</f>
        <v>3.82585751978892</v>
      </c>
      <c r="H162" s="53" t="n">
        <f aca="false">'2026 Forecast A'!L70</f>
        <v>2.48061389568831</v>
      </c>
      <c r="I162" s="53" t="n">
        <f aca="false">'2026 Forecast B'!L70</f>
        <v>2.66598492303397</v>
      </c>
      <c r="J162" s="53" t="n">
        <f aca="false">'2026 Forecast C'!L70</f>
        <v>2.39915566359118</v>
      </c>
      <c r="K162" s="18" t="n">
        <f aca="false">'2026 Forecast A'!F70</f>
        <v>758</v>
      </c>
      <c r="L162" s="54" t="str">
        <f aca="false">IF(OR(AND(D162&gt;0.5,E162&gt;0.5,F162&gt;0.5),AND(D162&lt;0.5,E162&lt;0.5,F162&lt;0.5)),"Yes","No — toss-up")</f>
        <v>Yes</v>
      </c>
    </row>
    <row r="163" customFormat="false" ht="15" hidden="false" customHeight="false" outlineLevel="0" collapsed="false">
      <c r="A163" s="9" t="str">
        <f aca="false">'2026 Forecast A'!A71</f>
        <v>Lehigh</v>
      </c>
      <c r="B163" s="9" t="str">
        <f aca="false">'2026 Forecast A'!B71</f>
        <v>ALLENTOWN</v>
      </c>
      <c r="C163" s="9" t="str">
        <f aca="false">'2026 Forecast A'!C71</f>
        <v>ALLENTOWN 11TH WARD 5TH DIST</v>
      </c>
      <c r="D163" s="10" t="n">
        <f aca="false">'2026 Forecast A'!G71</f>
        <v>0.656934306569343</v>
      </c>
      <c r="E163" s="10" t="n">
        <f aca="false">'2026 Forecast B'!G71</f>
        <v>0.669099756690998</v>
      </c>
      <c r="F163" s="10" t="n">
        <f aca="false">'2026 Forecast C'!G71</f>
        <v>0.64720194647202</v>
      </c>
      <c r="G163" s="52" t="n">
        <f aca="false">(MAX(D163:F163)-MIN(D163:F163))*100</f>
        <v>2.18978102189781</v>
      </c>
      <c r="H163" s="53" t="n">
        <f aca="false">'2026 Forecast A'!L71</f>
        <v>3.44705498225642</v>
      </c>
      <c r="I163" s="53" t="n">
        <f aca="false">'2026 Forecast B'!L71</f>
        <v>3.66578676809892</v>
      </c>
      <c r="J163" s="53" t="n">
        <f aca="false">'2026 Forecast C'!L71</f>
        <v>3.27782194131547</v>
      </c>
      <c r="K163" s="18" t="n">
        <f aca="false">'2026 Forecast A'!F71</f>
        <v>411</v>
      </c>
      <c r="L163" s="54" t="str">
        <f aca="false">IF(OR(AND(D163&gt;0.5,E163&gt;0.5,F163&gt;0.5),AND(D163&lt;0.5,E163&lt;0.5,F163&lt;0.5)),"Yes","No — toss-up")</f>
        <v>Yes</v>
      </c>
    </row>
    <row r="164" customFormat="false" ht="15" hidden="false" customHeight="false" outlineLevel="0" collapsed="false">
      <c r="A164" s="9" t="str">
        <f aca="false">'2026 Forecast A'!A72</f>
        <v>Lehigh</v>
      </c>
      <c r="B164" s="9" t="str">
        <f aca="false">'2026 Forecast A'!B72</f>
        <v>ALLENTOWN</v>
      </c>
      <c r="C164" s="9" t="str">
        <f aca="false">'2026 Forecast A'!C72</f>
        <v>ALLENTOWN 11TH WARD 6TH DIST</v>
      </c>
      <c r="D164" s="10" t="n">
        <f aca="false">'2026 Forecast A'!G72</f>
        <v>0.611940298507463</v>
      </c>
      <c r="E164" s="10" t="n">
        <f aca="false">'2026 Forecast B'!G72</f>
        <v>0.614925373134328</v>
      </c>
      <c r="F164" s="10" t="n">
        <f aca="false">'2026 Forecast C'!G72</f>
        <v>0.607462686567164</v>
      </c>
      <c r="G164" s="52" t="n">
        <f aca="false">(MAX(D164:F164)-MIN(D164:F164))*100</f>
        <v>0.74626865671642</v>
      </c>
      <c r="H164" s="53" t="n">
        <f aca="false">'2026 Forecast A'!L72</f>
        <v>2.48061389568831</v>
      </c>
      <c r="I164" s="53" t="n">
        <f aca="false">'2026 Forecast B'!L72</f>
        <v>2.66598492303397</v>
      </c>
      <c r="J164" s="53" t="n">
        <f aca="false">'2026 Forecast C'!L72</f>
        <v>2.39915566359118</v>
      </c>
      <c r="K164" s="18" t="n">
        <f aca="false">'2026 Forecast A'!F72</f>
        <v>670</v>
      </c>
      <c r="L164" s="54" t="str">
        <f aca="false">IF(OR(AND(D164&gt;0.5,E164&gt;0.5,F164&gt;0.5),AND(D164&lt;0.5,E164&lt;0.5,F164&lt;0.5)),"Yes","No — toss-up")</f>
        <v>Yes</v>
      </c>
    </row>
    <row r="165" customFormat="false" ht="15" hidden="false" customHeight="false" outlineLevel="0" collapsed="false">
      <c r="A165" s="9" t="str">
        <f aca="false">'2026 Forecast A'!A73</f>
        <v>Lehigh</v>
      </c>
      <c r="B165" s="9" t="str">
        <f aca="false">'2026 Forecast A'!B73</f>
        <v>ALLENTOWN</v>
      </c>
      <c r="C165" s="9" t="str">
        <f aca="false">'2026 Forecast A'!C73</f>
        <v>ALLENTOWN 11TH WARD 7TH DIST</v>
      </c>
      <c r="D165" s="10" t="n">
        <f aca="false">'2026 Forecast A'!G73</f>
        <v>0.624772313296903</v>
      </c>
      <c r="E165" s="10" t="n">
        <f aca="false">'2026 Forecast B'!G73</f>
        <v>0.632058287795993</v>
      </c>
      <c r="F165" s="10" t="n">
        <f aca="false">'2026 Forecast C'!G73</f>
        <v>0.621129326047359</v>
      </c>
      <c r="G165" s="52" t="n">
        <f aca="false">(MAX(D165:F165)-MIN(D165:F165))*100</f>
        <v>1.09289617486339</v>
      </c>
      <c r="H165" s="53" t="n">
        <f aca="false">'2026 Forecast A'!L73</f>
        <v>3.44705498225642</v>
      </c>
      <c r="I165" s="53" t="n">
        <f aca="false">'2026 Forecast B'!L73</f>
        <v>3.66578676809892</v>
      </c>
      <c r="J165" s="53" t="n">
        <f aca="false">'2026 Forecast C'!L73</f>
        <v>3.27782194131547</v>
      </c>
      <c r="K165" s="18" t="n">
        <f aca="false">'2026 Forecast A'!F73</f>
        <v>549</v>
      </c>
      <c r="L165" s="54" t="str">
        <f aca="false">IF(OR(AND(D165&gt;0.5,E165&gt;0.5,F165&gt;0.5),AND(D165&lt;0.5,E165&lt;0.5,F165&lt;0.5)),"Yes","No — toss-up")</f>
        <v>Yes</v>
      </c>
    </row>
    <row r="166" customFormat="false" ht="15" hidden="false" customHeight="false" outlineLevel="0" collapsed="false">
      <c r="A166" s="9" t="str">
        <f aca="false">'2026 Forecast A'!A74</f>
        <v>Lehigh</v>
      </c>
      <c r="B166" s="9" t="str">
        <f aca="false">'2026 Forecast A'!B74</f>
        <v>ALLENTOWN</v>
      </c>
      <c r="C166" s="9" t="str">
        <f aca="false">'2026 Forecast A'!C74</f>
        <v>ALLENTOWN 12TH WARD 1ST DIST</v>
      </c>
      <c r="D166" s="10" t="n">
        <f aca="false">'2026 Forecast A'!G74</f>
        <v>0.682539682539683</v>
      </c>
      <c r="E166" s="10" t="n">
        <f aca="false">'2026 Forecast B'!G74</f>
        <v>0.690476190476191</v>
      </c>
      <c r="F166" s="10" t="n">
        <f aca="false">'2026 Forecast C'!G74</f>
        <v>0.664021164021164</v>
      </c>
      <c r="G166" s="52" t="n">
        <f aca="false">(MAX(D166:F166)-MIN(D166:F166))*100</f>
        <v>2.64550264550264</v>
      </c>
      <c r="H166" s="53" t="n">
        <f aca="false">'2026 Forecast A'!L74</f>
        <v>3.44705498225642</v>
      </c>
      <c r="I166" s="53" t="n">
        <f aca="false">'2026 Forecast B'!L74</f>
        <v>3.66578676809892</v>
      </c>
      <c r="J166" s="53" t="n">
        <f aca="false">'2026 Forecast C'!L74</f>
        <v>3.27782194131547</v>
      </c>
      <c r="K166" s="18" t="n">
        <f aca="false">'2026 Forecast A'!F74</f>
        <v>378</v>
      </c>
      <c r="L166" s="54" t="str">
        <f aca="false">IF(OR(AND(D166&gt;0.5,E166&gt;0.5,F166&gt;0.5),AND(D166&lt;0.5,E166&lt;0.5,F166&lt;0.5)),"Yes","No — toss-up")</f>
        <v>Yes</v>
      </c>
    </row>
    <row r="167" customFormat="false" ht="15" hidden="false" customHeight="false" outlineLevel="0" collapsed="false">
      <c r="A167" s="9" t="str">
        <f aca="false">'2026 Forecast A'!A75</f>
        <v>Lehigh</v>
      </c>
      <c r="B167" s="9" t="str">
        <f aca="false">'2026 Forecast A'!B75</f>
        <v>ALLENTOWN</v>
      </c>
      <c r="C167" s="9" t="str">
        <f aca="false">'2026 Forecast A'!C75</f>
        <v>ALLENTOWN 12TH WARD 2ND DIST</v>
      </c>
      <c r="D167" s="10" t="n">
        <f aca="false">'2026 Forecast A'!G75</f>
        <v>0.645360824742268</v>
      </c>
      <c r="E167" s="10" t="n">
        <f aca="false">'2026 Forecast B'!G75</f>
        <v>0.661855670103093</v>
      </c>
      <c r="F167" s="10" t="n">
        <f aca="false">'2026 Forecast C'!G75</f>
        <v>0.63298969072165</v>
      </c>
      <c r="G167" s="52" t="n">
        <f aca="false">(MAX(D167:F167)-MIN(D167:F167))*100</f>
        <v>2.88659793814433</v>
      </c>
      <c r="H167" s="53" t="n">
        <f aca="false">'2026 Forecast A'!L75</f>
        <v>3.44705498225642</v>
      </c>
      <c r="I167" s="53" t="n">
        <f aca="false">'2026 Forecast B'!L75</f>
        <v>3.66578676809892</v>
      </c>
      <c r="J167" s="53" t="n">
        <f aca="false">'2026 Forecast C'!L75</f>
        <v>3.27782194131547</v>
      </c>
      <c r="K167" s="18" t="n">
        <f aca="false">'2026 Forecast A'!F75</f>
        <v>485</v>
      </c>
      <c r="L167" s="54" t="str">
        <f aca="false">IF(OR(AND(D167&gt;0.5,E167&gt;0.5,F167&gt;0.5),AND(D167&lt;0.5,E167&lt;0.5,F167&lt;0.5)),"Yes","No — toss-up")</f>
        <v>Yes</v>
      </c>
    </row>
    <row r="168" customFormat="false" ht="15" hidden="false" customHeight="false" outlineLevel="0" collapsed="false">
      <c r="A168" s="9" t="str">
        <f aca="false">'2026 Forecast A'!A76</f>
        <v>Lehigh</v>
      </c>
      <c r="B168" s="9" t="str">
        <f aca="false">'2026 Forecast A'!B76</f>
        <v>ALLENTOWN</v>
      </c>
      <c r="C168" s="9" t="str">
        <f aca="false">'2026 Forecast A'!C76</f>
        <v>ALLENTOWN 12TH WARD 3RD DIST</v>
      </c>
      <c r="D168" s="10" t="n">
        <f aca="false">'2026 Forecast A'!G76</f>
        <v>0.630662020905923</v>
      </c>
      <c r="E168" s="10" t="n">
        <f aca="false">'2026 Forecast B'!G76</f>
        <v>0.641114982578397</v>
      </c>
      <c r="F168" s="10" t="n">
        <f aca="false">'2026 Forecast C'!G76</f>
        <v>0.627177700348432</v>
      </c>
      <c r="G168" s="52" t="n">
        <f aca="false">(MAX(D168:F168)-MIN(D168:F168))*100</f>
        <v>1.39372822299652</v>
      </c>
      <c r="H168" s="53" t="n">
        <f aca="false">'2026 Forecast A'!L76</f>
        <v>2.48061389568831</v>
      </c>
      <c r="I168" s="53" t="n">
        <f aca="false">'2026 Forecast B'!L76</f>
        <v>2.66598492303397</v>
      </c>
      <c r="J168" s="53" t="n">
        <f aca="false">'2026 Forecast C'!L76</f>
        <v>2.39915566359118</v>
      </c>
      <c r="K168" s="18" t="n">
        <f aca="false">'2026 Forecast A'!F76</f>
        <v>574</v>
      </c>
      <c r="L168" s="54" t="str">
        <f aca="false">IF(OR(AND(D168&gt;0.5,E168&gt;0.5,F168&gt;0.5),AND(D168&lt;0.5,E168&lt;0.5,F168&lt;0.5)),"Yes","No — toss-up")</f>
        <v>Yes</v>
      </c>
    </row>
    <row r="169" customFormat="false" ht="15" hidden="false" customHeight="false" outlineLevel="0" collapsed="false">
      <c r="A169" s="9" t="str">
        <f aca="false">'2026 Forecast A'!A77</f>
        <v>Lehigh</v>
      </c>
      <c r="B169" s="9" t="str">
        <f aca="false">'2026 Forecast A'!B77</f>
        <v>ALLENTOWN</v>
      </c>
      <c r="C169" s="9" t="str">
        <f aca="false">'2026 Forecast A'!C77</f>
        <v>ALLENTOWN 12TH WARD 4TH DIST</v>
      </c>
      <c r="D169" s="10" t="n">
        <f aca="false">'2026 Forecast A'!G77</f>
        <v>0.564766839378238</v>
      </c>
      <c r="E169" s="10" t="n">
        <f aca="false">'2026 Forecast B'!G77</f>
        <v>0.557858376511226</v>
      </c>
      <c r="F169" s="10" t="n">
        <f aca="false">'2026 Forecast C'!G77</f>
        <v>0.556131260794473</v>
      </c>
      <c r="G169" s="52" t="n">
        <f aca="false">(MAX(D169:F169)-MIN(D169:F169))*100</f>
        <v>0.863557858376507</v>
      </c>
      <c r="H169" s="53" t="n">
        <f aca="false">'2026 Forecast A'!L77</f>
        <v>2.48061389568831</v>
      </c>
      <c r="I169" s="53" t="n">
        <f aca="false">'2026 Forecast B'!L77</f>
        <v>2.66598492303397</v>
      </c>
      <c r="J169" s="53" t="n">
        <f aca="false">'2026 Forecast C'!L77</f>
        <v>2.39915566359118</v>
      </c>
      <c r="K169" s="18" t="n">
        <f aca="false">'2026 Forecast A'!F77</f>
        <v>579</v>
      </c>
      <c r="L169" s="54" t="str">
        <f aca="false">IF(OR(AND(D169&gt;0.5,E169&gt;0.5,F169&gt;0.5),AND(D169&lt;0.5,E169&lt;0.5,F169&lt;0.5)),"Yes","No — toss-up")</f>
        <v>Yes</v>
      </c>
    </row>
    <row r="170" customFormat="false" ht="15" hidden="false" customHeight="false" outlineLevel="0" collapsed="false">
      <c r="A170" s="9" t="str">
        <f aca="false">'2026 Forecast A'!A78</f>
        <v>Lehigh</v>
      </c>
      <c r="B170" s="9" t="str">
        <f aca="false">'2026 Forecast A'!B78</f>
        <v>ALLENTOWN</v>
      </c>
      <c r="C170" s="9" t="str">
        <f aca="false">'2026 Forecast A'!C78</f>
        <v>ALLENTOWN 12TH WARD 5TH DIST</v>
      </c>
      <c r="D170" s="10" t="n">
        <f aca="false">'2026 Forecast A'!G78</f>
        <v>0.618055555555556</v>
      </c>
      <c r="E170" s="10" t="n">
        <f aca="false">'2026 Forecast B'!G78</f>
        <v>0.62037037037037</v>
      </c>
      <c r="F170" s="10" t="n">
        <f aca="false">'2026 Forecast C'!G78</f>
        <v>0.611111111111111</v>
      </c>
      <c r="G170" s="52" t="n">
        <f aca="false">(MAX(D170:F170)-MIN(D170:F170))*100</f>
        <v>0.925925925925919</v>
      </c>
      <c r="H170" s="53" t="n">
        <f aca="false">'2026 Forecast A'!L78</f>
        <v>3.44705498225642</v>
      </c>
      <c r="I170" s="53" t="n">
        <f aca="false">'2026 Forecast B'!L78</f>
        <v>3.66578676809892</v>
      </c>
      <c r="J170" s="53" t="n">
        <f aca="false">'2026 Forecast C'!L78</f>
        <v>3.27782194131547</v>
      </c>
      <c r="K170" s="18" t="n">
        <f aca="false">'2026 Forecast A'!F78</f>
        <v>432</v>
      </c>
      <c r="L170" s="54" t="str">
        <f aca="false">IF(OR(AND(D170&gt;0.5,E170&gt;0.5,F170&gt;0.5),AND(D170&lt;0.5,E170&lt;0.5,F170&lt;0.5)),"Yes","No — toss-up")</f>
        <v>Yes</v>
      </c>
    </row>
    <row r="171" customFormat="false" ht="15" hidden="false" customHeight="false" outlineLevel="0" collapsed="false">
      <c r="A171" s="9" t="str">
        <f aca="false">'2026 Forecast A'!A79</f>
        <v>Lehigh</v>
      </c>
      <c r="B171" s="9" t="str">
        <f aca="false">'2026 Forecast A'!B79</f>
        <v>ALLENTOWN</v>
      </c>
      <c r="C171" s="9" t="str">
        <f aca="false">'2026 Forecast A'!C79</f>
        <v>ALLENTOWN 13TH WARD 1ST DIST</v>
      </c>
      <c r="D171" s="10" t="n">
        <f aca="false">'2026 Forecast A'!G79</f>
        <v>0.714285714285714</v>
      </c>
      <c r="E171" s="10" t="n">
        <f aca="false">'2026 Forecast B'!G79</f>
        <v>0.697802197802198</v>
      </c>
      <c r="F171" s="10" t="n">
        <f aca="false">'2026 Forecast C'!G79</f>
        <v>0.700549450549451</v>
      </c>
      <c r="G171" s="52" t="n">
        <f aca="false">(MAX(D171:F171)-MIN(D171:F171))*100</f>
        <v>1.64835164835165</v>
      </c>
      <c r="H171" s="53" t="n">
        <f aca="false">'2026 Forecast A'!L79</f>
        <v>3.44705498225642</v>
      </c>
      <c r="I171" s="53" t="n">
        <f aca="false">'2026 Forecast B'!L79</f>
        <v>3.66578676809892</v>
      </c>
      <c r="J171" s="53" t="n">
        <f aca="false">'2026 Forecast C'!L79</f>
        <v>3.27782194131547</v>
      </c>
      <c r="K171" s="18" t="n">
        <f aca="false">'2026 Forecast A'!F79</f>
        <v>364</v>
      </c>
      <c r="L171" s="54" t="str">
        <f aca="false">IF(OR(AND(D171&gt;0.5,E171&gt;0.5,F171&gt;0.5),AND(D171&lt;0.5,E171&lt;0.5,F171&lt;0.5)),"Yes","No — toss-up")</f>
        <v>Yes</v>
      </c>
    </row>
    <row r="172" customFormat="false" ht="15" hidden="false" customHeight="false" outlineLevel="0" collapsed="false">
      <c r="A172" s="9" t="str">
        <f aca="false">'2026 Forecast A'!A80</f>
        <v>Lehigh</v>
      </c>
      <c r="B172" s="9" t="str">
        <f aca="false">'2026 Forecast A'!B80</f>
        <v>ALLENTOWN</v>
      </c>
      <c r="C172" s="9" t="str">
        <f aca="false">'2026 Forecast A'!C80</f>
        <v>ALLENTOWN 13TH WARD 2ND DIST</v>
      </c>
      <c r="D172" s="10" t="n">
        <f aca="false">'2026 Forecast A'!G80</f>
        <v>0.648026315789474</v>
      </c>
      <c r="E172" s="10" t="n">
        <f aca="false">'2026 Forecast B'!G80</f>
        <v>0.661184210526316</v>
      </c>
      <c r="F172" s="10" t="n">
        <f aca="false">'2026 Forecast C'!G80</f>
        <v>0.641447368421053</v>
      </c>
      <c r="G172" s="52" t="n">
        <f aca="false">(MAX(D172:F172)-MIN(D172:F172))*100</f>
        <v>1.97368421052632</v>
      </c>
      <c r="H172" s="53" t="n">
        <f aca="false">'2026 Forecast A'!L80</f>
        <v>3.44705498225642</v>
      </c>
      <c r="I172" s="53" t="n">
        <f aca="false">'2026 Forecast B'!L80</f>
        <v>3.66578676809892</v>
      </c>
      <c r="J172" s="53" t="n">
        <f aca="false">'2026 Forecast C'!L80</f>
        <v>3.27782194131547</v>
      </c>
      <c r="K172" s="18" t="n">
        <f aca="false">'2026 Forecast A'!F80</f>
        <v>304</v>
      </c>
      <c r="L172" s="54" t="str">
        <f aca="false">IF(OR(AND(D172&gt;0.5,E172&gt;0.5,F172&gt;0.5),AND(D172&lt;0.5,E172&lt;0.5,F172&lt;0.5)),"Yes","No — toss-up")</f>
        <v>Yes</v>
      </c>
    </row>
    <row r="173" customFormat="false" ht="15" hidden="false" customHeight="false" outlineLevel="0" collapsed="false">
      <c r="A173" s="9" t="str">
        <f aca="false">'2026 Forecast A'!A81</f>
        <v>Lehigh</v>
      </c>
      <c r="B173" s="9" t="str">
        <f aca="false">'2026 Forecast A'!B81</f>
        <v>ALLENTOWN</v>
      </c>
      <c r="C173" s="9" t="str">
        <f aca="false">'2026 Forecast A'!C81</f>
        <v>ALLENTOWN 13TH WARD 3RD DIST</v>
      </c>
      <c r="D173" s="10" t="n">
        <f aca="false">'2026 Forecast A'!G81</f>
        <v>0.655696202531646</v>
      </c>
      <c r="E173" s="10" t="n">
        <f aca="false">'2026 Forecast B'!G81</f>
        <v>0.665822784810127</v>
      </c>
      <c r="F173" s="10" t="n">
        <f aca="false">'2026 Forecast C'!G81</f>
        <v>0.643037974683544</v>
      </c>
      <c r="G173" s="52" t="n">
        <f aca="false">(MAX(D173:F173)-MIN(D173:F173))*100</f>
        <v>2.27848101265823</v>
      </c>
      <c r="H173" s="53" t="n">
        <f aca="false">'2026 Forecast A'!L81</f>
        <v>3.44705498225642</v>
      </c>
      <c r="I173" s="53" t="n">
        <f aca="false">'2026 Forecast B'!L81</f>
        <v>3.66578676809892</v>
      </c>
      <c r="J173" s="53" t="n">
        <f aca="false">'2026 Forecast C'!L81</f>
        <v>3.27782194131547</v>
      </c>
      <c r="K173" s="18" t="n">
        <f aca="false">'2026 Forecast A'!F81</f>
        <v>395</v>
      </c>
      <c r="L173" s="54" t="str">
        <f aca="false">IF(OR(AND(D173&gt;0.5,E173&gt;0.5,F173&gt;0.5),AND(D173&lt;0.5,E173&lt;0.5,F173&lt;0.5)),"Yes","No — toss-up")</f>
        <v>Yes</v>
      </c>
    </row>
    <row r="174" customFormat="false" ht="15" hidden="false" customHeight="false" outlineLevel="0" collapsed="false">
      <c r="A174" s="9" t="str">
        <f aca="false">'2026 Forecast A'!A82</f>
        <v>Lehigh</v>
      </c>
      <c r="B174" s="9" t="str">
        <f aca="false">'2026 Forecast A'!B82</f>
        <v>ALLENTOWN</v>
      </c>
      <c r="C174" s="9" t="str">
        <f aca="false">'2026 Forecast A'!C82</f>
        <v>ALLENTOWN 13TH WARD 4TH DIST</v>
      </c>
      <c r="D174" s="10" t="n">
        <f aca="false">'2026 Forecast A'!G82</f>
        <v>0.681063122923588</v>
      </c>
      <c r="E174" s="10" t="n">
        <f aca="false">'2026 Forecast B'!G82</f>
        <v>0.677740863787375</v>
      </c>
      <c r="F174" s="10" t="n">
        <f aca="false">'2026 Forecast C'!G82</f>
        <v>0.677740863787375</v>
      </c>
      <c r="G174" s="52" t="n">
        <f aca="false">(MAX(D174:F174)-MIN(D174:F174))*100</f>
        <v>0.332225913621265</v>
      </c>
      <c r="H174" s="53" t="n">
        <f aca="false">'2026 Forecast A'!L82</f>
        <v>3.44705498225642</v>
      </c>
      <c r="I174" s="53" t="n">
        <f aca="false">'2026 Forecast B'!L82</f>
        <v>3.66578676809892</v>
      </c>
      <c r="J174" s="53" t="n">
        <f aca="false">'2026 Forecast C'!L82</f>
        <v>3.27782194131547</v>
      </c>
      <c r="K174" s="18" t="n">
        <f aca="false">'2026 Forecast A'!F82</f>
        <v>301</v>
      </c>
      <c r="L174" s="54" t="str">
        <f aca="false">IF(OR(AND(D174&gt;0.5,E174&gt;0.5,F174&gt;0.5),AND(D174&lt;0.5,E174&lt;0.5,F174&lt;0.5)),"Yes","No — toss-up")</f>
        <v>Yes</v>
      </c>
    </row>
    <row r="175" customFormat="false" ht="15" hidden="false" customHeight="false" outlineLevel="0" collapsed="false">
      <c r="A175" s="9" t="str">
        <f aca="false">'2026 Forecast A'!A83</f>
        <v>Lehigh</v>
      </c>
      <c r="B175" s="9" t="str">
        <f aca="false">'2026 Forecast A'!B83</f>
        <v>ALLENTOWN</v>
      </c>
      <c r="C175" s="9" t="str">
        <f aca="false">'2026 Forecast A'!C83</f>
        <v>ALLENTOWN 14TH WARD 1ST DIST</v>
      </c>
      <c r="D175" s="10" t="n">
        <f aca="false">'2026 Forecast A'!G83</f>
        <v>0.646757679180887</v>
      </c>
      <c r="E175" s="10" t="n">
        <f aca="false">'2026 Forecast B'!G83</f>
        <v>0.662116040955631</v>
      </c>
      <c r="F175" s="10" t="n">
        <f aca="false">'2026 Forecast C'!G83</f>
        <v>0.636518771331058</v>
      </c>
      <c r="G175" s="52" t="n">
        <f aca="false">(MAX(D175:F175)-MIN(D175:F175))*100</f>
        <v>2.55972696245733</v>
      </c>
      <c r="H175" s="53" t="n">
        <f aca="false">'2026 Forecast A'!L83</f>
        <v>2.48061389568831</v>
      </c>
      <c r="I175" s="53" t="n">
        <f aca="false">'2026 Forecast B'!L83</f>
        <v>2.66598492303397</v>
      </c>
      <c r="J175" s="53" t="n">
        <f aca="false">'2026 Forecast C'!L83</f>
        <v>2.39915566359118</v>
      </c>
      <c r="K175" s="18" t="n">
        <f aca="false">'2026 Forecast A'!F83</f>
        <v>586</v>
      </c>
      <c r="L175" s="54" t="str">
        <f aca="false">IF(OR(AND(D175&gt;0.5,E175&gt;0.5,F175&gt;0.5),AND(D175&lt;0.5,E175&lt;0.5,F175&lt;0.5)),"Yes","No — toss-up")</f>
        <v>Yes</v>
      </c>
    </row>
    <row r="176" customFormat="false" ht="15" hidden="false" customHeight="false" outlineLevel="0" collapsed="false">
      <c r="A176" s="9" t="str">
        <f aca="false">'2026 Forecast A'!A84</f>
        <v>Lehigh</v>
      </c>
      <c r="B176" s="9" t="str">
        <f aca="false">'2026 Forecast A'!B84</f>
        <v>ALLENTOWN</v>
      </c>
      <c r="C176" s="9" t="str">
        <f aca="false">'2026 Forecast A'!C84</f>
        <v>ALLENTOWN 14TH WARD 2ND DIST</v>
      </c>
      <c r="D176" s="10" t="n">
        <f aca="false">'2026 Forecast A'!G84</f>
        <v>0.656742556917688</v>
      </c>
      <c r="E176" s="10" t="n">
        <f aca="false">'2026 Forecast B'!G84</f>
        <v>0.669001751313485</v>
      </c>
      <c r="F176" s="10" t="n">
        <f aca="false">'2026 Forecast C'!G84</f>
        <v>0.640980735551664</v>
      </c>
      <c r="G176" s="52" t="n">
        <f aca="false">(MAX(D176:F176)-MIN(D176:F176))*100</f>
        <v>2.80210157618214</v>
      </c>
      <c r="H176" s="53" t="n">
        <f aca="false">'2026 Forecast A'!L84</f>
        <v>2.48061389568831</v>
      </c>
      <c r="I176" s="53" t="n">
        <f aca="false">'2026 Forecast B'!L84</f>
        <v>2.66598492303397</v>
      </c>
      <c r="J176" s="53" t="n">
        <f aca="false">'2026 Forecast C'!L84</f>
        <v>2.39915566359118</v>
      </c>
      <c r="K176" s="18" t="n">
        <f aca="false">'2026 Forecast A'!F84</f>
        <v>571</v>
      </c>
      <c r="L176" s="54" t="str">
        <f aca="false">IF(OR(AND(D176&gt;0.5,E176&gt;0.5,F176&gt;0.5),AND(D176&lt;0.5,E176&lt;0.5,F176&lt;0.5)),"Yes","No — toss-up")</f>
        <v>Yes</v>
      </c>
    </row>
    <row r="177" customFormat="false" ht="15" hidden="false" customHeight="false" outlineLevel="0" collapsed="false">
      <c r="A177" s="9" t="str">
        <f aca="false">'2026 Forecast A'!A85</f>
        <v>Lehigh</v>
      </c>
      <c r="B177" s="9" t="str">
        <f aca="false">'2026 Forecast A'!B85</f>
        <v>ALLENTOWN</v>
      </c>
      <c r="C177" s="9" t="str">
        <f aca="false">'2026 Forecast A'!C85</f>
        <v>ALLENTOWN 15TH WARD 1ST DIST</v>
      </c>
      <c r="D177" s="10" t="n">
        <f aca="false">'2026 Forecast A'!G85</f>
        <v>0.5717017208413</v>
      </c>
      <c r="E177" s="10" t="n">
        <f aca="false">'2026 Forecast B'!G85</f>
        <v>0.562141491395794</v>
      </c>
      <c r="F177" s="10" t="n">
        <f aca="false">'2026 Forecast C'!G85</f>
        <v>0.569789674952199</v>
      </c>
      <c r="G177" s="52" t="n">
        <f aca="false">(MAX(D177:F177)-MIN(D177:F177))*100</f>
        <v>0.956022944550672</v>
      </c>
      <c r="H177" s="53" t="n">
        <f aca="false">'2026 Forecast A'!L85</f>
        <v>3.44705498225642</v>
      </c>
      <c r="I177" s="53" t="n">
        <f aca="false">'2026 Forecast B'!L85</f>
        <v>3.66578676809892</v>
      </c>
      <c r="J177" s="53" t="n">
        <f aca="false">'2026 Forecast C'!L85</f>
        <v>3.27782194131547</v>
      </c>
      <c r="K177" s="18" t="n">
        <f aca="false">'2026 Forecast A'!F85</f>
        <v>523</v>
      </c>
      <c r="L177" s="54" t="str">
        <f aca="false">IF(OR(AND(D177&gt;0.5,E177&gt;0.5,F177&gt;0.5),AND(D177&lt;0.5,E177&lt;0.5,F177&lt;0.5)),"Yes","No — toss-up")</f>
        <v>Yes</v>
      </c>
    </row>
    <row r="178" customFormat="false" ht="15" hidden="false" customHeight="false" outlineLevel="0" collapsed="false">
      <c r="A178" s="9" t="str">
        <f aca="false">'2026 Forecast A'!A86</f>
        <v>Lehigh</v>
      </c>
      <c r="B178" s="9" t="str">
        <f aca="false">'2026 Forecast A'!B86</f>
        <v>ALLENTOWN</v>
      </c>
      <c r="C178" s="9" t="str">
        <f aca="false">'2026 Forecast A'!C86</f>
        <v>ALLENTOWN 15TH WARD 2ND DIST</v>
      </c>
      <c r="D178" s="10" t="n">
        <f aca="false">'2026 Forecast A'!G86</f>
        <v>0.624590163934426</v>
      </c>
      <c r="E178" s="10" t="n">
        <f aca="false">'2026 Forecast B'!G86</f>
        <v>0.629508196721312</v>
      </c>
      <c r="F178" s="10" t="n">
        <f aca="false">'2026 Forecast C'!G86</f>
        <v>0.618032786885246</v>
      </c>
      <c r="G178" s="52" t="n">
        <f aca="false">(MAX(D178:F178)-MIN(D178:F178))*100</f>
        <v>1.14754098360657</v>
      </c>
      <c r="H178" s="53" t="n">
        <f aca="false">'2026 Forecast A'!L86</f>
        <v>2.48061389568831</v>
      </c>
      <c r="I178" s="53" t="n">
        <f aca="false">'2026 Forecast B'!L86</f>
        <v>2.66598492303397</v>
      </c>
      <c r="J178" s="53" t="n">
        <f aca="false">'2026 Forecast C'!L86</f>
        <v>2.39915566359118</v>
      </c>
      <c r="K178" s="18" t="n">
        <f aca="false">'2026 Forecast A'!F86</f>
        <v>610</v>
      </c>
      <c r="L178" s="54" t="str">
        <f aca="false">IF(OR(AND(D178&gt;0.5,E178&gt;0.5,F178&gt;0.5),AND(D178&lt;0.5,E178&lt;0.5,F178&lt;0.5)),"Yes","No — toss-up")</f>
        <v>Yes</v>
      </c>
    </row>
    <row r="179" customFormat="false" ht="15" hidden="false" customHeight="false" outlineLevel="0" collapsed="false">
      <c r="A179" s="9" t="str">
        <f aca="false">'2026 Forecast A'!A87</f>
        <v>Lehigh</v>
      </c>
      <c r="B179" s="9" t="str">
        <f aca="false">'2026 Forecast A'!B87</f>
        <v>ALLENTOWN</v>
      </c>
      <c r="C179" s="9" t="str">
        <f aca="false">'2026 Forecast A'!C87</f>
        <v>ALLENTOWN 15TH WARD 3RD DIST</v>
      </c>
      <c r="D179" s="10" t="n">
        <f aca="false">'2026 Forecast A'!G87</f>
        <v>0.619676945668135</v>
      </c>
      <c r="E179" s="10" t="n">
        <f aca="false">'2026 Forecast B'!G87</f>
        <v>0.625550660792952</v>
      </c>
      <c r="F179" s="10" t="n">
        <f aca="false">'2026 Forecast C'!G87</f>
        <v>0.615271659324523</v>
      </c>
      <c r="G179" s="52" t="n">
        <f aca="false">(MAX(D179:F179)-MIN(D179:F179))*100</f>
        <v>1.02790014684288</v>
      </c>
      <c r="H179" s="53" t="n">
        <f aca="false">'2026 Forecast A'!L87</f>
        <v>2.48061389568831</v>
      </c>
      <c r="I179" s="53" t="n">
        <f aca="false">'2026 Forecast B'!L87</f>
        <v>2.66598492303397</v>
      </c>
      <c r="J179" s="53" t="n">
        <f aca="false">'2026 Forecast C'!L87</f>
        <v>2.39915566359118</v>
      </c>
      <c r="K179" s="18" t="n">
        <f aca="false">'2026 Forecast A'!F87</f>
        <v>681</v>
      </c>
      <c r="L179" s="54" t="str">
        <f aca="false">IF(OR(AND(D179&gt;0.5,E179&gt;0.5,F179&gt;0.5),AND(D179&lt;0.5,E179&lt;0.5,F179&lt;0.5)),"Yes","No — toss-up")</f>
        <v>Yes</v>
      </c>
    </row>
    <row r="180" customFormat="false" ht="15" hidden="false" customHeight="false" outlineLevel="0" collapsed="false">
      <c r="A180" s="9" t="str">
        <f aca="false">'2026 Forecast A'!A88</f>
        <v>Lehigh</v>
      </c>
      <c r="B180" s="9" t="str">
        <f aca="false">'2026 Forecast A'!B88</f>
        <v>ALLENTOWN</v>
      </c>
      <c r="C180" s="9" t="str">
        <f aca="false">'2026 Forecast A'!C88</f>
        <v>ALLENTOWN 15TH WARD 4TH DIST</v>
      </c>
      <c r="D180" s="10" t="n">
        <f aca="false">'2026 Forecast A'!G88</f>
        <v>0.59349593495935</v>
      </c>
      <c r="E180" s="10" t="n">
        <f aca="false">'2026 Forecast B'!G88</f>
        <v>0.585365853658537</v>
      </c>
      <c r="F180" s="10" t="n">
        <f aca="false">'2026 Forecast C'!G88</f>
        <v>0.585365853658537</v>
      </c>
      <c r="G180" s="52" t="n">
        <f aca="false">(MAX(D180:F180)-MIN(D180:F180))*100</f>
        <v>0.813008130081305</v>
      </c>
      <c r="H180" s="53" t="n">
        <f aca="false">'2026 Forecast A'!L88</f>
        <v>3.44705498225642</v>
      </c>
      <c r="I180" s="53" t="n">
        <f aca="false">'2026 Forecast B'!L88</f>
        <v>3.66578676809892</v>
      </c>
      <c r="J180" s="53" t="n">
        <f aca="false">'2026 Forecast C'!L88</f>
        <v>3.27782194131547</v>
      </c>
      <c r="K180" s="18" t="n">
        <f aca="false">'2026 Forecast A'!F88</f>
        <v>492</v>
      </c>
      <c r="L180" s="54" t="str">
        <f aca="false">IF(OR(AND(D180&gt;0.5,E180&gt;0.5,F180&gt;0.5),AND(D180&lt;0.5,E180&lt;0.5,F180&lt;0.5)),"Yes","No — toss-up")</f>
        <v>Yes</v>
      </c>
    </row>
    <row r="181" customFormat="false" ht="15" hidden="false" customHeight="false" outlineLevel="0" collapsed="false">
      <c r="A181" s="9" t="str">
        <f aca="false">'2026 Forecast A'!A89</f>
        <v>Lehigh</v>
      </c>
      <c r="B181" s="9" t="str">
        <f aca="false">'2026 Forecast A'!B89</f>
        <v>ALLENTOWN</v>
      </c>
      <c r="C181" s="9" t="str">
        <f aca="false">'2026 Forecast A'!C89</f>
        <v>ALLENTOWN 16TH WARD 1ST DIST</v>
      </c>
      <c r="D181" s="10" t="n">
        <f aca="false">'2026 Forecast A'!G89</f>
        <v>0.634782608695652</v>
      </c>
      <c r="E181" s="10" t="n">
        <f aca="false">'2026 Forecast B'!G89</f>
        <v>0.645652173913044</v>
      </c>
      <c r="F181" s="10" t="n">
        <f aca="false">'2026 Forecast C'!G89</f>
        <v>0.626086956521739</v>
      </c>
      <c r="G181" s="52" t="n">
        <f aca="false">(MAX(D181:F181)-MIN(D181:F181))*100</f>
        <v>1.95652173913043</v>
      </c>
      <c r="H181" s="53" t="n">
        <f aca="false">'2026 Forecast A'!L89</f>
        <v>3.44705498225642</v>
      </c>
      <c r="I181" s="53" t="n">
        <f aca="false">'2026 Forecast B'!L89</f>
        <v>3.66578676809892</v>
      </c>
      <c r="J181" s="53" t="n">
        <f aca="false">'2026 Forecast C'!L89</f>
        <v>3.27782194131547</v>
      </c>
      <c r="K181" s="18" t="n">
        <f aca="false">'2026 Forecast A'!F89</f>
        <v>460</v>
      </c>
      <c r="L181" s="54" t="str">
        <f aca="false">IF(OR(AND(D181&gt;0.5,E181&gt;0.5,F181&gt;0.5),AND(D181&lt;0.5,E181&lt;0.5,F181&lt;0.5)),"Yes","No — toss-up")</f>
        <v>Yes</v>
      </c>
    </row>
    <row r="182" customFormat="false" ht="15" hidden="false" customHeight="false" outlineLevel="0" collapsed="false">
      <c r="A182" s="9" t="str">
        <f aca="false">'2026 Forecast A'!A90</f>
        <v>Lehigh</v>
      </c>
      <c r="B182" s="9" t="str">
        <f aca="false">'2026 Forecast A'!B90</f>
        <v>ALLENTOWN</v>
      </c>
      <c r="C182" s="9" t="str">
        <f aca="false">'2026 Forecast A'!C90</f>
        <v>ALLENTOWN 16TH WARD 2ND DIST</v>
      </c>
      <c r="D182" s="10" t="n">
        <f aca="false">'2026 Forecast A'!G90</f>
        <v>0.593179049939099</v>
      </c>
      <c r="E182" s="10" t="n">
        <f aca="false">'2026 Forecast B'!G90</f>
        <v>0.593179049939099</v>
      </c>
      <c r="F182" s="10" t="n">
        <f aca="false">'2026 Forecast C'!G90</f>
        <v>0.58952496954933</v>
      </c>
      <c r="G182" s="52" t="n">
        <f aca="false">(MAX(D182:F182)-MIN(D182:F182))*100</f>
        <v>0.365408038976856</v>
      </c>
      <c r="H182" s="53" t="n">
        <f aca="false">'2026 Forecast A'!L90</f>
        <v>2.48061389568831</v>
      </c>
      <c r="I182" s="53" t="n">
        <f aca="false">'2026 Forecast B'!L90</f>
        <v>2.66598492303397</v>
      </c>
      <c r="J182" s="53" t="n">
        <f aca="false">'2026 Forecast C'!L90</f>
        <v>2.39915566359118</v>
      </c>
      <c r="K182" s="18" t="n">
        <f aca="false">'2026 Forecast A'!F90</f>
        <v>821</v>
      </c>
      <c r="L182" s="54" t="str">
        <f aca="false">IF(OR(AND(D182&gt;0.5,E182&gt;0.5,F182&gt;0.5),AND(D182&lt;0.5,E182&lt;0.5,F182&lt;0.5)),"Yes","No — toss-up")</f>
        <v>Yes</v>
      </c>
    </row>
    <row r="183" customFormat="false" ht="15" hidden="false" customHeight="false" outlineLevel="0" collapsed="false">
      <c r="A183" s="9" t="str">
        <f aca="false">'2026 Forecast A'!A91</f>
        <v>Lehigh</v>
      </c>
      <c r="B183" s="9" t="str">
        <f aca="false">'2026 Forecast A'!B91</f>
        <v>ALLENTOWN</v>
      </c>
      <c r="C183" s="9" t="str">
        <f aca="false">'2026 Forecast A'!C91</f>
        <v>ALLENTOWN 17TH WARD 1ST DIST</v>
      </c>
      <c r="D183" s="10" t="n">
        <f aca="false">'2026 Forecast A'!G91</f>
        <v>0.682692307692308</v>
      </c>
      <c r="E183" s="10" t="n">
        <f aca="false">'2026 Forecast B'!G91</f>
        <v>0.680769230769231</v>
      </c>
      <c r="F183" s="10" t="n">
        <f aca="false">'2026 Forecast C'!G91</f>
        <v>0.680769230769231</v>
      </c>
      <c r="G183" s="52" t="n">
        <f aca="false">(MAX(D183:F183)-MIN(D183:F183))*100</f>
        <v>0.192307692307692</v>
      </c>
      <c r="H183" s="53" t="n">
        <f aca="false">'2026 Forecast A'!L91</f>
        <v>3.44705498225642</v>
      </c>
      <c r="I183" s="53" t="n">
        <f aca="false">'2026 Forecast B'!L91</f>
        <v>3.66578676809892</v>
      </c>
      <c r="J183" s="53" t="n">
        <f aca="false">'2026 Forecast C'!L91</f>
        <v>3.27782194131547</v>
      </c>
      <c r="K183" s="18" t="n">
        <f aca="false">'2026 Forecast A'!F91</f>
        <v>520</v>
      </c>
      <c r="L183" s="54" t="str">
        <f aca="false">IF(OR(AND(D183&gt;0.5,E183&gt;0.5,F183&gt;0.5),AND(D183&lt;0.5,E183&lt;0.5,F183&lt;0.5)),"Yes","No — toss-up")</f>
        <v>Yes</v>
      </c>
    </row>
    <row r="184" customFormat="false" ht="15" hidden="false" customHeight="false" outlineLevel="0" collapsed="false">
      <c r="A184" s="9" t="str">
        <f aca="false">'2026 Forecast A'!A92</f>
        <v>Lehigh</v>
      </c>
      <c r="B184" s="9" t="str">
        <f aca="false">'2026 Forecast A'!B92</f>
        <v>ALLENTOWN</v>
      </c>
      <c r="C184" s="9" t="str">
        <f aca="false">'2026 Forecast A'!C92</f>
        <v>ALLENTOWN 17TH WARD 2ND DIST</v>
      </c>
      <c r="D184" s="10" t="n">
        <f aca="false">'2026 Forecast A'!G92</f>
        <v>0.640194489465154</v>
      </c>
      <c r="E184" s="10" t="n">
        <f aca="false">'2026 Forecast B'!G92</f>
        <v>0.640194489465154</v>
      </c>
      <c r="F184" s="10" t="n">
        <f aca="false">'2026 Forecast C'!G92</f>
        <v>0.636952998379255</v>
      </c>
      <c r="G184" s="52" t="n">
        <f aca="false">(MAX(D184:F184)-MIN(D184:F184))*100</f>
        <v>0.324149108589955</v>
      </c>
      <c r="H184" s="53" t="n">
        <f aca="false">'2026 Forecast A'!L92</f>
        <v>2.48061389568831</v>
      </c>
      <c r="I184" s="53" t="n">
        <f aca="false">'2026 Forecast B'!L92</f>
        <v>2.66598492303397</v>
      </c>
      <c r="J184" s="53" t="n">
        <f aca="false">'2026 Forecast C'!L92</f>
        <v>2.39915566359118</v>
      </c>
      <c r="K184" s="18" t="n">
        <f aca="false">'2026 Forecast A'!F92</f>
        <v>617</v>
      </c>
      <c r="L184" s="54" t="str">
        <f aca="false">IF(OR(AND(D184&gt;0.5,E184&gt;0.5,F184&gt;0.5),AND(D184&lt;0.5,E184&lt;0.5,F184&lt;0.5)),"Yes","No — toss-up")</f>
        <v>Yes</v>
      </c>
    </row>
    <row r="185" customFormat="false" ht="15" hidden="false" customHeight="false" outlineLevel="0" collapsed="false">
      <c r="A185" s="9" t="str">
        <f aca="false">'2026 Forecast A'!A93</f>
        <v>Lehigh</v>
      </c>
      <c r="B185" s="9" t="str">
        <f aca="false">'2026 Forecast A'!B93</f>
        <v>ALLENTOWN</v>
      </c>
      <c r="C185" s="9" t="str">
        <f aca="false">'2026 Forecast A'!C93</f>
        <v>ALLENTOWN 17TH WARD 3RD DIST</v>
      </c>
      <c r="D185" s="10" t="n">
        <f aca="false">'2026 Forecast A'!G93</f>
        <v>0.634615384615385</v>
      </c>
      <c r="E185" s="10" t="n">
        <f aca="false">'2026 Forecast B'!G93</f>
        <v>0.636094674556213</v>
      </c>
      <c r="F185" s="10" t="n">
        <f aca="false">'2026 Forecast C'!G93</f>
        <v>0.628698224852071</v>
      </c>
      <c r="G185" s="52" t="n">
        <f aca="false">(MAX(D185:F185)-MIN(D185:F185))*100</f>
        <v>0.739644970414199</v>
      </c>
      <c r="H185" s="53" t="n">
        <f aca="false">'2026 Forecast A'!L93</f>
        <v>2.48061389568831</v>
      </c>
      <c r="I185" s="53" t="n">
        <f aca="false">'2026 Forecast B'!L93</f>
        <v>2.66598492303397</v>
      </c>
      <c r="J185" s="53" t="n">
        <f aca="false">'2026 Forecast C'!L93</f>
        <v>2.39915566359118</v>
      </c>
      <c r="K185" s="18" t="n">
        <f aca="false">'2026 Forecast A'!F93</f>
        <v>676</v>
      </c>
      <c r="L185" s="54" t="str">
        <f aca="false">IF(OR(AND(D185&gt;0.5,E185&gt;0.5,F185&gt;0.5),AND(D185&lt;0.5,E185&lt;0.5,F185&lt;0.5)),"Yes","No — toss-up")</f>
        <v>Yes</v>
      </c>
    </row>
    <row r="186" customFormat="false" ht="15" hidden="false" customHeight="false" outlineLevel="0" collapsed="false">
      <c r="A186" s="9" t="str">
        <f aca="false">'2026 Forecast A'!A94</f>
        <v>Lehigh</v>
      </c>
      <c r="B186" s="9" t="str">
        <f aca="false">'2026 Forecast A'!B94</f>
        <v>ALLENTOWN</v>
      </c>
      <c r="C186" s="9" t="str">
        <f aca="false">'2026 Forecast A'!C94</f>
        <v>ALLENTOWN 17TH WARD 4TH DIST</v>
      </c>
      <c r="D186" s="10" t="n">
        <f aca="false">'2026 Forecast A'!G94</f>
        <v>0.637837837837838</v>
      </c>
      <c r="E186" s="10" t="n">
        <f aca="false">'2026 Forecast B'!G94</f>
        <v>0.63963963963964</v>
      </c>
      <c r="F186" s="10" t="n">
        <f aca="false">'2026 Forecast C'!G94</f>
        <v>0.628828828828829</v>
      </c>
      <c r="G186" s="52" t="n">
        <f aca="false">(MAX(D186:F186)-MIN(D186:F186))*100</f>
        <v>1.08108108108108</v>
      </c>
      <c r="H186" s="53" t="n">
        <f aca="false">'2026 Forecast A'!L94</f>
        <v>3.44705498225642</v>
      </c>
      <c r="I186" s="53" t="n">
        <f aca="false">'2026 Forecast B'!L94</f>
        <v>3.66578676809892</v>
      </c>
      <c r="J186" s="53" t="n">
        <f aca="false">'2026 Forecast C'!L94</f>
        <v>3.27782194131547</v>
      </c>
      <c r="K186" s="18" t="n">
        <f aca="false">'2026 Forecast A'!F94</f>
        <v>555</v>
      </c>
      <c r="L186" s="54" t="str">
        <f aca="false">IF(OR(AND(D186&gt;0.5,E186&gt;0.5,F186&gt;0.5),AND(D186&lt;0.5,E186&lt;0.5,F186&lt;0.5)),"Yes","No — toss-up")</f>
        <v>Yes</v>
      </c>
    </row>
    <row r="187" customFormat="false" ht="15" hidden="false" customHeight="false" outlineLevel="0" collapsed="false">
      <c r="A187" s="9" t="str">
        <f aca="false">'2026 Forecast A'!A95</f>
        <v>Lehigh</v>
      </c>
      <c r="B187" s="9" t="str">
        <f aca="false">'2026 Forecast A'!B95</f>
        <v>ALLENTOWN</v>
      </c>
      <c r="C187" s="9" t="str">
        <f aca="false">'2026 Forecast A'!C95</f>
        <v>ALLENTOWN 17TH WD 4TH DT PARK</v>
      </c>
      <c r="D187" s="10" t="n">
        <f aca="false">'2026 Forecast A'!G95</f>
        <v>0.632669983416252</v>
      </c>
      <c r="E187" s="10" t="n">
        <f aca="false">'2026 Forecast B'!G95</f>
        <v>0.639303482587065</v>
      </c>
      <c r="F187" s="10" t="n">
        <f aca="false">'2026 Forecast C'!G95</f>
        <v>0.622719734660033</v>
      </c>
      <c r="G187" s="52" t="n">
        <f aca="false">(MAX(D187:F187)-MIN(D187:F187))*100</f>
        <v>1.65837479270315</v>
      </c>
      <c r="H187" s="53" t="n">
        <f aca="false">'2026 Forecast A'!L95</f>
        <v>2.31037349377366</v>
      </c>
      <c r="I187" s="53" t="n">
        <f aca="false">'2026 Forecast B'!L95</f>
        <v>2.4262320385901</v>
      </c>
      <c r="J187" s="53" t="n">
        <f aca="false">'2026 Forecast C'!L95</f>
        <v>2.24926519740356</v>
      </c>
      <c r="K187" s="18" t="n">
        <f aca="false">'2026 Forecast A'!F95</f>
        <v>1206</v>
      </c>
      <c r="L187" s="54" t="str">
        <f aca="false">IF(OR(AND(D187&gt;0.5,E187&gt;0.5,F187&gt;0.5),AND(D187&lt;0.5,E187&lt;0.5,F187&lt;0.5)),"Yes","No — toss-up")</f>
        <v>Yes</v>
      </c>
    </row>
    <row r="188" customFormat="false" ht="15" hidden="false" customHeight="false" outlineLevel="0" collapsed="false">
      <c r="A188" s="9" t="str">
        <f aca="false">'2026 Forecast A'!A96</f>
        <v>Lehigh</v>
      </c>
      <c r="B188" s="9" t="str">
        <f aca="false">'2026 Forecast A'!B96</f>
        <v>ALLENTOWN</v>
      </c>
      <c r="C188" s="9" t="str">
        <f aca="false">'2026 Forecast A'!C96</f>
        <v>ALLENTOWN 18TH WARD 1ST DIST</v>
      </c>
      <c r="D188" s="10" t="n">
        <f aca="false">'2026 Forecast A'!G96</f>
        <v>0.668376068376068</v>
      </c>
      <c r="E188" s="10" t="n">
        <f aca="false">'2026 Forecast B'!G96</f>
        <v>0.67008547008547</v>
      </c>
      <c r="F188" s="10" t="n">
        <f aca="false">'2026 Forecast C'!G96</f>
        <v>0.666666666666667</v>
      </c>
      <c r="G188" s="52" t="n">
        <f aca="false">(MAX(D188:F188)-MIN(D188:F188))*100</f>
        <v>0.341880341880341</v>
      </c>
      <c r="H188" s="53" t="n">
        <f aca="false">'2026 Forecast A'!L96</f>
        <v>2.48061389568831</v>
      </c>
      <c r="I188" s="53" t="n">
        <f aca="false">'2026 Forecast B'!L96</f>
        <v>2.66598492303397</v>
      </c>
      <c r="J188" s="53" t="n">
        <f aca="false">'2026 Forecast C'!L96</f>
        <v>2.39915566359118</v>
      </c>
      <c r="K188" s="18" t="n">
        <f aca="false">'2026 Forecast A'!F96</f>
        <v>585</v>
      </c>
      <c r="L188" s="54" t="str">
        <f aca="false">IF(OR(AND(D188&gt;0.5,E188&gt;0.5,F188&gt;0.5),AND(D188&lt;0.5,E188&lt;0.5,F188&lt;0.5)),"Yes","No — toss-up")</f>
        <v>Yes</v>
      </c>
    </row>
    <row r="189" customFormat="false" ht="15" hidden="false" customHeight="false" outlineLevel="0" collapsed="false">
      <c r="A189" s="9" t="str">
        <f aca="false">'2026 Forecast A'!A97</f>
        <v>Lehigh</v>
      </c>
      <c r="B189" s="9" t="str">
        <f aca="false">'2026 Forecast A'!B97</f>
        <v>ALLENTOWN</v>
      </c>
      <c r="C189" s="9" t="str">
        <f aca="false">'2026 Forecast A'!C97</f>
        <v>ALLENTOWN 18TH WARD 2ND DIST</v>
      </c>
      <c r="D189" s="10" t="n">
        <f aca="false">'2026 Forecast A'!G97</f>
        <v>0.619108280254777</v>
      </c>
      <c r="E189" s="10" t="n">
        <f aca="false">'2026 Forecast B'!G97</f>
        <v>0.619108280254777</v>
      </c>
      <c r="F189" s="10" t="n">
        <f aca="false">'2026 Forecast C'!G97</f>
        <v>0.617834394904459</v>
      </c>
      <c r="G189" s="52" t="n">
        <f aca="false">(MAX(D189:F189)-MIN(D189:F189))*100</f>
        <v>0.127388535031847</v>
      </c>
      <c r="H189" s="53" t="n">
        <f aca="false">'2026 Forecast A'!L97</f>
        <v>2.48061389568831</v>
      </c>
      <c r="I189" s="53" t="n">
        <f aca="false">'2026 Forecast B'!L97</f>
        <v>2.66598492303397</v>
      </c>
      <c r="J189" s="53" t="n">
        <f aca="false">'2026 Forecast C'!L97</f>
        <v>2.39915566359118</v>
      </c>
      <c r="K189" s="18" t="n">
        <f aca="false">'2026 Forecast A'!F97</f>
        <v>785</v>
      </c>
      <c r="L189" s="54" t="str">
        <f aca="false">IF(OR(AND(D189&gt;0.5,E189&gt;0.5,F189&gt;0.5),AND(D189&lt;0.5,E189&lt;0.5,F189&lt;0.5)),"Yes","No — toss-up")</f>
        <v>Yes</v>
      </c>
    </row>
    <row r="190" customFormat="false" ht="15" hidden="false" customHeight="false" outlineLevel="0" collapsed="false">
      <c r="A190" s="9" t="str">
        <f aca="false">'2026 Forecast A'!A98</f>
        <v>Lehigh</v>
      </c>
      <c r="B190" s="9" t="str">
        <f aca="false">'2026 Forecast A'!B98</f>
        <v>ALLENTOWN</v>
      </c>
      <c r="C190" s="9" t="str">
        <f aca="false">'2026 Forecast A'!C98</f>
        <v>ALLENTOWN 18TH WD 2ND DT PARK</v>
      </c>
      <c r="D190" s="10" t="n">
        <f aca="false">'2026 Forecast A'!G98</f>
        <v>0.65</v>
      </c>
      <c r="E190" s="10" t="n">
        <f aca="false">'2026 Forecast B'!G98</f>
        <v>0.65</v>
      </c>
      <c r="F190" s="10" t="n">
        <f aca="false">'2026 Forecast C'!G98</f>
        <v>0.65</v>
      </c>
      <c r="G190" s="52" t="n">
        <f aca="false">(MAX(D190:F190)-MIN(D190:F190))*100</f>
        <v>0</v>
      </c>
      <c r="H190" s="53" t="n">
        <f aca="false">'2026 Forecast A'!L98</f>
        <v>3.44705498225642</v>
      </c>
      <c r="I190" s="53" t="n">
        <f aca="false">'2026 Forecast B'!L98</f>
        <v>3.66578676809892</v>
      </c>
      <c r="J190" s="53" t="n">
        <f aca="false">'2026 Forecast C'!L98</f>
        <v>3.27782194131547</v>
      </c>
      <c r="K190" s="18" t="n">
        <f aca="false">'2026 Forecast A'!F98</f>
        <v>20</v>
      </c>
      <c r="L190" s="54" t="str">
        <f aca="false">IF(OR(AND(D190&gt;0.5,E190&gt;0.5,F190&gt;0.5),AND(D190&lt;0.5,E190&lt;0.5,F190&lt;0.5)),"Yes","No — toss-up")</f>
        <v>Yes</v>
      </c>
    </row>
    <row r="191" customFormat="false" ht="15" hidden="false" customHeight="false" outlineLevel="0" collapsed="false">
      <c r="A191" s="9" t="str">
        <f aca="false">'2026 Forecast A'!A99</f>
        <v>Lehigh</v>
      </c>
      <c r="B191" s="9" t="str">
        <f aca="false">'2026 Forecast A'!B99</f>
        <v>ALLENTOWN</v>
      </c>
      <c r="C191" s="9" t="str">
        <f aca="false">'2026 Forecast A'!C99</f>
        <v>ALLENTOWN 19TH WARD 1ST DIST</v>
      </c>
      <c r="D191" s="10" t="n">
        <f aca="false">'2026 Forecast A'!G99</f>
        <v>0.574803149606299</v>
      </c>
      <c r="E191" s="10" t="n">
        <f aca="false">'2026 Forecast B'!G99</f>
        <v>0.569553805774278</v>
      </c>
      <c r="F191" s="10" t="n">
        <f aca="false">'2026 Forecast C'!G99</f>
        <v>0.569553805774278</v>
      </c>
      <c r="G191" s="52" t="n">
        <f aca="false">(MAX(D191:F191)-MIN(D191:F191))*100</f>
        <v>0.524934383202103</v>
      </c>
      <c r="H191" s="53" t="n">
        <f aca="false">'2026 Forecast A'!L99</f>
        <v>3.44705498225642</v>
      </c>
      <c r="I191" s="53" t="n">
        <f aca="false">'2026 Forecast B'!L99</f>
        <v>3.66578676809892</v>
      </c>
      <c r="J191" s="53" t="n">
        <f aca="false">'2026 Forecast C'!L99</f>
        <v>3.27782194131547</v>
      </c>
      <c r="K191" s="18" t="n">
        <f aca="false">'2026 Forecast A'!F99</f>
        <v>381</v>
      </c>
      <c r="L191" s="54" t="str">
        <f aca="false">IF(OR(AND(D191&gt;0.5,E191&gt;0.5,F191&gt;0.5),AND(D191&lt;0.5,E191&lt;0.5,F191&lt;0.5)),"Yes","No — toss-up")</f>
        <v>Yes</v>
      </c>
    </row>
    <row r="192" customFormat="false" ht="15" hidden="false" customHeight="false" outlineLevel="0" collapsed="false">
      <c r="A192" s="9" t="str">
        <f aca="false">'2026 Forecast A'!A100</f>
        <v>Lehigh</v>
      </c>
      <c r="B192" s="9" t="str">
        <f aca="false">'2026 Forecast A'!B100</f>
        <v>ALLENTOWN</v>
      </c>
      <c r="C192" s="9" t="str">
        <f aca="false">'2026 Forecast A'!C100</f>
        <v>ALLENTOWN 19TH WARD 2ND DIST</v>
      </c>
      <c r="D192" s="10" t="n">
        <f aca="false">'2026 Forecast A'!G100</f>
        <v>0.653571428571429</v>
      </c>
      <c r="E192" s="10" t="n">
        <f aca="false">'2026 Forecast B'!G100</f>
        <v>0.669642857142857</v>
      </c>
      <c r="F192" s="10" t="n">
        <f aca="false">'2026 Forecast C'!G100</f>
        <v>0.644642857142857</v>
      </c>
      <c r="G192" s="52" t="n">
        <f aca="false">(MAX(D192:F192)-MIN(D192:F192))*100</f>
        <v>2.49999999999999</v>
      </c>
      <c r="H192" s="53" t="n">
        <f aca="false">'2026 Forecast A'!L100</f>
        <v>3.44705498225642</v>
      </c>
      <c r="I192" s="53" t="n">
        <f aca="false">'2026 Forecast B'!L100</f>
        <v>3.66578676809892</v>
      </c>
      <c r="J192" s="53" t="n">
        <f aca="false">'2026 Forecast C'!L100</f>
        <v>3.27782194131547</v>
      </c>
      <c r="K192" s="18" t="n">
        <f aca="false">'2026 Forecast A'!F100</f>
        <v>560</v>
      </c>
      <c r="L192" s="54" t="str">
        <f aca="false">IF(OR(AND(D192&gt;0.5,E192&gt;0.5,F192&gt;0.5),AND(D192&lt;0.5,E192&lt;0.5,F192&lt;0.5)),"Yes","No — toss-up")</f>
        <v>Yes</v>
      </c>
    </row>
    <row r="193" customFormat="false" ht="15" hidden="false" customHeight="false" outlineLevel="0" collapsed="false">
      <c r="A193" s="9" t="str">
        <f aca="false">'2026 Forecast A'!A101</f>
        <v>Lehigh</v>
      </c>
      <c r="B193" s="9" t="str">
        <f aca="false">'2026 Forecast A'!B101</f>
        <v>ALLENTOWN</v>
      </c>
      <c r="C193" s="9" t="str">
        <f aca="false">'2026 Forecast A'!C101</f>
        <v>ALLENTOWN 19TH WARD 3RD DIST</v>
      </c>
      <c r="D193" s="10" t="n">
        <f aca="false">'2026 Forecast A'!G101</f>
        <v>0.58997722095672</v>
      </c>
      <c r="E193" s="10" t="n">
        <f aca="false">'2026 Forecast B'!G101</f>
        <v>0.592255125284738</v>
      </c>
      <c r="F193" s="10" t="n">
        <f aca="false">'2026 Forecast C'!G101</f>
        <v>0.585421412300683</v>
      </c>
      <c r="G193" s="52" t="n">
        <f aca="false">(MAX(D193:F193)-MIN(D193:F193))*100</f>
        <v>0.683371298405466</v>
      </c>
      <c r="H193" s="53" t="n">
        <f aca="false">'2026 Forecast A'!L101</f>
        <v>3.44705498225642</v>
      </c>
      <c r="I193" s="53" t="n">
        <f aca="false">'2026 Forecast B'!L101</f>
        <v>3.66578676809892</v>
      </c>
      <c r="J193" s="53" t="n">
        <f aca="false">'2026 Forecast C'!L101</f>
        <v>3.27782194131547</v>
      </c>
      <c r="K193" s="18" t="n">
        <f aca="false">'2026 Forecast A'!F101</f>
        <v>439</v>
      </c>
      <c r="L193" s="54" t="str">
        <f aca="false">IF(OR(AND(D193&gt;0.5,E193&gt;0.5,F193&gt;0.5),AND(D193&lt;0.5,E193&lt;0.5,F193&lt;0.5)),"Yes","No — toss-up")</f>
        <v>Yes</v>
      </c>
    </row>
    <row r="194" customFormat="false" ht="15" hidden="false" customHeight="false" outlineLevel="0" collapsed="false">
      <c r="A194" s="9" t="str">
        <f aca="false">'2026 Forecast A'!A102</f>
        <v>Lehigh</v>
      </c>
      <c r="B194" s="9" t="str">
        <f aca="false">'2026 Forecast A'!B102</f>
        <v>ALLENTOWN</v>
      </c>
      <c r="C194" s="9" t="str">
        <f aca="false">'2026 Forecast A'!C102</f>
        <v>ALLENTOWN 19TH WARD 4TH DIST</v>
      </c>
      <c r="D194" s="10" t="n">
        <f aca="false">'2026 Forecast A'!G102</f>
        <v>0.645333333333333</v>
      </c>
      <c r="E194" s="10" t="n">
        <f aca="false">'2026 Forecast B'!G102</f>
        <v>0.653333333333333</v>
      </c>
      <c r="F194" s="10" t="n">
        <f aca="false">'2026 Forecast C'!G102</f>
        <v>0.637333333333333</v>
      </c>
      <c r="G194" s="52" t="n">
        <f aca="false">(MAX(D194:F194)-MIN(D194:F194))*100</f>
        <v>1.6</v>
      </c>
      <c r="H194" s="53" t="n">
        <f aca="false">'2026 Forecast A'!L102</f>
        <v>3.44705498225642</v>
      </c>
      <c r="I194" s="53" t="n">
        <f aca="false">'2026 Forecast B'!L102</f>
        <v>3.66578676809892</v>
      </c>
      <c r="J194" s="53" t="n">
        <f aca="false">'2026 Forecast C'!L102</f>
        <v>3.27782194131547</v>
      </c>
      <c r="K194" s="18" t="n">
        <f aca="false">'2026 Forecast A'!F102</f>
        <v>375</v>
      </c>
      <c r="L194" s="54" t="str">
        <f aca="false">IF(OR(AND(D194&gt;0.5,E194&gt;0.5,F194&gt;0.5),AND(D194&lt;0.5,E194&lt;0.5,F194&lt;0.5)),"Yes","No — toss-up")</f>
        <v>Yes</v>
      </c>
    </row>
    <row r="195" customFormat="false" ht="15" hidden="false" customHeight="false" outlineLevel="0" collapsed="false">
      <c r="A195" s="9" t="str">
        <f aca="false">'2026 Forecast A'!A103</f>
        <v>Lehigh</v>
      </c>
      <c r="B195" s="9" t="str">
        <f aca="false">'2026 Forecast A'!B103</f>
        <v>ALLENTOWN</v>
      </c>
      <c r="C195" s="9" t="str">
        <f aca="false">'2026 Forecast A'!C103</f>
        <v>ALLENTOWN 19TH WARD 5TH DIST</v>
      </c>
      <c r="D195" s="10" t="n">
        <f aca="false">'2026 Forecast A'!G103</f>
        <v>0.600665557404326</v>
      </c>
      <c r="E195" s="10" t="n">
        <f aca="false">'2026 Forecast B'!G103</f>
        <v>0.613976705490849</v>
      </c>
      <c r="F195" s="10" t="n">
        <f aca="false">'2026 Forecast C'!G103</f>
        <v>0.600665557404326</v>
      </c>
      <c r="G195" s="52" t="n">
        <f aca="false">(MAX(D195:F195)-MIN(D195:F195))*100</f>
        <v>1.33111480865225</v>
      </c>
      <c r="H195" s="53" t="n">
        <f aca="false">'2026 Forecast A'!L103</f>
        <v>2.48061389568831</v>
      </c>
      <c r="I195" s="53" t="n">
        <f aca="false">'2026 Forecast B'!L103</f>
        <v>2.66598492303397</v>
      </c>
      <c r="J195" s="53" t="n">
        <f aca="false">'2026 Forecast C'!L103</f>
        <v>2.39915566359118</v>
      </c>
      <c r="K195" s="18" t="n">
        <f aca="false">'2026 Forecast A'!F103</f>
        <v>601</v>
      </c>
      <c r="L195" s="54" t="str">
        <f aca="false">IF(OR(AND(D195&gt;0.5,E195&gt;0.5,F195&gt;0.5),AND(D195&lt;0.5,E195&lt;0.5,F195&lt;0.5)),"Yes","No — toss-up")</f>
        <v>Yes</v>
      </c>
    </row>
    <row r="196" customFormat="false" ht="15" hidden="false" customHeight="false" outlineLevel="0" collapsed="false">
      <c r="A196" s="9" t="str">
        <f aca="false">'2026 Forecast A'!A104</f>
        <v>Lehigh</v>
      </c>
      <c r="B196" s="9" t="str">
        <f aca="false">'2026 Forecast A'!B104</f>
        <v>ALLENTOWN</v>
      </c>
      <c r="C196" s="9" t="str">
        <f aca="false">'2026 Forecast A'!C104</f>
        <v>ALLENTOWN 19TH WARD 5TH DT SAL</v>
      </c>
      <c r="D196" s="10" t="n">
        <f aca="false">'2026 Forecast A'!G104</f>
        <v>0.5</v>
      </c>
      <c r="E196" s="10" t="n">
        <f aca="false">'2026 Forecast B'!G104</f>
        <v>0.5</v>
      </c>
      <c r="F196" s="10" t="n">
        <f aca="false">'2026 Forecast C'!G104</f>
        <v>0.5</v>
      </c>
      <c r="G196" s="52" t="n">
        <f aca="false">(MAX(D196:F196)-MIN(D196:F196))*100</f>
        <v>0</v>
      </c>
      <c r="H196" s="53" t="n">
        <f aca="false">'2026 Forecast A'!L104</f>
        <v>3.44705498225642</v>
      </c>
      <c r="I196" s="53" t="n">
        <f aca="false">'2026 Forecast B'!L104</f>
        <v>3.66578676809892</v>
      </c>
      <c r="J196" s="53" t="n">
        <f aca="false">'2026 Forecast C'!L104</f>
        <v>3.27782194131547</v>
      </c>
      <c r="K196" s="18" t="n">
        <f aca="false">'2026 Forecast A'!F104</f>
        <v>2</v>
      </c>
      <c r="L196" s="54" t="str">
        <f aca="false">IF(OR(AND(D196&gt;0.5,E196&gt;0.5,F196&gt;0.5),AND(D196&lt;0.5,E196&lt;0.5,F196&lt;0.5)),"Yes","No — toss-up")</f>
        <v>No — toss-up</v>
      </c>
    </row>
    <row r="197" customFormat="false" ht="15" hidden="false" customHeight="false" outlineLevel="0" collapsed="false">
      <c r="A197" s="9" t="str">
        <f aca="false">'2026 Forecast A'!A105</f>
        <v>Lehigh</v>
      </c>
      <c r="B197" s="9" t="str">
        <f aca="false">'2026 Forecast A'!B105</f>
        <v>ALLENTOWN</v>
      </c>
      <c r="C197" s="9" t="str">
        <f aca="false">'2026 Forecast A'!C105</f>
        <v>ALLENTOWN 19TH WARD 6TH DIST</v>
      </c>
      <c r="D197" s="10" t="n">
        <f aca="false">'2026 Forecast A'!G105</f>
        <v>0.633928571428571</v>
      </c>
      <c r="E197" s="10" t="n">
        <f aca="false">'2026 Forecast B'!G105</f>
        <v>0.645408163265306</v>
      </c>
      <c r="F197" s="10" t="n">
        <f aca="false">'2026 Forecast C'!G105</f>
        <v>0.625</v>
      </c>
      <c r="G197" s="52" t="n">
        <f aca="false">(MAX(D197:F197)-MIN(D197:F197))*100</f>
        <v>2.04081632653061</v>
      </c>
      <c r="H197" s="53" t="n">
        <f aca="false">'2026 Forecast A'!L105</f>
        <v>2.48061389568831</v>
      </c>
      <c r="I197" s="53" t="n">
        <f aca="false">'2026 Forecast B'!L105</f>
        <v>2.66598492303397</v>
      </c>
      <c r="J197" s="53" t="n">
        <f aca="false">'2026 Forecast C'!L105</f>
        <v>2.39915566359118</v>
      </c>
      <c r="K197" s="18" t="n">
        <f aca="false">'2026 Forecast A'!F105</f>
        <v>784</v>
      </c>
      <c r="L197" s="54" t="str">
        <f aca="false">IF(OR(AND(D197&gt;0.5,E197&gt;0.5,F197&gt;0.5),AND(D197&lt;0.5,E197&lt;0.5,F197&lt;0.5)),"Yes","No — toss-up")</f>
        <v>Yes</v>
      </c>
    </row>
    <row r="198" customFormat="false" ht="15" hidden="false" customHeight="false" outlineLevel="0" collapsed="false">
      <c r="A198" s="9" t="str">
        <f aca="false">'2026 Forecast A'!A106</f>
        <v>Lehigh</v>
      </c>
      <c r="B198" s="9" t="str">
        <f aca="false">'2026 Forecast A'!B106</f>
        <v>ALLENTOWN</v>
      </c>
      <c r="C198" s="9" t="str">
        <f aca="false">'2026 Forecast A'!C106</f>
        <v>ALLENTOWN 1ST WARD</v>
      </c>
      <c r="D198" s="10" t="n">
        <f aca="false">'2026 Forecast A'!G106</f>
        <v>0.756493506493506</v>
      </c>
      <c r="E198" s="10" t="n">
        <f aca="false">'2026 Forecast B'!G106</f>
        <v>0.720779220779221</v>
      </c>
      <c r="F198" s="10" t="n">
        <f aca="false">'2026 Forecast C'!G106</f>
        <v>0.743506493506494</v>
      </c>
      <c r="G198" s="52" t="n">
        <f aca="false">(MAX(D198:F198)-MIN(D198:F198))*100</f>
        <v>3.57142857142857</v>
      </c>
      <c r="H198" s="53" t="n">
        <f aca="false">'2026 Forecast A'!L106</f>
        <v>3.44705498225642</v>
      </c>
      <c r="I198" s="53" t="n">
        <f aca="false">'2026 Forecast B'!L106</f>
        <v>3.66578676809892</v>
      </c>
      <c r="J198" s="53" t="n">
        <f aca="false">'2026 Forecast C'!L106</f>
        <v>3.27782194131547</v>
      </c>
      <c r="K198" s="18" t="n">
        <f aca="false">'2026 Forecast A'!F106</f>
        <v>308</v>
      </c>
      <c r="L198" s="54" t="str">
        <f aca="false">IF(OR(AND(D198&gt;0.5,E198&gt;0.5,F198&gt;0.5),AND(D198&lt;0.5,E198&lt;0.5,F198&lt;0.5)),"Yes","No — toss-up")</f>
        <v>Yes</v>
      </c>
    </row>
    <row r="199" customFormat="false" ht="15" hidden="false" customHeight="false" outlineLevel="0" collapsed="false">
      <c r="A199" s="9" t="str">
        <f aca="false">'2026 Forecast A'!A107</f>
        <v>Lehigh</v>
      </c>
      <c r="B199" s="9" t="str">
        <f aca="false">'2026 Forecast A'!B107</f>
        <v>ALLENTOWN</v>
      </c>
      <c r="C199" s="9" t="str">
        <f aca="false">'2026 Forecast A'!C107</f>
        <v>ALLENTOWN 2ND WARD</v>
      </c>
      <c r="D199" s="10" t="n">
        <f aca="false">'2026 Forecast A'!G107</f>
        <v>0.731617647058824</v>
      </c>
      <c r="E199" s="10" t="n">
        <f aca="false">'2026 Forecast B'!G107</f>
        <v>0.698529411764706</v>
      </c>
      <c r="F199" s="10" t="n">
        <f aca="false">'2026 Forecast C'!G107</f>
        <v>0.713235294117647</v>
      </c>
      <c r="G199" s="52" t="n">
        <f aca="false">(MAX(D199:F199)-MIN(D199:F199))*100</f>
        <v>3.30882352941176</v>
      </c>
      <c r="H199" s="53" t="n">
        <f aca="false">'2026 Forecast A'!L107</f>
        <v>3.44705498225642</v>
      </c>
      <c r="I199" s="53" t="n">
        <f aca="false">'2026 Forecast B'!L107</f>
        <v>3.66578676809892</v>
      </c>
      <c r="J199" s="53" t="n">
        <f aca="false">'2026 Forecast C'!L107</f>
        <v>3.27782194131547</v>
      </c>
      <c r="K199" s="18" t="n">
        <f aca="false">'2026 Forecast A'!F107</f>
        <v>272</v>
      </c>
      <c r="L199" s="54" t="str">
        <f aca="false">IF(OR(AND(D199&gt;0.5,E199&gt;0.5,F199&gt;0.5),AND(D199&lt;0.5,E199&lt;0.5,F199&lt;0.5)),"Yes","No — toss-up")</f>
        <v>Yes</v>
      </c>
    </row>
    <row r="200" customFormat="false" ht="15" hidden="false" customHeight="false" outlineLevel="0" collapsed="false">
      <c r="A200" s="9" t="str">
        <f aca="false">'2026 Forecast A'!A108</f>
        <v>Lehigh</v>
      </c>
      <c r="B200" s="9" t="str">
        <f aca="false">'2026 Forecast A'!B108</f>
        <v>ALLENTOWN</v>
      </c>
      <c r="C200" s="9" t="str">
        <f aca="false">'2026 Forecast A'!C108</f>
        <v>ALLENTOWN 3RD WARD</v>
      </c>
      <c r="D200" s="10" t="n">
        <f aca="false">'2026 Forecast A'!G108</f>
        <v>0.745454545454546</v>
      </c>
      <c r="E200" s="10" t="n">
        <f aca="false">'2026 Forecast B'!G108</f>
        <v>0.72</v>
      </c>
      <c r="F200" s="10" t="n">
        <f aca="false">'2026 Forecast C'!G108</f>
        <v>0.730909090909091</v>
      </c>
      <c r="G200" s="52" t="n">
        <f aca="false">(MAX(D200:F200)-MIN(D200:F200))*100</f>
        <v>2.54545454545455</v>
      </c>
      <c r="H200" s="53" t="n">
        <f aca="false">'2026 Forecast A'!L108</f>
        <v>3.44705498225642</v>
      </c>
      <c r="I200" s="53" t="n">
        <f aca="false">'2026 Forecast B'!L108</f>
        <v>3.66578676809892</v>
      </c>
      <c r="J200" s="53" t="n">
        <f aca="false">'2026 Forecast C'!L108</f>
        <v>3.27782194131547</v>
      </c>
      <c r="K200" s="18" t="n">
        <f aca="false">'2026 Forecast A'!F108</f>
        <v>550</v>
      </c>
      <c r="L200" s="54" t="str">
        <f aca="false">IF(OR(AND(D200&gt;0.5,E200&gt;0.5,F200&gt;0.5),AND(D200&lt;0.5,E200&lt;0.5,F200&lt;0.5)),"Yes","No — toss-up")</f>
        <v>Yes</v>
      </c>
    </row>
    <row r="201" customFormat="false" ht="15" hidden="false" customHeight="false" outlineLevel="0" collapsed="false">
      <c r="A201" s="9" t="str">
        <f aca="false">'2026 Forecast A'!A109</f>
        <v>Lehigh</v>
      </c>
      <c r="B201" s="9" t="str">
        <f aca="false">'2026 Forecast A'!B109</f>
        <v>ALLENTOWN</v>
      </c>
      <c r="C201" s="9" t="str">
        <f aca="false">'2026 Forecast A'!C109</f>
        <v>ALLENTOWN 4TH WARD</v>
      </c>
      <c r="D201" s="10" t="n">
        <f aca="false">'2026 Forecast A'!G109</f>
        <v>0.695278969957082</v>
      </c>
      <c r="E201" s="10" t="n">
        <f aca="false">'2026 Forecast B'!G109</f>
        <v>0.678111587982833</v>
      </c>
      <c r="F201" s="10" t="n">
        <f aca="false">'2026 Forecast C'!G109</f>
        <v>0.682403433476395</v>
      </c>
      <c r="G201" s="52" t="n">
        <f aca="false">(MAX(D201:F201)-MIN(D201:F201))*100</f>
        <v>1.71673819742488</v>
      </c>
      <c r="H201" s="53" t="n">
        <f aca="false">'2026 Forecast A'!L109</f>
        <v>3.44705498225642</v>
      </c>
      <c r="I201" s="53" t="n">
        <f aca="false">'2026 Forecast B'!L109</f>
        <v>3.66578676809892</v>
      </c>
      <c r="J201" s="53" t="n">
        <f aca="false">'2026 Forecast C'!L109</f>
        <v>3.27782194131547</v>
      </c>
      <c r="K201" s="18" t="n">
        <f aca="false">'2026 Forecast A'!F109</f>
        <v>233</v>
      </c>
      <c r="L201" s="54" t="str">
        <f aca="false">IF(OR(AND(D201&gt;0.5,E201&gt;0.5,F201&gt;0.5),AND(D201&lt;0.5,E201&lt;0.5,F201&lt;0.5)),"Yes","No — toss-up")</f>
        <v>Yes</v>
      </c>
    </row>
    <row r="202" customFormat="false" ht="15" hidden="false" customHeight="false" outlineLevel="0" collapsed="false">
      <c r="A202" s="9" t="str">
        <f aca="false">'2026 Forecast A'!A110</f>
        <v>Lehigh</v>
      </c>
      <c r="B202" s="9" t="str">
        <f aca="false">'2026 Forecast A'!B110</f>
        <v>ALLENTOWN</v>
      </c>
      <c r="C202" s="9" t="str">
        <f aca="false">'2026 Forecast A'!C110</f>
        <v>ALLENTOWN 5TH WARD</v>
      </c>
      <c r="D202" s="10" t="n">
        <f aca="false">'2026 Forecast A'!G110</f>
        <v>0.768729641693811</v>
      </c>
      <c r="E202" s="10" t="n">
        <f aca="false">'2026 Forecast B'!G110</f>
        <v>0.745928338762215</v>
      </c>
      <c r="F202" s="10" t="n">
        <f aca="false">'2026 Forecast C'!G110</f>
        <v>0.762214983713355</v>
      </c>
      <c r="G202" s="52" t="n">
        <f aca="false">(MAX(D202:F202)-MIN(D202:F202))*100</f>
        <v>2.28013029315961</v>
      </c>
      <c r="H202" s="53" t="n">
        <f aca="false">'2026 Forecast A'!L110</f>
        <v>3.44705498225642</v>
      </c>
      <c r="I202" s="53" t="n">
        <f aca="false">'2026 Forecast B'!L110</f>
        <v>3.66578676809892</v>
      </c>
      <c r="J202" s="53" t="n">
        <f aca="false">'2026 Forecast C'!L110</f>
        <v>3.27782194131547</v>
      </c>
      <c r="K202" s="18" t="n">
        <f aca="false">'2026 Forecast A'!F110</f>
        <v>307</v>
      </c>
      <c r="L202" s="54" t="str">
        <f aca="false">IF(OR(AND(D202&gt;0.5,E202&gt;0.5,F202&gt;0.5),AND(D202&lt;0.5,E202&lt;0.5,F202&lt;0.5)),"Yes","No — toss-up")</f>
        <v>Yes</v>
      </c>
    </row>
    <row r="203" customFormat="false" ht="15" hidden="false" customHeight="false" outlineLevel="0" collapsed="false">
      <c r="A203" s="9" t="str">
        <f aca="false">'2026 Forecast A'!A111</f>
        <v>Lehigh</v>
      </c>
      <c r="B203" s="9" t="str">
        <f aca="false">'2026 Forecast A'!B111</f>
        <v>ALLENTOWN</v>
      </c>
      <c r="C203" s="9" t="str">
        <f aca="false">'2026 Forecast A'!C111</f>
        <v>ALLENTOWN 6TH WARD 1ST DIST</v>
      </c>
      <c r="D203" s="10" t="n">
        <f aca="false">'2026 Forecast A'!G111</f>
        <v>0.672268907563025</v>
      </c>
      <c r="E203" s="10" t="n">
        <f aca="false">'2026 Forecast B'!G111</f>
        <v>0.663865546218487</v>
      </c>
      <c r="F203" s="10" t="n">
        <f aca="false">'2026 Forecast C'!G111</f>
        <v>0.663865546218487</v>
      </c>
      <c r="G203" s="52" t="n">
        <f aca="false">(MAX(D203:F203)-MIN(D203:F203))*100</f>
        <v>0.84033613445379</v>
      </c>
      <c r="H203" s="53" t="n">
        <f aca="false">'2026 Forecast A'!L111</f>
        <v>3.44705498225642</v>
      </c>
      <c r="I203" s="53" t="n">
        <f aca="false">'2026 Forecast B'!L111</f>
        <v>3.66578676809892</v>
      </c>
      <c r="J203" s="53" t="n">
        <f aca="false">'2026 Forecast C'!L111</f>
        <v>3.27782194131547</v>
      </c>
      <c r="K203" s="18" t="n">
        <f aca="false">'2026 Forecast A'!F111</f>
        <v>119</v>
      </c>
      <c r="L203" s="54" t="str">
        <f aca="false">IF(OR(AND(D203&gt;0.5,E203&gt;0.5,F203&gt;0.5),AND(D203&lt;0.5,E203&lt;0.5,F203&lt;0.5)),"Yes","No — toss-up")</f>
        <v>Yes</v>
      </c>
    </row>
    <row r="204" customFormat="false" ht="15" hidden="false" customHeight="false" outlineLevel="0" collapsed="false">
      <c r="A204" s="9" t="str">
        <f aca="false">'2026 Forecast A'!A112</f>
        <v>Lehigh</v>
      </c>
      <c r="B204" s="9" t="str">
        <f aca="false">'2026 Forecast A'!B112</f>
        <v>ALLENTOWN</v>
      </c>
      <c r="C204" s="9" t="str">
        <f aca="false">'2026 Forecast A'!C112</f>
        <v>ALLENTOWN 6TH WARD 2ND DIST</v>
      </c>
      <c r="D204" s="10" t="n">
        <f aca="false">'2026 Forecast A'!G112</f>
        <v>0.652920962199313</v>
      </c>
      <c r="E204" s="10" t="n">
        <f aca="false">'2026 Forecast B'!G112</f>
        <v>0.656357388316151</v>
      </c>
      <c r="F204" s="10" t="n">
        <f aca="false">'2026 Forecast C'!G112</f>
        <v>0.639175257731959</v>
      </c>
      <c r="G204" s="52" t="n">
        <f aca="false">(MAX(D204:F204)-MIN(D204:F204))*100</f>
        <v>1.71821305841925</v>
      </c>
      <c r="H204" s="53" t="n">
        <f aca="false">'2026 Forecast A'!L112</f>
        <v>3.44705498225642</v>
      </c>
      <c r="I204" s="53" t="n">
        <f aca="false">'2026 Forecast B'!L112</f>
        <v>3.66578676809892</v>
      </c>
      <c r="J204" s="53" t="n">
        <f aca="false">'2026 Forecast C'!L112</f>
        <v>3.27782194131547</v>
      </c>
      <c r="K204" s="18" t="n">
        <f aca="false">'2026 Forecast A'!F112</f>
        <v>291</v>
      </c>
      <c r="L204" s="54" t="str">
        <f aca="false">IF(OR(AND(D204&gt;0.5,E204&gt;0.5,F204&gt;0.5),AND(D204&lt;0.5,E204&lt;0.5,F204&lt;0.5)),"Yes","No — toss-up")</f>
        <v>Yes</v>
      </c>
    </row>
    <row r="205" customFormat="false" ht="15" hidden="false" customHeight="false" outlineLevel="0" collapsed="false">
      <c r="A205" s="9" t="str">
        <f aca="false">'2026 Forecast A'!A113</f>
        <v>Lehigh</v>
      </c>
      <c r="B205" s="9" t="str">
        <f aca="false">'2026 Forecast A'!B113</f>
        <v>ALLENTOWN</v>
      </c>
      <c r="C205" s="9" t="str">
        <f aca="false">'2026 Forecast A'!C113</f>
        <v>ALLENTOWN 7TH WARD</v>
      </c>
      <c r="D205" s="10" t="n">
        <f aca="false">'2026 Forecast A'!G113</f>
        <v>0.749333333333333</v>
      </c>
      <c r="E205" s="10" t="n">
        <f aca="false">'2026 Forecast B'!G113</f>
        <v>0.712</v>
      </c>
      <c r="F205" s="10" t="n">
        <f aca="false">'2026 Forecast C'!G113</f>
        <v>0.738666666666667</v>
      </c>
      <c r="G205" s="52" t="n">
        <f aca="false">(MAX(D205:F205)-MIN(D205:F205))*100</f>
        <v>3.73333333333333</v>
      </c>
      <c r="H205" s="53" t="n">
        <f aca="false">'2026 Forecast A'!L113</f>
        <v>3.44705498225642</v>
      </c>
      <c r="I205" s="53" t="n">
        <f aca="false">'2026 Forecast B'!L113</f>
        <v>3.66578676809892</v>
      </c>
      <c r="J205" s="53" t="n">
        <f aca="false">'2026 Forecast C'!L113</f>
        <v>3.27782194131547</v>
      </c>
      <c r="K205" s="18" t="n">
        <f aca="false">'2026 Forecast A'!F113</f>
        <v>375</v>
      </c>
      <c r="L205" s="54" t="str">
        <f aca="false">IF(OR(AND(D205&gt;0.5,E205&gt;0.5,F205&gt;0.5),AND(D205&lt;0.5,E205&lt;0.5,F205&lt;0.5)),"Yes","No — toss-up")</f>
        <v>Yes</v>
      </c>
    </row>
    <row r="206" customFormat="false" ht="15" hidden="false" customHeight="false" outlineLevel="0" collapsed="false">
      <c r="A206" s="9" t="str">
        <f aca="false">'2026 Forecast A'!A114</f>
        <v>Lehigh</v>
      </c>
      <c r="B206" s="9" t="str">
        <f aca="false">'2026 Forecast A'!B114</f>
        <v>ALLENTOWN</v>
      </c>
      <c r="C206" s="9" t="str">
        <f aca="false">'2026 Forecast A'!C114</f>
        <v>ALLENTOWN 8TH WARD 1ST DIST</v>
      </c>
      <c r="D206" s="10" t="n">
        <f aca="false">'2026 Forecast A'!G114</f>
        <v>0.743055555555556</v>
      </c>
      <c r="E206" s="10" t="n">
        <f aca="false">'2026 Forecast B'!G114</f>
        <v>0.708333333333333</v>
      </c>
      <c r="F206" s="10" t="n">
        <f aca="false">'2026 Forecast C'!G114</f>
        <v>0.729166666666667</v>
      </c>
      <c r="G206" s="52" t="n">
        <f aca="false">(MAX(D206:F206)-MIN(D206:F206))*100</f>
        <v>3.47222222222222</v>
      </c>
      <c r="H206" s="53" t="n">
        <f aca="false">'2026 Forecast A'!L114</f>
        <v>3.44705498225642</v>
      </c>
      <c r="I206" s="53" t="n">
        <f aca="false">'2026 Forecast B'!L114</f>
        <v>3.66578676809892</v>
      </c>
      <c r="J206" s="53" t="n">
        <f aca="false">'2026 Forecast C'!L114</f>
        <v>3.27782194131547</v>
      </c>
      <c r="K206" s="18" t="n">
        <f aca="false">'2026 Forecast A'!F114</f>
        <v>144</v>
      </c>
      <c r="L206" s="54" t="str">
        <f aca="false">IF(OR(AND(D206&gt;0.5,E206&gt;0.5,F206&gt;0.5),AND(D206&lt;0.5,E206&lt;0.5,F206&lt;0.5)),"Yes","No — toss-up")</f>
        <v>Yes</v>
      </c>
    </row>
    <row r="207" customFormat="false" ht="15" hidden="false" customHeight="false" outlineLevel="0" collapsed="false">
      <c r="A207" s="9" t="str">
        <f aca="false">'2026 Forecast A'!A115</f>
        <v>Lehigh</v>
      </c>
      <c r="B207" s="9" t="str">
        <f aca="false">'2026 Forecast A'!B115</f>
        <v>ALLENTOWN</v>
      </c>
      <c r="C207" s="9" t="str">
        <f aca="false">'2026 Forecast A'!C115</f>
        <v>ALLENTOWN 8TH WARD 2ND DIST</v>
      </c>
      <c r="D207" s="10" t="n">
        <f aca="false">'2026 Forecast A'!G115</f>
        <v>0.748571428571429</v>
      </c>
      <c r="E207" s="10" t="n">
        <f aca="false">'2026 Forecast B'!G115</f>
        <v>0.714285714285714</v>
      </c>
      <c r="F207" s="10" t="n">
        <f aca="false">'2026 Forecast C'!G115</f>
        <v>0.742857142857143</v>
      </c>
      <c r="G207" s="52" t="n">
        <f aca="false">(MAX(D207:F207)-MIN(D207:F207))*100</f>
        <v>3.42857142857143</v>
      </c>
      <c r="H207" s="53" t="n">
        <f aca="false">'2026 Forecast A'!L115</f>
        <v>3.44705498225642</v>
      </c>
      <c r="I207" s="53" t="n">
        <f aca="false">'2026 Forecast B'!L115</f>
        <v>3.66578676809892</v>
      </c>
      <c r="J207" s="53" t="n">
        <f aca="false">'2026 Forecast C'!L115</f>
        <v>3.27782194131547</v>
      </c>
      <c r="K207" s="18" t="n">
        <f aca="false">'2026 Forecast A'!F115</f>
        <v>175</v>
      </c>
      <c r="L207" s="54" t="str">
        <f aca="false">IF(OR(AND(D207&gt;0.5,E207&gt;0.5,F207&gt;0.5),AND(D207&lt;0.5,E207&lt;0.5,F207&lt;0.5)),"Yes","No — toss-up")</f>
        <v>Yes</v>
      </c>
    </row>
    <row r="208" customFormat="false" ht="15" hidden="false" customHeight="false" outlineLevel="0" collapsed="false">
      <c r="A208" s="9" t="str">
        <f aca="false">'2026 Forecast A'!A116</f>
        <v>Lehigh</v>
      </c>
      <c r="B208" s="9" t="str">
        <f aca="false">'2026 Forecast A'!B116</f>
        <v>ALLENTOWN</v>
      </c>
      <c r="C208" s="9" t="str">
        <f aca="false">'2026 Forecast A'!C116</f>
        <v>ALLENTOWN 8TH WARD 3RD DIST</v>
      </c>
      <c r="D208" s="10" t="n">
        <f aca="false">'2026 Forecast A'!G116</f>
        <v>0.76425855513308</v>
      </c>
      <c r="E208" s="10" t="n">
        <f aca="false">'2026 Forecast B'!G116</f>
        <v>0.741444866920152</v>
      </c>
      <c r="F208" s="10" t="n">
        <f aca="false">'2026 Forecast C'!G116</f>
        <v>0.752851711026616</v>
      </c>
      <c r="G208" s="52" t="n">
        <f aca="false">(MAX(D208:F208)-MIN(D208:F208))*100</f>
        <v>2.28136882129277</v>
      </c>
      <c r="H208" s="53" t="n">
        <f aca="false">'2026 Forecast A'!L116</f>
        <v>3.44705498225642</v>
      </c>
      <c r="I208" s="53" t="n">
        <f aca="false">'2026 Forecast B'!L116</f>
        <v>3.66578676809892</v>
      </c>
      <c r="J208" s="53" t="n">
        <f aca="false">'2026 Forecast C'!L116</f>
        <v>3.27782194131547</v>
      </c>
      <c r="K208" s="18" t="n">
        <f aca="false">'2026 Forecast A'!F116</f>
        <v>263</v>
      </c>
      <c r="L208" s="54" t="str">
        <f aca="false">IF(OR(AND(D208&gt;0.5,E208&gt;0.5,F208&gt;0.5),AND(D208&lt;0.5,E208&lt;0.5,F208&lt;0.5)),"Yes","No — toss-up")</f>
        <v>Yes</v>
      </c>
    </row>
    <row r="209" customFormat="false" ht="15" hidden="false" customHeight="false" outlineLevel="0" collapsed="false">
      <c r="A209" s="9" t="str">
        <f aca="false">'2026 Forecast A'!A117</f>
        <v>Lehigh</v>
      </c>
      <c r="B209" s="9" t="str">
        <f aca="false">'2026 Forecast A'!B117</f>
        <v>ALLENTOWN</v>
      </c>
      <c r="C209" s="9" t="str">
        <f aca="false">'2026 Forecast A'!C117</f>
        <v>ALLENTOWN 8TH WARD 4TH DIST</v>
      </c>
      <c r="D209" s="10" t="n">
        <f aca="false">'2026 Forecast A'!G117</f>
        <v>0.671399594320487</v>
      </c>
      <c r="E209" s="10" t="n">
        <f aca="false">'2026 Forecast B'!G117</f>
        <v>0.677484787018256</v>
      </c>
      <c r="F209" s="10" t="n">
        <f aca="false">'2026 Forecast C'!G117</f>
        <v>0.659229208924949</v>
      </c>
      <c r="G209" s="52" t="n">
        <f aca="false">(MAX(D209:F209)-MIN(D209:F209))*100</f>
        <v>1.82555780933062</v>
      </c>
      <c r="H209" s="53" t="n">
        <f aca="false">'2026 Forecast A'!L117</f>
        <v>3.44705498225642</v>
      </c>
      <c r="I209" s="53" t="n">
        <f aca="false">'2026 Forecast B'!L117</f>
        <v>3.66578676809892</v>
      </c>
      <c r="J209" s="53" t="n">
        <f aca="false">'2026 Forecast C'!L117</f>
        <v>3.27782194131547</v>
      </c>
      <c r="K209" s="18" t="n">
        <f aca="false">'2026 Forecast A'!F117</f>
        <v>493</v>
      </c>
      <c r="L209" s="54" t="str">
        <f aca="false">IF(OR(AND(D209&gt;0.5,E209&gt;0.5,F209&gt;0.5),AND(D209&lt;0.5,E209&lt;0.5,F209&lt;0.5)),"Yes","No — toss-up")</f>
        <v>Yes</v>
      </c>
    </row>
    <row r="210" customFormat="false" ht="15" hidden="false" customHeight="false" outlineLevel="0" collapsed="false">
      <c r="A210" s="9" t="str">
        <f aca="false">'2026 Forecast A'!A118</f>
        <v>Lehigh</v>
      </c>
      <c r="B210" s="9" t="str">
        <f aca="false">'2026 Forecast A'!B118</f>
        <v>ALLENTOWN</v>
      </c>
      <c r="C210" s="9" t="str">
        <f aca="false">'2026 Forecast A'!C118</f>
        <v>ALLENTOWN 8TH WARD 5TH DIST</v>
      </c>
      <c r="D210" s="10" t="n">
        <f aca="false">'2026 Forecast A'!G118</f>
        <v>0.678571428571429</v>
      </c>
      <c r="E210" s="10" t="n">
        <f aca="false">'2026 Forecast B'!G118</f>
        <v>0.683035714285714</v>
      </c>
      <c r="F210" s="10" t="n">
        <f aca="false">'2026 Forecast C'!G118</f>
        <v>0.660714285714286</v>
      </c>
      <c r="G210" s="52" t="n">
        <f aca="false">(MAX(D210:F210)-MIN(D210:F210))*100</f>
        <v>2.23214285714286</v>
      </c>
      <c r="H210" s="53" t="n">
        <f aca="false">'2026 Forecast A'!L118</f>
        <v>3.44705498225642</v>
      </c>
      <c r="I210" s="53" t="n">
        <f aca="false">'2026 Forecast B'!L118</f>
        <v>3.66578676809892</v>
      </c>
      <c r="J210" s="53" t="n">
        <f aca="false">'2026 Forecast C'!L118</f>
        <v>3.27782194131547</v>
      </c>
      <c r="K210" s="18" t="n">
        <f aca="false">'2026 Forecast A'!F118</f>
        <v>224</v>
      </c>
      <c r="L210" s="54" t="str">
        <f aca="false">IF(OR(AND(D210&gt;0.5,E210&gt;0.5,F210&gt;0.5),AND(D210&lt;0.5,E210&lt;0.5,F210&lt;0.5)),"Yes","No — toss-up")</f>
        <v>Yes</v>
      </c>
    </row>
    <row r="211" customFormat="false" ht="15" hidden="false" customHeight="false" outlineLevel="0" collapsed="false">
      <c r="A211" s="9" t="str">
        <f aca="false">'2026 Forecast A'!A119</f>
        <v>Lehigh</v>
      </c>
      <c r="B211" s="9" t="str">
        <f aca="false">'2026 Forecast A'!B119</f>
        <v>ALLENTOWN</v>
      </c>
      <c r="C211" s="9" t="str">
        <f aca="false">'2026 Forecast A'!C119</f>
        <v>ALLENTOWN 8TH WARD 6TH DIST</v>
      </c>
      <c r="D211" s="10" t="n">
        <f aca="false">'2026 Forecast A'!G119</f>
        <v>0.714876033057851</v>
      </c>
      <c r="E211" s="10" t="n">
        <f aca="false">'2026 Forecast B'!G119</f>
        <v>0.681818181818182</v>
      </c>
      <c r="F211" s="10" t="n">
        <f aca="false">'2026 Forecast C'!G119</f>
        <v>0.702479338842975</v>
      </c>
      <c r="G211" s="52" t="n">
        <f aca="false">(MAX(D211:F211)-MIN(D211:F211))*100</f>
        <v>3.30578512396694</v>
      </c>
      <c r="H211" s="53" t="n">
        <f aca="false">'2026 Forecast A'!L119</f>
        <v>3.44705498225642</v>
      </c>
      <c r="I211" s="53" t="n">
        <f aca="false">'2026 Forecast B'!L119</f>
        <v>3.66578676809892</v>
      </c>
      <c r="J211" s="53" t="n">
        <f aca="false">'2026 Forecast C'!L119</f>
        <v>3.27782194131547</v>
      </c>
      <c r="K211" s="18" t="n">
        <f aca="false">'2026 Forecast A'!F119</f>
        <v>242</v>
      </c>
      <c r="L211" s="54" t="str">
        <f aca="false">IF(OR(AND(D211&gt;0.5,E211&gt;0.5,F211&gt;0.5),AND(D211&lt;0.5,E211&lt;0.5,F211&lt;0.5)),"Yes","No — toss-up")</f>
        <v>Yes</v>
      </c>
    </row>
    <row r="212" customFormat="false" ht="15" hidden="false" customHeight="false" outlineLevel="0" collapsed="false">
      <c r="A212" s="9" t="str">
        <f aca="false">'2026 Forecast A'!A120</f>
        <v>Lehigh</v>
      </c>
      <c r="B212" s="9" t="str">
        <f aca="false">'2026 Forecast A'!B120</f>
        <v>ALLENTOWN</v>
      </c>
      <c r="C212" s="9" t="str">
        <f aca="false">'2026 Forecast A'!C120</f>
        <v>ALLENTOWN 8TH WARD 7TH DIST</v>
      </c>
      <c r="D212" s="10" t="n">
        <f aca="false">'2026 Forecast A'!G120</f>
        <v>0.619153674832962</v>
      </c>
      <c r="E212" s="10" t="n">
        <f aca="false">'2026 Forecast B'!G120</f>
        <v>0.625835189309577</v>
      </c>
      <c r="F212" s="10" t="n">
        <f aca="false">'2026 Forecast C'!G120</f>
        <v>0.614699331848552</v>
      </c>
      <c r="G212" s="52" t="n">
        <f aca="false">(MAX(D212:F212)-MIN(D212:F212))*100</f>
        <v>1.11358574610245</v>
      </c>
      <c r="H212" s="53" t="n">
        <f aca="false">'2026 Forecast A'!L120</f>
        <v>3.44705498225642</v>
      </c>
      <c r="I212" s="53" t="n">
        <f aca="false">'2026 Forecast B'!L120</f>
        <v>3.66578676809892</v>
      </c>
      <c r="J212" s="53" t="n">
        <f aca="false">'2026 Forecast C'!L120</f>
        <v>3.27782194131547</v>
      </c>
      <c r="K212" s="18" t="n">
        <f aca="false">'2026 Forecast A'!F120</f>
        <v>449</v>
      </c>
      <c r="L212" s="54" t="str">
        <f aca="false">IF(OR(AND(D212&gt;0.5,E212&gt;0.5,F212&gt;0.5),AND(D212&lt;0.5,E212&lt;0.5,F212&lt;0.5)),"Yes","No — toss-up")</f>
        <v>Yes</v>
      </c>
    </row>
    <row r="213" customFormat="false" ht="15" hidden="false" customHeight="false" outlineLevel="0" collapsed="false">
      <c r="A213" s="9" t="str">
        <f aca="false">'2026 Forecast A'!A121</f>
        <v>Lehigh</v>
      </c>
      <c r="B213" s="9" t="str">
        <f aca="false">'2026 Forecast A'!B121</f>
        <v>ALLENTOWN</v>
      </c>
      <c r="C213" s="9" t="str">
        <f aca="false">'2026 Forecast A'!C121</f>
        <v>ALLENTOWN 9TH WARD</v>
      </c>
      <c r="D213" s="10" t="n">
        <f aca="false">'2026 Forecast A'!G121</f>
        <v>0.72258064516129</v>
      </c>
      <c r="E213" s="10" t="n">
        <f aca="false">'2026 Forecast B'!G121</f>
        <v>0.690322580645161</v>
      </c>
      <c r="F213" s="10" t="n">
        <f aca="false">'2026 Forecast C'!G121</f>
        <v>0.706451612903226</v>
      </c>
      <c r="G213" s="52" t="n">
        <f aca="false">(MAX(D213:F213)-MIN(D213:F213))*100</f>
        <v>3.2258064516129</v>
      </c>
      <c r="H213" s="53" t="n">
        <f aca="false">'2026 Forecast A'!L121</f>
        <v>3.44705498225642</v>
      </c>
      <c r="I213" s="53" t="n">
        <f aca="false">'2026 Forecast B'!L121</f>
        <v>3.66578676809892</v>
      </c>
      <c r="J213" s="53" t="n">
        <f aca="false">'2026 Forecast C'!L121</f>
        <v>3.27782194131547</v>
      </c>
      <c r="K213" s="18" t="n">
        <f aca="false">'2026 Forecast A'!F121</f>
        <v>310</v>
      </c>
      <c r="L213" s="54" t="str">
        <f aca="false">IF(OR(AND(D213&gt;0.5,E213&gt;0.5,F213&gt;0.5),AND(D213&lt;0.5,E213&lt;0.5,F213&lt;0.5)),"Yes","No — toss-up")</f>
        <v>Yes</v>
      </c>
    </row>
    <row r="214" customFormat="false" ht="15" hidden="false" customHeight="false" outlineLevel="0" collapsed="false">
      <c r="A214" s="9" t="str">
        <f aca="false">'2026 Forecast A'!A122</f>
        <v>Lehigh</v>
      </c>
      <c r="B214" s="9" t="str">
        <f aca="false">'2026 Forecast A'!B122</f>
        <v>BETHLEHEM</v>
      </c>
      <c r="C214" s="9" t="str">
        <f aca="false">'2026 Forecast A'!C122</f>
        <v>BETHLEHEM 10TH WARD</v>
      </c>
      <c r="D214" s="10" t="n">
        <f aca="false">'2026 Forecast A'!G122</f>
        <v>0.715372907153729</v>
      </c>
      <c r="E214" s="10" t="n">
        <f aca="false">'2026 Forecast B'!G122</f>
        <v>0.715372907153729</v>
      </c>
      <c r="F214" s="10" t="n">
        <f aca="false">'2026 Forecast C'!G122</f>
        <v>0.707762557077626</v>
      </c>
      <c r="G214" s="52" t="n">
        <f aca="false">(MAX(D214:F214)-MIN(D214:F214))*100</f>
        <v>0.761035007610345</v>
      </c>
      <c r="H214" s="53" t="n">
        <f aca="false">'2026 Forecast A'!L122</f>
        <v>2.48061389568831</v>
      </c>
      <c r="I214" s="53" t="n">
        <f aca="false">'2026 Forecast B'!L122</f>
        <v>2.66598492303397</v>
      </c>
      <c r="J214" s="53" t="n">
        <f aca="false">'2026 Forecast C'!L122</f>
        <v>2.39915566359118</v>
      </c>
      <c r="K214" s="18" t="n">
        <f aca="false">'2026 Forecast A'!F122</f>
        <v>657</v>
      </c>
      <c r="L214" s="54" t="str">
        <f aca="false">IF(OR(AND(D214&gt;0.5,E214&gt;0.5,F214&gt;0.5),AND(D214&lt;0.5,E214&lt;0.5,F214&lt;0.5)),"Yes","No — toss-up")</f>
        <v>Yes</v>
      </c>
    </row>
    <row r="215" customFormat="false" ht="15" hidden="false" customHeight="false" outlineLevel="0" collapsed="false">
      <c r="A215" s="9" t="str">
        <f aca="false">'2026 Forecast A'!A123</f>
        <v>Lehigh</v>
      </c>
      <c r="B215" s="9" t="str">
        <f aca="false">'2026 Forecast A'!B123</f>
        <v>BETHLEHEM</v>
      </c>
      <c r="C215" s="9" t="str">
        <f aca="false">'2026 Forecast A'!C123</f>
        <v>BETHLEHEM 11TH WARD</v>
      </c>
      <c r="D215" s="10" t="n">
        <f aca="false">'2026 Forecast A'!G123</f>
        <v>0.665236051502146</v>
      </c>
      <c r="E215" s="10" t="n">
        <f aca="false">'2026 Forecast B'!G123</f>
        <v>0.675965665236052</v>
      </c>
      <c r="F215" s="10" t="n">
        <f aca="false">'2026 Forecast C'!G123</f>
        <v>0.658798283261803</v>
      </c>
      <c r="G215" s="52" t="n">
        <f aca="false">(MAX(D215:F215)-MIN(D215:F215))*100</f>
        <v>1.71673819742489</v>
      </c>
      <c r="H215" s="53" t="n">
        <f aca="false">'2026 Forecast A'!L123</f>
        <v>3.44705498225642</v>
      </c>
      <c r="I215" s="53" t="n">
        <f aca="false">'2026 Forecast B'!L123</f>
        <v>3.66578676809892</v>
      </c>
      <c r="J215" s="53" t="n">
        <f aca="false">'2026 Forecast C'!L123</f>
        <v>3.27782194131547</v>
      </c>
      <c r="K215" s="18" t="n">
        <f aca="false">'2026 Forecast A'!F123</f>
        <v>466</v>
      </c>
      <c r="L215" s="54" t="str">
        <f aca="false">IF(OR(AND(D215&gt;0.5,E215&gt;0.5,F215&gt;0.5),AND(D215&lt;0.5,E215&lt;0.5,F215&lt;0.5)),"Yes","No — toss-up")</f>
        <v>Yes</v>
      </c>
    </row>
    <row r="216" customFormat="false" ht="15" hidden="false" customHeight="false" outlineLevel="0" collapsed="false">
      <c r="A216" s="9" t="str">
        <f aca="false">'2026 Forecast A'!A124</f>
        <v>Lehigh</v>
      </c>
      <c r="B216" s="9" t="str">
        <f aca="false">'2026 Forecast A'!B124</f>
        <v>BETHLEHEM</v>
      </c>
      <c r="C216" s="9" t="str">
        <f aca="false">'2026 Forecast A'!C124</f>
        <v>BETHLEHEM 12TH WARD 1ST DIST</v>
      </c>
      <c r="D216" s="10" t="n">
        <f aca="false">'2026 Forecast A'!G124</f>
        <v>0.714579055441479</v>
      </c>
      <c r="E216" s="10" t="n">
        <f aca="false">'2026 Forecast B'!G124</f>
        <v>0.718685831622177</v>
      </c>
      <c r="F216" s="10" t="n">
        <f aca="false">'2026 Forecast C'!G124</f>
        <v>0.708418891170431</v>
      </c>
      <c r="G216" s="52" t="n">
        <f aca="false">(MAX(D216:F216)-MIN(D216:F216))*100</f>
        <v>1.02669404517454</v>
      </c>
      <c r="H216" s="53" t="n">
        <f aca="false">'2026 Forecast A'!L124</f>
        <v>3.44705498225642</v>
      </c>
      <c r="I216" s="53" t="n">
        <f aca="false">'2026 Forecast B'!L124</f>
        <v>3.66578676809892</v>
      </c>
      <c r="J216" s="53" t="n">
        <f aca="false">'2026 Forecast C'!L124</f>
        <v>3.27782194131547</v>
      </c>
      <c r="K216" s="18" t="n">
        <f aca="false">'2026 Forecast A'!F124</f>
        <v>487</v>
      </c>
      <c r="L216" s="54" t="str">
        <f aca="false">IF(OR(AND(D216&gt;0.5,E216&gt;0.5,F216&gt;0.5),AND(D216&lt;0.5,E216&lt;0.5,F216&lt;0.5)),"Yes","No — toss-up")</f>
        <v>Yes</v>
      </c>
    </row>
    <row r="217" customFormat="false" ht="15" hidden="false" customHeight="false" outlineLevel="0" collapsed="false">
      <c r="A217" s="9" t="str">
        <f aca="false">'2026 Forecast A'!A125</f>
        <v>Lehigh</v>
      </c>
      <c r="B217" s="9" t="str">
        <f aca="false">'2026 Forecast A'!B125</f>
        <v>BETHLEHEM</v>
      </c>
      <c r="C217" s="9" t="str">
        <f aca="false">'2026 Forecast A'!C125</f>
        <v>BETHLEHEM 12TH WARD 2ND DIST</v>
      </c>
      <c r="D217" s="10" t="n">
        <f aca="false">'2026 Forecast A'!G125</f>
        <v>0.689213893967093</v>
      </c>
      <c r="E217" s="10" t="n">
        <f aca="false">'2026 Forecast B'!G125</f>
        <v>0.692870201096892</v>
      </c>
      <c r="F217" s="10" t="n">
        <f aca="false">'2026 Forecast C'!G125</f>
        <v>0.687385740402194</v>
      </c>
      <c r="G217" s="52" t="n">
        <f aca="false">(MAX(D217:F217)-MIN(D217:F217))*100</f>
        <v>0.548446069469832</v>
      </c>
      <c r="H217" s="53" t="n">
        <f aca="false">'2026 Forecast A'!L125</f>
        <v>3.44705498225642</v>
      </c>
      <c r="I217" s="53" t="n">
        <f aca="false">'2026 Forecast B'!L125</f>
        <v>3.66578676809892</v>
      </c>
      <c r="J217" s="53" t="n">
        <f aca="false">'2026 Forecast C'!L125</f>
        <v>3.27782194131547</v>
      </c>
      <c r="K217" s="18" t="n">
        <f aca="false">'2026 Forecast A'!F125</f>
        <v>547</v>
      </c>
      <c r="L217" s="54" t="str">
        <f aca="false">IF(OR(AND(D217&gt;0.5,E217&gt;0.5,F217&gt;0.5),AND(D217&lt;0.5,E217&lt;0.5,F217&lt;0.5)),"Yes","No — toss-up")</f>
        <v>Yes</v>
      </c>
    </row>
    <row r="218" customFormat="false" ht="15" hidden="false" customHeight="false" outlineLevel="0" collapsed="false">
      <c r="A218" s="9" t="str">
        <f aca="false">'2026 Forecast A'!A126</f>
        <v>Lehigh</v>
      </c>
      <c r="B218" s="9" t="str">
        <f aca="false">'2026 Forecast A'!B126</f>
        <v>BETHLEHEM</v>
      </c>
      <c r="C218" s="9" t="str">
        <f aca="false">'2026 Forecast A'!C126</f>
        <v>BETHLEHEM 13TH WARD 1ST DIST</v>
      </c>
      <c r="D218" s="10" t="n">
        <f aca="false">'2026 Forecast A'!G126</f>
        <v>0.648106904231626</v>
      </c>
      <c r="E218" s="10" t="n">
        <f aca="false">'2026 Forecast B'!G126</f>
        <v>0.658129175946548</v>
      </c>
      <c r="F218" s="10" t="n">
        <f aca="false">'2026 Forecast C'!G126</f>
        <v>0.641425389755011</v>
      </c>
      <c r="G218" s="52" t="n">
        <f aca="false">(MAX(D218:F218)-MIN(D218:F218))*100</f>
        <v>1.67037861915367</v>
      </c>
      <c r="H218" s="53" t="n">
        <f aca="false">'2026 Forecast A'!L126</f>
        <v>2.48061389568831</v>
      </c>
      <c r="I218" s="53" t="n">
        <f aca="false">'2026 Forecast B'!L126</f>
        <v>2.66598492303397</v>
      </c>
      <c r="J218" s="53" t="n">
        <f aca="false">'2026 Forecast C'!L126</f>
        <v>2.39915566359118</v>
      </c>
      <c r="K218" s="18" t="n">
        <f aca="false">'2026 Forecast A'!F126</f>
        <v>898</v>
      </c>
      <c r="L218" s="54" t="str">
        <f aca="false">IF(OR(AND(D218&gt;0.5,E218&gt;0.5,F218&gt;0.5),AND(D218&lt;0.5,E218&lt;0.5,F218&lt;0.5)),"Yes","No — toss-up")</f>
        <v>Yes</v>
      </c>
    </row>
    <row r="219" customFormat="false" ht="15" hidden="false" customHeight="false" outlineLevel="0" collapsed="false">
      <c r="A219" s="9" t="str">
        <f aca="false">'2026 Forecast A'!A127</f>
        <v>Lehigh</v>
      </c>
      <c r="B219" s="9" t="str">
        <f aca="false">'2026 Forecast A'!B127</f>
        <v>BETHLEHEM</v>
      </c>
      <c r="C219" s="9" t="str">
        <f aca="false">'2026 Forecast A'!C127</f>
        <v>BETHLEHEM 13TH WARD 2ND DIST</v>
      </c>
      <c r="D219" s="10" t="n">
        <f aca="false">'2026 Forecast A'!G127</f>
        <v>0.624605678233439</v>
      </c>
      <c r="E219" s="10" t="n">
        <f aca="false">'2026 Forecast B'!G127</f>
        <v>0.623028391167192</v>
      </c>
      <c r="F219" s="10" t="n">
        <f aca="false">'2026 Forecast C'!G127</f>
        <v>0.623028391167192</v>
      </c>
      <c r="G219" s="52" t="n">
        <f aca="false">(MAX(D219:F219)-MIN(D219:F219))*100</f>
        <v>0.157728706624605</v>
      </c>
      <c r="H219" s="53" t="n">
        <f aca="false">'2026 Forecast A'!L127</f>
        <v>2.48061389568831</v>
      </c>
      <c r="I219" s="53" t="n">
        <f aca="false">'2026 Forecast B'!L127</f>
        <v>2.66598492303397</v>
      </c>
      <c r="J219" s="53" t="n">
        <f aca="false">'2026 Forecast C'!L127</f>
        <v>2.39915566359118</v>
      </c>
      <c r="K219" s="18" t="n">
        <f aca="false">'2026 Forecast A'!F127</f>
        <v>634</v>
      </c>
      <c r="L219" s="54" t="str">
        <f aca="false">IF(OR(AND(D219&gt;0.5,E219&gt;0.5,F219&gt;0.5),AND(D219&lt;0.5,E219&lt;0.5,F219&lt;0.5)),"Yes","No — toss-up")</f>
        <v>Yes</v>
      </c>
    </row>
    <row r="220" customFormat="false" ht="15" hidden="false" customHeight="false" outlineLevel="0" collapsed="false">
      <c r="A220" s="9" t="str">
        <f aca="false">'2026 Forecast A'!A128</f>
        <v>Lehigh</v>
      </c>
      <c r="B220" s="9" t="str">
        <f aca="false">'2026 Forecast A'!B128</f>
        <v>BETHLEHEM</v>
      </c>
      <c r="C220" s="9" t="str">
        <f aca="false">'2026 Forecast A'!C128</f>
        <v>BETHLEHEM 13TH WARD 3RD DIST</v>
      </c>
      <c r="D220" s="10" t="n">
        <f aca="false">'2026 Forecast A'!G128</f>
        <v>0.602475928473177</v>
      </c>
      <c r="E220" s="10" t="n">
        <f aca="false">'2026 Forecast B'!G128</f>
        <v>0.610729023383769</v>
      </c>
      <c r="F220" s="10" t="n">
        <f aca="false">'2026 Forecast C'!G128</f>
        <v>0.59697386519945</v>
      </c>
      <c r="G220" s="52" t="n">
        <f aca="false">(MAX(D220:F220)-MIN(D220:F220))*100</f>
        <v>1.37551581843191</v>
      </c>
      <c r="H220" s="53" t="n">
        <f aca="false">'2026 Forecast A'!L128</f>
        <v>2.48061389568831</v>
      </c>
      <c r="I220" s="53" t="n">
        <f aca="false">'2026 Forecast B'!L128</f>
        <v>2.66598492303397</v>
      </c>
      <c r="J220" s="53" t="n">
        <f aca="false">'2026 Forecast C'!L128</f>
        <v>2.39915566359118</v>
      </c>
      <c r="K220" s="18" t="n">
        <f aca="false">'2026 Forecast A'!F128</f>
        <v>727</v>
      </c>
      <c r="L220" s="54" t="str">
        <f aca="false">IF(OR(AND(D220&gt;0.5,E220&gt;0.5,F220&gt;0.5),AND(D220&lt;0.5,E220&lt;0.5,F220&lt;0.5)),"Yes","No — toss-up")</f>
        <v>Yes</v>
      </c>
    </row>
    <row r="221" customFormat="false" ht="15" hidden="false" customHeight="false" outlineLevel="0" collapsed="false">
      <c r="A221" s="9" t="str">
        <f aca="false">'2026 Forecast A'!A129</f>
        <v>Lehigh</v>
      </c>
      <c r="B221" s="9" t="str">
        <f aca="false">'2026 Forecast A'!B129</f>
        <v>BETHLEHEM</v>
      </c>
      <c r="C221" s="9" t="str">
        <f aca="false">'2026 Forecast A'!C129</f>
        <v>BETHLEHEM 13TH WARD 4TH DIST</v>
      </c>
      <c r="D221" s="10" t="n">
        <f aca="false">'2026 Forecast A'!G129</f>
        <v>0.60467706013363</v>
      </c>
      <c r="E221" s="10" t="n">
        <f aca="false">'2026 Forecast B'!G129</f>
        <v>0.611358574610245</v>
      </c>
      <c r="F221" s="10" t="n">
        <f aca="false">'2026 Forecast C'!G129</f>
        <v>0.597995545657016</v>
      </c>
      <c r="G221" s="52" t="n">
        <f aca="false">(MAX(D221:F221)-MIN(D221:F221))*100</f>
        <v>1.33630289532294</v>
      </c>
      <c r="H221" s="53" t="n">
        <f aca="false">'2026 Forecast A'!L129</f>
        <v>2.48061389568831</v>
      </c>
      <c r="I221" s="53" t="n">
        <f aca="false">'2026 Forecast B'!L129</f>
        <v>2.66598492303397</v>
      </c>
      <c r="J221" s="53" t="n">
        <f aca="false">'2026 Forecast C'!L129</f>
        <v>2.39915566359118</v>
      </c>
      <c r="K221" s="18" t="n">
        <f aca="false">'2026 Forecast A'!F129</f>
        <v>898</v>
      </c>
      <c r="L221" s="54" t="str">
        <f aca="false">IF(OR(AND(D221&gt;0.5,E221&gt;0.5,F221&gt;0.5),AND(D221&lt;0.5,E221&lt;0.5,F221&lt;0.5)),"Yes","No — toss-up")</f>
        <v>Yes</v>
      </c>
    </row>
    <row r="222" customFormat="false" ht="15" hidden="false" customHeight="false" outlineLevel="0" collapsed="false">
      <c r="A222" s="9" t="str">
        <f aca="false">'2026 Forecast A'!A130</f>
        <v>Lehigh</v>
      </c>
      <c r="B222" s="9" t="str">
        <f aca="false">'2026 Forecast A'!B130</f>
        <v>BETHLEHEM</v>
      </c>
      <c r="C222" s="9" t="str">
        <f aca="false">'2026 Forecast A'!C130</f>
        <v>BETHLEHEM 13TH WARD 5TH DIST</v>
      </c>
      <c r="D222" s="10" t="n">
        <f aca="false">'2026 Forecast A'!G130</f>
        <v>0.627067669172932</v>
      </c>
      <c r="E222" s="10" t="n">
        <f aca="false">'2026 Forecast B'!G130</f>
        <v>0.627067669172932</v>
      </c>
      <c r="F222" s="10" t="n">
        <f aca="false">'2026 Forecast C'!G130</f>
        <v>0.621052631578947</v>
      </c>
      <c r="G222" s="52" t="n">
        <f aca="false">(MAX(D222:F222)-MIN(D222:F222))*100</f>
        <v>0.601503759398492</v>
      </c>
      <c r="H222" s="53" t="n">
        <f aca="false">'2026 Forecast A'!L130</f>
        <v>2.48061389568831</v>
      </c>
      <c r="I222" s="53" t="n">
        <f aca="false">'2026 Forecast B'!L130</f>
        <v>2.66598492303397</v>
      </c>
      <c r="J222" s="53" t="n">
        <f aca="false">'2026 Forecast C'!L130</f>
        <v>2.39915566359118</v>
      </c>
      <c r="K222" s="18" t="n">
        <f aca="false">'2026 Forecast A'!F130</f>
        <v>665</v>
      </c>
      <c r="L222" s="54" t="str">
        <f aca="false">IF(OR(AND(D222&gt;0.5,E222&gt;0.5,F222&gt;0.5),AND(D222&lt;0.5,E222&lt;0.5,F222&lt;0.5)),"Yes","No — toss-up")</f>
        <v>Yes</v>
      </c>
    </row>
    <row r="223" customFormat="false" ht="15" hidden="false" customHeight="false" outlineLevel="0" collapsed="false">
      <c r="A223" s="9" t="str">
        <f aca="false">'2026 Forecast A'!A131</f>
        <v>Lehigh</v>
      </c>
      <c r="B223" s="9" t="str">
        <f aca="false">'2026 Forecast A'!B131</f>
        <v>BETHLEHEM</v>
      </c>
      <c r="C223" s="9" t="str">
        <f aca="false">'2026 Forecast A'!C131</f>
        <v>BETHLEHEM 13TH WARD 6TH DIST</v>
      </c>
      <c r="D223" s="10" t="n">
        <f aca="false">'2026 Forecast A'!G131</f>
        <v>0.560344827586207</v>
      </c>
      <c r="E223" s="10" t="n">
        <f aca="false">'2026 Forecast B'!G131</f>
        <v>0.560344827586207</v>
      </c>
      <c r="F223" s="10" t="n">
        <f aca="false">'2026 Forecast C'!G131</f>
        <v>0.555172413793103</v>
      </c>
      <c r="G223" s="52" t="n">
        <f aca="false">(MAX(D223:F223)-MIN(D223:F223))*100</f>
        <v>0.51724137931034</v>
      </c>
      <c r="H223" s="53" t="n">
        <f aca="false">'2026 Forecast A'!L131</f>
        <v>2.48061389568831</v>
      </c>
      <c r="I223" s="53" t="n">
        <f aca="false">'2026 Forecast B'!L131</f>
        <v>2.66598492303397</v>
      </c>
      <c r="J223" s="53" t="n">
        <f aca="false">'2026 Forecast C'!L131</f>
        <v>2.39915566359118</v>
      </c>
      <c r="K223" s="18" t="n">
        <f aca="false">'2026 Forecast A'!F131</f>
        <v>580</v>
      </c>
      <c r="L223" s="54" t="str">
        <f aca="false">IF(OR(AND(D223&gt;0.5,E223&gt;0.5,F223&gt;0.5),AND(D223&lt;0.5,E223&lt;0.5,F223&lt;0.5)),"Yes","No — toss-up")</f>
        <v>Yes</v>
      </c>
    </row>
    <row r="224" customFormat="false" ht="15" hidden="false" customHeight="false" outlineLevel="0" collapsed="false">
      <c r="A224" s="9" t="str">
        <f aca="false">'2026 Forecast A'!A132</f>
        <v>Lehigh</v>
      </c>
      <c r="B224" s="9" t="str">
        <f aca="false">'2026 Forecast A'!B132</f>
        <v>BETHLEHEM</v>
      </c>
      <c r="C224" s="9" t="str">
        <f aca="false">'2026 Forecast A'!C132</f>
        <v>BETHLEHEM 13TH WARD 7TH DIST</v>
      </c>
      <c r="D224" s="10" t="n">
        <f aca="false">'2026 Forecast A'!G132</f>
        <v>0.632930513595166</v>
      </c>
      <c r="E224" s="10" t="n">
        <f aca="false">'2026 Forecast B'!G132</f>
        <v>0.638972809667674</v>
      </c>
      <c r="F224" s="10" t="n">
        <f aca="false">'2026 Forecast C'!G132</f>
        <v>0.628398791540786</v>
      </c>
      <c r="G224" s="52" t="n">
        <f aca="false">(MAX(D224:F224)-MIN(D224:F224))*100</f>
        <v>1.05740181268882</v>
      </c>
      <c r="H224" s="53" t="n">
        <f aca="false">'2026 Forecast A'!L132</f>
        <v>2.48061389568831</v>
      </c>
      <c r="I224" s="53" t="n">
        <f aca="false">'2026 Forecast B'!L132</f>
        <v>2.66598492303397</v>
      </c>
      <c r="J224" s="53" t="n">
        <f aca="false">'2026 Forecast C'!L132</f>
        <v>2.39915566359118</v>
      </c>
      <c r="K224" s="18" t="n">
        <f aca="false">'2026 Forecast A'!F132</f>
        <v>662</v>
      </c>
      <c r="L224" s="54" t="str">
        <f aca="false">IF(OR(AND(D224&gt;0.5,E224&gt;0.5,F224&gt;0.5),AND(D224&lt;0.5,E224&lt;0.5,F224&lt;0.5)),"Yes","No — toss-up")</f>
        <v>Yes</v>
      </c>
    </row>
    <row r="225" customFormat="false" ht="15" hidden="false" customHeight="false" outlineLevel="0" collapsed="false">
      <c r="A225" s="9" t="str">
        <f aca="false">'2026 Forecast A'!A133</f>
        <v>Lehigh</v>
      </c>
      <c r="B225" s="9" t="str">
        <f aca="false">'2026 Forecast A'!B133</f>
        <v>BETHLEHEM</v>
      </c>
      <c r="C225" s="9" t="str">
        <f aca="false">'2026 Forecast A'!C133</f>
        <v>BETHLEHEM 13TH WARD 8TH DIST</v>
      </c>
      <c r="D225" s="10" t="n">
        <f aca="false">'2026 Forecast A'!G133</f>
        <v>0.602981029810298</v>
      </c>
      <c r="E225" s="10" t="n">
        <f aca="false">'2026 Forecast B'!G133</f>
        <v>0.60840108401084</v>
      </c>
      <c r="F225" s="10" t="n">
        <f aca="false">'2026 Forecast C'!G133</f>
        <v>0.597560975609756</v>
      </c>
      <c r="G225" s="52" t="n">
        <f aca="false">(MAX(D225:F225)-MIN(D225:F225))*100</f>
        <v>1.08401084010841</v>
      </c>
      <c r="H225" s="53" t="n">
        <f aca="false">'2026 Forecast A'!L133</f>
        <v>2.48061389568831</v>
      </c>
      <c r="I225" s="53" t="n">
        <f aca="false">'2026 Forecast B'!L133</f>
        <v>2.66598492303397</v>
      </c>
      <c r="J225" s="53" t="n">
        <f aca="false">'2026 Forecast C'!L133</f>
        <v>2.39915566359118</v>
      </c>
      <c r="K225" s="18" t="n">
        <f aca="false">'2026 Forecast A'!F133</f>
        <v>738</v>
      </c>
      <c r="L225" s="54" t="str">
        <f aca="false">IF(OR(AND(D225&gt;0.5,E225&gt;0.5,F225&gt;0.5),AND(D225&lt;0.5,E225&lt;0.5,F225&lt;0.5)),"Yes","No — toss-up")</f>
        <v>Yes</v>
      </c>
    </row>
    <row r="226" customFormat="false" ht="15" hidden="false" customHeight="false" outlineLevel="0" collapsed="false">
      <c r="A226" s="9" t="str">
        <f aca="false">'2026 Forecast A'!A134</f>
        <v>Lehigh</v>
      </c>
      <c r="B226" s="9" t="str">
        <f aca="false">'2026 Forecast A'!B134</f>
        <v>CATASAUQUA</v>
      </c>
      <c r="C226" s="9" t="str">
        <f aca="false">'2026 Forecast A'!C134</f>
        <v>CATASAUQUA 1ST DIST</v>
      </c>
      <c r="D226" s="10" t="n">
        <f aca="false">'2026 Forecast A'!G134</f>
        <v>0.563503649635037</v>
      </c>
      <c r="E226" s="10" t="n">
        <f aca="false">'2026 Forecast B'!G134</f>
        <v>0.563503649635037</v>
      </c>
      <c r="F226" s="10" t="n">
        <f aca="false">'2026 Forecast C'!G134</f>
        <v>0.559124087591241</v>
      </c>
      <c r="G226" s="52" t="n">
        <f aca="false">(MAX(D226:F226)-MIN(D226:F226))*100</f>
        <v>0.437956204379564</v>
      </c>
      <c r="H226" s="53" t="n">
        <f aca="false">'2026 Forecast A'!L134</f>
        <v>2.48061389568831</v>
      </c>
      <c r="I226" s="53" t="n">
        <f aca="false">'2026 Forecast B'!L134</f>
        <v>2.66598492303397</v>
      </c>
      <c r="J226" s="53" t="n">
        <f aca="false">'2026 Forecast C'!L134</f>
        <v>2.39915566359118</v>
      </c>
      <c r="K226" s="18" t="n">
        <f aca="false">'2026 Forecast A'!F134</f>
        <v>685</v>
      </c>
      <c r="L226" s="54" t="str">
        <f aca="false">IF(OR(AND(D226&gt;0.5,E226&gt;0.5,F226&gt;0.5),AND(D226&lt;0.5,E226&lt;0.5,F226&lt;0.5)),"Yes","No — toss-up")</f>
        <v>Yes</v>
      </c>
    </row>
    <row r="227" customFormat="false" ht="15" hidden="false" customHeight="false" outlineLevel="0" collapsed="false">
      <c r="A227" s="9" t="str">
        <f aca="false">'2026 Forecast A'!A135</f>
        <v>Lehigh</v>
      </c>
      <c r="B227" s="9" t="str">
        <f aca="false">'2026 Forecast A'!B135</f>
        <v>CATASAUQUA</v>
      </c>
      <c r="C227" s="9" t="str">
        <f aca="false">'2026 Forecast A'!C135</f>
        <v>CATASAUQUA 2ND DIST</v>
      </c>
      <c r="D227" s="10" t="n">
        <f aca="false">'2026 Forecast A'!G135</f>
        <v>0.482468443197756</v>
      </c>
      <c r="E227" s="10" t="n">
        <f aca="false">'2026 Forecast B'!G135</f>
        <v>0.490883590462833</v>
      </c>
      <c r="F227" s="10" t="n">
        <f aca="false">'2026 Forecast C'!G135</f>
        <v>0.486676016830295</v>
      </c>
      <c r="G227" s="52" t="n">
        <f aca="false">(MAX(D227:F227)-MIN(D227:F227))*100</f>
        <v>0.841514726507714</v>
      </c>
      <c r="H227" s="53" t="n">
        <f aca="false">'2026 Forecast A'!L135</f>
        <v>2.48061389568831</v>
      </c>
      <c r="I227" s="53" t="n">
        <f aca="false">'2026 Forecast B'!L135</f>
        <v>2.66598492303397</v>
      </c>
      <c r="J227" s="53" t="n">
        <f aca="false">'2026 Forecast C'!L135</f>
        <v>2.39915566359118</v>
      </c>
      <c r="K227" s="18" t="n">
        <f aca="false">'2026 Forecast A'!F135</f>
        <v>713</v>
      </c>
      <c r="L227" s="54" t="str">
        <f aca="false">IF(OR(AND(D227&gt;0.5,E227&gt;0.5,F227&gt;0.5),AND(D227&lt;0.5,E227&lt;0.5,F227&lt;0.5)),"Yes","No — toss-up")</f>
        <v>Yes</v>
      </c>
    </row>
    <row r="228" customFormat="false" ht="15" hidden="false" customHeight="false" outlineLevel="0" collapsed="false">
      <c r="A228" s="9" t="str">
        <f aca="false">'2026 Forecast A'!A136</f>
        <v>Lehigh</v>
      </c>
      <c r="B228" s="9" t="str">
        <f aca="false">'2026 Forecast A'!B136</f>
        <v>CATASAUQUA</v>
      </c>
      <c r="C228" s="9" t="str">
        <f aca="false">'2026 Forecast A'!C136</f>
        <v>CATASAUQUA 3RD DIST</v>
      </c>
      <c r="D228" s="10" t="n">
        <f aca="false">'2026 Forecast A'!G136</f>
        <v>0.518565941101152</v>
      </c>
      <c r="E228" s="10" t="n">
        <f aca="false">'2026 Forecast B'!G136</f>
        <v>0.522407170294494</v>
      </c>
      <c r="F228" s="10" t="n">
        <f aca="false">'2026 Forecast C'!G136</f>
        <v>0.518565941101152</v>
      </c>
      <c r="G228" s="52" t="n">
        <f aca="false">(MAX(D228:F228)-MIN(D228:F228))*100</f>
        <v>0.384122919334184</v>
      </c>
      <c r="H228" s="53" t="n">
        <f aca="false">'2026 Forecast A'!L136</f>
        <v>2.48061389568831</v>
      </c>
      <c r="I228" s="53" t="n">
        <f aca="false">'2026 Forecast B'!L136</f>
        <v>2.66598492303397</v>
      </c>
      <c r="J228" s="53" t="n">
        <f aca="false">'2026 Forecast C'!L136</f>
        <v>2.39915566359118</v>
      </c>
      <c r="K228" s="18" t="n">
        <f aca="false">'2026 Forecast A'!F136</f>
        <v>781</v>
      </c>
      <c r="L228" s="54" t="str">
        <f aca="false">IF(OR(AND(D228&gt;0.5,E228&gt;0.5,F228&gt;0.5),AND(D228&lt;0.5,E228&lt;0.5,F228&lt;0.5)),"Yes","No — toss-up")</f>
        <v>Yes</v>
      </c>
    </row>
    <row r="229" customFormat="false" ht="15" hidden="false" customHeight="false" outlineLevel="0" collapsed="false">
      <c r="A229" s="9" t="str">
        <f aca="false">'2026 Forecast A'!A137</f>
        <v>Lehigh</v>
      </c>
      <c r="B229" s="9" t="str">
        <f aca="false">'2026 Forecast A'!B137</f>
        <v>COOPERSBURG</v>
      </c>
      <c r="C229" s="9" t="str">
        <f aca="false">'2026 Forecast A'!C137</f>
        <v>COOPERSBURG</v>
      </c>
      <c r="D229" s="10" t="n">
        <f aca="false">'2026 Forecast A'!G137</f>
        <v>0.485826771653543</v>
      </c>
      <c r="E229" s="10" t="n">
        <f aca="false">'2026 Forecast B'!G137</f>
        <v>0.488188976377953</v>
      </c>
      <c r="F229" s="10" t="n">
        <f aca="false">'2026 Forecast C'!G137</f>
        <v>0.488188976377953</v>
      </c>
      <c r="G229" s="52" t="n">
        <f aca="false">(MAX(D229:F229)-MIN(D229:F229))*100</f>
        <v>0.236220472440946</v>
      </c>
      <c r="H229" s="53" t="n">
        <f aca="false">'2026 Forecast A'!L137</f>
        <v>2.31037349377366</v>
      </c>
      <c r="I229" s="53" t="n">
        <f aca="false">'2026 Forecast B'!L137</f>
        <v>2.4262320385901</v>
      </c>
      <c r="J229" s="53" t="n">
        <f aca="false">'2026 Forecast C'!L137</f>
        <v>2.24926519740356</v>
      </c>
      <c r="K229" s="18" t="n">
        <f aca="false">'2026 Forecast A'!F137</f>
        <v>1270</v>
      </c>
      <c r="L229" s="54" t="str">
        <f aca="false">IF(OR(AND(D229&gt;0.5,E229&gt;0.5,F229&gt;0.5),AND(D229&lt;0.5,E229&lt;0.5,F229&lt;0.5)),"Yes","No — toss-up")</f>
        <v>Yes</v>
      </c>
    </row>
    <row r="230" customFormat="false" ht="15" hidden="false" customHeight="false" outlineLevel="0" collapsed="false">
      <c r="A230" s="9" t="str">
        <f aca="false">'2026 Forecast A'!A138</f>
        <v>Lehigh</v>
      </c>
      <c r="B230" s="9" t="str">
        <f aca="false">'2026 Forecast A'!B138</f>
        <v>COPLAY</v>
      </c>
      <c r="C230" s="9" t="str">
        <f aca="false">'2026 Forecast A'!C138</f>
        <v>COPLAY 1ST DISTRICT</v>
      </c>
      <c r="D230" s="10" t="n">
        <f aca="false">'2026 Forecast A'!G138</f>
        <v>0.511304347826087</v>
      </c>
      <c r="E230" s="10" t="n">
        <f aca="false">'2026 Forecast B'!G138</f>
        <v>0.514782608695652</v>
      </c>
      <c r="F230" s="10" t="n">
        <f aca="false">'2026 Forecast C'!G138</f>
        <v>0.51304347826087</v>
      </c>
      <c r="G230" s="52" t="n">
        <f aca="false">(MAX(D230:F230)-MIN(D230:F230))*100</f>
        <v>0.347826086956526</v>
      </c>
      <c r="H230" s="53" t="n">
        <f aca="false">'2026 Forecast A'!L138</f>
        <v>2.48061389568831</v>
      </c>
      <c r="I230" s="53" t="n">
        <f aca="false">'2026 Forecast B'!L138</f>
        <v>2.66598492303397</v>
      </c>
      <c r="J230" s="53" t="n">
        <f aca="false">'2026 Forecast C'!L138</f>
        <v>2.39915566359118</v>
      </c>
      <c r="K230" s="18" t="n">
        <f aca="false">'2026 Forecast A'!F138</f>
        <v>575</v>
      </c>
      <c r="L230" s="54" t="str">
        <f aca="false">IF(OR(AND(D230&gt;0.5,E230&gt;0.5,F230&gt;0.5),AND(D230&lt;0.5,E230&lt;0.5,F230&lt;0.5)),"Yes","No — toss-up")</f>
        <v>Yes</v>
      </c>
    </row>
    <row r="231" customFormat="false" ht="15" hidden="false" customHeight="false" outlineLevel="0" collapsed="false">
      <c r="A231" s="9" t="str">
        <f aca="false">'2026 Forecast A'!A139</f>
        <v>Lehigh</v>
      </c>
      <c r="B231" s="9" t="str">
        <f aca="false">'2026 Forecast A'!B139</f>
        <v>COPLAY</v>
      </c>
      <c r="C231" s="9" t="str">
        <f aca="false">'2026 Forecast A'!C139</f>
        <v>COPLAY 2ND DISTRICT</v>
      </c>
      <c r="D231" s="10" t="n">
        <f aca="false">'2026 Forecast A'!G139</f>
        <v>0.517110266159696</v>
      </c>
      <c r="E231" s="10" t="n">
        <f aca="false">'2026 Forecast B'!G139</f>
        <v>0.518377693282636</v>
      </c>
      <c r="F231" s="10" t="n">
        <f aca="false">'2026 Forecast C'!G139</f>
        <v>0.519645120405577</v>
      </c>
      <c r="G231" s="52" t="n">
        <f aca="false">(MAX(D231:F231)-MIN(D231:F231))*100</f>
        <v>0.253485424588085</v>
      </c>
      <c r="H231" s="53" t="n">
        <f aca="false">'2026 Forecast A'!L139</f>
        <v>2.48061389568831</v>
      </c>
      <c r="I231" s="53" t="n">
        <f aca="false">'2026 Forecast B'!L139</f>
        <v>2.66598492303397</v>
      </c>
      <c r="J231" s="53" t="n">
        <f aca="false">'2026 Forecast C'!L139</f>
        <v>2.39915566359118</v>
      </c>
      <c r="K231" s="18" t="n">
        <f aca="false">'2026 Forecast A'!F139</f>
        <v>789</v>
      </c>
      <c r="L231" s="54" t="str">
        <f aca="false">IF(OR(AND(D231&gt;0.5,E231&gt;0.5,F231&gt;0.5),AND(D231&lt;0.5,E231&lt;0.5,F231&lt;0.5)),"Yes","No — toss-up")</f>
        <v>Yes</v>
      </c>
    </row>
    <row r="232" customFormat="false" ht="15" hidden="false" customHeight="false" outlineLevel="0" collapsed="false">
      <c r="A232" s="9" t="str">
        <f aca="false">'2026 Forecast A'!A140</f>
        <v>Lehigh</v>
      </c>
      <c r="B232" s="9" t="str">
        <f aca="false">'2026 Forecast A'!B140</f>
        <v>EMMAUS</v>
      </c>
      <c r="C232" s="9" t="str">
        <f aca="false">'2026 Forecast A'!C140</f>
        <v>EMMAUS 1ST DISTRICT</v>
      </c>
      <c r="D232" s="10" t="n">
        <f aca="false">'2026 Forecast A'!G140</f>
        <v>0.536764705882353</v>
      </c>
      <c r="E232" s="10" t="n">
        <f aca="false">'2026 Forecast B'!G140</f>
        <v>0.537990196078431</v>
      </c>
      <c r="F232" s="10" t="n">
        <f aca="false">'2026 Forecast C'!G140</f>
        <v>0.53921568627451</v>
      </c>
      <c r="G232" s="52" t="n">
        <f aca="false">(MAX(D232:F232)-MIN(D232:F232))*100</f>
        <v>0.245098039215685</v>
      </c>
      <c r="H232" s="53" t="n">
        <f aca="false">'2026 Forecast A'!L140</f>
        <v>2.48061389568831</v>
      </c>
      <c r="I232" s="53" t="n">
        <f aca="false">'2026 Forecast B'!L140</f>
        <v>2.66598492303397</v>
      </c>
      <c r="J232" s="53" t="n">
        <f aca="false">'2026 Forecast C'!L140</f>
        <v>2.39915566359118</v>
      </c>
      <c r="K232" s="18" t="n">
        <f aca="false">'2026 Forecast A'!F140</f>
        <v>816</v>
      </c>
      <c r="L232" s="54" t="str">
        <f aca="false">IF(OR(AND(D232&gt;0.5,E232&gt;0.5,F232&gt;0.5),AND(D232&lt;0.5,E232&lt;0.5,F232&lt;0.5)),"Yes","No — toss-up")</f>
        <v>Yes</v>
      </c>
    </row>
    <row r="233" customFormat="false" ht="15" hidden="false" customHeight="false" outlineLevel="0" collapsed="false">
      <c r="A233" s="9" t="str">
        <f aca="false">'2026 Forecast A'!A141</f>
        <v>Lehigh</v>
      </c>
      <c r="B233" s="9" t="str">
        <f aca="false">'2026 Forecast A'!B141</f>
        <v>EMMAUS</v>
      </c>
      <c r="C233" s="9" t="str">
        <f aca="false">'2026 Forecast A'!C141</f>
        <v>EMMAUS 2ND DISTRICT</v>
      </c>
      <c r="D233" s="10" t="n">
        <f aca="false">'2026 Forecast A'!G141</f>
        <v>0.528554070473876</v>
      </c>
      <c r="E233" s="10" t="n">
        <f aca="false">'2026 Forecast B'!G141</f>
        <v>0.539489671931956</v>
      </c>
      <c r="F233" s="10" t="n">
        <f aca="false">'2026 Forecast C'!G141</f>
        <v>0.528554070473876</v>
      </c>
      <c r="G233" s="52" t="n">
        <f aca="false">(MAX(D233:F233)-MIN(D233:F233))*100</f>
        <v>1.09356014580803</v>
      </c>
      <c r="H233" s="53" t="n">
        <f aca="false">'2026 Forecast A'!L141</f>
        <v>2.48061389568831</v>
      </c>
      <c r="I233" s="53" t="n">
        <f aca="false">'2026 Forecast B'!L141</f>
        <v>2.66598492303397</v>
      </c>
      <c r="J233" s="53" t="n">
        <f aca="false">'2026 Forecast C'!L141</f>
        <v>2.39915566359118</v>
      </c>
      <c r="K233" s="18" t="n">
        <f aca="false">'2026 Forecast A'!F141</f>
        <v>823</v>
      </c>
      <c r="L233" s="54" t="str">
        <f aca="false">IF(OR(AND(D233&gt;0.5,E233&gt;0.5,F233&gt;0.5),AND(D233&lt;0.5,E233&lt;0.5,F233&lt;0.5)),"Yes","No — toss-up")</f>
        <v>Yes</v>
      </c>
    </row>
    <row r="234" customFormat="false" ht="15" hidden="false" customHeight="false" outlineLevel="0" collapsed="false">
      <c r="A234" s="9" t="str">
        <f aca="false">'2026 Forecast A'!A142</f>
        <v>Lehigh</v>
      </c>
      <c r="B234" s="9" t="str">
        <f aca="false">'2026 Forecast A'!B142</f>
        <v>EMMAUS</v>
      </c>
      <c r="C234" s="9" t="str">
        <f aca="false">'2026 Forecast A'!C142</f>
        <v>EMMAUS 3RD DISTRICT</v>
      </c>
      <c r="D234" s="10" t="n">
        <f aca="false">'2026 Forecast A'!G142</f>
        <v>0.509341998375305</v>
      </c>
      <c r="E234" s="10" t="n">
        <f aca="false">'2026 Forecast B'!G142</f>
        <v>0.510966693744923</v>
      </c>
      <c r="F234" s="10" t="n">
        <f aca="false">'2026 Forecast C'!G142</f>
        <v>0.51340373679935</v>
      </c>
      <c r="G234" s="52" t="n">
        <f aca="false">(MAX(D234:F234)-MIN(D234:F234))*100</f>
        <v>0.406173842404556</v>
      </c>
      <c r="H234" s="53" t="n">
        <f aca="false">'2026 Forecast A'!L142</f>
        <v>2.31037349377366</v>
      </c>
      <c r="I234" s="53" t="n">
        <f aca="false">'2026 Forecast B'!L142</f>
        <v>2.4262320385901</v>
      </c>
      <c r="J234" s="53" t="n">
        <f aca="false">'2026 Forecast C'!L142</f>
        <v>2.24926519740356</v>
      </c>
      <c r="K234" s="18" t="n">
        <f aca="false">'2026 Forecast A'!F142</f>
        <v>1231</v>
      </c>
      <c r="L234" s="54" t="str">
        <f aca="false">IF(OR(AND(D234&gt;0.5,E234&gt;0.5,F234&gt;0.5),AND(D234&lt;0.5,E234&lt;0.5,F234&lt;0.5)),"Yes","No — toss-up")</f>
        <v>Yes</v>
      </c>
    </row>
    <row r="235" customFormat="false" ht="15" hidden="false" customHeight="false" outlineLevel="0" collapsed="false">
      <c r="A235" s="9" t="str">
        <f aca="false">'2026 Forecast A'!A143</f>
        <v>Lehigh</v>
      </c>
      <c r="B235" s="9" t="str">
        <f aca="false">'2026 Forecast A'!B143</f>
        <v>EMMAUS</v>
      </c>
      <c r="C235" s="9" t="str">
        <f aca="false">'2026 Forecast A'!C143</f>
        <v>EMMAUS 4TH DISTRICT</v>
      </c>
      <c r="D235" s="10" t="n">
        <f aca="false">'2026 Forecast A'!G143</f>
        <v>0.55663430420712</v>
      </c>
      <c r="E235" s="10" t="n">
        <f aca="false">'2026 Forecast B'!G143</f>
        <v>0.560949298813377</v>
      </c>
      <c r="F235" s="10" t="n">
        <f aca="false">'2026 Forecast C'!G143</f>
        <v>0.554476806903991</v>
      </c>
      <c r="G235" s="52" t="n">
        <f aca="false">(MAX(D235:F235)-MIN(D235:F235))*100</f>
        <v>0.647249190938515</v>
      </c>
      <c r="H235" s="53" t="n">
        <f aca="false">'2026 Forecast A'!L143</f>
        <v>2.31037349377366</v>
      </c>
      <c r="I235" s="53" t="n">
        <f aca="false">'2026 Forecast B'!L143</f>
        <v>2.4262320385901</v>
      </c>
      <c r="J235" s="53" t="n">
        <f aca="false">'2026 Forecast C'!L143</f>
        <v>2.24926519740356</v>
      </c>
      <c r="K235" s="18" t="n">
        <f aca="false">'2026 Forecast A'!F143</f>
        <v>927</v>
      </c>
      <c r="L235" s="54" t="str">
        <f aca="false">IF(OR(AND(D235&gt;0.5,E235&gt;0.5,F235&gt;0.5),AND(D235&lt;0.5,E235&lt;0.5,F235&lt;0.5)),"Yes","No — toss-up")</f>
        <v>Yes</v>
      </c>
    </row>
    <row r="236" customFormat="false" ht="15" hidden="false" customHeight="false" outlineLevel="0" collapsed="false">
      <c r="A236" s="9" t="str">
        <f aca="false">'2026 Forecast A'!A144</f>
        <v>Lehigh</v>
      </c>
      <c r="B236" s="9" t="str">
        <f aca="false">'2026 Forecast A'!B144</f>
        <v>EMMAUS</v>
      </c>
      <c r="C236" s="9" t="str">
        <f aca="false">'2026 Forecast A'!C144</f>
        <v>EMMAUS 5TH DISTRICT</v>
      </c>
      <c r="D236" s="10" t="n">
        <f aca="false">'2026 Forecast A'!G144</f>
        <v>0.504378283712785</v>
      </c>
      <c r="E236" s="10" t="n">
        <f aca="false">'2026 Forecast B'!G144</f>
        <v>0.502626970227671</v>
      </c>
      <c r="F236" s="10" t="n">
        <f aca="false">'2026 Forecast C'!G144</f>
        <v>0.506129597197898</v>
      </c>
      <c r="G236" s="52" t="n">
        <f aca="false">(MAX(D236:F236)-MIN(D236:F236))*100</f>
        <v>0.350262697022763</v>
      </c>
      <c r="H236" s="53" t="n">
        <f aca="false">'2026 Forecast A'!L144</f>
        <v>2.48061389568831</v>
      </c>
      <c r="I236" s="53" t="n">
        <f aca="false">'2026 Forecast B'!L144</f>
        <v>2.66598492303397</v>
      </c>
      <c r="J236" s="53" t="n">
        <f aca="false">'2026 Forecast C'!L144</f>
        <v>2.39915566359118</v>
      </c>
      <c r="K236" s="18" t="n">
        <f aca="false">'2026 Forecast A'!F144</f>
        <v>571</v>
      </c>
      <c r="L236" s="54" t="str">
        <f aca="false">IF(OR(AND(D236&gt;0.5,E236&gt;0.5,F236&gt;0.5),AND(D236&lt;0.5,E236&lt;0.5,F236&lt;0.5)),"Yes","No — toss-up")</f>
        <v>Yes</v>
      </c>
    </row>
    <row r="237" customFormat="false" ht="15" hidden="false" customHeight="false" outlineLevel="0" collapsed="false">
      <c r="A237" s="9" t="str">
        <f aca="false">'2026 Forecast A'!A145</f>
        <v>Lehigh</v>
      </c>
      <c r="B237" s="9" t="str">
        <f aca="false">'2026 Forecast A'!B145</f>
        <v>EMMAUS</v>
      </c>
      <c r="C237" s="9" t="str">
        <f aca="false">'2026 Forecast A'!C145</f>
        <v>EMMAUS 6TH DISTRICT</v>
      </c>
      <c r="D237" s="10" t="n">
        <f aca="false">'2026 Forecast A'!G145</f>
        <v>0.570149253731343</v>
      </c>
      <c r="E237" s="10" t="n">
        <f aca="false">'2026 Forecast B'!G145</f>
        <v>0.570149253731343</v>
      </c>
      <c r="F237" s="10" t="n">
        <f aca="false">'2026 Forecast C'!G145</f>
        <v>0.567164179104478</v>
      </c>
      <c r="G237" s="52" t="n">
        <f aca="false">(MAX(D237:F237)-MIN(D237:F237))*100</f>
        <v>0.29850746268657</v>
      </c>
      <c r="H237" s="53" t="n">
        <f aca="false">'2026 Forecast A'!L145</f>
        <v>2.31037349377366</v>
      </c>
      <c r="I237" s="53" t="n">
        <f aca="false">'2026 Forecast B'!L145</f>
        <v>2.4262320385901</v>
      </c>
      <c r="J237" s="53" t="n">
        <f aca="false">'2026 Forecast C'!L145</f>
        <v>2.24926519740356</v>
      </c>
      <c r="K237" s="18" t="n">
        <f aca="false">'2026 Forecast A'!F145</f>
        <v>1005</v>
      </c>
      <c r="L237" s="54" t="str">
        <f aca="false">IF(OR(AND(D237&gt;0.5,E237&gt;0.5,F237&gt;0.5),AND(D237&lt;0.5,E237&lt;0.5,F237&lt;0.5)),"Yes","No — toss-up")</f>
        <v>Yes</v>
      </c>
    </row>
    <row r="238" customFormat="false" ht="15" hidden="false" customHeight="false" outlineLevel="0" collapsed="false">
      <c r="A238" s="9" t="str">
        <f aca="false">'2026 Forecast A'!A146</f>
        <v>Lehigh</v>
      </c>
      <c r="B238" s="9" t="str">
        <f aca="false">'2026 Forecast A'!B146</f>
        <v>FOUNTAIN HILL</v>
      </c>
      <c r="C238" s="9" t="str">
        <f aca="false">'2026 Forecast A'!C146</f>
        <v>FOUNTAIN HILL 1ST DIST</v>
      </c>
      <c r="D238" s="10" t="n">
        <f aca="false">'2026 Forecast A'!G146</f>
        <v>0.66832504145937</v>
      </c>
      <c r="E238" s="10" t="n">
        <f aca="false">'2026 Forecast B'!G146</f>
        <v>0.681592039800995</v>
      </c>
      <c r="F238" s="10" t="n">
        <f aca="false">'2026 Forecast C'!G146</f>
        <v>0.656716417910448</v>
      </c>
      <c r="G238" s="52" t="n">
        <f aca="false">(MAX(D238:F238)-MIN(D238:F238))*100</f>
        <v>2.48756218905473</v>
      </c>
      <c r="H238" s="53" t="n">
        <f aca="false">'2026 Forecast A'!L146</f>
        <v>2.48061389568831</v>
      </c>
      <c r="I238" s="53" t="n">
        <f aca="false">'2026 Forecast B'!L146</f>
        <v>2.66598492303397</v>
      </c>
      <c r="J238" s="53" t="n">
        <f aca="false">'2026 Forecast C'!L146</f>
        <v>2.39915566359118</v>
      </c>
      <c r="K238" s="18" t="n">
        <f aca="false">'2026 Forecast A'!F146</f>
        <v>603</v>
      </c>
      <c r="L238" s="54" t="str">
        <f aca="false">IF(OR(AND(D238&gt;0.5,E238&gt;0.5,F238&gt;0.5),AND(D238&lt;0.5,E238&lt;0.5,F238&lt;0.5)),"Yes","No — toss-up")</f>
        <v>Yes</v>
      </c>
    </row>
    <row r="239" customFormat="false" ht="15" hidden="false" customHeight="false" outlineLevel="0" collapsed="false">
      <c r="A239" s="9" t="str">
        <f aca="false">'2026 Forecast A'!A147</f>
        <v>Lehigh</v>
      </c>
      <c r="B239" s="9" t="str">
        <f aca="false">'2026 Forecast A'!B147</f>
        <v>FOUNTAIN HILL</v>
      </c>
      <c r="C239" s="9" t="str">
        <f aca="false">'2026 Forecast A'!C147</f>
        <v>FOUNTAIN HILL 2ND DIST</v>
      </c>
      <c r="D239" s="10" t="n">
        <f aca="false">'2026 Forecast A'!G147</f>
        <v>0.630165289256198</v>
      </c>
      <c r="E239" s="10" t="n">
        <f aca="false">'2026 Forecast B'!G147</f>
        <v>0.636363636363636</v>
      </c>
      <c r="F239" s="10" t="n">
        <f aca="false">'2026 Forecast C'!G147</f>
        <v>0.628099173553719</v>
      </c>
      <c r="G239" s="52" t="n">
        <f aca="false">(MAX(D239:F239)-MIN(D239:F239))*100</f>
        <v>0.826446280991733</v>
      </c>
      <c r="H239" s="53" t="n">
        <f aca="false">'2026 Forecast A'!L147</f>
        <v>3.44705498225642</v>
      </c>
      <c r="I239" s="53" t="n">
        <f aca="false">'2026 Forecast B'!L147</f>
        <v>3.66578676809892</v>
      </c>
      <c r="J239" s="53" t="n">
        <f aca="false">'2026 Forecast C'!L147</f>
        <v>3.27782194131547</v>
      </c>
      <c r="K239" s="18" t="n">
        <f aca="false">'2026 Forecast A'!F147</f>
        <v>484</v>
      </c>
      <c r="L239" s="54" t="str">
        <f aca="false">IF(OR(AND(D239&gt;0.5,E239&gt;0.5,F239&gt;0.5),AND(D239&lt;0.5,E239&lt;0.5,F239&lt;0.5)),"Yes","No — toss-up")</f>
        <v>Yes</v>
      </c>
    </row>
    <row r="240" customFormat="false" ht="15" hidden="false" customHeight="false" outlineLevel="0" collapsed="false">
      <c r="A240" s="9" t="str">
        <f aca="false">'2026 Forecast A'!A148</f>
        <v>Lehigh</v>
      </c>
      <c r="B240" s="9" t="str">
        <f aca="false">'2026 Forecast A'!B148</f>
        <v>FOUNTAIN HILL</v>
      </c>
      <c r="C240" s="9" t="str">
        <f aca="false">'2026 Forecast A'!C148</f>
        <v>FOUNTAIN HILL 3RD DIST</v>
      </c>
      <c r="D240" s="10" t="n">
        <f aca="false">'2026 Forecast A'!G148</f>
        <v>0.652427184466019</v>
      </c>
      <c r="E240" s="10" t="n">
        <f aca="false">'2026 Forecast B'!G148</f>
        <v>0.662135922330097</v>
      </c>
      <c r="F240" s="10" t="n">
        <f aca="false">'2026 Forecast C'!G148</f>
        <v>0.648543689320388</v>
      </c>
      <c r="G240" s="52" t="n">
        <f aca="false">(MAX(D240:F240)-MIN(D240:F240))*100</f>
        <v>1.35922330097088</v>
      </c>
      <c r="H240" s="53" t="n">
        <f aca="false">'2026 Forecast A'!L148</f>
        <v>3.44705498225642</v>
      </c>
      <c r="I240" s="53" t="n">
        <f aca="false">'2026 Forecast B'!L148</f>
        <v>3.66578676809892</v>
      </c>
      <c r="J240" s="53" t="n">
        <f aca="false">'2026 Forecast C'!L148</f>
        <v>3.27782194131547</v>
      </c>
      <c r="K240" s="18" t="n">
        <f aca="false">'2026 Forecast A'!F148</f>
        <v>515</v>
      </c>
      <c r="L240" s="54" t="str">
        <f aca="false">IF(OR(AND(D240&gt;0.5,E240&gt;0.5,F240&gt;0.5),AND(D240&lt;0.5,E240&lt;0.5,F240&lt;0.5)),"Yes","No — toss-up")</f>
        <v>Yes</v>
      </c>
    </row>
    <row r="241" customFormat="false" ht="15" hidden="false" customHeight="false" outlineLevel="0" collapsed="false">
      <c r="A241" s="9" t="str">
        <f aca="false">'2026 Forecast A'!A149</f>
        <v>Lehigh</v>
      </c>
      <c r="B241" s="9" t="str">
        <f aca="false">'2026 Forecast A'!B149</f>
        <v>HANOVER</v>
      </c>
      <c r="C241" s="9" t="str">
        <f aca="false">'2026 Forecast A'!C149</f>
        <v>HANOVER</v>
      </c>
      <c r="D241" s="10" t="n">
        <f aca="false">'2026 Forecast A'!G149</f>
        <v>0.551652892561984</v>
      </c>
      <c r="E241" s="10" t="n">
        <f aca="false">'2026 Forecast B'!G149</f>
        <v>0.547520661157025</v>
      </c>
      <c r="F241" s="10" t="n">
        <f aca="false">'2026 Forecast C'!G149</f>
        <v>0.551652892561984</v>
      </c>
      <c r="G241" s="52" t="n">
        <f aca="false">(MAX(D241:F241)-MIN(D241:F241))*100</f>
        <v>0.413223140495866</v>
      </c>
      <c r="H241" s="53" t="n">
        <f aca="false">'2026 Forecast A'!L149</f>
        <v>3.44705498225642</v>
      </c>
      <c r="I241" s="53" t="n">
        <f aca="false">'2026 Forecast B'!L149</f>
        <v>3.66578676809892</v>
      </c>
      <c r="J241" s="53" t="n">
        <f aca="false">'2026 Forecast C'!L149</f>
        <v>3.27782194131547</v>
      </c>
      <c r="K241" s="18" t="n">
        <f aca="false">'2026 Forecast A'!F149</f>
        <v>484</v>
      </c>
      <c r="L241" s="54" t="str">
        <f aca="false">IF(OR(AND(D241&gt;0.5,E241&gt;0.5,F241&gt;0.5),AND(D241&lt;0.5,E241&lt;0.5,F241&lt;0.5)),"Yes","No — toss-up")</f>
        <v>Yes</v>
      </c>
    </row>
    <row r="242" customFormat="false" ht="15" hidden="false" customHeight="false" outlineLevel="0" collapsed="false">
      <c r="A242" s="9" t="str">
        <f aca="false">'2026 Forecast A'!A150</f>
        <v>Lehigh</v>
      </c>
      <c r="B242" s="9" t="str">
        <f aca="false">'2026 Forecast A'!B150</f>
        <v>HEIDELBERG</v>
      </c>
      <c r="C242" s="9" t="str">
        <f aca="false">'2026 Forecast A'!C150</f>
        <v>HEIDELBERG</v>
      </c>
      <c r="D242" s="10" t="n">
        <f aca="false">'2026 Forecast A'!G150</f>
        <v>0.31985515992758</v>
      </c>
      <c r="E242" s="10" t="n">
        <f aca="false">'2026 Forecast B'!G150</f>
        <v>0.315027157513579</v>
      </c>
      <c r="F242" s="10" t="n">
        <f aca="false">'2026 Forecast C'!G150</f>
        <v>0.326493663246832</v>
      </c>
      <c r="G242" s="52" t="n">
        <f aca="false">(MAX(D242:F242)-MIN(D242:F242))*100</f>
        <v>1.14665057332529</v>
      </c>
      <c r="H242" s="53" t="n">
        <f aca="false">'2026 Forecast A'!L150</f>
        <v>2.31037349377366</v>
      </c>
      <c r="I242" s="53" t="n">
        <f aca="false">'2026 Forecast B'!L150</f>
        <v>2.4262320385901</v>
      </c>
      <c r="J242" s="53" t="n">
        <f aca="false">'2026 Forecast C'!L150</f>
        <v>2.24926519740356</v>
      </c>
      <c r="K242" s="18" t="n">
        <f aca="false">'2026 Forecast A'!F150</f>
        <v>1657</v>
      </c>
      <c r="L242" s="54" t="str">
        <f aca="false">IF(OR(AND(D242&gt;0.5,E242&gt;0.5,F242&gt;0.5),AND(D242&lt;0.5,E242&lt;0.5,F242&lt;0.5)),"Yes","No — toss-up")</f>
        <v>Yes</v>
      </c>
    </row>
    <row r="243" customFormat="false" ht="15" hidden="false" customHeight="false" outlineLevel="0" collapsed="false">
      <c r="A243" s="9" t="str">
        <f aca="false">'2026 Forecast A'!A151</f>
        <v>Lehigh</v>
      </c>
      <c r="B243" s="9" t="str">
        <f aca="false">'2026 Forecast A'!B151</f>
        <v>LOWER MACUNGIE</v>
      </c>
      <c r="C243" s="9" t="str">
        <f aca="false">'2026 Forecast A'!C151</f>
        <v>LOWER MACUNGIE 10TH DISTRICT</v>
      </c>
      <c r="D243" s="10" t="n">
        <f aca="false">'2026 Forecast A'!G151</f>
        <v>0.491558441558442</v>
      </c>
      <c r="E243" s="10" t="n">
        <f aca="false">'2026 Forecast B'!G151</f>
        <v>0.483766233766234</v>
      </c>
      <c r="F243" s="10" t="n">
        <f aca="false">'2026 Forecast C'!G151</f>
        <v>0.494805194805195</v>
      </c>
      <c r="G243" s="52" t="n">
        <f aca="false">(MAX(D243:F243)-MIN(D243:F243))*100</f>
        <v>1.1038961038961</v>
      </c>
      <c r="H243" s="53" t="n">
        <f aca="false">'2026 Forecast A'!L151</f>
        <v>2.31037349377366</v>
      </c>
      <c r="I243" s="53" t="n">
        <f aca="false">'2026 Forecast B'!L151</f>
        <v>2.4262320385901</v>
      </c>
      <c r="J243" s="53" t="n">
        <f aca="false">'2026 Forecast C'!L151</f>
        <v>2.24926519740356</v>
      </c>
      <c r="K243" s="18" t="n">
        <f aca="false">'2026 Forecast A'!F151</f>
        <v>1540</v>
      </c>
      <c r="L243" s="54" t="str">
        <f aca="false">IF(OR(AND(D243&gt;0.5,E243&gt;0.5,F243&gt;0.5),AND(D243&lt;0.5,E243&lt;0.5,F243&lt;0.5)),"Yes","No — toss-up")</f>
        <v>Yes</v>
      </c>
    </row>
    <row r="244" customFormat="false" ht="15" hidden="false" customHeight="false" outlineLevel="0" collapsed="false">
      <c r="A244" s="9" t="str">
        <f aca="false">'2026 Forecast A'!A152</f>
        <v>Lehigh</v>
      </c>
      <c r="B244" s="9" t="str">
        <f aca="false">'2026 Forecast A'!B152</f>
        <v>LOWER MACUNGIE</v>
      </c>
      <c r="C244" s="9" t="str">
        <f aca="false">'2026 Forecast A'!C152</f>
        <v>LOWER MACUNGIE 1ST DISTRICT</v>
      </c>
      <c r="D244" s="10" t="n">
        <f aca="false">'2026 Forecast A'!G152</f>
        <v>0.507374631268437</v>
      </c>
      <c r="E244" s="10" t="n">
        <f aca="false">'2026 Forecast B'!G152</f>
        <v>0.510914454277286</v>
      </c>
      <c r="F244" s="10" t="n">
        <f aca="false">'2026 Forecast C'!G152</f>
        <v>0.509734513274336</v>
      </c>
      <c r="G244" s="52" t="n">
        <f aca="false">(MAX(D244:F244)-MIN(D244:F244))*100</f>
        <v>0.353982300884947</v>
      </c>
      <c r="H244" s="53" t="n">
        <f aca="false">'2026 Forecast A'!L152</f>
        <v>2.31037349377366</v>
      </c>
      <c r="I244" s="53" t="n">
        <f aca="false">'2026 Forecast B'!L152</f>
        <v>2.4262320385901</v>
      </c>
      <c r="J244" s="53" t="n">
        <f aca="false">'2026 Forecast C'!L152</f>
        <v>2.24926519740356</v>
      </c>
      <c r="K244" s="18" t="n">
        <f aca="false">'2026 Forecast A'!F152</f>
        <v>1695</v>
      </c>
      <c r="L244" s="54" t="str">
        <f aca="false">IF(OR(AND(D244&gt;0.5,E244&gt;0.5,F244&gt;0.5),AND(D244&lt;0.5,E244&lt;0.5,F244&lt;0.5)),"Yes","No — toss-up")</f>
        <v>Yes</v>
      </c>
    </row>
    <row r="245" customFormat="false" ht="15" hidden="false" customHeight="false" outlineLevel="0" collapsed="false">
      <c r="A245" s="9" t="str">
        <f aca="false">'2026 Forecast A'!A153</f>
        <v>Lehigh</v>
      </c>
      <c r="B245" s="9" t="str">
        <f aca="false">'2026 Forecast A'!B153</f>
        <v>LOWER MACUNGIE</v>
      </c>
      <c r="C245" s="9" t="str">
        <f aca="false">'2026 Forecast A'!C153</f>
        <v>LOWER MACUNGIE 2ND DISTRICT</v>
      </c>
      <c r="D245" s="10" t="n">
        <f aca="false">'2026 Forecast A'!G153</f>
        <v>0.507251264755481</v>
      </c>
      <c r="E245" s="10" t="n">
        <f aca="false">'2026 Forecast B'!G153</f>
        <v>0.508600337268128</v>
      </c>
      <c r="F245" s="10" t="n">
        <f aca="false">'2026 Forecast C'!G153</f>
        <v>0.510286677908938</v>
      </c>
      <c r="G245" s="52" t="n">
        <f aca="false">(MAX(D245:F245)-MIN(D245:F245))*100</f>
        <v>0.30354131534569</v>
      </c>
      <c r="H245" s="53" t="n">
        <f aca="false">'2026 Forecast A'!L153</f>
        <v>2.31037349377366</v>
      </c>
      <c r="I245" s="53" t="n">
        <f aca="false">'2026 Forecast B'!L153</f>
        <v>2.4262320385901</v>
      </c>
      <c r="J245" s="53" t="n">
        <f aca="false">'2026 Forecast C'!L153</f>
        <v>2.24926519740356</v>
      </c>
      <c r="K245" s="18" t="n">
        <f aca="false">'2026 Forecast A'!F153</f>
        <v>2965</v>
      </c>
      <c r="L245" s="54" t="str">
        <f aca="false">IF(OR(AND(D245&gt;0.5,E245&gt;0.5,F245&gt;0.5),AND(D245&lt;0.5,E245&lt;0.5,F245&lt;0.5)),"Yes","No — toss-up")</f>
        <v>Yes</v>
      </c>
    </row>
    <row r="246" customFormat="false" ht="15" hidden="false" customHeight="false" outlineLevel="0" collapsed="false">
      <c r="A246" s="9" t="str">
        <f aca="false">'2026 Forecast A'!A154</f>
        <v>Lehigh</v>
      </c>
      <c r="B246" s="9" t="str">
        <f aca="false">'2026 Forecast A'!B154</f>
        <v>LOWER MACUNGIE</v>
      </c>
      <c r="C246" s="9" t="str">
        <f aca="false">'2026 Forecast A'!C154</f>
        <v>LOWER MACUNGIE 3RD DISTRICT</v>
      </c>
      <c r="D246" s="10" t="n">
        <f aca="false">'2026 Forecast A'!G154</f>
        <v>0.484084880636605</v>
      </c>
      <c r="E246" s="10" t="n">
        <f aca="false">'2026 Forecast B'!G154</f>
        <v>0.484084880636605</v>
      </c>
      <c r="F246" s="10" t="n">
        <f aca="false">'2026 Forecast C'!G154</f>
        <v>0.488063660477454</v>
      </c>
      <c r="G246" s="52" t="n">
        <f aca="false">(MAX(D246:F246)-MIN(D246:F246))*100</f>
        <v>0.397877984084882</v>
      </c>
      <c r="H246" s="53" t="n">
        <f aca="false">'2026 Forecast A'!L154</f>
        <v>2.31037349377366</v>
      </c>
      <c r="I246" s="53" t="n">
        <f aca="false">'2026 Forecast B'!L154</f>
        <v>2.4262320385901</v>
      </c>
      <c r="J246" s="53" t="n">
        <f aca="false">'2026 Forecast C'!L154</f>
        <v>2.24926519740356</v>
      </c>
      <c r="K246" s="18" t="n">
        <f aca="false">'2026 Forecast A'!F154</f>
        <v>1508</v>
      </c>
      <c r="L246" s="54" t="str">
        <f aca="false">IF(OR(AND(D246&gt;0.5,E246&gt;0.5,F246&gt;0.5),AND(D246&lt;0.5,E246&lt;0.5,F246&lt;0.5)),"Yes","No — toss-up")</f>
        <v>Yes</v>
      </c>
    </row>
    <row r="247" customFormat="false" ht="15" hidden="false" customHeight="false" outlineLevel="0" collapsed="false">
      <c r="A247" s="9" t="str">
        <f aca="false">'2026 Forecast A'!A155</f>
        <v>Lehigh</v>
      </c>
      <c r="B247" s="9" t="str">
        <f aca="false">'2026 Forecast A'!B155</f>
        <v>LOWER MACUNGIE</v>
      </c>
      <c r="C247" s="9" t="str">
        <f aca="false">'2026 Forecast A'!C155</f>
        <v>LOWER MACUNGIE 4TH DISTRICT</v>
      </c>
      <c r="D247" s="10" t="n">
        <f aca="false">'2026 Forecast A'!G155</f>
        <v>0.486994219653179</v>
      </c>
      <c r="E247" s="10" t="n">
        <f aca="false">'2026 Forecast B'!G155</f>
        <v>0.484826589595376</v>
      </c>
      <c r="F247" s="10" t="n">
        <f aca="false">'2026 Forecast C'!G155</f>
        <v>0.490606936416185</v>
      </c>
      <c r="G247" s="52" t="n">
        <f aca="false">(MAX(D247:F247)-MIN(D247:F247))*100</f>
        <v>0.578034682080925</v>
      </c>
      <c r="H247" s="53" t="n">
        <f aca="false">'2026 Forecast A'!L155</f>
        <v>2.31037349377366</v>
      </c>
      <c r="I247" s="53" t="n">
        <f aca="false">'2026 Forecast B'!L155</f>
        <v>2.4262320385901</v>
      </c>
      <c r="J247" s="53" t="n">
        <f aca="false">'2026 Forecast C'!L155</f>
        <v>2.24926519740356</v>
      </c>
      <c r="K247" s="18" t="n">
        <f aca="false">'2026 Forecast A'!F155</f>
        <v>1384</v>
      </c>
      <c r="L247" s="54" t="str">
        <f aca="false">IF(OR(AND(D247&gt;0.5,E247&gt;0.5,F247&gt;0.5),AND(D247&lt;0.5,E247&lt;0.5,F247&lt;0.5)),"Yes","No — toss-up")</f>
        <v>Yes</v>
      </c>
    </row>
    <row r="248" customFormat="false" ht="15" hidden="false" customHeight="false" outlineLevel="0" collapsed="false">
      <c r="A248" s="9" t="str">
        <f aca="false">'2026 Forecast A'!A156</f>
        <v>Lehigh</v>
      </c>
      <c r="B248" s="9" t="str">
        <f aca="false">'2026 Forecast A'!B156</f>
        <v>LOWER MACUNGIE</v>
      </c>
      <c r="C248" s="9" t="str">
        <f aca="false">'2026 Forecast A'!C156</f>
        <v>LOWER MACUNGIE 5TH DISTRICT</v>
      </c>
      <c r="D248" s="10" t="n">
        <f aca="false">'2026 Forecast A'!G156</f>
        <v>0.504230118443316</v>
      </c>
      <c r="E248" s="10" t="n">
        <f aca="false">'2026 Forecast B'!G156</f>
        <v>0.516920473773266</v>
      </c>
      <c r="F248" s="10" t="n">
        <f aca="false">'2026 Forecast C'!G156</f>
        <v>0.498307952622673</v>
      </c>
      <c r="G248" s="52" t="n">
        <f aca="false">(MAX(D248:F248)-MIN(D248:F248))*100</f>
        <v>1.86125211505923</v>
      </c>
      <c r="H248" s="53" t="n">
        <f aca="false">'2026 Forecast A'!L156</f>
        <v>2.31037349377366</v>
      </c>
      <c r="I248" s="53" t="n">
        <f aca="false">'2026 Forecast B'!L156</f>
        <v>2.4262320385901</v>
      </c>
      <c r="J248" s="53" t="n">
        <f aca="false">'2026 Forecast C'!L156</f>
        <v>2.24926519740356</v>
      </c>
      <c r="K248" s="18" t="n">
        <f aca="false">'2026 Forecast A'!F156</f>
        <v>1182</v>
      </c>
      <c r="L248" s="54" t="str">
        <f aca="false">IF(OR(AND(D248&gt;0.5,E248&gt;0.5,F248&gt;0.5),AND(D248&lt;0.5,E248&lt;0.5,F248&lt;0.5)),"Yes","No — toss-up")</f>
        <v>No — toss-up</v>
      </c>
    </row>
    <row r="249" customFormat="false" ht="15" hidden="false" customHeight="false" outlineLevel="0" collapsed="false">
      <c r="A249" s="9" t="str">
        <f aca="false">'2026 Forecast A'!A157</f>
        <v>Lehigh</v>
      </c>
      <c r="B249" s="9" t="str">
        <f aca="false">'2026 Forecast A'!B157</f>
        <v>LOWER MACUNGIE</v>
      </c>
      <c r="C249" s="9" t="str">
        <f aca="false">'2026 Forecast A'!C157</f>
        <v>LOWER MACUNGIE 6TH DISTRICT</v>
      </c>
      <c r="D249" s="10" t="n">
        <f aca="false">'2026 Forecast A'!G157</f>
        <v>0.497202238209432</v>
      </c>
      <c r="E249" s="10" t="n">
        <f aca="false">'2026 Forecast B'!G157</f>
        <v>0.491606714628297</v>
      </c>
      <c r="F249" s="10" t="n">
        <f aca="false">'2026 Forecast C'!G157</f>
        <v>0.498001598721023</v>
      </c>
      <c r="G249" s="52" t="n">
        <f aca="false">(MAX(D249:F249)-MIN(D249:F249))*100</f>
        <v>0.639488409272582</v>
      </c>
      <c r="H249" s="53" t="n">
        <f aca="false">'2026 Forecast A'!L157</f>
        <v>2.31037349377366</v>
      </c>
      <c r="I249" s="53" t="n">
        <f aca="false">'2026 Forecast B'!L157</f>
        <v>2.4262320385901</v>
      </c>
      <c r="J249" s="53" t="n">
        <f aca="false">'2026 Forecast C'!L157</f>
        <v>2.24926519740356</v>
      </c>
      <c r="K249" s="18" t="n">
        <f aca="false">'2026 Forecast A'!F157</f>
        <v>2502</v>
      </c>
      <c r="L249" s="54" t="str">
        <f aca="false">IF(OR(AND(D249&gt;0.5,E249&gt;0.5,F249&gt;0.5),AND(D249&lt;0.5,E249&lt;0.5,F249&lt;0.5)),"Yes","No — toss-up")</f>
        <v>Yes</v>
      </c>
    </row>
    <row r="250" customFormat="false" ht="15" hidden="false" customHeight="false" outlineLevel="0" collapsed="false">
      <c r="A250" s="9" t="str">
        <f aca="false">'2026 Forecast A'!A158</f>
        <v>Lehigh</v>
      </c>
      <c r="B250" s="9" t="str">
        <f aca="false">'2026 Forecast A'!B158</f>
        <v>LOWER MACUNGIE</v>
      </c>
      <c r="C250" s="9" t="str">
        <f aca="false">'2026 Forecast A'!C158</f>
        <v>LOWER MACUNGIE 7TH DISTRICT</v>
      </c>
      <c r="D250" s="10" t="n">
        <f aca="false">'2026 Forecast A'!G158</f>
        <v>0.533891850723534</v>
      </c>
      <c r="E250" s="10" t="n">
        <f aca="false">'2026 Forecast B'!G158</f>
        <v>0.537699923838538</v>
      </c>
      <c r="F250" s="10" t="n">
        <f aca="false">'2026 Forecast C'!G158</f>
        <v>0.535415079969535</v>
      </c>
      <c r="G250" s="52" t="n">
        <f aca="false">(MAX(D250:F250)-MIN(D250:F250))*100</f>
        <v>0.380807311500386</v>
      </c>
      <c r="H250" s="53" t="n">
        <f aca="false">'2026 Forecast A'!L158</f>
        <v>2.31037349377366</v>
      </c>
      <c r="I250" s="53" t="n">
        <f aca="false">'2026 Forecast B'!L158</f>
        <v>2.4262320385901</v>
      </c>
      <c r="J250" s="53" t="n">
        <f aca="false">'2026 Forecast C'!L158</f>
        <v>2.24926519740356</v>
      </c>
      <c r="K250" s="18" t="n">
        <f aca="false">'2026 Forecast A'!F158</f>
        <v>1313</v>
      </c>
      <c r="L250" s="54" t="str">
        <f aca="false">IF(OR(AND(D250&gt;0.5,E250&gt;0.5,F250&gt;0.5),AND(D250&lt;0.5,E250&lt;0.5,F250&lt;0.5)),"Yes","No — toss-up")</f>
        <v>Yes</v>
      </c>
    </row>
    <row r="251" customFormat="false" ht="15" hidden="false" customHeight="false" outlineLevel="0" collapsed="false">
      <c r="A251" s="9" t="str">
        <f aca="false">'2026 Forecast A'!A159</f>
        <v>Lehigh</v>
      </c>
      <c r="B251" s="9" t="str">
        <f aca="false">'2026 Forecast A'!B159</f>
        <v>LOWER MACUNGIE</v>
      </c>
      <c r="C251" s="9" t="str">
        <f aca="false">'2026 Forecast A'!C159</f>
        <v>LOWER MACUNGIE 8TH DISTRICT</v>
      </c>
      <c r="D251" s="10" t="n">
        <f aca="false">'2026 Forecast A'!G159</f>
        <v>0.511922503725782</v>
      </c>
      <c r="E251" s="10" t="n">
        <f aca="false">'2026 Forecast B'!G159</f>
        <v>0.51043219076006</v>
      </c>
      <c r="F251" s="10" t="n">
        <f aca="false">'2026 Forecast C'!G159</f>
        <v>0.514903129657228</v>
      </c>
      <c r="G251" s="52" t="n">
        <f aca="false">(MAX(D251:F251)-MIN(D251:F251))*100</f>
        <v>0.447093889716843</v>
      </c>
      <c r="H251" s="53" t="n">
        <f aca="false">'2026 Forecast A'!L159</f>
        <v>2.31037349377366</v>
      </c>
      <c r="I251" s="53" t="n">
        <f aca="false">'2026 Forecast B'!L159</f>
        <v>2.4262320385901</v>
      </c>
      <c r="J251" s="53" t="n">
        <f aca="false">'2026 Forecast C'!L159</f>
        <v>2.24926519740356</v>
      </c>
      <c r="K251" s="18" t="n">
        <f aca="false">'2026 Forecast A'!F159</f>
        <v>1342</v>
      </c>
      <c r="L251" s="54" t="str">
        <f aca="false">IF(OR(AND(D251&gt;0.5,E251&gt;0.5,F251&gt;0.5),AND(D251&lt;0.5,E251&lt;0.5,F251&lt;0.5)),"Yes","No — toss-up")</f>
        <v>Yes</v>
      </c>
    </row>
    <row r="252" customFormat="false" ht="15" hidden="false" customHeight="false" outlineLevel="0" collapsed="false">
      <c r="A252" s="9" t="str">
        <f aca="false">'2026 Forecast A'!A160</f>
        <v>Lehigh</v>
      </c>
      <c r="B252" s="9" t="str">
        <f aca="false">'2026 Forecast A'!B160</f>
        <v>LOWER MACUNGIE</v>
      </c>
      <c r="C252" s="9" t="str">
        <f aca="false">'2026 Forecast A'!C160</f>
        <v>LOWER MACUNGIE 9TH DISTRICT</v>
      </c>
      <c r="D252" s="10" t="n">
        <f aca="false">'2026 Forecast A'!G160</f>
        <v>0.507954545454545</v>
      </c>
      <c r="E252" s="10" t="n">
        <f aca="false">'2026 Forecast B'!G160</f>
        <v>0.502272727272727</v>
      </c>
      <c r="F252" s="10" t="n">
        <f aca="false">'2026 Forecast C'!G160</f>
        <v>0.510227272727273</v>
      </c>
      <c r="G252" s="52" t="n">
        <f aca="false">(MAX(D252:F252)-MIN(D252:F252))*100</f>
        <v>0.795454545454544</v>
      </c>
      <c r="H252" s="53" t="n">
        <f aca="false">'2026 Forecast A'!L160</f>
        <v>2.48061389568831</v>
      </c>
      <c r="I252" s="53" t="n">
        <f aca="false">'2026 Forecast B'!L160</f>
        <v>2.66598492303397</v>
      </c>
      <c r="J252" s="53" t="n">
        <f aca="false">'2026 Forecast C'!L160</f>
        <v>2.39915566359118</v>
      </c>
      <c r="K252" s="18" t="n">
        <f aca="false">'2026 Forecast A'!F160</f>
        <v>880</v>
      </c>
      <c r="L252" s="54" t="str">
        <f aca="false">IF(OR(AND(D252&gt;0.5,E252&gt;0.5,F252&gt;0.5),AND(D252&lt;0.5,E252&lt;0.5,F252&lt;0.5)),"Yes","No — toss-up")</f>
        <v>Yes</v>
      </c>
    </row>
    <row r="253" customFormat="false" ht="15" hidden="false" customHeight="false" outlineLevel="0" collapsed="false">
      <c r="A253" s="9" t="str">
        <f aca="false">'2026 Forecast A'!A161</f>
        <v>Lehigh</v>
      </c>
      <c r="B253" s="9" t="str">
        <f aca="false">'2026 Forecast A'!B161</f>
        <v>LOWER MILFORD</v>
      </c>
      <c r="C253" s="9" t="str">
        <f aca="false">'2026 Forecast A'!C161</f>
        <v>LOWER MILFORD</v>
      </c>
      <c r="D253" s="10" t="n">
        <f aca="false">'2026 Forecast A'!G161</f>
        <v>0.380671506352087</v>
      </c>
      <c r="E253" s="10" t="n">
        <f aca="false">'2026 Forecast B'!G161</f>
        <v>0.377495462794918</v>
      </c>
      <c r="F253" s="10" t="n">
        <f aca="false">'2026 Forecast C'!G161</f>
        <v>0.38475499092559</v>
      </c>
      <c r="G253" s="52" t="n">
        <f aca="false">(MAX(D253:F253)-MIN(D253:F253))*100</f>
        <v>0.725952813067149</v>
      </c>
      <c r="H253" s="53" t="n">
        <f aca="false">'2026 Forecast A'!L161</f>
        <v>2.31037349377366</v>
      </c>
      <c r="I253" s="53" t="n">
        <f aca="false">'2026 Forecast B'!L161</f>
        <v>2.4262320385901</v>
      </c>
      <c r="J253" s="53" t="n">
        <f aca="false">'2026 Forecast C'!L161</f>
        <v>2.24926519740356</v>
      </c>
      <c r="K253" s="18" t="n">
        <f aca="false">'2026 Forecast A'!F161</f>
        <v>2204</v>
      </c>
      <c r="L253" s="54" t="str">
        <f aca="false">IF(OR(AND(D253&gt;0.5,E253&gt;0.5,F253&gt;0.5),AND(D253&lt;0.5,E253&lt;0.5,F253&lt;0.5)),"Yes","No — toss-up")</f>
        <v>Yes</v>
      </c>
    </row>
    <row r="254" customFormat="false" ht="15" hidden="false" customHeight="false" outlineLevel="0" collapsed="false">
      <c r="A254" s="9" t="str">
        <f aca="false">'2026 Forecast A'!A162</f>
        <v>Lehigh</v>
      </c>
      <c r="B254" s="9" t="str">
        <f aca="false">'2026 Forecast A'!B162</f>
        <v>LOWHILL</v>
      </c>
      <c r="C254" s="9" t="str">
        <f aca="false">'2026 Forecast A'!C162</f>
        <v>LOWHILL</v>
      </c>
      <c r="D254" s="10" t="n">
        <f aca="false">'2026 Forecast A'!G162</f>
        <v>0.358124494745352</v>
      </c>
      <c r="E254" s="10" t="n">
        <f aca="false">'2026 Forecast B'!G162</f>
        <v>0.366208569118836</v>
      </c>
      <c r="F254" s="10" t="n">
        <f aca="false">'2026 Forecast C'!G162</f>
        <v>0.361358124494745</v>
      </c>
      <c r="G254" s="52" t="n">
        <f aca="false">(MAX(D254:F254)-MIN(D254:F254))*100</f>
        <v>0.808407437348419</v>
      </c>
      <c r="H254" s="53" t="n">
        <f aca="false">'2026 Forecast A'!L162</f>
        <v>2.31037349377366</v>
      </c>
      <c r="I254" s="53" t="n">
        <f aca="false">'2026 Forecast B'!L162</f>
        <v>2.4262320385901</v>
      </c>
      <c r="J254" s="53" t="n">
        <f aca="false">'2026 Forecast C'!L162</f>
        <v>2.24926519740356</v>
      </c>
      <c r="K254" s="18" t="n">
        <f aca="false">'2026 Forecast A'!F162</f>
        <v>1237</v>
      </c>
      <c r="L254" s="54" t="str">
        <f aca="false">IF(OR(AND(D254&gt;0.5,E254&gt;0.5,F254&gt;0.5),AND(D254&lt;0.5,E254&lt;0.5,F254&lt;0.5)),"Yes","No — toss-up")</f>
        <v>Yes</v>
      </c>
    </row>
    <row r="255" customFormat="false" ht="15" hidden="false" customHeight="false" outlineLevel="0" collapsed="false">
      <c r="A255" s="9" t="str">
        <f aca="false">'2026 Forecast A'!A163</f>
        <v>Lehigh</v>
      </c>
      <c r="B255" s="9" t="str">
        <f aca="false">'2026 Forecast A'!B163</f>
        <v>LYNN</v>
      </c>
      <c r="C255" s="9" t="str">
        <f aca="false">'2026 Forecast A'!C163</f>
        <v>LYNN JACKSONVILLE DISTRICT</v>
      </c>
      <c r="D255" s="10" t="n">
        <f aca="false">'2026 Forecast A'!G163</f>
        <v>0.264653641207815</v>
      </c>
      <c r="E255" s="10" t="n">
        <f aca="false">'2026 Forecast B'!G163</f>
        <v>0.269982238010657</v>
      </c>
      <c r="F255" s="10" t="n">
        <f aca="false">'2026 Forecast C'!G163</f>
        <v>0.266429840142096</v>
      </c>
      <c r="G255" s="52" t="n">
        <f aca="false">(MAX(D255:F255)-MIN(D255:F255))*100</f>
        <v>0.532859680284192</v>
      </c>
      <c r="H255" s="53" t="n">
        <f aca="false">'2026 Forecast A'!L163</f>
        <v>3.44705498225642</v>
      </c>
      <c r="I255" s="53" t="n">
        <f aca="false">'2026 Forecast B'!L163</f>
        <v>3.66578676809892</v>
      </c>
      <c r="J255" s="53" t="n">
        <f aca="false">'2026 Forecast C'!L163</f>
        <v>3.27782194131547</v>
      </c>
      <c r="K255" s="18" t="n">
        <f aca="false">'2026 Forecast A'!F163</f>
        <v>563</v>
      </c>
      <c r="L255" s="54" t="str">
        <f aca="false">IF(OR(AND(D255&gt;0.5,E255&gt;0.5,F255&gt;0.5),AND(D255&lt;0.5,E255&lt;0.5,F255&lt;0.5)),"Yes","No — toss-up")</f>
        <v>Yes</v>
      </c>
    </row>
    <row r="256" customFormat="false" ht="15" hidden="false" customHeight="false" outlineLevel="0" collapsed="false">
      <c r="A256" s="9" t="str">
        <f aca="false">'2026 Forecast A'!A164</f>
        <v>Lehigh</v>
      </c>
      <c r="B256" s="9" t="str">
        <f aca="false">'2026 Forecast A'!B164</f>
        <v>LYNN</v>
      </c>
      <c r="C256" s="9" t="str">
        <f aca="false">'2026 Forecast A'!C164</f>
        <v>LYNN LYNNVILLE DISTRICT</v>
      </c>
      <c r="D256" s="10" t="n">
        <f aca="false">'2026 Forecast A'!G164</f>
        <v>0.315926892950392</v>
      </c>
      <c r="E256" s="10" t="n">
        <f aca="false">'2026 Forecast B'!G164</f>
        <v>0.315926892950392</v>
      </c>
      <c r="F256" s="10" t="n">
        <f aca="false">'2026 Forecast C'!G164</f>
        <v>0.323759791122715</v>
      </c>
      <c r="G256" s="52" t="n">
        <f aca="false">(MAX(D256:F256)-MIN(D256:F256))*100</f>
        <v>0.783289817232374</v>
      </c>
      <c r="H256" s="53" t="n">
        <f aca="false">'2026 Forecast A'!L164</f>
        <v>3.44705498225642</v>
      </c>
      <c r="I256" s="53" t="n">
        <f aca="false">'2026 Forecast B'!L164</f>
        <v>3.66578676809892</v>
      </c>
      <c r="J256" s="53" t="n">
        <f aca="false">'2026 Forecast C'!L164</f>
        <v>3.27782194131547</v>
      </c>
      <c r="K256" s="18" t="n">
        <f aca="false">'2026 Forecast A'!F164</f>
        <v>383</v>
      </c>
      <c r="L256" s="54" t="str">
        <f aca="false">IF(OR(AND(D256&gt;0.5,E256&gt;0.5,F256&gt;0.5),AND(D256&lt;0.5,E256&lt;0.5,F256&lt;0.5)),"Yes","No — toss-up")</f>
        <v>Yes</v>
      </c>
    </row>
    <row r="257" customFormat="false" ht="15" hidden="false" customHeight="false" outlineLevel="0" collapsed="false">
      <c r="A257" s="9" t="str">
        <f aca="false">'2026 Forecast A'!A165</f>
        <v>Lehigh</v>
      </c>
      <c r="B257" s="9" t="str">
        <f aca="false">'2026 Forecast A'!B165</f>
        <v>LYNN</v>
      </c>
      <c r="C257" s="9" t="str">
        <f aca="false">'2026 Forecast A'!C165</f>
        <v>LYNN NEW TRIPOLI DISTRICT</v>
      </c>
      <c r="D257" s="10" t="n">
        <f aca="false">'2026 Forecast A'!G165</f>
        <v>0.337339743589744</v>
      </c>
      <c r="E257" s="10" t="n">
        <f aca="false">'2026 Forecast B'!G165</f>
        <v>0.330128205128205</v>
      </c>
      <c r="F257" s="10" t="n">
        <f aca="false">'2026 Forecast C'!G165</f>
        <v>0.344551282051282</v>
      </c>
      <c r="G257" s="52" t="n">
        <f aca="false">(MAX(D257:F257)-MIN(D257:F257))*100</f>
        <v>1.44230769230769</v>
      </c>
      <c r="H257" s="53" t="n">
        <f aca="false">'2026 Forecast A'!L165</f>
        <v>2.31037349377366</v>
      </c>
      <c r="I257" s="53" t="n">
        <f aca="false">'2026 Forecast B'!L165</f>
        <v>2.4262320385901</v>
      </c>
      <c r="J257" s="53" t="n">
        <f aca="false">'2026 Forecast C'!L165</f>
        <v>2.24926519740356</v>
      </c>
      <c r="K257" s="18" t="n">
        <f aca="false">'2026 Forecast A'!F165</f>
        <v>1248</v>
      </c>
      <c r="L257" s="54" t="str">
        <f aca="false">IF(OR(AND(D257&gt;0.5,E257&gt;0.5,F257&gt;0.5),AND(D257&lt;0.5,E257&lt;0.5,F257&lt;0.5)),"Yes","No — toss-up")</f>
        <v>Yes</v>
      </c>
    </row>
    <row r="258" customFormat="false" ht="15" hidden="false" customHeight="false" outlineLevel="0" collapsed="false">
      <c r="A258" s="9" t="str">
        <f aca="false">'2026 Forecast A'!A166</f>
        <v>Lehigh</v>
      </c>
      <c r="B258" s="9" t="str">
        <f aca="false">'2026 Forecast A'!B166</f>
        <v>MACUNGIE</v>
      </c>
      <c r="C258" s="9" t="str">
        <f aca="false">'2026 Forecast A'!C166</f>
        <v>MACUNGIE</v>
      </c>
      <c r="D258" s="10" t="n">
        <f aca="false">'2026 Forecast A'!G166</f>
        <v>0.529411764705882</v>
      </c>
      <c r="E258" s="10" t="n">
        <f aca="false">'2026 Forecast B'!G166</f>
        <v>0.533377395902181</v>
      </c>
      <c r="F258" s="10" t="n">
        <f aca="false">'2026 Forecast C'!G166</f>
        <v>0.530072703238599</v>
      </c>
      <c r="G258" s="52" t="n">
        <f aca="false">(MAX(D258:F258)-MIN(D258:F258))*100</f>
        <v>0.396563119629878</v>
      </c>
      <c r="H258" s="53" t="n">
        <f aca="false">'2026 Forecast A'!L166</f>
        <v>2.31037349377366</v>
      </c>
      <c r="I258" s="53" t="n">
        <f aca="false">'2026 Forecast B'!L166</f>
        <v>2.4262320385901</v>
      </c>
      <c r="J258" s="53" t="n">
        <f aca="false">'2026 Forecast C'!L166</f>
        <v>2.24926519740356</v>
      </c>
      <c r="K258" s="18" t="n">
        <f aca="false">'2026 Forecast A'!F166</f>
        <v>1513</v>
      </c>
      <c r="L258" s="54" t="str">
        <f aca="false">IF(OR(AND(D258&gt;0.5,E258&gt;0.5,F258&gt;0.5),AND(D258&lt;0.5,E258&lt;0.5,F258&lt;0.5)),"Yes","No — toss-up")</f>
        <v>Yes</v>
      </c>
    </row>
    <row r="259" customFormat="false" ht="15" hidden="false" customHeight="false" outlineLevel="0" collapsed="false">
      <c r="A259" s="9" t="str">
        <f aca="false">'2026 Forecast A'!A167</f>
        <v>Lehigh</v>
      </c>
      <c r="B259" s="9" t="str">
        <f aca="false">'2026 Forecast A'!B167</f>
        <v>NORTH WHITEHALL</v>
      </c>
      <c r="C259" s="9" t="str">
        <f aca="false">'2026 Forecast A'!C167</f>
        <v>NORTH WHITEHALL 1ST DISTRICT</v>
      </c>
      <c r="D259" s="10" t="n">
        <f aca="false">'2026 Forecast A'!G167</f>
        <v>0.424513413992636</v>
      </c>
      <c r="E259" s="10" t="n">
        <f aca="false">'2026 Forecast B'!G167</f>
        <v>0.421883219358233</v>
      </c>
      <c r="F259" s="10" t="n">
        <f aca="false">'2026 Forecast C'!G167</f>
        <v>0.427669647553919</v>
      </c>
      <c r="G259" s="52" t="n">
        <f aca="false">(MAX(D259:F259)-MIN(D259:F259))*100</f>
        <v>0.578642819568648</v>
      </c>
      <c r="H259" s="53" t="n">
        <f aca="false">'2026 Forecast A'!L167</f>
        <v>2.31037349377366</v>
      </c>
      <c r="I259" s="53" t="n">
        <f aca="false">'2026 Forecast B'!L167</f>
        <v>2.4262320385901</v>
      </c>
      <c r="J259" s="53" t="n">
        <f aca="false">'2026 Forecast C'!L167</f>
        <v>2.24926519740356</v>
      </c>
      <c r="K259" s="18" t="n">
        <f aca="false">'2026 Forecast A'!F167</f>
        <v>1901</v>
      </c>
      <c r="L259" s="54" t="str">
        <f aca="false">IF(OR(AND(D259&gt;0.5,E259&gt;0.5,F259&gt;0.5),AND(D259&lt;0.5,E259&lt;0.5,F259&lt;0.5)),"Yes","No — toss-up")</f>
        <v>Yes</v>
      </c>
    </row>
    <row r="260" customFormat="false" ht="15" hidden="false" customHeight="false" outlineLevel="0" collapsed="false">
      <c r="A260" s="9" t="str">
        <f aca="false">'2026 Forecast A'!A168</f>
        <v>Lehigh</v>
      </c>
      <c r="B260" s="9" t="str">
        <f aca="false">'2026 Forecast A'!B168</f>
        <v>NORTH WHITEHALL</v>
      </c>
      <c r="C260" s="9" t="str">
        <f aca="false">'2026 Forecast A'!C168</f>
        <v>NORTH WHITEHALL 2ND DISTRICT</v>
      </c>
      <c r="D260" s="10" t="n">
        <f aca="false">'2026 Forecast A'!G168</f>
        <v>0.39702380952381</v>
      </c>
      <c r="E260" s="10" t="n">
        <f aca="false">'2026 Forecast B'!G168</f>
        <v>0.392857142857143</v>
      </c>
      <c r="F260" s="10" t="n">
        <f aca="false">'2026 Forecast C'!G168</f>
        <v>0.402380952380952</v>
      </c>
      <c r="G260" s="52" t="n">
        <f aca="false">(MAX(D260:F260)-MIN(D260:F260))*100</f>
        <v>0.952380952380955</v>
      </c>
      <c r="H260" s="53" t="n">
        <f aca="false">'2026 Forecast A'!L168</f>
        <v>2.31037349377366</v>
      </c>
      <c r="I260" s="53" t="n">
        <f aca="false">'2026 Forecast B'!L168</f>
        <v>2.4262320385901</v>
      </c>
      <c r="J260" s="53" t="n">
        <f aca="false">'2026 Forecast C'!L168</f>
        <v>2.24926519740356</v>
      </c>
      <c r="K260" s="18" t="n">
        <f aca="false">'2026 Forecast A'!F168</f>
        <v>1680</v>
      </c>
      <c r="L260" s="54" t="str">
        <f aca="false">IF(OR(AND(D260&gt;0.5,E260&gt;0.5,F260&gt;0.5),AND(D260&lt;0.5,E260&lt;0.5,F260&lt;0.5)),"Yes","No — toss-up")</f>
        <v>Yes</v>
      </c>
    </row>
    <row r="261" customFormat="false" ht="15" hidden="false" customHeight="false" outlineLevel="0" collapsed="false">
      <c r="A261" s="9" t="str">
        <f aca="false">'2026 Forecast A'!A169</f>
        <v>Lehigh</v>
      </c>
      <c r="B261" s="9" t="str">
        <f aca="false">'2026 Forecast A'!B169</f>
        <v>NORTH WHITEHALL</v>
      </c>
      <c r="C261" s="9" t="str">
        <f aca="false">'2026 Forecast A'!C169</f>
        <v>NORTH WHITEHALL 3RD DISTRICT</v>
      </c>
      <c r="D261" s="10" t="n">
        <f aca="false">'2026 Forecast A'!G169</f>
        <v>0.395995550611791</v>
      </c>
      <c r="E261" s="10" t="n">
        <f aca="false">'2026 Forecast B'!G169</f>
        <v>0.394883203559511</v>
      </c>
      <c r="F261" s="10" t="n">
        <f aca="false">'2026 Forecast C'!G169</f>
        <v>0.399332591768632</v>
      </c>
      <c r="G261" s="52" t="n">
        <f aca="false">(MAX(D261:F261)-MIN(D261:F261))*100</f>
        <v>0.444938820912127</v>
      </c>
      <c r="H261" s="53" t="n">
        <f aca="false">'2026 Forecast A'!L169</f>
        <v>2.48061389568831</v>
      </c>
      <c r="I261" s="53" t="n">
        <f aca="false">'2026 Forecast B'!L169</f>
        <v>2.66598492303397</v>
      </c>
      <c r="J261" s="53" t="n">
        <f aca="false">'2026 Forecast C'!L169</f>
        <v>2.39915566359118</v>
      </c>
      <c r="K261" s="18" t="n">
        <f aca="false">'2026 Forecast A'!F169</f>
        <v>899</v>
      </c>
      <c r="L261" s="54" t="str">
        <f aca="false">IF(OR(AND(D261&gt;0.5,E261&gt;0.5,F261&gt;0.5),AND(D261&lt;0.5,E261&lt;0.5,F261&lt;0.5)),"Yes","No — toss-up")</f>
        <v>Yes</v>
      </c>
    </row>
    <row r="262" customFormat="false" ht="15" hidden="false" customHeight="false" outlineLevel="0" collapsed="false">
      <c r="A262" s="9" t="str">
        <f aca="false">'2026 Forecast A'!A170</f>
        <v>Lehigh</v>
      </c>
      <c r="B262" s="9" t="str">
        <f aca="false">'2026 Forecast A'!B170</f>
        <v>NORTH WHITEHALL</v>
      </c>
      <c r="C262" s="9" t="str">
        <f aca="false">'2026 Forecast A'!C170</f>
        <v>NORTH WHITEHALL 4TH DISTRICT</v>
      </c>
      <c r="D262" s="10" t="n">
        <f aca="false">'2026 Forecast A'!G170</f>
        <v>0.40542577241899</v>
      </c>
      <c r="E262" s="10" t="n">
        <f aca="false">'2026 Forecast B'!G170</f>
        <v>0.410700828937453</v>
      </c>
      <c r="F262" s="10" t="n">
        <f aca="false">'2026 Forecast C'!G170</f>
        <v>0.409947249434815</v>
      </c>
      <c r="G262" s="52" t="n">
        <f aca="false">(MAX(D262:F262)-MIN(D262:F262))*100</f>
        <v>0.527505651846272</v>
      </c>
      <c r="H262" s="53" t="n">
        <f aca="false">'2026 Forecast A'!L170</f>
        <v>2.31037349377366</v>
      </c>
      <c r="I262" s="53" t="n">
        <f aca="false">'2026 Forecast B'!L170</f>
        <v>2.4262320385901</v>
      </c>
      <c r="J262" s="53" t="n">
        <f aca="false">'2026 Forecast C'!L170</f>
        <v>2.24926519740356</v>
      </c>
      <c r="K262" s="18" t="n">
        <f aca="false">'2026 Forecast A'!F170</f>
        <v>1327</v>
      </c>
      <c r="L262" s="54" t="str">
        <f aca="false">IF(OR(AND(D262&gt;0.5,E262&gt;0.5,F262&gt;0.5),AND(D262&lt;0.5,E262&lt;0.5,F262&lt;0.5)),"Yes","No — toss-up")</f>
        <v>Yes</v>
      </c>
    </row>
    <row r="263" customFormat="false" ht="15" hidden="false" customHeight="false" outlineLevel="0" collapsed="false">
      <c r="A263" s="9" t="str">
        <f aca="false">'2026 Forecast A'!A171</f>
        <v>Lehigh</v>
      </c>
      <c r="B263" s="9" t="str">
        <f aca="false">'2026 Forecast A'!B171</f>
        <v>NORTH WHITEHALL</v>
      </c>
      <c r="C263" s="9" t="str">
        <f aca="false">'2026 Forecast A'!C171</f>
        <v>NORTH WHITEHALL 5TH DISTRICT</v>
      </c>
      <c r="D263" s="10" t="n">
        <f aca="false">'2026 Forecast A'!G171</f>
        <v>0.387702818104184</v>
      </c>
      <c r="E263" s="10" t="n">
        <f aca="false">'2026 Forecast B'!G171</f>
        <v>0.381725021349274</v>
      </c>
      <c r="F263" s="10" t="n">
        <f aca="false">'2026 Forecast C'!G171</f>
        <v>0.39197267292912</v>
      </c>
      <c r="G263" s="52" t="n">
        <f aca="false">(MAX(D263:F263)-MIN(D263:F263))*100</f>
        <v>1.02476515798463</v>
      </c>
      <c r="H263" s="53" t="n">
        <f aca="false">'2026 Forecast A'!L171</f>
        <v>2.31037349377366</v>
      </c>
      <c r="I263" s="53" t="n">
        <f aca="false">'2026 Forecast B'!L171</f>
        <v>2.4262320385901</v>
      </c>
      <c r="J263" s="53" t="n">
        <f aca="false">'2026 Forecast C'!L171</f>
        <v>2.24926519740356</v>
      </c>
      <c r="K263" s="18" t="n">
        <f aca="false">'2026 Forecast A'!F171</f>
        <v>1171</v>
      </c>
      <c r="L263" s="54" t="str">
        <f aca="false">IF(OR(AND(D263&gt;0.5,E263&gt;0.5,F263&gt;0.5),AND(D263&lt;0.5,E263&lt;0.5,F263&lt;0.5)),"Yes","No — toss-up")</f>
        <v>Yes</v>
      </c>
    </row>
    <row r="264" customFormat="false" ht="15" hidden="false" customHeight="false" outlineLevel="0" collapsed="false">
      <c r="A264" s="9" t="str">
        <f aca="false">'2026 Forecast A'!A172</f>
        <v>Lehigh</v>
      </c>
      <c r="B264" s="9" t="str">
        <f aca="false">'2026 Forecast A'!B172</f>
        <v>NORTH WHITEHALL</v>
      </c>
      <c r="C264" s="9" t="str">
        <f aca="false">'2026 Forecast A'!C172</f>
        <v>NORTH WHITEHALL 6TH DISTRICT</v>
      </c>
      <c r="D264" s="10" t="n">
        <f aca="false">'2026 Forecast A'!G172</f>
        <v>0.428258488499452</v>
      </c>
      <c r="E264" s="10" t="n">
        <f aca="false">'2026 Forecast B'!G172</f>
        <v>0.429353778751369</v>
      </c>
      <c r="F264" s="10" t="n">
        <f aca="false">'2026 Forecast C'!G172</f>
        <v>0.428258488499452</v>
      </c>
      <c r="G264" s="52" t="n">
        <f aca="false">(MAX(D264:F264)-MIN(D264:F264))*100</f>
        <v>0.109529025191674</v>
      </c>
      <c r="H264" s="53" t="n">
        <f aca="false">'2026 Forecast A'!L172</f>
        <v>2.48061389568831</v>
      </c>
      <c r="I264" s="53" t="n">
        <f aca="false">'2026 Forecast B'!L172</f>
        <v>2.66598492303397</v>
      </c>
      <c r="J264" s="53" t="n">
        <f aca="false">'2026 Forecast C'!L172</f>
        <v>2.39915566359118</v>
      </c>
      <c r="K264" s="18" t="n">
        <f aca="false">'2026 Forecast A'!F172</f>
        <v>913</v>
      </c>
      <c r="L264" s="54" t="str">
        <f aca="false">IF(OR(AND(D264&gt;0.5,E264&gt;0.5,F264&gt;0.5),AND(D264&lt;0.5,E264&lt;0.5,F264&lt;0.5)),"Yes","No — toss-up")</f>
        <v>Yes</v>
      </c>
    </row>
    <row r="265" customFormat="false" ht="15" hidden="false" customHeight="false" outlineLevel="0" collapsed="false">
      <c r="A265" s="9" t="str">
        <f aca="false">'2026 Forecast A'!A173</f>
        <v>Lehigh</v>
      </c>
      <c r="B265" s="9" t="str">
        <f aca="false">'2026 Forecast A'!B173</f>
        <v>SALISBURY</v>
      </c>
      <c r="C265" s="9" t="str">
        <f aca="false">'2026 Forecast A'!C173</f>
        <v>SALISBURY 1ST WARD</v>
      </c>
      <c r="D265" s="10" t="n">
        <f aca="false">'2026 Forecast A'!G173</f>
        <v>0.498527968596663</v>
      </c>
      <c r="E265" s="10" t="n">
        <f aca="false">'2026 Forecast B'!G173</f>
        <v>0.489695780176644</v>
      </c>
      <c r="F265" s="10" t="n">
        <f aca="false">'2026 Forecast C'!G173</f>
        <v>0.501472031403337</v>
      </c>
      <c r="G265" s="52" t="n">
        <f aca="false">(MAX(D265:F265)-MIN(D265:F265))*100</f>
        <v>1.17762512266928</v>
      </c>
      <c r="H265" s="53" t="n">
        <f aca="false">'2026 Forecast A'!L173</f>
        <v>2.31037349377366</v>
      </c>
      <c r="I265" s="53" t="n">
        <f aca="false">'2026 Forecast B'!L173</f>
        <v>2.4262320385901</v>
      </c>
      <c r="J265" s="53" t="n">
        <f aca="false">'2026 Forecast C'!L173</f>
        <v>2.24926519740356</v>
      </c>
      <c r="K265" s="18" t="n">
        <f aca="false">'2026 Forecast A'!F173</f>
        <v>1019</v>
      </c>
      <c r="L265" s="54" t="str">
        <f aca="false">IF(OR(AND(D265&gt;0.5,E265&gt;0.5,F265&gt;0.5),AND(D265&lt;0.5,E265&lt;0.5,F265&lt;0.5)),"Yes","No — toss-up")</f>
        <v>No — toss-up</v>
      </c>
    </row>
    <row r="266" customFormat="false" ht="15" hidden="false" customHeight="false" outlineLevel="0" collapsed="false">
      <c r="A266" s="9" t="str">
        <f aca="false">'2026 Forecast A'!A174</f>
        <v>Lehigh</v>
      </c>
      <c r="B266" s="9" t="str">
        <f aca="false">'2026 Forecast A'!B174</f>
        <v>SALISBURY</v>
      </c>
      <c r="C266" s="9" t="str">
        <f aca="false">'2026 Forecast A'!C174</f>
        <v>SALISBURY 2ND WARD</v>
      </c>
      <c r="D266" s="10" t="n">
        <f aca="false">'2026 Forecast A'!G174</f>
        <v>0.502030869212023</v>
      </c>
      <c r="E266" s="10" t="n">
        <f aca="false">'2026 Forecast B'!G174</f>
        <v>0.498781478472786</v>
      </c>
      <c r="F266" s="10" t="n">
        <f aca="false">'2026 Forecast C'!G174</f>
        <v>0.503655564581641</v>
      </c>
      <c r="G266" s="52" t="n">
        <f aca="false">(MAX(D266:F266)-MIN(D266:F266))*100</f>
        <v>0.487408610885459</v>
      </c>
      <c r="H266" s="53" t="n">
        <f aca="false">'2026 Forecast A'!L174</f>
        <v>2.31037349377366</v>
      </c>
      <c r="I266" s="53" t="n">
        <f aca="false">'2026 Forecast B'!L174</f>
        <v>2.4262320385901</v>
      </c>
      <c r="J266" s="53" t="n">
        <f aca="false">'2026 Forecast C'!L174</f>
        <v>2.24926519740356</v>
      </c>
      <c r="K266" s="18" t="n">
        <f aca="false">'2026 Forecast A'!F174</f>
        <v>1231</v>
      </c>
      <c r="L266" s="54" t="str">
        <f aca="false">IF(OR(AND(D266&gt;0.5,E266&gt;0.5,F266&gt;0.5),AND(D266&lt;0.5,E266&lt;0.5,F266&lt;0.5)),"Yes","No — toss-up")</f>
        <v>No — toss-up</v>
      </c>
    </row>
    <row r="267" customFormat="false" ht="15" hidden="false" customHeight="false" outlineLevel="0" collapsed="false">
      <c r="A267" s="9" t="str">
        <f aca="false">'2026 Forecast A'!A175</f>
        <v>Lehigh</v>
      </c>
      <c r="B267" s="9" t="str">
        <f aca="false">'2026 Forecast A'!B175</f>
        <v>SALISBURY</v>
      </c>
      <c r="C267" s="9" t="str">
        <f aca="false">'2026 Forecast A'!C175</f>
        <v>SALISBURY 3RD WARD 1ST DIST</v>
      </c>
      <c r="D267" s="10" t="n">
        <f aca="false">'2026 Forecast A'!G175</f>
        <v>0.492779783393502</v>
      </c>
      <c r="E267" s="10" t="n">
        <f aca="false">'2026 Forecast B'!G175</f>
        <v>0.496389891696751</v>
      </c>
      <c r="F267" s="10" t="n">
        <f aca="false">'2026 Forecast C'!G175</f>
        <v>0.490974729241877</v>
      </c>
      <c r="G267" s="52" t="n">
        <f aca="false">(MAX(D267:F267)-MIN(D267:F267))*100</f>
        <v>0.541516245487367</v>
      </c>
      <c r="H267" s="53" t="n">
        <f aca="false">'2026 Forecast A'!L175</f>
        <v>3.44705498225642</v>
      </c>
      <c r="I267" s="53" t="n">
        <f aca="false">'2026 Forecast B'!L175</f>
        <v>3.66578676809892</v>
      </c>
      <c r="J267" s="53" t="n">
        <f aca="false">'2026 Forecast C'!L175</f>
        <v>3.27782194131547</v>
      </c>
      <c r="K267" s="18" t="n">
        <f aca="false">'2026 Forecast A'!F175</f>
        <v>554</v>
      </c>
      <c r="L267" s="54" t="str">
        <f aca="false">IF(OR(AND(D267&gt;0.5,E267&gt;0.5,F267&gt;0.5),AND(D267&lt;0.5,E267&lt;0.5,F267&lt;0.5)),"Yes","No — toss-up")</f>
        <v>Yes</v>
      </c>
    </row>
    <row r="268" customFormat="false" ht="15" hidden="false" customHeight="false" outlineLevel="0" collapsed="false">
      <c r="A268" s="9" t="str">
        <f aca="false">'2026 Forecast A'!A176</f>
        <v>Lehigh</v>
      </c>
      <c r="B268" s="9" t="str">
        <f aca="false">'2026 Forecast A'!B176</f>
        <v>SALISBURY</v>
      </c>
      <c r="C268" s="9" t="str">
        <f aca="false">'2026 Forecast A'!C176</f>
        <v>SALISBURY 3RD WARD 2ND DIST</v>
      </c>
      <c r="D268" s="10" t="n">
        <f aca="false">'2026 Forecast A'!G176</f>
        <v>0.503134796238245</v>
      </c>
      <c r="E268" s="10" t="n">
        <f aca="false">'2026 Forecast B'!G176</f>
        <v>0.501567398119122</v>
      </c>
      <c r="F268" s="10" t="n">
        <f aca="false">'2026 Forecast C'!G176</f>
        <v>0.503134796238245</v>
      </c>
      <c r="G268" s="52" t="n">
        <f aca="false">(MAX(D268:F268)-MIN(D268:F268))*100</f>
        <v>0.156739811912232</v>
      </c>
      <c r="H268" s="53" t="n">
        <f aca="false">'2026 Forecast A'!L176</f>
        <v>2.48061389568831</v>
      </c>
      <c r="I268" s="53" t="n">
        <f aca="false">'2026 Forecast B'!L176</f>
        <v>2.66598492303397</v>
      </c>
      <c r="J268" s="53" t="n">
        <f aca="false">'2026 Forecast C'!L176</f>
        <v>2.39915566359118</v>
      </c>
      <c r="K268" s="18" t="n">
        <f aca="false">'2026 Forecast A'!F176</f>
        <v>638</v>
      </c>
      <c r="L268" s="54" t="str">
        <f aca="false">IF(OR(AND(D268&gt;0.5,E268&gt;0.5,F268&gt;0.5),AND(D268&lt;0.5,E268&lt;0.5,F268&lt;0.5)),"Yes","No — toss-up")</f>
        <v>Yes</v>
      </c>
    </row>
    <row r="269" customFormat="false" ht="15" hidden="false" customHeight="false" outlineLevel="0" collapsed="false">
      <c r="A269" s="9" t="str">
        <f aca="false">'2026 Forecast A'!A177</f>
        <v>Lehigh</v>
      </c>
      <c r="B269" s="9" t="str">
        <f aca="false">'2026 Forecast A'!B177</f>
        <v>SALISBURY</v>
      </c>
      <c r="C269" s="9" t="str">
        <f aca="false">'2026 Forecast A'!C177</f>
        <v>SALISBURY 4TH WARD 1ST DIST</v>
      </c>
      <c r="D269" s="10" t="n">
        <f aca="false">'2026 Forecast A'!G177</f>
        <v>0.48714953271028</v>
      </c>
      <c r="E269" s="10" t="n">
        <f aca="false">'2026 Forecast B'!G177</f>
        <v>0.488317757009346</v>
      </c>
      <c r="F269" s="10" t="n">
        <f aca="false">'2026 Forecast C'!G177</f>
        <v>0.488317757009346</v>
      </c>
      <c r="G269" s="52" t="n">
        <f aca="false">(MAX(D269:F269)-MIN(D269:F269))*100</f>
        <v>0.116822429906543</v>
      </c>
      <c r="H269" s="53" t="n">
        <f aca="false">'2026 Forecast A'!L177</f>
        <v>2.48061389568831</v>
      </c>
      <c r="I269" s="53" t="n">
        <f aca="false">'2026 Forecast B'!L177</f>
        <v>2.66598492303397</v>
      </c>
      <c r="J269" s="53" t="n">
        <f aca="false">'2026 Forecast C'!L177</f>
        <v>2.39915566359118</v>
      </c>
      <c r="K269" s="18" t="n">
        <f aca="false">'2026 Forecast A'!F177</f>
        <v>856</v>
      </c>
      <c r="L269" s="54" t="str">
        <f aca="false">IF(OR(AND(D269&gt;0.5,E269&gt;0.5,F269&gt;0.5),AND(D269&lt;0.5,E269&lt;0.5,F269&lt;0.5)),"Yes","No — toss-up")</f>
        <v>Yes</v>
      </c>
    </row>
    <row r="270" customFormat="false" ht="15" hidden="false" customHeight="false" outlineLevel="0" collapsed="false">
      <c r="A270" s="9" t="str">
        <f aca="false">'2026 Forecast A'!A178</f>
        <v>Lehigh</v>
      </c>
      <c r="B270" s="9" t="str">
        <f aca="false">'2026 Forecast A'!B178</f>
        <v>SALISBURY</v>
      </c>
      <c r="C270" s="9" t="str">
        <f aca="false">'2026 Forecast A'!C178</f>
        <v>SALISBURY 4TH WARD 2ND DIST</v>
      </c>
      <c r="D270" s="10" t="n">
        <f aca="false">'2026 Forecast A'!G178</f>
        <v>0.467372134038801</v>
      </c>
      <c r="E270" s="10" t="n">
        <f aca="false">'2026 Forecast B'!G178</f>
        <v>0.463844797178131</v>
      </c>
      <c r="F270" s="10" t="n">
        <f aca="false">'2026 Forecast C'!G178</f>
        <v>0.470899470899471</v>
      </c>
      <c r="G270" s="52" t="n">
        <f aca="false">(MAX(D270:F270)-MIN(D270:F270))*100</f>
        <v>0.705467372134039</v>
      </c>
      <c r="H270" s="53" t="n">
        <f aca="false">'2026 Forecast A'!L178</f>
        <v>2.48061389568831</v>
      </c>
      <c r="I270" s="53" t="n">
        <f aca="false">'2026 Forecast B'!L178</f>
        <v>2.66598492303397</v>
      </c>
      <c r="J270" s="53" t="n">
        <f aca="false">'2026 Forecast C'!L178</f>
        <v>2.39915566359118</v>
      </c>
      <c r="K270" s="18" t="n">
        <f aca="false">'2026 Forecast A'!F178</f>
        <v>567</v>
      </c>
      <c r="L270" s="54" t="str">
        <f aca="false">IF(OR(AND(D270&gt;0.5,E270&gt;0.5,F270&gt;0.5),AND(D270&lt;0.5,E270&lt;0.5,F270&lt;0.5)),"Yes","No — toss-up")</f>
        <v>Yes</v>
      </c>
    </row>
    <row r="271" customFormat="false" ht="15" hidden="false" customHeight="false" outlineLevel="0" collapsed="false">
      <c r="A271" s="9" t="str">
        <f aca="false">'2026 Forecast A'!A179</f>
        <v>Lehigh</v>
      </c>
      <c r="B271" s="9" t="str">
        <f aca="false">'2026 Forecast A'!B179</f>
        <v>SALISBURY</v>
      </c>
      <c r="C271" s="9" t="str">
        <f aca="false">'2026 Forecast A'!C179</f>
        <v>SALISBURY 5TH WARD 1ST DIST</v>
      </c>
      <c r="D271" s="10" t="n">
        <f aca="false">'2026 Forecast A'!G179</f>
        <v>0.525037936267071</v>
      </c>
      <c r="E271" s="10" t="n">
        <f aca="false">'2026 Forecast B'!G179</f>
        <v>0.526555386949924</v>
      </c>
      <c r="F271" s="10" t="n">
        <f aca="false">'2026 Forecast C'!G179</f>
        <v>0.528072837632777</v>
      </c>
      <c r="G271" s="52" t="n">
        <f aca="false">(MAX(D271:F271)-MIN(D271:F271))*100</f>
        <v>0.303490136570561</v>
      </c>
      <c r="H271" s="53" t="n">
        <f aca="false">'2026 Forecast A'!L179</f>
        <v>2.48061389568831</v>
      </c>
      <c r="I271" s="53" t="n">
        <f aca="false">'2026 Forecast B'!L179</f>
        <v>2.66598492303397</v>
      </c>
      <c r="J271" s="53" t="n">
        <f aca="false">'2026 Forecast C'!L179</f>
        <v>2.39915566359118</v>
      </c>
      <c r="K271" s="18" t="n">
        <f aca="false">'2026 Forecast A'!F179</f>
        <v>659</v>
      </c>
      <c r="L271" s="54" t="str">
        <f aca="false">IF(OR(AND(D271&gt;0.5,E271&gt;0.5,F271&gt;0.5),AND(D271&lt;0.5,E271&lt;0.5,F271&lt;0.5)),"Yes","No — toss-up")</f>
        <v>Yes</v>
      </c>
    </row>
    <row r="272" customFormat="false" ht="15" hidden="false" customHeight="false" outlineLevel="0" collapsed="false">
      <c r="A272" s="9" t="str">
        <f aca="false">'2026 Forecast A'!A180</f>
        <v>Lehigh</v>
      </c>
      <c r="B272" s="9" t="str">
        <f aca="false">'2026 Forecast A'!B180</f>
        <v>SALISBURY</v>
      </c>
      <c r="C272" s="9" t="str">
        <f aca="false">'2026 Forecast A'!C180</f>
        <v>SALISBURY 5TH WARD 2ND DIST</v>
      </c>
      <c r="D272" s="10" t="n">
        <f aca="false">'2026 Forecast A'!G180</f>
        <v>0.512222222222222</v>
      </c>
      <c r="E272" s="10" t="n">
        <f aca="false">'2026 Forecast B'!G180</f>
        <v>0.513333333333333</v>
      </c>
      <c r="F272" s="10" t="n">
        <f aca="false">'2026 Forecast C'!G180</f>
        <v>0.515555555555556</v>
      </c>
      <c r="G272" s="52" t="n">
        <f aca="false">(MAX(D272:F272)-MIN(D272:F272))*100</f>
        <v>0.33333333333333</v>
      </c>
      <c r="H272" s="53" t="n">
        <f aca="false">'2026 Forecast A'!L180</f>
        <v>2.48061389568831</v>
      </c>
      <c r="I272" s="53" t="n">
        <f aca="false">'2026 Forecast B'!L180</f>
        <v>2.66598492303397</v>
      </c>
      <c r="J272" s="53" t="n">
        <f aca="false">'2026 Forecast C'!L180</f>
        <v>2.39915566359118</v>
      </c>
      <c r="K272" s="18" t="n">
        <f aca="false">'2026 Forecast A'!F180</f>
        <v>900</v>
      </c>
      <c r="L272" s="54" t="str">
        <f aca="false">IF(OR(AND(D272&gt;0.5,E272&gt;0.5,F272&gt;0.5),AND(D272&lt;0.5,E272&lt;0.5,F272&lt;0.5)),"Yes","No — toss-up")</f>
        <v>Yes</v>
      </c>
    </row>
    <row r="273" customFormat="false" ht="15" hidden="false" customHeight="false" outlineLevel="0" collapsed="false">
      <c r="A273" s="9" t="str">
        <f aca="false">'2026 Forecast A'!A181</f>
        <v>Lehigh</v>
      </c>
      <c r="B273" s="9" t="str">
        <f aca="false">'2026 Forecast A'!B181</f>
        <v>SLATINGTON</v>
      </c>
      <c r="C273" s="9" t="str">
        <f aca="false">'2026 Forecast A'!C181</f>
        <v>SLATINGTON 1ST DIST</v>
      </c>
      <c r="D273" s="10" t="n">
        <f aca="false">'2026 Forecast A'!G181</f>
        <v>0.437340153452685</v>
      </c>
      <c r="E273" s="10" t="n">
        <f aca="false">'2026 Forecast B'!G181</f>
        <v>0.439897698209719</v>
      </c>
      <c r="F273" s="10" t="n">
        <f aca="false">'2026 Forecast C'!G181</f>
        <v>0.439897698209719</v>
      </c>
      <c r="G273" s="52" t="n">
        <f aca="false">(MAX(D273:F273)-MIN(D273:F273))*100</f>
        <v>0.255754475703329</v>
      </c>
      <c r="H273" s="53" t="n">
        <f aca="false">'2026 Forecast A'!L181</f>
        <v>3.44705498225642</v>
      </c>
      <c r="I273" s="53" t="n">
        <f aca="false">'2026 Forecast B'!L181</f>
        <v>3.66578676809892</v>
      </c>
      <c r="J273" s="53" t="n">
        <f aca="false">'2026 Forecast C'!L181</f>
        <v>3.27782194131547</v>
      </c>
      <c r="K273" s="18" t="n">
        <f aca="false">'2026 Forecast A'!F181</f>
        <v>391</v>
      </c>
      <c r="L273" s="54" t="str">
        <f aca="false">IF(OR(AND(D273&gt;0.5,E273&gt;0.5,F273&gt;0.5),AND(D273&lt;0.5,E273&lt;0.5,F273&lt;0.5)),"Yes","No — toss-up")</f>
        <v>Yes</v>
      </c>
    </row>
    <row r="274" customFormat="false" ht="15" hidden="false" customHeight="false" outlineLevel="0" collapsed="false">
      <c r="A274" s="9" t="str">
        <f aca="false">'2026 Forecast A'!A182</f>
        <v>Lehigh</v>
      </c>
      <c r="B274" s="9" t="str">
        <f aca="false">'2026 Forecast A'!B182</f>
        <v>SLATINGTON</v>
      </c>
      <c r="C274" s="9" t="str">
        <f aca="false">'2026 Forecast A'!C182</f>
        <v>SLATINGTON 2ND DIST</v>
      </c>
      <c r="D274" s="10" t="n">
        <f aca="false">'2026 Forecast A'!G182</f>
        <v>0.414556962025316</v>
      </c>
      <c r="E274" s="10" t="n">
        <f aca="false">'2026 Forecast B'!G182</f>
        <v>0.408227848101266</v>
      </c>
      <c r="F274" s="10" t="n">
        <f aca="false">'2026 Forecast C'!G182</f>
        <v>0.414556962025316</v>
      </c>
      <c r="G274" s="52" t="n">
        <f aca="false">(MAX(D274:F274)-MIN(D274:F274))*100</f>
        <v>0.632911392405061</v>
      </c>
      <c r="H274" s="53" t="n">
        <f aca="false">'2026 Forecast A'!L182</f>
        <v>3.44705498225642</v>
      </c>
      <c r="I274" s="53" t="n">
        <f aca="false">'2026 Forecast B'!L182</f>
        <v>3.66578676809892</v>
      </c>
      <c r="J274" s="53" t="n">
        <f aca="false">'2026 Forecast C'!L182</f>
        <v>3.27782194131547</v>
      </c>
      <c r="K274" s="18" t="n">
        <f aca="false">'2026 Forecast A'!F182</f>
        <v>316</v>
      </c>
      <c r="L274" s="54" t="str">
        <f aca="false">IF(OR(AND(D274&gt;0.5,E274&gt;0.5,F274&gt;0.5),AND(D274&lt;0.5,E274&lt;0.5,F274&lt;0.5)),"Yes","No — toss-up")</f>
        <v>Yes</v>
      </c>
    </row>
    <row r="275" customFormat="false" ht="15" hidden="false" customHeight="false" outlineLevel="0" collapsed="false">
      <c r="A275" s="9" t="str">
        <f aca="false">'2026 Forecast A'!A183</f>
        <v>Lehigh</v>
      </c>
      <c r="B275" s="9" t="str">
        <f aca="false">'2026 Forecast A'!B183</f>
        <v>SLATINGTON</v>
      </c>
      <c r="C275" s="9" t="str">
        <f aca="false">'2026 Forecast A'!C183</f>
        <v>SLATINGTON 3RD DIST</v>
      </c>
      <c r="D275" s="10" t="n">
        <f aca="false">'2026 Forecast A'!G183</f>
        <v>0.421052631578947</v>
      </c>
      <c r="E275" s="10" t="n">
        <f aca="false">'2026 Forecast B'!G183</f>
        <v>0.41812865497076</v>
      </c>
      <c r="F275" s="10" t="n">
        <f aca="false">'2026 Forecast C'!G183</f>
        <v>0.423976608187135</v>
      </c>
      <c r="G275" s="52" t="n">
        <f aca="false">(MAX(D275:F275)-MIN(D275:F275))*100</f>
        <v>0.584795321637427</v>
      </c>
      <c r="H275" s="53" t="n">
        <f aca="false">'2026 Forecast A'!L183</f>
        <v>2.48061389568831</v>
      </c>
      <c r="I275" s="53" t="n">
        <f aca="false">'2026 Forecast B'!L183</f>
        <v>2.66598492303397</v>
      </c>
      <c r="J275" s="53" t="n">
        <f aca="false">'2026 Forecast C'!L183</f>
        <v>2.39915566359118</v>
      </c>
      <c r="K275" s="18" t="n">
        <f aca="false">'2026 Forecast A'!F183</f>
        <v>684</v>
      </c>
      <c r="L275" s="54" t="str">
        <f aca="false">IF(OR(AND(D275&gt;0.5,E275&gt;0.5,F275&gt;0.5),AND(D275&lt;0.5,E275&lt;0.5,F275&lt;0.5)),"Yes","No — toss-up")</f>
        <v>Yes</v>
      </c>
    </row>
    <row r="276" customFormat="false" ht="15" hidden="false" customHeight="false" outlineLevel="0" collapsed="false">
      <c r="A276" s="9" t="str">
        <f aca="false">'2026 Forecast A'!A184</f>
        <v>Lehigh</v>
      </c>
      <c r="B276" s="9" t="str">
        <f aca="false">'2026 Forecast A'!B184</f>
        <v>SOUTH WHITEHALL</v>
      </c>
      <c r="C276" s="9" t="str">
        <f aca="false">'2026 Forecast A'!C184</f>
        <v>SOUTH WHITEHALL 1ST DISTRICT</v>
      </c>
      <c r="D276" s="10" t="n">
        <f aca="false">'2026 Forecast A'!G184</f>
        <v>0.498238195912615</v>
      </c>
      <c r="E276" s="10" t="n">
        <f aca="false">'2026 Forecast B'!G184</f>
        <v>0.501761804087386</v>
      </c>
      <c r="F276" s="10" t="n">
        <f aca="false">'2026 Forecast C'!G184</f>
        <v>0.499647639182523</v>
      </c>
      <c r="G276" s="52" t="n">
        <f aca="false">(MAX(D276:F276)-MIN(D276:F276))*100</f>
        <v>0.352360817477093</v>
      </c>
      <c r="H276" s="53" t="n">
        <f aca="false">'2026 Forecast A'!L184</f>
        <v>2.31037349377366</v>
      </c>
      <c r="I276" s="53" t="n">
        <f aca="false">'2026 Forecast B'!L184</f>
        <v>2.4262320385901</v>
      </c>
      <c r="J276" s="53" t="n">
        <f aca="false">'2026 Forecast C'!L184</f>
        <v>2.24926519740356</v>
      </c>
      <c r="K276" s="18" t="n">
        <f aca="false">'2026 Forecast A'!F184</f>
        <v>1419</v>
      </c>
      <c r="L276" s="54" t="str">
        <f aca="false">IF(OR(AND(D276&gt;0.5,E276&gt;0.5,F276&gt;0.5),AND(D276&lt;0.5,E276&lt;0.5,F276&lt;0.5)),"Yes","No — toss-up")</f>
        <v>No — toss-up</v>
      </c>
    </row>
    <row r="277" customFormat="false" ht="15" hidden="false" customHeight="false" outlineLevel="0" collapsed="false">
      <c r="A277" s="9" t="str">
        <f aca="false">'2026 Forecast A'!A185</f>
        <v>Lehigh</v>
      </c>
      <c r="B277" s="9" t="str">
        <f aca="false">'2026 Forecast A'!B185</f>
        <v>SOUTH WHITEHALL</v>
      </c>
      <c r="C277" s="9" t="str">
        <f aca="false">'2026 Forecast A'!C185</f>
        <v>SOUTH WHITEHALL 2ND DISTRICT</v>
      </c>
      <c r="D277" s="10" t="n">
        <f aca="false">'2026 Forecast A'!G185</f>
        <v>0.511346444780635</v>
      </c>
      <c r="E277" s="10" t="n">
        <f aca="false">'2026 Forecast B'!G185</f>
        <v>0.500756429652042</v>
      </c>
      <c r="F277" s="10" t="n">
        <f aca="false">'2026 Forecast C'!G185</f>
        <v>0.509833585476551</v>
      </c>
      <c r="G277" s="52" t="n">
        <f aca="false">(MAX(D277:F277)-MIN(D277:F277))*100</f>
        <v>1.0590015128593</v>
      </c>
      <c r="H277" s="53" t="n">
        <f aca="false">'2026 Forecast A'!L185</f>
        <v>2.48061389568831</v>
      </c>
      <c r="I277" s="53" t="n">
        <f aca="false">'2026 Forecast B'!L185</f>
        <v>2.66598492303397</v>
      </c>
      <c r="J277" s="53" t="n">
        <f aca="false">'2026 Forecast C'!L185</f>
        <v>2.39915566359118</v>
      </c>
      <c r="K277" s="18" t="n">
        <f aca="false">'2026 Forecast A'!F185</f>
        <v>661</v>
      </c>
      <c r="L277" s="54" t="str">
        <f aca="false">IF(OR(AND(D277&gt;0.5,E277&gt;0.5,F277&gt;0.5),AND(D277&lt;0.5,E277&lt;0.5,F277&lt;0.5)),"Yes","No — toss-up")</f>
        <v>Yes</v>
      </c>
    </row>
    <row r="278" customFormat="false" ht="15" hidden="false" customHeight="false" outlineLevel="0" collapsed="false">
      <c r="A278" s="9" t="str">
        <f aca="false">'2026 Forecast A'!A186</f>
        <v>Lehigh</v>
      </c>
      <c r="B278" s="9" t="str">
        <f aca="false">'2026 Forecast A'!B186</f>
        <v>SOUTH WHITEHALL</v>
      </c>
      <c r="C278" s="9" t="str">
        <f aca="false">'2026 Forecast A'!C186</f>
        <v>SOUTH WHITEHALL 3RD DISTRICT</v>
      </c>
      <c r="D278" s="10" t="n">
        <f aca="false">'2026 Forecast A'!G186</f>
        <v>0.559857057772484</v>
      </c>
      <c r="E278" s="10" t="n">
        <f aca="false">'2026 Forecast B'!G186</f>
        <v>0.553305539011316</v>
      </c>
      <c r="F278" s="10" t="n">
        <f aca="false">'2026 Forecast C'!G186</f>
        <v>0.556879094699226</v>
      </c>
      <c r="G278" s="52" t="n">
        <f aca="false">(MAX(D278:F278)-MIN(D278:F278))*100</f>
        <v>0.655151876116733</v>
      </c>
      <c r="H278" s="53" t="n">
        <f aca="false">'2026 Forecast A'!L186</f>
        <v>2.31037349377366</v>
      </c>
      <c r="I278" s="53" t="n">
        <f aca="false">'2026 Forecast B'!L186</f>
        <v>2.4262320385901</v>
      </c>
      <c r="J278" s="53" t="n">
        <f aca="false">'2026 Forecast C'!L186</f>
        <v>2.24926519740356</v>
      </c>
      <c r="K278" s="18" t="n">
        <f aca="false">'2026 Forecast A'!F186</f>
        <v>1679</v>
      </c>
      <c r="L278" s="54" t="str">
        <f aca="false">IF(OR(AND(D278&gt;0.5,E278&gt;0.5,F278&gt;0.5),AND(D278&lt;0.5,E278&lt;0.5,F278&lt;0.5)),"Yes","No — toss-up")</f>
        <v>Yes</v>
      </c>
    </row>
    <row r="279" customFormat="false" ht="15" hidden="false" customHeight="false" outlineLevel="0" collapsed="false">
      <c r="A279" s="9" t="str">
        <f aca="false">'2026 Forecast A'!A187</f>
        <v>Lehigh</v>
      </c>
      <c r="B279" s="9" t="str">
        <f aca="false">'2026 Forecast A'!B187</f>
        <v>SOUTH WHITEHALL</v>
      </c>
      <c r="C279" s="9" t="str">
        <f aca="false">'2026 Forecast A'!C187</f>
        <v>SOUTH WHITEHALL 4TH DISTRICT</v>
      </c>
      <c r="D279" s="10" t="n">
        <f aca="false">'2026 Forecast A'!G187</f>
        <v>0.483870967741936</v>
      </c>
      <c r="E279" s="10" t="n">
        <f aca="false">'2026 Forecast B'!G187</f>
        <v>0.481566820276498</v>
      </c>
      <c r="F279" s="10" t="n">
        <f aca="false">'2026 Forecast C'!G187</f>
        <v>0.487327188940092</v>
      </c>
      <c r="G279" s="52" t="n">
        <f aca="false">(MAX(D279:F279)-MIN(D279:F279))*100</f>
        <v>0.576036866359447</v>
      </c>
      <c r="H279" s="53" t="n">
        <f aca="false">'2026 Forecast A'!L187</f>
        <v>2.48061389568831</v>
      </c>
      <c r="I279" s="53" t="n">
        <f aca="false">'2026 Forecast B'!L187</f>
        <v>2.66598492303397</v>
      </c>
      <c r="J279" s="53" t="n">
        <f aca="false">'2026 Forecast C'!L187</f>
        <v>2.39915566359118</v>
      </c>
      <c r="K279" s="18" t="n">
        <f aca="false">'2026 Forecast A'!F187</f>
        <v>868</v>
      </c>
      <c r="L279" s="54" t="str">
        <f aca="false">IF(OR(AND(D279&gt;0.5,E279&gt;0.5,F279&gt;0.5),AND(D279&lt;0.5,E279&lt;0.5,F279&lt;0.5)),"Yes","No — toss-up")</f>
        <v>Yes</v>
      </c>
    </row>
    <row r="280" customFormat="false" ht="15" hidden="false" customHeight="false" outlineLevel="0" collapsed="false">
      <c r="A280" s="9" t="str">
        <f aca="false">'2026 Forecast A'!A188</f>
        <v>Lehigh</v>
      </c>
      <c r="B280" s="9" t="str">
        <f aca="false">'2026 Forecast A'!B188</f>
        <v>SOUTH WHITEHALL</v>
      </c>
      <c r="C280" s="9" t="str">
        <f aca="false">'2026 Forecast A'!C188</f>
        <v>SOUTH WHITEHALL 5TH DISTRICT</v>
      </c>
      <c r="D280" s="10" t="n">
        <f aca="false">'2026 Forecast A'!G188</f>
        <v>0.606447280053727</v>
      </c>
      <c r="E280" s="10" t="n">
        <f aca="false">'2026 Forecast B'!G188</f>
        <v>0.607790463398254</v>
      </c>
      <c r="F280" s="10" t="n">
        <f aca="false">'2026 Forecast C'!G188</f>
        <v>0.601074546675621</v>
      </c>
      <c r="G280" s="52" t="n">
        <f aca="false">(MAX(D280:F280)-MIN(D280:F280))*100</f>
        <v>0.671591672263261</v>
      </c>
      <c r="H280" s="53" t="n">
        <f aca="false">'2026 Forecast A'!L188</f>
        <v>2.31037349377366</v>
      </c>
      <c r="I280" s="53" t="n">
        <f aca="false">'2026 Forecast B'!L188</f>
        <v>2.4262320385901</v>
      </c>
      <c r="J280" s="53" t="n">
        <f aca="false">'2026 Forecast C'!L188</f>
        <v>2.24926519740356</v>
      </c>
      <c r="K280" s="18" t="n">
        <f aca="false">'2026 Forecast A'!F188</f>
        <v>1489</v>
      </c>
      <c r="L280" s="54" t="str">
        <f aca="false">IF(OR(AND(D280&gt;0.5,E280&gt;0.5,F280&gt;0.5),AND(D280&lt;0.5,E280&lt;0.5,F280&lt;0.5)),"Yes","No — toss-up")</f>
        <v>Yes</v>
      </c>
    </row>
    <row r="281" customFormat="false" ht="15" hidden="false" customHeight="false" outlineLevel="0" collapsed="false">
      <c r="A281" s="9" t="str">
        <f aca="false">'2026 Forecast A'!A189</f>
        <v>Lehigh</v>
      </c>
      <c r="B281" s="9" t="str">
        <f aca="false">'2026 Forecast A'!B189</f>
        <v>SOUTH WHITEHALL</v>
      </c>
      <c r="C281" s="9" t="str">
        <f aca="false">'2026 Forecast A'!C189</f>
        <v>SOUTH WHITEHALL 6TH DISTRICT</v>
      </c>
      <c r="D281" s="10" t="n">
        <f aca="false">'2026 Forecast A'!G189</f>
        <v>0.605405405405405</v>
      </c>
      <c r="E281" s="10" t="n">
        <f aca="false">'2026 Forecast B'!G189</f>
        <v>0.607432432432432</v>
      </c>
      <c r="F281" s="10" t="n">
        <f aca="false">'2026 Forecast C'!G189</f>
        <v>0.599324324324324</v>
      </c>
      <c r="G281" s="52" t="n">
        <f aca="false">(MAX(D281:F281)-MIN(D281:F281))*100</f>
        <v>0.810810810810803</v>
      </c>
      <c r="H281" s="53" t="n">
        <f aca="false">'2026 Forecast A'!L189</f>
        <v>2.31037349377366</v>
      </c>
      <c r="I281" s="53" t="n">
        <f aca="false">'2026 Forecast B'!L189</f>
        <v>2.4262320385901</v>
      </c>
      <c r="J281" s="53" t="n">
        <f aca="false">'2026 Forecast C'!L189</f>
        <v>2.24926519740356</v>
      </c>
      <c r="K281" s="18" t="n">
        <f aca="false">'2026 Forecast A'!F189</f>
        <v>1480</v>
      </c>
      <c r="L281" s="54" t="str">
        <f aca="false">IF(OR(AND(D281&gt;0.5,E281&gt;0.5,F281&gt;0.5),AND(D281&lt;0.5,E281&lt;0.5,F281&lt;0.5)),"Yes","No — toss-up")</f>
        <v>Yes</v>
      </c>
    </row>
    <row r="282" customFormat="false" ht="15" hidden="false" customHeight="false" outlineLevel="0" collapsed="false">
      <c r="A282" s="9" t="str">
        <f aca="false">'2026 Forecast A'!A190</f>
        <v>Lehigh</v>
      </c>
      <c r="B282" s="9" t="str">
        <f aca="false">'2026 Forecast A'!B190</f>
        <v>SOUTH WHITEHALL</v>
      </c>
      <c r="C282" s="9" t="str">
        <f aca="false">'2026 Forecast A'!C190</f>
        <v>SOUTH WHITEHALL 7TH DISTRICT</v>
      </c>
      <c r="D282" s="10" t="n">
        <f aca="false">'2026 Forecast A'!G190</f>
        <v>0.515463917525773</v>
      </c>
      <c r="E282" s="10" t="n">
        <f aca="false">'2026 Forecast B'!G190</f>
        <v>0.496134020618557</v>
      </c>
      <c r="F282" s="10" t="n">
        <f aca="false">'2026 Forecast C'!G190</f>
        <v>0.516752577319588</v>
      </c>
      <c r="G282" s="52" t="n">
        <f aca="false">(MAX(D282:F282)-MIN(D282:F282))*100</f>
        <v>2.0618556701031</v>
      </c>
      <c r="H282" s="53" t="n">
        <f aca="false">'2026 Forecast A'!L190</f>
        <v>2.48061389568831</v>
      </c>
      <c r="I282" s="53" t="n">
        <f aca="false">'2026 Forecast B'!L190</f>
        <v>2.66598492303397</v>
      </c>
      <c r="J282" s="53" t="n">
        <f aca="false">'2026 Forecast C'!L190</f>
        <v>2.39915566359118</v>
      </c>
      <c r="K282" s="18" t="n">
        <f aca="false">'2026 Forecast A'!F190</f>
        <v>776</v>
      </c>
      <c r="L282" s="54" t="str">
        <f aca="false">IF(OR(AND(D282&gt;0.5,E282&gt;0.5,F282&gt;0.5),AND(D282&lt;0.5,E282&lt;0.5,F282&lt;0.5)),"Yes","No — toss-up")</f>
        <v>No — toss-up</v>
      </c>
    </row>
    <row r="283" customFormat="false" ht="15" hidden="false" customHeight="false" outlineLevel="0" collapsed="false">
      <c r="A283" s="9" t="str">
        <f aca="false">'2026 Forecast A'!A191</f>
        <v>Lehigh</v>
      </c>
      <c r="B283" s="9" t="str">
        <f aca="false">'2026 Forecast A'!B191</f>
        <v>SOUTH WHITEHALL</v>
      </c>
      <c r="C283" s="9" t="str">
        <f aca="false">'2026 Forecast A'!C191</f>
        <v>SOUTH WHITEHALL 8TH DISTRICT</v>
      </c>
      <c r="D283" s="10" t="n">
        <f aca="false">'2026 Forecast A'!G191</f>
        <v>0.504491725768322</v>
      </c>
      <c r="E283" s="10" t="n">
        <f aca="false">'2026 Forecast B'!G191</f>
        <v>0.502600472813239</v>
      </c>
      <c r="F283" s="10" t="n">
        <f aca="false">'2026 Forecast C'!G191</f>
        <v>0.505910165484634</v>
      </c>
      <c r="G283" s="52" t="n">
        <f aca="false">(MAX(D283:F283)-MIN(D283:F283))*100</f>
        <v>0.33096926713948</v>
      </c>
      <c r="H283" s="53" t="n">
        <f aca="false">'2026 Forecast A'!L191</f>
        <v>2.31037349377366</v>
      </c>
      <c r="I283" s="53" t="n">
        <f aca="false">'2026 Forecast B'!L191</f>
        <v>2.4262320385901</v>
      </c>
      <c r="J283" s="53" t="n">
        <f aca="false">'2026 Forecast C'!L191</f>
        <v>2.24926519740356</v>
      </c>
      <c r="K283" s="18" t="n">
        <f aca="false">'2026 Forecast A'!F191</f>
        <v>2115</v>
      </c>
      <c r="L283" s="54" t="str">
        <f aca="false">IF(OR(AND(D283&gt;0.5,E283&gt;0.5,F283&gt;0.5),AND(D283&lt;0.5,E283&lt;0.5,F283&lt;0.5)),"Yes","No — toss-up")</f>
        <v>Yes</v>
      </c>
    </row>
    <row r="284" customFormat="false" ht="15" hidden="false" customHeight="false" outlineLevel="0" collapsed="false">
      <c r="A284" s="9" t="str">
        <f aca="false">'2026 Forecast A'!A192</f>
        <v>Lehigh</v>
      </c>
      <c r="B284" s="9" t="str">
        <f aca="false">'2026 Forecast A'!B192</f>
        <v>UPPER MACUNGIE</v>
      </c>
      <c r="C284" s="9" t="str">
        <f aca="false">'2026 Forecast A'!C192</f>
        <v>UPPER MACUNGIE 1ST DISTRICT</v>
      </c>
      <c r="D284" s="10" t="n">
        <f aca="false">'2026 Forecast A'!G192</f>
        <v>0.510013351134847</v>
      </c>
      <c r="E284" s="10" t="n">
        <f aca="false">'2026 Forecast B'!G192</f>
        <v>0.504672897196262</v>
      </c>
      <c r="F284" s="10" t="n">
        <f aca="false">'2026 Forecast C'!G192</f>
        <v>0.514018691588785</v>
      </c>
      <c r="G284" s="52" t="n">
        <f aca="false">(MAX(D284:F284)-MIN(D284:F284))*100</f>
        <v>0.934579439252337</v>
      </c>
      <c r="H284" s="53" t="n">
        <f aca="false">'2026 Forecast A'!L192</f>
        <v>2.31037349377366</v>
      </c>
      <c r="I284" s="53" t="n">
        <f aca="false">'2026 Forecast B'!L192</f>
        <v>2.4262320385901</v>
      </c>
      <c r="J284" s="53" t="n">
        <f aca="false">'2026 Forecast C'!L192</f>
        <v>2.24926519740356</v>
      </c>
      <c r="K284" s="18" t="n">
        <f aca="false">'2026 Forecast A'!F192</f>
        <v>1498</v>
      </c>
      <c r="L284" s="54" t="str">
        <f aca="false">IF(OR(AND(D284&gt;0.5,E284&gt;0.5,F284&gt;0.5),AND(D284&lt;0.5,E284&lt;0.5,F284&lt;0.5)),"Yes","No — toss-up")</f>
        <v>Yes</v>
      </c>
    </row>
    <row r="285" customFormat="false" ht="15" hidden="false" customHeight="false" outlineLevel="0" collapsed="false">
      <c r="A285" s="9" t="str">
        <f aca="false">'2026 Forecast A'!A193</f>
        <v>Lehigh</v>
      </c>
      <c r="B285" s="9" t="str">
        <f aca="false">'2026 Forecast A'!B193</f>
        <v>UPPER MACUNGIE</v>
      </c>
      <c r="C285" s="9" t="str">
        <f aca="false">'2026 Forecast A'!C193</f>
        <v>UPPER MACUNGIE 2ND DISTRICT</v>
      </c>
      <c r="D285" s="10" t="n">
        <f aca="false">'2026 Forecast A'!G193</f>
        <v>0.513712047012733</v>
      </c>
      <c r="E285" s="10" t="n">
        <f aca="false">'2026 Forecast B'!G193</f>
        <v>0.514691478942214</v>
      </c>
      <c r="F285" s="10" t="n">
        <f aca="false">'2026 Forecast C'!G193</f>
        <v>0.516650342801175</v>
      </c>
      <c r="G285" s="52" t="n">
        <f aca="false">(MAX(D285:F285)-MIN(D285:F285))*100</f>
        <v>0.293829578844262</v>
      </c>
      <c r="H285" s="53" t="n">
        <f aca="false">'2026 Forecast A'!L193</f>
        <v>2.31037349377366</v>
      </c>
      <c r="I285" s="53" t="n">
        <f aca="false">'2026 Forecast B'!L193</f>
        <v>2.4262320385901</v>
      </c>
      <c r="J285" s="53" t="n">
        <f aca="false">'2026 Forecast C'!L193</f>
        <v>2.24926519740356</v>
      </c>
      <c r="K285" s="18" t="n">
        <f aca="false">'2026 Forecast A'!F193</f>
        <v>2042</v>
      </c>
      <c r="L285" s="54" t="str">
        <f aca="false">IF(OR(AND(D285&gt;0.5,E285&gt;0.5,F285&gt;0.5),AND(D285&lt;0.5,E285&lt;0.5,F285&lt;0.5)),"Yes","No — toss-up")</f>
        <v>Yes</v>
      </c>
    </row>
    <row r="286" customFormat="false" ht="15" hidden="false" customHeight="false" outlineLevel="0" collapsed="false">
      <c r="A286" s="9" t="str">
        <f aca="false">'2026 Forecast A'!A194</f>
        <v>Lehigh</v>
      </c>
      <c r="B286" s="9" t="str">
        <f aca="false">'2026 Forecast A'!B194</f>
        <v>UPPER MACUNGIE</v>
      </c>
      <c r="C286" s="9" t="str">
        <f aca="false">'2026 Forecast A'!C194</f>
        <v>UPPER MACUNGIE 3RD DISTRICT</v>
      </c>
      <c r="D286" s="10" t="n">
        <f aca="false">'2026 Forecast A'!G194</f>
        <v>0.466272189349112</v>
      </c>
      <c r="E286" s="10" t="n">
        <f aca="false">'2026 Forecast B'!G194</f>
        <v>0.464497041420118</v>
      </c>
      <c r="F286" s="10" t="n">
        <f aca="false">'2026 Forecast C'!G194</f>
        <v>0.468639053254438</v>
      </c>
      <c r="G286" s="52" t="n">
        <f aca="false">(MAX(D286:F286)-MIN(D286:F286))*100</f>
        <v>0.414201183431956</v>
      </c>
      <c r="H286" s="53" t="n">
        <f aca="false">'2026 Forecast A'!L194</f>
        <v>2.31037349377366</v>
      </c>
      <c r="I286" s="53" t="n">
        <f aca="false">'2026 Forecast B'!L194</f>
        <v>2.4262320385901</v>
      </c>
      <c r="J286" s="53" t="n">
        <f aca="false">'2026 Forecast C'!L194</f>
        <v>2.24926519740356</v>
      </c>
      <c r="K286" s="18" t="n">
        <f aca="false">'2026 Forecast A'!F194</f>
        <v>1690</v>
      </c>
      <c r="L286" s="54" t="str">
        <f aca="false">IF(OR(AND(D286&gt;0.5,E286&gt;0.5,F286&gt;0.5),AND(D286&lt;0.5,E286&lt;0.5,F286&lt;0.5)),"Yes","No — toss-up")</f>
        <v>Yes</v>
      </c>
    </row>
    <row r="287" customFormat="false" ht="15" hidden="false" customHeight="false" outlineLevel="0" collapsed="false">
      <c r="A287" s="9" t="str">
        <f aca="false">'2026 Forecast A'!A195</f>
        <v>Lehigh</v>
      </c>
      <c r="B287" s="9" t="str">
        <f aca="false">'2026 Forecast A'!B195</f>
        <v>UPPER MACUNGIE</v>
      </c>
      <c r="C287" s="9" t="str">
        <f aca="false">'2026 Forecast A'!C195</f>
        <v>UPPER MACUNGIE 4TH DISTRICT</v>
      </c>
      <c r="D287" s="10" t="n">
        <f aca="false">'2026 Forecast A'!G195</f>
        <v>0.548865619546248</v>
      </c>
      <c r="E287" s="10" t="n">
        <f aca="false">'2026 Forecast B'!G195</f>
        <v>0.545375218150087</v>
      </c>
      <c r="F287" s="10" t="n">
        <f aca="false">'2026 Forecast C'!G195</f>
        <v>0.545375218150087</v>
      </c>
      <c r="G287" s="52" t="n">
        <f aca="false">(MAX(D287:F287)-MIN(D287:F287))*100</f>
        <v>0.349040139616053</v>
      </c>
      <c r="H287" s="53" t="n">
        <f aca="false">'2026 Forecast A'!L195</f>
        <v>2.31037349377366</v>
      </c>
      <c r="I287" s="53" t="n">
        <f aca="false">'2026 Forecast B'!L195</f>
        <v>2.4262320385901</v>
      </c>
      <c r="J287" s="53" t="n">
        <f aca="false">'2026 Forecast C'!L195</f>
        <v>2.24926519740356</v>
      </c>
      <c r="K287" s="18" t="n">
        <f aca="false">'2026 Forecast A'!F195</f>
        <v>1146</v>
      </c>
      <c r="L287" s="54" t="str">
        <f aca="false">IF(OR(AND(D287&gt;0.5,E287&gt;0.5,F287&gt;0.5),AND(D287&lt;0.5,E287&lt;0.5,F287&lt;0.5)),"Yes","No — toss-up")</f>
        <v>Yes</v>
      </c>
    </row>
    <row r="288" customFormat="false" ht="15" hidden="false" customHeight="false" outlineLevel="0" collapsed="false">
      <c r="A288" s="9" t="str">
        <f aca="false">'2026 Forecast A'!A196</f>
        <v>Lehigh</v>
      </c>
      <c r="B288" s="9" t="str">
        <f aca="false">'2026 Forecast A'!B196</f>
        <v>UPPER MACUNGIE</v>
      </c>
      <c r="C288" s="9" t="str">
        <f aca="false">'2026 Forecast A'!C196</f>
        <v>UPPER MACUNGIE 5TH DISTRICT</v>
      </c>
      <c r="D288" s="10" t="n">
        <f aca="false">'2026 Forecast A'!G196</f>
        <v>0.534191176470588</v>
      </c>
      <c r="E288" s="10" t="n">
        <f aca="false">'2026 Forecast B'!G196</f>
        <v>0.533823529411765</v>
      </c>
      <c r="F288" s="10" t="n">
        <f aca="false">'2026 Forecast C'!G196</f>
        <v>0.5375</v>
      </c>
      <c r="G288" s="52" t="n">
        <f aca="false">(MAX(D288:F288)-MIN(D288:F288))*100</f>
        <v>0.367647058823528</v>
      </c>
      <c r="H288" s="53" t="n">
        <f aca="false">'2026 Forecast A'!L196</f>
        <v>2.31037349377366</v>
      </c>
      <c r="I288" s="53" t="n">
        <f aca="false">'2026 Forecast B'!L196</f>
        <v>2.4262320385901</v>
      </c>
      <c r="J288" s="53" t="n">
        <f aca="false">'2026 Forecast C'!L196</f>
        <v>2.24926519740356</v>
      </c>
      <c r="K288" s="18" t="n">
        <f aca="false">'2026 Forecast A'!F196</f>
        <v>2720</v>
      </c>
      <c r="L288" s="54" t="str">
        <f aca="false">IF(OR(AND(D288&gt;0.5,E288&gt;0.5,F288&gt;0.5),AND(D288&lt;0.5,E288&lt;0.5,F288&lt;0.5)),"Yes","No — toss-up")</f>
        <v>Yes</v>
      </c>
    </row>
    <row r="289" customFormat="false" ht="15" hidden="false" customHeight="false" outlineLevel="0" collapsed="false">
      <c r="A289" s="9" t="str">
        <f aca="false">'2026 Forecast A'!A197</f>
        <v>Lehigh</v>
      </c>
      <c r="B289" s="9" t="str">
        <f aca="false">'2026 Forecast A'!B197</f>
        <v>UPPER MACUNGIE</v>
      </c>
      <c r="C289" s="9" t="str">
        <f aca="false">'2026 Forecast A'!C197</f>
        <v>UPPER MACUNGIE 6TH DISTRICT</v>
      </c>
      <c r="D289" s="10" t="n">
        <f aca="false">'2026 Forecast A'!G197</f>
        <v>0.52218782249742</v>
      </c>
      <c r="E289" s="10" t="n">
        <f aca="false">'2026 Forecast B'!G197</f>
        <v>0.508771929824561</v>
      </c>
      <c r="F289" s="10" t="n">
        <f aca="false">'2026 Forecast C'!G197</f>
        <v>0.523219814241486</v>
      </c>
      <c r="G289" s="52" t="n">
        <f aca="false">(MAX(D289:F289)-MIN(D289:F289))*100</f>
        <v>1.44478844169247</v>
      </c>
      <c r="H289" s="53" t="n">
        <f aca="false">'2026 Forecast A'!L197</f>
        <v>2.31037349377366</v>
      </c>
      <c r="I289" s="53" t="n">
        <f aca="false">'2026 Forecast B'!L197</f>
        <v>2.4262320385901</v>
      </c>
      <c r="J289" s="53" t="n">
        <f aca="false">'2026 Forecast C'!L197</f>
        <v>2.24926519740356</v>
      </c>
      <c r="K289" s="18" t="n">
        <f aca="false">'2026 Forecast A'!F197</f>
        <v>969</v>
      </c>
      <c r="L289" s="54" t="str">
        <f aca="false">IF(OR(AND(D289&gt;0.5,E289&gt;0.5,F289&gt;0.5),AND(D289&lt;0.5,E289&lt;0.5,F289&lt;0.5)),"Yes","No — toss-up")</f>
        <v>Yes</v>
      </c>
    </row>
    <row r="290" customFormat="false" ht="15" hidden="false" customHeight="false" outlineLevel="0" collapsed="false">
      <c r="A290" s="9" t="str">
        <f aca="false">'2026 Forecast A'!A198</f>
        <v>Lehigh</v>
      </c>
      <c r="B290" s="9" t="str">
        <f aca="false">'2026 Forecast A'!B198</f>
        <v>UPPER MACUNGIE</v>
      </c>
      <c r="C290" s="9" t="str">
        <f aca="false">'2026 Forecast A'!C198</f>
        <v>UPPER MACUNGIE 7TH DISTRICT</v>
      </c>
      <c r="D290" s="10" t="n">
        <f aca="false">'2026 Forecast A'!G198</f>
        <v>0.545161290322581</v>
      </c>
      <c r="E290" s="10" t="n">
        <f aca="false">'2026 Forecast B'!G198</f>
        <v>0.541935483870968</v>
      </c>
      <c r="F290" s="10" t="n">
        <f aca="false">'2026 Forecast C'!G198</f>
        <v>0.548387096774194</v>
      </c>
      <c r="G290" s="52" t="n">
        <f aca="false">(MAX(D290:F290)-MIN(D290:F290))*100</f>
        <v>0.645161290322571</v>
      </c>
      <c r="H290" s="53" t="n">
        <f aca="false">'2026 Forecast A'!L198</f>
        <v>2.31037349377366</v>
      </c>
      <c r="I290" s="53" t="n">
        <f aca="false">'2026 Forecast B'!L198</f>
        <v>2.4262320385901</v>
      </c>
      <c r="J290" s="53" t="n">
        <f aca="false">'2026 Forecast C'!L198</f>
        <v>2.24926519740356</v>
      </c>
      <c r="K290" s="18" t="n">
        <f aca="false">'2026 Forecast A'!F198</f>
        <v>930</v>
      </c>
      <c r="L290" s="54" t="str">
        <f aca="false">IF(OR(AND(D290&gt;0.5,E290&gt;0.5,F290&gt;0.5),AND(D290&lt;0.5,E290&lt;0.5,F290&lt;0.5)),"Yes","No — toss-up")</f>
        <v>Yes</v>
      </c>
    </row>
    <row r="291" customFormat="false" ht="15" hidden="false" customHeight="false" outlineLevel="0" collapsed="false">
      <c r="A291" s="9" t="str">
        <f aca="false">'2026 Forecast A'!A199</f>
        <v>Lehigh</v>
      </c>
      <c r="B291" s="9" t="str">
        <f aca="false">'2026 Forecast A'!B199</f>
        <v>UPPER MACUNGIE</v>
      </c>
      <c r="C291" s="9" t="str">
        <f aca="false">'2026 Forecast A'!C199</f>
        <v>UPPER MACUNGIE 8TH DISTRICT</v>
      </c>
      <c r="D291" s="10" t="n">
        <f aca="false">'2026 Forecast A'!G199</f>
        <v>0.515325670498084</v>
      </c>
      <c r="E291" s="10" t="n">
        <f aca="false">'2026 Forecast B'!G199</f>
        <v>0.507662835249042</v>
      </c>
      <c r="F291" s="10" t="n">
        <f aca="false">'2026 Forecast C'!G199</f>
        <v>0.517241379310345</v>
      </c>
      <c r="G291" s="52" t="n">
        <f aca="false">(MAX(D291:F291)-MIN(D291:F291))*100</f>
        <v>0.957854406130276</v>
      </c>
      <c r="H291" s="53" t="n">
        <f aca="false">'2026 Forecast A'!L199</f>
        <v>2.31037349377366</v>
      </c>
      <c r="I291" s="53" t="n">
        <f aca="false">'2026 Forecast B'!L199</f>
        <v>2.4262320385901</v>
      </c>
      <c r="J291" s="53" t="n">
        <f aca="false">'2026 Forecast C'!L199</f>
        <v>2.24926519740356</v>
      </c>
      <c r="K291" s="18" t="n">
        <f aca="false">'2026 Forecast A'!F199</f>
        <v>1044</v>
      </c>
      <c r="L291" s="54" t="str">
        <f aca="false">IF(OR(AND(D291&gt;0.5,E291&gt;0.5,F291&gt;0.5),AND(D291&lt;0.5,E291&lt;0.5,F291&lt;0.5)),"Yes","No — toss-up")</f>
        <v>Yes</v>
      </c>
    </row>
    <row r="292" customFormat="false" ht="15" hidden="false" customHeight="false" outlineLevel="0" collapsed="false">
      <c r="A292" s="9" t="str">
        <f aca="false">'2026 Forecast A'!A200</f>
        <v>Lehigh</v>
      </c>
      <c r="B292" s="9" t="str">
        <f aca="false">'2026 Forecast A'!B200</f>
        <v>UPPER MILFORD</v>
      </c>
      <c r="C292" s="9" t="str">
        <f aca="false">'2026 Forecast A'!C200</f>
        <v>UPPER MILFORD EASTERN DISTRICT</v>
      </c>
      <c r="D292" s="10" t="n">
        <f aca="false">'2026 Forecast A'!G200</f>
        <v>0.46524876566654</v>
      </c>
      <c r="E292" s="10" t="n">
        <f aca="false">'2026 Forecast B'!G200</f>
        <v>0.464868970755792</v>
      </c>
      <c r="F292" s="10" t="n">
        <f aca="false">'2026 Forecast C'!G200</f>
        <v>0.46524876566654</v>
      </c>
      <c r="G292" s="52" t="n">
        <f aca="false">(MAX(D292:F292)-MIN(D292:F292))*100</f>
        <v>0.0379794910748188</v>
      </c>
      <c r="H292" s="53" t="n">
        <f aca="false">'2026 Forecast A'!L200</f>
        <v>2.31037349377366</v>
      </c>
      <c r="I292" s="53" t="n">
        <f aca="false">'2026 Forecast B'!L200</f>
        <v>2.4262320385901</v>
      </c>
      <c r="J292" s="53" t="n">
        <f aca="false">'2026 Forecast C'!L200</f>
        <v>2.24926519740356</v>
      </c>
      <c r="K292" s="18" t="n">
        <f aca="false">'2026 Forecast A'!F200</f>
        <v>2633</v>
      </c>
      <c r="L292" s="54" t="str">
        <f aca="false">IF(OR(AND(D292&gt;0.5,E292&gt;0.5,F292&gt;0.5),AND(D292&lt;0.5,E292&lt;0.5,F292&lt;0.5)),"Yes","No — toss-up")</f>
        <v>Yes</v>
      </c>
    </row>
    <row r="293" customFormat="false" ht="15" hidden="false" customHeight="false" outlineLevel="0" collapsed="false">
      <c r="A293" s="9" t="str">
        <f aca="false">'2026 Forecast A'!A201</f>
        <v>Lehigh</v>
      </c>
      <c r="B293" s="9" t="str">
        <f aca="false">'2026 Forecast A'!B201</f>
        <v>UPPER MILFORD</v>
      </c>
      <c r="C293" s="9" t="str">
        <f aca="false">'2026 Forecast A'!C201</f>
        <v>UPPER MILFORD WESTERN DISTRICT</v>
      </c>
      <c r="D293" s="10" t="n">
        <f aca="false">'2026 Forecast A'!G201</f>
        <v>0.395654370894391</v>
      </c>
      <c r="E293" s="10" t="n">
        <f aca="false">'2026 Forecast B'!G201</f>
        <v>0.392117230924709</v>
      </c>
      <c r="F293" s="10" t="n">
        <f aca="false">'2026 Forecast C'!G201</f>
        <v>0.399696816574027</v>
      </c>
      <c r="G293" s="52" t="n">
        <f aca="false">(MAX(D293:F293)-MIN(D293:F293))*100</f>
        <v>0.757958564931782</v>
      </c>
      <c r="H293" s="53" t="n">
        <f aca="false">'2026 Forecast A'!L201</f>
        <v>2.31037349377366</v>
      </c>
      <c r="I293" s="53" t="n">
        <f aca="false">'2026 Forecast B'!L201</f>
        <v>2.4262320385901</v>
      </c>
      <c r="J293" s="53" t="n">
        <f aca="false">'2026 Forecast C'!L201</f>
        <v>2.24926519740356</v>
      </c>
      <c r="K293" s="18" t="n">
        <f aca="false">'2026 Forecast A'!F201</f>
        <v>1979</v>
      </c>
      <c r="L293" s="54" t="str">
        <f aca="false">IF(OR(AND(D293&gt;0.5,E293&gt;0.5,F293&gt;0.5),AND(D293&lt;0.5,E293&lt;0.5,F293&lt;0.5)),"Yes","No — toss-up")</f>
        <v>Yes</v>
      </c>
    </row>
    <row r="294" customFormat="false" ht="15" hidden="false" customHeight="false" outlineLevel="0" collapsed="false">
      <c r="A294" s="9" t="str">
        <f aca="false">'2026 Forecast A'!A202</f>
        <v>Lehigh</v>
      </c>
      <c r="B294" s="9" t="str">
        <f aca="false">'2026 Forecast A'!B202</f>
        <v>UPPER SAUCON</v>
      </c>
      <c r="C294" s="9" t="str">
        <f aca="false">'2026 Forecast A'!C202</f>
        <v>UPPER SAUCON 1ST DISTRICT</v>
      </c>
      <c r="D294" s="10" t="n">
        <f aca="false">'2026 Forecast A'!G202</f>
        <v>0.488411531938949</v>
      </c>
      <c r="E294" s="10" t="n">
        <f aca="false">'2026 Forecast B'!G202</f>
        <v>0.494064443188242</v>
      </c>
      <c r="F294" s="10" t="n">
        <f aca="false">'2026 Forecast C'!G202</f>
        <v>0.48728094968909</v>
      </c>
      <c r="G294" s="52" t="n">
        <f aca="false">(MAX(D294:F294)-MIN(D294:F294))*100</f>
        <v>0.678349349915208</v>
      </c>
      <c r="H294" s="53" t="n">
        <f aca="false">'2026 Forecast A'!L202</f>
        <v>2.31037349377366</v>
      </c>
      <c r="I294" s="53" t="n">
        <f aca="false">'2026 Forecast B'!L202</f>
        <v>2.4262320385901</v>
      </c>
      <c r="J294" s="53" t="n">
        <f aca="false">'2026 Forecast C'!L202</f>
        <v>2.24926519740356</v>
      </c>
      <c r="K294" s="18" t="n">
        <f aca="false">'2026 Forecast A'!F202</f>
        <v>1769</v>
      </c>
      <c r="L294" s="54" t="str">
        <f aca="false">IF(OR(AND(D294&gt;0.5,E294&gt;0.5,F294&gt;0.5),AND(D294&lt;0.5,E294&lt;0.5,F294&lt;0.5)),"Yes","No — toss-up")</f>
        <v>Yes</v>
      </c>
    </row>
    <row r="295" customFormat="false" ht="15" hidden="false" customHeight="false" outlineLevel="0" collapsed="false">
      <c r="A295" s="9" t="str">
        <f aca="false">'2026 Forecast A'!A203</f>
        <v>Lehigh</v>
      </c>
      <c r="B295" s="9" t="str">
        <f aca="false">'2026 Forecast A'!B203</f>
        <v>UPPER SAUCON</v>
      </c>
      <c r="C295" s="9" t="str">
        <f aca="false">'2026 Forecast A'!C203</f>
        <v>UPPER SAUCON 2ND DISTRICT</v>
      </c>
      <c r="D295" s="10" t="n">
        <f aca="false">'2026 Forecast A'!G203</f>
        <v>0.465134099616858</v>
      </c>
      <c r="E295" s="10" t="n">
        <f aca="false">'2026 Forecast B'!G203</f>
        <v>0.462068965517241</v>
      </c>
      <c r="F295" s="10" t="n">
        <f aca="false">'2026 Forecast C'!G203</f>
        <v>0.469731800766284</v>
      </c>
      <c r="G295" s="52" t="n">
        <f aca="false">(MAX(D295:F295)-MIN(D295:F295))*100</f>
        <v>0.766283524904216</v>
      </c>
      <c r="H295" s="53" t="n">
        <f aca="false">'2026 Forecast A'!L203</f>
        <v>2.31037349377366</v>
      </c>
      <c r="I295" s="53" t="n">
        <f aca="false">'2026 Forecast B'!L203</f>
        <v>2.4262320385901</v>
      </c>
      <c r="J295" s="53" t="n">
        <f aca="false">'2026 Forecast C'!L203</f>
        <v>2.24926519740356</v>
      </c>
      <c r="K295" s="18" t="n">
        <f aca="false">'2026 Forecast A'!F203</f>
        <v>1305</v>
      </c>
      <c r="L295" s="54" t="str">
        <f aca="false">IF(OR(AND(D295&gt;0.5,E295&gt;0.5,F295&gt;0.5),AND(D295&lt;0.5,E295&lt;0.5,F295&lt;0.5)),"Yes","No — toss-up")</f>
        <v>Yes</v>
      </c>
    </row>
    <row r="296" customFormat="false" ht="15" hidden="false" customHeight="false" outlineLevel="0" collapsed="false">
      <c r="A296" s="9" t="str">
        <f aca="false">'2026 Forecast A'!A204</f>
        <v>Lehigh</v>
      </c>
      <c r="B296" s="9" t="str">
        <f aca="false">'2026 Forecast A'!B204</f>
        <v>UPPER SAUCON</v>
      </c>
      <c r="C296" s="9" t="str">
        <f aca="false">'2026 Forecast A'!C204</f>
        <v>UPPER SAUCON 3RD DISTRICT</v>
      </c>
      <c r="D296" s="10" t="n">
        <f aca="false">'2026 Forecast A'!G204</f>
        <v>0.480974124809741</v>
      </c>
      <c r="E296" s="10" t="n">
        <f aca="false">'2026 Forecast B'!G204</f>
        <v>0.482496194824962</v>
      </c>
      <c r="F296" s="10" t="n">
        <f aca="false">'2026 Forecast C'!G204</f>
        <v>0.482496194824962</v>
      </c>
      <c r="G296" s="52" t="n">
        <f aca="false">(MAX(D296:F296)-MIN(D296:F296))*100</f>
        <v>0.15220700152207</v>
      </c>
      <c r="H296" s="53" t="n">
        <f aca="false">'2026 Forecast A'!L204</f>
        <v>2.31037349377366</v>
      </c>
      <c r="I296" s="53" t="n">
        <f aca="false">'2026 Forecast B'!L204</f>
        <v>2.4262320385901</v>
      </c>
      <c r="J296" s="53" t="n">
        <f aca="false">'2026 Forecast C'!L204</f>
        <v>2.24926519740356</v>
      </c>
      <c r="K296" s="18" t="n">
        <f aca="false">'2026 Forecast A'!F204</f>
        <v>1314</v>
      </c>
      <c r="L296" s="54" t="str">
        <f aca="false">IF(OR(AND(D296&gt;0.5,E296&gt;0.5,F296&gt;0.5),AND(D296&lt;0.5,E296&lt;0.5,F296&lt;0.5)),"Yes","No — toss-up")</f>
        <v>Yes</v>
      </c>
    </row>
    <row r="297" customFormat="false" ht="15" hidden="false" customHeight="false" outlineLevel="0" collapsed="false">
      <c r="A297" s="9" t="str">
        <f aca="false">'2026 Forecast A'!A205</f>
        <v>Lehigh</v>
      </c>
      <c r="B297" s="9" t="str">
        <f aca="false">'2026 Forecast A'!B205</f>
        <v>UPPER SAUCON</v>
      </c>
      <c r="C297" s="9" t="str">
        <f aca="false">'2026 Forecast A'!C205</f>
        <v>UPPER SAUCON 4TH DISTRICT</v>
      </c>
      <c r="D297" s="10" t="n">
        <f aca="false">'2026 Forecast A'!G205</f>
        <v>0.480309423347398</v>
      </c>
      <c r="E297" s="10" t="n">
        <f aca="false">'2026 Forecast B'!G205</f>
        <v>0.477496483825598</v>
      </c>
      <c r="F297" s="10" t="n">
        <f aca="false">'2026 Forecast C'!G205</f>
        <v>0.483825597749648</v>
      </c>
      <c r="G297" s="52" t="n">
        <f aca="false">(MAX(D297:F297)-MIN(D297:F297))*100</f>
        <v>0.632911392405067</v>
      </c>
      <c r="H297" s="53" t="n">
        <f aca="false">'2026 Forecast A'!L205</f>
        <v>2.31037349377366</v>
      </c>
      <c r="I297" s="53" t="n">
        <f aca="false">'2026 Forecast B'!L205</f>
        <v>2.4262320385901</v>
      </c>
      <c r="J297" s="53" t="n">
        <f aca="false">'2026 Forecast C'!L205</f>
        <v>2.24926519740356</v>
      </c>
      <c r="K297" s="18" t="n">
        <f aca="false">'2026 Forecast A'!F205</f>
        <v>2844</v>
      </c>
      <c r="L297" s="54" t="str">
        <f aca="false">IF(OR(AND(D297&gt;0.5,E297&gt;0.5,F297&gt;0.5),AND(D297&lt;0.5,E297&lt;0.5,F297&lt;0.5)),"Yes","No — toss-up")</f>
        <v>Yes</v>
      </c>
    </row>
    <row r="298" customFormat="false" ht="15" hidden="false" customHeight="false" outlineLevel="0" collapsed="false">
      <c r="A298" s="9" t="str">
        <f aca="false">'2026 Forecast A'!A206</f>
        <v>Lehigh</v>
      </c>
      <c r="B298" s="9" t="str">
        <f aca="false">'2026 Forecast A'!B206</f>
        <v>UPPER SAUCON</v>
      </c>
      <c r="C298" s="9" t="str">
        <f aca="false">'2026 Forecast A'!C206</f>
        <v>UPPER SAUCON 5TH DISTRICT</v>
      </c>
      <c r="D298" s="10" t="n">
        <f aca="false">'2026 Forecast A'!G206</f>
        <v>0.511861313868613</v>
      </c>
      <c r="E298" s="10" t="n">
        <f aca="false">'2026 Forecast B'!G206</f>
        <v>0.51551094890511</v>
      </c>
      <c r="F298" s="10" t="n">
        <f aca="false">'2026 Forecast C'!G206</f>
        <v>0.51551094890511</v>
      </c>
      <c r="G298" s="52" t="n">
        <f aca="false">(MAX(D298:F298)-MIN(D298:F298))*100</f>
        <v>0.36496350364964</v>
      </c>
      <c r="H298" s="53" t="n">
        <f aca="false">'2026 Forecast A'!L206</f>
        <v>2.31037349377366</v>
      </c>
      <c r="I298" s="53" t="n">
        <f aca="false">'2026 Forecast B'!L206</f>
        <v>2.4262320385901</v>
      </c>
      <c r="J298" s="53" t="n">
        <f aca="false">'2026 Forecast C'!L206</f>
        <v>2.24926519740356</v>
      </c>
      <c r="K298" s="18" t="n">
        <f aca="false">'2026 Forecast A'!F206</f>
        <v>1096</v>
      </c>
      <c r="L298" s="54" t="str">
        <f aca="false">IF(OR(AND(D298&gt;0.5,E298&gt;0.5,F298&gt;0.5),AND(D298&lt;0.5,E298&lt;0.5,F298&lt;0.5)),"Yes","No — toss-up")</f>
        <v>Yes</v>
      </c>
    </row>
    <row r="299" customFormat="false" ht="15" hidden="false" customHeight="false" outlineLevel="0" collapsed="false">
      <c r="A299" s="9" t="str">
        <f aca="false">'2026 Forecast A'!A207</f>
        <v>Lehigh</v>
      </c>
      <c r="B299" s="9" t="str">
        <f aca="false">'2026 Forecast A'!B207</f>
        <v>UPPER SAUCON</v>
      </c>
      <c r="C299" s="9" t="str">
        <f aca="false">'2026 Forecast A'!C207</f>
        <v>UPPER SAUCON 6TH DISTRICT</v>
      </c>
      <c r="D299" s="10" t="n">
        <f aca="false">'2026 Forecast A'!G207</f>
        <v>0.53125</v>
      </c>
      <c r="E299" s="10" t="n">
        <f aca="false">'2026 Forecast B'!G207</f>
        <v>0.5400390625</v>
      </c>
      <c r="F299" s="10" t="n">
        <f aca="false">'2026 Forecast C'!G207</f>
        <v>0.529296875</v>
      </c>
      <c r="G299" s="52" t="n">
        <f aca="false">(MAX(D299:F299)-MIN(D299:F299))*100</f>
        <v>1.07421875</v>
      </c>
      <c r="H299" s="53" t="n">
        <f aca="false">'2026 Forecast A'!L207</f>
        <v>2.31037349377366</v>
      </c>
      <c r="I299" s="53" t="n">
        <f aca="false">'2026 Forecast B'!L207</f>
        <v>2.4262320385901</v>
      </c>
      <c r="J299" s="53" t="n">
        <f aca="false">'2026 Forecast C'!L207</f>
        <v>2.24926519740356</v>
      </c>
      <c r="K299" s="18" t="n">
        <f aca="false">'2026 Forecast A'!F207</f>
        <v>1024</v>
      </c>
      <c r="L299" s="54" t="str">
        <f aca="false">IF(OR(AND(D299&gt;0.5,E299&gt;0.5,F299&gt;0.5),AND(D299&lt;0.5,E299&lt;0.5,F299&lt;0.5)),"Yes","No — toss-up")</f>
        <v>Yes</v>
      </c>
    </row>
    <row r="300" customFormat="false" ht="15" hidden="false" customHeight="false" outlineLevel="0" collapsed="false">
      <c r="A300" s="9" t="str">
        <f aca="false">'2026 Forecast A'!A208</f>
        <v>Lehigh</v>
      </c>
      <c r="B300" s="9" t="str">
        <f aca="false">'2026 Forecast A'!B208</f>
        <v>WASHINGTON</v>
      </c>
      <c r="C300" s="9" t="str">
        <f aca="false">'2026 Forecast A'!C208</f>
        <v>WASHINGTON EASTERN DISTRICT</v>
      </c>
      <c r="D300" s="10" t="n">
        <f aca="false">'2026 Forecast A'!G208</f>
        <v>0.317880794701987</v>
      </c>
      <c r="E300" s="10" t="n">
        <f aca="false">'2026 Forecast B'!G208</f>
        <v>0.314569536423841</v>
      </c>
      <c r="F300" s="10" t="n">
        <f aca="false">'2026 Forecast C'!G208</f>
        <v>0.324503311258278</v>
      </c>
      <c r="G300" s="52" t="n">
        <f aca="false">(MAX(D300:F300)-MIN(D300:F300))*100</f>
        <v>0.993377483443708</v>
      </c>
      <c r="H300" s="53" t="n">
        <f aca="false">'2026 Forecast A'!L208</f>
        <v>2.48061389568831</v>
      </c>
      <c r="I300" s="53" t="n">
        <f aca="false">'2026 Forecast B'!L208</f>
        <v>2.66598492303397</v>
      </c>
      <c r="J300" s="53" t="n">
        <f aca="false">'2026 Forecast C'!L208</f>
        <v>2.39915566359118</v>
      </c>
      <c r="K300" s="18" t="n">
        <f aca="false">'2026 Forecast A'!F208</f>
        <v>604</v>
      </c>
      <c r="L300" s="54" t="str">
        <f aca="false">IF(OR(AND(D300&gt;0.5,E300&gt;0.5,F300&gt;0.5),AND(D300&lt;0.5,E300&lt;0.5,F300&lt;0.5)),"Yes","No — toss-up")</f>
        <v>Yes</v>
      </c>
    </row>
    <row r="301" customFormat="false" ht="15" hidden="false" customHeight="false" outlineLevel="0" collapsed="false">
      <c r="A301" s="9" t="str">
        <f aca="false">'2026 Forecast A'!A209</f>
        <v>Lehigh</v>
      </c>
      <c r="B301" s="9" t="str">
        <f aca="false">'2026 Forecast A'!B209</f>
        <v>WASHINGTON</v>
      </c>
      <c r="C301" s="9" t="str">
        <f aca="false">'2026 Forecast A'!C209</f>
        <v>WASHINGTON SOUTHERN DISTRICT</v>
      </c>
      <c r="D301" s="10" t="n">
        <f aca="false">'2026 Forecast A'!G209</f>
        <v>0.344915687276444</v>
      </c>
      <c r="E301" s="10" t="n">
        <f aca="false">'2026 Forecast B'!G209</f>
        <v>0.338783852835973</v>
      </c>
      <c r="F301" s="10" t="n">
        <f aca="false">'2026 Forecast C'!G209</f>
        <v>0.350025549310169</v>
      </c>
      <c r="G301" s="52" t="n">
        <f aca="false">(MAX(D301:F301)-MIN(D301:F301))*100</f>
        <v>1.12416964741952</v>
      </c>
      <c r="H301" s="53" t="n">
        <f aca="false">'2026 Forecast A'!L209</f>
        <v>2.31037349377366</v>
      </c>
      <c r="I301" s="53" t="n">
        <f aca="false">'2026 Forecast B'!L209</f>
        <v>2.4262320385901</v>
      </c>
      <c r="J301" s="53" t="n">
        <f aca="false">'2026 Forecast C'!L209</f>
        <v>2.24926519740356</v>
      </c>
      <c r="K301" s="18" t="n">
        <f aca="false">'2026 Forecast A'!F209</f>
        <v>1957</v>
      </c>
      <c r="L301" s="54" t="str">
        <f aca="false">IF(OR(AND(D301&gt;0.5,E301&gt;0.5,F301&gt;0.5),AND(D301&lt;0.5,E301&lt;0.5,F301&lt;0.5)),"Yes","No — toss-up")</f>
        <v>Yes</v>
      </c>
    </row>
    <row r="302" customFormat="false" ht="15" hidden="false" customHeight="false" outlineLevel="0" collapsed="false">
      <c r="A302" s="9" t="str">
        <f aca="false">'2026 Forecast A'!A210</f>
        <v>Lehigh</v>
      </c>
      <c r="B302" s="9" t="str">
        <f aca="false">'2026 Forecast A'!B210</f>
        <v>WASHINGTON</v>
      </c>
      <c r="C302" s="9" t="str">
        <f aca="false">'2026 Forecast A'!C210</f>
        <v>WASHINGTON WESTERN DISTRICT</v>
      </c>
      <c r="D302" s="10" t="n">
        <f aca="false">'2026 Forecast A'!G210</f>
        <v>0.304428044280443</v>
      </c>
      <c r="E302" s="10" t="n">
        <f aca="false">'2026 Forecast B'!G210</f>
        <v>0.306273062730627</v>
      </c>
      <c r="F302" s="10" t="n">
        <f aca="false">'2026 Forecast C'!G210</f>
        <v>0.308118081180812</v>
      </c>
      <c r="G302" s="52" t="n">
        <f aca="false">(MAX(D302:F302)-MIN(D302:F302))*100</f>
        <v>0.369003690036901</v>
      </c>
      <c r="H302" s="53" t="n">
        <f aca="false">'2026 Forecast A'!L210</f>
        <v>3.44705498225642</v>
      </c>
      <c r="I302" s="53" t="n">
        <f aca="false">'2026 Forecast B'!L210</f>
        <v>3.66578676809892</v>
      </c>
      <c r="J302" s="53" t="n">
        <f aca="false">'2026 Forecast C'!L210</f>
        <v>3.27782194131547</v>
      </c>
      <c r="K302" s="18" t="n">
        <f aca="false">'2026 Forecast A'!F210</f>
        <v>542</v>
      </c>
      <c r="L302" s="54" t="str">
        <f aca="false">IF(OR(AND(D302&gt;0.5,E302&gt;0.5,F302&gt;0.5),AND(D302&lt;0.5,E302&lt;0.5,F302&lt;0.5)),"Yes","No — toss-up")</f>
        <v>Yes</v>
      </c>
    </row>
    <row r="303" customFormat="false" ht="15" hidden="false" customHeight="false" outlineLevel="0" collapsed="false">
      <c r="A303" s="9" t="str">
        <f aca="false">'2026 Forecast A'!A211</f>
        <v>Lehigh</v>
      </c>
      <c r="B303" s="9" t="str">
        <f aca="false">'2026 Forecast A'!B211</f>
        <v>WEISENBERG</v>
      </c>
      <c r="C303" s="9" t="str">
        <f aca="false">'2026 Forecast A'!C211</f>
        <v>WEISENBERG</v>
      </c>
      <c r="D303" s="10" t="n">
        <f aca="false">'2026 Forecast A'!G211</f>
        <v>0.340875912408759</v>
      </c>
      <c r="E303" s="10" t="n">
        <f aca="false">'2026 Forecast B'!G211</f>
        <v>0.332116788321168</v>
      </c>
      <c r="F303" s="10" t="n">
        <f aca="false">'2026 Forecast C'!G211</f>
        <v>0.347080291970803</v>
      </c>
      <c r="G303" s="52" t="n">
        <f aca="false">(MAX(D303:F303)-MIN(D303:F303))*100</f>
        <v>1.49635036496351</v>
      </c>
      <c r="H303" s="53" t="n">
        <f aca="false">'2026 Forecast A'!L211</f>
        <v>2.31037349377366</v>
      </c>
      <c r="I303" s="53" t="n">
        <f aca="false">'2026 Forecast B'!L211</f>
        <v>2.4262320385901</v>
      </c>
      <c r="J303" s="53" t="n">
        <f aca="false">'2026 Forecast C'!L211</f>
        <v>2.24926519740356</v>
      </c>
      <c r="K303" s="18" t="n">
        <f aca="false">'2026 Forecast A'!F211</f>
        <v>2740</v>
      </c>
      <c r="L303" s="54" t="str">
        <f aca="false">IF(OR(AND(D303&gt;0.5,E303&gt;0.5,F303&gt;0.5),AND(D303&lt;0.5,E303&lt;0.5,F303&lt;0.5)),"Yes","No — toss-up")</f>
        <v>Yes</v>
      </c>
    </row>
    <row r="304" customFormat="false" ht="15" hidden="false" customHeight="false" outlineLevel="0" collapsed="false">
      <c r="A304" s="9" t="str">
        <f aca="false">'2026 Forecast A'!A212</f>
        <v>Lehigh</v>
      </c>
      <c r="B304" s="9" t="str">
        <f aca="false">'2026 Forecast A'!B212</f>
        <v>WHITEHALL</v>
      </c>
      <c r="C304" s="9" t="str">
        <f aca="false">'2026 Forecast A'!C212</f>
        <v>WHITEHALL 10TH DISTRICT</v>
      </c>
      <c r="D304" s="10" t="n">
        <f aca="false">'2026 Forecast A'!G212</f>
        <v>0.464963503649635</v>
      </c>
      <c r="E304" s="10" t="n">
        <f aca="false">'2026 Forecast B'!G212</f>
        <v>0.460583941605839</v>
      </c>
      <c r="F304" s="10" t="n">
        <f aca="false">'2026 Forecast C'!G212</f>
        <v>0.468613138686131</v>
      </c>
      <c r="G304" s="52" t="n">
        <f aca="false">(MAX(D304:F304)-MIN(D304:F304))*100</f>
        <v>0.802919708029198</v>
      </c>
      <c r="H304" s="53" t="n">
        <f aca="false">'2026 Forecast A'!L212</f>
        <v>2.31037349377366</v>
      </c>
      <c r="I304" s="53" t="n">
        <f aca="false">'2026 Forecast B'!L212</f>
        <v>2.4262320385901</v>
      </c>
      <c r="J304" s="53" t="n">
        <f aca="false">'2026 Forecast C'!L212</f>
        <v>2.24926519740356</v>
      </c>
      <c r="K304" s="18" t="n">
        <f aca="false">'2026 Forecast A'!F212</f>
        <v>1370</v>
      </c>
      <c r="L304" s="54" t="str">
        <f aca="false">IF(OR(AND(D304&gt;0.5,E304&gt;0.5,F304&gt;0.5),AND(D304&lt;0.5,E304&lt;0.5,F304&lt;0.5)),"Yes","No — toss-up")</f>
        <v>Yes</v>
      </c>
    </row>
    <row r="305" customFormat="false" ht="15" hidden="false" customHeight="false" outlineLevel="0" collapsed="false">
      <c r="A305" s="9" t="str">
        <f aca="false">'2026 Forecast A'!A213</f>
        <v>Lehigh</v>
      </c>
      <c r="B305" s="9" t="str">
        <f aca="false">'2026 Forecast A'!B213</f>
        <v>WHITEHALL</v>
      </c>
      <c r="C305" s="9" t="str">
        <f aca="false">'2026 Forecast A'!C213</f>
        <v>WHITEHALL 11TH DISTRICT</v>
      </c>
      <c r="D305" s="10" t="n">
        <f aca="false">'2026 Forecast A'!G213</f>
        <v>0.476434426229508</v>
      </c>
      <c r="E305" s="10" t="n">
        <f aca="false">'2026 Forecast B'!G213</f>
        <v>0.471311475409836</v>
      </c>
      <c r="F305" s="10" t="n">
        <f aca="false">'2026 Forecast C'!G213</f>
        <v>0.478483606557377</v>
      </c>
      <c r="G305" s="52" t="n">
        <f aca="false">(MAX(D305:F305)-MIN(D305:F305))*100</f>
        <v>0.717213114754095</v>
      </c>
      <c r="H305" s="53" t="n">
        <f aca="false">'2026 Forecast A'!L213</f>
        <v>2.31037349377366</v>
      </c>
      <c r="I305" s="53" t="n">
        <f aca="false">'2026 Forecast B'!L213</f>
        <v>2.4262320385901</v>
      </c>
      <c r="J305" s="53" t="n">
        <f aca="false">'2026 Forecast C'!L213</f>
        <v>2.24926519740356</v>
      </c>
      <c r="K305" s="18" t="n">
        <f aca="false">'2026 Forecast A'!F213</f>
        <v>976</v>
      </c>
      <c r="L305" s="54" t="str">
        <f aca="false">IF(OR(AND(D305&gt;0.5,E305&gt;0.5,F305&gt;0.5),AND(D305&lt;0.5,E305&lt;0.5,F305&lt;0.5)),"Yes","No — toss-up")</f>
        <v>Yes</v>
      </c>
    </row>
    <row r="306" customFormat="false" ht="15" hidden="false" customHeight="false" outlineLevel="0" collapsed="false">
      <c r="A306" s="9" t="str">
        <f aca="false">'2026 Forecast A'!A214</f>
        <v>Lehigh</v>
      </c>
      <c r="B306" s="9" t="str">
        <f aca="false">'2026 Forecast A'!B214</f>
        <v>WHITEHALL</v>
      </c>
      <c r="C306" s="9" t="str">
        <f aca="false">'2026 Forecast A'!C214</f>
        <v>WHITEHALL 12TH DISTRICT</v>
      </c>
      <c r="D306" s="10" t="n">
        <f aca="false">'2026 Forecast A'!G214</f>
        <v>0.562433297758805</v>
      </c>
      <c r="E306" s="10" t="n">
        <f aca="false">'2026 Forecast B'!G214</f>
        <v>0.560298826040555</v>
      </c>
      <c r="F306" s="10" t="n">
        <f aca="false">'2026 Forecast C'!G214</f>
        <v>0.558164354322305</v>
      </c>
      <c r="G306" s="52" t="n">
        <f aca="false">(MAX(D306:F306)-MIN(D306:F306))*100</f>
        <v>0.426894343649942</v>
      </c>
      <c r="H306" s="53" t="n">
        <f aca="false">'2026 Forecast A'!L214</f>
        <v>2.31037349377366</v>
      </c>
      <c r="I306" s="53" t="n">
        <f aca="false">'2026 Forecast B'!L214</f>
        <v>2.4262320385901</v>
      </c>
      <c r="J306" s="53" t="n">
        <f aca="false">'2026 Forecast C'!L214</f>
        <v>2.24926519740356</v>
      </c>
      <c r="K306" s="18" t="n">
        <f aca="false">'2026 Forecast A'!F214</f>
        <v>937</v>
      </c>
      <c r="L306" s="54" t="str">
        <f aca="false">IF(OR(AND(D306&gt;0.5,E306&gt;0.5,F306&gt;0.5),AND(D306&lt;0.5,E306&lt;0.5,F306&lt;0.5)),"Yes","No — toss-up")</f>
        <v>Yes</v>
      </c>
    </row>
    <row r="307" customFormat="false" ht="15" hidden="false" customHeight="false" outlineLevel="0" collapsed="false">
      <c r="A307" s="9" t="str">
        <f aca="false">'2026 Forecast A'!A215</f>
        <v>Lehigh</v>
      </c>
      <c r="B307" s="9" t="str">
        <f aca="false">'2026 Forecast A'!B215</f>
        <v>WHITEHALL</v>
      </c>
      <c r="C307" s="9" t="str">
        <f aca="false">'2026 Forecast A'!C215</f>
        <v>WHITEHALL 1ST DISTRICT</v>
      </c>
      <c r="D307" s="10" t="n">
        <f aca="false">'2026 Forecast A'!G215</f>
        <v>0.592629482071713</v>
      </c>
      <c r="E307" s="10" t="n">
        <f aca="false">'2026 Forecast B'!G215</f>
        <v>0.586653386454183</v>
      </c>
      <c r="F307" s="10" t="n">
        <f aca="false">'2026 Forecast C'!G215</f>
        <v>0.588645418326693</v>
      </c>
      <c r="G307" s="52" t="n">
        <f aca="false">(MAX(D307:F307)-MIN(D307:F307))*100</f>
        <v>0.597609561752988</v>
      </c>
      <c r="H307" s="53" t="n">
        <f aca="false">'2026 Forecast A'!L215</f>
        <v>2.31037349377366</v>
      </c>
      <c r="I307" s="53" t="n">
        <f aca="false">'2026 Forecast B'!L215</f>
        <v>2.4262320385901</v>
      </c>
      <c r="J307" s="53" t="n">
        <f aca="false">'2026 Forecast C'!L215</f>
        <v>2.24926519740356</v>
      </c>
      <c r="K307" s="18" t="n">
        <f aca="false">'2026 Forecast A'!F215</f>
        <v>1004</v>
      </c>
      <c r="L307" s="54" t="str">
        <f aca="false">IF(OR(AND(D307&gt;0.5,E307&gt;0.5,F307&gt;0.5),AND(D307&lt;0.5,E307&lt;0.5,F307&lt;0.5)),"Yes","No — toss-up")</f>
        <v>Yes</v>
      </c>
    </row>
    <row r="308" customFormat="false" ht="15" hidden="false" customHeight="false" outlineLevel="0" collapsed="false">
      <c r="A308" s="9" t="str">
        <f aca="false">'2026 Forecast A'!A216</f>
        <v>Lehigh</v>
      </c>
      <c r="B308" s="9" t="str">
        <f aca="false">'2026 Forecast A'!B216</f>
        <v>WHITEHALL</v>
      </c>
      <c r="C308" s="9" t="str">
        <f aca="false">'2026 Forecast A'!C216</f>
        <v>WHITEHALL 2ND DISTRICT</v>
      </c>
      <c r="D308" s="10" t="n">
        <f aca="false">'2026 Forecast A'!G216</f>
        <v>0.551378446115288</v>
      </c>
      <c r="E308" s="10" t="n">
        <f aca="false">'2026 Forecast B'!G216</f>
        <v>0.551378446115288</v>
      </c>
      <c r="F308" s="10" t="n">
        <f aca="false">'2026 Forecast C'!G216</f>
        <v>0.551378446115288</v>
      </c>
      <c r="G308" s="52" t="n">
        <f aca="false">(MAX(D308:F308)-MIN(D308:F308))*100</f>
        <v>0</v>
      </c>
      <c r="H308" s="53" t="n">
        <f aca="false">'2026 Forecast A'!L216</f>
        <v>3.44705498225642</v>
      </c>
      <c r="I308" s="53" t="n">
        <f aca="false">'2026 Forecast B'!L216</f>
        <v>3.66578676809892</v>
      </c>
      <c r="J308" s="53" t="n">
        <f aca="false">'2026 Forecast C'!L216</f>
        <v>3.27782194131547</v>
      </c>
      <c r="K308" s="18" t="n">
        <f aca="false">'2026 Forecast A'!F216</f>
        <v>399</v>
      </c>
      <c r="L308" s="54" t="str">
        <f aca="false">IF(OR(AND(D308&gt;0.5,E308&gt;0.5,F308&gt;0.5),AND(D308&lt;0.5,E308&lt;0.5,F308&lt;0.5)),"Yes","No — toss-up")</f>
        <v>Yes</v>
      </c>
    </row>
    <row r="309" customFormat="false" ht="15" hidden="false" customHeight="false" outlineLevel="0" collapsed="false">
      <c r="A309" s="9" t="str">
        <f aca="false">'2026 Forecast A'!A217</f>
        <v>Lehigh</v>
      </c>
      <c r="B309" s="9" t="str">
        <f aca="false">'2026 Forecast A'!B217</f>
        <v>WHITEHALL</v>
      </c>
      <c r="C309" s="9" t="str">
        <f aca="false">'2026 Forecast A'!C217</f>
        <v>WHITEHALL 3RD DISTRICT</v>
      </c>
      <c r="D309" s="10" t="n">
        <f aca="false">'2026 Forecast A'!G217</f>
        <v>0.621153846153846</v>
      </c>
      <c r="E309" s="10" t="n">
        <f aca="false">'2026 Forecast B'!G217</f>
        <v>0.619230769230769</v>
      </c>
      <c r="F309" s="10" t="n">
        <f aca="false">'2026 Forecast C'!G217</f>
        <v>0.611538461538462</v>
      </c>
      <c r="G309" s="52" t="n">
        <f aca="false">(MAX(D309:F309)-MIN(D309:F309))*100</f>
        <v>0.961538461538458</v>
      </c>
      <c r="H309" s="53" t="n">
        <f aca="false">'2026 Forecast A'!L217</f>
        <v>3.44705498225642</v>
      </c>
      <c r="I309" s="53" t="n">
        <f aca="false">'2026 Forecast B'!L217</f>
        <v>3.66578676809892</v>
      </c>
      <c r="J309" s="53" t="n">
        <f aca="false">'2026 Forecast C'!L217</f>
        <v>3.27782194131547</v>
      </c>
      <c r="K309" s="18" t="n">
        <f aca="false">'2026 Forecast A'!F217</f>
        <v>520</v>
      </c>
      <c r="L309" s="54" t="str">
        <f aca="false">IF(OR(AND(D309&gt;0.5,E309&gt;0.5,F309&gt;0.5),AND(D309&lt;0.5,E309&lt;0.5,F309&lt;0.5)),"Yes","No — toss-up")</f>
        <v>Yes</v>
      </c>
    </row>
    <row r="310" customFormat="false" ht="15" hidden="false" customHeight="false" outlineLevel="0" collapsed="false">
      <c r="A310" s="9" t="str">
        <f aca="false">'2026 Forecast A'!A218</f>
        <v>Lehigh</v>
      </c>
      <c r="B310" s="9" t="str">
        <f aca="false">'2026 Forecast A'!B218</f>
        <v>WHITEHALL</v>
      </c>
      <c r="C310" s="9" t="str">
        <f aca="false">'2026 Forecast A'!C218</f>
        <v>WHITEHALL 4TH DISTRICT</v>
      </c>
      <c r="D310" s="10" t="n">
        <f aca="false">'2026 Forecast A'!G218</f>
        <v>0.556040756914119</v>
      </c>
      <c r="E310" s="10" t="n">
        <f aca="false">'2026 Forecast B'!G218</f>
        <v>0.560407569141194</v>
      </c>
      <c r="F310" s="10" t="n">
        <f aca="false">'2026 Forecast C'!G218</f>
        <v>0.550218340611354</v>
      </c>
      <c r="G310" s="52" t="n">
        <f aca="false">(MAX(D310:F310)-MIN(D310:F310))*100</f>
        <v>1.01892285298399</v>
      </c>
      <c r="H310" s="53" t="n">
        <f aca="false">'2026 Forecast A'!L218</f>
        <v>2.48061389568831</v>
      </c>
      <c r="I310" s="53" t="n">
        <f aca="false">'2026 Forecast B'!L218</f>
        <v>2.66598492303397</v>
      </c>
      <c r="J310" s="53" t="n">
        <f aca="false">'2026 Forecast C'!L218</f>
        <v>2.39915566359118</v>
      </c>
      <c r="K310" s="18" t="n">
        <f aca="false">'2026 Forecast A'!F218</f>
        <v>687</v>
      </c>
      <c r="L310" s="54" t="str">
        <f aca="false">IF(OR(AND(D310&gt;0.5,E310&gt;0.5,F310&gt;0.5),AND(D310&lt;0.5,E310&lt;0.5,F310&lt;0.5)),"Yes","No — toss-up")</f>
        <v>Yes</v>
      </c>
    </row>
    <row r="311" customFormat="false" ht="15" hidden="false" customHeight="false" outlineLevel="0" collapsed="false">
      <c r="A311" s="9" t="str">
        <f aca="false">'2026 Forecast A'!A219</f>
        <v>Lehigh</v>
      </c>
      <c r="B311" s="9" t="str">
        <f aca="false">'2026 Forecast A'!B219</f>
        <v>WHITEHALL</v>
      </c>
      <c r="C311" s="9" t="str">
        <f aca="false">'2026 Forecast A'!C219</f>
        <v>WHITEHALL 5TH DISTRICT</v>
      </c>
      <c r="D311" s="10" t="n">
        <f aca="false">'2026 Forecast A'!G219</f>
        <v>0.477777777777778</v>
      </c>
      <c r="E311" s="10" t="n">
        <f aca="false">'2026 Forecast B'!G219</f>
        <v>0.484444444444444</v>
      </c>
      <c r="F311" s="10" t="n">
        <f aca="false">'2026 Forecast C'!G219</f>
        <v>0.477777777777778</v>
      </c>
      <c r="G311" s="52" t="n">
        <f aca="false">(MAX(D311:F311)-MIN(D311:F311))*100</f>
        <v>0.666666666666665</v>
      </c>
      <c r="H311" s="53" t="n">
        <f aca="false">'2026 Forecast A'!L219</f>
        <v>3.44705498225642</v>
      </c>
      <c r="I311" s="53" t="n">
        <f aca="false">'2026 Forecast B'!L219</f>
        <v>3.66578676809892</v>
      </c>
      <c r="J311" s="53" t="n">
        <f aca="false">'2026 Forecast C'!L219</f>
        <v>3.27782194131547</v>
      </c>
      <c r="K311" s="18" t="n">
        <f aca="false">'2026 Forecast A'!F219</f>
        <v>450</v>
      </c>
      <c r="L311" s="54" t="str">
        <f aca="false">IF(OR(AND(D311&gt;0.5,E311&gt;0.5,F311&gt;0.5),AND(D311&lt;0.5,E311&lt;0.5,F311&lt;0.5)),"Yes","No — toss-up")</f>
        <v>Yes</v>
      </c>
    </row>
    <row r="312" customFormat="false" ht="15" hidden="false" customHeight="false" outlineLevel="0" collapsed="false">
      <c r="A312" s="9" t="str">
        <f aca="false">'2026 Forecast A'!A220</f>
        <v>Lehigh</v>
      </c>
      <c r="B312" s="9" t="str">
        <f aca="false">'2026 Forecast A'!B220</f>
        <v>WHITEHALL</v>
      </c>
      <c r="C312" s="9" t="str">
        <f aca="false">'2026 Forecast A'!C220</f>
        <v>WHITEHALL 6TH DISTRICT</v>
      </c>
      <c r="D312" s="10" t="n">
        <f aca="false">'2026 Forecast A'!G220</f>
        <v>0.52234993614304</v>
      </c>
      <c r="E312" s="10" t="n">
        <f aca="false">'2026 Forecast B'!G220</f>
        <v>0.515964240102171</v>
      </c>
      <c r="F312" s="10" t="n">
        <f aca="false">'2026 Forecast C'!G220</f>
        <v>0.523627075351213</v>
      </c>
      <c r="G312" s="52" t="n">
        <f aca="false">(MAX(D312:F312)-MIN(D312:F312))*100</f>
        <v>0.766283524904221</v>
      </c>
      <c r="H312" s="53" t="n">
        <f aca="false">'2026 Forecast A'!L220</f>
        <v>2.48061389568831</v>
      </c>
      <c r="I312" s="53" t="n">
        <f aca="false">'2026 Forecast B'!L220</f>
        <v>2.66598492303397</v>
      </c>
      <c r="J312" s="53" t="n">
        <f aca="false">'2026 Forecast C'!L220</f>
        <v>2.39915566359118</v>
      </c>
      <c r="K312" s="18" t="n">
        <f aca="false">'2026 Forecast A'!F220</f>
        <v>783</v>
      </c>
      <c r="L312" s="54" t="str">
        <f aca="false">IF(OR(AND(D312&gt;0.5,E312&gt;0.5,F312&gt;0.5),AND(D312&lt;0.5,E312&lt;0.5,F312&lt;0.5)),"Yes","No — toss-up")</f>
        <v>Yes</v>
      </c>
    </row>
    <row r="313" customFormat="false" ht="15" hidden="false" customHeight="false" outlineLevel="0" collapsed="false">
      <c r="A313" s="9" t="str">
        <f aca="false">'2026 Forecast A'!A221</f>
        <v>Lehigh</v>
      </c>
      <c r="B313" s="9" t="str">
        <f aca="false">'2026 Forecast A'!B221</f>
        <v>WHITEHALL</v>
      </c>
      <c r="C313" s="9" t="str">
        <f aca="false">'2026 Forecast A'!C221</f>
        <v>WHITEHALL 7TH DISTRICT</v>
      </c>
      <c r="D313" s="10" t="n">
        <f aca="false">'2026 Forecast A'!G221</f>
        <v>0.465949820788531</v>
      </c>
      <c r="E313" s="10" t="n">
        <f aca="false">'2026 Forecast B'!G221</f>
        <v>0.465232974910394</v>
      </c>
      <c r="F313" s="10" t="n">
        <f aca="false">'2026 Forecast C'!G221</f>
        <v>0.464516129032258</v>
      </c>
      <c r="G313" s="52" t="n">
        <f aca="false">(MAX(D313:F313)-MIN(D313:F313))*100</f>
        <v>0.143369175627239</v>
      </c>
      <c r="H313" s="53" t="n">
        <f aca="false">'2026 Forecast A'!L221</f>
        <v>2.31037349377366</v>
      </c>
      <c r="I313" s="53" t="n">
        <f aca="false">'2026 Forecast B'!L221</f>
        <v>2.4262320385901</v>
      </c>
      <c r="J313" s="53" t="n">
        <f aca="false">'2026 Forecast C'!L221</f>
        <v>2.24926519740356</v>
      </c>
      <c r="K313" s="18" t="n">
        <f aca="false">'2026 Forecast A'!F221</f>
        <v>1395</v>
      </c>
      <c r="L313" s="54" t="str">
        <f aca="false">IF(OR(AND(D313&gt;0.5,E313&gt;0.5,F313&gt;0.5),AND(D313&lt;0.5,E313&lt;0.5,F313&lt;0.5)),"Yes","No — toss-up")</f>
        <v>Yes</v>
      </c>
    </row>
    <row r="314" customFormat="false" ht="15" hidden="false" customHeight="false" outlineLevel="0" collapsed="false">
      <c r="A314" s="9" t="str">
        <f aca="false">'2026 Forecast A'!A222</f>
        <v>Lehigh</v>
      </c>
      <c r="B314" s="9" t="str">
        <f aca="false">'2026 Forecast A'!B222</f>
        <v>WHITEHALL</v>
      </c>
      <c r="C314" s="9" t="str">
        <f aca="false">'2026 Forecast A'!C222</f>
        <v>WHITEHALL 8TH DISTRICT</v>
      </c>
      <c r="D314" s="10" t="n">
        <f aca="false">'2026 Forecast A'!G222</f>
        <v>0.487632508833922</v>
      </c>
      <c r="E314" s="10" t="n">
        <f aca="false">'2026 Forecast B'!G222</f>
        <v>0.491166077738516</v>
      </c>
      <c r="F314" s="10" t="n">
        <f aca="false">'2026 Forecast C'!G222</f>
        <v>0.490282685512368</v>
      </c>
      <c r="G314" s="52" t="n">
        <f aca="false">(MAX(D314:F314)-MIN(D314:F314))*100</f>
        <v>0.353356890459361</v>
      </c>
      <c r="H314" s="53" t="n">
        <f aca="false">'2026 Forecast A'!L222</f>
        <v>2.31037349377366</v>
      </c>
      <c r="I314" s="53" t="n">
        <f aca="false">'2026 Forecast B'!L222</f>
        <v>2.4262320385901</v>
      </c>
      <c r="J314" s="53" t="n">
        <f aca="false">'2026 Forecast C'!L222</f>
        <v>2.24926519740356</v>
      </c>
      <c r="K314" s="18" t="n">
        <f aca="false">'2026 Forecast A'!F222</f>
        <v>1132</v>
      </c>
      <c r="L314" s="54" t="str">
        <f aca="false">IF(OR(AND(D314&gt;0.5,E314&gt;0.5,F314&gt;0.5),AND(D314&lt;0.5,E314&lt;0.5,F314&lt;0.5)),"Yes","No — toss-up")</f>
        <v>Yes</v>
      </c>
    </row>
    <row r="315" customFormat="false" ht="15" hidden="false" customHeight="false" outlineLevel="0" collapsed="false">
      <c r="A315" s="9" t="str">
        <f aca="false">'2026 Forecast A'!A223</f>
        <v>Lehigh</v>
      </c>
      <c r="B315" s="9" t="str">
        <f aca="false">'2026 Forecast A'!B223</f>
        <v>WHITEHALL</v>
      </c>
      <c r="C315" s="9" t="str">
        <f aca="false">'2026 Forecast A'!C223</f>
        <v>WHITEHALL 9TH DISTRICT</v>
      </c>
      <c r="D315" s="10" t="n">
        <f aca="false">'2026 Forecast A'!G223</f>
        <v>0.521637426900585</v>
      </c>
      <c r="E315" s="10" t="n">
        <f aca="false">'2026 Forecast B'!G223</f>
        <v>0.521637426900585</v>
      </c>
      <c r="F315" s="10" t="n">
        <f aca="false">'2026 Forecast C'!G223</f>
        <v>0.523976608187135</v>
      </c>
      <c r="G315" s="52" t="n">
        <f aca="false">(MAX(D315:F315)-MIN(D315:F315))*100</f>
        <v>0.233918128654975</v>
      </c>
      <c r="H315" s="53" t="n">
        <f aca="false">'2026 Forecast A'!L223</f>
        <v>2.48061389568831</v>
      </c>
      <c r="I315" s="53" t="n">
        <f aca="false">'2026 Forecast B'!L223</f>
        <v>2.66598492303397</v>
      </c>
      <c r="J315" s="53" t="n">
        <f aca="false">'2026 Forecast C'!L223</f>
        <v>2.39915566359118</v>
      </c>
      <c r="K315" s="18" t="n">
        <f aca="false">'2026 Forecast A'!F223</f>
        <v>855</v>
      </c>
      <c r="L315" s="54" t="str">
        <f aca="false">IF(OR(AND(D315&gt;0.5,E315&gt;0.5,F315&gt;0.5),AND(D315&lt;0.5,E315&lt;0.5,F315&lt;0.5)),"Yes","No — toss-up")</f>
        <v>Yes</v>
      </c>
    </row>
    <row r="316" customFormat="false" ht="15" hidden="false" customHeight="false" outlineLevel="0" collapsed="false">
      <c r="A316" s="9" t="str">
        <f aca="false">'2026 Forecast A'!A224</f>
        <v>Monroe</v>
      </c>
      <c r="B316" s="9" t="str">
        <f aca="false">'2026 Forecast A'!B224</f>
        <v>ELDRED TOWNSHIP</v>
      </c>
      <c r="C316" s="9" t="str">
        <f aca="false">'2026 Forecast A'!C224</f>
        <v>ELDRED</v>
      </c>
      <c r="D316" s="10" t="n">
        <f aca="false">'2026 Forecast A'!G224</f>
        <v>0.309562398703404</v>
      </c>
      <c r="E316" s="10" t="n">
        <f aca="false">'2026 Forecast B'!G224</f>
        <v>0.303889789303079</v>
      </c>
      <c r="F316" s="10" t="n">
        <f aca="false">'2026 Forecast C'!G224</f>
        <v>0.314424635332253</v>
      </c>
      <c r="G316" s="52" t="n">
        <f aca="false">(MAX(D316:F316)-MIN(D316:F316))*100</f>
        <v>1.05348460291734</v>
      </c>
      <c r="H316" s="53" t="n">
        <f aca="false">'2026 Forecast A'!L224</f>
        <v>2.31037349377366</v>
      </c>
      <c r="I316" s="53" t="n">
        <f aca="false">'2026 Forecast B'!L224</f>
        <v>2.4262320385901</v>
      </c>
      <c r="J316" s="53" t="n">
        <f aca="false">'2026 Forecast C'!L224</f>
        <v>2.24926519740356</v>
      </c>
      <c r="K316" s="18" t="n">
        <f aca="false">'2026 Forecast A'!F224</f>
        <v>1234</v>
      </c>
      <c r="L316" s="54" t="str">
        <f aca="false">IF(OR(AND(D316&gt;0.5,E316&gt;0.5,F316&gt;0.5),AND(D316&lt;0.5,E316&lt;0.5,F316&lt;0.5)),"Yes","No — toss-up")</f>
        <v>Yes</v>
      </c>
    </row>
    <row r="317" customFormat="false" ht="15" hidden="false" customHeight="false" outlineLevel="0" collapsed="false">
      <c r="A317" s="9" t="str">
        <f aca="false">'2026 Forecast A'!A225</f>
        <v>Monroe</v>
      </c>
      <c r="B317" s="9" t="str">
        <f aca="false">'2026 Forecast A'!B225</f>
        <v>POLK TOWNSHIP</v>
      </c>
      <c r="C317" s="9" t="str">
        <f aca="false">'2026 Forecast A'!C225</f>
        <v>POLK</v>
      </c>
      <c r="D317" s="10" t="n">
        <f aca="false">'2026 Forecast A'!G225</f>
        <v>0.347619047619048</v>
      </c>
      <c r="E317" s="10" t="n">
        <f aca="false">'2026 Forecast B'!G225</f>
        <v>0.348253968253968</v>
      </c>
      <c r="F317" s="10" t="n">
        <f aca="false">'2026 Forecast C'!G225</f>
        <v>0.353650793650794</v>
      </c>
      <c r="G317" s="52" t="n">
        <f aca="false">(MAX(D317:F317)-MIN(D317:F317))*100</f>
        <v>0.603174603174606</v>
      </c>
      <c r="H317" s="53" t="n">
        <f aca="false">'2026 Forecast A'!L225</f>
        <v>2.31037349377366</v>
      </c>
      <c r="I317" s="53" t="n">
        <f aca="false">'2026 Forecast B'!L225</f>
        <v>2.4262320385901</v>
      </c>
      <c r="J317" s="53" t="n">
        <f aca="false">'2026 Forecast C'!L225</f>
        <v>2.24926519740356</v>
      </c>
      <c r="K317" s="18" t="n">
        <f aca="false">'2026 Forecast A'!F225</f>
        <v>3150</v>
      </c>
      <c r="L317" s="54" t="str">
        <f aca="false">IF(OR(AND(D317&gt;0.5,E317&gt;0.5,F317&gt;0.5),AND(D317&lt;0.5,E317&lt;0.5,F317&lt;0.5)),"Yes","No — toss-up")</f>
        <v>Yes</v>
      </c>
    </row>
    <row r="318" customFormat="false" ht="15" hidden="false" customHeight="false" outlineLevel="0" collapsed="false">
      <c r="A318" s="9" t="str">
        <f aca="false">'2026 Forecast A'!A226</f>
        <v>Monroe</v>
      </c>
      <c r="B318" s="9" t="str">
        <f aca="false">'2026 Forecast A'!B226</f>
        <v>ROSS TOWNSHIP</v>
      </c>
      <c r="C318" s="9" t="str">
        <f aca="false">'2026 Forecast A'!C226</f>
        <v>ROSS 1</v>
      </c>
      <c r="D318" s="10" t="n">
        <f aca="false">'2026 Forecast A'!G226</f>
        <v>0.35269000853971</v>
      </c>
      <c r="E318" s="10" t="n">
        <f aca="false">'2026 Forecast B'!G226</f>
        <v>0.35269000853971</v>
      </c>
      <c r="F318" s="10" t="n">
        <f aca="false">'2026 Forecast C'!G226</f>
        <v>0.354397950469684</v>
      </c>
      <c r="G318" s="52" t="n">
        <f aca="false">(MAX(D318:F318)-MIN(D318:F318))*100</f>
        <v>0.170794192997437</v>
      </c>
      <c r="H318" s="53" t="n">
        <f aca="false">'2026 Forecast A'!L226</f>
        <v>2.31037349377366</v>
      </c>
      <c r="I318" s="53" t="n">
        <f aca="false">'2026 Forecast B'!L226</f>
        <v>2.4262320385901</v>
      </c>
      <c r="J318" s="53" t="n">
        <f aca="false">'2026 Forecast C'!L226</f>
        <v>2.24926519740356</v>
      </c>
      <c r="K318" s="18" t="n">
        <f aca="false">'2026 Forecast A'!F226</f>
        <v>1171</v>
      </c>
      <c r="L318" s="54" t="str">
        <f aca="false">IF(OR(AND(D318&gt;0.5,E318&gt;0.5,F318&gt;0.5),AND(D318&lt;0.5,E318&lt;0.5,F318&lt;0.5)),"Yes","No — toss-up")</f>
        <v>Yes</v>
      </c>
    </row>
    <row r="319" customFormat="false" ht="15" hidden="false" customHeight="false" outlineLevel="0" collapsed="false">
      <c r="A319" s="9" t="str">
        <f aca="false">'2026 Forecast A'!A227</f>
        <v>Northampton</v>
      </c>
      <c r="B319" s="9" t="str">
        <f aca="false">'2026 Forecast A'!B227</f>
        <v>ALLEN</v>
      </c>
      <c r="C319" s="9" t="str">
        <f aca="false">'2026 Forecast A'!C227</f>
        <v>ALLEN TWSP - NORTH</v>
      </c>
      <c r="D319" s="10" t="n">
        <f aca="false">'2026 Forecast A'!G227</f>
        <v>0.415242165242165</v>
      </c>
      <c r="E319" s="10" t="n">
        <f aca="false">'2026 Forecast B'!G227</f>
        <v>0.416666666666667</v>
      </c>
      <c r="F319" s="10" t="n">
        <f aca="false">'2026 Forecast C'!G227</f>
        <v>0.42022792022792</v>
      </c>
      <c r="G319" s="52" t="n">
        <f aca="false">(MAX(D319:F319)-MIN(D319:F319))*100</f>
        <v>0.498575498575499</v>
      </c>
      <c r="H319" s="53" t="n">
        <f aca="false">'2026 Forecast A'!L227</f>
        <v>2.31037349377366</v>
      </c>
      <c r="I319" s="53" t="n">
        <f aca="false">'2026 Forecast B'!L227</f>
        <v>2.4262320385901</v>
      </c>
      <c r="J319" s="53" t="n">
        <f aca="false">'2026 Forecast C'!L227</f>
        <v>2.24926519740356</v>
      </c>
      <c r="K319" s="18" t="n">
        <f aca="false">'2026 Forecast A'!F227</f>
        <v>1404</v>
      </c>
      <c r="L319" s="54" t="str">
        <f aca="false">IF(OR(AND(D319&gt;0.5,E319&gt;0.5,F319&gt;0.5),AND(D319&lt;0.5,E319&lt;0.5,F319&lt;0.5)),"Yes","No — toss-up")</f>
        <v>Yes</v>
      </c>
    </row>
    <row r="320" customFormat="false" ht="15" hidden="false" customHeight="false" outlineLevel="0" collapsed="false">
      <c r="A320" s="9" t="str">
        <f aca="false">'2026 Forecast A'!A228</f>
        <v>Northampton</v>
      </c>
      <c r="B320" s="9" t="str">
        <f aca="false">'2026 Forecast A'!B228</f>
        <v>ALLEN</v>
      </c>
      <c r="C320" s="9" t="str">
        <f aca="false">'2026 Forecast A'!C228</f>
        <v>ALLEN TWSP - SOUTH</v>
      </c>
      <c r="D320" s="10" t="n">
        <f aca="false">'2026 Forecast A'!G228</f>
        <v>0.450875856816451</v>
      </c>
      <c r="E320" s="10" t="n">
        <f aca="false">'2026 Forecast B'!G228</f>
        <v>0.437166793602437</v>
      </c>
      <c r="F320" s="10" t="n">
        <f aca="false">'2026 Forecast C'!G228</f>
        <v>0.454683929931455</v>
      </c>
      <c r="G320" s="52" t="n">
        <f aca="false">(MAX(D320:F320)-MIN(D320:F320))*100</f>
        <v>1.75171363290175</v>
      </c>
      <c r="H320" s="53" t="n">
        <f aca="false">'2026 Forecast A'!L228</f>
        <v>2.31037349377366</v>
      </c>
      <c r="I320" s="53" t="n">
        <f aca="false">'2026 Forecast B'!L228</f>
        <v>2.4262320385901</v>
      </c>
      <c r="J320" s="53" t="n">
        <f aca="false">'2026 Forecast C'!L228</f>
        <v>2.24926519740356</v>
      </c>
      <c r="K320" s="18" t="n">
        <f aca="false">'2026 Forecast A'!F228</f>
        <v>1313</v>
      </c>
      <c r="L320" s="54" t="str">
        <f aca="false">IF(OR(AND(D320&gt;0.5,E320&gt;0.5,F320&gt;0.5),AND(D320&lt;0.5,E320&lt;0.5,F320&lt;0.5)),"Yes","No — toss-up")</f>
        <v>Yes</v>
      </c>
    </row>
    <row r="321" customFormat="false" ht="15" hidden="false" customHeight="false" outlineLevel="0" collapsed="false">
      <c r="A321" s="9" t="str">
        <f aca="false">'2026 Forecast A'!A229</f>
        <v>Northampton</v>
      </c>
      <c r="B321" s="9" t="str">
        <f aca="false">'2026 Forecast A'!B229</f>
        <v>BANGOR</v>
      </c>
      <c r="C321" s="9" t="str">
        <f aca="false">'2026 Forecast A'!C229</f>
        <v>BANGOR — historical precinct 20</v>
      </c>
      <c r="D321" s="10" t="n">
        <f aca="false">'2026 Forecast A'!G229</f>
        <v>0.433823529411765</v>
      </c>
      <c r="E321" s="10" t="n">
        <f aca="false">'2026 Forecast B'!G229</f>
        <v>0.436274509803922</v>
      </c>
      <c r="F321" s="10" t="n">
        <f aca="false">'2026 Forecast C'!G229</f>
        <v>0.431372549019608</v>
      </c>
      <c r="G321" s="52" t="n">
        <f aca="false">(MAX(D321:F321)-MIN(D321:F321))*100</f>
        <v>0.490196078431371</v>
      </c>
      <c r="H321" s="53" t="n">
        <f aca="false">'2026 Forecast A'!L229</f>
        <v>3.44705498225642</v>
      </c>
      <c r="I321" s="53" t="n">
        <f aca="false">'2026 Forecast B'!L229</f>
        <v>3.66578676809892</v>
      </c>
      <c r="J321" s="53" t="n">
        <f aca="false">'2026 Forecast C'!L229</f>
        <v>3.27782194131547</v>
      </c>
      <c r="K321" s="18" t="n">
        <f aca="false">'2026 Forecast A'!F229</f>
        <v>408</v>
      </c>
      <c r="L321" s="54" t="str">
        <f aca="false">IF(OR(AND(D321&gt;0.5,E321&gt;0.5,F321&gt;0.5),AND(D321&lt;0.5,E321&lt;0.5,F321&lt;0.5)),"Yes","No — toss-up")</f>
        <v>Yes</v>
      </c>
    </row>
    <row r="322" customFormat="false" ht="15" hidden="false" customHeight="false" outlineLevel="0" collapsed="false">
      <c r="A322" s="9" t="str">
        <f aca="false">'2026 Forecast A'!A230</f>
        <v>Northampton</v>
      </c>
      <c r="B322" s="9" t="str">
        <f aca="false">'2026 Forecast A'!B230</f>
        <v>BANGOR</v>
      </c>
      <c r="C322" s="9" t="str">
        <f aca="false">'2026 Forecast A'!C230</f>
        <v>BANGOR — historical precinct 30</v>
      </c>
      <c r="D322" s="10" t="n">
        <f aca="false">'2026 Forecast A'!G230</f>
        <v>0.447089947089947</v>
      </c>
      <c r="E322" s="10" t="n">
        <f aca="false">'2026 Forecast B'!G230</f>
        <v>0.457671957671958</v>
      </c>
      <c r="F322" s="10" t="n">
        <f aca="false">'2026 Forecast C'!G230</f>
        <v>0.444444444444444</v>
      </c>
      <c r="G322" s="52" t="n">
        <f aca="false">(MAX(D322:F322)-MIN(D322:F322))*100</f>
        <v>1.32275132275133</v>
      </c>
      <c r="H322" s="53" t="n">
        <f aca="false">'2026 Forecast A'!L230</f>
        <v>3.44705498225642</v>
      </c>
      <c r="I322" s="53" t="n">
        <f aca="false">'2026 Forecast B'!L230</f>
        <v>3.66578676809892</v>
      </c>
      <c r="J322" s="53" t="n">
        <f aca="false">'2026 Forecast C'!L230</f>
        <v>3.27782194131547</v>
      </c>
      <c r="K322" s="18" t="n">
        <f aca="false">'2026 Forecast A'!F230</f>
        <v>378</v>
      </c>
      <c r="L322" s="54" t="str">
        <f aca="false">IF(OR(AND(D322&gt;0.5,E322&gt;0.5,F322&gt;0.5),AND(D322&lt;0.5,E322&lt;0.5,F322&lt;0.5)),"Yes","No — toss-up")</f>
        <v>Yes</v>
      </c>
    </row>
    <row r="323" customFormat="false" ht="15" hidden="false" customHeight="false" outlineLevel="0" collapsed="false">
      <c r="A323" s="9" t="str">
        <f aca="false">'2026 Forecast A'!A231</f>
        <v>Northampton</v>
      </c>
      <c r="B323" s="9" t="str">
        <f aca="false">'2026 Forecast A'!B231</f>
        <v>BANGOR</v>
      </c>
      <c r="C323" s="9" t="str">
        <f aca="false">'2026 Forecast A'!C231</f>
        <v>BANGOR — historical precinct 40</v>
      </c>
      <c r="D323" s="10" t="n">
        <f aca="false">'2026 Forecast A'!G231</f>
        <v>0.425661914460285</v>
      </c>
      <c r="E323" s="10" t="n">
        <f aca="false">'2026 Forecast B'!G231</f>
        <v>0.419551934826884</v>
      </c>
      <c r="F323" s="10" t="n">
        <f aca="false">'2026 Forecast C'!G231</f>
        <v>0.427698574338086</v>
      </c>
      <c r="G323" s="52" t="n">
        <f aca="false">(MAX(D323:F323)-MIN(D323:F323))*100</f>
        <v>0.814663951120165</v>
      </c>
      <c r="H323" s="53" t="n">
        <f aca="false">'2026 Forecast A'!L231</f>
        <v>3.44705498225642</v>
      </c>
      <c r="I323" s="53" t="n">
        <f aca="false">'2026 Forecast B'!L231</f>
        <v>3.66578676809892</v>
      </c>
      <c r="J323" s="53" t="n">
        <f aca="false">'2026 Forecast C'!L231</f>
        <v>3.27782194131547</v>
      </c>
      <c r="K323" s="18" t="n">
        <f aca="false">'2026 Forecast A'!F231</f>
        <v>491</v>
      </c>
      <c r="L323" s="54" t="str">
        <f aca="false">IF(OR(AND(D323&gt;0.5,E323&gt;0.5,F323&gt;0.5),AND(D323&lt;0.5,E323&lt;0.5,F323&lt;0.5)),"Yes","No — toss-up")</f>
        <v>Yes</v>
      </c>
    </row>
    <row r="324" customFormat="false" ht="15" hidden="false" customHeight="false" outlineLevel="0" collapsed="false">
      <c r="A324" s="9" t="str">
        <f aca="false">'2026 Forecast A'!A232</f>
        <v>Northampton</v>
      </c>
      <c r="B324" s="9" t="str">
        <f aca="false">'2026 Forecast A'!B232</f>
        <v>BANGOR</v>
      </c>
      <c r="C324" s="9" t="str">
        <f aca="false">'2026 Forecast A'!C232</f>
        <v>BANGOR — historical precinct 50</v>
      </c>
      <c r="D324" s="10" t="n">
        <f aca="false">'2026 Forecast A'!G232</f>
        <v>0.397590361445783</v>
      </c>
      <c r="E324" s="10" t="n">
        <f aca="false">'2026 Forecast B'!G232</f>
        <v>0.397590361445783</v>
      </c>
      <c r="F324" s="10" t="n">
        <f aca="false">'2026 Forecast C'!G232</f>
        <v>0.4</v>
      </c>
      <c r="G324" s="52" t="n">
        <f aca="false">(MAX(D324:F324)-MIN(D324:F324))*100</f>
        <v>0.240963855421689</v>
      </c>
      <c r="H324" s="53" t="n">
        <f aca="false">'2026 Forecast A'!L232</f>
        <v>3.44705498225642</v>
      </c>
      <c r="I324" s="53" t="n">
        <f aca="false">'2026 Forecast B'!L232</f>
        <v>3.66578676809892</v>
      </c>
      <c r="J324" s="53" t="n">
        <f aca="false">'2026 Forecast C'!L232</f>
        <v>3.27782194131547</v>
      </c>
      <c r="K324" s="18" t="n">
        <f aca="false">'2026 Forecast A'!F232</f>
        <v>415</v>
      </c>
      <c r="L324" s="54" t="str">
        <f aca="false">IF(OR(AND(D324&gt;0.5,E324&gt;0.5,F324&gt;0.5),AND(D324&lt;0.5,E324&lt;0.5,F324&lt;0.5)),"Yes","No — toss-up")</f>
        <v>Yes</v>
      </c>
    </row>
    <row r="325" customFormat="false" ht="15" hidden="false" customHeight="false" outlineLevel="0" collapsed="false">
      <c r="A325" s="9" t="str">
        <f aca="false">'2026 Forecast A'!A233</f>
        <v>Northampton</v>
      </c>
      <c r="B325" s="9" t="str">
        <f aca="false">'2026 Forecast A'!B233</f>
        <v>BATH</v>
      </c>
      <c r="C325" s="9" t="str">
        <f aca="false">'2026 Forecast A'!C233</f>
        <v>BATH BORO</v>
      </c>
      <c r="D325" s="10" t="n">
        <f aca="false">'2026 Forecast A'!G233</f>
        <v>0.453740157480315</v>
      </c>
      <c r="E325" s="10" t="n">
        <f aca="false">'2026 Forecast B'!G233</f>
        <v>0.447834645669291</v>
      </c>
      <c r="F325" s="10" t="n">
        <f aca="false">'2026 Forecast C'!G233</f>
        <v>0.455708661417323</v>
      </c>
      <c r="G325" s="52" t="n">
        <f aca="false">(MAX(D325:F325)-MIN(D325:F325))*100</f>
        <v>0.787401574803154</v>
      </c>
      <c r="H325" s="53" t="n">
        <f aca="false">'2026 Forecast A'!L233</f>
        <v>2.31037349377366</v>
      </c>
      <c r="I325" s="53" t="n">
        <f aca="false">'2026 Forecast B'!L233</f>
        <v>2.4262320385901</v>
      </c>
      <c r="J325" s="53" t="n">
        <f aca="false">'2026 Forecast C'!L233</f>
        <v>2.24926519740356</v>
      </c>
      <c r="K325" s="18" t="n">
        <f aca="false">'2026 Forecast A'!F233</f>
        <v>1016</v>
      </c>
      <c r="L325" s="54" t="str">
        <f aca="false">IF(OR(AND(D325&gt;0.5,E325&gt;0.5,F325&gt;0.5),AND(D325&lt;0.5,E325&lt;0.5,F325&lt;0.5)),"Yes","No — toss-up")</f>
        <v>Yes</v>
      </c>
    </row>
    <row r="326" customFormat="false" ht="15" hidden="false" customHeight="false" outlineLevel="0" collapsed="false">
      <c r="A326" s="9" t="str">
        <f aca="false">'2026 Forecast A'!A234</f>
        <v>Northampton</v>
      </c>
      <c r="B326" s="9" t="str">
        <f aca="false">'2026 Forecast A'!B234</f>
        <v>BETHLEHEM</v>
      </c>
      <c r="C326" s="9" t="str">
        <f aca="false">'2026 Forecast A'!C234</f>
        <v>BETHLEHEM 14TH WARD 1ST DISTRICT</v>
      </c>
      <c r="D326" s="10" t="n">
        <f aca="false">'2026 Forecast A'!G234</f>
        <v>0.631205673758865</v>
      </c>
      <c r="E326" s="10" t="n">
        <f aca="false">'2026 Forecast B'!G234</f>
        <v>0.642350557244174</v>
      </c>
      <c r="F326" s="10" t="n">
        <f aca="false">'2026 Forecast C'!G234</f>
        <v>0.626139817629179</v>
      </c>
      <c r="G326" s="52" t="n">
        <f aca="false">(MAX(D326:F326)-MIN(D326:F326))*100</f>
        <v>1.62107396149949</v>
      </c>
      <c r="H326" s="53" t="n">
        <f aca="false">'2026 Forecast A'!L234</f>
        <v>2.31037349377366</v>
      </c>
      <c r="I326" s="53" t="n">
        <f aca="false">'2026 Forecast B'!L234</f>
        <v>2.4262320385901</v>
      </c>
      <c r="J326" s="53" t="n">
        <f aca="false">'2026 Forecast C'!L234</f>
        <v>2.24926519740356</v>
      </c>
      <c r="K326" s="18" t="n">
        <f aca="false">'2026 Forecast A'!F234</f>
        <v>987</v>
      </c>
      <c r="L326" s="54" t="str">
        <f aca="false">IF(OR(AND(D326&gt;0.5,E326&gt;0.5,F326&gt;0.5),AND(D326&lt;0.5,E326&lt;0.5,F326&lt;0.5)),"Yes","No — toss-up")</f>
        <v>Yes</v>
      </c>
    </row>
    <row r="327" customFormat="false" ht="15" hidden="false" customHeight="false" outlineLevel="0" collapsed="false">
      <c r="A327" s="9" t="str">
        <f aca="false">'2026 Forecast A'!A235</f>
        <v>Northampton</v>
      </c>
      <c r="B327" s="9" t="str">
        <f aca="false">'2026 Forecast A'!B235</f>
        <v>BETHLEHEM</v>
      </c>
      <c r="C327" s="9" t="str">
        <f aca="false">'2026 Forecast A'!C235</f>
        <v>BETHLEHEM 14TH WARD 2ND DISTRICT</v>
      </c>
      <c r="D327" s="10" t="n">
        <f aca="false">'2026 Forecast A'!G235</f>
        <v>0.593684210526316</v>
      </c>
      <c r="E327" s="10" t="n">
        <f aca="false">'2026 Forecast B'!G235</f>
        <v>0.593684210526316</v>
      </c>
      <c r="F327" s="10" t="n">
        <f aca="false">'2026 Forecast C'!G235</f>
        <v>0.588070175438597</v>
      </c>
      <c r="G327" s="52" t="n">
        <f aca="false">(MAX(D327:F327)-MIN(D327:F327))*100</f>
        <v>0.561403508771929</v>
      </c>
      <c r="H327" s="53" t="n">
        <f aca="false">'2026 Forecast A'!L235</f>
        <v>2.31037349377366</v>
      </c>
      <c r="I327" s="53" t="n">
        <f aca="false">'2026 Forecast B'!L235</f>
        <v>2.4262320385901</v>
      </c>
      <c r="J327" s="53" t="n">
        <f aca="false">'2026 Forecast C'!L235</f>
        <v>2.24926519740356</v>
      </c>
      <c r="K327" s="18" t="n">
        <f aca="false">'2026 Forecast A'!F235</f>
        <v>1425</v>
      </c>
      <c r="L327" s="54" t="str">
        <f aca="false">IF(OR(AND(D327&gt;0.5,E327&gt;0.5,F327&gt;0.5),AND(D327&lt;0.5,E327&lt;0.5,F327&lt;0.5)),"Yes","No — toss-up")</f>
        <v>Yes</v>
      </c>
    </row>
    <row r="328" customFormat="false" ht="15" hidden="false" customHeight="false" outlineLevel="0" collapsed="false">
      <c r="A328" s="9" t="str">
        <f aca="false">'2026 Forecast A'!A236</f>
        <v>Northampton</v>
      </c>
      <c r="B328" s="9" t="str">
        <f aca="false">'2026 Forecast A'!B236</f>
        <v>BETHLEHEM</v>
      </c>
      <c r="C328" s="9" t="str">
        <f aca="false">'2026 Forecast A'!C236</f>
        <v>BETHLEHEM 14TH WARD 3RD DISTRICT</v>
      </c>
      <c r="D328" s="10" t="n">
        <f aca="false">'2026 Forecast A'!G236</f>
        <v>0.643006263048017</v>
      </c>
      <c r="E328" s="10" t="n">
        <f aca="false">'2026 Forecast B'!G236</f>
        <v>0.646137787056368</v>
      </c>
      <c r="F328" s="10" t="n">
        <f aca="false">'2026 Forecast C'!G236</f>
        <v>0.640918580375783</v>
      </c>
      <c r="G328" s="52" t="n">
        <f aca="false">(MAX(D328:F328)-MIN(D328:F328))*100</f>
        <v>0.521920668058462</v>
      </c>
      <c r="H328" s="53" t="n">
        <f aca="false">'2026 Forecast A'!L236</f>
        <v>2.31037349377366</v>
      </c>
      <c r="I328" s="53" t="n">
        <f aca="false">'2026 Forecast B'!L236</f>
        <v>2.4262320385901</v>
      </c>
      <c r="J328" s="53" t="n">
        <f aca="false">'2026 Forecast C'!L236</f>
        <v>2.24926519740356</v>
      </c>
      <c r="K328" s="18" t="n">
        <f aca="false">'2026 Forecast A'!F236</f>
        <v>958</v>
      </c>
      <c r="L328" s="54" t="str">
        <f aca="false">IF(OR(AND(D328&gt;0.5,E328&gt;0.5,F328&gt;0.5),AND(D328&lt;0.5,E328&lt;0.5,F328&lt;0.5)),"Yes","No — toss-up")</f>
        <v>Yes</v>
      </c>
    </row>
    <row r="329" customFormat="false" ht="15" hidden="false" customHeight="false" outlineLevel="0" collapsed="false">
      <c r="A329" s="9" t="str">
        <f aca="false">'2026 Forecast A'!A237</f>
        <v>Northampton</v>
      </c>
      <c r="B329" s="9" t="str">
        <f aca="false">'2026 Forecast A'!B237</f>
        <v>BETHLEHEM</v>
      </c>
      <c r="C329" s="9" t="str">
        <f aca="false">'2026 Forecast A'!C237</f>
        <v>BETHLEHEM 14TH WARD 4TH DISTRICT</v>
      </c>
      <c r="D329" s="10" t="n">
        <f aca="false">'2026 Forecast A'!G237</f>
        <v>0.636114911080711</v>
      </c>
      <c r="E329" s="10" t="n">
        <f aca="false">'2026 Forecast B'!G237</f>
        <v>0.638850889192887</v>
      </c>
      <c r="F329" s="10" t="n">
        <f aca="false">'2026 Forecast C'!G237</f>
        <v>0.629274965800274</v>
      </c>
      <c r="G329" s="52" t="n">
        <f aca="false">(MAX(D329:F329)-MIN(D329:F329))*100</f>
        <v>0.957592339261282</v>
      </c>
      <c r="H329" s="53" t="n">
        <f aca="false">'2026 Forecast A'!L237</f>
        <v>2.48061389568831</v>
      </c>
      <c r="I329" s="53" t="n">
        <f aca="false">'2026 Forecast B'!L237</f>
        <v>2.66598492303397</v>
      </c>
      <c r="J329" s="53" t="n">
        <f aca="false">'2026 Forecast C'!L237</f>
        <v>2.39915566359118</v>
      </c>
      <c r="K329" s="18" t="n">
        <f aca="false">'2026 Forecast A'!F237</f>
        <v>731</v>
      </c>
      <c r="L329" s="54" t="str">
        <f aca="false">IF(OR(AND(D329&gt;0.5,E329&gt;0.5,F329&gt;0.5),AND(D329&lt;0.5,E329&lt;0.5,F329&lt;0.5)),"Yes","No — toss-up")</f>
        <v>Yes</v>
      </c>
    </row>
    <row r="330" customFormat="false" ht="15" hidden="false" customHeight="false" outlineLevel="0" collapsed="false">
      <c r="A330" s="9" t="str">
        <f aca="false">'2026 Forecast A'!A238</f>
        <v>Northampton</v>
      </c>
      <c r="B330" s="9" t="str">
        <f aca="false">'2026 Forecast A'!B238</f>
        <v>BETHLEHEM</v>
      </c>
      <c r="C330" s="9" t="str">
        <f aca="false">'2026 Forecast A'!C238</f>
        <v>BETHLEHEM 14TH WARD 5TH DISTRICT</v>
      </c>
      <c r="D330" s="10" t="n">
        <f aca="false">'2026 Forecast A'!G238</f>
        <v>0.604272634791455</v>
      </c>
      <c r="E330" s="10" t="n">
        <f aca="false">'2026 Forecast B'!G238</f>
        <v>0.613428280773144</v>
      </c>
      <c r="F330" s="10" t="n">
        <f aca="false">'2026 Forecast C'!G238</f>
        <v>0.602238046795524</v>
      </c>
      <c r="G330" s="52" t="n">
        <f aca="false">(MAX(D330:F330)-MIN(D330:F330))*100</f>
        <v>1.11902339776195</v>
      </c>
      <c r="H330" s="53" t="n">
        <f aca="false">'2026 Forecast A'!L238</f>
        <v>2.31037349377366</v>
      </c>
      <c r="I330" s="53" t="n">
        <f aca="false">'2026 Forecast B'!L238</f>
        <v>2.4262320385901</v>
      </c>
      <c r="J330" s="53" t="n">
        <f aca="false">'2026 Forecast C'!L238</f>
        <v>2.24926519740356</v>
      </c>
      <c r="K330" s="18" t="n">
        <f aca="false">'2026 Forecast A'!F238</f>
        <v>983</v>
      </c>
      <c r="L330" s="54" t="str">
        <f aca="false">IF(OR(AND(D330&gt;0.5,E330&gt;0.5,F330&gt;0.5),AND(D330&lt;0.5,E330&lt;0.5,F330&lt;0.5)),"Yes","No — toss-up")</f>
        <v>Yes</v>
      </c>
    </row>
    <row r="331" customFormat="false" ht="15" hidden="false" customHeight="false" outlineLevel="0" collapsed="false">
      <c r="A331" s="9" t="str">
        <f aca="false">'2026 Forecast A'!A239</f>
        <v>Northampton</v>
      </c>
      <c r="B331" s="9" t="str">
        <f aca="false">'2026 Forecast A'!B239</f>
        <v>BETHLEHEM</v>
      </c>
      <c r="C331" s="9" t="str">
        <f aca="false">'2026 Forecast A'!C239</f>
        <v>BETHLEHEM 14TH WARD 6TH DISTRICT</v>
      </c>
      <c r="D331" s="10" t="n">
        <f aca="false">'2026 Forecast A'!G239</f>
        <v>0.627318718381113</v>
      </c>
      <c r="E331" s="10" t="n">
        <f aca="false">'2026 Forecast B'!G239</f>
        <v>0.626475548060708</v>
      </c>
      <c r="F331" s="10" t="n">
        <f aca="false">'2026 Forecast C'!G239</f>
        <v>0.623946037099494</v>
      </c>
      <c r="G331" s="52" t="n">
        <f aca="false">(MAX(D331:F331)-MIN(D331:F331))*100</f>
        <v>0.337268128161883</v>
      </c>
      <c r="H331" s="53" t="n">
        <f aca="false">'2026 Forecast A'!L239</f>
        <v>2.31037349377366</v>
      </c>
      <c r="I331" s="53" t="n">
        <f aca="false">'2026 Forecast B'!L239</f>
        <v>2.4262320385901</v>
      </c>
      <c r="J331" s="53" t="n">
        <f aca="false">'2026 Forecast C'!L239</f>
        <v>2.24926519740356</v>
      </c>
      <c r="K331" s="18" t="n">
        <f aca="false">'2026 Forecast A'!F239</f>
        <v>1186</v>
      </c>
      <c r="L331" s="54" t="str">
        <f aca="false">IF(OR(AND(D331&gt;0.5,E331&gt;0.5,F331&gt;0.5),AND(D331&lt;0.5,E331&lt;0.5,F331&lt;0.5)),"Yes","No — toss-up")</f>
        <v>Yes</v>
      </c>
    </row>
    <row r="332" customFormat="false" ht="15" hidden="false" customHeight="false" outlineLevel="0" collapsed="false">
      <c r="A332" s="9" t="str">
        <f aca="false">'2026 Forecast A'!A240</f>
        <v>Northampton</v>
      </c>
      <c r="B332" s="9" t="str">
        <f aca="false">'2026 Forecast A'!B240</f>
        <v>BETHLEHEM</v>
      </c>
      <c r="C332" s="9" t="str">
        <f aca="false">'2026 Forecast A'!C240</f>
        <v>BETHLEHEM 14TH WARD 7TH DISTRICT</v>
      </c>
      <c r="D332" s="10" t="n">
        <f aca="false">'2026 Forecast A'!G240</f>
        <v>0.573134328358209</v>
      </c>
      <c r="E332" s="10" t="n">
        <f aca="false">'2026 Forecast B'!G240</f>
        <v>0.573134328358209</v>
      </c>
      <c r="F332" s="10" t="n">
        <f aca="false">'2026 Forecast C'!G240</f>
        <v>0.569154228855721</v>
      </c>
      <c r="G332" s="52" t="n">
        <f aca="false">(MAX(D332:F332)-MIN(D332:F332))*100</f>
        <v>0.398009950248757</v>
      </c>
      <c r="H332" s="53" t="n">
        <f aca="false">'2026 Forecast A'!L240</f>
        <v>2.31037349377366</v>
      </c>
      <c r="I332" s="53" t="n">
        <f aca="false">'2026 Forecast B'!L240</f>
        <v>2.4262320385901</v>
      </c>
      <c r="J332" s="53" t="n">
        <f aca="false">'2026 Forecast C'!L240</f>
        <v>2.24926519740356</v>
      </c>
      <c r="K332" s="18" t="n">
        <f aca="false">'2026 Forecast A'!F240</f>
        <v>1005</v>
      </c>
      <c r="L332" s="54" t="str">
        <f aca="false">IF(OR(AND(D332&gt;0.5,E332&gt;0.5,F332&gt;0.5),AND(D332&lt;0.5,E332&lt;0.5,F332&lt;0.5)),"Yes","No — toss-up")</f>
        <v>Yes</v>
      </c>
    </row>
    <row r="333" customFormat="false" ht="15" hidden="false" customHeight="false" outlineLevel="0" collapsed="false">
      <c r="A333" s="9" t="str">
        <f aca="false">'2026 Forecast A'!A241</f>
        <v>Northampton</v>
      </c>
      <c r="B333" s="9" t="str">
        <f aca="false">'2026 Forecast A'!B241</f>
        <v>BETHLEHEM</v>
      </c>
      <c r="C333" s="9" t="str">
        <f aca="false">'2026 Forecast A'!C241</f>
        <v>BETHLEHEM 14TH WARD 8TH DISTRICT</v>
      </c>
      <c r="D333" s="10" t="n">
        <f aca="false">'2026 Forecast A'!G241</f>
        <v>0.638968481375358</v>
      </c>
      <c r="E333" s="10" t="n">
        <f aca="false">'2026 Forecast B'!G241</f>
        <v>0.641833810888252</v>
      </c>
      <c r="F333" s="10" t="n">
        <f aca="false">'2026 Forecast C'!G241</f>
        <v>0.63323782234957</v>
      </c>
      <c r="G333" s="52" t="n">
        <f aca="false">(MAX(D333:F333)-MIN(D333:F333))*100</f>
        <v>0.859598853868204</v>
      </c>
      <c r="H333" s="53" t="n">
        <f aca="false">'2026 Forecast A'!L241</f>
        <v>2.48061389568831</v>
      </c>
      <c r="I333" s="53" t="n">
        <f aca="false">'2026 Forecast B'!L241</f>
        <v>2.66598492303397</v>
      </c>
      <c r="J333" s="53" t="n">
        <f aca="false">'2026 Forecast C'!L241</f>
        <v>2.39915566359118</v>
      </c>
      <c r="K333" s="18" t="n">
        <f aca="false">'2026 Forecast A'!F241</f>
        <v>698</v>
      </c>
      <c r="L333" s="54" t="str">
        <f aca="false">IF(OR(AND(D333&gt;0.5,E333&gt;0.5,F333&gt;0.5),AND(D333&lt;0.5,E333&lt;0.5,F333&lt;0.5)),"Yes","No — toss-up")</f>
        <v>Yes</v>
      </c>
    </row>
    <row r="334" customFormat="false" ht="15" hidden="false" customHeight="false" outlineLevel="0" collapsed="false">
      <c r="A334" s="9" t="str">
        <f aca="false">'2026 Forecast A'!A242</f>
        <v>Northampton</v>
      </c>
      <c r="B334" s="9" t="str">
        <f aca="false">'2026 Forecast A'!B242</f>
        <v>BETHLEHEM</v>
      </c>
      <c r="C334" s="9" t="str">
        <f aca="false">'2026 Forecast A'!C242</f>
        <v>BETHLEHEM 15TH WARD 1ST DISTRICT</v>
      </c>
      <c r="D334" s="10" t="n">
        <f aca="false">'2026 Forecast A'!G242</f>
        <v>0.661645422943221</v>
      </c>
      <c r="E334" s="10" t="n">
        <f aca="false">'2026 Forecast B'!G242</f>
        <v>0.670915411355736</v>
      </c>
      <c r="F334" s="10" t="n">
        <f aca="false">'2026 Forecast C'!G242</f>
        <v>0.6558516801854</v>
      </c>
      <c r="G334" s="52" t="n">
        <f aca="false">(MAX(D334:F334)-MIN(D334:F334))*100</f>
        <v>1.50637311703361</v>
      </c>
      <c r="H334" s="53" t="n">
        <f aca="false">'2026 Forecast A'!L242</f>
        <v>2.48061389568831</v>
      </c>
      <c r="I334" s="53" t="n">
        <f aca="false">'2026 Forecast B'!L242</f>
        <v>2.66598492303397</v>
      </c>
      <c r="J334" s="53" t="n">
        <f aca="false">'2026 Forecast C'!L242</f>
        <v>2.39915566359118</v>
      </c>
      <c r="K334" s="18" t="n">
        <f aca="false">'2026 Forecast A'!F242</f>
        <v>863</v>
      </c>
      <c r="L334" s="54" t="str">
        <f aca="false">IF(OR(AND(D334&gt;0.5,E334&gt;0.5,F334&gt;0.5),AND(D334&lt;0.5,E334&lt;0.5,F334&lt;0.5)),"Yes","No — toss-up")</f>
        <v>Yes</v>
      </c>
    </row>
    <row r="335" customFormat="false" ht="15" hidden="false" customHeight="false" outlineLevel="0" collapsed="false">
      <c r="A335" s="9" t="str">
        <f aca="false">'2026 Forecast A'!A243</f>
        <v>Northampton</v>
      </c>
      <c r="B335" s="9" t="str">
        <f aca="false">'2026 Forecast A'!B243</f>
        <v>BETHLEHEM</v>
      </c>
      <c r="C335" s="9" t="str">
        <f aca="false">'2026 Forecast A'!C243</f>
        <v>BETHLEHEM 15TH WARD 2ND DISTRICT</v>
      </c>
      <c r="D335" s="10" t="n">
        <f aca="false">'2026 Forecast A'!G243</f>
        <v>0.62157382847038</v>
      </c>
      <c r="E335" s="10" t="n">
        <f aca="false">'2026 Forecast B'!G243</f>
        <v>0.628647214854112</v>
      </c>
      <c r="F335" s="10" t="n">
        <f aca="false">'2026 Forecast C'!G243</f>
        <v>0.618037135278515</v>
      </c>
      <c r="G335" s="52" t="n">
        <f aca="false">(MAX(D335:F335)-MIN(D335:F335))*100</f>
        <v>1.06100795755969</v>
      </c>
      <c r="H335" s="53" t="n">
        <f aca="false">'2026 Forecast A'!L243</f>
        <v>2.31037349377366</v>
      </c>
      <c r="I335" s="53" t="n">
        <f aca="false">'2026 Forecast B'!L243</f>
        <v>2.4262320385901</v>
      </c>
      <c r="J335" s="53" t="n">
        <f aca="false">'2026 Forecast C'!L243</f>
        <v>2.24926519740356</v>
      </c>
      <c r="K335" s="18" t="n">
        <f aca="false">'2026 Forecast A'!F243</f>
        <v>1131</v>
      </c>
      <c r="L335" s="54" t="str">
        <f aca="false">IF(OR(AND(D335&gt;0.5,E335&gt;0.5,F335&gt;0.5),AND(D335&lt;0.5,E335&lt;0.5,F335&lt;0.5)),"Yes","No — toss-up")</f>
        <v>Yes</v>
      </c>
    </row>
    <row r="336" customFormat="false" ht="15" hidden="false" customHeight="false" outlineLevel="0" collapsed="false">
      <c r="A336" s="9" t="str">
        <f aca="false">'2026 Forecast A'!A244</f>
        <v>Northampton</v>
      </c>
      <c r="B336" s="9" t="str">
        <f aca="false">'2026 Forecast A'!B244</f>
        <v>BETHLEHEM</v>
      </c>
      <c r="C336" s="9" t="str">
        <f aca="false">'2026 Forecast A'!C244</f>
        <v>BETHLEHEM 15TH WARD 3RD DISTRICT</v>
      </c>
      <c r="D336" s="10" t="n">
        <f aca="false">'2026 Forecast A'!G244</f>
        <v>0.712162162162162</v>
      </c>
      <c r="E336" s="10" t="n">
        <f aca="false">'2026 Forecast B'!G244</f>
        <v>0.716216216216216</v>
      </c>
      <c r="F336" s="10" t="n">
        <f aca="false">'2026 Forecast C'!G244</f>
        <v>0.701351351351351</v>
      </c>
      <c r="G336" s="52" t="n">
        <f aca="false">(MAX(D336:F336)-MIN(D336:F336))*100</f>
        <v>1.48648648648648</v>
      </c>
      <c r="H336" s="53" t="n">
        <f aca="false">'2026 Forecast A'!L244</f>
        <v>2.48061389568831</v>
      </c>
      <c r="I336" s="53" t="n">
        <f aca="false">'2026 Forecast B'!L244</f>
        <v>2.66598492303397</v>
      </c>
      <c r="J336" s="53" t="n">
        <f aca="false">'2026 Forecast C'!L244</f>
        <v>2.39915566359118</v>
      </c>
      <c r="K336" s="18" t="n">
        <f aca="false">'2026 Forecast A'!F244</f>
        <v>740</v>
      </c>
      <c r="L336" s="54" t="str">
        <f aca="false">IF(OR(AND(D336&gt;0.5,E336&gt;0.5,F336&gt;0.5),AND(D336&lt;0.5,E336&lt;0.5,F336&lt;0.5)),"Yes","No — toss-up")</f>
        <v>Yes</v>
      </c>
    </row>
    <row r="337" customFormat="false" ht="15" hidden="false" customHeight="false" outlineLevel="0" collapsed="false">
      <c r="A337" s="9" t="str">
        <f aca="false">'2026 Forecast A'!A245</f>
        <v>Northampton</v>
      </c>
      <c r="B337" s="9" t="str">
        <f aca="false">'2026 Forecast A'!B245</f>
        <v>BETHLEHEM</v>
      </c>
      <c r="C337" s="9" t="str">
        <f aca="false">'2026 Forecast A'!C245</f>
        <v>BETHLEHEM 16TH WARD</v>
      </c>
      <c r="D337" s="10" t="n">
        <f aca="false">'2026 Forecast A'!G245</f>
        <v>0.632606199770379</v>
      </c>
      <c r="E337" s="10" t="n">
        <f aca="false">'2026 Forecast B'!G245</f>
        <v>0.644087256027555</v>
      </c>
      <c r="F337" s="10" t="n">
        <f aca="false">'2026 Forecast C'!G245</f>
        <v>0.625717566016074</v>
      </c>
      <c r="G337" s="52" t="n">
        <f aca="false">(MAX(D337:F337)-MIN(D337:F337))*100</f>
        <v>1.8369690011481</v>
      </c>
      <c r="H337" s="53" t="n">
        <f aca="false">'2026 Forecast A'!L245</f>
        <v>2.48061389568831</v>
      </c>
      <c r="I337" s="53" t="n">
        <f aca="false">'2026 Forecast B'!L245</f>
        <v>2.66598492303397</v>
      </c>
      <c r="J337" s="53" t="n">
        <f aca="false">'2026 Forecast C'!L245</f>
        <v>2.39915566359118</v>
      </c>
      <c r="K337" s="18" t="n">
        <f aca="false">'2026 Forecast A'!F245</f>
        <v>871</v>
      </c>
      <c r="L337" s="54" t="str">
        <f aca="false">IF(OR(AND(D337&gt;0.5,E337&gt;0.5,F337&gt;0.5),AND(D337&lt;0.5,E337&lt;0.5,F337&lt;0.5)),"Yes","No — toss-up")</f>
        <v>Yes</v>
      </c>
    </row>
    <row r="338" customFormat="false" ht="15" hidden="false" customHeight="false" outlineLevel="0" collapsed="false">
      <c r="A338" s="9" t="str">
        <f aca="false">'2026 Forecast A'!A246</f>
        <v>Northampton</v>
      </c>
      <c r="B338" s="9" t="str">
        <f aca="false">'2026 Forecast A'!B246</f>
        <v>BETHLEHEM</v>
      </c>
      <c r="C338" s="9" t="str">
        <f aca="false">'2026 Forecast A'!C246</f>
        <v>BETHLEHEM 17TH WARD</v>
      </c>
      <c r="D338" s="10" t="n">
        <f aca="false">'2026 Forecast A'!G246</f>
        <v>0.744186046511628</v>
      </c>
      <c r="E338" s="10" t="n">
        <f aca="false">'2026 Forecast B'!G246</f>
        <v>0.73953488372093</v>
      </c>
      <c r="F338" s="10" t="n">
        <f aca="false">'2026 Forecast C'!G246</f>
        <v>0.725581395348837</v>
      </c>
      <c r="G338" s="52" t="n">
        <f aca="false">(MAX(D338:F338)-MIN(D338:F338))*100</f>
        <v>1.86046511627906</v>
      </c>
      <c r="H338" s="53" t="n">
        <f aca="false">'2026 Forecast A'!L246</f>
        <v>3.44705498225642</v>
      </c>
      <c r="I338" s="53" t="n">
        <f aca="false">'2026 Forecast B'!L246</f>
        <v>3.66578676809892</v>
      </c>
      <c r="J338" s="53" t="n">
        <f aca="false">'2026 Forecast C'!L246</f>
        <v>3.27782194131547</v>
      </c>
      <c r="K338" s="18" t="n">
        <f aca="false">'2026 Forecast A'!F246</f>
        <v>215</v>
      </c>
      <c r="L338" s="54" t="str">
        <f aca="false">IF(OR(AND(D338&gt;0.5,E338&gt;0.5,F338&gt;0.5),AND(D338&lt;0.5,E338&lt;0.5,F338&lt;0.5)),"Yes","No — toss-up")</f>
        <v>Yes</v>
      </c>
    </row>
    <row r="339" customFormat="false" ht="15" hidden="false" customHeight="false" outlineLevel="0" collapsed="false">
      <c r="A339" s="9" t="str">
        <f aca="false">'2026 Forecast A'!A247</f>
        <v>Northampton</v>
      </c>
      <c r="B339" s="9" t="str">
        <f aca="false">'2026 Forecast A'!B247</f>
        <v>BETHLEHEM</v>
      </c>
      <c r="C339" s="9" t="str">
        <f aca="false">'2026 Forecast A'!C247</f>
        <v>BETHLEHEM 1ST WARD - NORTHERN</v>
      </c>
      <c r="D339" s="10" t="n">
        <f aca="false">'2026 Forecast A'!G247</f>
        <v>0.727891156462585</v>
      </c>
      <c r="E339" s="10" t="n">
        <f aca="false">'2026 Forecast B'!G247</f>
        <v>0.723356009070295</v>
      </c>
      <c r="F339" s="10" t="n">
        <f aca="false">'2026 Forecast C'!G247</f>
        <v>0.72108843537415</v>
      </c>
      <c r="G339" s="52" t="n">
        <f aca="false">(MAX(D339:F339)-MIN(D339:F339))*100</f>
        <v>0.680272108843538</v>
      </c>
      <c r="H339" s="53" t="n">
        <f aca="false">'2026 Forecast A'!L247</f>
        <v>3.44705498225642</v>
      </c>
      <c r="I339" s="53" t="n">
        <f aca="false">'2026 Forecast B'!L247</f>
        <v>3.66578676809892</v>
      </c>
      <c r="J339" s="53" t="n">
        <f aca="false">'2026 Forecast C'!L247</f>
        <v>3.27782194131547</v>
      </c>
      <c r="K339" s="18" t="n">
        <f aca="false">'2026 Forecast A'!F247</f>
        <v>441</v>
      </c>
      <c r="L339" s="54" t="str">
        <f aca="false">IF(OR(AND(D339&gt;0.5,E339&gt;0.5,F339&gt;0.5),AND(D339&lt;0.5,E339&lt;0.5,F339&lt;0.5)),"Yes","No — toss-up")</f>
        <v>Yes</v>
      </c>
    </row>
    <row r="340" customFormat="false" ht="15" hidden="false" customHeight="false" outlineLevel="0" collapsed="false">
      <c r="A340" s="9" t="str">
        <f aca="false">'2026 Forecast A'!A248</f>
        <v>Northampton</v>
      </c>
      <c r="B340" s="9" t="str">
        <f aca="false">'2026 Forecast A'!B248</f>
        <v>BETHLEHEM</v>
      </c>
      <c r="C340" s="9" t="str">
        <f aca="false">'2026 Forecast A'!C248</f>
        <v>BETHLEHEM 1ST WARD - SOUTHERN</v>
      </c>
      <c r="D340" s="10" t="n">
        <f aca="false">'2026 Forecast A'!G248</f>
        <v>0.733695652173913</v>
      </c>
      <c r="E340" s="10" t="n">
        <f aca="false">'2026 Forecast B'!G248</f>
        <v>0.741847826086957</v>
      </c>
      <c r="F340" s="10" t="n">
        <f aca="false">'2026 Forecast C'!G248</f>
        <v>0.720108695652174</v>
      </c>
      <c r="G340" s="52" t="n">
        <f aca="false">(MAX(D340:F340)-MIN(D340:F340))*100</f>
        <v>2.17391304347826</v>
      </c>
      <c r="H340" s="53" t="n">
        <f aca="false">'2026 Forecast A'!L248</f>
        <v>3.44705498225642</v>
      </c>
      <c r="I340" s="53" t="n">
        <f aca="false">'2026 Forecast B'!L248</f>
        <v>3.66578676809892</v>
      </c>
      <c r="J340" s="53" t="n">
        <f aca="false">'2026 Forecast C'!L248</f>
        <v>3.27782194131547</v>
      </c>
      <c r="K340" s="18" t="n">
        <f aca="false">'2026 Forecast A'!F248</f>
        <v>368</v>
      </c>
      <c r="L340" s="54" t="str">
        <f aca="false">IF(OR(AND(D340&gt;0.5,E340&gt;0.5,F340&gt;0.5),AND(D340&lt;0.5,E340&lt;0.5,F340&lt;0.5)),"Yes","No — toss-up")</f>
        <v>Yes</v>
      </c>
    </row>
    <row r="341" customFormat="false" ht="15" hidden="false" customHeight="false" outlineLevel="0" collapsed="false">
      <c r="A341" s="9" t="str">
        <f aca="false">'2026 Forecast A'!A249</f>
        <v>Northampton</v>
      </c>
      <c r="B341" s="9" t="str">
        <f aca="false">'2026 Forecast A'!B249</f>
        <v>BETHLEHEM</v>
      </c>
      <c r="C341" s="9" t="str">
        <f aca="false">'2026 Forecast A'!C249</f>
        <v>BETHLEHEM 2ND WARD</v>
      </c>
      <c r="D341" s="10" t="n">
        <f aca="false">'2026 Forecast A'!G249</f>
        <v>0.776371308016878</v>
      </c>
      <c r="E341" s="10" t="n">
        <f aca="false">'2026 Forecast B'!G249</f>
        <v>0.761603375527426</v>
      </c>
      <c r="F341" s="10" t="n">
        <f aca="false">'2026 Forecast C'!G249</f>
        <v>0.772151898734177</v>
      </c>
      <c r="G341" s="52" t="n">
        <f aca="false">(MAX(D341:F341)-MIN(D341:F341))*100</f>
        <v>1.47679324894514</v>
      </c>
      <c r="H341" s="53" t="n">
        <f aca="false">'2026 Forecast A'!L249</f>
        <v>3.44705498225642</v>
      </c>
      <c r="I341" s="53" t="n">
        <f aca="false">'2026 Forecast B'!L249</f>
        <v>3.66578676809892</v>
      </c>
      <c r="J341" s="53" t="n">
        <f aca="false">'2026 Forecast C'!L249</f>
        <v>3.27782194131547</v>
      </c>
      <c r="K341" s="18" t="n">
        <f aca="false">'2026 Forecast A'!F249</f>
        <v>474</v>
      </c>
      <c r="L341" s="54" t="str">
        <f aca="false">IF(OR(AND(D341&gt;0.5,E341&gt;0.5,F341&gt;0.5),AND(D341&lt;0.5,E341&lt;0.5,F341&lt;0.5)),"Yes","No — toss-up")</f>
        <v>Yes</v>
      </c>
    </row>
    <row r="342" customFormat="false" ht="15" hidden="false" customHeight="false" outlineLevel="0" collapsed="false">
      <c r="A342" s="9" t="str">
        <f aca="false">'2026 Forecast A'!A250</f>
        <v>Northampton</v>
      </c>
      <c r="B342" s="9" t="str">
        <f aca="false">'2026 Forecast A'!B250</f>
        <v>BETHLEHEM</v>
      </c>
      <c r="C342" s="9" t="str">
        <f aca="false">'2026 Forecast A'!C250</f>
        <v>BETHLEHEM 3RD WARD</v>
      </c>
      <c r="D342" s="10" t="n">
        <f aca="false">'2026 Forecast A'!G250</f>
        <v>0.825358851674641</v>
      </c>
      <c r="E342" s="10" t="n">
        <f aca="false">'2026 Forecast B'!G250</f>
        <v>0.826555023923445</v>
      </c>
      <c r="F342" s="10" t="n">
        <f aca="false">'2026 Forecast C'!G250</f>
        <v>0.838516746411483</v>
      </c>
      <c r="G342" s="52" t="n">
        <f aca="false">(MAX(D342:F342)-MIN(D342:F342))*100</f>
        <v>1.3157894736842</v>
      </c>
      <c r="H342" s="53" t="n">
        <f aca="false">'2026 Forecast A'!L250</f>
        <v>2.48061389568831</v>
      </c>
      <c r="I342" s="53" t="n">
        <f aca="false">'2026 Forecast B'!L250</f>
        <v>2.66598492303397</v>
      </c>
      <c r="J342" s="53" t="n">
        <f aca="false">'2026 Forecast C'!L250</f>
        <v>2.39915566359118</v>
      </c>
      <c r="K342" s="18" t="n">
        <f aca="false">'2026 Forecast A'!F250</f>
        <v>836</v>
      </c>
      <c r="L342" s="54" t="str">
        <f aca="false">IF(OR(AND(D342&gt;0.5,E342&gt;0.5,F342&gt;0.5),AND(D342&lt;0.5,E342&lt;0.5,F342&lt;0.5)),"Yes","No — toss-up")</f>
        <v>Yes</v>
      </c>
    </row>
    <row r="343" customFormat="false" ht="15" hidden="false" customHeight="false" outlineLevel="0" collapsed="false">
      <c r="A343" s="9" t="str">
        <f aca="false">'2026 Forecast A'!A251</f>
        <v>Northampton</v>
      </c>
      <c r="B343" s="9" t="str">
        <f aca="false">'2026 Forecast A'!B251</f>
        <v>BETHLEHEM</v>
      </c>
      <c r="C343" s="9" t="str">
        <f aca="false">'2026 Forecast A'!C251</f>
        <v>BETHLEHEM 4TH WARD</v>
      </c>
      <c r="D343" s="10" t="n">
        <f aca="false">'2026 Forecast A'!G251</f>
        <v>0.767716535433071</v>
      </c>
      <c r="E343" s="10" t="n">
        <f aca="false">'2026 Forecast B'!G251</f>
        <v>0.755905511811024</v>
      </c>
      <c r="F343" s="10" t="n">
        <f aca="false">'2026 Forecast C'!G251</f>
        <v>0.757874015748032</v>
      </c>
      <c r="G343" s="52" t="n">
        <f aca="false">(MAX(D343:F343)-MIN(D343:F343))*100</f>
        <v>1.18110236220472</v>
      </c>
      <c r="H343" s="53" t="n">
        <f aca="false">'2026 Forecast A'!L251</f>
        <v>3.44705498225642</v>
      </c>
      <c r="I343" s="53" t="n">
        <f aca="false">'2026 Forecast B'!L251</f>
        <v>3.66578676809892</v>
      </c>
      <c r="J343" s="53" t="n">
        <f aca="false">'2026 Forecast C'!L251</f>
        <v>3.27782194131547</v>
      </c>
      <c r="K343" s="18" t="n">
        <f aca="false">'2026 Forecast A'!F251</f>
        <v>508</v>
      </c>
      <c r="L343" s="54" t="str">
        <f aca="false">IF(OR(AND(D343&gt;0.5,E343&gt;0.5,F343&gt;0.5),AND(D343&lt;0.5,E343&lt;0.5,F343&lt;0.5)),"Yes","No — toss-up")</f>
        <v>Yes</v>
      </c>
    </row>
    <row r="344" customFormat="false" ht="15" hidden="false" customHeight="false" outlineLevel="0" collapsed="false">
      <c r="A344" s="9" t="str">
        <f aca="false">'2026 Forecast A'!A252</f>
        <v>Northampton</v>
      </c>
      <c r="B344" s="9" t="str">
        <f aca="false">'2026 Forecast A'!B252</f>
        <v>BETHLEHEM</v>
      </c>
      <c r="C344" s="9" t="str">
        <f aca="false">'2026 Forecast A'!C252</f>
        <v>BETHLEHEM 5TH WARD</v>
      </c>
      <c r="D344" s="10" t="n">
        <f aca="false">'2026 Forecast A'!G252</f>
        <v>0.741482965931864</v>
      </c>
      <c r="E344" s="10" t="n">
        <f aca="false">'2026 Forecast B'!G252</f>
        <v>0.723446893787575</v>
      </c>
      <c r="F344" s="10" t="n">
        <f aca="false">'2026 Forecast C'!G252</f>
        <v>0.729458917835671</v>
      </c>
      <c r="G344" s="52" t="n">
        <f aca="false">(MAX(D344:F344)-MIN(D344:F344))*100</f>
        <v>1.80360721442886</v>
      </c>
      <c r="H344" s="53" t="n">
        <f aca="false">'2026 Forecast A'!L252</f>
        <v>3.44705498225642</v>
      </c>
      <c r="I344" s="53" t="n">
        <f aca="false">'2026 Forecast B'!L252</f>
        <v>3.66578676809892</v>
      </c>
      <c r="J344" s="53" t="n">
        <f aca="false">'2026 Forecast C'!L252</f>
        <v>3.27782194131547</v>
      </c>
      <c r="K344" s="18" t="n">
        <f aca="false">'2026 Forecast A'!F252</f>
        <v>499</v>
      </c>
      <c r="L344" s="54" t="str">
        <f aca="false">IF(OR(AND(D344&gt;0.5,E344&gt;0.5,F344&gt;0.5),AND(D344&lt;0.5,E344&lt;0.5,F344&lt;0.5)),"Yes","No — toss-up")</f>
        <v>Yes</v>
      </c>
    </row>
    <row r="345" customFormat="false" ht="15" hidden="false" customHeight="false" outlineLevel="0" collapsed="false">
      <c r="A345" s="9" t="str">
        <f aca="false">'2026 Forecast A'!A253</f>
        <v>Northampton</v>
      </c>
      <c r="B345" s="9" t="str">
        <f aca="false">'2026 Forecast A'!B253</f>
        <v>BETHLEHEM</v>
      </c>
      <c r="C345" s="9" t="str">
        <f aca="false">'2026 Forecast A'!C253</f>
        <v>BETHLEHEM 6TH WARD</v>
      </c>
      <c r="D345" s="10" t="n">
        <f aca="false">'2026 Forecast A'!G253</f>
        <v>0.734082397003745</v>
      </c>
      <c r="E345" s="10" t="n">
        <f aca="false">'2026 Forecast B'!G253</f>
        <v>0.758426966292135</v>
      </c>
      <c r="F345" s="10" t="n">
        <f aca="false">'2026 Forecast C'!G253</f>
        <v>0.730337078651685</v>
      </c>
      <c r="G345" s="52" t="n">
        <f aca="false">(MAX(D345:F345)-MIN(D345:F345))*100</f>
        <v>2.80898876404494</v>
      </c>
      <c r="H345" s="53" t="n">
        <f aca="false">'2026 Forecast A'!L253</f>
        <v>3.44705498225642</v>
      </c>
      <c r="I345" s="53" t="n">
        <f aca="false">'2026 Forecast B'!L253</f>
        <v>3.66578676809892</v>
      </c>
      <c r="J345" s="53" t="n">
        <f aca="false">'2026 Forecast C'!L253</f>
        <v>3.27782194131547</v>
      </c>
      <c r="K345" s="18" t="n">
        <f aca="false">'2026 Forecast A'!F253</f>
        <v>534</v>
      </c>
      <c r="L345" s="54" t="str">
        <f aca="false">IF(OR(AND(D345&gt;0.5,E345&gt;0.5,F345&gt;0.5),AND(D345&lt;0.5,E345&lt;0.5,F345&lt;0.5)),"Yes","No — toss-up")</f>
        <v>Yes</v>
      </c>
    </row>
    <row r="346" customFormat="false" ht="15" hidden="false" customHeight="false" outlineLevel="0" collapsed="false">
      <c r="A346" s="9" t="str">
        <f aca="false">'2026 Forecast A'!A254</f>
        <v>Northampton</v>
      </c>
      <c r="B346" s="9" t="str">
        <f aca="false">'2026 Forecast A'!B254</f>
        <v>BETHLEHEM</v>
      </c>
      <c r="C346" s="9" t="str">
        <f aca="false">'2026 Forecast A'!C254</f>
        <v>BETHLEHEM 7TH WARD</v>
      </c>
      <c r="D346" s="10" t="n">
        <f aca="false">'2026 Forecast A'!G254</f>
        <v>0.726817042606516</v>
      </c>
      <c r="E346" s="10" t="n">
        <f aca="false">'2026 Forecast B'!G254</f>
        <v>0.720551378446115</v>
      </c>
      <c r="F346" s="10" t="n">
        <f aca="false">'2026 Forecast C'!G254</f>
        <v>0.720551378446115</v>
      </c>
      <c r="G346" s="52" t="n">
        <f aca="false">(MAX(D346:F346)-MIN(D346:F346))*100</f>
        <v>0.626566416040097</v>
      </c>
      <c r="H346" s="53" t="n">
        <f aca="false">'2026 Forecast A'!L254</f>
        <v>2.48061389568831</v>
      </c>
      <c r="I346" s="53" t="n">
        <f aca="false">'2026 Forecast B'!L254</f>
        <v>2.66598492303397</v>
      </c>
      <c r="J346" s="53" t="n">
        <f aca="false">'2026 Forecast C'!L254</f>
        <v>2.39915566359118</v>
      </c>
      <c r="K346" s="18" t="n">
        <f aca="false">'2026 Forecast A'!F254</f>
        <v>798</v>
      </c>
      <c r="L346" s="54" t="str">
        <f aca="false">IF(OR(AND(D346&gt;0.5,E346&gt;0.5,F346&gt;0.5),AND(D346&lt;0.5,E346&lt;0.5,F346&lt;0.5)),"Yes","No — toss-up")</f>
        <v>Yes</v>
      </c>
    </row>
    <row r="347" customFormat="false" ht="15" hidden="false" customHeight="false" outlineLevel="0" collapsed="false">
      <c r="A347" s="9" t="str">
        <f aca="false">'2026 Forecast A'!A255</f>
        <v>Northampton</v>
      </c>
      <c r="B347" s="9" t="str">
        <f aca="false">'2026 Forecast A'!B255</f>
        <v>BETHLEHEM</v>
      </c>
      <c r="C347" s="9" t="str">
        <f aca="false">'2026 Forecast A'!C255</f>
        <v>BETHLEHEM 8TH WARD</v>
      </c>
      <c r="D347" s="10" t="n">
        <f aca="false">'2026 Forecast A'!G255</f>
        <v>0.69208211143695</v>
      </c>
      <c r="E347" s="10" t="n">
        <f aca="false">'2026 Forecast B'!G255</f>
        <v>0.690615835777126</v>
      </c>
      <c r="F347" s="10" t="n">
        <f aca="false">'2026 Forecast C'!G255</f>
        <v>0.686217008797654</v>
      </c>
      <c r="G347" s="52" t="n">
        <f aca="false">(MAX(D347:F347)-MIN(D347:F347))*100</f>
        <v>0.586510263929629</v>
      </c>
      <c r="H347" s="53" t="n">
        <f aca="false">'2026 Forecast A'!L255</f>
        <v>2.48061389568831</v>
      </c>
      <c r="I347" s="53" t="n">
        <f aca="false">'2026 Forecast B'!L255</f>
        <v>2.66598492303397</v>
      </c>
      <c r="J347" s="53" t="n">
        <f aca="false">'2026 Forecast C'!L255</f>
        <v>2.39915566359118</v>
      </c>
      <c r="K347" s="18" t="n">
        <f aca="false">'2026 Forecast A'!F255</f>
        <v>682</v>
      </c>
      <c r="L347" s="54" t="str">
        <f aca="false">IF(OR(AND(D347&gt;0.5,E347&gt;0.5,F347&gt;0.5),AND(D347&lt;0.5,E347&lt;0.5,F347&lt;0.5)),"Yes","No — toss-up")</f>
        <v>Yes</v>
      </c>
    </row>
    <row r="348" customFormat="false" ht="15" hidden="false" customHeight="false" outlineLevel="0" collapsed="false">
      <c r="A348" s="9" t="str">
        <f aca="false">'2026 Forecast A'!A256</f>
        <v>Northampton</v>
      </c>
      <c r="B348" s="9" t="str">
        <f aca="false">'2026 Forecast A'!B256</f>
        <v>BETHLEHEM</v>
      </c>
      <c r="C348" s="9" t="str">
        <f aca="false">'2026 Forecast A'!C256</f>
        <v>BETHLEHEM 9TH WARD EAST</v>
      </c>
      <c r="D348" s="10" t="n">
        <f aca="false">'2026 Forecast A'!G256</f>
        <v>0.678980891719745</v>
      </c>
      <c r="E348" s="10" t="n">
        <f aca="false">'2026 Forecast B'!G256</f>
        <v>0.682802547770701</v>
      </c>
      <c r="F348" s="10" t="n">
        <f aca="false">'2026 Forecast C'!G256</f>
        <v>0.676433121019108</v>
      </c>
      <c r="G348" s="52" t="n">
        <f aca="false">(MAX(D348:F348)-MIN(D348:F348))*100</f>
        <v>0.636942675159236</v>
      </c>
      <c r="H348" s="53" t="n">
        <f aca="false">'2026 Forecast A'!L256</f>
        <v>2.48061389568831</v>
      </c>
      <c r="I348" s="53" t="n">
        <f aca="false">'2026 Forecast B'!L256</f>
        <v>2.66598492303397</v>
      </c>
      <c r="J348" s="53" t="n">
        <f aca="false">'2026 Forecast C'!L256</f>
        <v>2.39915566359118</v>
      </c>
      <c r="K348" s="18" t="n">
        <f aca="false">'2026 Forecast A'!F256</f>
        <v>785</v>
      </c>
      <c r="L348" s="54" t="str">
        <f aca="false">IF(OR(AND(D348&gt;0.5,E348&gt;0.5,F348&gt;0.5),AND(D348&lt;0.5,E348&lt;0.5,F348&lt;0.5)),"Yes","No — toss-up")</f>
        <v>Yes</v>
      </c>
    </row>
    <row r="349" customFormat="false" ht="15" hidden="false" customHeight="false" outlineLevel="0" collapsed="false">
      <c r="A349" s="9" t="str">
        <f aca="false">'2026 Forecast A'!A257</f>
        <v>Northampton</v>
      </c>
      <c r="B349" s="9" t="str">
        <f aca="false">'2026 Forecast A'!B257</f>
        <v>BETHLEHEM</v>
      </c>
      <c r="C349" s="9" t="str">
        <f aca="false">'2026 Forecast A'!C257</f>
        <v>BETHLEHEM 9TH WARD WEST</v>
      </c>
      <c r="D349" s="10" t="n">
        <f aca="false">'2026 Forecast A'!G257</f>
        <v>0.661764705882353</v>
      </c>
      <c r="E349" s="10" t="n">
        <f aca="false">'2026 Forecast B'!G257</f>
        <v>0.682072829131653</v>
      </c>
      <c r="F349" s="10" t="n">
        <f aca="false">'2026 Forecast C'!G257</f>
        <v>0.651960784313726</v>
      </c>
      <c r="G349" s="52" t="n">
        <f aca="false">(MAX(D349:F349)-MIN(D349:F349))*100</f>
        <v>3.01120448179272</v>
      </c>
      <c r="H349" s="53" t="n">
        <f aca="false">'2026 Forecast A'!L257</f>
        <v>2.31037349377366</v>
      </c>
      <c r="I349" s="53" t="n">
        <f aca="false">'2026 Forecast B'!L257</f>
        <v>2.4262320385901</v>
      </c>
      <c r="J349" s="53" t="n">
        <f aca="false">'2026 Forecast C'!L257</f>
        <v>2.24926519740356</v>
      </c>
      <c r="K349" s="18" t="n">
        <f aca="false">'2026 Forecast A'!F257</f>
        <v>1428</v>
      </c>
      <c r="L349" s="54" t="str">
        <f aca="false">IF(OR(AND(D349&gt;0.5,E349&gt;0.5,F349&gt;0.5),AND(D349&lt;0.5,E349&lt;0.5,F349&lt;0.5)),"Yes","No — toss-up")</f>
        <v>Yes</v>
      </c>
    </row>
    <row r="350" customFormat="false" ht="15" hidden="false" customHeight="false" outlineLevel="0" collapsed="false">
      <c r="A350" s="9" t="str">
        <f aca="false">'2026 Forecast A'!A258</f>
        <v>Northampton</v>
      </c>
      <c r="B350" s="9" t="str">
        <f aca="false">'2026 Forecast A'!B258</f>
        <v>BETHLEHEM TOWNSHIP</v>
      </c>
      <c r="C350" s="9" t="str">
        <f aca="false">'2026 Forecast A'!C258</f>
        <v>BETHLEHEM TWSP 1ST WARD 1ST DISTRICT</v>
      </c>
      <c r="D350" s="10" t="n">
        <f aca="false">'2026 Forecast A'!G258</f>
        <v>0.522948539638387</v>
      </c>
      <c r="E350" s="10" t="n">
        <f aca="false">'2026 Forecast B'!G258</f>
        <v>0.522948539638387</v>
      </c>
      <c r="F350" s="10" t="n">
        <f aca="false">'2026 Forecast C'!G258</f>
        <v>0.525730180806676</v>
      </c>
      <c r="G350" s="52" t="n">
        <f aca="false">(MAX(D350:F350)-MIN(D350:F350))*100</f>
        <v>0.278164116828927</v>
      </c>
      <c r="H350" s="53" t="n">
        <f aca="false">'2026 Forecast A'!L258</f>
        <v>2.48061389568831</v>
      </c>
      <c r="I350" s="53" t="n">
        <f aca="false">'2026 Forecast B'!L258</f>
        <v>2.66598492303397</v>
      </c>
      <c r="J350" s="53" t="n">
        <f aca="false">'2026 Forecast C'!L258</f>
        <v>2.39915566359118</v>
      </c>
      <c r="K350" s="18" t="n">
        <f aca="false">'2026 Forecast A'!F258</f>
        <v>719</v>
      </c>
      <c r="L350" s="54" t="str">
        <f aca="false">IF(OR(AND(D350&gt;0.5,E350&gt;0.5,F350&gt;0.5),AND(D350&lt;0.5,E350&lt;0.5,F350&lt;0.5)),"Yes","No — toss-up")</f>
        <v>Yes</v>
      </c>
    </row>
    <row r="351" customFormat="false" ht="15" hidden="false" customHeight="false" outlineLevel="0" collapsed="false">
      <c r="A351" s="9" t="str">
        <f aca="false">'2026 Forecast A'!A259</f>
        <v>Northampton</v>
      </c>
      <c r="B351" s="9" t="str">
        <f aca="false">'2026 Forecast A'!B259</f>
        <v>BETHLEHEM TOWNSHIP</v>
      </c>
      <c r="C351" s="9" t="str">
        <f aca="false">'2026 Forecast A'!C259</f>
        <v>BETHLEHEM TWSP 1ST WARD 2ND DISTRICT</v>
      </c>
      <c r="D351" s="10" t="n">
        <f aca="false">'2026 Forecast A'!G259</f>
        <v>0.519913885898816</v>
      </c>
      <c r="E351" s="10" t="n">
        <f aca="false">'2026 Forecast B'!G259</f>
        <v>0.518837459634015</v>
      </c>
      <c r="F351" s="10" t="n">
        <f aca="false">'2026 Forecast C'!G259</f>
        <v>0.522066738428418</v>
      </c>
      <c r="G351" s="52" t="n">
        <f aca="false">(MAX(D351:F351)-MIN(D351:F351))*100</f>
        <v>0.32292787944026</v>
      </c>
      <c r="H351" s="53" t="n">
        <f aca="false">'2026 Forecast A'!L259</f>
        <v>2.31037349377366</v>
      </c>
      <c r="I351" s="53" t="n">
        <f aca="false">'2026 Forecast B'!L259</f>
        <v>2.4262320385901</v>
      </c>
      <c r="J351" s="53" t="n">
        <f aca="false">'2026 Forecast C'!L259</f>
        <v>2.24926519740356</v>
      </c>
      <c r="K351" s="18" t="n">
        <f aca="false">'2026 Forecast A'!F259</f>
        <v>929</v>
      </c>
      <c r="L351" s="54" t="str">
        <f aca="false">IF(OR(AND(D351&gt;0.5,E351&gt;0.5,F351&gt;0.5),AND(D351&lt;0.5,E351&lt;0.5,F351&lt;0.5)),"Yes","No — toss-up")</f>
        <v>Yes</v>
      </c>
    </row>
    <row r="352" customFormat="false" ht="15" hidden="false" customHeight="false" outlineLevel="0" collapsed="false">
      <c r="A352" s="9" t="str">
        <f aca="false">'2026 Forecast A'!A260</f>
        <v>Northampton</v>
      </c>
      <c r="B352" s="9" t="str">
        <f aca="false">'2026 Forecast A'!B260</f>
        <v>BETHLEHEM TOWNSHIP</v>
      </c>
      <c r="C352" s="9" t="str">
        <f aca="false">'2026 Forecast A'!C260</f>
        <v>BETHLEHEM TWSP 1ST WARD 3RD DISTRICT</v>
      </c>
      <c r="D352" s="10" t="n">
        <f aca="false">'2026 Forecast A'!G260</f>
        <v>0.54949494949495</v>
      </c>
      <c r="E352" s="10" t="n">
        <f aca="false">'2026 Forecast B'!G260</f>
        <v>0.557575757575758</v>
      </c>
      <c r="F352" s="10" t="n">
        <f aca="false">'2026 Forecast C'!G260</f>
        <v>0.539393939393939</v>
      </c>
      <c r="G352" s="52" t="n">
        <f aca="false">(MAX(D352:F352)-MIN(D352:F352))*100</f>
        <v>1.81818181818182</v>
      </c>
      <c r="H352" s="53" t="n">
        <f aca="false">'2026 Forecast A'!L260</f>
        <v>2.31037349377366</v>
      </c>
      <c r="I352" s="53" t="n">
        <f aca="false">'2026 Forecast B'!L260</f>
        <v>2.4262320385901</v>
      </c>
      <c r="J352" s="53" t="n">
        <f aca="false">'2026 Forecast C'!L260</f>
        <v>2.24926519740356</v>
      </c>
      <c r="K352" s="18" t="n">
        <f aca="false">'2026 Forecast A'!F260</f>
        <v>990</v>
      </c>
      <c r="L352" s="54" t="str">
        <f aca="false">IF(OR(AND(D352&gt;0.5,E352&gt;0.5,F352&gt;0.5),AND(D352&lt;0.5,E352&lt;0.5,F352&lt;0.5)),"Yes","No — toss-up")</f>
        <v>Yes</v>
      </c>
    </row>
    <row r="353" customFormat="false" ht="15" hidden="false" customHeight="false" outlineLevel="0" collapsed="false">
      <c r="A353" s="9" t="str">
        <f aca="false">'2026 Forecast A'!A261</f>
        <v>Northampton</v>
      </c>
      <c r="B353" s="9" t="str">
        <f aca="false">'2026 Forecast A'!B261</f>
        <v>BETHLEHEM TOWNSHIP</v>
      </c>
      <c r="C353" s="9" t="str">
        <f aca="false">'2026 Forecast A'!C261</f>
        <v>BETHLEHEM TWSP 1ST WARD 4TH DISTRICT</v>
      </c>
      <c r="D353" s="10" t="n">
        <f aca="false">'2026 Forecast A'!G261</f>
        <v>0.5</v>
      </c>
      <c r="E353" s="10" t="n">
        <f aca="false">'2026 Forecast B'!G261</f>
        <v>0.505836575875486</v>
      </c>
      <c r="F353" s="10" t="n">
        <f aca="false">'2026 Forecast C'!G261</f>
        <v>0.5</v>
      </c>
      <c r="G353" s="52" t="n">
        <f aca="false">(MAX(D353:F353)-MIN(D353:F353))*100</f>
        <v>0.583657587548636</v>
      </c>
      <c r="H353" s="53" t="n">
        <f aca="false">'2026 Forecast A'!L261</f>
        <v>3.44705498225642</v>
      </c>
      <c r="I353" s="53" t="n">
        <f aca="false">'2026 Forecast B'!L261</f>
        <v>3.66578676809892</v>
      </c>
      <c r="J353" s="53" t="n">
        <f aca="false">'2026 Forecast C'!L261</f>
        <v>3.27782194131547</v>
      </c>
      <c r="K353" s="18" t="n">
        <f aca="false">'2026 Forecast A'!F261</f>
        <v>514</v>
      </c>
      <c r="L353" s="54" t="str">
        <f aca="false">IF(OR(AND(D353&gt;0.5,E353&gt;0.5,F353&gt;0.5),AND(D353&lt;0.5,E353&lt;0.5,F353&lt;0.5)),"Yes","No — toss-up")</f>
        <v>No — toss-up</v>
      </c>
    </row>
    <row r="354" customFormat="false" ht="15" hidden="false" customHeight="false" outlineLevel="0" collapsed="false">
      <c r="A354" s="9" t="str">
        <f aca="false">'2026 Forecast A'!A262</f>
        <v>Northampton</v>
      </c>
      <c r="B354" s="9" t="str">
        <f aca="false">'2026 Forecast A'!B262</f>
        <v>BETHLEHEM TOWNSHIP</v>
      </c>
      <c r="C354" s="9" t="str">
        <f aca="false">'2026 Forecast A'!C262</f>
        <v>BETHLEHEM TWSP 2ND WARD 1ST DISTRICT</v>
      </c>
      <c r="D354" s="10" t="n">
        <f aca="false">'2026 Forecast A'!G262</f>
        <v>0.555555555555556</v>
      </c>
      <c r="E354" s="10" t="n">
        <f aca="false">'2026 Forecast B'!G262</f>
        <v>0.553030303030303</v>
      </c>
      <c r="F354" s="10" t="n">
        <f aca="false">'2026 Forecast C'!G262</f>
        <v>0.549242424242424</v>
      </c>
      <c r="G354" s="52" t="n">
        <f aca="false">(MAX(D354:F354)-MIN(D354:F354))*100</f>
        <v>0.631313131313138</v>
      </c>
      <c r="H354" s="53" t="n">
        <f aca="false">'2026 Forecast A'!L262</f>
        <v>2.48061389568831</v>
      </c>
      <c r="I354" s="53" t="n">
        <f aca="false">'2026 Forecast B'!L262</f>
        <v>2.66598492303397</v>
      </c>
      <c r="J354" s="53" t="n">
        <f aca="false">'2026 Forecast C'!L262</f>
        <v>2.39915566359118</v>
      </c>
      <c r="K354" s="18" t="n">
        <f aca="false">'2026 Forecast A'!F262</f>
        <v>792</v>
      </c>
      <c r="L354" s="54" t="str">
        <f aca="false">IF(OR(AND(D354&gt;0.5,E354&gt;0.5,F354&gt;0.5),AND(D354&lt;0.5,E354&lt;0.5,F354&lt;0.5)),"Yes","No — toss-up")</f>
        <v>Yes</v>
      </c>
    </row>
    <row r="355" customFormat="false" ht="15" hidden="false" customHeight="false" outlineLevel="0" collapsed="false">
      <c r="A355" s="9" t="str">
        <f aca="false">'2026 Forecast A'!A263</f>
        <v>Northampton</v>
      </c>
      <c r="B355" s="9" t="str">
        <f aca="false">'2026 Forecast A'!B263</f>
        <v>BETHLEHEM TOWNSHIP</v>
      </c>
      <c r="C355" s="9" t="str">
        <f aca="false">'2026 Forecast A'!C263</f>
        <v>BETHLEHEM TWSP 2ND WARD 2ND DISTRICT</v>
      </c>
      <c r="D355" s="10" t="n">
        <f aca="false">'2026 Forecast A'!G263</f>
        <v>0.523809523809524</v>
      </c>
      <c r="E355" s="10" t="n">
        <f aca="false">'2026 Forecast B'!G263</f>
        <v>0.521428571428572</v>
      </c>
      <c r="F355" s="10" t="n">
        <f aca="false">'2026 Forecast C'!G263</f>
        <v>0.522619047619048</v>
      </c>
      <c r="G355" s="52" t="n">
        <f aca="false">(MAX(D355:F355)-MIN(D355:F355))*100</f>
        <v>0.238095238095237</v>
      </c>
      <c r="H355" s="53" t="n">
        <f aca="false">'2026 Forecast A'!L263</f>
        <v>2.48061389568831</v>
      </c>
      <c r="I355" s="53" t="n">
        <f aca="false">'2026 Forecast B'!L263</f>
        <v>2.66598492303397</v>
      </c>
      <c r="J355" s="53" t="n">
        <f aca="false">'2026 Forecast C'!L263</f>
        <v>2.39915566359118</v>
      </c>
      <c r="K355" s="18" t="n">
        <f aca="false">'2026 Forecast A'!F263</f>
        <v>840</v>
      </c>
      <c r="L355" s="54" t="str">
        <f aca="false">IF(OR(AND(D355&gt;0.5,E355&gt;0.5,F355&gt;0.5),AND(D355&lt;0.5,E355&lt;0.5,F355&lt;0.5)),"Yes","No — toss-up")</f>
        <v>Yes</v>
      </c>
    </row>
    <row r="356" customFormat="false" ht="15" hidden="false" customHeight="false" outlineLevel="0" collapsed="false">
      <c r="A356" s="9" t="str">
        <f aca="false">'2026 Forecast A'!A264</f>
        <v>Northampton</v>
      </c>
      <c r="B356" s="9" t="str">
        <f aca="false">'2026 Forecast A'!B264</f>
        <v>BETHLEHEM TOWNSHIP</v>
      </c>
      <c r="C356" s="9" t="str">
        <f aca="false">'2026 Forecast A'!C264</f>
        <v>BETHLEHEM TWSP 2ND WARD 3RD DISTRICT</v>
      </c>
      <c r="D356" s="10" t="n">
        <f aca="false">'2026 Forecast A'!G264</f>
        <v>0.536964980544747</v>
      </c>
      <c r="E356" s="10" t="n">
        <f aca="false">'2026 Forecast B'!G264</f>
        <v>0.542801556420233</v>
      </c>
      <c r="F356" s="10" t="n">
        <f aca="false">'2026 Forecast C'!G264</f>
        <v>0.536964980544747</v>
      </c>
      <c r="G356" s="52" t="n">
        <f aca="false">(MAX(D356:F356)-MIN(D356:F356))*100</f>
        <v>0.583657587548636</v>
      </c>
      <c r="H356" s="53" t="n">
        <f aca="false">'2026 Forecast A'!L264</f>
        <v>3.44705498225642</v>
      </c>
      <c r="I356" s="53" t="n">
        <f aca="false">'2026 Forecast B'!L264</f>
        <v>3.66578676809892</v>
      </c>
      <c r="J356" s="53" t="n">
        <f aca="false">'2026 Forecast C'!L264</f>
        <v>3.27782194131547</v>
      </c>
      <c r="K356" s="18" t="n">
        <f aca="false">'2026 Forecast A'!F264</f>
        <v>514</v>
      </c>
      <c r="L356" s="54" t="str">
        <f aca="false">IF(OR(AND(D356&gt;0.5,E356&gt;0.5,F356&gt;0.5),AND(D356&lt;0.5,E356&lt;0.5,F356&lt;0.5)),"Yes","No — toss-up")</f>
        <v>Yes</v>
      </c>
    </row>
    <row r="357" customFormat="false" ht="15" hidden="false" customHeight="false" outlineLevel="0" collapsed="false">
      <c r="A357" s="9" t="str">
        <f aca="false">'2026 Forecast A'!A265</f>
        <v>Northampton</v>
      </c>
      <c r="B357" s="9" t="str">
        <f aca="false">'2026 Forecast A'!B265</f>
        <v>BETHLEHEM TOWNSHIP</v>
      </c>
      <c r="C357" s="9" t="str">
        <f aca="false">'2026 Forecast A'!C265</f>
        <v>BETHLEHEM TWSP 2ND WARD 4TH DISTRICT</v>
      </c>
      <c r="D357" s="10" t="n">
        <f aca="false">'2026 Forecast A'!G265</f>
        <v>0.569405099150142</v>
      </c>
      <c r="E357" s="10" t="n">
        <f aca="false">'2026 Forecast B'!G265</f>
        <v>0.572237960339943</v>
      </c>
      <c r="F357" s="10" t="n">
        <f aca="false">'2026 Forecast C'!G265</f>
        <v>0.562322946175637</v>
      </c>
      <c r="G357" s="52" t="n">
        <f aca="false">(MAX(D357:F357)-MIN(D357:F357))*100</f>
        <v>0.991501416430596</v>
      </c>
      <c r="H357" s="53" t="n">
        <f aca="false">'2026 Forecast A'!L265</f>
        <v>2.48061389568831</v>
      </c>
      <c r="I357" s="53" t="n">
        <f aca="false">'2026 Forecast B'!L265</f>
        <v>2.66598492303397</v>
      </c>
      <c r="J357" s="53" t="n">
        <f aca="false">'2026 Forecast C'!L265</f>
        <v>2.39915566359118</v>
      </c>
      <c r="K357" s="18" t="n">
        <f aca="false">'2026 Forecast A'!F265</f>
        <v>706</v>
      </c>
      <c r="L357" s="54" t="str">
        <f aca="false">IF(OR(AND(D357&gt;0.5,E357&gt;0.5,F357&gt;0.5),AND(D357&lt;0.5,E357&lt;0.5,F357&lt;0.5)),"Yes","No — toss-up")</f>
        <v>Yes</v>
      </c>
    </row>
    <row r="358" customFormat="false" ht="15" hidden="false" customHeight="false" outlineLevel="0" collapsed="false">
      <c r="A358" s="9" t="str">
        <f aca="false">'2026 Forecast A'!A266</f>
        <v>Northampton</v>
      </c>
      <c r="B358" s="9" t="str">
        <f aca="false">'2026 Forecast A'!B266</f>
        <v>BETHLEHEM TOWNSHIP</v>
      </c>
      <c r="C358" s="9" t="str">
        <f aca="false">'2026 Forecast A'!C266</f>
        <v>BETHLEHEM TWSP 3RD WARD 1ST DISTRICT</v>
      </c>
      <c r="D358" s="10" t="n">
        <f aca="false">'2026 Forecast A'!G266</f>
        <v>0.603729603729604</v>
      </c>
      <c r="E358" s="10" t="n">
        <f aca="false">'2026 Forecast B'!G266</f>
        <v>0.613053613053613</v>
      </c>
      <c r="F358" s="10" t="n">
        <f aca="false">'2026 Forecast C'!G266</f>
        <v>0.596736596736597</v>
      </c>
      <c r="G358" s="52" t="n">
        <f aca="false">(MAX(D358:F358)-MIN(D358:F358))*100</f>
        <v>1.63170163170163</v>
      </c>
      <c r="H358" s="53" t="n">
        <f aca="false">'2026 Forecast A'!L266</f>
        <v>3.44705498225642</v>
      </c>
      <c r="I358" s="53" t="n">
        <f aca="false">'2026 Forecast B'!L266</f>
        <v>3.66578676809892</v>
      </c>
      <c r="J358" s="53" t="n">
        <f aca="false">'2026 Forecast C'!L266</f>
        <v>3.27782194131547</v>
      </c>
      <c r="K358" s="18" t="n">
        <f aca="false">'2026 Forecast A'!F266</f>
        <v>429</v>
      </c>
      <c r="L358" s="54" t="str">
        <f aca="false">IF(OR(AND(D358&gt;0.5,E358&gt;0.5,F358&gt;0.5),AND(D358&lt;0.5,E358&lt;0.5,F358&lt;0.5)),"Yes","No — toss-up")</f>
        <v>Yes</v>
      </c>
    </row>
    <row r="359" customFormat="false" ht="15" hidden="false" customHeight="false" outlineLevel="0" collapsed="false">
      <c r="A359" s="9" t="str">
        <f aca="false">'2026 Forecast A'!A267</f>
        <v>Northampton</v>
      </c>
      <c r="B359" s="9" t="str">
        <f aca="false">'2026 Forecast A'!B267</f>
        <v>BETHLEHEM TOWNSHIP</v>
      </c>
      <c r="C359" s="9" t="str">
        <f aca="false">'2026 Forecast A'!C267</f>
        <v>BETHLEHEM TWSP 3RD WARD 2ND DISTRICT</v>
      </c>
      <c r="D359" s="10" t="n">
        <f aca="false">'2026 Forecast A'!G267</f>
        <v>0.505514705882353</v>
      </c>
      <c r="E359" s="10" t="n">
        <f aca="false">'2026 Forecast B'!G267</f>
        <v>0.511029411764706</v>
      </c>
      <c r="F359" s="10" t="n">
        <f aca="false">'2026 Forecast C'!G267</f>
        <v>0.503676470588235</v>
      </c>
      <c r="G359" s="52" t="n">
        <f aca="false">(MAX(D359:F359)-MIN(D359:F359))*100</f>
        <v>0.735294117647056</v>
      </c>
      <c r="H359" s="53" t="n">
        <f aca="false">'2026 Forecast A'!L267</f>
        <v>3.44705498225642</v>
      </c>
      <c r="I359" s="53" t="n">
        <f aca="false">'2026 Forecast B'!L267</f>
        <v>3.66578676809892</v>
      </c>
      <c r="J359" s="53" t="n">
        <f aca="false">'2026 Forecast C'!L267</f>
        <v>3.27782194131547</v>
      </c>
      <c r="K359" s="18" t="n">
        <f aca="false">'2026 Forecast A'!F267</f>
        <v>544</v>
      </c>
      <c r="L359" s="54" t="str">
        <f aca="false">IF(OR(AND(D359&gt;0.5,E359&gt;0.5,F359&gt;0.5),AND(D359&lt;0.5,E359&lt;0.5,F359&lt;0.5)),"Yes","No — toss-up")</f>
        <v>Yes</v>
      </c>
    </row>
    <row r="360" customFormat="false" ht="15" hidden="false" customHeight="false" outlineLevel="0" collapsed="false">
      <c r="A360" s="9" t="str">
        <f aca="false">'2026 Forecast A'!A268</f>
        <v>Northampton</v>
      </c>
      <c r="B360" s="9" t="str">
        <f aca="false">'2026 Forecast A'!B268</f>
        <v>BETHLEHEM TOWNSHIP</v>
      </c>
      <c r="C360" s="9" t="str">
        <f aca="false">'2026 Forecast A'!C268</f>
        <v>BETHLEHEM TWSP 3RD WARD 3RD DISTRICT</v>
      </c>
      <c r="D360" s="10" t="n">
        <f aca="false">'2026 Forecast A'!G268</f>
        <v>0.532924961715161</v>
      </c>
      <c r="E360" s="10" t="n">
        <f aca="false">'2026 Forecast B'!G268</f>
        <v>0.534456355283308</v>
      </c>
      <c r="F360" s="10" t="n">
        <f aca="false">'2026 Forecast C'!G268</f>
        <v>0.534456355283308</v>
      </c>
      <c r="G360" s="52" t="n">
        <f aca="false">(MAX(D360:F360)-MIN(D360:F360))*100</f>
        <v>0.153139356814702</v>
      </c>
      <c r="H360" s="53" t="n">
        <f aca="false">'2026 Forecast A'!L268</f>
        <v>2.48061389568831</v>
      </c>
      <c r="I360" s="53" t="n">
        <f aca="false">'2026 Forecast B'!L268</f>
        <v>2.66598492303397</v>
      </c>
      <c r="J360" s="53" t="n">
        <f aca="false">'2026 Forecast C'!L268</f>
        <v>2.39915566359118</v>
      </c>
      <c r="K360" s="18" t="n">
        <f aca="false">'2026 Forecast A'!F268</f>
        <v>653</v>
      </c>
      <c r="L360" s="54" t="str">
        <f aca="false">IF(OR(AND(D360&gt;0.5,E360&gt;0.5,F360&gt;0.5),AND(D360&lt;0.5,E360&lt;0.5,F360&lt;0.5)),"Yes","No — toss-up")</f>
        <v>Yes</v>
      </c>
    </row>
    <row r="361" customFormat="false" ht="15" hidden="false" customHeight="false" outlineLevel="0" collapsed="false">
      <c r="A361" s="9" t="str">
        <f aca="false">'2026 Forecast A'!A269</f>
        <v>Northampton</v>
      </c>
      <c r="B361" s="9" t="str">
        <f aca="false">'2026 Forecast A'!B269</f>
        <v>BETHLEHEM TOWNSHIP</v>
      </c>
      <c r="C361" s="9" t="str">
        <f aca="false">'2026 Forecast A'!C269</f>
        <v>BETHLEHEM TWSP 3RD WARD 4TH DISTRICT</v>
      </c>
      <c r="D361" s="10" t="n">
        <f aca="false">'2026 Forecast A'!G269</f>
        <v>0.567532467532468</v>
      </c>
      <c r="E361" s="10" t="n">
        <f aca="false">'2026 Forecast B'!G269</f>
        <v>0.57012987012987</v>
      </c>
      <c r="F361" s="10" t="n">
        <f aca="false">'2026 Forecast C'!G269</f>
        <v>0.562337662337662</v>
      </c>
      <c r="G361" s="52" t="n">
        <f aca="false">(MAX(D361:F361)-MIN(D361:F361))*100</f>
        <v>0.77922077922078</v>
      </c>
      <c r="H361" s="53" t="n">
        <f aca="false">'2026 Forecast A'!L269</f>
        <v>2.48061389568831</v>
      </c>
      <c r="I361" s="53" t="n">
        <f aca="false">'2026 Forecast B'!L269</f>
        <v>2.66598492303397</v>
      </c>
      <c r="J361" s="53" t="n">
        <f aca="false">'2026 Forecast C'!L269</f>
        <v>2.39915566359118</v>
      </c>
      <c r="K361" s="18" t="n">
        <f aca="false">'2026 Forecast A'!F269</f>
        <v>770</v>
      </c>
      <c r="L361" s="54" t="str">
        <f aca="false">IF(OR(AND(D361&gt;0.5,E361&gt;0.5,F361&gt;0.5),AND(D361&lt;0.5,E361&lt;0.5,F361&lt;0.5)),"Yes","No — toss-up")</f>
        <v>Yes</v>
      </c>
    </row>
    <row r="362" customFormat="false" ht="15" hidden="false" customHeight="false" outlineLevel="0" collapsed="false">
      <c r="A362" s="9" t="str">
        <f aca="false">'2026 Forecast A'!A270</f>
        <v>Northampton</v>
      </c>
      <c r="B362" s="9" t="str">
        <f aca="false">'2026 Forecast A'!B270</f>
        <v>BETHLEHEM TOWNSHIP</v>
      </c>
      <c r="C362" s="9" t="str">
        <f aca="false">'2026 Forecast A'!C270</f>
        <v>BETHLEHEM TWSP 3RD WARD 5TH DISTRICT</v>
      </c>
      <c r="D362" s="10" t="n">
        <f aca="false">'2026 Forecast A'!G270</f>
        <v>0.505247376311844</v>
      </c>
      <c r="E362" s="10" t="n">
        <f aca="false">'2026 Forecast B'!G270</f>
        <v>0.506746626686657</v>
      </c>
      <c r="F362" s="10" t="n">
        <f aca="false">'2026 Forecast C'!G270</f>
        <v>0.503748125937031</v>
      </c>
      <c r="G362" s="52" t="n">
        <f aca="false">(MAX(D362:F362)-MIN(D362:F362))*100</f>
        <v>0.299850074962527</v>
      </c>
      <c r="H362" s="53" t="n">
        <f aca="false">'2026 Forecast A'!L270</f>
        <v>2.48061389568831</v>
      </c>
      <c r="I362" s="53" t="n">
        <f aca="false">'2026 Forecast B'!L270</f>
        <v>2.66598492303397</v>
      </c>
      <c r="J362" s="53" t="n">
        <f aca="false">'2026 Forecast C'!L270</f>
        <v>2.39915566359118</v>
      </c>
      <c r="K362" s="18" t="n">
        <f aca="false">'2026 Forecast A'!F270</f>
        <v>667</v>
      </c>
      <c r="L362" s="54" t="str">
        <f aca="false">IF(OR(AND(D362&gt;0.5,E362&gt;0.5,F362&gt;0.5),AND(D362&lt;0.5,E362&lt;0.5,F362&lt;0.5)),"Yes","No — toss-up")</f>
        <v>Yes</v>
      </c>
    </row>
    <row r="363" customFormat="false" ht="15" hidden="false" customHeight="false" outlineLevel="0" collapsed="false">
      <c r="A363" s="9" t="str">
        <f aca="false">'2026 Forecast A'!A271</f>
        <v>Northampton</v>
      </c>
      <c r="B363" s="9" t="str">
        <f aca="false">'2026 Forecast A'!B271</f>
        <v>BETHLEHEM TOWNSHIP</v>
      </c>
      <c r="C363" s="9" t="str">
        <f aca="false">'2026 Forecast A'!C271</f>
        <v>BETHLEHEM TWSP 4TH WARD 1ST DISTRICT</v>
      </c>
      <c r="D363" s="10" t="n">
        <f aca="false">'2026 Forecast A'!G271</f>
        <v>0.564856711915535</v>
      </c>
      <c r="E363" s="10" t="n">
        <f aca="false">'2026 Forecast B'!G271</f>
        <v>0.570889894419306</v>
      </c>
      <c r="F363" s="10" t="n">
        <f aca="false">'2026 Forecast C'!G271</f>
        <v>0.561085972850679</v>
      </c>
      <c r="G363" s="52" t="n">
        <f aca="false">(MAX(D363:F363)-MIN(D363:F363))*100</f>
        <v>0.980392156862742</v>
      </c>
      <c r="H363" s="53" t="n">
        <f aca="false">'2026 Forecast A'!L271</f>
        <v>2.31037349377366</v>
      </c>
      <c r="I363" s="53" t="n">
        <f aca="false">'2026 Forecast B'!L271</f>
        <v>2.4262320385901</v>
      </c>
      <c r="J363" s="53" t="n">
        <f aca="false">'2026 Forecast C'!L271</f>
        <v>2.24926519740356</v>
      </c>
      <c r="K363" s="18" t="n">
        <f aca="false">'2026 Forecast A'!F271</f>
        <v>1326</v>
      </c>
      <c r="L363" s="54" t="str">
        <f aca="false">IF(OR(AND(D363&gt;0.5,E363&gt;0.5,F363&gt;0.5),AND(D363&lt;0.5,E363&lt;0.5,F363&lt;0.5)),"Yes","No — toss-up")</f>
        <v>Yes</v>
      </c>
    </row>
    <row r="364" customFormat="false" ht="15" hidden="false" customHeight="false" outlineLevel="0" collapsed="false">
      <c r="A364" s="9" t="str">
        <f aca="false">'2026 Forecast A'!A272</f>
        <v>Northampton</v>
      </c>
      <c r="B364" s="9" t="str">
        <f aca="false">'2026 Forecast A'!B272</f>
        <v>BETHLEHEM TOWNSHIP</v>
      </c>
      <c r="C364" s="9" t="str">
        <f aca="false">'2026 Forecast A'!C272</f>
        <v>BETHLEHEM TWSP 4TH WARD 2ND DISTRICT</v>
      </c>
      <c r="D364" s="10" t="n">
        <f aca="false">'2026 Forecast A'!G272</f>
        <v>0.503740648379052</v>
      </c>
      <c r="E364" s="10" t="n">
        <f aca="false">'2026 Forecast B'!G272</f>
        <v>0.508728179551122</v>
      </c>
      <c r="F364" s="10" t="n">
        <f aca="false">'2026 Forecast C'!G272</f>
        <v>0.50498753117207</v>
      </c>
      <c r="G364" s="52" t="n">
        <f aca="false">(MAX(D364:F364)-MIN(D364:F364))*100</f>
        <v>0.498753117206974</v>
      </c>
      <c r="H364" s="53" t="n">
        <f aca="false">'2026 Forecast A'!L272</f>
        <v>2.48061389568831</v>
      </c>
      <c r="I364" s="53" t="n">
        <f aca="false">'2026 Forecast B'!L272</f>
        <v>2.66598492303397</v>
      </c>
      <c r="J364" s="53" t="n">
        <f aca="false">'2026 Forecast C'!L272</f>
        <v>2.39915566359118</v>
      </c>
      <c r="K364" s="18" t="n">
        <f aca="false">'2026 Forecast A'!F272</f>
        <v>802</v>
      </c>
      <c r="L364" s="54" t="str">
        <f aca="false">IF(OR(AND(D364&gt;0.5,E364&gt;0.5,F364&gt;0.5),AND(D364&lt;0.5,E364&lt;0.5,F364&lt;0.5)),"Yes","No — toss-up")</f>
        <v>Yes</v>
      </c>
    </row>
    <row r="365" customFormat="false" ht="15" hidden="false" customHeight="false" outlineLevel="0" collapsed="false">
      <c r="A365" s="9" t="str">
        <f aca="false">'2026 Forecast A'!A273</f>
        <v>Northampton</v>
      </c>
      <c r="B365" s="9" t="str">
        <f aca="false">'2026 Forecast A'!B273</f>
        <v>BETHLEHEM TOWNSHIP</v>
      </c>
      <c r="C365" s="9" t="str">
        <f aca="false">'2026 Forecast A'!C273</f>
        <v>BETHLEHEM TWSP 4TH WARD 3RD DISTRICT</v>
      </c>
      <c r="D365" s="10" t="n">
        <f aca="false">'2026 Forecast A'!G273</f>
        <v>0.510855683269476</v>
      </c>
      <c r="E365" s="10" t="n">
        <f aca="false">'2026 Forecast B'!G273</f>
        <v>0.513409961685824</v>
      </c>
      <c r="F365" s="10" t="n">
        <f aca="false">'2026 Forecast C'!G273</f>
        <v>0.513409961685824</v>
      </c>
      <c r="G365" s="52" t="n">
        <f aca="false">(MAX(D365:F365)-MIN(D365:F365))*100</f>
        <v>0.255427841634737</v>
      </c>
      <c r="H365" s="53" t="n">
        <f aca="false">'2026 Forecast A'!L273</f>
        <v>2.48061389568831</v>
      </c>
      <c r="I365" s="53" t="n">
        <f aca="false">'2026 Forecast B'!L273</f>
        <v>2.66598492303397</v>
      </c>
      <c r="J365" s="53" t="n">
        <f aca="false">'2026 Forecast C'!L273</f>
        <v>2.39915566359118</v>
      </c>
      <c r="K365" s="18" t="n">
        <f aca="false">'2026 Forecast A'!F273</f>
        <v>783</v>
      </c>
      <c r="L365" s="54" t="str">
        <f aca="false">IF(OR(AND(D365&gt;0.5,E365&gt;0.5,F365&gt;0.5),AND(D365&lt;0.5,E365&lt;0.5,F365&lt;0.5)),"Yes","No — toss-up")</f>
        <v>Yes</v>
      </c>
    </row>
    <row r="366" customFormat="false" ht="15" hidden="false" customHeight="false" outlineLevel="0" collapsed="false">
      <c r="A366" s="9" t="str">
        <f aca="false">'2026 Forecast A'!A274</f>
        <v>Northampton</v>
      </c>
      <c r="B366" s="9" t="str">
        <f aca="false">'2026 Forecast A'!B274</f>
        <v>BETHLEHEM TOWNSHIP</v>
      </c>
      <c r="C366" s="9" t="str">
        <f aca="false">'2026 Forecast A'!C274</f>
        <v>BETHLEHEM TWSP 4TH WARD 4TH DISTRICT</v>
      </c>
      <c r="D366" s="10" t="n">
        <f aca="false">'2026 Forecast A'!G274</f>
        <v>0.521796565389696</v>
      </c>
      <c r="E366" s="10" t="n">
        <f aca="false">'2026 Forecast B'!G274</f>
        <v>0.529722589167768</v>
      </c>
      <c r="F366" s="10" t="n">
        <f aca="false">'2026 Forecast C'!G274</f>
        <v>0.521796565389696</v>
      </c>
      <c r="G366" s="52" t="n">
        <f aca="false">(MAX(D366:F366)-MIN(D366:F366))*100</f>
        <v>0.792602377807128</v>
      </c>
      <c r="H366" s="53" t="n">
        <f aca="false">'2026 Forecast A'!L274</f>
        <v>2.48061389568831</v>
      </c>
      <c r="I366" s="53" t="n">
        <f aca="false">'2026 Forecast B'!L274</f>
        <v>2.66598492303397</v>
      </c>
      <c r="J366" s="53" t="n">
        <f aca="false">'2026 Forecast C'!L274</f>
        <v>2.39915566359118</v>
      </c>
      <c r="K366" s="18" t="n">
        <f aca="false">'2026 Forecast A'!F274</f>
        <v>757</v>
      </c>
      <c r="L366" s="54" t="str">
        <f aca="false">IF(OR(AND(D366&gt;0.5,E366&gt;0.5,F366&gt;0.5),AND(D366&lt;0.5,E366&lt;0.5,F366&lt;0.5)),"Yes","No — toss-up")</f>
        <v>Yes</v>
      </c>
    </row>
    <row r="367" customFormat="false" ht="15" hidden="false" customHeight="false" outlineLevel="0" collapsed="false">
      <c r="A367" s="9" t="str">
        <f aca="false">'2026 Forecast A'!A275</f>
        <v>Northampton</v>
      </c>
      <c r="B367" s="9" t="str">
        <f aca="false">'2026 Forecast A'!B275</f>
        <v>BUSHKILL</v>
      </c>
      <c r="C367" s="9" t="str">
        <f aca="false">'2026 Forecast A'!C275</f>
        <v>BUSHKILL TWSP - BUSHKILL CENTER</v>
      </c>
      <c r="D367" s="10" t="n">
        <f aca="false">'2026 Forecast A'!G275</f>
        <v>0.384284176533907</v>
      </c>
      <c r="E367" s="10" t="n">
        <f aca="false">'2026 Forecast B'!G275</f>
        <v>0.385360602798708</v>
      </c>
      <c r="F367" s="10" t="n">
        <f aca="false">'2026 Forecast C'!G275</f>
        <v>0.38805166846071</v>
      </c>
      <c r="G367" s="52" t="n">
        <f aca="false">(MAX(D367:F367)-MIN(D367:F367))*100</f>
        <v>0.376749192680298</v>
      </c>
      <c r="H367" s="53" t="n">
        <f aca="false">'2026 Forecast A'!L275</f>
        <v>2.31037349377366</v>
      </c>
      <c r="I367" s="53" t="n">
        <f aca="false">'2026 Forecast B'!L275</f>
        <v>2.4262320385901</v>
      </c>
      <c r="J367" s="53" t="n">
        <f aca="false">'2026 Forecast C'!L275</f>
        <v>2.24926519740356</v>
      </c>
      <c r="K367" s="18" t="n">
        <f aca="false">'2026 Forecast A'!F275</f>
        <v>1858</v>
      </c>
      <c r="L367" s="54" t="str">
        <f aca="false">IF(OR(AND(D367&gt;0.5,E367&gt;0.5,F367&gt;0.5),AND(D367&lt;0.5,E367&lt;0.5,F367&lt;0.5)),"Yes","No — toss-up")</f>
        <v>Yes</v>
      </c>
    </row>
    <row r="368" customFormat="false" ht="15" hidden="false" customHeight="false" outlineLevel="0" collapsed="false">
      <c r="A368" s="9" t="str">
        <f aca="false">'2026 Forecast A'!A276</f>
        <v>Northampton</v>
      </c>
      <c r="B368" s="9" t="str">
        <f aca="false">'2026 Forecast A'!B276</f>
        <v>BUSHKILL</v>
      </c>
      <c r="C368" s="9" t="str">
        <f aca="false">'2026 Forecast A'!C276</f>
        <v>BUSHKILL TWSP - CHERRY HILL</v>
      </c>
      <c r="D368" s="10" t="n">
        <f aca="false">'2026 Forecast A'!G276</f>
        <v>0.418125</v>
      </c>
      <c r="E368" s="10" t="n">
        <f aca="false">'2026 Forecast B'!G276</f>
        <v>0.42</v>
      </c>
      <c r="F368" s="10" t="n">
        <f aca="false">'2026 Forecast C'!G276</f>
        <v>0.41875</v>
      </c>
      <c r="G368" s="52" t="n">
        <f aca="false">(MAX(D368:F368)-MIN(D368:F368))*100</f>
        <v>0.187499999999996</v>
      </c>
      <c r="H368" s="53" t="n">
        <f aca="false">'2026 Forecast A'!L276</f>
        <v>2.31037349377366</v>
      </c>
      <c r="I368" s="53" t="n">
        <f aca="false">'2026 Forecast B'!L276</f>
        <v>2.4262320385901</v>
      </c>
      <c r="J368" s="53" t="n">
        <f aca="false">'2026 Forecast C'!L276</f>
        <v>2.24926519740356</v>
      </c>
      <c r="K368" s="18" t="n">
        <f aca="false">'2026 Forecast A'!F276</f>
        <v>1600</v>
      </c>
      <c r="L368" s="54" t="str">
        <f aca="false">IF(OR(AND(D368&gt;0.5,E368&gt;0.5,F368&gt;0.5),AND(D368&lt;0.5,E368&lt;0.5,F368&lt;0.5)),"Yes","No — toss-up")</f>
        <v>Yes</v>
      </c>
    </row>
    <row r="369" customFormat="false" ht="15" hidden="false" customHeight="false" outlineLevel="0" collapsed="false">
      <c r="A369" s="9" t="str">
        <f aca="false">'2026 Forecast A'!A277</f>
        <v>Northampton</v>
      </c>
      <c r="B369" s="9" t="str">
        <f aca="false">'2026 Forecast A'!B277</f>
        <v>BUSHKILL</v>
      </c>
      <c r="C369" s="9" t="str">
        <f aca="false">'2026 Forecast A'!C277</f>
        <v>BUSHKILL TWSP - CLEARFIELD</v>
      </c>
      <c r="D369" s="10" t="n">
        <f aca="false">'2026 Forecast A'!G277</f>
        <v>0.334371754932503</v>
      </c>
      <c r="E369" s="10" t="n">
        <f aca="false">'2026 Forecast B'!G277</f>
        <v>0.331256490134995</v>
      </c>
      <c r="F369" s="10" t="n">
        <f aca="false">'2026 Forecast C'!G277</f>
        <v>0.340602284527518</v>
      </c>
      <c r="G369" s="52" t="n">
        <f aca="false">(MAX(D369:F369)-MIN(D369:F369))*100</f>
        <v>0.934579439252337</v>
      </c>
      <c r="H369" s="53" t="n">
        <f aca="false">'2026 Forecast A'!L277</f>
        <v>2.31037349377366</v>
      </c>
      <c r="I369" s="53" t="n">
        <f aca="false">'2026 Forecast B'!L277</f>
        <v>2.4262320385901</v>
      </c>
      <c r="J369" s="53" t="n">
        <f aca="false">'2026 Forecast C'!L277</f>
        <v>2.24926519740356</v>
      </c>
      <c r="K369" s="18" t="n">
        <f aca="false">'2026 Forecast A'!F277</f>
        <v>963</v>
      </c>
      <c r="L369" s="54" t="str">
        <f aca="false">IF(OR(AND(D369&gt;0.5,E369&gt;0.5,F369&gt;0.5),AND(D369&lt;0.5,E369&lt;0.5,F369&lt;0.5)),"Yes","No — toss-up")</f>
        <v>Yes</v>
      </c>
    </row>
    <row r="370" customFormat="false" ht="15" hidden="false" customHeight="false" outlineLevel="0" collapsed="false">
      <c r="A370" s="9" t="str">
        <f aca="false">'2026 Forecast A'!A278</f>
        <v>Northampton</v>
      </c>
      <c r="B370" s="9" t="str">
        <f aca="false">'2026 Forecast A'!B278</f>
        <v>CHAPMAN</v>
      </c>
      <c r="C370" s="9" t="str">
        <f aca="false">'2026 Forecast A'!C278</f>
        <v>CHAPMAN</v>
      </c>
      <c r="D370" s="10" t="n">
        <f aca="false">'2026 Forecast A'!G278</f>
        <v>0.350515463917526</v>
      </c>
      <c r="E370" s="10" t="n">
        <f aca="false">'2026 Forecast B'!G278</f>
        <v>0.350515463917526</v>
      </c>
      <c r="F370" s="10" t="n">
        <f aca="false">'2026 Forecast C'!G278</f>
        <v>0.350515463917526</v>
      </c>
      <c r="G370" s="52" t="n">
        <f aca="false">(MAX(D370:F370)-MIN(D370:F370))*100</f>
        <v>0</v>
      </c>
      <c r="H370" s="53" t="n">
        <f aca="false">'2026 Forecast A'!L278</f>
        <v>3.44705498225642</v>
      </c>
      <c r="I370" s="53" t="n">
        <f aca="false">'2026 Forecast B'!L278</f>
        <v>3.66578676809892</v>
      </c>
      <c r="J370" s="53" t="n">
        <f aca="false">'2026 Forecast C'!L278</f>
        <v>3.27782194131547</v>
      </c>
      <c r="K370" s="18" t="n">
        <f aca="false">'2026 Forecast A'!F278</f>
        <v>97</v>
      </c>
      <c r="L370" s="54" t="str">
        <f aca="false">IF(OR(AND(D370&gt;0.5,E370&gt;0.5,F370&gt;0.5),AND(D370&lt;0.5,E370&lt;0.5,F370&lt;0.5)),"Yes","No — toss-up")</f>
        <v>Yes</v>
      </c>
    </row>
    <row r="371" customFormat="false" ht="15" hidden="false" customHeight="false" outlineLevel="0" collapsed="false">
      <c r="A371" s="9" t="str">
        <f aca="false">'2026 Forecast A'!A279</f>
        <v>Northampton</v>
      </c>
      <c r="B371" s="9" t="str">
        <f aca="false">'2026 Forecast A'!B279</f>
        <v>EAST ALLEN</v>
      </c>
      <c r="C371" s="9" t="str">
        <f aca="false">'2026 Forecast A'!C279</f>
        <v>EAST ALLEN TWSP - EASTERN</v>
      </c>
      <c r="D371" s="10" t="n">
        <f aca="false">'2026 Forecast A'!G279</f>
        <v>0.417078334509527</v>
      </c>
      <c r="E371" s="10" t="n">
        <f aca="false">'2026 Forecast B'!G279</f>
        <v>0.42484121383204</v>
      </c>
      <c r="F371" s="10" t="n">
        <f aca="false">'2026 Forecast C'!G279</f>
        <v>0.41848976711362</v>
      </c>
      <c r="G371" s="52" t="n">
        <f aca="false">(MAX(D371:F371)-MIN(D371:F371))*100</f>
        <v>0.776287932251235</v>
      </c>
      <c r="H371" s="53" t="n">
        <f aca="false">'2026 Forecast A'!L279</f>
        <v>2.31037349377366</v>
      </c>
      <c r="I371" s="53" t="n">
        <f aca="false">'2026 Forecast B'!L279</f>
        <v>2.4262320385901</v>
      </c>
      <c r="J371" s="53" t="n">
        <f aca="false">'2026 Forecast C'!L279</f>
        <v>2.24926519740356</v>
      </c>
      <c r="K371" s="18" t="n">
        <f aca="false">'2026 Forecast A'!F279</f>
        <v>1417</v>
      </c>
      <c r="L371" s="54" t="str">
        <f aca="false">IF(OR(AND(D371&gt;0.5,E371&gt;0.5,F371&gt;0.5),AND(D371&lt;0.5,E371&lt;0.5,F371&lt;0.5)),"Yes","No — toss-up")</f>
        <v>Yes</v>
      </c>
    </row>
    <row r="372" customFormat="false" ht="15" hidden="false" customHeight="false" outlineLevel="0" collapsed="false">
      <c r="A372" s="9" t="str">
        <f aca="false">'2026 Forecast A'!A280</f>
        <v>Northampton</v>
      </c>
      <c r="B372" s="9" t="str">
        <f aca="false">'2026 Forecast A'!B280</f>
        <v>EAST ALLEN</v>
      </c>
      <c r="C372" s="9" t="str">
        <f aca="false">'2026 Forecast A'!C280</f>
        <v>EAST ALLEN TWSP - WESTERN</v>
      </c>
      <c r="D372" s="10" t="n">
        <f aca="false">'2026 Forecast A'!G280</f>
        <v>0.428571428571429</v>
      </c>
      <c r="E372" s="10" t="n">
        <f aca="false">'2026 Forecast B'!G280</f>
        <v>0.427755102040816</v>
      </c>
      <c r="F372" s="10" t="n">
        <f aca="false">'2026 Forecast C'!G280</f>
        <v>0.431020408163265</v>
      </c>
      <c r="G372" s="52" t="n">
        <f aca="false">(MAX(D372:F372)-MIN(D372:F372))*100</f>
        <v>0.326530612244896</v>
      </c>
      <c r="H372" s="53" t="n">
        <f aca="false">'2026 Forecast A'!L280</f>
        <v>2.31037349377366</v>
      </c>
      <c r="I372" s="53" t="n">
        <f aca="false">'2026 Forecast B'!L280</f>
        <v>2.4262320385901</v>
      </c>
      <c r="J372" s="53" t="n">
        <f aca="false">'2026 Forecast C'!L280</f>
        <v>2.24926519740356</v>
      </c>
      <c r="K372" s="18" t="n">
        <f aca="false">'2026 Forecast A'!F280</f>
        <v>1225</v>
      </c>
      <c r="L372" s="54" t="str">
        <f aca="false">IF(OR(AND(D372&gt;0.5,E372&gt;0.5,F372&gt;0.5),AND(D372&lt;0.5,E372&lt;0.5,F372&lt;0.5)),"Yes","No — toss-up")</f>
        <v>Yes</v>
      </c>
    </row>
    <row r="373" customFormat="false" ht="15" hidden="false" customHeight="false" outlineLevel="0" collapsed="false">
      <c r="A373" s="9" t="str">
        <f aca="false">'2026 Forecast A'!A281</f>
        <v>Northampton</v>
      </c>
      <c r="B373" s="9" t="str">
        <f aca="false">'2026 Forecast A'!B281</f>
        <v>EAST BANGOR</v>
      </c>
      <c r="C373" s="9" t="str">
        <f aca="false">'2026 Forecast A'!C281</f>
        <v>EAST BANGOR</v>
      </c>
      <c r="D373" s="10" t="n">
        <f aca="false">'2026 Forecast A'!G281</f>
        <v>0.405555555555556</v>
      </c>
      <c r="E373" s="10" t="n">
        <f aca="false">'2026 Forecast B'!G281</f>
        <v>0.413888888888889</v>
      </c>
      <c r="F373" s="10" t="n">
        <f aca="false">'2026 Forecast C'!G281</f>
        <v>0.405555555555556</v>
      </c>
      <c r="G373" s="52" t="n">
        <f aca="false">(MAX(D373:F373)-MIN(D373:F373))*100</f>
        <v>0.83333333333333</v>
      </c>
      <c r="H373" s="53" t="n">
        <f aca="false">'2026 Forecast A'!L281</f>
        <v>3.44705498225642</v>
      </c>
      <c r="I373" s="53" t="n">
        <f aca="false">'2026 Forecast B'!L281</f>
        <v>3.66578676809892</v>
      </c>
      <c r="J373" s="53" t="n">
        <f aca="false">'2026 Forecast C'!L281</f>
        <v>3.27782194131547</v>
      </c>
      <c r="K373" s="18" t="n">
        <f aca="false">'2026 Forecast A'!F281</f>
        <v>360</v>
      </c>
      <c r="L373" s="54" t="str">
        <f aca="false">IF(OR(AND(D373&gt;0.5,E373&gt;0.5,F373&gt;0.5),AND(D373&lt;0.5,E373&lt;0.5,F373&lt;0.5)),"Yes","No — toss-up")</f>
        <v>Yes</v>
      </c>
    </row>
    <row r="374" customFormat="false" ht="15" hidden="false" customHeight="false" outlineLevel="0" collapsed="false">
      <c r="A374" s="9" t="str">
        <f aca="false">'2026 Forecast A'!A282</f>
        <v>Northampton</v>
      </c>
      <c r="B374" s="9" t="str">
        <f aca="false">'2026 Forecast A'!B282</f>
        <v>EASTON</v>
      </c>
      <c r="C374" s="9" t="str">
        <f aca="false">'2026 Forecast A'!C282</f>
        <v>EASTON 10TH WARD</v>
      </c>
      <c r="D374" s="10" t="n">
        <f aca="false">'2026 Forecast A'!G282</f>
        <v>0.697448359659781</v>
      </c>
      <c r="E374" s="10" t="n">
        <f aca="false">'2026 Forecast B'!G282</f>
        <v>0.715674362089915</v>
      </c>
      <c r="F374" s="10" t="n">
        <f aca="false">'2026 Forecast C'!G282</f>
        <v>0.682867557715674</v>
      </c>
      <c r="G374" s="52" t="n">
        <f aca="false">(MAX(D374:F374)-MIN(D374:F374))*100</f>
        <v>3.28068043742407</v>
      </c>
      <c r="H374" s="53" t="n">
        <f aca="false">'2026 Forecast A'!L282</f>
        <v>2.48061389568831</v>
      </c>
      <c r="I374" s="53" t="n">
        <f aca="false">'2026 Forecast B'!L282</f>
        <v>2.66598492303397</v>
      </c>
      <c r="J374" s="53" t="n">
        <f aca="false">'2026 Forecast C'!L282</f>
        <v>2.39915566359118</v>
      </c>
      <c r="K374" s="18" t="n">
        <f aca="false">'2026 Forecast A'!F282</f>
        <v>823</v>
      </c>
      <c r="L374" s="54" t="str">
        <f aca="false">IF(OR(AND(D374&gt;0.5,E374&gt;0.5,F374&gt;0.5),AND(D374&lt;0.5,E374&lt;0.5,F374&lt;0.5)),"Yes","No — toss-up")</f>
        <v>Yes</v>
      </c>
    </row>
    <row r="375" customFormat="false" ht="15" hidden="false" customHeight="false" outlineLevel="0" collapsed="false">
      <c r="A375" s="9" t="str">
        <f aca="false">'2026 Forecast A'!A283</f>
        <v>Northampton</v>
      </c>
      <c r="B375" s="9" t="str">
        <f aca="false">'2026 Forecast A'!B283</f>
        <v>EASTON</v>
      </c>
      <c r="C375" s="9" t="str">
        <f aca="false">'2026 Forecast A'!C283</f>
        <v>EASTON 11TH WARD</v>
      </c>
      <c r="D375" s="10" t="n">
        <f aca="false">'2026 Forecast A'!G283</f>
        <v>0.68974358974359</v>
      </c>
      <c r="E375" s="10" t="n">
        <f aca="false">'2026 Forecast B'!G283</f>
        <v>0.712820512820513</v>
      </c>
      <c r="F375" s="10" t="n">
        <f aca="false">'2026 Forecast C'!G283</f>
        <v>0.673076923076923</v>
      </c>
      <c r="G375" s="52" t="n">
        <f aca="false">(MAX(D375:F375)-MIN(D375:F375))*100</f>
        <v>3.97435897435897</v>
      </c>
      <c r="H375" s="53" t="n">
        <f aca="false">'2026 Forecast A'!L283</f>
        <v>2.48061389568831</v>
      </c>
      <c r="I375" s="53" t="n">
        <f aca="false">'2026 Forecast B'!L283</f>
        <v>2.66598492303397</v>
      </c>
      <c r="J375" s="53" t="n">
        <f aca="false">'2026 Forecast C'!L283</f>
        <v>2.39915566359118</v>
      </c>
      <c r="K375" s="18" t="n">
        <f aca="false">'2026 Forecast A'!F283</f>
        <v>780</v>
      </c>
      <c r="L375" s="54" t="str">
        <f aca="false">IF(OR(AND(D375&gt;0.5,E375&gt;0.5,F375&gt;0.5),AND(D375&lt;0.5,E375&lt;0.5,F375&lt;0.5)),"Yes","No — toss-up")</f>
        <v>Yes</v>
      </c>
    </row>
    <row r="376" customFormat="false" ht="15" hidden="false" customHeight="false" outlineLevel="0" collapsed="false">
      <c r="A376" s="9" t="str">
        <f aca="false">'2026 Forecast A'!A284</f>
        <v>Northampton</v>
      </c>
      <c r="B376" s="9" t="str">
        <f aca="false">'2026 Forecast A'!B284</f>
        <v>EASTON</v>
      </c>
      <c r="C376" s="9" t="str">
        <f aca="false">'2026 Forecast A'!C284</f>
        <v>EASTON 2ND WARD</v>
      </c>
      <c r="D376" s="10" t="n">
        <f aca="false">'2026 Forecast A'!G284</f>
        <v>0.724709784411277</v>
      </c>
      <c r="E376" s="10" t="n">
        <f aca="false">'2026 Forecast B'!G284</f>
        <v>0.724709784411277</v>
      </c>
      <c r="F376" s="10" t="n">
        <f aca="false">'2026 Forecast C'!G284</f>
        <v>0.714759535655058</v>
      </c>
      <c r="G376" s="52" t="n">
        <f aca="false">(MAX(D376:F376)-MIN(D376:F376))*100</f>
        <v>0.995024875621897</v>
      </c>
      <c r="H376" s="53" t="n">
        <f aca="false">'2026 Forecast A'!L284</f>
        <v>2.48061389568831</v>
      </c>
      <c r="I376" s="53" t="n">
        <f aca="false">'2026 Forecast B'!L284</f>
        <v>2.66598492303397</v>
      </c>
      <c r="J376" s="53" t="n">
        <f aca="false">'2026 Forecast C'!L284</f>
        <v>2.39915566359118</v>
      </c>
      <c r="K376" s="18" t="n">
        <f aca="false">'2026 Forecast A'!F284</f>
        <v>603</v>
      </c>
      <c r="L376" s="54" t="str">
        <f aca="false">IF(OR(AND(D376&gt;0.5,E376&gt;0.5,F376&gt;0.5),AND(D376&lt;0.5,E376&lt;0.5,F376&lt;0.5)),"Yes","No — toss-up")</f>
        <v>Yes</v>
      </c>
    </row>
    <row r="377" customFormat="false" ht="15" hidden="false" customHeight="false" outlineLevel="0" collapsed="false">
      <c r="A377" s="9" t="str">
        <f aca="false">'2026 Forecast A'!A285</f>
        <v>Northampton</v>
      </c>
      <c r="B377" s="9" t="str">
        <f aca="false">'2026 Forecast A'!B285</f>
        <v>EASTON</v>
      </c>
      <c r="C377" s="9" t="str">
        <f aca="false">'2026 Forecast A'!C285</f>
        <v>EASTON 3RD WARD 2ND DISTRICT</v>
      </c>
      <c r="D377" s="10" t="n">
        <f aca="false">'2026 Forecast A'!G285</f>
        <v>0.74299634591961</v>
      </c>
      <c r="E377" s="10" t="n">
        <f aca="false">'2026 Forecast B'!G285</f>
        <v>0.739342265529842</v>
      </c>
      <c r="F377" s="10" t="n">
        <f aca="false">'2026 Forecast C'!G285</f>
        <v>0.74299634591961</v>
      </c>
      <c r="G377" s="52" t="n">
        <f aca="false">(MAX(D377:F377)-MIN(D377:F377))*100</f>
        <v>0.365408038976867</v>
      </c>
      <c r="H377" s="53" t="n">
        <f aca="false">'2026 Forecast A'!L285</f>
        <v>2.48061389568831</v>
      </c>
      <c r="I377" s="53" t="n">
        <f aca="false">'2026 Forecast B'!L285</f>
        <v>2.66598492303397</v>
      </c>
      <c r="J377" s="53" t="n">
        <f aca="false">'2026 Forecast C'!L285</f>
        <v>2.39915566359118</v>
      </c>
      <c r="K377" s="18" t="n">
        <f aca="false">'2026 Forecast A'!F285</f>
        <v>821</v>
      </c>
      <c r="L377" s="54" t="str">
        <f aca="false">IF(OR(AND(D377&gt;0.5,E377&gt;0.5,F377&gt;0.5),AND(D377&lt;0.5,E377&lt;0.5,F377&lt;0.5)),"Yes","No — toss-up")</f>
        <v>Yes</v>
      </c>
    </row>
    <row r="378" customFormat="false" ht="15" hidden="false" customHeight="false" outlineLevel="0" collapsed="false">
      <c r="A378" s="9" t="str">
        <f aca="false">'2026 Forecast A'!A286</f>
        <v>Northampton</v>
      </c>
      <c r="B378" s="9" t="str">
        <f aca="false">'2026 Forecast A'!B286</f>
        <v>EASTON</v>
      </c>
      <c r="C378" s="9" t="str">
        <f aca="false">'2026 Forecast A'!C286</f>
        <v>EASTON 3RD WARD 3RD DISTRICT</v>
      </c>
      <c r="D378" s="10" t="n">
        <f aca="false">'2026 Forecast A'!G286</f>
        <v>0.810490693739425</v>
      </c>
      <c r="E378" s="10" t="n">
        <f aca="false">'2026 Forecast B'!G286</f>
        <v>0.786802030456853</v>
      </c>
      <c r="F378" s="10" t="n">
        <f aca="false">'2026 Forecast C'!G286</f>
        <v>0.824027072758037</v>
      </c>
      <c r="G378" s="52" t="n">
        <f aca="false">(MAX(D378:F378)-MIN(D378:F378))*100</f>
        <v>3.72250423011844</v>
      </c>
      <c r="H378" s="53" t="n">
        <f aca="false">'2026 Forecast A'!L286</f>
        <v>2.48061389568831</v>
      </c>
      <c r="I378" s="53" t="n">
        <f aca="false">'2026 Forecast B'!L286</f>
        <v>2.66598492303397</v>
      </c>
      <c r="J378" s="53" t="n">
        <f aca="false">'2026 Forecast C'!L286</f>
        <v>2.39915566359118</v>
      </c>
      <c r="K378" s="18" t="n">
        <f aca="false">'2026 Forecast A'!F286</f>
        <v>591</v>
      </c>
      <c r="L378" s="54" t="str">
        <f aca="false">IF(OR(AND(D378&gt;0.5,E378&gt;0.5,F378&gt;0.5),AND(D378&lt;0.5,E378&lt;0.5,F378&lt;0.5)),"Yes","No — toss-up")</f>
        <v>Yes</v>
      </c>
    </row>
    <row r="379" customFormat="false" ht="15" hidden="false" customHeight="false" outlineLevel="0" collapsed="false">
      <c r="A379" s="9" t="str">
        <f aca="false">'2026 Forecast A'!A287</f>
        <v>Northampton</v>
      </c>
      <c r="B379" s="9" t="str">
        <f aca="false">'2026 Forecast A'!B287</f>
        <v>EASTON</v>
      </c>
      <c r="C379" s="9" t="str">
        <f aca="false">'2026 Forecast A'!C287</f>
        <v>EASTON 3RD WARD 4TH DISTRICT</v>
      </c>
      <c r="D379" s="10" t="n">
        <f aca="false">'2026 Forecast A'!G287</f>
        <v>0.693198263386397</v>
      </c>
      <c r="E379" s="10" t="n">
        <f aca="false">'2026 Forecast B'!G287</f>
        <v>0.710564399421129</v>
      </c>
      <c r="F379" s="10" t="n">
        <f aca="false">'2026 Forecast C'!G287</f>
        <v>0.681620839363242</v>
      </c>
      <c r="G379" s="52" t="n">
        <f aca="false">(MAX(D379:F379)-MIN(D379:F379))*100</f>
        <v>2.89435600578871</v>
      </c>
      <c r="H379" s="53" t="n">
        <f aca="false">'2026 Forecast A'!L287</f>
        <v>2.48061389568831</v>
      </c>
      <c r="I379" s="53" t="n">
        <f aca="false">'2026 Forecast B'!L287</f>
        <v>2.66598492303397</v>
      </c>
      <c r="J379" s="53" t="n">
        <f aca="false">'2026 Forecast C'!L287</f>
        <v>2.39915566359118</v>
      </c>
      <c r="K379" s="18" t="n">
        <f aca="false">'2026 Forecast A'!F287</f>
        <v>691</v>
      </c>
      <c r="L379" s="54" t="str">
        <f aca="false">IF(OR(AND(D379&gt;0.5,E379&gt;0.5,F379&gt;0.5),AND(D379&lt;0.5,E379&lt;0.5,F379&lt;0.5)),"Yes","No — toss-up")</f>
        <v>Yes</v>
      </c>
    </row>
    <row r="380" customFormat="false" ht="15" hidden="false" customHeight="false" outlineLevel="0" collapsed="false">
      <c r="A380" s="9" t="str">
        <f aca="false">'2026 Forecast A'!A288</f>
        <v>Northampton</v>
      </c>
      <c r="B380" s="9" t="str">
        <f aca="false">'2026 Forecast A'!B288</f>
        <v>EASTON</v>
      </c>
      <c r="C380" s="9" t="str">
        <f aca="false">'2026 Forecast A'!C288</f>
        <v>EASTON 4TH WARD</v>
      </c>
      <c r="D380" s="10" t="n">
        <f aca="false">'2026 Forecast A'!G288</f>
        <v>0.654901960784314</v>
      </c>
      <c r="E380" s="10" t="n">
        <f aca="false">'2026 Forecast B'!G288</f>
        <v>0.666666666666667</v>
      </c>
      <c r="F380" s="10" t="n">
        <f aca="false">'2026 Forecast C'!G288</f>
        <v>0.643137254901961</v>
      </c>
      <c r="G380" s="52" t="n">
        <f aca="false">(MAX(D380:F380)-MIN(D380:F380))*100</f>
        <v>2.35294117647058</v>
      </c>
      <c r="H380" s="53" t="n">
        <f aca="false">'2026 Forecast A'!L288</f>
        <v>3.44705498225642</v>
      </c>
      <c r="I380" s="53" t="n">
        <f aca="false">'2026 Forecast B'!L288</f>
        <v>3.66578676809892</v>
      </c>
      <c r="J380" s="53" t="n">
        <f aca="false">'2026 Forecast C'!L288</f>
        <v>3.27782194131547</v>
      </c>
      <c r="K380" s="18" t="n">
        <f aca="false">'2026 Forecast A'!F288</f>
        <v>510</v>
      </c>
      <c r="L380" s="54" t="str">
        <f aca="false">IF(OR(AND(D380&gt;0.5,E380&gt;0.5,F380&gt;0.5),AND(D380&lt;0.5,E380&lt;0.5,F380&lt;0.5)),"Yes","No — toss-up")</f>
        <v>Yes</v>
      </c>
    </row>
    <row r="381" customFormat="false" ht="15" hidden="false" customHeight="false" outlineLevel="0" collapsed="false">
      <c r="A381" s="9" t="str">
        <f aca="false">'2026 Forecast A'!A289</f>
        <v>Northampton</v>
      </c>
      <c r="B381" s="9" t="str">
        <f aca="false">'2026 Forecast A'!B289</f>
        <v>EASTON</v>
      </c>
      <c r="C381" s="9" t="str">
        <f aca="false">'2026 Forecast A'!C289</f>
        <v>EASTON 5TH WARD</v>
      </c>
      <c r="D381" s="10" t="n">
        <f aca="false">'2026 Forecast A'!G289</f>
        <v>0.729064039408867</v>
      </c>
      <c r="E381" s="10" t="n">
        <f aca="false">'2026 Forecast B'!G289</f>
        <v>0.738916256157636</v>
      </c>
      <c r="F381" s="10" t="n">
        <f aca="false">'2026 Forecast C'!G289</f>
        <v>0.719211822660099</v>
      </c>
      <c r="G381" s="52" t="n">
        <f aca="false">(MAX(D381:F381)-MIN(D381:F381))*100</f>
        <v>1.97044334975369</v>
      </c>
      <c r="H381" s="53" t="n">
        <f aca="false">'2026 Forecast A'!L289</f>
        <v>3.44705498225642</v>
      </c>
      <c r="I381" s="53" t="n">
        <f aca="false">'2026 Forecast B'!L289</f>
        <v>3.66578676809892</v>
      </c>
      <c r="J381" s="53" t="n">
        <f aca="false">'2026 Forecast C'!L289</f>
        <v>3.27782194131547</v>
      </c>
      <c r="K381" s="18" t="n">
        <f aca="false">'2026 Forecast A'!F289</f>
        <v>203</v>
      </c>
      <c r="L381" s="54" t="str">
        <f aca="false">IF(OR(AND(D381&gt;0.5,E381&gt;0.5,F381&gt;0.5),AND(D381&lt;0.5,E381&lt;0.5,F381&lt;0.5)),"Yes","No — toss-up")</f>
        <v>Yes</v>
      </c>
    </row>
    <row r="382" customFormat="false" ht="15" hidden="false" customHeight="false" outlineLevel="0" collapsed="false">
      <c r="A382" s="9" t="str">
        <f aca="false">'2026 Forecast A'!A290</f>
        <v>Northampton</v>
      </c>
      <c r="B382" s="9" t="str">
        <f aca="false">'2026 Forecast A'!B290</f>
        <v>EASTON</v>
      </c>
      <c r="C382" s="9" t="str">
        <f aca="false">'2026 Forecast A'!C290</f>
        <v>EASTON 6TH WARD</v>
      </c>
      <c r="D382" s="10" t="n">
        <f aca="false">'2026 Forecast A'!G290</f>
        <v>0.726415094339623</v>
      </c>
      <c r="E382" s="10" t="n">
        <f aca="false">'2026 Forecast B'!G290</f>
        <v>0.764150943396227</v>
      </c>
      <c r="F382" s="10" t="n">
        <f aca="false">'2026 Forecast C'!G290</f>
        <v>0.710691823899371</v>
      </c>
      <c r="G382" s="52" t="n">
        <f aca="false">(MAX(D382:F382)-MIN(D382:F382))*100</f>
        <v>5.34591194968554</v>
      </c>
      <c r="H382" s="53" t="n">
        <f aca="false">'2026 Forecast A'!L290</f>
        <v>3.44705498225642</v>
      </c>
      <c r="I382" s="53" t="n">
        <f aca="false">'2026 Forecast B'!L290</f>
        <v>3.66578676809892</v>
      </c>
      <c r="J382" s="53" t="n">
        <f aca="false">'2026 Forecast C'!L290</f>
        <v>3.27782194131547</v>
      </c>
      <c r="K382" s="18" t="n">
        <f aca="false">'2026 Forecast A'!F290</f>
        <v>318</v>
      </c>
      <c r="L382" s="54" t="str">
        <f aca="false">IF(OR(AND(D382&gt;0.5,E382&gt;0.5,F382&gt;0.5),AND(D382&lt;0.5,E382&lt;0.5,F382&lt;0.5)),"Yes","No — toss-up")</f>
        <v>Yes</v>
      </c>
    </row>
    <row r="383" customFormat="false" ht="15" hidden="false" customHeight="false" outlineLevel="0" collapsed="false">
      <c r="A383" s="9" t="str">
        <f aca="false">'2026 Forecast A'!A291</f>
        <v>Northampton</v>
      </c>
      <c r="B383" s="9" t="str">
        <f aca="false">'2026 Forecast A'!B291</f>
        <v>EASTON</v>
      </c>
      <c r="C383" s="9" t="str">
        <f aca="false">'2026 Forecast A'!C291</f>
        <v>EASTON 7TH WARD</v>
      </c>
      <c r="D383" s="10" t="n">
        <f aca="false">'2026 Forecast A'!G291</f>
        <v>0.683760683760684</v>
      </c>
      <c r="E383" s="10" t="n">
        <f aca="false">'2026 Forecast B'!G291</f>
        <v>0.695156695156695</v>
      </c>
      <c r="F383" s="10" t="n">
        <f aca="false">'2026 Forecast C'!G291</f>
        <v>0.663817663817664</v>
      </c>
      <c r="G383" s="52" t="n">
        <f aca="false">(MAX(D383:F383)-MIN(D383:F383))*100</f>
        <v>3.13390313390314</v>
      </c>
      <c r="H383" s="53" t="n">
        <f aca="false">'2026 Forecast A'!L291</f>
        <v>3.44705498225642</v>
      </c>
      <c r="I383" s="53" t="n">
        <f aca="false">'2026 Forecast B'!L291</f>
        <v>3.66578676809892</v>
      </c>
      <c r="J383" s="53" t="n">
        <f aca="false">'2026 Forecast C'!L291</f>
        <v>3.27782194131547</v>
      </c>
      <c r="K383" s="18" t="n">
        <f aca="false">'2026 Forecast A'!F291</f>
        <v>351</v>
      </c>
      <c r="L383" s="54" t="str">
        <f aca="false">IF(OR(AND(D383&gt;0.5,E383&gt;0.5,F383&gt;0.5),AND(D383&lt;0.5,E383&lt;0.5,F383&lt;0.5)),"Yes","No — toss-up")</f>
        <v>Yes</v>
      </c>
    </row>
    <row r="384" customFormat="false" ht="15" hidden="false" customHeight="false" outlineLevel="0" collapsed="false">
      <c r="A384" s="9" t="str">
        <f aca="false">'2026 Forecast A'!A292</f>
        <v>Northampton</v>
      </c>
      <c r="B384" s="9" t="str">
        <f aca="false">'2026 Forecast A'!B292</f>
        <v>EASTON</v>
      </c>
      <c r="C384" s="9" t="str">
        <f aca="false">'2026 Forecast A'!C292</f>
        <v>EASTON 8TH WARD</v>
      </c>
      <c r="D384" s="10" t="n">
        <f aca="false">'2026 Forecast A'!G292</f>
        <v>0.696526508226691</v>
      </c>
      <c r="E384" s="10" t="n">
        <f aca="false">'2026 Forecast B'!G292</f>
        <v>0.715417428397319</v>
      </c>
      <c r="F384" s="10" t="n">
        <f aca="false">'2026 Forecast C'!G292</f>
        <v>0.680682510664229</v>
      </c>
      <c r="G384" s="52" t="n">
        <f aca="false">(MAX(D384:F384)-MIN(D384:F384))*100</f>
        <v>3.47349177330896</v>
      </c>
      <c r="H384" s="53" t="n">
        <f aca="false">'2026 Forecast A'!L292</f>
        <v>2.31037349377366</v>
      </c>
      <c r="I384" s="53" t="n">
        <f aca="false">'2026 Forecast B'!L292</f>
        <v>2.4262320385901</v>
      </c>
      <c r="J384" s="53" t="n">
        <f aca="false">'2026 Forecast C'!L292</f>
        <v>2.24926519740356</v>
      </c>
      <c r="K384" s="18" t="n">
        <f aca="false">'2026 Forecast A'!F292</f>
        <v>1641</v>
      </c>
      <c r="L384" s="54" t="str">
        <f aca="false">IF(OR(AND(D384&gt;0.5,E384&gt;0.5,F384&gt;0.5),AND(D384&lt;0.5,E384&lt;0.5,F384&lt;0.5)),"Yes","No — toss-up")</f>
        <v>Yes</v>
      </c>
    </row>
    <row r="385" customFormat="false" ht="15" hidden="false" customHeight="false" outlineLevel="0" collapsed="false">
      <c r="A385" s="9" t="str">
        <f aca="false">'2026 Forecast A'!A293</f>
        <v>Northampton</v>
      </c>
      <c r="B385" s="9" t="str">
        <f aca="false">'2026 Forecast A'!B293</f>
        <v>EASTON</v>
      </c>
      <c r="C385" s="9" t="str">
        <f aca="false">'2026 Forecast A'!C293</f>
        <v>EASTON 9TH WARD</v>
      </c>
      <c r="D385" s="10" t="n">
        <f aca="false">'2026 Forecast A'!G293</f>
        <v>0.677105831533477</v>
      </c>
      <c r="E385" s="10" t="n">
        <f aca="false">'2026 Forecast B'!G293</f>
        <v>0.6792656587473</v>
      </c>
      <c r="F385" s="10" t="n">
        <f aca="false">'2026 Forecast C'!G293</f>
        <v>0.666306695464363</v>
      </c>
      <c r="G385" s="52" t="n">
        <f aca="false">(MAX(D385:F385)-MIN(D385:F385))*100</f>
        <v>1.29589632829373</v>
      </c>
      <c r="H385" s="53" t="n">
        <f aca="false">'2026 Forecast A'!L293</f>
        <v>2.31037349377366</v>
      </c>
      <c r="I385" s="53" t="n">
        <f aca="false">'2026 Forecast B'!L293</f>
        <v>2.4262320385901</v>
      </c>
      <c r="J385" s="53" t="n">
        <f aca="false">'2026 Forecast C'!L293</f>
        <v>2.24926519740356</v>
      </c>
      <c r="K385" s="18" t="n">
        <f aca="false">'2026 Forecast A'!F293</f>
        <v>926</v>
      </c>
      <c r="L385" s="54" t="str">
        <f aca="false">IF(OR(AND(D385&gt;0.5,E385&gt;0.5,F385&gt;0.5),AND(D385&lt;0.5,E385&lt;0.5,F385&lt;0.5)),"Yes","No — toss-up")</f>
        <v>Yes</v>
      </c>
    </row>
    <row r="386" customFormat="false" ht="15" hidden="false" customHeight="false" outlineLevel="0" collapsed="false">
      <c r="A386" s="9" t="str">
        <f aca="false">'2026 Forecast A'!A294</f>
        <v>Northampton</v>
      </c>
      <c r="B386" s="9" t="str">
        <f aca="false">'2026 Forecast A'!B294</f>
        <v>FORKS</v>
      </c>
      <c r="C386" s="9" t="str">
        <f aca="false">'2026 Forecast A'!C294</f>
        <v>FORKS — historical precinct 594</v>
      </c>
      <c r="D386" s="10" t="n">
        <f aca="false">'2026 Forecast A'!G294</f>
        <v>0.490625</v>
      </c>
      <c r="E386" s="10" t="n">
        <f aca="false">'2026 Forecast B'!G294</f>
        <v>0.491517857142857</v>
      </c>
      <c r="F386" s="10" t="n">
        <f aca="false">'2026 Forecast C'!G294</f>
        <v>0.491964285714286</v>
      </c>
      <c r="G386" s="52" t="n">
        <f aca="false">(MAX(D386:F386)-MIN(D386:F386))*100</f>
        <v>0.133928571428571</v>
      </c>
      <c r="H386" s="53" t="n">
        <f aca="false">'2026 Forecast A'!L294</f>
        <v>2.31037349377366</v>
      </c>
      <c r="I386" s="53" t="n">
        <f aca="false">'2026 Forecast B'!L294</f>
        <v>2.4262320385901</v>
      </c>
      <c r="J386" s="53" t="n">
        <f aca="false">'2026 Forecast C'!L294</f>
        <v>2.24926519740356</v>
      </c>
      <c r="K386" s="18" t="n">
        <f aca="false">'2026 Forecast A'!F294</f>
        <v>2240</v>
      </c>
      <c r="L386" s="54" t="str">
        <f aca="false">IF(OR(AND(D386&gt;0.5,E386&gt;0.5,F386&gt;0.5),AND(D386&lt;0.5,E386&lt;0.5,F386&lt;0.5)),"Yes","No — toss-up")</f>
        <v>Yes</v>
      </c>
    </row>
    <row r="387" customFormat="false" ht="15" hidden="false" customHeight="false" outlineLevel="0" collapsed="false">
      <c r="A387" s="9" t="str">
        <f aca="false">'2026 Forecast A'!A295</f>
        <v>Northampton</v>
      </c>
      <c r="B387" s="9" t="str">
        <f aca="false">'2026 Forecast A'!B295</f>
        <v>FORKS</v>
      </c>
      <c r="C387" s="9" t="str">
        <f aca="false">'2026 Forecast A'!C295</f>
        <v>FORKS — historical precinct 601</v>
      </c>
      <c r="D387" s="10" t="n">
        <f aca="false">'2026 Forecast A'!G295</f>
        <v>0.527890056588521</v>
      </c>
      <c r="E387" s="10" t="n">
        <f aca="false">'2026 Forecast B'!G295</f>
        <v>0.527890056588521</v>
      </c>
      <c r="F387" s="10" t="n">
        <f aca="false">'2026 Forecast C'!G295</f>
        <v>0.527485852869846</v>
      </c>
      <c r="G387" s="52" t="n">
        <f aca="false">(MAX(D387:F387)-MIN(D387:F387))*100</f>
        <v>0.0404203718674223</v>
      </c>
      <c r="H387" s="53" t="n">
        <f aca="false">'2026 Forecast A'!L295</f>
        <v>2.31037349377366</v>
      </c>
      <c r="I387" s="53" t="n">
        <f aca="false">'2026 Forecast B'!L295</f>
        <v>2.4262320385901</v>
      </c>
      <c r="J387" s="53" t="n">
        <f aca="false">'2026 Forecast C'!L295</f>
        <v>2.24926519740356</v>
      </c>
      <c r="K387" s="18" t="n">
        <f aca="false">'2026 Forecast A'!F295</f>
        <v>2474</v>
      </c>
      <c r="L387" s="54" t="str">
        <f aca="false">IF(OR(AND(D387&gt;0.5,E387&gt;0.5,F387&gt;0.5),AND(D387&lt;0.5,E387&lt;0.5,F387&lt;0.5)),"Yes","No — toss-up")</f>
        <v>Yes</v>
      </c>
    </row>
    <row r="388" customFormat="false" ht="15" hidden="false" customHeight="false" outlineLevel="0" collapsed="false">
      <c r="A388" s="9" t="str">
        <f aca="false">'2026 Forecast A'!A296</f>
        <v>Northampton</v>
      </c>
      <c r="B388" s="9" t="str">
        <f aca="false">'2026 Forecast A'!B296</f>
        <v>FORKS</v>
      </c>
      <c r="C388" s="9" t="str">
        <f aca="false">'2026 Forecast A'!C296</f>
        <v>FORKS — historical precinct 608</v>
      </c>
      <c r="D388" s="10" t="n">
        <f aca="false">'2026 Forecast A'!G296</f>
        <v>0.52390438247012</v>
      </c>
      <c r="E388" s="10" t="n">
        <f aca="false">'2026 Forecast B'!G296</f>
        <v>0.51859229747676</v>
      </c>
      <c r="F388" s="10" t="n">
        <f aca="false">'2026 Forecast C'!G296</f>
        <v>0.52589641434263</v>
      </c>
      <c r="G388" s="52" t="n">
        <f aca="false">(MAX(D388:F388)-MIN(D388:F388))*100</f>
        <v>0.730411686586985</v>
      </c>
      <c r="H388" s="53" t="n">
        <f aca="false">'2026 Forecast A'!L296</f>
        <v>2.31037349377366</v>
      </c>
      <c r="I388" s="53" t="n">
        <f aca="false">'2026 Forecast B'!L296</f>
        <v>2.4262320385901</v>
      </c>
      <c r="J388" s="53" t="n">
        <f aca="false">'2026 Forecast C'!L296</f>
        <v>2.24926519740356</v>
      </c>
      <c r="K388" s="18" t="n">
        <f aca="false">'2026 Forecast A'!F296</f>
        <v>1506</v>
      </c>
      <c r="L388" s="54" t="str">
        <f aca="false">IF(OR(AND(D388&gt;0.5,E388&gt;0.5,F388&gt;0.5),AND(D388&lt;0.5,E388&lt;0.5,F388&lt;0.5)),"Yes","No — toss-up")</f>
        <v>Yes</v>
      </c>
    </row>
    <row r="389" customFormat="false" ht="15" hidden="false" customHeight="false" outlineLevel="0" collapsed="false">
      <c r="A389" s="9" t="str">
        <f aca="false">'2026 Forecast A'!A297</f>
        <v>Northampton</v>
      </c>
      <c r="B389" s="9" t="str">
        <f aca="false">'2026 Forecast A'!B297</f>
        <v>FORKS</v>
      </c>
      <c r="C389" s="9" t="str">
        <f aca="false">'2026 Forecast A'!C297</f>
        <v>FORKS — historical precinct 615</v>
      </c>
      <c r="D389" s="10" t="n">
        <f aca="false">'2026 Forecast A'!G297</f>
        <v>0.530163599182004</v>
      </c>
      <c r="E389" s="10" t="n">
        <f aca="false">'2026 Forecast B'!G297</f>
        <v>0.525562372188139</v>
      </c>
      <c r="F389" s="10" t="n">
        <f aca="false">'2026 Forecast C'!G297</f>
        <v>0.533231083844581</v>
      </c>
      <c r="G389" s="52" t="n">
        <f aca="false">(MAX(D389:F389)-MIN(D389:F389))*100</f>
        <v>0.766871165644167</v>
      </c>
      <c r="H389" s="53" t="n">
        <f aca="false">'2026 Forecast A'!L297</f>
        <v>2.31037349377366</v>
      </c>
      <c r="I389" s="53" t="n">
        <f aca="false">'2026 Forecast B'!L297</f>
        <v>2.4262320385901</v>
      </c>
      <c r="J389" s="53" t="n">
        <f aca="false">'2026 Forecast C'!L297</f>
        <v>2.24926519740356</v>
      </c>
      <c r="K389" s="18" t="n">
        <f aca="false">'2026 Forecast A'!F297</f>
        <v>1956</v>
      </c>
      <c r="L389" s="54" t="str">
        <f aca="false">IF(OR(AND(D389&gt;0.5,E389&gt;0.5,F389&gt;0.5),AND(D389&lt;0.5,E389&lt;0.5,F389&lt;0.5)),"Yes","No — toss-up")</f>
        <v>Yes</v>
      </c>
    </row>
    <row r="390" customFormat="false" ht="15" hidden="false" customHeight="false" outlineLevel="0" collapsed="false">
      <c r="A390" s="9" t="str">
        <f aca="false">'2026 Forecast A'!A298</f>
        <v>Northampton</v>
      </c>
      <c r="B390" s="9" t="str">
        <f aca="false">'2026 Forecast A'!B298</f>
        <v>FREEMANSBURG</v>
      </c>
      <c r="C390" s="9" t="str">
        <f aca="false">'2026 Forecast A'!C298</f>
        <v>FREEMANSBURG</v>
      </c>
      <c r="D390" s="10" t="n">
        <f aca="false">'2026 Forecast A'!G298</f>
        <v>0.599260172626387</v>
      </c>
      <c r="E390" s="10" t="n">
        <f aca="false">'2026 Forecast B'!G298</f>
        <v>0.607891491985203</v>
      </c>
      <c r="F390" s="10" t="n">
        <f aca="false">'2026 Forecast C'!G298</f>
        <v>0.591861898890259</v>
      </c>
      <c r="G390" s="52" t="n">
        <f aca="false">(MAX(D390:F390)-MIN(D390:F390))*100</f>
        <v>1.60295930949445</v>
      </c>
      <c r="H390" s="53" t="n">
        <f aca="false">'2026 Forecast A'!L298</f>
        <v>2.48061389568831</v>
      </c>
      <c r="I390" s="53" t="n">
        <f aca="false">'2026 Forecast B'!L298</f>
        <v>2.66598492303397</v>
      </c>
      <c r="J390" s="53" t="n">
        <f aca="false">'2026 Forecast C'!L298</f>
        <v>2.39915566359118</v>
      </c>
      <c r="K390" s="18" t="n">
        <f aca="false">'2026 Forecast A'!F298</f>
        <v>811</v>
      </c>
      <c r="L390" s="54" t="str">
        <f aca="false">IF(OR(AND(D390&gt;0.5,E390&gt;0.5,F390&gt;0.5),AND(D390&lt;0.5,E390&lt;0.5,F390&lt;0.5)),"Yes","No — toss-up")</f>
        <v>Yes</v>
      </c>
    </row>
    <row r="391" customFormat="false" ht="15" hidden="false" customHeight="false" outlineLevel="0" collapsed="false">
      <c r="A391" s="9" t="str">
        <f aca="false">'2026 Forecast A'!A299</f>
        <v>Northampton</v>
      </c>
      <c r="B391" s="9" t="str">
        <f aca="false">'2026 Forecast A'!B299</f>
        <v>GLENDON</v>
      </c>
      <c r="C391" s="9" t="str">
        <f aca="false">'2026 Forecast A'!C299</f>
        <v>GLENDON</v>
      </c>
      <c r="D391" s="10" t="n">
        <f aca="false">'2026 Forecast A'!G299</f>
        <v>0.527777777777778</v>
      </c>
      <c r="E391" s="10" t="n">
        <f aca="false">'2026 Forecast B'!G299</f>
        <v>0.527777777777778</v>
      </c>
      <c r="F391" s="10" t="n">
        <f aca="false">'2026 Forecast C'!G299</f>
        <v>0.520833333333333</v>
      </c>
      <c r="G391" s="52" t="n">
        <f aca="false">(MAX(D391:F391)-MIN(D391:F391))*100</f>
        <v>0.694444444444442</v>
      </c>
      <c r="H391" s="53" t="n">
        <f aca="false">'2026 Forecast A'!L299</f>
        <v>3.44705498225642</v>
      </c>
      <c r="I391" s="53" t="n">
        <f aca="false">'2026 Forecast B'!L299</f>
        <v>3.66578676809892</v>
      </c>
      <c r="J391" s="53" t="n">
        <f aca="false">'2026 Forecast C'!L299</f>
        <v>3.27782194131547</v>
      </c>
      <c r="K391" s="18" t="n">
        <f aca="false">'2026 Forecast A'!F299</f>
        <v>144</v>
      </c>
      <c r="L391" s="54" t="str">
        <f aca="false">IF(OR(AND(D391&gt;0.5,E391&gt;0.5,F391&gt;0.5),AND(D391&lt;0.5,E391&lt;0.5,F391&lt;0.5)),"Yes","No — toss-up")</f>
        <v>Yes</v>
      </c>
    </row>
    <row r="392" customFormat="false" ht="15" hidden="false" customHeight="false" outlineLevel="0" collapsed="false">
      <c r="A392" s="9" t="str">
        <f aca="false">'2026 Forecast A'!A300</f>
        <v>Northampton</v>
      </c>
      <c r="B392" s="9" t="str">
        <f aca="false">'2026 Forecast A'!B300</f>
        <v>HANOVER</v>
      </c>
      <c r="C392" s="9" t="str">
        <f aca="false">'2026 Forecast A'!C300</f>
        <v>HANOVER #1</v>
      </c>
      <c r="D392" s="10" t="n">
        <f aca="false">'2026 Forecast A'!G300</f>
        <v>0.574845679012346</v>
      </c>
      <c r="E392" s="10" t="n">
        <f aca="false">'2026 Forecast B'!G300</f>
        <v>0.578703703703704</v>
      </c>
      <c r="F392" s="10" t="n">
        <f aca="false">'2026 Forecast C'!G300</f>
        <v>0.568672839506173</v>
      </c>
      <c r="G392" s="52" t="n">
        <f aca="false">(MAX(D392:F392)-MIN(D392:F392))*100</f>
        <v>1.00308641975309</v>
      </c>
      <c r="H392" s="53" t="n">
        <f aca="false">'2026 Forecast A'!L300</f>
        <v>2.31037349377366</v>
      </c>
      <c r="I392" s="53" t="n">
        <f aca="false">'2026 Forecast B'!L300</f>
        <v>2.4262320385901</v>
      </c>
      <c r="J392" s="53" t="n">
        <f aca="false">'2026 Forecast C'!L300</f>
        <v>2.24926519740356</v>
      </c>
      <c r="K392" s="18" t="n">
        <f aca="false">'2026 Forecast A'!F300</f>
        <v>1296</v>
      </c>
      <c r="L392" s="54" t="str">
        <f aca="false">IF(OR(AND(D392&gt;0.5,E392&gt;0.5,F392&gt;0.5),AND(D392&lt;0.5,E392&lt;0.5,F392&lt;0.5)),"Yes","No — toss-up")</f>
        <v>Yes</v>
      </c>
    </row>
    <row r="393" customFormat="false" ht="15" hidden="false" customHeight="false" outlineLevel="0" collapsed="false">
      <c r="A393" s="9" t="str">
        <f aca="false">'2026 Forecast A'!A301</f>
        <v>Northampton</v>
      </c>
      <c r="B393" s="9" t="str">
        <f aca="false">'2026 Forecast A'!B301</f>
        <v>HANOVER</v>
      </c>
      <c r="C393" s="9" t="str">
        <f aca="false">'2026 Forecast A'!C301</f>
        <v>HANOVER #2</v>
      </c>
      <c r="D393" s="10" t="n">
        <f aca="false">'2026 Forecast A'!G301</f>
        <v>0.540334855403349</v>
      </c>
      <c r="E393" s="10" t="n">
        <f aca="false">'2026 Forecast B'!G301</f>
        <v>0.536529680365297</v>
      </c>
      <c r="F393" s="10" t="n">
        <f aca="false">'2026 Forecast C'!G301</f>
        <v>0.541095890410959</v>
      </c>
      <c r="G393" s="52" t="n">
        <f aca="false">(MAX(D393:F393)-MIN(D393:F393))*100</f>
        <v>0.456621004566216</v>
      </c>
      <c r="H393" s="53" t="n">
        <f aca="false">'2026 Forecast A'!L301</f>
        <v>2.31037349377366</v>
      </c>
      <c r="I393" s="53" t="n">
        <f aca="false">'2026 Forecast B'!L301</f>
        <v>2.4262320385901</v>
      </c>
      <c r="J393" s="53" t="n">
        <f aca="false">'2026 Forecast C'!L301</f>
        <v>2.24926519740356</v>
      </c>
      <c r="K393" s="18" t="n">
        <f aca="false">'2026 Forecast A'!F301</f>
        <v>1314</v>
      </c>
      <c r="L393" s="54" t="str">
        <f aca="false">IF(OR(AND(D393&gt;0.5,E393&gt;0.5,F393&gt;0.5),AND(D393&lt;0.5,E393&lt;0.5,F393&lt;0.5)),"Yes","No — toss-up")</f>
        <v>Yes</v>
      </c>
    </row>
    <row r="394" customFormat="false" ht="15" hidden="false" customHeight="false" outlineLevel="0" collapsed="false">
      <c r="A394" s="9" t="str">
        <f aca="false">'2026 Forecast A'!A302</f>
        <v>Northampton</v>
      </c>
      <c r="B394" s="9" t="str">
        <f aca="false">'2026 Forecast A'!B302</f>
        <v>HANOVER</v>
      </c>
      <c r="C394" s="9" t="str">
        <f aca="false">'2026 Forecast A'!C302</f>
        <v>HANOVER #3</v>
      </c>
      <c r="D394" s="10" t="n">
        <f aca="false">'2026 Forecast A'!G302</f>
        <v>0.519178082191781</v>
      </c>
      <c r="E394" s="10" t="n">
        <f aca="false">'2026 Forecast B'!G302</f>
        <v>0.517808219178082</v>
      </c>
      <c r="F394" s="10" t="n">
        <f aca="false">'2026 Forecast C'!G302</f>
        <v>0.523287671232877</v>
      </c>
      <c r="G394" s="52" t="n">
        <f aca="false">(MAX(D394:F394)-MIN(D394:F394))*100</f>
        <v>0.54794520547945</v>
      </c>
      <c r="H394" s="53" t="n">
        <f aca="false">'2026 Forecast A'!L302</f>
        <v>2.48061389568831</v>
      </c>
      <c r="I394" s="53" t="n">
        <f aca="false">'2026 Forecast B'!L302</f>
        <v>2.66598492303397</v>
      </c>
      <c r="J394" s="53" t="n">
        <f aca="false">'2026 Forecast C'!L302</f>
        <v>2.39915566359118</v>
      </c>
      <c r="K394" s="18" t="n">
        <f aca="false">'2026 Forecast A'!F302</f>
        <v>730</v>
      </c>
      <c r="L394" s="54" t="str">
        <f aca="false">IF(OR(AND(D394&gt;0.5,E394&gt;0.5,F394&gt;0.5),AND(D394&lt;0.5,E394&lt;0.5,F394&lt;0.5)),"Yes","No — toss-up")</f>
        <v>Yes</v>
      </c>
    </row>
    <row r="395" customFormat="false" ht="15" hidden="false" customHeight="false" outlineLevel="0" collapsed="false">
      <c r="A395" s="9" t="str">
        <f aca="false">'2026 Forecast A'!A303</f>
        <v>Northampton</v>
      </c>
      <c r="B395" s="9" t="str">
        <f aca="false">'2026 Forecast A'!B303</f>
        <v>HANOVER</v>
      </c>
      <c r="C395" s="9" t="str">
        <f aca="false">'2026 Forecast A'!C303</f>
        <v>HANOVER #4</v>
      </c>
      <c r="D395" s="10" t="n">
        <f aca="false">'2026 Forecast A'!G303</f>
        <v>0.515151515151515</v>
      </c>
      <c r="E395" s="10" t="n">
        <f aca="false">'2026 Forecast B'!G303</f>
        <v>0.519480519480519</v>
      </c>
      <c r="F395" s="10" t="n">
        <f aca="false">'2026 Forecast C'!G303</f>
        <v>0.514285714285714</v>
      </c>
      <c r="G395" s="52" t="n">
        <f aca="false">(MAX(D395:F395)-MIN(D395:F395))*100</f>
        <v>0.51948051948052</v>
      </c>
      <c r="H395" s="53" t="n">
        <f aca="false">'2026 Forecast A'!L303</f>
        <v>2.31037349377366</v>
      </c>
      <c r="I395" s="53" t="n">
        <f aca="false">'2026 Forecast B'!L303</f>
        <v>2.4262320385901</v>
      </c>
      <c r="J395" s="53" t="n">
        <f aca="false">'2026 Forecast C'!L303</f>
        <v>2.24926519740356</v>
      </c>
      <c r="K395" s="18" t="n">
        <f aca="false">'2026 Forecast A'!F303</f>
        <v>1155</v>
      </c>
      <c r="L395" s="54" t="str">
        <f aca="false">IF(OR(AND(D395&gt;0.5,E395&gt;0.5,F395&gt;0.5),AND(D395&lt;0.5,E395&lt;0.5,F395&lt;0.5)),"Yes","No — toss-up")</f>
        <v>Yes</v>
      </c>
    </row>
    <row r="396" customFormat="false" ht="15" hidden="false" customHeight="false" outlineLevel="0" collapsed="false">
      <c r="A396" s="9" t="str">
        <f aca="false">'2026 Forecast A'!A304</f>
        <v>Northampton</v>
      </c>
      <c r="B396" s="9" t="str">
        <f aca="false">'2026 Forecast A'!B304</f>
        <v>HANOVER</v>
      </c>
      <c r="C396" s="9" t="str">
        <f aca="false">'2026 Forecast A'!C304</f>
        <v>HANOVER #5</v>
      </c>
      <c r="D396" s="10" t="n">
        <f aca="false">'2026 Forecast A'!G304</f>
        <v>0.551207327227311</v>
      </c>
      <c r="E396" s="10" t="n">
        <f aca="false">'2026 Forecast B'!G304</f>
        <v>0.5503746877602</v>
      </c>
      <c r="F396" s="10" t="n">
        <f aca="false">'2026 Forecast C'!G304</f>
        <v>0.549542048293089</v>
      </c>
      <c r="G396" s="52" t="n">
        <f aca="false">(MAX(D396:F396)-MIN(D396:F396))*100</f>
        <v>0.166527893422153</v>
      </c>
      <c r="H396" s="53" t="n">
        <f aca="false">'2026 Forecast A'!L304</f>
        <v>2.31037349377366</v>
      </c>
      <c r="I396" s="53" t="n">
        <f aca="false">'2026 Forecast B'!L304</f>
        <v>2.4262320385901</v>
      </c>
      <c r="J396" s="53" t="n">
        <f aca="false">'2026 Forecast C'!L304</f>
        <v>2.24926519740356</v>
      </c>
      <c r="K396" s="18" t="n">
        <f aca="false">'2026 Forecast A'!F304</f>
        <v>1201</v>
      </c>
      <c r="L396" s="54" t="str">
        <f aca="false">IF(OR(AND(D396&gt;0.5,E396&gt;0.5,F396&gt;0.5),AND(D396&lt;0.5,E396&lt;0.5,F396&lt;0.5)),"Yes","No — toss-up")</f>
        <v>Yes</v>
      </c>
    </row>
    <row r="397" customFormat="false" ht="15" hidden="false" customHeight="false" outlineLevel="0" collapsed="false">
      <c r="A397" s="9" t="str">
        <f aca="false">'2026 Forecast A'!A305</f>
        <v>Northampton</v>
      </c>
      <c r="B397" s="9" t="str">
        <f aca="false">'2026 Forecast A'!B305</f>
        <v>HANOVER</v>
      </c>
      <c r="C397" s="9" t="str">
        <f aca="false">'2026 Forecast A'!C305</f>
        <v>HANOVER #6</v>
      </c>
      <c r="D397" s="10" t="n">
        <f aca="false">'2026 Forecast A'!G305</f>
        <v>0.528767123287671</v>
      </c>
      <c r="E397" s="10" t="n">
        <f aca="false">'2026 Forecast B'!G305</f>
        <v>0.531506849315069</v>
      </c>
      <c r="F397" s="10" t="n">
        <f aca="false">'2026 Forecast C'!G305</f>
        <v>0.531506849315069</v>
      </c>
      <c r="G397" s="52" t="n">
        <f aca="false">(MAX(D397:F397)-MIN(D397:F397))*100</f>
        <v>0.273972602739725</v>
      </c>
      <c r="H397" s="53" t="n">
        <f aca="false">'2026 Forecast A'!L305</f>
        <v>2.48061389568831</v>
      </c>
      <c r="I397" s="53" t="n">
        <f aca="false">'2026 Forecast B'!L305</f>
        <v>2.66598492303397</v>
      </c>
      <c r="J397" s="53" t="n">
        <f aca="false">'2026 Forecast C'!L305</f>
        <v>2.39915566359118</v>
      </c>
      <c r="K397" s="18" t="n">
        <f aca="false">'2026 Forecast A'!F305</f>
        <v>730</v>
      </c>
      <c r="L397" s="54" t="str">
        <f aca="false">IF(OR(AND(D397&gt;0.5,E397&gt;0.5,F397&gt;0.5),AND(D397&lt;0.5,E397&lt;0.5,F397&lt;0.5)),"Yes","No — toss-up")</f>
        <v>Yes</v>
      </c>
    </row>
    <row r="398" customFormat="false" ht="15" hidden="false" customHeight="false" outlineLevel="0" collapsed="false">
      <c r="A398" s="9" t="str">
        <f aca="false">'2026 Forecast A'!A306</f>
        <v>Northampton</v>
      </c>
      <c r="B398" s="9" t="str">
        <f aca="false">'2026 Forecast A'!B306</f>
        <v>HELLERTOWN</v>
      </c>
      <c r="C398" s="9" t="str">
        <f aca="false">'2026 Forecast A'!C306</f>
        <v>HELLERTOWN BORO 1ST WARD</v>
      </c>
      <c r="D398" s="10" t="n">
        <f aca="false">'2026 Forecast A'!G306</f>
        <v>0.495604395604396</v>
      </c>
      <c r="E398" s="10" t="n">
        <f aca="false">'2026 Forecast B'!G306</f>
        <v>0.5</v>
      </c>
      <c r="F398" s="10" t="n">
        <f aca="false">'2026 Forecast C'!G306</f>
        <v>0.496703296703297</v>
      </c>
      <c r="G398" s="52" t="n">
        <f aca="false">(MAX(D398:F398)-MIN(D398:F398))*100</f>
        <v>0.439560439560438</v>
      </c>
      <c r="H398" s="53" t="n">
        <f aca="false">'2026 Forecast A'!L306</f>
        <v>2.48061389568831</v>
      </c>
      <c r="I398" s="53" t="n">
        <f aca="false">'2026 Forecast B'!L306</f>
        <v>2.66598492303397</v>
      </c>
      <c r="J398" s="53" t="n">
        <f aca="false">'2026 Forecast C'!L306</f>
        <v>2.39915566359118</v>
      </c>
      <c r="K398" s="18" t="n">
        <f aca="false">'2026 Forecast A'!F306</f>
        <v>910</v>
      </c>
      <c r="L398" s="54" t="str">
        <f aca="false">IF(OR(AND(D398&gt;0.5,E398&gt;0.5,F398&gt;0.5),AND(D398&lt;0.5,E398&lt;0.5,F398&lt;0.5)),"Yes","No — toss-up")</f>
        <v>No — toss-up</v>
      </c>
    </row>
    <row r="399" customFormat="false" ht="15" hidden="false" customHeight="false" outlineLevel="0" collapsed="false">
      <c r="A399" s="9" t="str">
        <f aca="false">'2026 Forecast A'!A307</f>
        <v>Northampton</v>
      </c>
      <c r="B399" s="9" t="str">
        <f aca="false">'2026 Forecast A'!B307</f>
        <v>HELLERTOWN</v>
      </c>
      <c r="C399" s="9" t="str">
        <f aca="false">'2026 Forecast A'!C307</f>
        <v>HELLERTOWN BORO 2ND WARD</v>
      </c>
      <c r="D399" s="10" t="n">
        <f aca="false">'2026 Forecast A'!G307</f>
        <v>0.51925820256776</v>
      </c>
      <c r="E399" s="10" t="n">
        <f aca="false">'2026 Forecast B'!G307</f>
        <v>0.522111269614836</v>
      </c>
      <c r="F399" s="10" t="n">
        <f aca="false">'2026 Forecast C'!G307</f>
        <v>0.520684736091298</v>
      </c>
      <c r="G399" s="52" t="n">
        <f aca="false">(MAX(D399:F399)-MIN(D399:F399))*100</f>
        <v>0.285306704707555</v>
      </c>
      <c r="H399" s="53" t="n">
        <f aca="false">'2026 Forecast A'!L307</f>
        <v>2.48061389568831</v>
      </c>
      <c r="I399" s="53" t="n">
        <f aca="false">'2026 Forecast B'!L307</f>
        <v>2.66598492303397</v>
      </c>
      <c r="J399" s="53" t="n">
        <f aca="false">'2026 Forecast C'!L307</f>
        <v>2.39915566359118</v>
      </c>
      <c r="K399" s="18" t="n">
        <f aca="false">'2026 Forecast A'!F307</f>
        <v>701</v>
      </c>
      <c r="L399" s="54" t="str">
        <f aca="false">IF(OR(AND(D399&gt;0.5,E399&gt;0.5,F399&gt;0.5),AND(D399&lt;0.5,E399&lt;0.5,F399&lt;0.5)),"Yes","No — toss-up")</f>
        <v>Yes</v>
      </c>
    </row>
    <row r="400" customFormat="false" ht="15" hidden="false" customHeight="false" outlineLevel="0" collapsed="false">
      <c r="A400" s="9" t="str">
        <f aca="false">'2026 Forecast A'!A308</f>
        <v>Northampton</v>
      </c>
      <c r="B400" s="9" t="str">
        <f aca="false">'2026 Forecast A'!B308</f>
        <v>HELLERTOWN</v>
      </c>
      <c r="C400" s="9" t="str">
        <f aca="false">'2026 Forecast A'!C308</f>
        <v>HELLERTOWN BORO 3RD WARD</v>
      </c>
      <c r="D400" s="10" t="n">
        <f aca="false">'2026 Forecast A'!G308</f>
        <v>0.529006882989184</v>
      </c>
      <c r="E400" s="10" t="n">
        <f aca="false">'2026 Forecast B'!G308</f>
        <v>0.539823008849558</v>
      </c>
      <c r="F400" s="10" t="n">
        <f aca="false">'2026 Forecast C'!G308</f>
        <v>0.529006882989184</v>
      </c>
      <c r="G400" s="52" t="n">
        <f aca="false">(MAX(D400:F400)-MIN(D400:F400))*100</f>
        <v>1.08161258603736</v>
      </c>
      <c r="H400" s="53" t="n">
        <f aca="false">'2026 Forecast A'!L308</f>
        <v>2.31037349377366</v>
      </c>
      <c r="I400" s="53" t="n">
        <f aca="false">'2026 Forecast B'!L308</f>
        <v>2.4262320385901</v>
      </c>
      <c r="J400" s="53" t="n">
        <f aca="false">'2026 Forecast C'!L308</f>
        <v>2.24926519740356</v>
      </c>
      <c r="K400" s="18" t="n">
        <f aca="false">'2026 Forecast A'!F308</f>
        <v>1017</v>
      </c>
      <c r="L400" s="54" t="str">
        <f aca="false">IF(OR(AND(D400&gt;0.5,E400&gt;0.5,F400&gt;0.5),AND(D400&lt;0.5,E400&lt;0.5,F400&lt;0.5)),"Yes","No — toss-up")</f>
        <v>Yes</v>
      </c>
    </row>
    <row r="401" customFormat="false" ht="15" hidden="false" customHeight="false" outlineLevel="0" collapsed="false">
      <c r="A401" s="9" t="str">
        <f aca="false">'2026 Forecast A'!A309</f>
        <v>Northampton</v>
      </c>
      <c r="B401" s="9" t="str">
        <f aca="false">'2026 Forecast A'!B309</f>
        <v>LEHIGH</v>
      </c>
      <c r="C401" s="9" t="str">
        <f aca="false">'2026 Forecast A'!C309</f>
        <v>LEHIGH TWSP - CENTRAL</v>
      </c>
      <c r="D401" s="10" t="n">
        <f aca="false">'2026 Forecast A'!G309</f>
        <v>0.340552651232263</v>
      </c>
      <c r="E401" s="10" t="n">
        <f aca="false">'2026 Forecast B'!G309</f>
        <v>0.333831217326363</v>
      </c>
      <c r="F401" s="10" t="n">
        <f aca="false">'2026 Forecast C'!G309</f>
        <v>0.345780433159074</v>
      </c>
      <c r="G401" s="52" t="n">
        <f aca="false">(MAX(D401:F401)-MIN(D401:F401))*100</f>
        <v>1.1949215832711</v>
      </c>
      <c r="H401" s="53" t="n">
        <f aca="false">'2026 Forecast A'!L309</f>
        <v>2.31037349377366</v>
      </c>
      <c r="I401" s="53" t="n">
        <f aca="false">'2026 Forecast B'!L309</f>
        <v>2.4262320385901</v>
      </c>
      <c r="J401" s="53" t="n">
        <f aca="false">'2026 Forecast C'!L309</f>
        <v>2.24926519740356</v>
      </c>
      <c r="K401" s="18" t="n">
        <f aca="false">'2026 Forecast A'!F309</f>
        <v>1339</v>
      </c>
      <c r="L401" s="54" t="str">
        <f aca="false">IF(OR(AND(D401&gt;0.5,E401&gt;0.5,F401&gt;0.5),AND(D401&lt;0.5,E401&lt;0.5,F401&lt;0.5)),"Yes","No — toss-up")</f>
        <v>Yes</v>
      </c>
    </row>
    <row r="402" customFormat="false" ht="15" hidden="false" customHeight="false" outlineLevel="0" collapsed="false">
      <c r="A402" s="9" t="str">
        <f aca="false">'2026 Forecast A'!A310</f>
        <v>Northampton</v>
      </c>
      <c r="B402" s="9" t="str">
        <f aca="false">'2026 Forecast A'!B310</f>
        <v>LEHIGH</v>
      </c>
      <c r="C402" s="9" t="str">
        <f aca="false">'2026 Forecast A'!C310</f>
        <v>LEHIGH TWSP - DANIELSVILLE</v>
      </c>
      <c r="D402" s="10" t="n">
        <f aca="false">'2026 Forecast A'!G310</f>
        <v>0.345150501672241</v>
      </c>
      <c r="E402" s="10" t="n">
        <f aca="false">'2026 Forecast B'!G310</f>
        <v>0.349832775919732</v>
      </c>
      <c r="F402" s="10" t="n">
        <f aca="false">'2026 Forecast C'!G310</f>
        <v>0.349163879598662</v>
      </c>
      <c r="G402" s="52" t="n">
        <f aca="false">(MAX(D402:F402)-MIN(D402:F402))*100</f>
        <v>0.468227424749162</v>
      </c>
      <c r="H402" s="53" t="n">
        <f aca="false">'2026 Forecast A'!L310</f>
        <v>2.31037349377366</v>
      </c>
      <c r="I402" s="53" t="n">
        <f aca="false">'2026 Forecast B'!L310</f>
        <v>2.4262320385901</v>
      </c>
      <c r="J402" s="53" t="n">
        <f aca="false">'2026 Forecast C'!L310</f>
        <v>2.24926519740356</v>
      </c>
      <c r="K402" s="18" t="n">
        <f aca="false">'2026 Forecast A'!F310</f>
        <v>1495</v>
      </c>
      <c r="L402" s="54" t="str">
        <f aca="false">IF(OR(AND(D402&gt;0.5,E402&gt;0.5,F402&gt;0.5),AND(D402&lt;0.5,E402&lt;0.5,F402&lt;0.5)),"Yes","No — toss-up")</f>
        <v>Yes</v>
      </c>
    </row>
    <row r="403" customFormat="false" ht="15" hidden="false" customHeight="false" outlineLevel="0" collapsed="false">
      <c r="A403" s="9" t="str">
        <f aca="false">'2026 Forecast A'!A311</f>
        <v>Northampton</v>
      </c>
      <c r="B403" s="9" t="str">
        <f aca="false">'2026 Forecast A'!B311</f>
        <v>LEHIGH</v>
      </c>
      <c r="C403" s="9" t="str">
        <f aca="false">'2026 Forecast A'!C311</f>
        <v>LEHIGH TWSP - NORTHWESTERN</v>
      </c>
      <c r="D403" s="10" t="n">
        <f aca="false">'2026 Forecast A'!G311</f>
        <v>0.307843137254902</v>
      </c>
      <c r="E403" s="10" t="n">
        <f aca="false">'2026 Forecast B'!G311</f>
        <v>0.301960784313725</v>
      </c>
      <c r="F403" s="10" t="n">
        <f aca="false">'2026 Forecast C'!G311</f>
        <v>0.313725490196078</v>
      </c>
      <c r="G403" s="52" t="n">
        <f aca="false">(MAX(D403:F403)-MIN(D403:F403))*100</f>
        <v>1.1764705882353</v>
      </c>
      <c r="H403" s="53" t="n">
        <f aca="false">'2026 Forecast A'!L311</f>
        <v>3.44705498225642</v>
      </c>
      <c r="I403" s="53" t="n">
        <f aca="false">'2026 Forecast B'!L311</f>
        <v>3.66578676809892</v>
      </c>
      <c r="J403" s="53" t="n">
        <f aca="false">'2026 Forecast C'!L311</f>
        <v>3.27782194131547</v>
      </c>
      <c r="K403" s="18" t="n">
        <f aca="false">'2026 Forecast A'!F311</f>
        <v>510</v>
      </c>
      <c r="L403" s="54" t="str">
        <f aca="false">IF(OR(AND(D403&gt;0.5,E403&gt;0.5,F403&gt;0.5),AND(D403&lt;0.5,E403&lt;0.5,F403&lt;0.5)),"Yes","No — toss-up")</f>
        <v>Yes</v>
      </c>
    </row>
    <row r="404" customFormat="false" ht="15" hidden="false" customHeight="false" outlineLevel="0" collapsed="false">
      <c r="A404" s="9" t="str">
        <f aca="false">'2026 Forecast A'!A312</f>
        <v>Northampton</v>
      </c>
      <c r="B404" s="9" t="str">
        <f aca="false">'2026 Forecast A'!B312</f>
        <v>LEHIGH</v>
      </c>
      <c r="C404" s="9" t="str">
        <f aca="false">'2026 Forecast A'!C312</f>
        <v>LEHIGH TWSP - PENNSVILLE</v>
      </c>
      <c r="D404" s="10" t="n">
        <f aca="false">'2026 Forecast A'!G312</f>
        <v>0.344530577088717</v>
      </c>
      <c r="E404" s="10" t="n">
        <f aca="false">'2026 Forecast B'!G312</f>
        <v>0.347975882859604</v>
      </c>
      <c r="F404" s="10" t="n">
        <f aca="false">'2026 Forecast C'!G312</f>
        <v>0.348837209302326</v>
      </c>
      <c r="G404" s="52" t="n">
        <f aca="false">(MAX(D404:F404)-MIN(D404:F404))*100</f>
        <v>0.430663221360894</v>
      </c>
      <c r="H404" s="53" t="n">
        <f aca="false">'2026 Forecast A'!L312</f>
        <v>2.31037349377366</v>
      </c>
      <c r="I404" s="53" t="n">
        <f aca="false">'2026 Forecast B'!L312</f>
        <v>2.4262320385901</v>
      </c>
      <c r="J404" s="53" t="n">
        <f aca="false">'2026 Forecast C'!L312</f>
        <v>2.24926519740356</v>
      </c>
      <c r="K404" s="18" t="n">
        <f aca="false">'2026 Forecast A'!F312</f>
        <v>1161</v>
      </c>
      <c r="L404" s="54" t="str">
        <f aca="false">IF(OR(AND(D404&gt;0.5,E404&gt;0.5,F404&gt;0.5),AND(D404&lt;0.5,E404&lt;0.5,F404&lt;0.5)),"Yes","No — toss-up")</f>
        <v>Yes</v>
      </c>
    </row>
    <row r="405" customFormat="false" ht="15" hidden="false" customHeight="false" outlineLevel="0" collapsed="false">
      <c r="A405" s="9" t="str">
        <f aca="false">'2026 Forecast A'!A313</f>
        <v>Northampton</v>
      </c>
      <c r="B405" s="9" t="str">
        <f aca="false">'2026 Forecast A'!B313</f>
        <v>LEHIGH</v>
      </c>
      <c r="C405" s="9" t="str">
        <f aca="false">'2026 Forecast A'!C313</f>
        <v>LEHIGH TWSP - TREICHLERS</v>
      </c>
      <c r="D405" s="10" t="n">
        <f aca="false">'2026 Forecast A'!G313</f>
        <v>0.352941176470588</v>
      </c>
      <c r="E405" s="10" t="n">
        <f aca="false">'2026 Forecast B'!G313</f>
        <v>0.352941176470588</v>
      </c>
      <c r="F405" s="10" t="n">
        <f aca="false">'2026 Forecast C'!G313</f>
        <v>0.355342136854742</v>
      </c>
      <c r="G405" s="52" t="n">
        <f aca="false">(MAX(D405:F405)-MIN(D405:F405))*100</f>
        <v>0.240096038415366</v>
      </c>
      <c r="H405" s="53" t="n">
        <f aca="false">'2026 Forecast A'!L313</f>
        <v>2.48061389568831</v>
      </c>
      <c r="I405" s="53" t="n">
        <f aca="false">'2026 Forecast B'!L313</f>
        <v>2.66598492303397</v>
      </c>
      <c r="J405" s="53" t="n">
        <f aca="false">'2026 Forecast C'!L313</f>
        <v>2.39915566359118</v>
      </c>
      <c r="K405" s="18" t="n">
        <f aca="false">'2026 Forecast A'!F313</f>
        <v>833</v>
      </c>
      <c r="L405" s="54" t="str">
        <f aca="false">IF(OR(AND(D405&gt;0.5,E405&gt;0.5,F405&gt;0.5),AND(D405&lt;0.5,E405&lt;0.5,F405&lt;0.5)),"Yes","No — toss-up")</f>
        <v>Yes</v>
      </c>
    </row>
    <row r="406" customFormat="false" ht="15" hidden="false" customHeight="false" outlineLevel="0" collapsed="false">
      <c r="A406" s="9" t="str">
        <f aca="false">'2026 Forecast A'!A314</f>
        <v>Northampton</v>
      </c>
      <c r="B406" s="9" t="str">
        <f aca="false">'2026 Forecast A'!B314</f>
        <v>LOWER MOUNT BETHEL</v>
      </c>
      <c r="C406" s="9" t="str">
        <f aca="false">'2026 Forecast A'!C314</f>
        <v>LOWER MT BETHEL - LOWER</v>
      </c>
      <c r="D406" s="10" t="n">
        <f aca="false">'2026 Forecast A'!G314</f>
        <v>0.366412213740458</v>
      </c>
      <c r="E406" s="10" t="n">
        <f aca="false">'2026 Forecast B'!G314</f>
        <v>0.374045801526718</v>
      </c>
      <c r="F406" s="10" t="n">
        <f aca="false">'2026 Forecast C'!G314</f>
        <v>0.366412213740458</v>
      </c>
      <c r="G406" s="52" t="n">
        <f aca="false">(MAX(D406:F406)-MIN(D406:F406))*100</f>
        <v>0.763358778625956</v>
      </c>
      <c r="H406" s="53" t="n">
        <f aca="false">'2026 Forecast A'!L314</f>
        <v>3.44705498225642</v>
      </c>
      <c r="I406" s="53" t="n">
        <f aca="false">'2026 Forecast B'!L314</f>
        <v>3.66578676809892</v>
      </c>
      <c r="J406" s="53" t="n">
        <f aca="false">'2026 Forecast C'!L314</f>
        <v>3.27782194131547</v>
      </c>
      <c r="K406" s="18" t="n">
        <f aca="false">'2026 Forecast A'!F314</f>
        <v>131</v>
      </c>
      <c r="L406" s="54" t="str">
        <f aca="false">IF(OR(AND(D406&gt;0.5,E406&gt;0.5,F406&gt;0.5),AND(D406&lt;0.5,E406&lt;0.5,F406&lt;0.5)),"Yes","No — toss-up")</f>
        <v>Yes</v>
      </c>
    </row>
    <row r="407" customFormat="false" ht="15" hidden="false" customHeight="false" outlineLevel="0" collapsed="false">
      <c r="A407" s="9" t="str">
        <f aca="false">'2026 Forecast A'!A315</f>
        <v>Northampton</v>
      </c>
      <c r="B407" s="9" t="str">
        <f aca="false">'2026 Forecast A'!B315</f>
        <v>LOWER MOUNT BETHEL</v>
      </c>
      <c r="C407" s="9" t="str">
        <f aca="false">'2026 Forecast A'!C315</f>
        <v>LOWER MT BETHEL - UPPER</v>
      </c>
      <c r="D407" s="10" t="n">
        <f aca="false">'2026 Forecast A'!G315</f>
        <v>0.335972850678733</v>
      </c>
      <c r="E407" s="10" t="n">
        <f aca="false">'2026 Forecast B'!G315</f>
        <v>0.324660633484163</v>
      </c>
      <c r="F407" s="10" t="n">
        <f aca="false">'2026 Forecast C'!G315</f>
        <v>0.339366515837104</v>
      </c>
      <c r="G407" s="52" t="n">
        <f aca="false">(MAX(D407:F407)-MIN(D407:F407))*100</f>
        <v>1.47058823529412</v>
      </c>
      <c r="H407" s="53" t="n">
        <f aca="false">'2026 Forecast A'!L315</f>
        <v>2.48061389568831</v>
      </c>
      <c r="I407" s="53" t="n">
        <f aca="false">'2026 Forecast B'!L315</f>
        <v>2.66598492303397</v>
      </c>
      <c r="J407" s="53" t="n">
        <f aca="false">'2026 Forecast C'!L315</f>
        <v>2.39915566359118</v>
      </c>
      <c r="K407" s="18" t="n">
        <f aca="false">'2026 Forecast A'!F315</f>
        <v>884</v>
      </c>
      <c r="L407" s="54" t="str">
        <f aca="false">IF(OR(AND(D407&gt;0.5,E407&gt;0.5,F407&gt;0.5),AND(D407&lt;0.5,E407&lt;0.5,F407&lt;0.5)),"Yes","No — toss-up")</f>
        <v>Yes</v>
      </c>
    </row>
    <row r="408" customFormat="false" ht="15" hidden="false" customHeight="false" outlineLevel="0" collapsed="false">
      <c r="A408" s="9" t="str">
        <f aca="false">'2026 Forecast A'!A316</f>
        <v>Northampton</v>
      </c>
      <c r="B408" s="9" t="str">
        <f aca="false">'2026 Forecast A'!B316</f>
        <v>LOWER NAZARETH</v>
      </c>
      <c r="C408" s="9" t="str">
        <f aca="false">'2026 Forecast A'!C316</f>
        <v>LOWER NAZARETH — historical precinct 780</v>
      </c>
      <c r="D408" s="10" t="n">
        <f aca="false">'2026 Forecast A'!G316</f>
        <v>0.439288476411446</v>
      </c>
      <c r="E408" s="10" t="n">
        <f aca="false">'2026 Forecast B'!G316</f>
        <v>0.432714617169374</v>
      </c>
      <c r="F408" s="10" t="n">
        <f aca="false">'2026 Forecast C'!G316</f>
        <v>0.44354215003867</v>
      </c>
      <c r="G408" s="52" t="n">
        <f aca="false">(MAX(D408:F408)-MIN(D408:F408))*100</f>
        <v>1.08275328692962</v>
      </c>
      <c r="H408" s="53" t="n">
        <f aca="false">'2026 Forecast A'!L316</f>
        <v>2.31037349377366</v>
      </c>
      <c r="I408" s="53" t="n">
        <f aca="false">'2026 Forecast B'!L316</f>
        <v>2.4262320385901</v>
      </c>
      <c r="J408" s="53" t="n">
        <f aca="false">'2026 Forecast C'!L316</f>
        <v>2.24926519740356</v>
      </c>
      <c r="K408" s="18" t="n">
        <f aca="false">'2026 Forecast A'!F316</f>
        <v>2586</v>
      </c>
      <c r="L408" s="54" t="str">
        <f aca="false">IF(OR(AND(D408&gt;0.5,E408&gt;0.5,F408&gt;0.5),AND(D408&lt;0.5,E408&lt;0.5,F408&lt;0.5)),"Yes","No — toss-up")</f>
        <v>Yes</v>
      </c>
    </row>
    <row r="409" customFormat="false" ht="15" hidden="false" customHeight="false" outlineLevel="0" collapsed="false">
      <c r="A409" s="9" t="str">
        <f aca="false">'2026 Forecast A'!A317</f>
        <v>Northampton</v>
      </c>
      <c r="B409" s="9" t="str">
        <f aca="false">'2026 Forecast A'!B317</f>
        <v>LOWER NAZARETH</v>
      </c>
      <c r="C409" s="9" t="str">
        <f aca="false">'2026 Forecast A'!C317</f>
        <v>LOWER NAZARETH — historical precinct 790</v>
      </c>
      <c r="D409" s="10" t="n">
        <f aca="false">'2026 Forecast A'!G317</f>
        <v>0.423043095866315</v>
      </c>
      <c r="E409" s="10" t="n">
        <f aca="false">'2026 Forecast B'!G317</f>
        <v>0.416007036059807</v>
      </c>
      <c r="F409" s="10" t="n">
        <f aca="false">'2026 Forecast C'!G317</f>
        <v>0.428320140721196</v>
      </c>
      <c r="G409" s="52" t="n">
        <f aca="false">(MAX(D409:F409)-MIN(D409:F409))*100</f>
        <v>1.23131046613896</v>
      </c>
      <c r="H409" s="53" t="n">
        <f aca="false">'2026 Forecast A'!L317</f>
        <v>2.31037349377366</v>
      </c>
      <c r="I409" s="53" t="n">
        <f aca="false">'2026 Forecast B'!L317</f>
        <v>2.4262320385901</v>
      </c>
      <c r="J409" s="53" t="n">
        <f aca="false">'2026 Forecast C'!L317</f>
        <v>2.24926519740356</v>
      </c>
      <c r="K409" s="18" t="n">
        <f aca="false">'2026 Forecast A'!F317</f>
        <v>1137</v>
      </c>
      <c r="L409" s="54" t="str">
        <f aca="false">IF(OR(AND(D409&gt;0.5,E409&gt;0.5,F409&gt;0.5),AND(D409&lt;0.5,E409&lt;0.5,F409&lt;0.5)),"Yes","No — toss-up")</f>
        <v>Yes</v>
      </c>
    </row>
    <row r="410" customFormat="false" ht="15" hidden="false" customHeight="false" outlineLevel="0" collapsed="false">
      <c r="A410" s="9" t="str">
        <f aca="false">'2026 Forecast A'!A318</f>
        <v>Northampton</v>
      </c>
      <c r="B410" s="9" t="str">
        <f aca="false">'2026 Forecast A'!B318</f>
        <v>LOWER SAUCON</v>
      </c>
      <c r="C410" s="9" t="str">
        <f aca="false">'2026 Forecast A'!C318</f>
        <v>LOWER SAUCON — historical precinct 800</v>
      </c>
      <c r="D410" s="10" t="n">
        <f aca="false">'2026 Forecast A'!G318</f>
        <v>0.524070021881838</v>
      </c>
      <c r="E410" s="10" t="n">
        <f aca="false">'2026 Forecast B'!G318</f>
        <v>0.527352297592998</v>
      </c>
      <c r="F410" s="10" t="n">
        <f aca="false">'2026 Forecast C'!G318</f>
        <v>0.524070021881838</v>
      </c>
      <c r="G410" s="52" t="n">
        <f aca="false">(MAX(D410:F410)-MIN(D410:F410))*100</f>
        <v>0.32822757111598</v>
      </c>
      <c r="H410" s="53" t="n">
        <f aca="false">'2026 Forecast A'!L318</f>
        <v>2.31037349377366</v>
      </c>
      <c r="I410" s="53" t="n">
        <f aca="false">'2026 Forecast B'!L318</f>
        <v>2.4262320385901</v>
      </c>
      <c r="J410" s="53" t="n">
        <f aca="false">'2026 Forecast C'!L318</f>
        <v>2.24926519740356</v>
      </c>
      <c r="K410" s="18" t="n">
        <f aca="false">'2026 Forecast A'!F318</f>
        <v>914</v>
      </c>
      <c r="L410" s="54" t="str">
        <f aca="false">IF(OR(AND(D410&gt;0.5,E410&gt;0.5,F410&gt;0.5),AND(D410&lt;0.5,E410&lt;0.5,F410&lt;0.5)),"Yes","No — toss-up")</f>
        <v>Yes</v>
      </c>
    </row>
    <row r="411" customFormat="false" ht="15" hidden="false" customHeight="false" outlineLevel="0" collapsed="false">
      <c r="A411" s="9" t="str">
        <f aca="false">'2026 Forecast A'!A319</f>
        <v>Northampton</v>
      </c>
      <c r="B411" s="9" t="str">
        <f aca="false">'2026 Forecast A'!B319</f>
        <v>LOWER SAUCON</v>
      </c>
      <c r="C411" s="9" t="str">
        <f aca="false">'2026 Forecast A'!C319</f>
        <v>LOWER SAUCON — historical precinct 810</v>
      </c>
      <c r="D411" s="10" t="n">
        <f aca="false">'2026 Forecast A'!G319</f>
        <v>0.42880658436214</v>
      </c>
      <c r="E411" s="10" t="n">
        <f aca="false">'2026 Forecast B'!G319</f>
        <v>0.423868312757202</v>
      </c>
      <c r="F411" s="10" t="n">
        <f aca="false">'2026 Forecast C'!G319</f>
        <v>0.432098765432099</v>
      </c>
      <c r="G411" s="52" t="n">
        <f aca="false">(MAX(D411:F411)-MIN(D411:F411))*100</f>
        <v>0.823045267489708</v>
      </c>
      <c r="H411" s="53" t="n">
        <f aca="false">'2026 Forecast A'!L319</f>
        <v>2.31037349377366</v>
      </c>
      <c r="I411" s="53" t="n">
        <f aca="false">'2026 Forecast B'!L319</f>
        <v>2.4262320385901</v>
      </c>
      <c r="J411" s="53" t="n">
        <f aca="false">'2026 Forecast C'!L319</f>
        <v>2.24926519740356</v>
      </c>
      <c r="K411" s="18" t="n">
        <f aca="false">'2026 Forecast A'!F319</f>
        <v>1215</v>
      </c>
      <c r="L411" s="54" t="str">
        <f aca="false">IF(OR(AND(D411&gt;0.5,E411&gt;0.5,F411&gt;0.5),AND(D411&lt;0.5,E411&lt;0.5,F411&lt;0.5)),"Yes","No — toss-up")</f>
        <v>Yes</v>
      </c>
    </row>
    <row r="412" customFormat="false" ht="15" hidden="false" customHeight="false" outlineLevel="0" collapsed="false">
      <c r="A412" s="9" t="str">
        <f aca="false">'2026 Forecast A'!A320</f>
        <v>Northampton</v>
      </c>
      <c r="B412" s="9" t="str">
        <f aca="false">'2026 Forecast A'!B320</f>
        <v>LOWER SAUCON</v>
      </c>
      <c r="C412" s="9" t="str">
        <f aca="false">'2026 Forecast A'!C320</f>
        <v>LOWER SAUCON — historical precinct 820</v>
      </c>
      <c r="D412" s="10" t="n">
        <f aca="false">'2026 Forecast A'!G320</f>
        <v>0.430260047281324</v>
      </c>
      <c r="E412" s="10" t="n">
        <f aca="false">'2026 Forecast B'!G320</f>
        <v>0.425531914893617</v>
      </c>
      <c r="F412" s="10" t="n">
        <f aca="false">'2026 Forecast C'!G320</f>
        <v>0.42789598108747</v>
      </c>
      <c r="G412" s="52" t="n">
        <f aca="false">(MAX(D412:F412)-MIN(D412:F412))*100</f>
        <v>0.472813238770686</v>
      </c>
      <c r="H412" s="53" t="n">
        <f aca="false">'2026 Forecast A'!L320</f>
        <v>3.44705498225642</v>
      </c>
      <c r="I412" s="53" t="n">
        <f aca="false">'2026 Forecast B'!L320</f>
        <v>3.66578676809892</v>
      </c>
      <c r="J412" s="53" t="n">
        <f aca="false">'2026 Forecast C'!L320</f>
        <v>3.27782194131547</v>
      </c>
      <c r="K412" s="18" t="n">
        <f aca="false">'2026 Forecast A'!F320</f>
        <v>423</v>
      </c>
      <c r="L412" s="54" t="str">
        <f aca="false">IF(OR(AND(D412&gt;0.5,E412&gt;0.5,F412&gt;0.5),AND(D412&lt;0.5,E412&lt;0.5,F412&lt;0.5)),"Yes","No — toss-up")</f>
        <v>Yes</v>
      </c>
    </row>
    <row r="413" customFormat="false" ht="15" hidden="false" customHeight="false" outlineLevel="0" collapsed="false">
      <c r="A413" s="9" t="str">
        <f aca="false">'2026 Forecast A'!A321</f>
        <v>Northampton</v>
      </c>
      <c r="B413" s="9" t="str">
        <f aca="false">'2026 Forecast A'!B321</f>
        <v>LOWER SAUCON</v>
      </c>
      <c r="C413" s="9" t="str">
        <f aca="false">'2026 Forecast A'!C321</f>
        <v>LOWER SAUCON — historical precinct 830</v>
      </c>
      <c r="D413" s="10" t="n">
        <f aca="false">'2026 Forecast A'!G321</f>
        <v>0.516042780748663</v>
      </c>
      <c r="E413" s="10" t="n">
        <f aca="false">'2026 Forecast B'!G321</f>
        <v>0.520053475935829</v>
      </c>
      <c r="F413" s="10" t="n">
        <f aca="false">'2026 Forecast C'!G321</f>
        <v>0.518716577540107</v>
      </c>
      <c r="G413" s="52" t="n">
        <f aca="false">(MAX(D413:F413)-MIN(D413:F413))*100</f>
        <v>0.401069518716579</v>
      </c>
      <c r="H413" s="53" t="n">
        <f aca="false">'2026 Forecast A'!L321</f>
        <v>2.48061389568831</v>
      </c>
      <c r="I413" s="53" t="n">
        <f aca="false">'2026 Forecast B'!L321</f>
        <v>2.66598492303397</v>
      </c>
      <c r="J413" s="53" t="n">
        <f aca="false">'2026 Forecast C'!L321</f>
        <v>2.39915566359118</v>
      </c>
      <c r="K413" s="18" t="n">
        <f aca="false">'2026 Forecast A'!F321</f>
        <v>748</v>
      </c>
      <c r="L413" s="54" t="str">
        <f aca="false">IF(OR(AND(D413&gt;0.5,E413&gt;0.5,F413&gt;0.5),AND(D413&lt;0.5,E413&lt;0.5,F413&lt;0.5)),"Yes","No — toss-up")</f>
        <v>Yes</v>
      </c>
    </row>
    <row r="414" customFormat="false" ht="15" hidden="false" customHeight="false" outlineLevel="0" collapsed="false">
      <c r="A414" s="9" t="str">
        <f aca="false">'2026 Forecast A'!A322</f>
        <v>Northampton</v>
      </c>
      <c r="B414" s="9" t="str">
        <f aca="false">'2026 Forecast A'!B322</f>
        <v>LOWER SAUCON</v>
      </c>
      <c r="C414" s="9" t="str">
        <f aca="false">'2026 Forecast A'!C322</f>
        <v>LOWER SAUCON — historical precinct 833</v>
      </c>
      <c r="D414" s="10" t="n">
        <f aca="false">'2026 Forecast A'!G322</f>
        <v>0.516891891891892</v>
      </c>
      <c r="E414" s="10" t="n">
        <f aca="false">'2026 Forecast B'!G322</f>
        <v>0.518581081081081</v>
      </c>
      <c r="F414" s="10" t="n">
        <f aca="false">'2026 Forecast C'!G322</f>
        <v>0.516891891891892</v>
      </c>
      <c r="G414" s="52" t="n">
        <f aca="false">(MAX(D414:F414)-MIN(D414:F414))*100</f>
        <v>0.168918918918914</v>
      </c>
      <c r="H414" s="53" t="n">
        <f aca="false">'2026 Forecast A'!L322</f>
        <v>2.48061389568831</v>
      </c>
      <c r="I414" s="53" t="n">
        <f aca="false">'2026 Forecast B'!L322</f>
        <v>2.66598492303397</v>
      </c>
      <c r="J414" s="53" t="n">
        <f aca="false">'2026 Forecast C'!L322</f>
        <v>2.39915566359118</v>
      </c>
      <c r="K414" s="18" t="n">
        <f aca="false">'2026 Forecast A'!F322</f>
        <v>592</v>
      </c>
      <c r="L414" s="54" t="str">
        <f aca="false">IF(OR(AND(D414&gt;0.5,E414&gt;0.5,F414&gt;0.5),AND(D414&lt;0.5,E414&lt;0.5,F414&lt;0.5)),"Yes","No — toss-up")</f>
        <v>Yes</v>
      </c>
    </row>
    <row r="415" customFormat="false" ht="15" hidden="false" customHeight="false" outlineLevel="0" collapsed="false">
      <c r="A415" s="9" t="str">
        <f aca="false">'2026 Forecast A'!A323</f>
        <v>Northampton</v>
      </c>
      <c r="B415" s="9" t="str">
        <f aca="false">'2026 Forecast A'!B323</f>
        <v>LOWER SAUCON</v>
      </c>
      <c r="C415" s="9" t="str">
        <f aca="false">'2026 Forecast A'!C323</f>
        <v>LOWER SAUCON — historical precinct 837</v>
      </c>
      <c r="D415" s="10" t="n">
        <f aca="false">'2026 Forecast A'!G323</f>
        <v>0.540256709451575</v>
      </c>
      <c r="E415" s="10" t="n">
        <f aca="false">'2026 Forecast B'!G323</f>
        <v>0.546091015169195</v>
      </c>
      <c r="F415" s="10" t="n">
        <f aca="false">'2026 Forecast C'!G323</f>
        <v>0.537922987164528</v>
      </c>
      <c r="G415" s="52" t="n">
        <f aca="false">(MAX(D415:F415)-MIN(D415:F415))*100</f>
        <v>0.816802800466743</v>
      </c>
      <c r="H415" s="53" t="n">
        <f aca="false">'2026 Forecast A'!L323</f>
        <v>2.48061389568831</v>
      </c>
      <c r="I415" s="53" t="n">
        <f aca="false">'2026 Forecast B'!L323</f>
        <v>2.66598492303397</v>
      </c>
      <c r="J415" s="53" t="n">
        <f aca="false">'2026 Forecast C'!L323</f>
        <v>2.39915566359118</v>
      </c>
      <c r="K415" s="18" t="n">
        <f aca="false">'2026 Forecast A'!F323</f>
        <v>857</v>
      </c>
      <c r="L415" s="54" t="str">
        <f aca="false">IF(OR(AND(D415&gt;0.5,E415&gt;0.5,F415&gt;0.5),AND(D415&lt;0.5,E415&lt;0.5,F415&lt;0.5)),"Yes","No — toss-up")</f>
        <v>Yes</v>
      </c>
    </row>
    <row r="416" customFormat="false" ht="15" hidden="false" customHeight="false" outlineLevel="0" collapsed="false">
      <c r="A416" s="9" t="str">
        <f aca="false">'2026 Forecast A'!A324</f>
        <v>Northampton</v>
      </c>
      <c r="B416" s="9" t="str">
        <f aca="false">'2026 Forecast A'!B324</f>
        <v>LOWER SAUCON</v>
      </c>
      <c r="C416" s="9" t="str">
        <f aca="false">'2026 Forecast A'!C324</f>
        <v>LOWER SAUCON — historical precinct 840</v>
      </c>
      <c r="D416" s="10" t="n">
        <f aca="false">'2026 Forecast A'!G324</f>
        <v>0.419642857142857</v>
      </c>
      <c r="E416" s="10" t="n">
        <f aca="false">'2026 Forecast B'!G324</f>
        <v>0.419642857142857</v>
      </c>
      <c r="F416" s="10" t="n">
        <f aca="false">'2026 Forecast C'!G324</f>
        <v>0.422619047619048</v>
      </c>
      <c r="G416" s="52" t="n">
        <f aca="false">(MAX(D416:F416)-MIN(D416:F416))*100</f>
        <v>0.297619047619047</v>
      </c>
      <c r="H416" s="53" t="n">
        <f aca="false">'2026 Forecast A'!L324</f>
        <v>3.44705498225642</v>
      </c>
      <c r="I416" s="53" t="n">
        <f aca="false">'2026 Forecast B'!L324</f>
        <v>3.66578676809892</v>
      </c>
      <c r="J416" s="53" t="n">
        <f aca="false">'2026 Forecast C'!L324</f>
        <v>3.27782194131547</v>
      </c>
      <c r="K416" s="18" t="n">
        <f aca="false">'2026 Forecast A'!F324</f>
        <v>336</v>
      </c>
      <c r="L416" s="54" t="str">
        <f aca="false">IF(OR(AND(D416&gt;0.5,E416&gt;0.5,F416&gt;0.5),AND(D416&lt;0.5,E416&lt;0.5,F416&lt;0.5)),"Yes","No — toss-up")</f>
        <v>Yes</v>
      </c>
    </row>
    <row r="417" customFormat="false" ht="15" hidden="false" customHeight="false" outlineLevel="0" collapsed="false">
      <c r="A417" s="9" t="str">
        <f aca="false">'2026 Forecast A'!A325</f>
        <v>Northampton</v>
      </c>
      <c r="B417" s="9" t="str">
        <f aca="false">'2026 Forecast A'!B325</f>
        <v>LOWER SAUCON</v>
      </c>
      <c r="C417" s="9" t="str">
        <f aca="false">'2026 Forecast A'!C325</f>
        <v>LOWER SAUCON — historical precinct 850</v>
      </c>
      <c r="D417" s="10" t="n">
        <f aca="false">'2026 Forecast A'!G325</f>
        <v>0.422434367541766</v>
      </c>
      <c r="E417" s="10" t="n">
        <f aca="false">'2026 Forecast B'!G325</f>
        <v>0.41527446300716</v>
      </c>
      <c r="F417" s="10" t="n">
        <f aca="false">'2026 Forecast C'!G325</f>
        <v>0.423627684964201</v>
      </c>
      <c r="G417" s="52" t="n">
        <f aca="false">(MAX(D417:F417)-MIN(D417:F417))*100</f>
        <v>0.835322195704058</v>
      </c>
      <c r="H417" s="53" t="n">
        <f aca="false">'2026 Forecast A'!L325</f>
        <v>2.48061389568831</v>
      </c>
      <c r="I417" s="53" t="n">
        <f aca="false">'2026 Forecast B'!L325</f>
        <v>2.66598492303397</v>
      </c>
      <c r="J417" s="53" t="n">
        <f aca="false">'2026 Forecast C'!L325</f>
        <v>2.39915566359118</v>
      </c>
      <c r="K417" s="18" t="n">
        <f aca="false">'2026 Forecast A'!F325</f>
        <v>838</v>
      </c>
      <c r="L417" s="54" t="str">
        <f aca="false">IF(OR(AND(D417&gt;0.5,E417&gt;0.5,F417&gt;0.5),AND(D417&lt;0.5,E417&lt;0.5,F417&lt;0.5)),"Yes","No — toss-up")</f>
        <v>Yes</v>
      </c>
    </row>
    <row r="418" customFormat="false" ht="15" hidden="false" customHeight="false" outlineLevel="0" collapsed="false">
      <c r="A418" s="9" t="str">
        <f aca="false">'2026 Forecast A'!A326</f>
        <v>Northampton</v>
      </c>
      <c r="B418" s="9" t="str">
        <f aca="false">'2026 Forecast A'!B326</f>
        <v>MOORE</v>
      </c>
      <c r="C418" s="9" t="str">
        <f aca="false">'2026 Forecast A'!C326</f>
        <v>MOORE TWSP - BEERSVILLE</v>
      </c>
      <c r="D418" s="10" t="n">
        <f aca="false">'2026 Forecast A'!G326</f>
        <v>0.341386554621849</v>
      </c>
      <c r="E418" s="10" t="n">
        <f aca="false">'2026 Forecast B'!G326</f>
        <v>0.332983193277311</v>
      </c>
      <c r="F418" s="10" t="n">
        <f aca="false">'2026 Forecast C'!G326</f>
        <v>0.346638655462185</v>
      </c>
      <c r="G418" s="52" t="n">
        <f aca="false">(MAX(D418:F418)-MIN(D418:F418))*100</f>
        <v>1.3655462184874</v>
      </c>
      <c r="H418" s="53" t="n">
        <f aca="false">'2026 Forecast A'!L326</f>
        <v>2.31037349377366</v>
      </c>
      <c r="I418" s="53" t="n">
        <f aca="false">'2026 Forecast B'!L326</f>
        <v>2.4262320385901</v>
      </c>
      <c r="J418" s="53" t="n">
        <f aca="false">'2026 Forecast C'!L326</f>
        <v>2.24926519740356</v>
      </c>
      <c r="K418" s="18" t="n">
        <f aca="false">'2026 Forecast A'!F326</f>
        <v>952</v>
      </c>
      <c r="L418" s="54" t="str">
        <f aca="false">IF(OR(AND(D418&gt;0.5,E418&gt;0.5,F418&gt;0.5),AND(D418&lt;0.5,E418&lt;0.5,F418&lt;0.5)),"Yes","No — toss-up")</f>
        <v>Yes</v>
      </c>
    </row>
    <row r="419" customFormat="false" ht="15" hidden="false" customHeight="false" outlineLevel="0" collapsed="false">
      <c r="A419" s="9" t="str">
        <f aca="false">'2026 Forecast A'!A327</f>
        <v>Northampton</v>
      </c>
      <c r="B419" s="9" t="str">
        <f aca="false">'2026 Forecast A'!B327</f>
        <v>MOORE</v>
      </c>
      <c r="C419" s="9" t="str">
        <f aca="false">'2026 Forecast A'!C327</f>
        <v>MOORE TWSP - EASTERN</v>
      </c>
      <c r="D419" s="10" t="n">
        <f aca="false">'2026 Forecast A'!G327</f>
        <v>0.34538784067086</v>
      </c>
      <c r="E419" s="10" t="n">
        <f aca="false">'2026 Forecast B'!G327</f>
        <v>0.336477987421384</v>
      </c>
      <c r="F419" s="10" t="n">
        <f aca="false">'2026 Forecast C'!G327</f>
        <v>0.35062893081761</v>
      </c>
      <c r="G419" s="52" t="n">
        <f aca="false">(MAX(D419:F419)-MIN(D419:F419))*100</f>
        <v>1.41509433962264</v>
      </c>
      <c r="H419" s="53" t="n">
        <f aca="false">'2026 Forecast A'!L327</f>
        <v>2.31037349377366</v>
      </c>
      <c r="I419" s="53" t="n">
        <f aca="false">'2026 Forecast B'!L327</f>
        <v>2.4262320385901</v>
      </c>
      <c r="J419" s="53" t="n">
        <f aca="false">'2026 Forecast C'!L327</f>
        <v>2.24926519740356</v>
      </c>
      <c r="K419" s="18" t="n">
        <f aca="false">'2026 Forecast A'!F327</f>
        <v>1908</v>
      </c>
      <c r="L419" s="54" t="str">
        <f aca="false">IF(OR(AND(D419&gt;0.5,E419&gt;0.5,F419&gt;0.5),AND(D419&lt;0.5,E419&lt;0.5,F419&lt;0.5)),"Yes","No — toss-up")</f>
        <v>Yes</v>
      </c>
    </row>
    <row r="420" customFormat="false" ht="15" hidden="false" customHeight="false" outlineLevel="0" collapsed="false">
      <c r="A420" s="9" t="str">
        <f aca="false">'2026 Forecast A'!A328</f>
        <v>Northampton</v>
      </c>
      <c r="B420" s="9" t="str">
        <f aca="false">'2026 Forecast A'!B328</f>
        <v>MOORE</v>
      </c>
      <c r="C420" s="9" t="str">
        <f aca="false">'2026 Forecast A'!C328</f>
        <v>MOORE TWSP - KLECKNERSVILLE</v>
      </c>
      <c r="D420" s="10" t="n">
        <f aca="false">'2026 Forecast A'!G328</f>
        <v>0.319227913882702</v>
      </c>
      <c r="E420" s="10" t="n">
        <f aca="false">'2026 Forecast B'!G328</f>
        <v>0.315515961395694</v>
      </c>
      <c r="F420" s="10" t="n">
        <f aca="false">'2026 Forecast C'!G328</f>
        <v>0.323682256867112</v>
      </c>
      <c r="G420" s="52" t="n">
        <f aca="false">(MAX(D420:F420)-MIN(D420:F420))*100</f>
        <v>0.816629547141795</v>
      </c>
      <c r="H420" s="53" t="n">
        <f aca="false">'2026 Forecast A'!L328</f>
        <v>2.31037349377366</v>
      </c>
      <c r="I420" s="53" t="n">
        <f aca="false">'2026 Forecast B'!L328</f>
        <v>2.4262320385901</v>
      </c>
      <c r="J420" s="53" t="n">
        <f aca="false">'2026 Forecast C'!L328</f>
        <v>2.24926519740356</v>
      </c>
      <c r="K420" s="18" t="n">
        <f aca="false">'2026 Forecast A'!F328</f>
        <v>1347</v>
      </c>
      <c r="L420" s="54" t="str">
        <f aca="false">IF(OR(AND(D420&gt;0.5,E420&gt;0.5,F420&gt;0.5),AND(D420&lt;0.5,E420&lt;0.5,F420&lt;0.5)),"Yes","No — toss-up")</f>
        <v>Yes</v>
      </c>
    </row>
    <row r="421" customFormat="false" ht="15" hidden="false" customHeight="false" outlineLevel="0" collapsed="false">
      <c r="A421" s="9" t="str">
        <f aca="false">'2026 Forecast A'!A329</f>
        <v>Northampton</v>
      </c>
      <c r="B421" s="9" t="str">
        <f aca="false">'2026 Forecast A'!B329</f>
        <v>MOORE</v>
      </c>
      <c r="C421" s="9" t="str">
        <f aca="false">'2026 Forecast A'!C329</f>
        <v>MOORE TWSP - POINT PHILLIPS</v>
      </c>
      <c r="D421" s="10" t="n">
        <f aca="false">'2026 Forecast A'!G329</f>
        <v>0.328125</v>
      </c>
      <c r="E421" s="10" t="n">
        <f aca="false">'2026 Forecast B'!G329</f>
        <v>0.3296875</v>
      </c>
      <c r="F421" s="10" t="n">
        <f aca="false">'2026 Forecast C'!G329</f>
        <v>0.33125</v>
      </c>
      <c r="G421" s="52" t="n">
        <f aca="false">(MAX(D421:F421)-MIN(D421:F421))*100</f>
        <v>0.312499999999999</v>
      </c>
      <c r="H421" s="53" t="n">
        <f aca="false">'2026 Forecast A'!L329</f>
        <v>2.48061389568831</v>
      </c>
      <c r="I421" s="53" t="n">
        <f aca="false">'2026 Forecast B'!L329</f>
        <v>2.66598492303397</v>
      </c>
      <c r="J421" s="53" t="n">
        <f aca="false">'2026 Forecast C'!L329</f>
        <v>2.39915566359118</v>
      </c>
      <c r="K421" s="18" t="n">
        <f aca="false">'2026 Forecast A'!F329</f>
        <v>640</v>
      </c>
      <c r="L421" s="54" t="str">
        <f aca="false">IF(OR(AND(D421&gt;0.5,E421&gt;0.5,F421&gt;0.5),AND(D421&lt;0.5,E421&lt;0.5,F421&lt;0.5)),"Yes","No — toss-up")</f>
        <v>Yes</v>
      </c>
    </row>
    <row r="422" customFormat="false" ht="15" hidden="false" customHeight="false" outlineLevel="0" collapsed="false">
      <c r="A422" s="9" t="str">
        <f aca="false">'2026 Forecast A'!A330</f>
        <v>Northampton</v>
      </c>
      <c r="B422" s="9" t="str">
        <f aca="false">'2026 Forecast A'!B330</f>
        <v>NAZARETH</v>
      </c>
      <c r="C422" s="9" t="str">
        <f aca="false">'2026 Forecast A'!C330</f>
        <v>NAZARETH BORO 1ST WARD</v>
      </c>
      <c r="D422" s="10" t="n">
        <f aca="false">'2026 Forecast A'!G330</f>
        <v>0.501022494887526</v>
      </c>
      <c r="E422" s="10" t="n">
        <f aca="false">'2026 Forecast B'!G330</f>
        <v>0.510224948875256</v>
      </c>
      <c r="F422" s="10" t="n">
        <f aca="false">'2026 Forecast C'!G330</f>
        <v>0.497955010224949</v>
      </c>
      <c r="G422" s="52" t="n">
        <f aca="false">(MAX(D422:F422)-MIN(D422:F422))*100</f>
        <v>1.22699386503067</v>
      </c>
      <c r="H422" s="53" t="n">
        <f aca="false">'2026 Forecast A'!L330</f>
        <v>2.31037349377366</v>
      </c>
      <c r="I422" s="53" t="n">
        <f aca="false">'2026 Forecast B'!L330</f>
        <v>2.4262320385901</v>
      </c>
      <c r="J422" s="53" t="n">
        <f aca="false">'2026 Forecast C'!L330</f>
        <v>2.24926519740356</v>
      </c>
      <c r="K422" s="18" t="n">
        <f aca="false">'2026 Forecast A'!F330</f>
        <v>978</v>
      </c>
      <c r="L422" s="54" t="str">
        <f aca="false">IF(OR(AND(D422&gt;0.5,E422&gt;0.5,F422&gt;0.5),AND(D422&lt;0.5,E422&lt;0.5,F422&lt;0.5)),"Yes","No — toss-up")</f>
        <v>No — toss-up</v>
      </c>
    </row>
    <row r="423" customFormat="false" ht="15" hidden="false" customHeight="false" outlineLevel="0" collapsed="false">
      <c r="A423" s="9" t="str">
        <f aca="false">'2026 Forecast A'!A331</f>
        <v>Northampton</v>
      </c>
      <c r="B423" s="9" t="str">
        <f aca="false">'2026 Forecast A'!B331</f>
        <v>NAZARETH</v>
      </c>
      <c r="C423" s="9" t="str">
        <f aca="false">'2026 Forecast A'!C331</f>
        <v>NAZARETH BORO 2ND WARD</v>
      </c>
      <c r="D423" s="10" t="n">
        <f aca="false">'2026 Forecast A'!G331</f>
        <v>0.508322663252241</v>
      </c>
      <c r="E423" s="10" t="n">
        <f aca="false">'2026 Forecast B'!G331</f>
        <v>0.512163892445583</v>
      </c>
      <c r="F423" s="10" t="n">
        <f aca="false">'2026 Forecast C'!G331</f>
        <v>0.509603072983355</v>
      </c>
      <c r="G423" s="52" t="n">
        <f aca="false">(MAX(D423:F423)-MIN(D423:F423))*100</f>
        <v>0.384122919334184</v>
      </c>
      <c r="H423" s="53" t="n">
        <f aca="false">'2026 Forecast A'!L331</f>
        <v>2.48061389568831</v>
      </c>
      <c r="I423" s="53" t="n">
        <f aca="false">'2026 Forecast B'!L331</f>
        <v>2.66598492303397</v>
      </c>
      <c r="J423" s="53" t="n">
        <f aca="false">'2026 Forecast C'!L331</f>
        <v>2.39915566359118</v>
      </c>
      <c r="K423" s="18" t="n">
        <f aca="false">'2026 Forecast A'!F331</f>
        <v>781</v>
      </c>
      <c r="L423" s="54" t="str">
        <f aca="false">IF(OR(AND(D423&gt;0.5,E423&gt;0.5,F423&gt;0.5),AND(D423&lt;0.5,E423&lt;0.5,F423&lt;0.5)),"Yes","No — toss-up")</f>
        <v>Yes</v>
      </c>
    </row>
    <row r="424" customFormat="false" ht="15" hidden="false" customHeight="false" outlineLevel="0" collapsed="false">
      <c r="A424" s="9" t="str">
        <f aca="false">'2026 Forecast A'!A332</f>
        <v>Northampton</v>
      </c>
      <c r="B424" s="9" t="str">
        <f aca="false">'2026 Forecast A'!B332</f>
        <v>NAZARETH</v>
      </c>
      <c r="C424" s="9" t="str">
        <f aca="false">'2026 Forecast A'!C332</f>
        <v>NAZARETH BORO 3RD WARD</v>
      </c>
      <c r="D424" s="10" t="n">
        <f aca="false">'2026 Forecast A'!G332</f>
        <v>0.484808454425363</v>
      </c>
      <c r="E424" s="10" t="n">
        <f aca="false">'2026 Forecast B'!G332</f>
        <v>0.494055482166447</v>
      </c>
      <c r="F424" s="10" t="n">
        <f aca="false">'2026 Forecast C'!G332</f>
        <v>0.484808454425363</v>
      </c>
      <c r="G424" s="52" t="n">
        <f aca="false">(MAX(D424:F424)-MIN(D424:F424))*100</f>
        <v>0.924702774108321</v>
      </c>
      <c r="H424" s="53" t="n">
        <f aca="false">'2026 Forecast A'!L332</f>
        <v>2.48061389568831</v>
      </c>
      <c r="I424" s="53" t="n">
        <f aca="false">'2026 Forecast B'!L332</f>
        <v>2.66598492303397</v>
      </c>
      <c r="J424" s="53" t="n">
        <f aca="false">'2026 Forecast C'!L332</f>
        <v>2.39915566359118</v>
      </c>
      <c r="K424" s="18" t="n">
        <f aca="false">'2026 Forecast A'!F332</f>
        <v>757</v>
      </c>
      <c r="L424" s="54" t="str">
        <f aca="false">IF(OR(AND(D424&gt;0.5,E424&gt;0.5,F424&gt;0.5),AND(D424&lt;0.5,E424&lt;0.5,F424&lt;0.5)),"Yes","No — toss-up")</f>
        <v>Yes</v>
      </c>
    </row>
    <row r="425" customFormat="false" ht="15" hidden="false" customHeight="false" outlineLevel="0" collapsed="false">
      <c r="A425" s="9" t="str">
        <f aca="false">'2026 Forecast A'!A333</f>
        <v>Northampton</v>
      </c>
      <c r="B425" s="9" t="str">
        <f aca="false">'2026 Forecast A'!B333</f>
        <v>NORTH CATASAUQUA</v>
      </c>
      <c r="C425" s="9" t="str">
        <f aca="false">'2026 Forecast A'!C333</f>
        <v>NORTH CATASAUQUA 1ST WARD</v>
      </c>
      <c r="D425" s="10" t="n">
        <f aca="false">'2026 Forecast A'!G333</f>
        <v>0.454308093994778</v>
      </c>
      <c r="E425" s="10" t="n">
        <f aca="false">'2026 Forecast B'!G333</f>
        <v>0.454308093994778</v>
      </c>
      <c r="F425" s="10" t="n">
        <f aca="false">'2026 Forecast C'!G333</f>
        <v>0.454308093994778</v>
      </c>
      <c r="G425" s="52" t="n">
        <f aca="false">(MAX(D425:F425)-MIN(D425:F425))*100</f>
        <v>0</v>
      </c>
      <c r="H425" s="53" t="n">
        <f aca="false">'2026 Forecast A'!L333</f>
        <v>3.44705498225642</v>
      </c>
      <c r="I425" s="53" t="n">
        <f aca="false">'2026 Forecast B'!L333</f>
        <v>3.66578676809892</v>
      </c>
      <c r="J425" s="53" t="n">
        <f aca="false">'2026 Forecast C'!L333</f>
        <v>3.27782194131547</v>
      </c>
      <c r="K425" s="18" t="n">
        <f aca="false">'2026 Forecast A'!F333</f>
        <v>383</v>
      </c>
      <c r="L425" s="54" t="str">
        <f aca="false">IF(OR(AND(D425&gt;0.5,E425&gt;0.5,F425&gt;0.5),AND(D425&lt;0.5,E425&lt;0.5,F425&lt;0.5)),"Yes","No — toss-up")</f>
        <v>Yes</v>
      </c>
    </row>
    <row r="426" customFormat="false" ht="15" hidden="false" customHeight="false" outlineLevel="0" collapsed="false">
      <c r="A426" s="9" t="str">
        <f aca="false">'2026 Forecast A'!A334</f>
        <v>Northampton</v>
      </c>
      <c r="B426" s="9" t="str">
        <f aca="false">'2026 Forecast A'!B334</f>
        <v>NORTH CATASAUQUA</v>
      </c>
      <c r="C426" s="9" t="str">
        <f aca="false">'2026 Forecast A'!C334</f>
        <v>NORTH CATASAUQUA 2ND WARD</v>
      </c>
      <c r="D426" s="10" t="n">
        <f aca="false">'2026 Forecast A'!G334</f>
        <v>0.505243088655863</v>
      </c>
      <c r="E426" s="10" t="n">
        <f aca="false">'2026 Forecast B'!G334</f>
        <v>0.506196377502383</v>
      </c>
      <c r="F426" s="10" t="n">
        <f aca="false">'2026 Forecast C'!G334</f>
        <v>0.507149666348904</v>
      </c>
      <c r="G426" s="52" t="n">
        <f aca="false">(MAX(D426:F426)-MIN(D426:F426))*100</f>
        <v>0.190657769304092</v>
      </c>
      <c r="H426" s="53" t="n">
        <f aca="false">'2026 Forecast A'!L334</f>
        <v>2.31037349377366</v>
      </c>
      <c r="I426" s="53" t="n">
        <f aca="false">'2026 Forecast B'!L334</f>
        <v>2.4262320385901</v>
      </c>
      <c r="J426" s="53" t="n">
        <f aca="false">'2026 Forecast C'!L334</f>
        <v>2.24926519740356</v>
      </c>
      <c r="K426" s="18" t="n">
        <f aca="false">'2026 Forecast A'!F334</f>
        <v>1049</v>
      </c>
      <c r="L426" s="54" t="str">
        <f aca="false">IF(OR(AND(D426&gt;0.5,E426&gt;0.5,F426&gt;0.5),AND(D426&lt;0.5,E426&lt;0.5,F426&lt;0.5)),"Yes","No — toss-up")</f>
        <v>Yes</v>
      </c>
    </row>
    <row r="427" customFormat="false" ht="15" hidden="false" customHeight="false" outlineLevel="0" collapsed="false">
      <c r="A427" s="9" t="str">
        <f aca="false">'2026 Forecast A'!A335</f>
        <v>Northampton</v>
      </c>
      <c r="B427" s="9" t="str">
        <f aca="false">'2026 Forecast A'!B335</f>
        <v>NORTHAMPTON</v>
      </c>
      <c r="C427" s="9" t="str">
        <f aca="false">'2026 Forecast A'!C335</f>
        <v>NORTHAMPTON BORO 1ST WARD</v>
      </c>
      <c r="D427" s="10" t="n">
        <f aca="false">'2026 Forecast A'!G335</f>
        <v>0.469844357976654</v>
      </c>
      <c r="E427" s="10" t="n">
        <f aca="false">'2026 Forecast B'!G335</f>
        <v>0.465953307392996</v>
      </c>
      <c r="F427" s="10" t="n">
        <f aca="false">'2026 Forecast C'!G335</f>
        <v>0.472762645914397</v>
      </c>
      <c r="G427" s="52" t="n">
        <f aca="false">(MAX(D427:F427)-MIN(D427:F427))*100</f>
        <v>0.680933852140075</v>
      </c>
      <c r="H427" s="53" t="n">
        <f aca="false">'2026 Forecast A'!L335</f>
        <v>2.31037349377366</v>
      </c>
      <c r="I427" s="53" t="n">
        <f aca="false">'2026 Forecast B'!L335</f>
        <v>2.4262320385901</v>
      </c>
      <c r="J427" s="53" t="n">
        <f aca="false">'2026 Forecast C'!L335</f>
        <v>2.24926519740356</v>
      </c>
      <c r="K427" s="18" t="n">
        <f aca="false">'2026 Forecast A'!F335</f>
        <v>1028</v>
      </c>
      <c r="L427" s="54" t="str">
        <f aca="false">IF(OR(AND(D427&gt;0.5,E427&gt;0.5,F427&gt;0.5),AND(D427&lt;0.5,E427&lt;0.5,F427&lt;0.5)),"Yes","No — toss-up")</f>
        <v>Yes</v>
      </c>
    </row>
    <row r="428" customFormat="false" ht="15" hidden="false" customHeight="false" outlineLevel="0" collapsed="false">
      <c r="A428" s="9" t="str">
        <f aca="false">'2026 Forecast A'!A336</f>
        <v>Northampton</v>
      </c>
      <c r="B428" s="9" t="str">
        <f aca="false">'2026 Forecast A'!B336</f>
        <v>NORTHAMPTON</v>
      </c>
      <c r="C428" s="9" t="str">
        <f aca="false">'2026 Forecast A'!C336</f>
        <v>NORTHAMPTON BORO 2ND WARD</v>
      </c>
      <c r="D428" s="10" t="n">
        <f aca="false">'2026 Forecast A'!G336</f>
        <v>0.482718894009217</v>
      </c>
      <c r="E428" s="10" t="n">
        <f aca="false">'2026 Forecast B'!G336</f>
        <v>0.478110599078341</v>
      </c>
      <c r="F428" s="10" t="n">
        <f aca="false">'2026 Forecast C'!G336</f>
        <v>0.485023041474654</v>
      </c>
      <c r="G428" s="52" t="n">
        <f aca="false">(MAX(D428:F428)-MIN(D428:F428))*100</f>
        <v>0.691244239631333</v>
      </c>
      <c r="H428" s="53" t="n">
        <f aca="false">'2026 Forecast A'!L336</f>
        <v>2.48061389568831</v>
      </c>
      <c r="I428" s="53" t="n">
        <f aca="false">'2026 Forecast B'!L336</f>
        <v>2.66598492303397</v>
      </c>
      <c r="J428" s="53" t="n">
        <f aca="false">'2026 Forecast C'!L336</f>
        <v>2.39915566359118</v>
      </c>
      <c r="K428" s="18" t="n">
        <f aca="false">'2026 Forecast A'!F336</f>
        <v>868</v>
      </c>
      <c r="L428" s="54" t="str">
        <f aca="false">IF(OR(AND(D428&gt;0.5,E428&gt;0.5,F428&gt;0.5),AND(D428&lt;0.5,E428&lt;0.5,F428&lt;0.5)),"Yes","No — toss-up")</f>
        <v>Yes</v>
      </c>
    </row>
    <row r="429" customFormat="false" ht="15" hidden="false" customHeight="false" outlineLevel="0" collapsed="false">
      <c r="A429" s="9" t="str">
        <f aca="false">'2026 Forecast A'!A337</f>
        <v>Northampton</v>
      </c>
      <c r="B429" s="9" t="str">
        <f aca="false">'2026 Forecast A'!B337</f>
        <v>NORTHAMPTON</v>
      </c>
      <c r="C429" s="9" t="str">
        <f aca="false">'2026 Forecast A'!C337</f>
        <v>NORTHAMPTON BORO 3RD WARD</v>
      </c>
      <c r="D429" s="10" t="n">
        <f aca="false">'2026 Forecast A'!G337</f>
        <v>0.468516542155816</v>
      </c>
      <c r="E429" s="10" t="n">
        <f aca="false">'2026 Forecast B'!G337</f>
        <v>0.466382070437567</v>
      </c>
      <c r="F429" s="10" t="n">
        <f aca="false">'2026 Forecast C'!G337</f>
        <v>0.471184631803629</v>
      </c>
      <c r="G429" s="52" t="n">
        <f aca="false">(MAX(D429:F429)-MIN(D429:F429))*100</f>
        <v>0.480256136606194</v>
      </c>
      <c r="H429" s="53" t="n">
        <f aca="false">'2026 Forecast A'!L337</f>
        <v>2.31037349377366</v>
      </c>
      <c r="I429" s="53" t="n">
        <f aca="false">'2026 Forecast B'!L337</f>
        <v>2.4262320385901</v>
      </c>
      <c r="J429" s="53" t="n">
        <f aca="false">'2026 Forecast C'!L337</f>
        <v>2.24926519740356</v>
      </c>
      <c r="K429" s="18" t="n">
        <f aca="false">'2026 Forecast A'!F337</f>
        <v>1874</v>
      </c>
      <c r="L429" s="54" t="str">
        <f aca="false">IF(OR(AND(D429&gt;0.5,E429&gt;0.5,F429&gt;0.5),AND(D429&lt;0.5,E429&lt;0.5,F429&lt;0.5)),"Yes","No — toss-up")</f>
        <v>Yes</v>
      </c>
    </row>
    <row r="430" customFormat="false" ht="15" hidden="false" customHeight="false" outlineLevel="0" collapsed="false">
      <c r="A430" s="9" t="str">
        <f aca="false">'2026 Forecast A'!A338</f>
        <v>Northampton</v>
      </c>
      <c r="B430" s="9" t="str">
        <f aca="false">'2026 Forecast A'!B338</f>
        <v>NORTHAMPTON</v>
      </c>
      <c r="C430" s="9" t="str">
        <f aca="false">'2026 Forecast A'!C338</f>
        <v>NORTHAMPTON BORO 4TH WARD</v>
      </c>
      <c r="D430" s="10" t="n">
        <f aca="false">'2026 Forecast A'!G338</f>
        <v>0.457286432160804</v>
      </c>
      <c r="E430" s="10" t="n">
        <f aca="false">'2026 Forecast B'!G338</f>
        <v>0.457286432160804</v>
      </c>
      <c r="F430" s="10" t="n">
        <f aca="false">'2026 Forecast C'!G338</f>
        <v>0.457286432160804</v>
      </c>
      <c r="G430" s="52" t="n">
        <f aca="false">(MAX(D430:F430)-MIN(D430:F430))*100</f>
        <v>0</v>
      </c>
      <c r="H430" s="53" t="n">
        <f aca="false">'2026 Forecast A'!L338</f>
        <v>3.44705498225642</v>
      </c>
      <c r="I430" s="53" t="n">
        <f aca="false">'2026 Forecast B'!L338</f>
        <v>3.66578676809892</v>
      </c>
      <c r="J430" s="53" t="n">
        <f aca="false">'2026 Forecast C'!L338</f>
        <v>3.27782194131547</v>
      </c>
      <c r="K430" s="18" t="n">
        <f aca="false">'2026 Forecast A'!F338</f>
        <v>398</v>
      </c>
      <c r="L430" s="54" t="str">
        <f aca="false">IF(OR(AND(D430&gt;0.5,E430&gt;0.5,F430&gt;0.5),AND(D430&lt;0.5,E430&lt;0.5,F430&lt;0.5)),"Yes","No — toss-up")</f>
        <v>Yes</v>
      </c>
    </row>
    <row r="431" customFormat="false" ht="15" hidden="false" customHeight="false" outlineLevel="0" collapsed="false">
      <c r="A431" s="9" t="str">
        <f aca="false">'2026 Forecast A'!A339</f>
        <v>Northampton</v>
      </c>
      <c r="B431" s="9" t="str">
        <f aca="false">'2026 Forecast A'!B339</f>
        <v>PALMER</v>
      </c>
      <c r="C431" s="9" t="str">
        <f aca="false">'2026 Forecast A'!C339</f>
        <v>PALMER — historical precinct 1000</v>
      </c>
      <c r="D431" s="10" t="n">
        <f aca="false">'2026 Forecast A'!G339</f>
        <v>0.479024390243902</v>
      </c>
      <c r="E431" s="10" t="n">
        <f aca="false">'2026 Forecast B'!G339</f>
        <v>0.480975609756098</v>
      </c>
      <c r="F431" s="10" t="n">
        <f aca="false">'2026 Forecast C'!G339</f>
        <v>0.48</v>
      </c>
      <c r="G431" s="52" t="n">
        <f aca="false">(MAX(D431:F431)-MIN(D431:F431))*100</f>
        <v>0.195121951219512</v>
      </c>
      <c r="H431" s="53" t="n">
        <f aca="false">'2026 Forecast A'!L339</f>
        <v>2.31037349377366</v>
      </c>
      <c r="I431" s="53" t="n">
        <f aca="false">'2026 Forecast B'!L339</f>
        <v>2.4262320385901</v>
      </c>
      <c r="J431" s="53" t="n">
        <f aca="false">'2026 Forecast C'!L339</f>
        <v>2.24926519740356</v>
      </c>
      <c r="K431" s="18" t="n">
        <f aca="false">'2026 Forecast A'!F339</f>
        <v>1025</v>
      </c>
      <c r="L431" s="54" t="str">
        <f aca="false">IF(OR(AND(D431&gt;0.5,E431&gt;0.5,F431&gt;0.5),AND(D431&lt;0.5,E431&lt;0.5,F431&lt;0.5)),"Yes","No — toss-up")</f>
        <v>Yes</v>
      </c>
    </row>
    <row r="432" customFormat="false" ht="15" hidden="false" customHeight="false" outlineLevel="0" collapsed="false">
      <c r="A432" s="9" t="str">
        <f aca="false">'2026 Forecast A'!A340</f>
        <v>Northampton</v>
      </c>
      <c r="B432" s="9" t="str">
        <f aca="false">'2026 Forecast A'!B340</f>
        <v>PALMER</v>
      </c>
      <c r="C432" s="9" t="str">
        <f aca="false">'2026 Forecast A'!C340</f>
        <v>PALMER — historical precinct 1010</v>
      </c>
      <c r="D432" s="10" t="n">
        <f aca="false">'2026 Forecast A'!G340</f>
        <v>0.512941176470588</v>
      </c>
      <c r="E432" s="10" t="n">
        <f aca="false">'2026 Forecast B'!G340</f>
        <v>0.511372549019608</v>
      </c>
      <c r="F432" s="10" t="n">
        <f aca="false">'2026 Forecast C'!G340</f>
        <v>0.514509803921569</v>
      </c>
      <c r="G432" s="52" t="n">
        <f aca="false">(MAX(D432:F432)-MIN(D432:F432))*100</f>
        <v>0.313725490196082</v>
      </c>
      <c r="H432" s="53" t="n">
        <f aca="false">'2026 Forecast A'!L340</f>
        <v>2.31037349377366</v>
      </c>
      <c r="I432" s="53" t="n">
        <f aca="false">'2026 Forecast B'!L340</f>
        <v>2.4262320385901</v>
      </c>
      <c r="J432" s="53" t="n">
        <f aca="false">'2026 Forecast C'!L340</f>
        <v>2.24926519740356</v>
      </c>
      <c r="K432" s="18" t="n">
        <f aca="false">'2026 Forecast A'!F340</f>
        <v>1275</v>
      </c>
      <c r="L432" s="54" t="str">
        <f aca="false">IF(OR(AND(D432&gt;0.5,E432&gt;0.5,F432&gt;0.5),AND(D432&lt;0.5,E432&lt;0.5,F432&lt;0.5)),"Yes","No — toss-up")</f>
        <v>Yes</v>
      </c>
    </row>
    <row r="433" customFormat="false" ht="15" hidden="false" customHeight="false" outlineLevel="0" collapsed="false">
      <c r="A433" s="9" t="str">
        <f aca="false">'2026 Forecast A'!A341</f>
        <v>Northampton</v>
      </c>
      <c r="B433" s="9" t="str">
        <f aca="false">'2026 Forecast A'!B341</f>
        <v>PALMER</v>
      </c>
      <c r="C433" s="9" t="str">
        <f aca="false">'2026 Forecast A'!C341</f>
        <v>PALMER — historical precinct 1020</v>
      </c>
      <c r="D433" s="10" t="n">
        <f aca="false">'2026 Forecast A'!G341</f>
        <v>0.473544973544974</v>
      </c>
      <c r="E433" s="10" t="n">
        <f aca="false">'2026 Forecast B'!G341</f>
        <v>0.465608465608466</v>
      </c>
      <c r="F433" s="10" t="n">
        <f aca="false">'2026 Forecast C'!G341</f>
        <v>0.474603174603175</v>
      </c>
      <c r="G433" s="52" t="n">
        <f aca="false">(MAX(D433:F433)-MIN(D433:F433))*100</f>
        <v>0.8994708994709</v>
      </c>
      <c r="H433" s="53" t="n">
        <f aca="false">'2026 Forecast A'!L341</f>
        <v>2.31037349377366</v>
      </c>
      <c r="I433" s="53" t="n">
        <f aca="false">'2026 Forecast B'!L341</f>
        <v>2.4262320385901</v>
      </c>
      <c r="J433" s="53" t="n">
        <f aca="false">'2026 Forecast C'!L341</f>
        <v>2.24926519740356</v>
      </c>
      <c r="K433" s="18" t="n">
        <f aca="false">'2026 Forecast A'!F341</f>
        <v>1890</v>
      </c>
      <c r="L433" s="54" t="str">
        <f aca="false">IF(OR(AND(D433&gt;0.5,E433&gt;0.5,F433&gt;0.5),AND(D433&lt;0.5,E433&lt;0.5,F433&lt;0.5)),"Yes","No — toss-up")</f>
        <v>Yes</v>
      </c>
    </row>
    <row r="434" customFormat="false" ht="15" hidden="false" customHeight="false" outlineLevel="0" collapsed="false">
      <c r="A434" s="9" t="str">
        <f aca="false">'2026 Forecast A'!A342</f>
        <v>Northampton</v>
      </c>
      <c r="B434" s="9" t="str">
        <f aca="false">'2026 Forecast A'!B342</f>
        <v>PALMER</v>
      </c>
      <c r="C434" s="9" t="str">
        <f aca="false">'2026 Forecast A'!C342</f>
        <v>PALMER — historical precinct 1030</v>
      </c>
      <c r="D434" s="10" t="n">
        <f aca="false">'2026 Forecast A'!G342</f>
        <v>0.544659132336858</v>
      </c>
      <c r="E434" s="10" t="n">
        <f aca="false">'2026 Forecast B'!G342</f>
        <v>0.538461538461538</v>
      </c>
      <c r="F434" s="10" t="n">
        <f aca="false">'2026 Forecast C'!G342</f>
        <v>0.545388261028072</v>
      </c>
      <c r="G434" s="52" t="n">
        <f aca="false">(MAX(D434:F434)-MIN(D434:F434))*100</f>
        <v>0.692672256653304</v>
      </c>
      <c r="H434" s="53" t="n">
        <f aca="false">'2026 Forecast A'!L342</f>
        <v>2.31037349377366</v>
      </c>
      <c r="I434" s="53" t="n">
        <f aca="false">'2026 Forecast B'!L342</f>
        <v>2.4262320385901</v>
      </c>
      <c r="J434" s="53" t="n">
        <f aca="false">'2026 Forecast C'!L342</f>
        <v>2.24926519740356</v>
      </c>
      <c r="K434" s="18" t="n">
        <f aca="false">'2026 Forecast A'!F342</f>
        <v>2743</v>
      </c>
      <c r="L434" s="54" t="str">
        <f aca="false">IF(OR(AND(D434&gt;0.5,E434&gt;0.5,F434&gt;0.5),AND(D434&lt;0.5,E434&lt;0.5,F434&lt;0.5)),"Yes","No — toss-up")</f>
        <v>Yes</v>
      </c>
    </row>
    <row r="435" customFormat="false" ht="15" hidden="false" customHeight="false" outlineLevel="0" collapsed="false">
      <c r="A435" s="9" t="str">
        <f aca="false">'2026 Forecast A'!A343</f>
        <v>Northampton</v>
      </c>
      <c r="B435" s="9" t="str">
        <f aca="false">'2026 Forecast A'!B343</f>
        <v>PALMER</v>
      </c>
      <c r="C435" s="9" t="str">
        <f aca="false">'2026 Forecast A'!C343</f>
        <v>PALMER — historical precinct 1040</v>
      </c>
      <c r="D435" s="10" t="n">
        <f aca="false">'2026 Forecast A'!G343</f>
        <v>0.491201224177506</v>
      </c>
      <c r="E435" s="10" t="n">
        <f aca="false">'2026 Forecast B'!G343</f>
        <v>0.494261667941852</v>
      </c>
      <c r="F435" s="10" t="n">
        <f aca="false">'2026 Forecast C'!G343</f>
        <v>0.491966335118592</v>
      </c>
      <c r="G435" s="52" t="n">
        <f aca="false">(MAX(D435:F435)-MIN(D435:F435))*100</f>
        <v>0.306044376434583</v>
      </c>
      <c r="H435" s="53" t="n">
        <f aca="false">'2026 Forecast A'!L343</f>
        <v>2.31037349377366</v>
      </c>
      <c r="I435" s="53" t="n">
        <f aca="false">'2026 Forecast B'!L343</f>
        <v>2.4262320385901</v>
      </c>
      <c r="J435" s="53" t="n">
        <f aca="false">'2026 Forecast C'!L343</f>
        <v>2.24926519740356</v>
      </c>
      <c r="K435" s="18" t="n">
        <f aca="false">'2026 Forecast A'!F343</f>
        <v>1307</v>
      </c>
      <c r="L435" s="54" t="str">
        <f aca="false">IF(OR(AND(D435&gt;0.5,E435&gt;0.5,F435&gt;0.5),AND(D435&lt;0.5,E435&lt;0.5,F435&lt;0.5)),"Yes","No — toss-up")</f>
        <v>Yes</v>
      </c>
    </row>
    <row r="436" customFormat="false" ht="15" hidden="false" customHeight="false" outlineLevel="0" collapsed="false">
      <c r="A436" s="9" t="str">
        <f aca="false">'2026 Forecast A'!A344</f>
        <v>Northampton</v>
      </c>
      <c r="B436" s="9" t="str">
        <f aca="false">'2026 Forecast A'!B344</f>
        <v>PALMER</v>
      </c>
      <c r="C436" s="9" t="str">
        <f aca="false">'2026 Forecast A'!C344</f>
        <v>PALMER — historical precinct 1050</v>
      </c>
      <c r="D436" s="10" t="n">
        <f aca="false">'2026 Forecast A'!G344</f>
        <v>0.458860759493671</v>
      </c>
      <c r="E436" s="10" t="n">
        <f aca="false">'2026 Forecast B'!G344</f>
        <v>0.450949367088608</v>
      </c>
      <c r="F436" s="10" t="n">
        <f aca="false">'2026 Forecast C'!G344</f>
        <v>0.458860759493671</v>
      </c>
      <c r="G436" s="52" t="n">
        <f aca="false">(MAX(D436:F436)-MIN(D436:F436))*100</f>
        <v>0.791139240506328</v>
      </c>
      <c r="H436" s="53" t="n">
        <f aca="false">'2026 Forecast A'!L344</f>
        <v>2.48061389568831</v>
      </c>
      <c r="I436" s="53" t="n">
        <f aca="false">'2026 Forecast B'!L344</f>
        <v>2.66598492303397</v>
      </c>
      <c r="J436" s="53" t="n">
        <f aca="false">'2026 Forecast C'!L344</f>
        <v>2.39915566359118</v>
      </c>
      <c r="K436" s="18" t="n">
        <f aca="false">'2026 Forecast A'!F344</f>
        <v>632</v>
      </c>
      <c r="L436" s="54" t="str">
        <f aca="false">IF(OR(AND(D436&gt;0.5,E436&gt;0.5,F436&gt;0.5),AND(D436&lt;0.5,E436&lt;0.5,F436&lt;0.5)),"Yes","No — toss-up")</f>
        <v>Yes</v>
      </c>
    </row>
    <row r="437" customFormat="false" ht="15" hidden="false" customHeight="false" outlineLevel="0" collapsed="false">
      <c r="A437" s="9" t="str">
        <f aca="false">'2026 Forecast A'!A345</f>
        <v>Northampton</v>
      </c>
      <c r="B437" s="9" t="str">
        <f aca="false">'2026 Forecast A'!B345</f>
        <v>PALMER</v>
      </c>
      <c r="C437" s="9" t="str">
        <f aca="false">'2026 Forecast A'!C345</f>
        <v>PALMER — historical precinct 990</v>
      </c>
      <c r="D437" s="10" t="n">
        <f aca="false">'2026 Forecast A'!G345</f>
        <v>0.557422969187675</v>
      </c>
      <c r="E437" s="10" t="n">
        <f aca="false">'2026 Forecast B'!G345</f>
        <v>0.557422969187675</v>
      </c>
      <c r="F437" s="10" t="n">
        <f aca="false">'2026 Forecast C'!G345</f>
        <v>0.552941176470588</v>
      </c>
      <c r="G437" s="52" t="n">
        <f aca="false">(MAX(D437:F437)-MIN(D437:F437))*100</f>
        <v>0.448179271708682</v>
      </c>
      <c r="H437" s="53" t="n">
        <f aca="false">'2026 Forecast A'!L345</f>
        <v>2.31037349377366</v>
      </c>
      <c r="I437" s="53" t="n">
        <f aca="false">'2026 Forecast B'!L345</f>
        <v>2.4262320385901</v>
      </c>
      <c r="J437" s="53" t="n">
        <f aca="false">'2026 Forecast C'!L345</f>
        <v>2.24926519740356</v>
      </c>
      <c r="K437" s="18" t="n">
        <f aca="false">'2026 Forecast A'!F345</f>
        <v>1785</v>
      </c>
      <c r="L437" s="54" t="str">
        <f aca="false">IF(OR(AND(D437&gt;0.5,E437&gt;0.5,F437&gt;0.5),AND(D437&lt;0.5,E437&lt;0.5,F437&lt;0.5)),"Yes","No — toss-up")</f>
        <v>Yes</v>
      </c>
    </row>
    <row r="438" customFormat="false" ht="15" hidden="false" customHeight="false" outlineLevel="0" collapsed="false">
      <c r="A438" s="9" t="str">
        <f aca="false">'2026 Forecast A'!A346</f>
        <v>Northampton</v>
      </c>
      <c r="B438" s="9" t="str">
        <f aca="false">'2026 Forecast A'!B346</f>
        <v>PEN ARGYL</v>
      </c>
      <c r="C438" s="9" t="str">
        <f aca="false">'2026 Forecast A'!C346</f>
        <v>PEN ARGYL BORO 1ST WARD</v>
      </c>
      <c r="D438" s="10" t="n">
        <f aca="false">'2026 Forecast A'!G346</f>
        <v>0.372093023255814</v>
      </c>
      <c r="E438" s="10" t="n">
        <f aca="false">'2026 Forecast B'!G346</f>
        <v>0.372093023255814</v>
      </c>
      <c r="F438" s="10" t="n">
        <f aca="false">'2026 Forecast C'!G346</f>
        <v>0.372093023255814</v>
      </c>
      <c r="G438" s="52" t="n">
        <f aca="false">(MAX(D438:F438)-MIN(D438:F438))*100</f>
        <v>0</v>
      </c>
      <c r="H438" s="53" t="n">
        <f aca="false">'2026 Forecast A'!L346</f>
        <v>3.44705498225642</v>
      </c>
      <c r="I438" s="53" t="n">
        <f aca="false">'2026 Forecast B'!L346</f>
        <v>3.66578676809892</v>
      </c>
      <c r="J438" s="53" t="n">
        <f aca="false">'2026 Forecast C'!L346</f>
        <v>3.27782194131547</v>
      </c>
      <c r="K438" s="18" t="n">
        <f aca="false">'2026 Forecast A'!F346</f>
        <v>215</v>
      </c>
      <c r="L438" s="54" t="str">
        <f aca="false">IF(OR(AND(D438&gt;0.5,E438&gt;0.5,F438&gt;0.5),AND(D438&lt;0.5,E438&lt;0.5,F438&lt;0.5)),"Yes","No — toss-up")</f>
        <v>Yes</v>
      </c>
    </row>
    <row r="439" customFormat="false" ht="15" hidden="false" customHeight="false" outlineLevel="0" collapsed="false">
      <c r="A439" s="9" t="str">
        <f aca="false">'2026 Forecast A'!A347</f>
        <v>Northampton</v>
      </c>
      <c r="B439" s="9" t="str">
        <f aca="false">'2026 Forecast A'!B347</f>
        <v>PEN ARGYL</v>
      </c>
      <c r="C439" s="9" t="str">
        <f aca="false">'2026 Forecast A'!C347</f>
        <v>PEN ARGYL BORO 2ND WARD</v>
      </c>
      <c r="D439" s="10" t="n">
        <f aca="false">'2026 Forecast A'!G347</f>
        <v>0.335701598579041</v>
      </c>
      <c r="E439" s="10" t="n">
        <f aca="false">'2026 Forecast B'!G347</f>
        <v>0.33214920071048</v>
      </c>
      <c r="F439" s="10" t="n">
        <f aca="false">'2026 Forecast C'!G347</f>
        <v>0.341030195381883</v>
      </c>
      <c r="G439" s="52" t="n">
        <f aca="false">(MAX(D439:F439)-MIN(D439:F439))*100</f>
        <v>0.888099467140319</v>
      </c>
      <c r="H439" s="53" t="n">
        <f aca="false">'2026 Forecast A'!L347</f>
        <v>3.44705498225642</v>
      </c>
      <c r="I439" s="53" t="n">
        <f aca="false">'2026 Forecast B'!L347</f>
        <v>3.66578676809892</v>
      </c>
      <c r="J439" s="53" t="n">
        <f aca="false">'2026 Forecast C'!L347</f>
        <v>3.27782194131547</v>
      </c>
      <c r="K439" s="18" t="n">
        <f aca="false">'2026 Forecast A'!F347</f>
        <v>563</v>
      </c>
      <c r="L439" s="54" t="str">
        <f aca="false">IF(OR(AND(D439&gt;0.5,E439&gt;0.5,F439&gt;0.5),AND(D439&lt;0.5,E439&lt;0.5,F439&lt;0.5)),"Yes","No — toss-up")</f>
        <v>Yes</v>
      </c>
    </row>
    <row r="440" customFormat="false" ht="15" hidden="false" customHeight="false" outlineLevel="0" collapsed="false">
      <c r="A440" s="9" t="str">
        <f aca="false">'2026 Forecast A'!A348</f>
        <v>Northampton</v>
      </c>
      <c r="B440" s="9" t="str">
        <f aca="false">'2026 Forecast A'!B348</f>
        <v>PEN ARGYL</v>
      </c>
      <c r="C440" s="9" t="str">
        <f aca="false">'2026 Forecast A'!C348</f>
        <v>PEN ARGYL BORO 3RD WARD</v>
      </c>
      <c r="D440" s="10" t="n">
        <f aca="false">'2026 Forecast A'!G348</f>
        <v>0.414364640883978</v>
      </c>
      <c r="E440" s="10" t="n">
        <f aca="false">'2026 Forecast B'!G348</f>
        <v>0.408839779005525</v>
      </c>
      <c r="F440" s="10" t="n">
        <f aca="false">'2026 Forecast C'!G348</f>
        <v>0.414364640883978</v>
      </c>
      <c r="G440" s="52" t="n">
        <f aca="false">(MAX(D440:F440)-MIN(D440:F440))*100</f>
        <v>0.552486187845303</v>
      </c>
      <c r="H440" s="53" t="n">
        <f aca="false">'2026 Forecast A'!L348</f>
        <v>3.44705498225642</v>
      </c>
      <c r="I440" s="53" t="n">
        <f aca="false">'2026 Forecast B'!L348</f>
        <v>3.66578676809892</v>
      </c>
      <c r="J440" s="53" t="n">
        <f aca="false">'2026 Forecast C'!L348</f>
        <v>3.27782194131547</v>
      </c>
      <c r="K440" s="18" t="n">
        <f aca="false">'2026 Forecast A'!F348</f>
        <v>362</v>
      </c>
      <c r="L440" s="54" t="str">
        <f aca="false">IF(OR(AND(D440&gt;0.5,E440&gt;0.5,F440&gt;0.5),AND(D440&lt;0.5,E440&lt;0.5,F440&lt;0.5)),"Yes","No — toss-up")</f>
        <v>Yes</v>
      </c>
    </row>
    <row r="441" customFormat="false" ht="15" hidden="false" customHeight="false" outlineLevel="0" collapsed="false">
      <c r="A441" s="9" t="str">
        <f aca="false">'2026 Forecast A'!A349</f>
        <v>Northampton</v>
      </c>
      <c r="B441" s="9" t="str">
        <f aca="false">'2026 Forecast A'!B349</f>
        <v>PEN ARGYL</v>
      </c>
      <c r="C441" s="9" t="str">
        <f aca="false">'2026 Forecast A'!C349</f>
        <v>PEN ARGYL BORO 4TH WARD</v>
      </c>
      <c r="D441" s="10" t="n">
        <f aca="false">'2026 Forecast A'!G349</f>
        <v>0.416666666666667</v>
      </c>
      <c r="E441" s="10" t="n">
        <f aca="false">'2026 Forecast B'!G349</f>
        <v>0.412037037037037</v>
      </c>
      <c r="F441" s="10" t="n">
        <f aca="false">'2026 Forecast C'!G349</f>
        <v>0.416666666666667</v>
      </c>
      <c r="G441" s="52" t="n">
        <f aca="false">(MAX(D441:F441)-MIN(D441:F441))*100</f>
        <v>0.462962962962965</v>
      </c>
      <c r="H441" s="53" t="n">
        <f aca="false">'2026 Forecast A'!L349</f>
        <v>3.44705498225642</v>
      </c>
      <c r="I441" s="53" t="n">
        <f aca="false">'2026 Forecast B'!L349</f>
        <v>3.66578676809892</v>
      </c>
      <c r="J441" s="53" t="n">
        <f aca="false">'2026 Forecast C'!L349</f>
        <v>3.27782194131547</v>
      </c>
      <c r="K441" s="18" t="n">
        <f aca="false">'2026 Forecast A'!F349</f>
        <v>216</v>
      </c>
      <c r="L441" s="54" t="str">
        <f aca="false">IF(OR(AND(D441&gt;0.5,E441&gt;0.5,F441&gt;0.5),AND(D441&lt;0.5,E441&lt;0.5,F441&lt;0.5)),"Yes","No — toss-up")</f>
        <v>Yes</v>
      </c>
    </row>
    <row r="442" customFormat="false" ht="15" hidden="false" customHeight="false" outlineLevel="0" collapsed="false">
      <c r="A442" s="9" t="str">
        <f aca="false">'2026 Forecast A'!A350</f>
        <v>Northampton</v>
      </c>
      <c r="B442" s="9" t="str">
        <f aca="false">'2026 Forecast A'!B350</f>
        <v>PLAINFIELD</v>
      </c>
      <c r="C442" s="9" t="str">
        <f aca="false">'2026 Forecast A'!C350</f>
        <v>PLAINFIELD TWSP - BELFAST</v>
      </c>
      <c r="D442" s="10" t="n">
        <f aca="false">'2026 Forecast A'!G350</f>
        <v>0.354363827549947</v>
      </c>
      <c r="E442" s="10" t="n">
        <f aca="false">'2026 Forecast B'!G350</f>
        <v>0.368033648790747</v>
      </c>
      <c r="F442" s="10" t="n">
        <f aca="false">'2026 Forecast C'!G350</f>
        <v>0.35751840168244</v>
      </c>
      <c r="G442" s="52" t="n">
        <f aca="false">(MAX(D442:F442)-MIN(D442:F442))*100</f>
        <v>1.36698212407991</v>
      </c>
      <c r="H442" s="53" t="n">
        <f aca="false">'2026 Forecast A'!L350</f>
        <v>2.31037349377366</v>
      </c>
      <c r="I442" s="53" t="n">
        <f aca="false">'2026 Forecast B'!L350</f>
        <v>2.4262320385901</v>
      </c>
      <c r="J442" s="53" t="n">
        <f aca="false">'2026 Forecast C'!L350</f>
        <v>2.24926519740356</v>
      </c>
      <c r="K442" s="18" t="n">
        <f aca="false">'2026 Forecast A'!F350</f>
        <v>951</v>
      </c>
      <c r="L442" s="54" t="str">
        <f aca="false">IF(OR(AND(D442&gt;0.5,E442&gt;0.5,F442&gt;0.5),AND(D442&lt;0.5,E442&lt;0.5,F442&lt;0.5)),"Yes","No — toss-up")</f>
        <v>Yes</v>
      </c>
    </row>
    <row r="443" customFormat="false" ht="15" hidden="false" customHeight="false" outlineLevel="0" collapsed="false">
      <c r="A443" s="9" t="str">
        <f aca="false">'2026 Forecast A'!A351</f>
        <v>Northampton</v>
      </c>
      <c r="B443" s="9" t="str">
        <f aca="false">'2026 Forecast A'!B351</f>
        <v>PLAINFIELD</v>
      </c>
      <c r="C443" s="9" t="str">
        <f aca="false">'2026 Forecast A'!C351</f>
        <v>PLAINFIELD TWSP - DELABOLE</v>
      </c>
      <c r="D443" s="10" t="n">
        <f aca="false">'2026 Forecast A'!G351</f>
        <v>0.372496662216288</v>
      </c>
      <c r="E443" s="10" t="n">
        <f aca="false">'2026 Forecast B'!G351</f>
        <v>0.373831775700935</v>
      </c>
      <c r="F443" s="10" t="n">
        <f aca="false">'2026 Forecast C'!G351</f>
        <v>0.372496662216288</v>
      </c>
      <c r="G443" s="52" t="n">
        <f aca="false">(MAX(D443:F443)-MIN(D443:F443))*100</f>
        <v>0.133511348464616</v>
      </c>
      <c r="H443" s="53" t="n">
        <f aca="false">'2026 Forecast A'!L351</f>
        <v>2.48061389568831</v>
      </c>
      <c r="I443" s="53" t="n">
        <f aca="false">'2026 Forecast B'!L351</f>
        <v>2.66598492303397</v>
      </c>
      <c r="J443" s="53" t="n">
        <f aca="false">'2026 Forecast C'!L351</f>
        <v>2.39915566359118</v>
      </c>
      <c r="K443" s="18" t="n">
        <f aca="false">'2026 Forecast A'!F351</f>
        <v>749</v>
      </c>
      <c r="L443" s="54" t="str">
        <f aca="false">IF(OR(AND(D443&gt;0.5,E443&gt;0.5,F443&gt;0.5),AND(D443&lt;0.5,E443&lt;0.5,F443&lt;0.5)),"Yes","No — toss-up")</f>
        <v>Yes</v>
      </c>
    </row>
    <row r="444" customFormat="false" ht="15" hidden="false" customHeight="false" outlineLevel="0" collapsed="false">
      <c r="A444" s="9" t="str">
        <f aca="false">'2026 Forecast A'!A352</f>
        <v>Northampton</v>
      </c>
      <c r="B444" s="9" t="str">
        <f aca="false">'2026 Forecast A'!B352</f>
        <v>PLAINFIELD</v>
      </c>
      <c r="C444" s="9" t="str">
        <f aca="false">'2026 Forecast A'!C352</f>
        <v>PLAINFIELD TWSP - KESSLERSVILLE</v>
      </c>
      <c r="D444" s="10" t="n">
        <f aca="false">'2026 Forecast A'!G352</f>
        <v>0.333804809052334</v>
      </c>
      <c r="E444" s="10" t="n">
        <f aca="false">'2026 Forecast B'!G352</f>
        <v>0.335219236209335</v>
      </c>
      <c r="F444" s="10" t="n">
        <f aca="false">'2026 Forecast C'!G352</f>
        <v>0.338048090523338</v>
      </c>
      <c r="G444" s="52" t="n">
        <f aca="false">(MAX(D444:F444)-MIN(D444:F444))*100</f>
        <v>0.424328147100428</v>
      </c>
      <c r="H444" s="53" t="n">
        <f aca="false">'2026 Forecast A'!L352</f>
        <v>2.48061389568831</v>
      </c>
      <c r="I444" s="53" t="n">
        <f aca="false">'2026 Forecast B'!L352</f>
        <v>2.66598492303397</v>
      </c>
      <c r="J444" s="53" t="n">
        <f aca="false">'2026 Forecast C'!L352</f>
        <v>2.39915566359118</v>
      </c>
      <c r="K444" s="18" t="n">
        <f aca="false">'2026 Forecast A'!F352</f>
        <v>707</v>
      </c>
      <c r="L444" s="54" t="str">
        <f aca="false">IF(OR(AND(D444&gt;0.5,E444&gt;0.5,F444&gt;0.5),AND(D444&lt;0.5,E444&lt;0.5,F444&lt;0.5)),"Yes","No — toss-up")</f>
        <v>Yes</v>
      </c>
    </row>
    <row r="445" customFormat="false" ht="15" hidden="false" customHeight="false" outlineLevel="0" collapsed="false">
      <c r="A445" s="9" t="str">
        <f aca="false">'2026 Forecast A'!A353</f>
        <v>Northampton</v>
      </c>
      <c r="B445" s="9" t="str">
        <f aca="false">'2026 Forecast A'!B353</f>
        <v>PLAINFIELD</v>
      </c>
      <c r="C445" s="9" t="str">
        <f aca="false">'2026 Forecast A'!C353</f>
        <v>PLAINFIELD TWSP - PLAINFIELD CHURCH</v>
      </c>
      <c r="D445" s="10" t="n">
        <f aca="false">'2026 Forecast A'!G353</f>
        <v>0.346423562412342</v>
      </c>
      <c r="E445" s="10" t="n">
        <f aca="false">'2026 Forecast B'!G353</f>
        <v>0.350631136044881</v>
      </c>
      <c r="F445" s="10" t="n">
        <f aca="false">'2026 Forecast C'!G353</f>
        <v>0.349228611500701</v>
      </c>
      <c r="G445" s="52" t="n">
        <f aca="false">(MAX(D445:F445)-MIN(D445:F445))*100</f>
        <v>0.420757363253854</v>
      </c>
      <c r="H445" s="53" t="n">
        <f aca="false">'2026 Forecast A'!L353</f>
        <v>2.48061389568831</v>
      </c>
      <c r="I445" s="53" t="n">
        <f aca="false">'2026 Forecast B'!L353</f>
        <v>2.66598492303397</v>
      </c>
      <c r="J445" s="53" t="n">
        <f aca="false">'2026 Forecast C'!L353</f>
        <v>2.39915566359118</v>
      </c>
      <c r="K445" s="18" t="n">
        <f aca="false">'2026 Forecast A'!F353</f>
        <v>713</v>
      </c>
      <c r="L445" s="54" t="str">
        <f aca="false">IF(OR(AND(D445&gt;0.5,E445&gt;0.5,F445&gt;0.5),AND(D445&lt;0.5,E445&lt;0.5,F445&lt;0.5)),"Yes","No — toss-up")</f>
        <v>Yes</v>
      </c>
    </row>
    <row r="446" customFormat="false" ht="15" hidden="false" customHeight="false" outlineLevel="0" collapsed="false">
      <c r="A446" s="9" t="str">
        <f aca="false">'2026 Forecast A'!A354</f>
        <v>Northampton</v>
      </c>
      <c r="B446" s="9" t="str">
        <f aca="false">'2026 Forecast A'!B354</f>
        <v>PORTLAND</v>
      </c>
      <c r="C446" s="9" t="str">
        <f aca="false">'2026 Forecast A'!C354</f>
        <v>PORTLAND BORO</v>
      </c>
      <c r="D446" s="10" t="n">
        <f aca="false">'2026 Forecast A'!G354</f>
        <v>0.341836734693878</v>
      </c>
      <c r="E446" s="10" t="n">
        <f aca="false">'2026 Forecast B'!G354</f>
        <v>0.346938775510204</v>
      </c>
      <c r="F446" s="10" t="n">
        <f aca="false">'2026 Forecast C'!G354</f>
        <v>0.346938775510204</v>
      </c>
      <c r="G446" s="52" t="n">
        <f aca="false">(MAX(D446:F446)-MIN(D446:F446))*100</f>
        <v>0.510204081632654</v>
      </c>
      <c r="H446" s="53" t="n">
        <f aca="false">'2026 Forecast A'!L354</f>
        <v>3.44705498225642</v>
      </c>
      <c r="I446" s="53" t="n">
        <f aca="false">'2026 Forecast B'!L354</f>
        <v>3.66578676809892</v>
      </c>
      <c r="J446" s="53" t="n">
        <f aca="false">'2026 Forecast C'!L354</f>
        <v>3.27782194131547</v>
      </c>
      <c r="K446" s="18" t="n">
        <f aca="false">'2026 Forecast A'!F354</f>
        <v>196</v>
      </c>
      <c r="L446" s="54" t="str">
        <f aca="false">IF(OR(AND(D446&gt;0.5,E446&gt;0.5,F446&gt;0.5),AND(D446&lt;0.5,E446&lt;0.5,F446&lt;0.5)),"Yes","No — toss-up")</f>
        <v>Yes</v>
      </c>
    </row>
    <row r="447" customFormat="false" ht="15" hidden="false" customHeight="false" outlineLevel="0" collapsed="false">
      <c r="A447" s="9" t="str">
        <f aca="false">'2026 Forecast A'!A355</f>
        <v>Northampton</v>
      </c>
      <c r="B447" s="9" t="str">
        <f aca="false">'2026 Forecast A'!B355</f>
        <v>ROSETO</v>
      </c>
      <c r="C447" s="9" t="str">
        <f aca="false">'2026 Forecast A'!C355</f>
        <v>ROSETO BORO</v>
      </c>
      <c r="D447" s="10" t="n">
        <f aca="false">'2026 Forecast A'!G355</f>
        <v>0.369883040935673</v>
      </c>
      <c r="E447" s="10" t="n">
        <f aca="false">'2026 Forecast B'!G355</f>
        <v>0.361111111111111</v>
      </c>
      <c r="F447" s="10" t="n">
        <f aca="false">'2026 Forecast C'!G355</f>
        <v>0.374269005847953</v>
      </c>
      <c r="G447" s="52" t="n">
        <f aca="false">(MAX(D447:F447)-MIN(D447:F447))*100</f>
        <v>1.31578947368421</v>
      </c>
      <c r="H447" s="53" t="n">
        <f aca="false">'2026 Forecast A'!L355</f>
        <v>2.48061389568831</v>
      </c>
      <c r="I447" s="53" t="n">
        <f aca="false">'2026 Forecast B'!L355</f>
        <v>2.66598492303397</v>
      </c>
      <c r="J447" s="53" t="n">
        <f aca="false">'2026 Forecast C'!L355</f>
        <v>2.39915566359118</v>
      </c>
      <c r="K447" s="18" t="n">
        <f aca="false">'2026 Forecast A'!F355</f>
        <v>684</v>
      </c>
      <c r="L447" s="54" t="str">
        <f aca="false">IF(OR(AND(D447&gt;0.5,E447&gt;0.5,F447&gt;0.5),AND(D447&lt;0.5,E447&lt;0.5,F447&lt;0.5)),"Yes","No — toss-up")</f>
        <v>Yes</v>
      </c>
    </row>
    <row r="448" customFormat="false" ht="15" hidden="false" customHeight="false" outlineLevel="0" collapsed="false">
      <c r="A448" s="9" t="str">
        <f aca="false">'2026 Forecast A'!A356</f>
        <v>Northampton</v>
      </c>
      <c r="B448" s="9" t="str">
        <f aca="false">'2026 Forecast A'!B356</f>
        <v>STOCKERTOWN</v>
      </c>
      <c r="C448" s="9" t="str">
        <f aca="false">'2026 Forecast A'!C356</f>
        <v>STOCKERTOWN BORO</v>
      </c>
      <c r="D448" s="10" t="n">
        <f aca="false">'2026 Forecast A'!G356</f>
        <v>0.411311053984576</v>
      </c>
      <c r="E448" s="10" t="n">
        <f aca="false">'2026 Forecast B'!G356</f>
        <v>0.413881748071979</v>
      </c>
      <c r="F448" s="10" t="n">
        <f aca="false">'2026 Forecast C'!G356</f>
        <v>0.413881748071979</v>
      </c>
      <c r="G448" s="52" t="n">
        <f aca="false">(MAX(D448:F448)-MIN(D448:F448))*100</f>
        <v>0.257069408740357</v>
      </c>
      <c r="H448" s="53" t="n">
        <f aca="false">'2026 Forecast A'!L356</f>
        <v>3.44705498225642</v>
      </c>
      <c r="I448" s="53" t="n">
        <f aca="false">'2026 Forecast B'!L356</f>
        <v>3.66578676809892</v>
      </c>
      <c r="J448" s="53" t="n">
        <f aca="false">'2026 Forecast C'!L356</f>
        <v>3.27782194131547</v>
      </c>
      <c r="K448" s="18" t="n">
        <f aca="false">'2026 Forecast A'!F356</f>
        <v>389</v>
      </c>
      <c r="L448" s="54" t="str">
        <f aca="false">IF(OR(AND(D448&gt;0.5,E448&gt;0.5,F448&gt;0.5),AND(D448&lt;0.5,E448&lt;0.5,F448&lt;0.5)),"Yes","No — toss-up")</f>
        <v>Yes</v>
      </c>
    </row>
    <row r="449" customFormat="false" ht="15" hidden="false" customHeight="false" outlineLevel="0" collapsed="false">
      <c r="A449" s="9" t="str">
        <f aca="false">'2026 Forecast A'!A357</f>
        <v>Northampton</v>
      </c>
      <c r="B449" s="9" t="str">
        <f aca="false">'2026 Forecast A'!B357</f>
        <v>TATAMY</v>
      </c>
      <c r="C449" s="9" t="str">
        <f aca="false">'2026 Forecast A'!C357</f>
        <v>TATAMY BORO</v>
      </c>
      <c r="D449" s="10" t="n">
        <f aca="false">'2026 Forecast A'!G357</f>
        <v>0.420265780730897</v>
      </c>
      <c r="E449" s="10" t="n">
        <f aca="false">'2026 Forecast B'!G357</f>
        <v>0.426910299003322</v>
      </c>
      <c r="F449" s="10" t="n">
        <f aca="false">'2026 Forecast C'!G357</f>
        <v>0.425249169435216</v>
      </c>
      <c r="G449" s="52" t="n">
        <f aca="false">(MAX(D449:F449)-MIN(D449:F449))*100</f>
        <v>0.664451827242529</v>
      </c>
      <c r="H449" s="53" t="n">
        <f aca="false">'2026 Forecast A'!L357</f>
        <v>2.48061389568831</v>
      </c>
      <c r="I449" s="53" t="n">
        <f aca="false">'2026 Forecast B'!L357</f>
        <v>2.66598492303397</v>
      </c>
      <c r="J449" s="53" t="n">
        <f aca="false">'2026 Forecast C'!L357</f>
        <v>2.39915566359118</v>
      </c>
      <c r="K449" s="18" t="n">
        <f aca="false">'2026 Forecast A'!F357</f>
        <v>602</v>
      </c>
      <c r="L449" s="54" t="str">
        <f aca="false">IF(OR(AND(D449&gt;0.5,E449&gt;0.5,F449&gt;0.5),AND(D449&lt;0.5,E449&lt;0.5,F449&lt;0.5)),"Yes","No — toss-up")</f>
        <v>Yes</v>
      </c>
    </row>
    <row r="450" customFormat="false" ht="15" hidden="false" customHeight="false" outlineLevel="0" collapsed="false">
      <c r="A450" s="9" t="str">
        <f aca="false">'2026 Forecast A'!A358</f>
        <v>Northampton</v>
      </c>
      <c r="B450" s="9" t="str">
        <f aca="false">'2026 Forecast A'!B358</f>
        <v>UPPER MOUNT BETHEL</v>
      </c>
      <c r="C450" s="9" t="str">
        <f aca="false">'2026 Forecast A'!C358</f>
        <v>UPPER MT BETHEL TWSP - CENTERVILLE</v>
      </c>
      <c r="D450" s="10" t="n">
        <f aca="false">'2026 Forecast A'!G358</f>
        <v>0.288697788697789</v>
      </c>
      <c r="E450" s="10" t="n">
        <f aca="false">'2026 Forecast B'!G358</f>
        <v>0.285012285012285</v>
      </c>
      <c r="F450" s="10" t="n">
        <f aca="false">'2026 Forecast C'!G358</f>
        <v>0.294840294840295</v>
      </c>
      <c r="G450" s="52" t="n">
        <f aca="false">(MAX(D450:F450)-MIN(D450:F450))*100</f>
        <v>0.98280098280098</v>
      </c>
      <c r="H450" s="53" t="n">
        <f aca="false">'2026 Forecast A'!L358</f>
        <v>2.48061389568831</v>
      </c>
      <c r="I450" s="53" t="n">
        <f aca="false">'2026 Forecast B'!L358</f>
        <v>2.66598492303397</v>
      </c>
      <c r="J450" s="53" t="n">
        <f aca="false">'2026 Forecast C'!L358</f>
        <v>2.39915566359118</v>
      </c>
      <c r="K450" s="18" t="n">
        <f aca="false">'2026 Forecast A'!F358</f>
        <v>814</v>
      </c>
      <c r="L450" s="54" t="str">
        <f aca="false">IF(OR(AND(D450&gt;0.5,E450&gt;0.5,F450&gt;0.5),AND(D450&lt;0.5,E450&lt;0.5,F450&lt;0.5)),"Yes","No — toss-up")</f>
        <v>Yes</v>
      </c>
    </row>
    <row r="451" customFormat="false" ht="15" hidden="false" customHeight="false" outlineLevel="0" collapsed="false">
      <c r="A451" s="9" t="str">
        <f aca="false">'2026 Forecast A'!A359</f>
        <v>Northampton</v>
      </c>
      <c r="B451" s="9" t="str">
        <f aca="false">'2026 Forecast A'!B359</f>
        <v>UPPER MOUNT BETHEL</v>
      </c>
      <c r="C451" s="9" t="str">
        <f aca="false">'2026 Forecast A'!C359</f>
        <v>UPPER MT BETHEL TWSP - JOHNSONVILLE</v>
      </c>
      <c r="D451" s="10" t="n">
        <f aca="false">'2026 Forecast A'!G359</f>
        <v>0.33063209076175</v>
      </c>
      <c r="E451" s="10" t="n">
        <f aca="false">'2026 Forecast B'!G359</f>
        <v>0.325769854132901</v>
      </c>
      <c r="F451" s="10" t="n">
        <f aca="false">'2026 Forecast C'!G359</f>
        <v>0.3354943273906</v>
      </c>
      <c r="G451" s="52" t="n">
        <f aca="false">(MAX(D451:F451)-MIN(D451:F451))*100</f>
        <v>0.972447325769854</v>
      </c>
      <c r="H451" s="53" t="n">
        <f aca="false">'2026 Forecast A'!L359</f>
        <v>2.48061389568831</v>
      </c>
      <c r="I451" s="53" t="n">
        <f aca="false">'2026 Forecast B'!L359</f>
        <v>2.66598492303397</v>
      </c>
      <c r="J451" s="53" t="n">
        <f aca="false">'2026 Forecast C'!L359</f>
        <v>2.39915566359118</v>
      </c>
      <c r="K451" s="18" t="n">
        <f aca="false">'2026 Forecast A'!F359</f>
        <v>617</v>
      </c>
      <c r="L451" s="54" t="str">
        <f aca="false">IF(OR(AND(D451&gt;0.5,E451&gt;0.5,F451&gt;0.5),AND(D451&lt;0.5,E451&lt;0.5,F451&lt;0.5)),"Yes","No — toss-up")</f>
        <v>Yes</v>
      </c>
    </row>
    <row r="452" customFormat="false" ht="15" hidden="false" customHeight="false" outlineLevel="0" collapsed="false">
      <c r="A452" s="9" t="str">
        <f aca="false">'2026 Forecast A'!A360</f>
        <v>Northampton</v>
      </c>
      <c r="B452" s="9" t="str">
        <f aca="false">'2026 Forecast A'!B360</f>
        <v>UPPER MOUNT BETHEL</v>
      </c>
      <c r="C452" s="9" t="str">
        <f aca="false">'2026 Forecast A'!C360</f>
        <v>UPPER MT BETHEL TWSP - NORTH BANGOR</v>
      </c>
      <c r="D452" s="10" t="n">
        <f aca="false">'2026 Forecast A'!G360</f>
        <v>0.284090909090909</v>
      </c>
      <c r="E452" s="10" t="n">
        <f aca="false">'2026 Forecast B'!G360</f>
        <v>0.285984848484849</v>
      </c>
      <c r="F452" s="10" t="n">
        <f aca="false">'2026 Forecast C'!G360</f>
        <v>0.289772727272727</v>
      </c>
      <c r="G452" s="52" t="n">
        <f aca="false">(MAX(D452:F452)-MIN(D452:F452))*100</f>
        <v>0.568181818181818</v>
      </c>
      <c r="H452" s="53" t="n">
        <f aca="false">'2026 Forecast A'!L360</f>
        <v>3.44705498225642</v>
      </c>
      <c r="I452" s="53" t="n">
        <f aca="false">'2026 Forecast B'!L360</f>
        <v>3.66578676809892</v>
      </c>
      <c r="J452" s="53" t="n">
        <f aca="false">'2026 Forecast C'!L360</f>
        <v>3.27782194131547</v>
      </c>
      <c r="K452" s="18" t="n">
        <f aca="false">'2026 Forecast A'!F360</f>
        <v>528</v>
      </c>
      <c r="L452" s="54" t="str">
        <f aca="false">IF(OR(AND(D452&gt;0.5,E452&gt;0.5,F452&gt;0.5),AND(D452&lt;0.5,E452&lt;0.5,F452&lt;0.5)),"Yes","No — toss-up")</f>
        <v>Yes</v>
      </c>
    </row>
    <row r="453" customFormat="false" ht="15" hidden="false" customHeight="false" outlineLevel="0" collapsed="false">
      <c r="A453" s="9" t="str">
        <f aca="false">'2026 Forecast A'!A361</f>
        <v>Northampton</v>
      </c>
      <c r="B453" s="9" t="str">
        <f aca="false">'2026 Forecast A'!B361</f>
        <v>UPPER MOUNT BETHEL</v>
      </c>
      <c r="C453" s="9" t="str">
        <f aca="false">'2026 Forecast A'!C361</f>
        <v>UPPER MT BETHEL TWSP - SLATEFORD</v>
      </c>
      <c r="D453" s="10" t="n">
        <f aca="false">'2026 Forecast A'!G361</f>
        <v>0.31317494600432</v>
      </c>
      <c r="E453" s="10" t="n">
        <f aca="false">'2026 Forecast B'!G361</f>
        <v>0.31317494600432</v>
      </c>
      <c r="F453" s="10" t="n">
        <f aca="false">'2026 Forecast C'!G361</f>
        <v>0.317494600431965</v>
      </c>
      <c r="G453" s="52" t="n">
        <f aca="false">(MAX(D453:F453)-MIN(D453:F453))*100</f>
        <v>0.431965442764576</v>
      </c>
      <c r="H453" s="53" t="n">
        <f aca="false">'2026 Forecast A'!L361</f>
        <v>3.44705498225642</v>
      </c>
      <c r="I453" s="53" t="n">
        <f aca="false">'2026 Forecast B'!L361</f>
        <v>3.66578676809892</v>
      </c>
      <c r="J453" s="53" t="n">
        <f aca="false">'2026 Forecast C'!L361</f>
        <v>3.27782194131547</v>
      </c>
      <c r="K453" s="18" t="n">
        <f aca="false">'2026 Forecast A'!F361</f>
        <v>463</v>
      </c>
      <c r="L453" s="54" t="str">
        <f aca="false">IF(OR(AND(D453&gt;0.5,E453&gt;0.5,F453&gt;0.5),AND(D453&lt;0.5,E453&lt;0.5,F453&lt;0.5)),"Yes","No — toss-up")</f>
        <v>Yes</v>
      </c>
    </row>
    <row r="454" customFormat="false" ht="15" hidden="false" customHeight="false" outlineLevel="0" collapsed="false">
      <c r="A454" s="9" t="str">
        <f aca="false">'2026 Forecast A'!A362</f>
        <v>Northampton</v>
      </c>
      <c r="B454" s="9" t="str">
        <f aca="false">'2026 Forecast A'!B362</f>
        <v>UPPER MOUNT BETHEL</v>
      </c>
      <c r="C454" s="9" t="str">
        <f aca="false">'2026 Forecast A'!C362</f>
        <v>UPPER MT BETHEL TWSP - WILLIAMSBURG</v>
      </c>
      <c r="D454" s="10" t="n">
        <f aca="false">'2026 Forecast A'!G362</f>
        <v>0.37465564738292</v>
      </c>
      <c r="E454" s="10" t="n">
        <f aca="false">'2026 Forecast B'!G362</f>
        <v>0.37465564738292</v>
      </c>
      <c r="F454" s="10" t="n">
        <f aca="false">'2026 Forecast C'!G362</f>
        <v>0.37603305785124</v>
      </c>
      <c r="G454" s="52" t="n">
        <f aca="false">(MAX(D454:F454)-MIN(D454:F454))*100</f>
        <v>0.137741046831957</v>
      </c>
      <c r="H454" s="53" t="n">
        <f aca="false">'2026 Forecast A'!L362</f>
        <v>2.48061389568831</v>
      </c>
      <c r="I454" s="53" t="n">
        <f aca="false">'2026 Forecast B'!L362</f>
        <v>2.66598492303397</v>
      </c>
      <c r="J454" s="53" t="n">
        <f aca="false">'2026 Forecast C'!L362</f>
        <v>2.39915566359118</v>
      </c>
      <c r="K454" s="18" t="n">
        <f aca="false">'2026 Forecast A'!F362</f>
        <v>726</v>
      </c>
      <c r="L454" s="54" t="str">
        <f aca="false">IF(OR(AND(D454&gt;0.5,E454&gt;0.5,F454&gt;0.5),AND(D454&lt;0.5,E454&lt;0.5,F454&lt;0.5)),"Yes","No — toss-up")</f>
        <v>Yes</v>
      </c>
    </row>
    <row r="455" customFormat="false" ht="15" hidden="false" customHeight="false" outlineLevel="0" collapsed="false">
      <c r="A455" s="9" t="str">
        <f aca="false">'2026 Forecast A'!A363</f>
        <v>Northampton</v>
      </c>
      <c r="B455" s="9" t="str">
        <f aca="false">'2026 Forecast A'!B363</f>
        <v>UPPER NAZARETH</v>
      </c>
      <c r="C455" s="9" t="str">
        <f aca="false">'2026 Forecast A'!C363</f>
        <v>UPPER NAZARETH — historical precinct 1230</v>
      </c>
      <c r="D455" s="10" t="n">
        <f aca="false">'2026 Forecast A'!G363</f>
        <v>0.481401617250674</v>
      </c>
      <c r="E455" s="10" t="n">
        <f aca="false">'2026 Forecast B'!G363</f>
        <v>0.485714285714286</v>
      </c>
      <c r="F455" s="10" t="n">
        <f aca="false">'2026 Forecast C'!G363</f>
        <v>0.481940700808625</v>
      </c>
      <c r="G455" s="52" t="n">
        <f aca="false">(MAX(D455:F455)-MIN(D455:F455))*100</f>
        <v>0.431266846361184</v>
      </c>
      <c r="H455" s="53" t="n">
        <f aca="false">'2026 Forecast A'!L363</f>
        <v>2.31037349377366</v>
      </c>
      <c r="I455" s="53" t="n">
        <f aca="false">'2026 Forecast B'!L363</f>
        <v>2.4262320385901</v>
      </c>
      <c r="J455" s="53" t="n">
        <f aca="false">'2026 Forecast C'!L363</f>
        <v>2.24926519740356</v>
      </c>
      <c r="K455" s="18" t="n">
        <f aca="false">'2026 Forecast A'!F363</f>
        <v>1855</v>
      </c>
      <c r="L455" s="54" t="str">
        <f aca="false">IF(OR(AND(D455&gt;0.5,E455&gt;0.5,F455&gt;0.5),AND(D455&lt;0.5,E455&lt;0.5,F455&lt;0.5)),"Yes","No — toss-up")</f>
        <v>Yes</v>
      </c>
    </row>
    <row r="456" customFormat="false" ht="15" hidden="false" customHeight="false" outlineLevel="0" collapsed="false">
      <c r="A456" s="9" t="str">
        <f aca="false">'2026 Forecast A'!A364</f>
        <v>Northampton</v>
      </c>
      <c r="B456" s="9" t="str">
        <f aca="false">'2026 Forecast A'!B364</f>
        <v>UPPER NAZARETH</v>
      </c>
      <c r="C456" s="9" t="str">
        <f aca="false">'2026 Forecast A'!C364</f>
        <v>UPPER NAZARETH — historical precinct 1240</v>
      </c>
      <c r="D456" s="10" t="n">
        <f aca="false">'2026 Forecast A'!G364</f>
        <v>0.479577464788732</v>
      </c>
      <c r="E456" s="10" t="n">
        <f aca="false">'2026 Forecast B'!G364</f>
        <v>0.483098591549296</v>
      </c>
      <c r="F456" s="10" t="n">
        <f aca="false">'2026 Forecast C'!G364</f>
        <v>0.479577464788732</v>
      </c>
      <c r="G456" s="52" t="n">
        <f aca="false">(MAX(D456:F456)-MIN(D456:F456))*100</f>
        <v>0.352112676056338</v>
      </c>
      <c r="H456" s="53" t="n">
        <f aca="false">'2026 Forecast A'!L364</f>
        <v>2.31037349377366</v>
      </c>
      <c r="I456" s="53" t="n">
        <f aca="false">'2026 Forecast B'!L364</f>
        <v>2.4262320385901</v>
      </c>
      <c r="J456" s="53" t="n">
        <f aca="false">'2026 Forecast C'!L364</f>
        <v>2.24926519740356</v>
      </c>
      <c r="K456" s="18" t="n">
        <f aca="false">'2026 Forecast A'!F364</f>
        <v>1420</v>
      </c>
      <c r="L456" s="54" t="str">
        <f aca="false">IF(OR(AND(D456&gt;0.5,E456&gt;0.5,F456&gt;0.5),AND(D456&lt;0.5,E456&lt;0.5,F456&lt;0.5)),"Yes","No — toss-up")</f>
        <v>Yes</v>
      </c>
    </row>
    <row r="457" customFormat="false" ht="15" hidden="false" customHeight="false" outlineLevel="0" collapsed="false">
      <c r="A457" s="9" t="str">
        <f aca="false">'2026 Forecast A'!A365</f>
        <v>Northampton</v>
      </c>
      <c r="B457" s="9" t="str">
        <f aca="false">'2026 Forecast A'!B365</f>
        <v>WALNUTPORT</v>
      </c>
      <c r="C457" s="9" t="str">
        <f aca="false">'2026 Forecast A'!C365</f>
        <v>WALNUTPORT BORO</v>
      </c>
      <c r="D457" s="10" t="n">
        <f aca="false">'2026 Forecast A'!G365</f>
        <v>0.396846254927727</v>
      </c>
      <c r="E457" s="10" t="n">
        <f aca="false">'2026 Forecast B'!G365</f>
        <v>0.396846254927727</v>
      </c>
      <c r="F457" s="10" t="n">
        <f aca="false">'2026 Forecast C'!G365</f>
        <v>0.400788436268068</v>
      </c>
      <c r="G457" s="52" t="n">
        <f aca="false">(MAX(D457:F457)-MIN(D457:F457))*100</f>
        <v>0.394218134034163</v>
      </c>
      <c r="H457" s="53" t="n">
        <f aca="false">'2026 Forecast A'!L365</f>
        <v>2.48061389568831</v>
      </c>
      <c r="I457" s="53" t="n">
        <f aca="false">'2026 Forecast B'!L365</f>
        <v>2.66598492303397</v>
      </c>
      <c r="J457" s="53" t="n">
        <f aca="false">'2026 Forecast C'!L365</f>
        <v>2.39915566359118</v>
      </c>
      <c r="K457" s="18" t="n">
        <f aca="false">'2026 Forecast A'!F365</f>
        <v>761</v>
      </c>
      <c r="L457" s="54" t="str">
        <f aca="false">IF(OR(AND(D457&gt;0.5,E457&gt;0.5,F457&gt;0.5),AND(D457&lt;0.5,E457&lt;0.5,F457&lt;0.5)),"Yes","No — toss-up")</f>
        <v>Yes</v>
      </c>
    </row>
    <row r="458" customFormat="false" ht="15" hidden="false" customHeight="false" outlineLevel="0" collapsed="false">
      <c r="A458" s="9" t="str">
        <f aca="false">'2026 Forecast A'!A366</f>
        <v>Northampton</v>
      </c>
      <c r="B458" s="9" t="str">
        <f aca="false">'2026 Forecast A'!B366</f>
        <v>WASHINGTON</v>
      </c>
      <c r="C458" s="9" t="str">
        <f aca="false">'2026 Forecast A'!C366</f>
        <v>WASHINGTON TWSP - LOWER</v>
      </c>
      <c r="D458" s="10" t="n">
        <f aca="false">'2026 Forecast A'!G366</f>
        <v>0.3432</v>
      </c>
      <c r="E458" s="10" t="n">
        <f aca="false">'2026 Forecast B'!G366</f>
        <v>0.3392</v>
      </c>
      <c r="F458" s="10" t="n">
        <f aca="false">'2026 Forecast C'!G366</f>
        <v>0.3488</v>
      </c>
      <c r="G458" s="52" t="n">
        <f aca="false">(MAX(D458:F458)-MIN(D458:F458))*100</f>
        <v>0.96</v>
      </c>
      <c r="H458" s="53" t="n">
        <f aca="false">'2026 Forecast A'!L366</f>
        <v>2.31037349377366</v>
      </c>
      <c r="I458" s="53" t="n">
        <f aca="false">'2026 Forecast B'!L366</f>
        <v>2.4262320385901</v>
      </c>
      <c r="J458" s="53" t="n">
        <f aca="false">'2026 Forecast C'!L366</f>
        <v>2.24926519740356</v>
      </c>
      <c r="K458" s="18" t="n">
        <f aca="false">'2026 Forecast A'!F366</f>
        <v>1250</v>
      </c>
      <c r="L458" s="54" t="str">
        <f aca="false">IF(OR(AND(D458&gt;0.5,E458&gt;0.5,F458&gt;0.5),AND(D458&lt;0.5,E458&lt;0.5,F458&lt;0.5)),"Yes","No — toss-up")</f>
        <v>Yes</v>
      </c>
    </row>
    <row r="459" customFormat="false" ht="15" hidden="false" customHeight="false" outlineLevel="0" collapsed="false">
      <c r="A459" s="9" t="str">
        <f aca="false">'2026 Forecast A'!A367</f>
        <v>Northampton</v>
      </c>
      <c r="B459" s="9" t="str">
        <f aca="false">'2026 Forecast A'!B367</f>
        <v>WASHINGTON</v>
      </c>
      <c r="C459" s="9" t="str">
        <f aca="false">'2026 Forecast A'!C367</f>
        <v>WASHINGTON TWSP - UPPER</v>
      </c>
      <c r="D459" s="10" t="n">
        <f aca="false">'2026 Forecast A'!G367</f>
        <v>0.344179320318149</v>
      </c>
      <c r="E459" s="10" t="n">
        <f aca="false">'2026 Forecast B'!G367</f>
        <v>0.350686912509038</v>
      </c>
      <c r="F459" s="10" t="n">
        <f aca="false">'2026 Forecast C'!G367</f>
        <v>0.348517715112075</v>
      </c>
      <c r="G459" s="52" t="n">
        <f aca="false">(MAX(D459:F459)-MIN(D459:F459))*100</f>
        <v>0.650759219088937</v>
      </c>
      <c r="H459" s="53" t="n">
        <f aca="false">'2026 Forecast A'!L367</f>
        <v>2.31037349377366</v>
      </c>
      <c r="I459" s="53" t="n">
        <f aca="false">'2026 Forecast B'!L367</f>
        <v>2.4262320385901</v>
      </c>
      <c r="J459" s="53" t="n">
        <f aca="false">'2026 Forecast C'!L367</f>
        <v>2.24926519740356</v>
      </c>
      <c r="K459" s="18" t="n">
        <f aca="false">'2026 Forecast A'!F367</f>
        <v>1383</v>
      </c>
      <c r="L459" s="54" t="str">
        <f aca="false">IF(OR(AND(D459&gt;0.5,E459&gt;0.5,F459&gt;0.5),AND(D459&lt;0.5,E459&lt;0.5,F459&lt;0.5)),"Yes","No — toss-up")</f>
        <v>Yes</v>
      </c>
    </row>
    <row r="460" customFormat="false" ht="15" hidden="false" customHeight="false" outlineLevel="0" collapsed="false">
      <c r="A460" s="9" t="str">
        <f aca="false">'2026 Forecast A'!A368</f>
        <v>Northampton</v>
      </c>
      <c r="B460" s="9" t="str">
        <f aca="false">'2026 Forecast A'!B368</f>
        <v>WEST EASTON</v>
      </c>
      <c r="C460" s="9" t="str">
        <f aca="false">'2026 Forecast A'!C368</f>
        <v>WEST EASTON</v>
      </c>
      <c r="D460" s="10" t="n">
        <f aca="false">'2026 Forecast A'!G368</f>
        <v>0.474885844748858</v>
      </c>
      <c r="E460" s="10" t="n">
        <f aca="false">'2026 Forecast B'!G368</f>
        <v>0.484018264840183</v>
      </c>
      <c r="F460" s="10" t="n">
        <f aca="false">'2026 Forecast C'!G368</f>
        <v>0.474885844748858</v>
      </c>
      <c r="G460" s="52" t="n">
        <f aca="false">(MAX(D460:F460)-MIN(D460:F460))*100</f>
        <v>0.91324200913242</v>
      </c>
      <c r="H460" s="53" t="n">
        <f aca="false">'2026 Forecast A'!L368</f>
        <v>3.44705498225642</v>
      </c>
      <c r="I460" s="53" t="n">
        <f aca="false">'2026 Forecast B'!L368</f>
        <v>3.66578676809892</v>
      </c>
      <c r="J460" s="53" t="n">
        <f aca="false">'2026 Forecast C'!L368</f>
        <v>3.27782194131547</v>
      </c>
      <c r="K460" s="18" t="n">
        <f aca="false">'2026 Forecast A'!F368</f>
        <v>438</v>
      </c>
      <c r="L460" s="54" t="str">
        <f aca="false">IF(OR(AND(D460&gt;0.5,E460&gt;0.5,F460&gt;0.5),AND(D460&lt;0.5,E460&lt;0.5,F460&lt;0.5)),"Yes","No — toss-up")</f>
        <v>Yes</v>
      </c>
    </row>
    <row r="461" customFormat="false" ht="15" hidden="false" customHeight="false" outlineLevel="0" collapsed="false">
      <c r="A461" s="9" t="str">
        <f aca="false">'2026 Forecast A'!A369</f>
        <v>Northampton</v>
      </c>
      <c r="B461" s="9" t="str">
        <f aca="false">'2026 Forecast A'!B369</f>
        <v>WILLIAMS TOWNSHIP</v>
      </c>
      <c r="C461" s="9" t="str">
        <f aca="false">'2026 Forecast A'!C369</f>
        <v>WILLAMS TWSP - EASTERN</v>
      </c>
      <c r="D461" s="10" t="n">
        <f aca="false">'2026 Forecast A'!G369</f>
        <v>0.423901940755873</v>
      </c>
      <c r="E461" s="10" t="n">
        <f aca="false">'2026 Forecast B'!G369</f>
        <v>0.427987742594484</v>
      </c>
      <c r="F461" s="10" t="n">
        <f aca="false">'2026 Forecast C'!G369</f>
        <v>0.425944841675179</v>
      </c>
      <c r="G461" s="52" t="n">
        <f aca="false">(MAX(D461:F461)-MIN(D461:F461))*100</f>
        <v>0.408580183861085</v>
      </c>
      <c r="H461" s="53" t="n">
        <f aca="false">'2026 Forecast A'!L369</f>
        <v>2.31037349377366</v>
      </c>
      <c r="I461" s="53" t="n">
        <f aca="false">'2026 Forecast B'!L369</f>
        <v>2.4262320385901</v>
      </c>
      <c r="J461" s="53" t="n">
        <f aca="false">'2026 Forecast C'!L369</f>
        <v>2.24926519740356</v>
      </c>
      <c r="K461" s="18" t="n">
        <f aca="false">'2026 Forecast A'!F369</f>
        <v>979</v>
      </c>
      <c r="L461" s="54" t="str">
        <f aca="false">IF(OR(AND(D461&gt;0.5,E461&gt;0.5,F461&gt;0.5),AND(D461&lt;0.5,E461&lt;0.5,F461&lt;0.5)),"Yes","No — toss-up")</f>
        <v>Yes</v>
      </c>
    </row>
    <row r="462" customFormat="false" ht="15" hidden="false" customHeight="false" outlineLevel="0" collapsed="false">
      <c r="A462" s="9" t="str">
        <f aca="false">'2026 Forecast A'!A370</f>
        <v>Northampton</v>
      </c>
      <c r="B462" s="9" t="str">
        <f aca="false">'2026 Forecast A'!B370</f>
        <v>WILLIAMS TOWNSHIP</v>
      </c>
      <c r="C462" s="9" t="str">
        <f aca="false">'2026 Forecast A'!C370</f>
        <v>WILLIAMS TWSP - MIDDLE</v>
      </c>
      <c r="D462" s="10" t="n">
        <f aca="false">'2026 Forecast A'!G370</f>
        <v>0.395474137931035</v>
      </c>
      <c r="E462" s="10" t="n">
        <f aca="false">'2026 Forecast B'!G370</f>
        <v>0.392241379310345</v>
      </c>
      <c r="F462" s="10" t="n">
        <f aca="false">'2026 Forecast C'!G370</f>
        <v>0.399784482758621</v>
      </c>
      <c r="G462" s="52" t="n">
        <f aca="false">(MAX(D462:F462)-MIN(D462:F462))*100</f>
        <v>0.754310344827586</v>
      </c>
      <c r="H462" s="53" t="n">
        <f aca="false">'2026 Forecast A'!L370</f>
        <v>2.31037349377366</v>
      </c>
      <c r="I462" s="53" t="n">
        <f aca="false">'2026 Forecast B'!L370</f>
        <v>2.4262320385901</v>
      </c>
      <c r="J462" s="53" t="n">
        <f aca="false">'2026 Forecast C'!L370</f>
        <v>2.24926519740356</v>
      </c>
      <c r="K462" s="18" t="n">
        <f aca="false">'2026 Forecast A'!F370</f>
        <v>928</v>
      </c>
      <c r="L462" s="54" t="str">
        <f aca="false">IF(OR(AND(D462&gt;0.5,E462&gt;0.5,F462&gt;0.5),AND(D462&lt;0.5,E462&lt;0.5,F462&lt;0.5)),"Yes","No — toss-up")</f>
        <v>Yes</v>
      </c>
    </row>
    <row r="463" customFormat="false" ht="15" hidden="false" customHeight="false" outlineLevel="0" collapsed="false">
      <c r="A463" s="9" t="str">
        <f aca="false">'2026 Forecast A'!A371</f>
        <v>Northampton</v>
      </c>
      <c r="B463" s="9" t="str">
        <f aca="false">'2026 Forecast A'!B371</f>
        <v>WILLIAMS TOWNSHIP</v>
      </c>
      <c r="C463" s="9" t="str">
        <f aca="false">'2026 Forecast A'!C371</f>
        <v>WILLIAMS TWSP - UPPER</v>
      </c>
      <c r="D463" s="10" t="n">
        <f aca="false">'2026 Forecast A'!G371</f>
        <v>0.490438695163105</v>
      </c>
      <c r="E463" s="10" t="n">
        <f aca="false">'2026 Forecast B'!G371</f>
        <v>0.484814398200225</v>
      </c>
      <c r="F463" s="10" t="n">
        <f aca="false">'2026 Forecast C'!G371</f>
        <v>0.491563554555681</v>
      </c>
      <c r="G463" s="52" t="n">
        <f aca="false">(MAX(D463:F463)-MIN(D463:F463))*100</f>
        <v>0.674915635545553</v>
      </c>
      <c r="H463" s="53" t="n">
        <f aca="false">'2026 Forecast A'!L371</f>
        <v>2.48061389568831</v>
      </c>
      <c r="I463" s="53" t="n">
        <f aca="false">'2026 Forecast B'!L371</f>
        <v>2.66598492303397</v>
      </c>
      <c r="J463" s="53" t="n">
        <f aca="false">'2026 Forecast C'!L371</f>
        <v>2.39915566359118</v>
      </c>
      <c r="K463" s="18" t="n">
        <f aca="false">'2026 Forecast A'!F371</f>
        <v>889</v>
      </c>
      <c r="L463" s="54" t="str">
        <f aca="false">IF(OR(AND(D463&gt;0.5,E463&gt;0.5,F463&gt;0.5),AND(D463&lt;0.5,E463&lt;0.5,F463&lt;0.5)),"Yes","No — toss-up")</f>
        <v>Yes</v>
      </c>
    </row>
    <row r="464" customFormat="false" ht="15" hidden="false" customHeight="false" outlineLevel="0" collapsed="false">
      <c r="A464" s="9" t="str">
        <f aca="false">'2026 Forecast A'!A372</f>
        <v>Northampton</v>
      </c>
      <c r="B464" s="9" t="str">
        <f aca="false">'2026 Forecast A'!B372</f>
        <v>WILLIAMS TOWNSHIP</v>
      </c>
      <c r="C464" s="9" t="str">
        <f aca="false">'2026 Forecast A'!C372</f>
        <v>WILLIAMS TWSP - WESTERN</v>
      </c>
      <c r="D464" s="10" t="n">
        <f aca="false">'2026 Forecast A'!G372</f>
        <v>0.421686746987952</v>
      </c>
      <c r="E464" s="10" t="n">
        <f aca="false">'2026 Forecast B'!G372</f>
        <v>0.414802065404475</v>
      </c>
      <c r="F464" s="10" t="n">
        <f aca="false">'2026 Forecast C'!G372</f>
        <v>0.421686746987952</v>
      </c>
      <c r="G464" s="52" t="n">
        <f aca="false">(MAX(D464:F464)-MIN(D464:F464))*100</f>
        <v>0.688468158347677</v>
      </c>
      <c r="H464" s="53" t="n">
        <f aca="false">'2026 Forecast A'!L372</f>
        <v>2.48061389568831</v>
      </c>
      <c r="I464" s="53" t="n">
        <f aca="false">'2026 Forecast B'!L372</f>
        <v>2.66598492303397</v>
      </c>
      <c r="J464" s="53" t="n">
        <f aca="false">'2026 Forecast C'!L372</f>
        <v>2.39915566359118</v>
      </c>
      <c r="K464" s="18" t="n">
        <f aca="false">'2026 Forecast A'!F372</f>
        <v>581</v>
      </c>
      <c r="L464" s="54" t="str">
        <f aca="false">IF(OR(AND(D464&gt;0.5,E464&gt;0.5,F464&gt;0.5),AND(D464&lt;0.5,E464&lt;0.5,F464&lt;0.5)),"Yes","No — toss-up")</f>
        <v>Yes</v>
      </c>
    </row>
    <row r="465" customFormat="false" ht="15" hidden="false" customHeight="false" outlineLevel="0" collapsed="false">
      <c r="A465" s="9" t="str">
        <f aca="false">'2026 Forecast A'!A373</f>
        <v>Northampton</v>
      </c>
      <c r="B465" s="9" t="str">
        <f aca="false">'2026 Forecast A'!B373</f>
        <v>WILSON</v>
      </c>
      <c r="C465" s="9" t="str">
        <f aca="false">'2026 Forecast A'!C373</f>
        <v>WILSON BORO 1ST WARD</v>
      </c>
      <c r="D465" s="10" t="n">
        <f aca="false">'2026 Forecast A'!G373</f>
        <v>0.590849673202614</v>
      </c>
      <c r="E465" s="10" t="n">
        <f aca="false">'2026 Forecast B'!G373</f>
        <v>0.593464052287582</v>
      </c>
      <c r="F465" s="10" t="n">
        <f aca="false">'2026 Forecast C'!G373</f>
        <v>0.588235294117647</v>
      </c>
      <c r="G465" s="52" t="n">
        <f aca="false">(MAX(D465:F465)-MIN(D465:F465))*100</f>
        <v>0.522875816993462</v>
      </c>
      <c r="H465" s="53" t="n">
        <f aca="false">'2026 Forecast A'!L373</f>
        <v>2.48061389568831</v>
      </c>
      <c r="I465" s="53" t="n">
        <f aca="false">'2026 Forecast B'!L373</f>
        <v>2.66598492303397</v>
      </c>
      <c r="J465" s="53" t="n">
        <f aca="false">'2026 Forecast C'!L373</f>
        <v>2.39915566359118</v>
      </c>
      <c r="K465" s="18" t="n">
        <f aca="false">'2026 Forecast A'!F373</f>
        <v>765</v>
      </c>
      <c r="L465" s="54" t="str">
        <f aca="false">IF(OR(AND(D465&gt;0.5,E465&gt;0.5,F465&gt;0.5),AND(D465&lt;0.5,E465&lt;0.5,F465&lt;0.5)),"Yes","No — toss-up")</f>
        <v>Yes</v>
      </c>
    </row>
    <row r="466" customFormat="false" ht="15" hidden="false" customHeight="false" outlineLevel="0" collapsed="false">
      <c r="A466" s="9" t="str">
        <f aca="false">'2026 Forecast A'!A374</f>
        <v>Northampton</v>
      </c>
      <c r="B466" s="9" t="str">
        <f aca="false">'2026 Forecast A'!B374</f>
        <v>WILSON</v>
      </c>
      <c r="C466" s="9" t="str">
        <f aca="false">'2026 Forecast A'!C374</f>
        <v>WILSON BORO 2ND WARD</v>
      </c>
      <c r="D466" s="10" t="n">
        <f aca="false">'2026 Forecast A'!G374</f>
        <v>0.562197092084007</v>
      </c>
      <c r="E466" s="10" t="n">
        <f aca="false">'2026 Forecast B'!G374</f>
        <v>0.558966074313409</v>
      </c>
      <c r="F466" s="10" t="n">
        <f aca="false">'2026 Forecast C'!G374</f>
        <v>0.55735056542811</v>
      </c>
      <c r="G466" s="52" t="n">
        <f aca="false">(MAX(D466:F466)-MIN(D466:F466))*100</f>
        <v>0.484652665589658</v>
      </c>
      <c r="H466" s="53" t="n">
        <f aca="false">'2026 Forecast A'!L374</f>
        <v>2.48061389568831</v>
      </c>
      <c r="I466" s="53" t="n">
        <f aca="false">'2026 Forecast B'!L374</f>
        <v>2.66598492303397</v>
      </c>
      <c r="J466" s="53" t="n">
        <f aca="false">'2026 Forecast C'!L374</f>
        <v>2.39915566359118</v>
      </c>
      <c r="K466" s="18" t="n">
        <f aca="false">'2026 Forecast A'!F374</f>
        <v>619</v>
      </c>
      <c r="L466" s="54" t="str">
        <f aca="false">IF(OR(AND(D466&gt;0.5,E466&gt;0.5,F466&gt;0.5),AND(D466&lt;0.5,E466&lt;0.5,F466&lt;0.5)),"Yes","No — toss-up")</f>
        <v>Yes</v>
      </c>
    </row>
    <row r="467" customFormat="false" ht="15" hidden="false" customHeight="false" outlineLevel="0" collapsed="false">
      <c r="A467" s="9" t="str">
        <f aca="false">'2026 Forecast A'!A375</f>
        <v>Northampton</v>
      </c>
      <c r="B467" s="9" t="str">
        <f aca="false">'2026 Forecast A'!B375</f>
        <v>WILSON</v>
      </c>
      <c r="C467" s="9" t="str">
        <f aca="false">'2026 Forecast A'!C375</f>
        <v>WILSON BORO 3RD WARD</v>
      </c>
      <c r="D467" s="10" t="n">
        <f aca="false">'2026 Forecast A'!G375</f>
        <v>0.538302277432712</v>
      </c>
      <c r="E467" s="10" t="n">
        <f aca="false">'2026 Forecast B'!G375</f>
        <v>0.53416149068323</v>
      </c>
      <c r="F467" s="10" t="n">
        <f aca="false">'2026 Forecast C'!G375</f>
        <v>0.542443064182195</v>
      </c>
      <c r="G467" s="52" t="n">
        <f aca="false">(MAX(D467:F467)-MIN(D467:F467))*100</f>
        <v>0.828157349896475</v>
      </c>
      <c r="H467" s="53" t="n">
        <f aca="false">'2026 Forecast A'!L375</f>
        <v>2.31037349377366</v>
      </c>
      <c r="I467" s="53" t="n">
        <f aca="false">'2026 Forecast B'!L375</f>
        <v>2.4262320385901</v>
      </c>
      <c r="J467" s="53" t="n">
        <f aca="false">'2026 Forecast C'!L375</f>
        <v>2.24926519740356</v>
      </c>
      <c r="K467" s="18" t="n">
        <f aca="false">'2026 Forecast A'!F375</f>
        <v>966</v>
      </c>
      <c r="L467" s="54" t="str">
        <f aca="false">IF(OR(AND(D467&gt;0.5,E467&gt;0.5,F467&gt;0.5),AND(D467&lt;0.5,E467&lt;0.5,F467&lt;0.5)),"Yes","No — toss-up")</f>
        <v>Yes</v>
      </c>
    </row>
    <row r="468" customFormat="false" ht="15" hidden="false" customHeight="false" outlineLevel="0" collapsed="false">
      <c r="A468" s="9" t="str">
        <f aca="false">'2026 Forecast A'!A376</f>
        <v>Northampton</v>
      </c>
      <c r="B468" s="9" t="str">
        <f aca="false">'2026 Forecast A'!B376</f>
        <v>WIND GAP</v>
      </c>
      <c r="C468" s="9" t="str">
        <f aca="false">'2026 Forecast A'!C376</f>
        <v>WIND GAP</v>
      </c>
      <c r="D468" s="10" t="n">
        <f aca="false">'2026 Forecast A'!G376</f>
        <v>0.434934497816594</v>
      </c>
      <c r="E468" s="10" t="n">
        <f aca="false">'2026 Forecast B'!G376</f>
        <v>0.431441048034935</v>
      </c>
      <c r="F468" s="10" t="n">
        <f aca="false">'2026 Forecast C'!G376</f>
        <v>0.437554585152838</v>
      </c>
      <c r="G468" s="52" t="n">
        <f aca="false">(MAX(D468:F468)-MIN(D468:F468))*100</f>
        <v>0.611353711790391</v>
      </c>
      <c r="H468" s="53" t="n">
        <f aca="false">'2026 Forecast A'!L376</f>
        <v>2.31037349377366</v>
      </c>
      <c r="I468" s="53" t="n">
        <f aca="false">'2026 Forecast B'!L376</f>
        <v>2.4262320385901</v>
      </c>
      <c r="J468" s="53" t="n">
        <f aca="false">'2026 Forecast C'!L376</f>
        <v>2.24926519740356</v>
      </c>
      <c r="K468" s="18" t="n">
        <f aca="false">'2026 Forecast A'!F376</f>
        <v>1145</v>
      </c>
      <c r="L468" s="54" t="str">
        <f aca="false">IF(OR(AND(D468&gt;0.5,E468&gt;0.5,F468&gt;0.5),AND(D468&lt;0.5,E468&lt;0.5,F468&lt;0.5)),"Yes","No — toss-up")</f>
        <v>Yes</v>
      </c>
    </row>
  </sheetData>
  <mergeCells count="23">
    <mergeCell ref="A5:I5"/>
    <mergeCell ref="A9:I9"/>
    <mergeCell ref="A16:I16"/>
    <mergeCell ref="A29:J29"/>
    <mergeCell ref="A34:J34"/>
    <mergeCell ref="A36:L36"/>
    <mergeCell ref="A47:L47"/>
    <mergeCell ref="A49:L49"/>
    <mergeCell ref="A51:L51"/>
    <mergeCell ref="A53:L53"/>
    <mergeCell ref="A55:L55"/>
    <mergeCell ref="A57:L57"/>
    <mergeCell ref="A59:L59"/>
    <mergeCell ref="A61:L61"/>
    <mergeCell ref="A63:L63"/>
    <mergeCell ref="A77:L77"/>
    <mergeCell ref="A90:L90"/>
    <mergeCell ref="A92:L92"/>
    <mergeCell ref="A94:L94"/>
    <mergeCell ref="A96:L96"/>
    <mergeCell ref="A98:L98"/>
    <mergeCell ref="A100:L100"/>
    <mergeCell ref="A102:L102"/>
  </mergeCells>
  <conditionalFormatting sqref="D104:F468">
    <cfRule type="colorScale" priority="2">
      <colorScale>
        <cfvo type="num" val="0.25"/>
        <cfvo type="num" val="0.5"/>
        <cfvo type="num" val="0.75"/>
        <color rgb="FFF4B6B6"/>
        <color rgb="FFFFFFFF"/>
        <color rgb="FFB4C7E7"/>
      </colorScale>
    </cfRule>
  </conditionalFormatting>
  <conditionalFormatting sqref="L104:L468">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144</v>
      </c>
    </row>
    <row r="2" customFormat="false" ht="15" hidden="false" customHeight="false" outlineLevel="0" collapsed="false">
      <c r="A2" s="2" t="s">
        <v>145</v>
      </c>
    </row>
    <row r="3" customFormat="false" ht="15" hidden="false" customHeight="false" outlineLevel="0" collapsed="false">
      <c r="A3" s="13" t="s">
        <v>146</v>
      </c>
      <c r="B3" s="13"/>
      <c r="C3" s="13"/>
      <c r="D3" s="13"/>
      <c r="E3" s="13"/>
      <c r="F3" s="13"/>
      <c r="G3" s="13"/>
      <c r="H3" s="13"/>
      <c r="I3" s="13"/>
    </row>
    <row r="4" customFormat="false" ht="15" hidden="false" customHeight="false" outlineLevel="0" collapsed="false">
      <c r="A4" s="0" t="s">
        <v>147</v>
      </c>
      <c r="B4" s="0" t="s">
        <v>148</v>
      </c>
      <c r="C4" s="0" t="s">
        <v>149</v>
      </c>
      <c r="D4" s="55" t="n">
        <v>46300</v>
      </c>
      <c r="E4" s="56" t="s">
        <v>150</v>
      </c>
      <c r="F4" s="56" t="s">
        <v>151</v>
      </c>
      <c r="G4" s="56" t="s">
        <v>152</v>
      </c>
      <c r="H4" s="56" t="s">
        <v>153</v>
      </c>
    </row>
    <row r="5" customFormat="false" ht="15" hidden="false" customHeight="false" outlineLevel="0" collapsed="false">
      <c r="A5" s="0" t="s">
        <v>154</v>
      </c>
      <c r="B5" s="57" t="n">
        <f aca="false">'Scenario &amp; Comparison'!$C$6</f>
        <v>0.494960810113265</v>
      </c>
      <c r="C5" s="56" t="s">
        <v>155</v>
      </c>
      <c r="D5" s="58" t="n">
        <f aca="false">B5-SUMPRODUCT(R12:R376,S12:S376)/SUM(S12:S376)/100</f>
        <v>0.513452180765632</v>
      </c>
      <c r="E5" s="56" t="s">
        <v>156</v>
      </c>
      <c r="F5" s="59" t="n">
        <f aca="false">'Scenario &amp; Comparison'!$C$7</f>
        <v>1</v>
      </c>
    </row>
    <row r="6" customFormat="false" ht="15" hidden="false" customHeight="false" outlineLevel="0" collapsed="false">
      <c r="A6" s="4" t="s">
        <v>157</v>
      </c>
      <c r="B6" s="4"/>
      <c r="C6" s="4"/>
      <c r="D6" s="4"/>
      <c r="E6" s="4"/>
      <c r="F6" s="4"/>
      <c r="G6" s="4"/>
      <c r="H6" s="4"/>
      <c r="I6" s="4"/>
      <c r="J6" s="4"/>
      <c r="K6" s="4"/>
      <c r="L6" s="4"/>
      <c r="M6" s="4"/>
      <c r="N6" s="4"/>
      <c r="O6" s="4"/>
      <c r="P6" s="4"/>
    </row>
    <row r="7" customFormat="false" ht="45" hidden="false" customHeight="true" outlineLevel="0" collapsed="false">
      <c r="A7" s="8" t="s">
        <v>158</v>
      </c>
      <c r="B7" s="8" t="s">
        <v>159</v>
      </c>
      <c r="C7" s="8" t="s">
        <v>160</v>
      </c>
      <c r="D7" s="8" t="s">
        <v>37</v>
      </c>
      <c r="E7" s="8" t="s">
        <v>38</v>
      </c>
      <c r="F7" s="8" t="s">
        <v>39</v>
      </c>
      <c r="G7" s="8" t="s">
        <v>40</v>
      </c>
      <c r="H7" s="8" t="s">
        <v>161</v>
      </c>
      <c r="I7" s="8" t="s">
        <v>162</v>
      </c>
      <c r="J7" s="8" t="s">
        <v>163</v>
      </c>
      <c r="K7" s="8" t="s">
        <v>164</v>
      </c>
      <c r="L7" s="8" t="s">
        <v>165</v>
      </c>
      <c r="M7" s="8" t="s">
        <v>166</v>
      </c>
      <c r="N7" s="8" t="s">
        <v>167</v>
      </c>
      <c r="O7" s="8" t="s">
        <v>168</v>
      </c>
      <c r="P7" s="8" t="s">
        <v>169</v>
      </c>
    </row>
    <row r="8" customFormat="false" ht="15" hidden="false" customHeight="false" outlineLevel="0" collapsed="false">
      <c r="A8" s="20" t="s">
        <v>170</v>
      </c>
      <c r="B8" s="20" t="s">
        <v>171</v>
      </c>
      <c r="C8" s="20"/>
      <c r="D8" s="60" t="n">
        <f aca="false">SUM(D12:D376)</f>
        <v>151997</v>
      </c>
      <c r="E8" s="60" t="n">
        <f aca="false">SUM(E12:E376)</f>
        <v>155103</v>
      </c>
      <c r="F8" s="60" t="n">
        <f aca="false">D8+E8</f>
        <v>307100</v>
      </c>
      <c r="G8" s="61" t="n">
        <f aca="false">IF(F8=0,"",D8/F8)</f>
        <v>0.494943015304461</v>
      </c>
      <c r="H8" s="61" t="n">
        <f aca="false">IF(F8=0,"",E8/F8)</f>
        <v>0.505056984695539</v>
      </c>
      <c r="I8" s="20" t="s">
        <v>172</v>
      </c>
      <c r="J8" s="62" t="n">
        <v>0</v>
      </c>
      <c r="K8" s="62" t="n">
        <v>1.08250239635708</v>
      </c>
      <c r="L8" s="62" t="n">
        <f aca="false">SQRT(J8^2+K8^2)</f>
        <v>1.08250239635708</v>
      </c>
      <c r="M8" s="61" t="n">
        <f aca="false">G8-1.96*L8/100</f>
        <v>0.473725968335862</v>
      </c>
      <c r="N8" s="61" t="n">
        <f aca="false">G8+1.96*L8/100</f>
        <v>0.51616006227306</v>
      </c>
      <c r="O8" s="60" t="n">
        <f aca="false">ROUND(F8*0.03668,0)</f>
        <v>11264</v>
      </c>
      <c r="P8" s="60" t="n">
        <f aca="false">ROUND(SQRT((F8*L8/100)^2+(G8*O8)^2),0)</f>
        <v>6491</v>
      </c>
    </row>
    <row r="9" customFormat="false" ht="15" hidden="false" customHeight="false" outlineLevel="0" collapsed="false">
      <c r="A9" s="13" t="s">
        <v>173</v>
      </c>
      <c r="B9" s="13"/>
      <c r="C9" s="13"/>
      <c r="D9" s="13"/>
      <c r="E9" s="13"/>
      <c r="F9" s="13"/>
      <c r="G9" s="13"/>
      <c r="H9" s="13"/>
      <c r="I9" s="13"/>
      <c r="J9" s="13"/>
      <c r="K9" s="13"/>
      <c r="L9" s="13"/>
      <c r="M9" s="13"/>
      <c r="N9" s="13"/>
      <c r="O9" s="13"/>
      <c r="P9" s="13"/>
    </row>
    <row r="10" customFormat="false" ht="15" hidden="false" customHeight="false" outlineLevel="0" collapsed="false">
      <c r="A10" s="4" t="s">
        <v>174</v>
      </c>
      <c r="B10" s="4"/>
      <c r="C10" s="4"/>
      <c r="D10" s="4"/>
      <c r="E10" s="4"/>
      <c r="F10" s="4"/>
      <c r="G10" s="4"/>
      <c r="H10" s="4"/>
      <c r="I10" s="4"/>
      <c r="J10" s="4"/>
      <c r="K10" s="4"/>
      <c r="L10" s="4"/>
      <c r="M10" s="4"/>
      <c r="N10" s="4"/>
      <c r="O10" s="4"/>
      <c r="P10" s="4"/>
      <c r="R10" s="63" t="s">
        <v>175</v>
      </c>
      <c r="S10" s="64"/>
      <c r="T10" s="64"/>
      <c r="U10" s="64"/>
      <c r="V10" s="64"/>
      <c r="W10" s="64"/>
      <c r="X10" s="64"/>
      <c r="Y10" s="64"/>
    </row>
    <row r="11" customFormat="false" ht="31.5" hidden="false" customHeight="true" outlineLevel="0" collapsed="false">
      <c r="A11" s="8" t="s">
        <v>136</v>
      </c>
      <c r="B11" s="8" t="s">
        <v>137</v>
      </c>
      <c r="C11" s="8" t="s">
        <v>138</v>
      </c>
      <c r="D11" s="8" t="s">
        <v>37</v>
      </c>
      <c r="E11" s="8" t="s">
        <v>38</v>
      </c>
      <c r="F11" s="8" t="s">
        <v>39</v>
      </c>
      <c r="G11" s="8" t="s">
        <v>40</v>
      </c>
      <c r="H11" s="8" t="s">
        <v>161</v>
      </c>
      <c r="I11" s="8" t="s">
        <v>176</v>
      </c>
      <c r="J11" s="8" t="s">
        <v>163</v>
      </c>
      <c r="K11" s="8" t="s">
        <v>164</v>
      </c>
      <c r="L11" s="8" t="s">
        <v>165</v>
      </c>
      <c r="M11" s="8" t="s">
        <v>166</v>
      </c>
      <c r="N11" s="8" t="s">
        <v>167</v>
      </c>
      <c r="O11" s="8" t="s">
        <v>168</v>
      </c>
      <c r="P11" s="8" t="s">
        <v>169</v>
      </c>
      <c r="R11" s="65" t="s">
        <v>177</v>
      </c>
      <c r="S11" s="65" t="s">
        <v>178</v>
      </c>
      <c r="T11" s="65" t="s">
        <v>179</v>
      </c>
      <c r="U11" s="65" t="s">
        <v>180</v>
      </c>
      <c r="V11" s="65" t="s">
        <v>181</v>
      </c>
      <c r="W11" s="65" t="s">
        <v>182</v>
      </c>
      <c r="X11" s="65" t="s">
        <v>183</v>
      </c>
      <c r="Y11" s="65" t="s">
        <v>184</v>
      </c>
    </row>
    <row r="12" customFormat="false" ht="15" hidden="false" customHeight="false" outlineLevel="0" collapsed="false">
      <c r="A12" s="32" t="s">
        <v>185</v>
      </c>
      <c r="B12" s="32" t="s">
        <v>186</v>
      </c>
      <c r="C12" s="32" t="s">
        <v>186</v>
      </c>
      <c r="D12" s="66" t="n">
        <f aca="false">ROUND(S12*T12,0)</f>
        <v>141</v>
      </c>
      <c r="E12" s="66" t="n">
        <f aca="false">ROUND(S12,0)-D12</f>
        <v>223</v>
      </c>
      <c r="F12" s="66" t="n">
        <f aca="false">IF(COUNTA(D12:E12)=0,"",SUM(D12:E12))</f>
        <v>364</v>
      </c>
      <c r="G12" s="47" t="n">
        <f aca="false">IF(OR(F12="",F12=0),"",D12/F12)</f>
        <v>0.387362637362637</v>
      </c>
      <c r="H12" s="47" t="n">
        <f aca="false">IF(OR(F12="",F12=0),"",E12/F12)</f>
        <v>0.612637362637363</v>
      </c>
      <c r="I12" s="32" t="s">
        <v>187</v>
      </c>
      <c r="J12" s="36" t="n">
        <v>3.27267117391589</v>
      </c>
      <c r="K12" s="36" t="n">
        <f aca="false">$K$8</f>
        <v>1.08250239635708</v>
      </c>
      <c r="L12" s="36" t="n">
        <f aca="false">SQRT(J12^2+K12^2)</f>
        <v>3.44705498225642</v>
      </c>
      <c r="M12" s="47" t="n">
        <f aca="false">IF(G12="","",MAX(0,G12-1.96*L12/100))</f>
        <v>0.319800359710411</v>
      </c>
      <c r="N12" s="47" t="n">
        <f aca="false">IF(G12="","",MIN(1,G12+1.96*L12/100))</f>
        <v>0.454924915014863</v>
      </c>
      <c r="O12" s="66" t="n">
        <f aca="false">ROUND(S12*W12,0)</f>
        <v>53</v>
      </c>
      <c r="P12" s="66" t="n">
        <f aca="false">IF(F12="","",ROUND(SQRT((F12*L12/100)^2+(G12*O12)^2),0))</f>
        <v>24</v>
      </c>
      <c r="R12" s="67" t="n">
        <v>-12.7875619080623</v>
      </c>
      <c r="S12" s="68" t="n">
        <f aca="false">U12*V12*$F$5</f>
        <v>364.490963855422</v>
      </c>
      <c r="T12" s="69" t="n">
        <f aca="false">MAX(0,MIN(1,R12/100+$D$5))</f>
        <v>0.385576561685009</v>
      </c>
      <c r="U12" s="69" t="n">
        <v>0.58132530120482</v>
      </c>
      <c r="V12" s="68" t="n">
        <v>627</v>
      </c>
      <c r="W12" s="69" t="n">
        <v>0.144238908687966</v>
      </c>
      <c r="X12" s="70" t="s">
        <v>188</v>
      </c>
      <c r="Y12" s="70" t="s">
        <v>189</v>
      </c>
    </row>
    <row r="13" customFormat="false" ht="15" hidden="false" customHeight="false" outlineLevel="0" collapsed="false">
      <c r="A13" s="32" t="s">
        <v>185</v>
      </c>
      <c r="B13" s="32" t="s">
        <v>190</v>
      </c>
      <c r="C13" s="32" t="s">
        <v>190</v>
      </c>
      <c r="D13" s="66" t="n">
        <f aca="false">ROUND(S13*T13,0)</f>
        <v>92</v>
      </c>
      <c r="E13" s="66" t="n">
        <f aca="false">ROUND(S13,0)-D13</f>
        <v>238</v>
      </c>
      <c r="F13" s="66" t="n">
        <f aca="false">IF(COUNTA(D13:E13)=0,"",SUM(D13:E13))</f>
        <v>330</v>
      </c>
      <c r="G13" s="47" t="n">
        <f aca="false">IF(OR(F13="",F13=0),"",D13/F13)</f>
        <v>0.278787878787879</v>
      </c>
      <c r="H13" s="47" t="n">
        <f aca="false">IF(OR(F13="",F13=0),"",E13/F13)</f>
        <v>0.721212121212121</v>
      </c>
      <c r="I13" s="32" t="s">
        <v>187</v>
      </c>
      <c r="J13" s="36" t="n">
        <v>3.27267117391589</v>
      </c>
      <c r="K13" s="36" t="n">
        <f aca="false">$K$8</f>
        <v>1.08250239635708</v>
      </c>
      <c r="L13" s="36" t="n">
        <f aca="false">SQRT(J13^2+K13^2)</f>
        <v>3.44705498225642</v>
      </c>
      <c r="M13" s="47" t="n">
        <f aca="false">IF(G13="","",MAX(0,G13-1.96*L13/100))</f>
        <v>0.211225601135653</v>
      </c>
      <c r="N13" s="47" t="n">
        <f aca="false">IF(G13="","",MIN(1,G13+1.96*L13/100))</f>
        <v>0.346350156440105</v>
      </c>
      <c r="O13" s="66" t="n">
        <f aca="false">ROUND(S13*W13,0)</f>
        <v>48</v>
      </c>
      <c r="P13" s="66" t="n">
        <f aca="false">IF(F13="","",ROUND(SQRT((F13*L13/100)^2+(G13*O13)^2),0))</f>
        <v>18</v>
      </c>
      <c r="R13" s="67" t="n">
        <v>-23.5792206218896</v>
      </c>
      <c r="S13" s="68" t="n">
        <f aca="false">U13*V13*$F$5</f>
        <v>330.130136986301</v>
      </c>
      <c r="T13" s="69" t="n">
        <f aca="false">MAX(0,MIN(1,R13/100+$D$5))</f>
        <v>0.277659974546736</v>
      </c>
      <c r="U13" s="69" t="n">
        <v>0.537671232876712</v>
      </c>
      <c r="V13" s="68" t="n">
        <v>614</v>
      </c>
      <c r="W13" s="69" t="n">
        <v>0.144238908687966</v>
      </c>
      <c r="X13" s="70" t="s">
        <v>188</v>
      </c>
      <c r="Y13" s="70" t="s">
        <v>189</v>
      </c>
    </row>
    <row r="14" customFormat="false" ht="15" hidden="false" customHeight="false" outlineLevel="0" collapsed="false">
      <c r="A14" s="32" t="s">
        <v>185</v>
      </c>
      <c r="B14" s="32" t="s">
        <v>191</v>
      </c>
      <c r="C14" s="32" t="s">
        <v>191</v>
      </c>
      <c r="D14" s="66" t="n">
        <f aca="false">ROUND(S14*T14,0)</f>
        <v>118</v>
      </c>
      <c r="E14" s="66" t="n">
        <f aca="false">ROUND(S14,0)-D14</f>
        <v>238</v>
      </c>
      <c r="F14" s="66" t="n">
        <f aca="false">IF(COUNTA(D14:E14)=0,"",SUM(D14:E14))</f>
        <v>356</v>
      </c>
      <c r="G14" s="47" t="n">
        <f aca="false">IF(OR(F14="",F14=0),"",D14/F14)</f>
        <v>0.331460674157303</v>
      </c>
      <c r="H14" s="47" t="n">
        <f aca="false">IF(OR(F14="",F14=0),"",E14/F14)</f>
        <v>0.668539325842697</v>
      </c>
      <c r="I14" s="32" t="s">
        <v>187</v>
      </c>
      <c r="J14" s="36" t="n">
        <v>3.27267117391589</v>
      </c>
      <c r="K14" s="36" t="n">
        <f aca="false">$K$8</f>
        <v>1.08250239635708</v>
      </c>
      <c r="L14" s="36" t="n">
        <f aca="false">SQRT(J14^2+K14^2)</f>
        <v>3.44705498225642</v>
      </c>
      <c r="M14" s="47" t="n">
        <f aca="false">IF(G14="","",MAX(0,G14-1.96*L14/100))</f>
        <v>0.263898396505077</v>
      </c>
      <c r="N14" s="47" t="n">
        <f aca="false">IF(G14="","",MIN(1,G14+1.96*L14/100))</f>
        <v>0.399022951809529</v>
      </c>
      <c r="O14" s="66" t="n">
        <f aca="false">ROUND(S14*W14,0)</f>
        <v>51</v>
      </c>
      <c r="P14" s="66" t="n">
        <f aca="false">IF(F14="","",ROUND(SQRT((F14*L14/100)^2+(G14*O14)^2),0))</f>
        <v>21</v>
      </c>
      <c r="R14" s="67" t="n">
        <v>-18.1884619886995</v>
      </c>
      <c r="S14" s="68" t="n">
        <f aca="false">U14*V14*$F$5</f>
        <v>355.63436928702</v>
      </c>
      <c r="T14" s="69" t="n">
        <f aca="false">MAX(0,MIN(1,R14/100+$D$5))</f>
        <v>0.331567560878637</v>
      </c>
      <c r="U14" s="69" t="n">
        <v>0.636197440585009</v>
      </c>
      <c r="V14" s="68" t="n">
        <v>559</v>
      </c>
      <c r="W14" s="69" t="n">
        <v>0.144238908687966</v>
      </c>
      <c r="X14" s="70" t="s">
        <v>188</v>
      </c>
      <c r="Y14" s="70" t="s">
        <v>189</v>
      </c>
    </row>
    <row r="15" customFormat="false" ht="15" hidden="false" customHeight="false" outlineLevel="0" collapsed="false">
      <c r="A15" s="32" t="s">
        <v>185</v>
      </c>
      <c r="B15" s="32" t="s">
        <v>192</v>
      </c>
      <c r="C15" s="32" t="s">
        <v>193</v>
      </c>
      <c r="D15" s="66" t="n">
        <f aca="false">ROUND(S15*T15,0)</f>
        <v>198</v>
      </c>
      <c r="E15" s="66" t="n">
        <f aca="false">ROUND(S15,0)-D15</f>
        <v>526</v>
      </c>
      <c r="F15" s="66" t="n">
        <f aca="false">IF(COUNTA(D15:E15)=0,"",SUM(D15:E15))</f>
        <v>724</v>
      </c>
      <c r="G15" s="47" t="n">
        <f aca="false">IF(OR(F15="",F15=0),"",D15/F15)</f>
        <v>0.273480662983425</v>
      </c>
      <c r="H15" s="47" t="n">
        <f aca="false">IF(OR(F15="",F15=0),"",E15/F15)</f>
        <v>0.726519337016575</v>
      </c>
      <c r="I15" s="32" t="s">
        <v>187</v>
      </c>
      <c r="J15" s="36" t="n">
        <v>2.23195740581291</v>
      </c>
      <c r="K15" s="36" t="n">
        <f aca="false">$K$8</f>
        <v>1.08250239635708</v>
      </c>
      <c r="L15" s="36" t="n">
        <f aca="false">SQRT(J15^2+K15^2)</f>
        <v>2.48061389568831</v>
      </c>
      <c r="M15" s="47" t="n">
        <f aca="false">IF(G15="","",MAX(0,G15-1.96*L15/100))</f>
        <v>0.224860630627935</v>
      </c>
      <c r="N15" s="47" t="n">
        <f aca="false">IF(G15="","",MIN(1,G15+1.96*L15/100))</f>
        <v>0.322100695338916</v>
      </c>
      <c r="O15" s="66" t="n">
        <f aca="false">ROUND(S15*W15,0)</f>
        <v>61</v>
      </c>
      <c r="P15" s="66" t="n">
        <f aca="false">IF(F15="","",ROUND(SQRT((F15*L15/100)^2+(G15*O15)^2),0))</f>
        <v>25</v>
      </c>
      <c r="R15" s="67" t="n">
        <v>-23.990267895951</v>
      </c>
      <c r="S15" s="68" t="n">
        <f aca="false">U15*V15*$F$5</f>
        <v>724.377906976744</v>
      </c>
      <c r="T15" s="69" t="n">
        <f aca="false">MAX(0,MIN(1,R15/100+$D$5))</f>
        <v>0.273549501806122</v>
      </c>
      <c r="U15" s="69" t="n">
        <v>0.676356589147287</v>
      </c>
      <c r="V15" s="68" t="n">
        <v>1071</v>
      </c>
      <c r="W15" s="69" t="n">
        <v>0.084758520671361</v>
      </c>
      <c r="X15" s="70" t="s">
        <v>194</v>
      </c>
      <c r="Y15" s="70" t="s">
        <v>189</v>
      </c>
    </row>
    <row r="16" customFormat="false" ht="15" hidden="false" customHeight="false" outlineLevel="0" collapsed="false">
      <c r="A16" s="32" t="s">
        <v>185</v>
      </c>
      <c r="B16" s="32" t="s">
        <v>192</v>
      </c>
      <c r="C16" s="32" t="s">
        <v>195</v>
      </c>
      <c r="D16" s="66" t="n">
        <f aca="false">ROUND(S16*T16,0)</f>
        <v>172</v>
      </c>
      <c r="E16" s="66" t="n">
        <f aca="false">ROUND(S16,0)-D16</f>
        <v>439</v>
      </c>
      <c r="F16" s="66" t="n">
        <f aca="false">IF(COUNTA(D16:E16)=0,"",SUM(D16:E16))</f>
        <v>611</v>
      </c>
      <c r="G16" s="47" t="n">
        <f aca="false">IF(OR(F16="",F16=0),"",D16/F16)</f>
        <v>0.281505728314239</v>
      </c>
      <c r="H16" s="47" t="n">
        <f aca="false">IF(OR(F16="",F16=0),"",E16/F16)</f>
        <v>0.718494271685761</v>
      </c>
      <c r="I16" s="32" t="s">
        <v>187</v>
      </c>
      <c r="J16" s="36" t="n">
        <v>2.23195740581291</v>
      </c>
      <c r="K16" s="36" t="n">
        <f aca="false">$K$8</f>
        <v>1.08250239635708</v>
      </c>
      <c r="L16" s="36" t="n">
        <f aca="false">SQRT(J16^2+K16^2)</f>
        <v>2.48061389568831</v>
      </c>
      <c r="M16" s="47" t="n">
        <f aca="false">IF(G16="","",MAX(0,G16-1.96*L16/100))</f>
        <v>0.232885695958748</v>
      </c>
      <c r="N16" s="47" t="n">
        <f aca="false">IF(G16="","",MIN(1,G16+1.96*L16/100))</f>
        <v>0.33012576066973</v>
      </c>
      <c r="O16" s="66" t="n">
        <f aca="false">ROUND(S16*W16,0)</f>
        <v>52</v>
      </c>
      <c r="P16" s="66" t="n">
        <f aca="false">IF(F16="","",ROUND(SQRT((F16*L16/100)^2+(G16*O16)^2),0))</f>
        <v>21</v>
      </c>
      <c r="R16" s="67" t="n">
        <v>-23.2351646619972</v>
      </c>
      <c r="S16" s="68" t="n">
        <f aca="false">U16*V16*$F$5</f>
        <v>610.89237199582</v>
      </c>
      <c r="T16" s="69" t="n">
        <f aca="false">MAX(0,MIN(1,R16/100+$D$5))</f>
        <v>0.281100534145659</v>
      </c>
      <c r="U16" s="69" t="n">
        <v>0.625914315569488</v>
      </c>
      <c r="V16" s="68" t="n">
        <v>976</v>
      </c>
      <c r="W16" s="69" t="n">
        <v>0.084758520671361</v>
      </c>
      <c r="X16" s="70" t="s">
        <v>194</v>
      </c>
      <c r="Y16" s="70" t="s">
        <v>189</v>
      </c>
    </row>
    <row r="17" customFormat="false" ht="15" hidden="false" customHeight="false" outlineLevel="0" collapsed="false">
      <c r="A17" s="32" t="s">
        <v>185</v>
      </c>
      <c r="B17" s="32" t="s">
        <v>196</v>
      </c>
      <c r="C17" s="32" t="s">
        <v>196</v>
      </c>
      <c r="D17" s="66" t="n">
        <f aca="false">ROUND(S17*T17,0)</f>
        <v>33</v>
      </c>
      <c r="E17" s="66" t="n">
        <f aca="false">ROUND(S17,0)-D17</f>
        <v>60</v>
      </c>
      <c r="F17" s="66" t="n">
        <f aca="false">IF(COUNTA(D17:E17)=0,"",SUM(D17:E17))</f>
        <v>93</v>
      </c>
      <c r="G17" s="47" t="n">
        <f aca="false">IF(OR(F17="",F17=0),"",D17/F17)</f>
        <v>0.354838709677419</v>
      </c>
      <c r="H17" s="47" t="n">
        <f aca="false">IF(OR(F17="",F17=0),"",E17/F17)</f>
        <v>0.645161290322581</v>
      </c>
      <c r="I17" s="32" t="s">
        <v>187</v>
      </c>
      <c r="J17" s="36" t="n">
        <v>3.27267117391589</v>
      </c>
      <c r="K17" s="36" t="n">
        <f aca="false">$K$8</f>
        <v>1.08250239635708</v>
      </c>
      <c r="L17" s="36" t="n">
        <f aca="false">SQRT(J17^2+K17^2)</f>
        <v>3.44705498225642</v>
      </c>
      <c r="M17" s="47" t="n">
        <f aca="false">IF(G17="","",MAX(0,G17-1.96*L17/100))</f>
        <v>0.287276432025194</v>
      </c>
      <c r="N17" s="47" t="n">
        <f aca="false">IF(G17="","",MIN(1,G17+1.96*L17/100))</f>
        <v>0.422400987329645</v>
      </c>
      <c r="O17" s="66" t="n">
        <f aca="false">ROUND(S17*W17,0)</f>
        <v>13</v>
      </c>
      <c r="P17" s="66" t="n">
        <f aca="false">IF(F17="","",ROUND(SQRT((F17*L17/100)^2+(G17*O17)^2),0))</f>
        <v>6</v>
      </c>
      <c r="R17" s="67" t="n">
        <v>-16.2165321088005</v>
      </c>
      <c r="S17" s="68" t="n">
        <f aca="false">U17*V17*$F$5</f>
        <v>93.4268292682927</v>
      </c>
      <c r="T17" s="69" t="n">
        <f aca="false">MAX(0,MIN(1,R17/100+$D$5))</f>
        <v>0.351286859677627</v>
      </c>
      <c r="U17" s="69" t="n">
        <v>0.573170731707317</v>
      </c>
      <c r="V17" s="68" t="n">
        <v>163</v>
      </c>
      <c r="W17" s="69" t="n">
        <v>0.144238908687966</v>
      </c>
      <c r="X17" s="70" t="s">
        <v>188</v>
      </c>
      <c r="Y17" s="70" t="s">
        <v>189</v>
      </c>
    </row>
    <row r="18" customFormat="false" ht="15" hidden="false" customHeight="false" outlineLevel="0" collapsed="false">
      <c r="A18" s="32" t="s">
        <v>185</v>
      </c>
      <c r="B18" s="32" t="s">
        <v>197</v>
      </c>
      <c r="C18" s="32" t="s">
        <v>198</v>
      </c>
      <c r="D18" s="66" t="n">
        <f aca="false">ROUND(S18*T18,0)</f>
        <v>242</v>
      </c>
      <c r="E18" s="66" t="n">
        <f aca="false">ROUND(S18,0)-D18</f>
        <v>611</v>
      </c>
      <c r="F18" s="66" t="n">
        <f aca="false">IF(COUNTA(D18:E18)=0,"",SUM(D18:E18))</f>
        <v>853</v>
      </c>
      <c r="G18" s="47" t="n">
        <f aca="false">IF(OR(F18="",F18=0),"",D18/F18)</f>
        <v>0.283704572098476</v>
      </c>
      <c r="H18" s="47" t="n">
        <f aca="false">IF(OR(F18="",F18=0),"",E18/F18)</f>
        <v>0.716295427901524</v>
      </c>
      <c r="I18" s="32" t="s">
        <v>187</v>
      </c>
      <c r="J18" s="36" t="n">
        <v>2.23195740581291</v>
      </c>
      <c r="K18" s="36" t="n">
        <f aca="false">$K$8</f>
        <v>1.08250239635708</v>
      </c>
      <c r="L18" s="36" t="n">
        <f aca="false">SQRT(J18^2+K18^2)</f>
        <v>2.48061389568831</v>
      </c>
      <c r="M18" s="47" t="n">
        <f aca="false">IF(G18="","",MAX(0,G18-1.96*L18/100))</f>
        <v>0.235084539742985</v>
      </c>
      <c r="N18" s="47" t="n">
        <f aca="false">IF(G18="","",MIN(1,G18+1.96*L18/100))</f>
        <v>0.332324604453967</v>
      </c>
      <c r="O18" s="66" t="n">
        <f aca="false">ROUND(S18*W18,0)</f>
        <v>72</v>
      </c>
      <c r="P18" s="66" t="n">
        <f aca="false">IF(F18="","",ROUND(SQRT((F18*L18/100)^2+(G18*O18)^2),0))</f>
        <v>29</v>
      </c>
      <c r="R18" s="67" t="n">
        <v>-23.0093232285986</v>
      </c>
      <c r="S18" s="68" t="n">
        <f aca="false">U18*V18*$F$5</f>
        <v>852.994440031771</v>
      </c>
      <c r="T18" s="69" t="n">
        <f aca="false">MAX(0,MIN(1,R18/100+$D$5))</f>
        <v>0.283358948479645</v>
      </c>
      <c r="U18" s="69" t="n">
        <v>0.666401906274821</v>
      </c>
      <c r="V18" s="68" t="n">
        <v>1280</v>
      </c>
      <c r="W18" s="69" t="n">
        <v>0.084758520671361</v>
      </c>
      <c r="X18" s="70" t="s">
        <v>194</v>
      </c>
      <c r="Y18" s="70" t="s">
        <v>189</v>
      </c>
    </row>
    <row r="19" customFormat="false" ht="15" hidden="false" customHeight="false" outlineLevel="0" collapsed="false">
      <c r="A19" s="32" t="s">
        <v>185</v>
      </c>
      <c r="B19" s="32" t="s">
        <v>197</v>
      </c>
      <c r="C19" s="32" t="s">
        <v>199</v>
      </c>
      <c r="D19" s="66" t="n">
        <f aca="false">ROUND(S19*T19,0)</f>
        <v>125</v>
      </c>
      <c r="E19" s="66" t="n">
        <f aca="false">ROUND(S19,0)-D19</f>
        <v>323</v>
      </c>
      <c r="F19" s="66" t="n">
        <f aca="false">IF(COUNTA(D19:E19)=0,"",SUM(D19:E19))</f>
        <v>448</v>
      </c>
      <c r="G19" s="47" t="n">
        <f aca="false">IF(OR(F19="",F19=0),"",D19/F19)</f>
        <v>0.279017857142857</v>
      </c>
      <c r="H19" s="47" t="n">
        <f aca="false">IF(OR(F19="",F19=0),"",E19/F19)</f>
        <v>0.720982142857143</v>
      </c>
      <c r="I19" s="32" t="s">
        <v>187</v>
      </c>
      <c r="J19" s="36" t="n">
        <v>3.27267117391589</v>
      </c>
      <c r="K19" s="36" t="n">
        <f aca="false">$K$8</f>
        <v>1.08250239635708</v>
      </c>
      <c r="L19" s="36" t="n">
        <f aca="false">SQRT(J19^2+K19^2)</f>
        <v>3.44705498225642</v>
      </c>
      <c r="M19" s="47" t="n">
        <f aca="false">IF(G19="","",MAX(0,G19-1.96*L19/100))</f>
        <v>0.211455579490631</v>
      </c>
      <c r="N19" s="47" t="n">
        <f aca="false">IF(G19="","",MIN(1,G19+1.96*L19/100))</f>
        <v>0.346580134795083</v>
      </c>
      <c r="O19" s="66" t="n">
        <f aca="false">ROUND(S19*W19,0)</f>
        <v>65</v>
      </c>
      <c r="P19" s="66" t="n">
        <f aca="false">IF(F19="","",ROUND(SQRT((F19*L19/100)^2+(G19*O19)^2),0))</f>
        <v>24</v>
      </c>
      <c r="R19" s="67" t="n">
        <v>-23.5404472385839</v>
      </c>
      <c r="S19" s="68" t="n">
        <f aca="false">U19*V19*$F$5</f>
        <v>447.939320388349</v>
      </c>
      <c r="T19" s="69" t="n">
        <f aca="false">MAX(0,MIN(1,R19/100+$D$5))</f>
        <v>0.278047708379793</v>
      </c>
      <c r="U19" s="69" t="n">
        <v>0.550970873786408</v>
      </c>
      <c r="V19" s="68" t="n">
        <v>813</v>
      </c>
      <c r="W19" s="69" t="n">
        <v>0.144238908687966</v>
      </c>
      <c r="X19" s="70" t="s">
        <v>188</v>
      </c>
      <c r="Y19" s="70" t="s">
        <v>189</v>
      </c>
    </row>
    <row r="20" customFormat="false" ht="15" hidden="false" customHeight="false" outlineLevel="0" collapsed="false">
      <c r="A20" s="32" t="s">
        <v>185</v>
      </c>
      <c r="B20" s="32" t="s">
        <v>197</v>
      </c>
      <c r="C20" s="32" t="s">
        <v>200</v>
      </c>
      <c r="D20" s="66" t="n">
        <f aca="false">ROUND(S20*T20,0)</f>
        <v>186</v>
      </c>
      <c r="E20" s="66" t="n">
        <f aca="false">ROUND(S20,0)-D20</f>
        <v>497</v>
      </c>
      <c r="F20" s="66" t="n">
        <f aca="false">IF(COUNTA(D20:E20)=0,"",SUM(D20:E20))</f>
        <v>683</v>
      </c>
      <c r="G20" s="47" t="n">
        <f aca="false">IF(OR(F20="",F20=0),"",D20/F20)</f>
        <v>0.272327964860908</v>
      </c>
      <c r="H20" s="47" t="n">
        <f aca="false">IF(OR(F20="",F20=0),"",E20/F20)</f>
        <v>0.727672035139092</v>
      </c>
      <c r="I20" s="32" t="s">
        <v>187</v>
      </c>
      <c r="J20" s="36" t="n">
        <v>2.23195740581291</v>
      </c>
      <c r="K20" s="36" t="n">
        <f aca="false">$K$8</f>
        <v>1.08250239635708</v>
      </c>
      <c r="L20" s="36" t="n">
        <f aca="false">SQRT(J20^2+K20^2)</f>
        <v>2.48061389568831</v>
      </c>
      <c r="M20" s="47" t="n">
        <f aca="false">IF(G20="","",MAX(0,G20-1.96*L20/100))</f>
        <v>0.223707932505417</v>
      </c>
      <c r="N20" s="47" t="n">
        <f aca="false">IF(G20="","",MIN(1,G20+1.96*L20/100))</f>
        <v>0.320947997216399</v>
      </c>
      <c r="O20" s="66" t="n">
        <f aca="false">ROUND(S20*W20,0)</f>
        <v>58</v>
      </c>
      <c r="P20" s="66" t="n">
        <f aca="false">IF(F20="","",ROUND(SQRT((F20*L20/100)^2+(G20*O20)^2),0))</f>
        <v>23</v>
      </c>
      <c r="R20" s="67" t="n">
        <v>-24.118012669401</v>
      </c>
      <c r="S20" s="68" t="n">
        <f aca="false">U20*V20*$F$5</f>
        <v>683.326771653543</v>
      </c>
      <c r="T20" s="69" t="n">
        <f aca="false">MAX(0,MIN(1,R20/100+$D$5))</f>
        <v>0.272272054071622</v>
      </c>
      <c r="U20" s="69" t="n">
        <v>0.654527559055118</v>
      </c>
      <c r="V20" s="68" t="n">
        <v>1044</v>
      </c>
      <c r="W20" s="69" t="n">
        <v>0.084758520671361</v>
      </c>
      <c r="X20" s="70" t="s">
        <v>194</v>
      </c>
      <c r="Y20" s="70" t="s">
        <v>189</v>
      </c>
    </row>
    <row r="21" customFormat="false" ht="15" hidden="false" customHeight="false" outlineLevel="0" collapsed="false">
      <c r="A21" s="32" t="s">
        <v>185</v>
      </c>
      <c r="B21" s="32" t="s">
        <v>201</v>
      </c>
      <c r="C21" s="32" t="s">
        <v>202</v>
      </c>
      <c r="D21" s="66" t="n">
        <f aca="false">ROUND(S21*T21,0)</f>
        <v>198</v>
      </c>
      <c r="E21" s="66" t="n">
        <f aca="false">ROUND(S21,0)-D21</f>
        <v>238</v>
      </c>
      <c r="F21" s="66" t="n">
        <f aca="false">IF(COUNTA(D21:E21)=0,"",SUM(D21:E21))</f>
        <v>436</v>
      </c>
      <c r="G21" s="47" t="n">
        <f aca="false">IF(OR(F21="",F21=0),"",D21/F21)</f>
        <v>0.454128440366973</v>
      </c>
      <c r="H21" s="47" t="n">
        <f aca="false">IF(OR(F21="",F21=0),"",E21/F21)</f>
        <v>0.545871559633028</v>
      </c>
      <c r="I21" s="32" t="s">
        <v>187</v>
      </c>
      <c r="J21" s="36" t="n">
        <v>3.27267117391589</v>
      </c>
      <c r="K21" s="36" t="n">
        <f aca="false">$K$8</f>
        <v>1.08250239635708</v>
      </c>
      <c r="L21" s="36" t="n">
        <f aca="false">SQRT(J21^2+K21^2)</f>
        <v>3.44705498225642</v>
      </c>
      <c r="M21" s="47" t="n">
        <f aca="false">IF(G21="","",MAX(0,G21-1.96*L21/100))</f>
        <v>0.386566162714747</v>
      </c>
      <c r="N21" s="47" t="n">
        <f aca="false">IF(G21="","",MIN(1,G21+1.96*L21/100))</f>
        <v>0.521690718019198</v>
      </c>
      <c r="O21" s="66" t="n">
        <f aca="false">ROUND(S21*W21,0)</f>
        <v>63</v>
      </c>
      <c r="P21" s="66" t="n">
        <f aca="false">IF(F21="","",ROUND(SQRT((F21*L21/100)^2+(G21*O21)^2),0))</f>
        <v>32</v>
      </c>
      <c r="R21" s="67" t="n">
        <v>-6.05040103175515</v>
      </c>
      <c r="S21" s="68" t="n">
        <f aca="false">U21*V21*$F$5</f>
        <v>436.24466571835</v>
      </c>
      <c r="T21" s="69" t="n">
        <f aca="false">MAX(0,MIN(1,R21/100+$D$5))</f>
        <v>0.45294817044808</v>
      </c>
      <c r="U21" s="69" t="n">
        <v>0.625889046941679</v>
      </c>
      <c r="V21" s="68" t="n">
        <v>697</v>
      </c>
      <c r="W21" s="69" t="n">
        <v>0.144238908687966</v>
      </c>
      <c r="X21" s="70" t="s">
        <v>188</v>
      </c>
      <c r="Y21" s="70" t="s">
        <v>189</v>
      </c>
    </row>
    <row r="22" customFormat="false" ht="15" hidden="false" customHeight="false" outlineLevel="0" collapsed="false">
      <c r="A22" s="32" t="s">
        <v>185</v>
      </c>
      <c r="B22" s="32" t="s">
        <v>201</v>
      </c>
      <c r="C22" s="32" t="s">
        <v>203</v>
      </c>
      <c r="D22" s="66" t="n">
        <f aca="false">ROUND(S22*T22,0)</f>
        <v>118</v>
      </c>
      <c r="E22" s="66" t="n">
        <f aca="false">ROUND(S22,0)-D22</f>
        <v>162</v>
      </c>
      <c r="F22" s="66" t="n">
        <f aca="false">IF(COUNTA(D22:E22)=0,"",SUM(D22:E22))</f>
        <v>280</v>
      </c>
      <c r="G22" s="47" t="n">
        <f aca="false">IF(OR(F22="",F22=0),"",D22/F22)</f>
        <v>0.421428571428571</v>
      </c>
      <c r="H22" s="47" t="n">
        <f aca="false">IF(OR(F22="",F22=0),"",E22/F22)</f>
        <v>0.578571428571429</v>
      </c>
      <c r="I22" s="32" t="s">
        <v>187</v>
      </c>
      <c r="J22" s="36" t="n">
        <v>3.27267117391589</v>
      </c>
      <c r="K22" s="36" t="n">
        <f aca="false">$K$8</f>
        <v>1.08250239635708</v>
      </c>
      <c r="L22" s="36" t="n">
        <f aca="false">SQRT(J22^2+K22^2)</f>
        <v>3.44705498225642</v>
      </c>
      <c r="M22" s="47" t="n">
        <f aca="false">IF(G22="","",MAX(0,G22-1.96*L22/100))</f>
        <v>0.353866293776346</v>
      </c>
      <c r="N22" s="47" t="n">
        <f aca="false">IF(G22="","",MIN(1,G22+1.96*L22/100))</f>
        <v>0.488990849080797</v>
      </c>
      <c r="O22" s="66" t="n">
        <f aca="false">ROUND(S22*W22,0)</f>
        <v>40</v>
      </c>
      <c r="P22" s="66" t="n">
        <f aca="false">IF(F22="","",ROUND(SQRT((F22*L22/100)^2+(G22*O22)^2),0))</f>
        <v>19</v>
      </c>
      <c r="R22" s="67" t="n">
        <v>-9.20735582202467</v>
      </c>
      <c r="S22" s="68" t="n">
        <f aca="false">U22*V22*$F$5</f>
        <v>280.5</v>
      </c>
      <c r="T22" s="69" t="n">
        <f aca="false">MAX(0,MIN(1,R22/100+$D$5))</f>
        <v>0.421378622545385</v>
      </c>
      <c r="U22" s="69" t="n">
        <v>0.568965517241379</v>
      </c>
      <c r="V22" s="68" t="n">
        <v>493</v>
      </c>
      <c r="W22" s="69" t="n">
        <v>0.144238908687966</v>
      </c>
      <c r="X22" s="70" t="s">
        <v>188</v>
      </c>
      <c r="Y22" s="70" t="s">
        <v>189</v>
      </c>
    </row>
    <row r="23" customFormat="false" ht="15" hidden="false" customHeight="false" outlineLevel="0" collapsed="false">
      <c r="A23" s="32" t="s">
        <v>185</v>
      </c>
      <c r="B23" s="32" t="s">
        <v>201</v>
      </c>
      <c r="C23" s="32" t="s">
        <v>204</v>
      </c>
      <c r="D23" s="66" t="n">
        <f aca="false">ROUND(S23*T23,0)</f>
        <v>253</v>
      </c>
      <c r="E23" s="66" t="n">
        <f aca="false">ROUND(S23,0)-D23</f>
        <v>393</v>
      </c>
      <c r="F23" s="66" t="n">
        <f aca="false">IF(COUNTA(D23:E23)=0,"",SUM(D23:E23))</f>
        <v>646</v>
      </c>
      <c r="G23" s="47" t="n">
        <f aca="false">IF(OR(F23="",F23=0),"",D23/F23)</f>
        <v>0.391640866873065</v>
      </c>
      <c r="H23" s="47" t="n">
        <f aca="false">IF(OR(F23="",F23=0),"",E23/F23)</f>
        <v>0.608359133126935</v>
      </c>
      <c r="I23" s="32" t="s">
        <v>187</v>
      </c>
      <c r="J23" s="36" t="n">
        <v>2.23195740581291</v>
      </c>
      <c r="K23" s="36" t="n">
        <f aca="false">$K$8</f>
        <v>1.08250239635708</v>
      </c>
      <c r="L23" s="36" t="n">
        <f aca="false">SQRT(J23^2+K23^2)</f>
        <v>2.48061389568831</v>
      </c>
      <c r="M23" s="47" t="n">
        <f aca="false">IF(G23="","",MAX(0,G23-1.96*L23/100))</f>
        <v>0.343020834517574</v>
      </c>
      <c r="N23" s="47" t="n">
        <f aca="false">IF(G23="","",MIN(1,G23+1.96*L23/100))</f>
        <v>0.440260899228556</v>
      </c>
      <c r="O23" s="66" t="n">
        <f aca="false">ROUND(S23*W23,0)</f>
        <v>55</v>
      </c>
      <c r="P23" s="66" t="n">
        <f aca="false">IF(F23="","",ROUND(SQRT((F23*L23/100)^2+(G23*O23)^2),0))</f>
        <v>27</v>
      </c>
      <c r="R23" s="67" t="n">
        <v>-12.0852989093514</v>
      </c>
      <c r="S23" s="68" t="n">
        <f aca="false">U23*V23*$F$5</f>
        <v>645.69536423841</v>
      </c>
      <c r="T23" s="69" t="n">
        <f aca="false">MAX(0,MIN(1,R23/100+$D$5))</f>
        <v>0.392599191672118</v>
      </c>
      <c r="U23" s="69" t="n">
        <v>0.689845474613686</v>
      </c>
      <c r="V23" s="68" t="n">
        <v>936</v>
      </c>
      <c r="W23" s="69" t="n">
        <v>0.084758520671361</v>
      </c>
      <c r="X23" s="70" t="s">
        <v>194</v>
      </c>
      <c r="Y23" s="70" t="s">
        <v>189</v>
      </c>
    </row>
    <row r="24" customFormat="false" ht="15" hidden="false" customHeight="false" outlineLevel="0" collapsed="false">
      <c r="A24" s="32" t="s">
        <v>185</v>
      </c>
      <c r="B24" s="32" t="s">
        <v>201</v>
      </c>
      <c r="C24" s="32" t="s">
        <v>205</v>
      </c>
      <c r="D24" s="66" t="n">
        <f aca="false">ROUND(S24*T24,0)</f>
        <v>120</v>
      </c>
      <c r="E24" s="66" t="n">
        <f aca="false">ROUND(S24,0)-D24</f>
        <v>109</v>
      </c>
      <c r="F24" s="66" t="n">
        <f aca="false">IF(COUNTA(D24:E24)=0,"",SUM(D24:E24))</f>
        <v>229</v>
      </c>
      <c r="G24" s="47" t="n">
        <f aca="false">IF(OR(F24="",F24=0),"",D24/F24)</f>
        <v>0.524017467248908</v>
      </c>
      <c r="H24" s="47" t="n">
        <f aca="false">IF(OR(F24="",F24=0),"",E24/F24)</f>
        <v>0.475982532751092</v>
      </c>
      <c r="I24" s="32" t="s">
        <v>187</v>
      </c>
      <c r="J24" s="36" t="n">
        <v>3.27267117391589</v>
      </c>
      <c r="K24" s="36" t="n">
        <f aca="false">$K$8</f>
        <v>1.08250239635708</v>
      </c>
      <c r="L24" s="36" t="n">
        <f aca="false">SQRT(J24^2+K24^2)</f>
        <v>3.44705498225642</v>
      </c>
      <c r="M24" s="47" t="n">
        <f aca="false">IF(G24="","",MAX(0,G24-1.96*L24/100))</f>
        <v>0.456455189596682</v>
      </c>
      <c r="N24" s="47" t="n">
        <f aca="false">IF(G24="","",MIN(1,G24+1.96*L24/100))</f>
        <v>0.591579744901134</v>
      </c>
      <c r="O24" s="66" t="n">
        <f aca="false">ROUND(S24*W24,0)</f>
        <v>33</v>
      </c>
      <c r="P24" s="66" t="n">
        <f aca="false">IF(F24="","",ROUND(SQRT((F24*L24/100)^2+(G24*O24)^2),0))</f>
        <v>19</v>
      </c>
      <c r="R24" s="67" t="n">
        <v>0.822331438297012</v>
      </c>
      <c r="S24" s="68" t="n">
        <f aca="false">U24*V24*$F$5</f>
        <v>229.496083550914</v>
      </c>
      <c r="T24" s="69" t="n">
        <f aca="false">MAX(0,MIN(1,R24/100+$D$5))</f>
        <v>0.521675495148602</v>
      </c>
      <c r="U24" s="69" t="n">
        <v>0.650130548302872</v>
      </c>
      <c r="V24" s="68" t="n">
        <v>353</v>
      </c>
      <c r="W24" s="69" t="n">
        <v>0.144238908687966</v>
      </c>
      <c r="X24" s="70" t="s">
        <v>188</v>
      </c>
      <c r="Y24" s="70" t="s">
        <v>189</v>
      </c>
    </row>
    <row r="25" customFormat="false" ht="15" hidden="false" customHeight="false" outlineLevel="0" collapsed="false">
      <c r="A25" s="32" t="s">
        <v>185</v>
      </c>
      <c r="B25" s="32" t="s">
        <v>201</v>
      </c>
      <c r="C25" s="32" t="s">
        <v>206</v>
      </c>
      <c r="D25" s="66" t="n">
        <f aca="false">ROUND(S25*T25,0)</f>
        <v>227</v>
      </c>
      <c r="E25" s="66" t="n">
        <f aca="false">ROUND(S25,0)-D25</f>
        <v>292</v>
      </c>
      <c r="F25" s="66" t="n">
        <f aca="false">IF(COUNTA(D25:E25)=0,"",SUM(D25:E25))</f>
        <v>519</v>
      </c>
      <c r="G25" s="47" t="n">
        <f aca="false">IF(OR(F25="",F25=0),"",D25/F25)</f>
        <v>0.4373795761079</v>
      </c>
      <c r="H25" s="47" t="n">
        <f aca="false">IF(OR(F25="",F25=0),"",E25/F25)</f>
        <v>0.5626204238921</v>
      </c>
      <c r="I25" s="32" t="s">
        <v>187</v>
      </c>
      <c r="J25" s="36" t="n">
        <v>3.27267117391589</v>
      </c>
      <c r="K25" s="36" t="n">
        <f aca="false">$K$8</f>
        <v>1.08250239635708</v>
      </c>
      <c r="L25" s="36" t="n">
        <f aca="false">SQRT(J25^2+K25^2)</f>
        <v>3.44705498225642</v>
      </c>
      <c r="M25" s="47" t="n">
        <f aca="false">IF(G25="","",MAX(0,G25-1.96*L25/100))</f>
        <v>0.369817298455674</v>
      </c>
      <c r="N25" s="47" t="n">
        <f aca="false">IF(G25="","",MIN(1,G25+1.96*L25/100))</f>
        <v>0.504941853760126</v>
      </c>
      <c r="O25" s="66" t="n">
        <f aca="false">ROUND(S25*W25,0)</f>
        <v>75</v>
      </c>
      <c r="P25" s="66" t="n">
        <f aca="false">IF(F25="","",ROUND(SQRT((F25*L25/100)^2+(G25*O25)^2),0))</f>
        <v>37</v>
      </c>
      <c r="R25" s="67" t="n">
        <v>-7.55492363448912</v>
      </c>
      <c r="S25" s="68" t="n">
        <f aca="false">U25*V25*$F$5</f>
        <v>519.166666666667</v>
      </c>
      <c r="T25" s="69" t="n">
        <f aca="false">MAX(0,MIN(1,R25/100+$D$5))</f>
        <v>0.437902944420741</v>
      </c>
      <c r="U25" s="69" t="n">
        <v>0.648148148148148</v>
      </c>
      <c r="V25" s="68" t="n">
        <v>801</v>
      </c>
      <c r="W25" s="69" t="n">
        <v>0.144238908687966</v>
      </c>
      <c r="X25" s="70" t="s">
        <v>188</v>
      </c>
      <c r="Y25" s="70" t="s">
        <v>189</v>
      </c>
    </row>
    <row r="26" customFormat="false" ht="15" hidden="false" customHeight="false" outlineLevel="0" collapsed="false">
      <c r="A26" s="32" t="s">
        <v>185</v>
      </c>
      <c r="B26" s="32" t="s">
        <v>207</v>
      </c>
      <c r="C26" s="32" t="s">
        <v>208</v>
      </c>
      <c r="D26" s="66" t="n">
        <f aca="false">ROUND(S26*T26,0)</f>
        <v>96</v>
      </c>
      <c r="E26" s="66" t="n">
        <f aca="false">ROUND(S26,0)-D26</f>
        <v>171</v>
      </c>
      <c r="F26" s="66" t="n">
        <f aca="false">IF(COUNTA(D26:E26)=0,"",SUM(D26:E26))</f>
        <v>267</v>
      </c>
      <c r="G26" s="47" t="n">
        <f aca="false">IF(OR(F26="",F26=0),"",D26/F26)</f>
        <v>0.359550561797753</v>
      </c>
      <c r="H26" s="47" t="n">
        <f aca="false">IF(OR(F26="",F26=0),"",E26/F26)</f>
        <v>0.640449438202247</v>
      </c>
      <c r="I26" s="32" t="s">
        <v>187</v>
      </c>
      <c r="J26" s="36" t="n">
        <v>3.27267117391589</v>
      </c>
      <c r="K26" s="36" t="n">
        <f aca="false">$K$8</f>
        <v>1.08250239635708</v>
      </c>
      <c r="L26" s="36" t="n">
        <f aca="false">SQRT(J26^2+K26^2)</f>
        <v>3.44705498225642</v>
      </c>
      <c r="M26" s="47" t="n">
        <f aca="false">IF(G26="","",MAX(0,G26-1.96*L26/100))</f>
        <v>0.291988284145527</v>
      </c>
      <c r="N26" s="47" t="n">
        <f aca="false">IF(G26="","",MIN(1,G26+1.96*L26/100))</f>
        <v>0.427112839449979</v>
      </c>
      <c r="O26" s="66" t="n">
        <f aca="false">ROUND(S26*W26,0)</f>
        <v>39</v>
      </c>
      <c r="P26" s="66" t="n">
        <f aca="false">IF(F26="","",ROUND(SQRT((F26*L26/100)^2+(G26*O26)^2),0))</f>
        <v>17</v>
      </c>
      <c r="R26" s="67" t="n">
        <v>-15.3838650923612</v>
      </c>
      <c r="S26" s="68" t="n">
        <f aca="false">U26*V26*$F$5</f>
        <v>267.002518891688</v>
      </c>
      <c r="T26" s="69" t="n">
        <f aca="false">MAX(0,MIN(1,R26/100+$D$5))</f>
        <v>0.35961352984202</v>
      </c>
      <c r="U26" s="69" t="n">
        <v>0.629722921914358</v>
      </c>
      <c r="V26" s="68" t="n">
        <v>424</v>
      </c>
      <c r="W26" s="69" t="n">
        <v>0.144238908687966</v>
      </c>
      <c r="X26" s="70" t="s">
        <v>188</v>
      </c>
      <c r="Y26" s="70" t="s">
        <v>189</v>
      </c>
    </row>
    <row r="27" customFormat="false" ht="15" hidden="false" customHeight="false" outlineLevel="0" collapsed="false">
      <c r="A27" s="32" t="s">
        <v>185</v>
      </c>
      <c r="B27" s="32" t="s">
        <v>207</v>
      </c>
      <c r="C27" s="32" t="s">
        <v>209</v>
      </c>
      <c r="D27" s="66" t="n">
        <f aca="false">ROUND(S27*T27,0)</f>
        <v>169</v>
      </c>
      <c r="E27" s="66" t="n">
        <f aca="false">ROUND(S27,0)-D27</f>
        <v>373</v>
      </c>
      <c r="F27" s="66" t="n">
        <f aca="false">IF(COUNTA(D27:E27)=0,"",SUM(D27:E27))</f>
        <v>542</v>
      </c>
      <c r="G27" s="47" t="n">
        <f aca="false">IF(OR(F27="",F27=0),"",D27/F27)</f>
        <v>0.311808118081181</v>
      </c>
      <c r="H27" s="47" t="n">
        <f aca="false">IF(OR(F27="",F27=0),"",E27/F27)</f>
        <v>0.688191881918819</v>
      </c>
      <c r="I27" s="32" t="s">
        <v>187</v>
      </c>
      <c r="J27" s="36" t="n">
        <v>3.27267117391589</v>
      </c>
      <c r="K27" s="36" t="n">
        <f aca="false">$K$8</f>
        <v>1.08250239635708</v>
      </c>
      <c r="L27" s="36" t="n">
        <f aca="false">SQRT(J27^2+K27^2)</f>
        <v>3.44705498225642</v>
      </c>
      <c r="M27" s="47" t="n">
        <f aca="false">IF(G27="","",MAX(0,G27-1.96*L27/100))</f>
        <v>0.244245840428955</v>
      </c>
      <c r="N27" s="47" t="n">
        <f aca="false">IF(G27="","",MIN(1,G27+1.96*L27/100))</f>
        <v>0.379370395733407</v>
      </c>
      <c r="O27" s="66" t="n">
        <f aca="false">ROUND(S27*W27,0)</f>
        <v>78</v>
      </c>
      <c r="P27" s="66" t="n">
        <f aca="false">IF(F27="","",ROUND(SQRT((F27*L27/100)^2+(G27*O27)^2),0))</f>
        <v>31</v>
      </c>
      <c r="R27" s="67" t="n">
        <v>-20.1421884139338</v>
      </c>
      <c r="S27" s="68" t="n">
        <f aca="false">U27*V27*$F$5</f>
        <v>542.170709793351</v>
      </c>
      <c r="T27" s="69" t="n">
        <f aca="false">MAX(0,MIN(1,R27/100+$D$5))</f>
        <v>0.312030296626293</v>
      </c>
      <c r="U27" s="69" t="n">
        <v>0.527403414195867</v>
      </c>
      <c r="V27" s="68" t="n">
        <v>1028</v>
      </c>
      <c r="W27" s="69" t="n">
        <v>0.144238908687966</v>
      </c>
      <c r="X27" s="70" t="s">
        <v>188</v>
      </c>
      <c r="Y27" s="70" t="s">
        <v>189</v>
      </c>
    </row>
    <row r="28" customFormat="false" ht="15" hidden="false" customHeight="false" outlineLevel="0" collapsed="false">
      <c r="A28" s="32" t="s">
        <v>185</v>
      </c>
      <c r="B28" s="32" t="s">
        <v>210</v>
      </c>
      <c r="C28" s="32" t="s">
        <v>211</v>
      </c>
      <c r="D28" s="66" t="n">
        <f aca="false">ROUND(S28*T28,0)</f>
        <v>218</v>
      </c>
      <c r="E28" s="66" t="n">
        <f aca="false">ROUND(S28,0)-D28</f>
        <v>306</v>
      </c>
      <c r="F28" s="66" t="n">
        <f aca="false">IF(COUNTA(D28:E28)=0,"",SUM(D28:E28))</f>
        <v>524</v>
      </c>
      <c r="G28" s="47" t="n">
        <f aca="false">IF(OR(F28="",F28=0),"",D28/F28)</f>
        <v>0.416030534351145</v>
      </c>
      <c r="H28" s="47" t="n">
        <f aca="false">IF(OR(F28="",F28=0),"",E28/F28)</f>
        <v>0.583969465648855</v>
      </c>
      <c r="I28" s="32" t="s">
        <v>187</v>
      </c>
      <c r="J28" s="36" t="n">
        <v>3.27267117391589</v>
      </c>
      <c r="K28" s="36" t="n">
        <f aca="false">$K$8</f>
        <v>1.08250239635708</v>
      </c>
      <c r="L28" s="36" t="n">
        <f aca="false">SQRT(J28^2+K28^2)</f>
        <v>3.44705498225642</v>
      </c>
      <c r="M28" s="47" t="n">
        <f aca="false">IF(G28="","",MAX(0,G28-1.96*L28/100))</f>
        <v>0.348468256698919</v>
      </c>
      <c r="N28" s="47" t="n">
        <f aca="false">IF(G28="","",MIN(1,G28+1.96*L28/100))</f>
        <v>0.483592812003371</v>
      </c>
      <c r="O28" s="66" t="n">
        <f aca="false">ROUND(S28*W28,0)</f>
        <v>76</v>
      </c>
      <c r="P28" s="66" t="n">
        <f aca="false">IF(F28="","",ROUND(SQRT((F28*L28/100)^2+(G28*O28)^2),0))</f>
        <v>36</v>
      </c>
      <c r="R28" s="67" t="n">
        <v>-9.62992189208559</v>
      </c>
      <c r="S28" s="68" t="n">
        <f aca="false">U28*V28*$F$5</f>
        <v>523.643835616438</v>
      </c>
      <c r="T28" s="69" t="n">
        <f aca="false">MAX(0,MIN(1,R28/100+$D$5))</f>
        <v>0.417152961844776</v>
      </c>
      <c r="U28" s="69" t="n">
        <v>0.472602739726027</v>
      </c>
      <c r="V28" s="68" t="n">
        <v>1108</v>
      </c>
      <c r="W28" s="69" t="n">
        <v>0.144238908687966</v>
      </c>
      <c r="X28" s="70" t="s">
        <v>188</v>
      </c>
      <c r="Y28" s="70" t="s">
        <v>189</v>
      </c>
    </row>
    <row r="29" customFormat="false" ht="15" hidden="false" customHeight="false" outlineLevel="0" collapsed="false">
      <c r="A29" s="32" t="s">
        <v>185</v>
      </c>
      <c r="B29" s="32" t="s">
        <v>210</v>
      </c>
      <c r="C29" s="32" t="s">
        <v>212</v>
      </c>
      <c r="D29" s="66" t="n">
        <f aca="false">ROUND(S29*T29,0)</f>
        <v>123</v>
      </c>
      <c r="E29" s="66" t="n">
        <f aca="false">ROUND(S29,0)-D29</f>
        <v>175</v>
      </c>
      <c r="F29" s="66" t="n">
        <f aca="false">IF(COUNTA(D29:E29)=0,"",SUM(D29:E29))</f>
        <v>298</v>
      </c>
      <c r="G29" s="47" t="n">
        <f aca="false">IF(OR(F29="",F29=0),"",D29/F29)</f>
        <v>0.412751677852349</v>
      </c>
      <c r="H29" s="47" t="n">
        <f aca="false">IF(OR(F29="",F29=0),"",E29/F29)</f>
        <v>0.587248322147651</v>
      </c>
      <c r="I29" s="32" t="s">
        <v>187</v>
      </c>
      <c r="J29" s="36" t="n">
        <v>3.27267117391589</v>
      </c>
      <c r="K29" s="36" t="n">
        <f aca="false">$K$8</f>
        <v>1.08250239635708</v>
      </c>
      <c r="L29" s="36" t="n">
        <f aca="false">SQRT(J29^2+K29^2)</f>
        <v>3.44705498225642</v>
      </c>
      <c r="M29" s="47" t="n">
        <f aca="false">IF(G29="","",MAX(0,G29-1.96*L29/100))</f>
        <v>0.345189400200123</v>
      </c>
      <c r="N29" s="47" t="n">
        <f aca="false">IF(G29="","",MIN(1,G29+1.96*L29/100))</f>
        <v>0.480313955504575</v>
      </c>
      <c r="O29" s="66" t="n">
        <f aca="false">ROUND(S29*W29,0)</f>
        <v>43</v>
      </c>
      <c r="P29" s="66" t="n">
        <f aca="false">IF(F29="","",ROUND(SQRT((F29*L29/100)^2+(G29*O29)^2),0))</f>
        <v>21</v>
      </c>
      <c r="R29" s="67" t="n">
        <v>-9.90939474046451</v>
      </c>
      <c r="S29" s="68" t="n">
        <f aca="false">U29*V29*$F$5</f>
        <v>297.7625</v>
      </c>
      <c r="T29" s="69" t="n">
        <f aca="false">MAX(0,MIN(1,R29/100+$D$5))</f>
        <v>0.414358233360987</v>
      </c>
      <c r="U29" s="69" t="n">
        <v>0.4484375</v>
      </c>
      <c r="V29" s="68" t="n">
        <v>664</v>
      </c>
      <c r="W29" s="69" t="n">
        <v>0.144238908687966</v>
      </c>
      <c r="X29" s="70" t="s">
        <v>188</v>
      </c>
      <c r="Y29" s="70" t="s">
        <v>189</v>
      </c>
    </row>
    <row r="30" customFormat="false" ht="15" hidden="false" customHeight="false" outlineLevel="0" collapsed="false">
      <c r="A30" s="32" t="s">
        <v>185</v>
      </c>
      <c r="B30" s="32" t="s">
        <v>210</v>
      </c>
      <c r="C30" s="32" t="s">
        <v>213</v>
      </c>
      <c r="D30" s="66" t="n">
        <f aca="false">ROUND(S30*T30,0)</f>
        <v>116</v>
      </c>
      <c r="E30" s="66" t="n">
        <f aca="false">ROUND(S30,0)-D30</f>
        <v>145</v>
      </c>
      <c r="F30" s="66" t="n">
        <f aca="false">IF(COUNTA(D30:E30)=0,"",SUM(D30:E30))</f>
        <v>261</v>
      </c>
      <c r="G30" s="47" t="n">
        <f aca="false">IF(OR(F30="",F30=0),"",D30/F30)</f>
        <v>0.444444444444444</v>
      </c>
      <c r="H30" s="47" t="n">
        <f aca="false">IF(OR(F30="",F30=0),"",E30/F30)</f>
        <v>0.555555555555556</v>
      </c>
      <c r="I30" s="32" t="s">
        <v>187</v>
      </c>
      <c r="J30" s="36" t="n">
        <v>3.27267117391589</v>
      </c>
      <c r="K30" s="36" t="n">
        <f aca="false">$K$8</f>
        <v>1.08250239635708</v>
      </c>
      <c r="L30" s="36" t="n">
        <f aca="false">SQRT(J30^2+K30^2)</f>
        <v>3.44705498225642</v>
      </c>
      <c r="M30" s="47" t="n">
        <f aca="false">IF(G30="","",MAX(0,G30-1.96*L30/100))</f>
        <v>0.376882166792219</v>
      </c>
      <c r="N30" s="47" t="n">
        <f aca="false">IF(G30="","",MIN(1,G30+1.96*L30/100))</f>
        <v>0.51200672209667</v>
      </c>
      <c r="O30" s="66" t="n">
        <f aca="false">ROUND(S30*W30,0)</f>
        <v>38</v>
      </c>
      <c r="P30" s="66" t="n">
        <f aca="false">IF(F30="","",ROUND(SQRT((F30*L30/100)^2+(G30*O30)^2),0))</f>
        <v>19</v>
      </c>
      <c r="R30" s="67" t="n">
        <v>-6.87720453631069</v>
      </c>
      <c r="S30" s="68" t="n">
        <f aca="false">U30*V30*$F$5</f>
        <v>260.883392226148</v>
      </c>
      <c r="T30" s="69" t="n">
        <f aca="false">MAX(0,MIN(1,R30/100+$D$5))</f>
        <v>0.444680135402525</v>
      </c>
      <c r="U30" s="69" t="n">
        <v>0.406360424028269</v>
      </c>
      <c r="V30" s="68" t="n">
        <v>642</v>
      </c>
      <c r="W30" s="69" t="n">
        <v>0.144238908687966</v>
      </c>
      <c r="X30" s="70" t="s">
        <v>188</v>
      </c>
      <c r="Y30" s="70" t="s">
        <v>189</v>
      </c>
    </row>
    <row r="31" customFormat="false" ht="15" hidden="false" customHeight="false" outlineLevel="0" collapsed="false">
      <c r="A31" s="32" t="s">
        <v>185</v>
      </c>
      <c r="B31" s="32" t="s">
        <v>214</v>
      </c>
      <c r="C31" s="32" t="s">
        <v>214</v>
      </c>
      <c r="D31" s="66" t="n">
        <f aca="false">ROUND(S31*T31,0)</f>
        <v>33</v>
      </c>
      <c r="E31" s="66" t="n">
        <f aca="false">ROUND(S31,0)-D31</f>
        <v>85</v>
      </c>
      <c r="F31" s="66" t="n">
        <f aca="false">IF(COUNTA(D31:E31)=0,"",SUM(D31:E31))</f>
        <v>118</v>
      </c>
      <c r="G31" s="47" t="n">
        <f aca="false">IF(OR(F31="",F31=0),"",D31/F31)</f>
        <v>0.279661016949153</v>
      </c>
      <c r="H31" s="47" t="n">
        <f aca="false">IF(OR(F31="",F31=0),"",E31/F31)</f>
        <v>0.720338983050847</v>
      </c>
      <c r="I31" s="32" t="s">
        <v>187</v>
      </c>
      <c r="J31" s="36" t="n">
        <v>3.27267117391589</v>
      </c>
      <c r="K31" s="36" t="n">
        <f aca="false">$K$8</f>
        <v>1.08250239635708</v>
      </c>
      <c r="L31" s="36" t="n">
        <f aca="false">SQRT(J31^2+K31^2)</f>
        <v>3.44705498225642</v>
      </c>
      <c r="M31" s="47" t="n">
        <f aca="false">IF(G31="","",MAX(0,G31-1.96*L31/100))</f>
        <v>0.212098739296927</v>
      </c>
      <c r="N31" s="47" t="n">
        <f aca="false">IF(G31="","",MIN(1,G31+1.96*L31/100))</f>
        <v>0.347223294601378</v>
      </c>
      <c r="O31" s="66" t="n">
        <f aca="false">ROUND(S31*W31,0)</f>
        <v>17</v>
      </c>
      <c r="P31" s="66" t="n">
        <f aca="false">IF(F31="","",ROUND(SQRT((F31*L31/100)^2+(G31*O31)^2),0))</f>
        <v>6</v>
      </c>
      <c r="R31" s="67" t="n">
        <v>-23.4716011752247</v>
      </c>
      <c r="S31" s="68" t="n">
        <f aca="false">U31*V31*$F$5</f>
        <v>118.285714285714</v>
      </c>
      <c r="T31" s="69" t="n">
        <f aca="false">MAX(0,MIN(1,R31/100+$D$5))</f>
        <v>0.278736169013385</v>
      </c>
      <c r="U31" s="69" t="n">
        <v>0.657142857142857</v>
      </c>
      <c r="V31" s="68" t="n">
        <v>180</v>
      </c>
      <c r="W31" s="69" t="n">
        <v>0.144238908687966</v>
      </c>
      <c r="X31" s="70" t="s">
        <v>188</v>
      </c>
      <c r="Y31" s="70" t="s">
        <v>189</v>
      </c>
    </row>
    <row r="32" customFormat="false" ht="15" hidden="false" customHeight="false" outlineLevel="0" collapsed="false">
      <c r="A32" s="32" t="s">
        <v>185</v>
      </c>
      <c r="B32" s="32" t="s">
        <v>215</v>
      </c>
      <c r="C32" s="32" t="s">
        <v>215</v>
      </c>
      <c r="D32" s="66" t="n">
        <f aca="false">ROUND(S32*T32,0)</f>
        <v>49</v>
      </c>
      <c r="E32" s="66" t="n">
        <f aca="false">ROUND(S32,0)-D32</f>
        <v>188</v>
      </c>
      <c r="F32" s="66" t="n">
        <f aca="false">IF(COUNTA(D32:E32)=0,"",SUM(D32:E32))</f>
        <v>237</v>
      </c>
      <c r="G32" s="47" t="n">
        <f aca="false">IF(OR(F32="",F32=0),"",D32/F32)</f>
        <v>0.206751054852321</v>
      </c>
      <c r="H32" s="47" t="n">
        <f aca="false">IF(OR(F32="",F32=0),"",E32/F32)</f>
        <v>0.793248945147679</v>
      </c>
      <c r="I32" s="32" t="s">
        <v>187</v>
      </c>
      <c r="J32" s="36" t="n">
        <v>3.27267117391589</v>
      </c>
      <c r="K32" s="36" t="n">
        <f aca="false">$K$8</f>
        <v>1.08250239635708</v>
      </c>
      <c r="L32" s="36" t="n">
        <f aca="false">SQRT(J32^2+K32^2)</f>
        <v>3.44705498225642</v>
      </c>
      <c r="M32" s="47" t="n">
        <f aca="false">IF(G32="","",MAX(0,G32-1.96*L32/100))</f>
        <v>0.139188777200095</v>
      </c>
      <c r="N32" s="47" t="n">
        <f aca="false">IF(G32="","",MIN(1,G32+1.96*L32/100))</f>
        <v>0.274313332504547</v>
      </c>
      <c r="O32" s="66" t="n">
        <f aca="false">ROUND(S32*W32,0)</f>
        <v>34</v>
      </c>
      <c r="P32" s="66" t="n">
        <f aca="false">IF(F32="","",ROUND(SQRT((F32*L32/100)^2+(G32*O32)^2),0))</f>
        <v>11</v>
      </c>
      <c r="R32" s="67" t="n">
        <v>-30.5591396295125</v>
      </c>
      <c r="S32" s="68" t="n">
        <f aca="false">U32*V32*$F$5</f>
        <v>236.844827586207</v>
      </c>
      <c r="T32" s="69" t="n">
        <f aca="false">MAX(0,MIN(1,R32/100+$D$5))</f>
        <v>0.207860784470507</v>
      </c>
      <c r="U32" s="69" t="n">
        <v>0.692528735632184</v>
      </c>
      <c r="V32" s="68" t="n">
        <v>342</v>
      </c>
      <c r="W32" s="69" t="n">
        <v>0.144238908687966</v>
      </c>
      <c r="X32" s="70" t="s">
        <v>188</v>
      </c>
      <c r="Y32" s="70" t="s">
        <v>189</v>
      </c>
    </row>
    <row r="33" customFormat="false" ht="15" hidden="false" customHeight="false" outlineLevel="0" collapsed="false">
      <c r="A33" s="32" t="s">
        <v>185</v>
      </c>
      <c r="B33" s="32" t="s">
        <v>216</v>
      </c>
      <c r="C33" s="32" t="s">
        <v>217</v>
      </c>
      <c r="D33" s="66" t="n">
        <f aca="false">ROUND(S33*T33,0)</f>
        <v>239</v>
      </c>
      <c r="E33" s="66" t="n">
        <f aca="false">ROUND(S33,0)-D33</f>
        <v>357</v>
      </c>
      <c r="F33" s="66" t="n">
        <f aca="false">IF(COUNTA(D33:E33)=0,"",SUM(D33:E33))</f>
        <v>596</v>
      </c>
      <c r="G33" s="47" t="n">
        <f aca="false">IF(OR(F33="",F33=0),"",D33/F33)</f>
        <v>0.401006711409396</v>
      </c>
      <c r="H33" s="47" t="n">
        <f aca="false">IF(OR(F33="",F33=0),"",E33/F33)</f>
        <v>0.598993288590604</v>
      </c>
      <c r="I33" s="32" t="s">
        <v>187</v>
      </c>
      <c r="J33" s="36" t="n">
        <v>2.23195740581291</v>
      </c>
      <c r="K33" s="36" t="n">
        <f aca="false">$K$8</f>
        <v>1.08250239635708</v>
      </c>
      <c r="L33" s="36" t="n">
        <f aca="false">SQRT(J33^2+K33^2)</f>
        <v>2.48061389568831</v>
      </c>
      <c r="M33" s="47" t="n">
        <f aca="false">IF(G33="","",MAX(0,G33-1.96*L33/100))</f>
        <v>0.352386679053905</v>
      </c>
      <c r="N33" s="47" t="n">
        <f aca="false">IF(G33="","",MIN(1,G33+1.96*L33/100))</f>
        <v>0.449626743764887</v>
      </c>
      <c r="O33" s="66" t="n">
        <f aca="false">ROUND(S33*W33,0)</f>
        <v>51</v>
      </c>
      <c r="P33" s="66" t="n">
        <f aca="false">IF(F33="","",ROUND(SQRT((F33*L33/100)^2+(G33*O33)^2),0))</f>
        <v>25</v>
      </c>
      <c r="R33" s="67" t="n">
        <v>-11.3219369995902</v>
      </c>
      <c r="S33" s="68" t="n">
        <f aca="false">U33*V33*$F$5</f>
        <v>596.457399103139</v>
      </c>
      <c r="T33" s="69" t="n">
        <f aca="false">MAX(0,MIN(1,R33/100+$D$5))</f>
        <v>0.40023281076973</v>
      </c>
      <c r="U33" s="69" t="n">
        <v>0.50762331838565</v>
      </c>
      <c r="V33" s="68" t="n">
        <v>1175</v>
      </c>
      <c r="W33" s="69" t="n">
        <v>0.084758520671361</v>
      </c>
      <c r="X33" s="70" t="s">
        <v>194</v>
      </c>
      <c r="Y33" s="70" t="s">
        <v>189</v>
      </c>
    </row>
    <row r="34" customFormat="false" ht="15" hidden="false" customHeight="false" outlineLevel="0" collapsed="false">
      <c r="A34" s="32" t="s">
        <v>185</v>
      </c>
      <c r="B34" s="32" t="s">
        <v>216</v>
      </c>
      <c r="C34" s="32" t="s">
        <v>218</v>
      </c>
      <c r="D34" s="66" t="n">
        <f aca="false">ROUND(S34*T34,0)</f>
        <v>230</v>
      </c>
      <c r="E34" s="66" t="n">
        <f aca="false">ROUND(S34,0)-D34</f>
        <v>333</v>
      </c>
      <c r="F34" s="66" t="n">
        <f aca="false">IF(COUNTA(D34:E34)=0,"",SUM(D34:E34))</f>
        <v>563</v>
      </c>
      <c r="G34" s="47" t="n">
        <f aca="false">IF(OR(F34="",F34=0),"",D34/F34)</f>
        <v>0.408525754884547</v>
      </c>
      <c r="H34" s="47" t="n">
        <f aca="false">IF(OR(F34="",F34=0),"",E34/F34)</f>
        <v>0.591474245115453</v>
      </c>
      <c r="I34" s="32" t="s">
        <v>187</v>
      </c>
      <c r="J34" s="36" t="n">
        <v>3.27267117391589</v>
      </c>
      <c r="K34" s="36" t="n">
        <f aca="false">$K$8</f>
        <v>1.08250239635708</v>
      </c>
      <c r="L34" s="36" t="n">
        <f aca="false">SQRT(J34^2+K34^2)</f>
        <v>3.44705498225642</v>
      </c>
      <c r="M34" s="47" t="n">
        <f aca="false">IF(G34="","",MAX(0,G34-1.96*L34/100))</f>
        <v>0.340963477232321</v>
      </c>
      <c r="N34" s="47" t="n">
        <f aca="false">IF(G34="","",MIN(1,G34+1.96*L34/100))</f>
        <v>0.476088032536773</v>
      </c>
      <c r="O34" s="66" t="n">
        <f aca="false">ROUND(S34*W34,0)</f>
        <v>81</v>
      </c>
      <c r="P34" s="66" t="n">
        <f aca="false">IF(F34="","",ROUND(SQRT((F34*L34/100)^2+(G34*O34)^2),0))</f>
        <v>38</v>
      </c>
      <c r="R34" s="67" t="n">
        <v>-10.5454802352693</v>
      </c>
      <c r="S34" s="68" t="n">
        <f aca="false">U34*V34*$F$5</f>
        <v>563.161453077699</v>
      </c>
      <c r="T34" s="69" t="n">
        <f aca="false">MAX(0,MIN(1,R34/100+$D$5))</f>
        <v>0.407997378412939</v>
      </c>
      <c r="U34" s="69" t="n">
        <v>0.531786074672048</v>
      </c>
      <c r="V34" s="68" t="n">
        <v>1059</v>
      </c>
      <c r="W34" s="69" t="n">
        <v>0.144238908687966</v>
      </c>
      <c r="X34" s="70" t="s">
        <v>188</v>
      </c>
      <c r="Y34" s="70" t="s">
        <v>189</v>
      </c>
    </row>
    <row r="35" customFormat="false" ht="15" hidden="false" customHeight="false" outlineLevel="0" collapsed="false">
      <c r="A35" s="32" t="s">
        <v>185</v>
      </c>
      <c r="B35" s="32" t="s">
        <v>216</v>
      </c>
      <c r="C35" s="32" t="s">
        <v>219</v>
      </c>
      <c r="D35" s="66" t="n">
        <f aca="false">ROUND(S35*T35,0)</f>
        <v>240</v>
      </c>
      <c r="E35" s="66" t="n">
        <f aca="false">ROUND(S35,0)-D35</f>
        <v>354</v>
      </c>
      <c r="F35" s="66" t="n">
        <f aca="false">IF(COUNTA(D35:E35)=0,"",SUM(D35:E35))</f>
        <v>594</v>
      </c>
      <c r="G35" s="47" t="n">
        <f aca="false">IF(OR(F35="",F35=0),"",D35/F35)</f>
        <v>0.404040404040404</v>
      </c>
      <c r="H35" s="47" t="n">
        <f aca="false">IF(OR(F35="",F35=0),"",E35/F35)</f>
        <v>0.595959595959596</v>
      </c>
      <c r="I35" s="32" t="s">
        <v>187</v>
      </c>
      <c r="J35" s="36" t="n">
        <v>2.23195740581291</v>
      </c>
      <c r="K35" s="36" t="n">
        <f aca="false">$K$8</f>
        <v>1.08250239635708</v>
      </c>
      <c r="L35" s="36" t="n">
        <f aca="false">SQRT(J35^2+K35^2)</f>
        <v>2.48061389568831</v>
      </c>
      <c r="M35" s="47" t="n">
        <f aca="false">IF(G35="","",MAX(0,G35-1.96*L35/100))</f>
        <v>0.355420371684913</v>
      </c>
      <c r="N35" s="47" t="n">
        <f aca="false">IF(G35="","",MIN(1,G35+1.96*L35/100))</f>
        <v>0.452660436395895</v>
      </c>
      <c r="O35" s="66" t="n">
        <f aca="false">ROUND(S35*W35,0)</f>
        <v>50</v>
      </c>
      <c r="P35" s="66" t="n">
        <f aca="false">IF(F35="","",ROUND(SQRT((F35*L35/100)^2+(G35*O35)^2),0))</f>
        <v>25</v>
      </c>
      <c r="R35" s="67" t="n">
        <v>-10.9268551014444</v>
      </c>
      <c r="S35" s="68" t="n">
        <f aca="false">U35*V35*$F$5</f>
        <v>593.941784037559</v>
      </c>
      <c r="T35" s="69" t="n">
        <f aca="false">MAX(0,MIN(1,R35/100+$D$5))</f>
        <v>0.404183629751188</v>
      </c>
      <c r="U35" s="69" t="n">
        <v>0.538967136150235</v>
      </c>
      <c r="V35" s="68" t="n">
        <v>1102</v>
      </c>
      <c r="W35" s="69" t="n">
        <v>0.084758520671361</v>
      </c>
      <c r="X35" s="70" t="s">
        <v>194</v>
      </c>
      <c r="Y35" s="70" t="s">
        <v>189</v>
      </c>
    </row>
    <row r="36" customFormat="false" ht="15" hidden="false" customHeight="false" outlineLevel="0" collapsed="false">
      <c r="A36" s="32" t="s">
        <v>185</v>
      </c>
      <c r="B36" s="32" t="s">
        <v>220</v>
      </c>
      <c r="C36" s="32" t="s">
        <v>221</v>
      </c>
      <c r="D36" s="66" t="n">
        <f aca="false">ROUND(S36*T36,0)</f>
        <v>245</v>
      </c>
      <c r="E36" s="66" t="n">
        <f aca="false">ROUND(S36,0)-D36</f>
        <v>585</v>
      </c>
      <c r="F36" s="66" t="n">
        <f aca="false">IF(COUNTA(D36:E36)=0,"",SUM(D36:E36))</f>
        <v>830</v>
      </c>
      <c r="G36" s="47" t="n">
        <f aca="false">IF(OR(F36="",F36=0),"",D36/F36)</f>
        <v>0.295180722891566</v>
      </c>
      <c r="H36" s="47" t="n">
        <f aca="false">IF(OR(F36="",F36=0),"",E36/F36)</f>
        <v>0.704819277108434</v>
      </c>
      <c r="I36" s="32" t="s">
        <v>187</v>
      </c>
      <c r="J36" s="36" t="n">
        <v>2.23195740581291</v>
      </c>
      <c r="K36" s="36" t="n">
        <f aca="false">$K$8</f>
        <v>1.08250239635708</v>
      </c>
      <c r="L36" s="36" t="n">
        <f aca="false">SQRT(J36^2+K36^2)</f>
        <v>2.48061389568831</v>
      </c>
      <c r="M36" s="47" t="n">
        <f aca="false">IF(G36="","",MAX(0,G36-1.96*L36/100))</f>
        <v>0.246560690536075</v>
      </c>
      <c r="N36" s="47" t="n">
        <f aca="false">IF(G36="","",MIN(1,G36+1.96*L36/100))</f>
        <v>0.343800755247057</v>
      </c>
      <c r="O36" s="66" t="n">
        <f aca="false">ROUND(S36*W36,0)</f>
        <v>70</v>
      </c>
      <c r="P36" s="66" t="n">
        <f aca="false">IF(F36="","",ROUND(SQRT((F36*L36/100)^2+(G36*O36)^2),0))</f>
        <v>29</v>
      </c>
      <c r="R36" s="67" t="n">
        <v>-21.8118740568453</v>
      </c>
      <c r="S36" s="68" t="n">
        <f aca="false">U36*V36*$F$5</f>
        <v>830.121621621622</v>
      </c>
      <c r="T36" s="69" t="n">
        <f aca="false">MAX(0,MIN(1,R36/100+$D$5))</f>
        <v>0.295333440197179</v>
      </c>
      <c r="U36" s="69" t="n">
        <v>0.635135135135135</v>
      </c>
      <c r="V36" s="68" t="n">
        <v>1307</v>
      </c>
      <c r="W36" s="69" t="n">
        <v>0.084758520671361</v>
      </c>
      <c r="X36" s="70" t="s">
        <v>194</v>
      </c>
      <c r="Y36" s="70" t="s">
        <v>189</v>
      </c>
    </row>
    <row r="37" customFormat="false" ht="15" hidden="false" customHeight="false" outlineLevel="0" collapsed="false">
      <c r="A37" s="32" t="s">
        <v>185</v>
      </c>
      <c r="B37" s="32" t="s">
        <v>220</v>
      </c>
      <c r="C37" s="32" t="s">
        <v>222</v>
      </c>
      <c r="D37" s="66" t="n">
        <f aca="false">ROUND(S37*T37,0)</f>
        <v>182</v>
      </c>
      <c r="E37" s="66" t="n">
        <f aca="false">ROUND(S37,0)-D37</f>
        <v>389</v>
      </c>
      <c r="F37" s="66" t="n">
        <f aca="false">IF(COUNTA(D37:E37)=0,"",SUM(D37:E37))</f>
        <v>571</v>
      </c>
      <c r="G37" s="47" t="n">
        <f aca="false">IF(OR(F37="",F37=0),"",D37/F37)</f>
        <v>0.318739054290718</v>
      </c>
      <c r="H37" s="47" t="n">
        <f aca="false">IF(OR(F37="",F37=0),"",E37/F37)</f>
        <v>0.681260945709282</v>
      </c>
      <c r="I37" s="32" t="s">
        <v>187</v>
      </c>
      <c r="J37" s="36" t="n">
        <v>2.23195740581291</v>
      </c>
      <c r="K37" s="36" t="n">
        <f aca="false">$K$8</f>
        <v>1.08250239635708</v>
      </c>
      <c r="L37" s="36" t="n">
        <f aca="false">SQRT(J37^2+K37^2)</f>
        <v>2.48061389568831</v>
      </c>
      <c r="M37" s="47" t="n">
        <f aca="false">IF(G37="","",MAX(0,G37-1.96*L37/100))</f>
        <v>0.270119021935227</v>
      </c>
      <c r="N37" s="47" t="n">
        <f aca="false">IF(G37="","",MIN(1,G37+1.96*L37/100))</f>
        <v>0.367359086646209</v>
      </c>
      <c r="O37" s="66" t="n">
        <f aca="false">ROUND(S37*W37,0)</f>
        <v>48</v>
      </c>
      <c r="P37" s="66" t="n">
        <f aca="false">IF(F37="","",ROUND(SQRT((F37*L37/100)^2+(G37*O37)^2),0))</f>
        <v>21</v>
      </c>
      <c r="R37" s="67" t="n">
        <v>-19.49128924869</v>
      </c>
      <c r="S37" s="68" t="n">
        <f aca="false">U37*V37*$F$5</f>
        <v>570.942760942761</v>
      </c>
      <c r="T37" s="69" t="n">
        <f aca="false">MAX(0,MIN(1,R37/100+$D$5))</f>
        <v>0.318539288278732</v>
      </c>
      <c r="U37" s="69" t="n">
        <v>0.613916947250281</v>
      </c>
      <c r="V37" s="68" t="n">
        <v>930</v>
      </c>
      <c r="W37" s="69" t="n">
        <v>0.084758520671361</v>
      </c>
      <c r="X37" s="70" t="s">
        <v>194</v>
      </c>
      <c r="Y37" s="70" t="s">
        <v>189</v>
      </c>
    </row>
    <row r="38" customFormat="false" ht="15" hidden="false" customHeight="false" outlineLevel="0" collapsed="false">
      <c r="A38" s="32" t="s">
        <v>185</v>
      </c>
      <c r="B38" s="32" t="s">
        <v>223</v>
      </c>
      <c r="C38" s="32" t="s">
        <v>224</v>
      </c>
      <c r="D38" s="66" t="n">
        <f aca="false">ROUND(S38*T38,0)</f>
        <v>111</v>
      </c>
      <c r="E38" s="66" t="n">
        <f aca="false">ROUND(S38,0)-D38</f>
        <v>335</v>
      </c>
      <c r="F38" s="66" t="n">
        <f aca="false">IF(COUNTA(D38:E38)=0,"",SUM(D38:E38))</f>
        <v>446</v>
      </c>
      <c r="G38" s="47" t="n">
        <f aca="false">IF(OR(F38="",F38=0),"",D38/F38)</f>
        <v>0.248878923766816</v>
      </c>
      <c r="H38" s="47" t="n">
        <f aca="false">IF(OR(F38="",F38=0),"",E38/F38)</f>
        <v>0.751121076233184</v>
      </c>
      <c r="I38" s="32" t="s">
        <v>187</v>
      </c>
      <c r="J38" s="36" t="n">
        <v>3.27267117391589</v>
      </c>
      <c r="K38" s="36" t="n">
        <f aca="false">$K$8</f>
        <v>1.08250239635708</v>
      </c>
      <c r="L38" s="36" t="n">
        <f aca="false">SQRT(J38^2+K38^2)</f>
        <v>3.44705498225642</v>
      </c>
      <c r="M38" s="47" t="n">
        <f aca="false">IF(G38="","",MAX(0,G38-1.96*L38/100))</f>
        <v>0.18131664611459</v>
      </c>
      <c r="N38" s="47" t="n">
        <f aca="false">IF(G38="","",MIN(1,G38+1.96*L38/100))</f>
        <v>0.316441201419042</v>
      </c>
      <c r="O38" s="66" t="n">
        <f aca="false">ROUND(S38*W38,0)</f>
        <v>64</v>
      </c>
      <c r="P38" s="66" t="n">
        <f aca="false">IF(F38="","",ROUND(SQRT((F38*L38/100)^2+(G38*O38)^2),0))</f>
        <v>22</v>
      </c>
      <c r="R38" s="67" t="n">
        <v>-26.353572654846</v>
      </c>
      <c r="S38" s="68" t="n">
        <f aca="false">U38*V38*$F$5</f>
        <v>446.130363036304</v>
      </c>
      <c r="T38" s="69" t="n">
        <f aca="false">MAX(0,MIN(1,R38/100+$D$5))</f>
        <v>0.249916454217172</v>
      </c>
      <c r="U38" s="69" t="n">
        <v>0.641914191419142</v>
      </c>
      <c r="V38" s="68" t="n">
        <v>695</v>
      </c>
      <c r="W38" s="69" t="n">
        <v>0.144238908687966</v>
      </c>
      <c r="X38" s="70" t="s">
        <v>188</v>
      </c>
      <c r="Y38" s="70" t="s">
        <v>189</v>
      </c>
    </row>
    <row r="39" customFormat="false" ht="15" hidden="false" customHeight="false" outlineLevel="0" collapsed="false">
      <c r="A39" s="32" t="s">
        <v>185</v>
      </c>
      <c r="B39" s="32" t="s">
        <v>223</v>
      </c>
      <c r="C39" s="32" t="s">
        <v>225</v>
      </c>
      <c r="D39" s="66" t="n">
        <f aca="false">ROUND(S39*T39,0)</f>
        <v>91</v>
      </c>
      <c r="E39" s="66" t="n">
        <f aca="false">ROUND(S39,0)-D39</f>
        <v>210</v>
      </c>
      <c r="F39" s="66" t="n">
        <f aca="false">IF(COUNTA(D39:E39)=0,"",SUM(D39:E39))</f>
        <v>301</v>
      </c>
      <c r="G39" s="47" t="n">
        <f aca="false">IF(OR(F39="",F39=0),"",D39/F39)</f>
        <v>0.302325581395349</v>
      </c>
      <c r="H39" s="47" t="n">
        <f aca="false">IF(OR(F39="",F39=0),"",E39/F39)</f>
        <v>0.697674418604651</v>
      </c>
      <c r="I39" s="32" t="s">
        <v>187</v>
      </c>
      <c r="J39" s="36" t="n">
        <v>3.27267117391589</v>
      </c>
      <c r="K39" s="36" t="n">
        <f aca="false">$K$8</f>
        <v>1.08250239635708</v>
      </c>
      <c r="L39" s="36" t="n">
        <f aca="false">SQRT(J39^2+K39^2)</f>
        <v>3.44705498225642</v>
      </c>
      <c r="M39" s="47" t="n">
        <f aca="false">IF(G39="","",MAX(0,G39-1.96*L39/100))</f>
        <v>0.234763303743123</v>
      </c>
      <c r="N39" s="47" t="n">
        <f aca="false">IF(G39="","",MIN(1,G39+1.96*L39/100))</f>
        <v>0.369887859047575</v>
      </c>
      <c r="O39" s="66" t="n">
        <f aca="false">ROUND(S39*W39,0)</f>
        <v>43</v>
      </c>
      <c r="P39" s="66" t="n">
        <f aca="false">IF(F39="","",ROUND(SQRT((F39*L39/100)^2+(G39*O39)^2),0))</f>
        <v>17</v>
      </c>
      <c r="R39" s="67" t="n">
        <v>-21.1414934932395</v>
      </c>
      <c r="S39" s="68" t="n">
        <f aca="false">U39*V39*$F$5</f>
        <v>301.151408450704</v>
      </c>
      <c r="T39" s="69" t="n">
        <f aca="false">MAX(0,MIN(1,R39/100+$D$5))</f>
        <v>0.302037245833237</v>
      </c>
      <c r="U39" s="69" t="n">
        <v>0.538732394366197</v>
      </c>
      <c r="V39" s="68" t="n">
        <v>559</v>
      </c>
      <c r="W39" s="69" t="n">
        <v>0.144238908687966</v>
      </c>
      <c r="X39" s="70" t="s">
        <v>188</v>
      </c>
      <c r="Y39" s="70" t="s">
        <v>189</v>
      </c>
    </row>
    <row r="40" customFormat="false" ht="15" hidden="false" customHeight="false" outlineLevel="0" collapsed="false">
      <c r="A40" s="32" t="s">
        <v>185</v>
      </c>
      <c r="B40" s="32" t="s">
        <v>223</v>
      </c>
      <c r="C40" s="32" t="s">
        <v>226</v>
      </c>
      <c r="D40" s="66" t="n">
        <f aca="false">ROUND(S40*T40,0)</f>
        <v>346</v>
      </c>
      <c r="E40" s="66" t="n">
        <f aca="false">ROUND(S40,0)-D40</f>
        <v>790</v>
      </c>
      <c r="F40" s="66" t="n">
        <f aca="false">IF(COUNTA(D40:E40)=0,"",SUM(D40:E40))</f>
        <v>1136</v>
      </c>
      <c r="G40" s="47" t="n">
        <f aca="false">IF(OR(F40="",F40=0),"",D40/F40)</f>
        <v>0.304577464788732</v>
      </c>
      <c r="H40" s="47" t="n">
        <f aca="false">IF(OR(F40="",F40=0),"",E40/F40)</f>
        <v>0.695422535211268</v>
      </c>
      <c r="I40" s="32" t="s">
        <v>187</v>
      </c>
      <c r="J40" s="36" t="n">
        <v>2.04108163546025</v>
      </c>
      <c r="K40" s="36" t="n">
        <f aca="false">$K$8</f>
        <v>1.08250239635708</v>
      </c>
      <c r="L40" s="36" t="n">
        <f aca="false">SQRT(J40^2+K40^2)</f>
        <v>2.31037349377366</v>
      </c>
      <c r="M40" s="47" t="n">
        <f aca="false">IF(G40="","",MAX(0,G40-1.96*L40/100))</f>
        <v>0.259294144310769</v>
      </c>
      <c r="N40" s="47" t="n">
        <f aca="false">IF(G40="","",MIN(1,G40+1.96*L40/100))</f>
        <v>0.349860785266696</v>
      </c>
      <c r="O40" s="66" t="n">
        <f aca="false">ROUND(S40*W40,0)</f>
        <v>71</v>
      </c>
      <c r="P40" s="66" t="n">
        <f aca="false">IF(F40="","",ROUND(SQRT((F40*L40/100)^2+(G40*O40)^2),0))</f>
        <v>34</v>
      </c>
      <c r="R40" s="67" t="n">
        <v>-20.8994787033163</v>
      </c>
      <c r="S40" s="68" t="n">
        <f aca="false">U40*V40*$F$5</f>
        <v>1135.63689776733</v>
      </c>
      <c r="T40" s="69" t="n">
        <f aca="false">MAX(0,MIN(1,R40/100+$D$5))</f>
        <v>0.304457393732469</v>
      </c>
      <c r="U40" s="69" t="n">
        <v>0.63337250293772</v>
      </c>
      <c r="V40" s="68" t="n">
        <v>1793</v>
      </c>
      <c r="W40" s="69" t="n">
        <v>0.0626598089245614</v>
      </c>
      <c r="X40" s="70" t="s">
        <v>227</v>
      </c>
      <c r="Y40" s="70" t="s">
        <v>189</v>
      </c>
    </row>
    <row r="41" customFormat="false" ht="15" hidden="false" customHeight="false" outlineLevel="0" collapsed="false">
      <c r="A41" s="32" t="s">
        <v>185</v>
      </c>
      <c r="B41" s="32" t="s">
        <v>228</v>
      </c>
      <c r="C41" s="32" t="s">
        <v>229</v>
      </c>
      <c r="D41" s="66" t="n">
        <f aca="false">ROUND(S41*T41,0)</f>
        <v>241</v>
      </c>
      <c r="E41" s="66" t="n">
        <f aca="false">ROUND(S41,0)-D41</f>
        <v>345</v>
      </c>
      <c r="F41" s="66" t="n">
        <f aca="false">IF(COUNTA(D41:E41)=0,"",SUM(D41:E41))</f>
        <v>586</v>
      </c>
      <c r="G41" s="47" t="n">
        <f aca="false">IF(OR(F41="",F41=0),"",D41/F41)</f>
        <v>0.411262798634812</v>
      </c>
      <c r="H41" s="47" t="n">
        <f aca="false">IF(OR(F41="",F41=0),"",E41/F41)</f>
        <v>0.588737201365188</v>
      </c>
      <c r="I41" s="32" t="s">
        <v>187</v>
      </c>
      <c r="J41" s="36" t="n">
        <v>2.23195740581291</v>
      </c>
      <c r="K41" s="36" t="n">
        <f aca="false">$K$8</f>
        <v>1.08250239635708</v>
      </c>
      <c r="L41" s="36" t="n">
        <f aca="false">SQRT(J41^2+K41^2)</f>
        <v>2.48061389568831</v>
      </c>
      <c r="M41" s="47" t="n">
        <f aca="false">IF(G41="","",MAX(0,G41-1.96*L41/100))</f>
        <v>0.362642766279321</v>
      </c>
      <c r="N41" s="47" t="n">
        <f aca="false">IF(G41="","",MIN(1,G41+1.96*L41/100))</f>
        <v>0.459882830990303</v>
      </c>
      <c r="O41" s="66" t="n">
        <f aca="false">ROUND(S41*W41,0)</f>
        <v>50</v>
      </c>
      <c r="P41" s="66" t="n">
        <f aca="false">IF(F41="","",ROUND(SQRT((F41*L41/100)^2+(G41*O41)^2),0))</f>
        <v>25</v>
      </c>
      <c r="R41" s="67" t="n">
        <v>-10.2616681492534</v>
      </c>
      <c r="S41" s="68" t="n">
        <f aca="false">U41*V41*$F$5</f>
        <v>585.940362087327</v>
      </c>
      <c r="T41" s="69" t="n">
        <f aca="false">MAX(0,MIN(1,R41/100+$D$5))</f>
        <v>0.410835499273098</v>
      </c>
      <c r="U41" s="69" t="n">
        <v>0.598509052183174</v>
      </c>
      <c r="V41" s="68" t="n">
        <v>979</v>
      </c>
      <c r="W41" s="69" t="n">
        <v>0.084758520671361</v>
      </c>
      <c r="X41" s="70" t="s">
        <v>194</v>
      </c>
      <c r="Y41" s="70" t="s">
        <v>189</v>
      </c>
    </row>
    <row r="42" customFormat="false" ht="15" hidden="false" customHeight="false" outlineLevel="0" collapsed="false">
      <c r="A42" s="32" t="s">
        <v>185</v>
      </c>
      <c r="B42" s="32" t="s">
        <v>228</v>
      </c>
      <c r="C42" s="32" t="s">
        <v>230</v>
      </c>
      <c r="D42" s="66" t="n">
        <f aca="false">ROUND(S42*T42,0)</f>
        <v>250</v>
      </c>
      <c r="E42" s="66" t="n">
        <f aca="false">ROUND(S42,0)-D42</f>
        <v>379</v>
      </c>
      <c r="F42" s="66" t="n">
        <f aca="false">IF(COUNTA(D42:E42)=0,"",SUM(D42:E42))</f>
        <v>629</v>
      </c>
      <c r="G42" s="47" t="n">
        <f aca="false">IF(OR(F42="",F42=0),"",D42/F42)</f>
        <v>0.397456279809221</v>
      </c>
      <c r="H42" s="47" t="n">
        <f aca="false">IF(OR(F42="",F42=0),"",E42/F42)</f>
        <v>0.602543720190779</v>
      </c>
      <c r="I42" s="32" t="s">
        <v>187</v>
      </c>
      <c r="J42" s="36" t="n">
        <v>2.23195740581291</v>
      </c>
      <c r="K42" s="36" t="n">
        <f aca="false">$K$8</f>
        <v>1.08250239635708</v>
      </c>
      <c r="L42" s="36" t="n">
        <f aca="false">SQRT(J42^2+K42^2)</f>
        <v>2.48061389568831</v>
      </c>
      <c r="M42" s="47" t="n">
        <f aca="false">IF(G42="","",MAX(0,G42-1.96*L42/100))</f>
        <v>0.34883624745373</v>
      </c>
      <c r="N42" s="47" t="n">
        <f aca="false">IF(G42="","",MIN(1,G42+1.96*L42/100))</f>
        <v>0.446076312164712</v>
      </c>
      <c r="O42" s="66" t="n">
        <f aca="false">ROUND(S42*W42,0)</f>
        <v>53</v>
      </c>
      <c r="P42" s="66" t="n">
        <f aca="false">IF(F42="","",ROUND(SQRT((F42*L42/100)^2+(G42*O42)^2),0))</f>
        <v>26</v>
      </c>
      <c r="R42" s="67" t="n">
        <v>-11.5494896992739</v>
      </c>
      <c r="S42" s="68" t="n">
        <f aca="false">U42*V42*$F$5</f>
        <v>629.208480565371</v>
      </c>
      <c r="T42" s="69" t="n">
        <f aca="false">MAX(0,MIN(1,R42/100+$D$5))</f>
        <v>0.397957283772893</v>
      </c>
      <c r="U42" s="69" t="n">
        <v>0.558303886925795</v>
      </c>
      <c r="V42" s="68" t="n">
        <v>1127</v>
      </c>
      <c r="W42" s="69" t="n">
        <v>0.084758520671361</v>
      </c>
      <c r="X42" s="70" t="s">
        <v>194</v>
      </c>
      <c r="Y42" s="70" t="s">
        <v>189</v>
      </c>
    </row>
    <row r="43" customFormat="false" ht="15" hidden="false" customHeight="false" outlineLevel="0" collapsed="false">
      <c r="A43" s="32" t="s">
        <v>185</v>
      </c>
      <c r="B43" s="32" t="s">
        <v>231</v>
      </c>
      <c r="C43" s="32" t="s">
        <v>231</v>
      </c>
      <c r="D43" s="66" t="n">
        <f aca="false">ROUND(S43*T43,0)</f>
        <v>108</v>
      </c>
      <c r="E43" s="66" t="n">
        <f aca="false">ROUND(S43,0)-D43</f>
        <v>422</v>
      </c>
      <c r="F43" s="66" t="n">
        <f aca="false">IF(COUNTA(D43:E43)=0,"",SUM(D43:E43))</f>
        <v>530</v>
      </c>
      <c r="G43" s="47" t="n">
        <f aca="false">IF(OR(F43="",F43=0),"",D43/F43)</f>
        <v>0.20377358490566</v>
      </c>
      <c r="H43" s="47" t="n">
        <f aca="false">IF(OR(F43="",F43=0),"",E43/F43)</f>
        <v>0.79622641509434</v>
      </c>
      <c r="I43" s="32" t="s">
        <v>187</v>
      </c>
      <c r="J43" s="36" t="n">
        <v>3.27267117391589</v>
      </c>
      <c r="K43" s="36" t="n">
        <f aca="false">$K$8</f>
        <v>1.08250239635708</v>
      </c>
      <c r="L43" s="36" t="n">
        <f aca="false">SQRT(J43^2+K43^2)</f>
        <v>3.44705498225642</v>
      </c>
      <c r="M43" s="47" t="n">
        <f aca="false">IF(G43="","",MAX(0,G43-1.96*L43/100))</f>
        <v>0.136211307253434</v>
      </c>
      <c r="N43" s="47" t="n">
        <f aca="false">IF(G43="","",MIN(1,G43+1.96*L43/100))</f>
        <v>0.271335862557886</v>
      </c>
      <c r="O43" s="66" t="n">
        <f aca="false">ROUND(S43*W43,0)</f>
        <v>76</v>
      </c>
      <c r="P43" s="66" t="n">
        <f aca="false">IF(F43="","",ROUND(SQRT((F43*L43/100)^2+(G43*O43)^2),0))</f>
        <v>24</v>
      </c>
      <c r="R43" s="67" t="n">
        <v>-30.943746499681</v>
      </c>
      <c r="S43" s="68" t="n">
        <f aca="false">U43*V43*$F$5</f>
        <v>530.117647058823</v>
      </c>
      <c r="T43" s="69" t="n">
        <f aca="false">MAX(0,MIN(1,R43/100+$D$5))</f>
        <v>0.204014715768822</v>
      </c>
      <c r="U43" s="69" t="n">
        <v>0.705882352941177</v>
      </c>
      <c r="V43" s="68" t="n">
        <v>751</v>
      </c>
      <c r="W43" s="69" t="n">
        <v>0.144238908687966</v>
      </c>
      <c r="X43" s="70" t="s">
        <v>188</v>
      </c>
      <c r="Y43" s="70" t="s">
        <v>189</v>
      </c>
    </row>
    <row r="44" customFormat="false" ht="15" hidden="false" customHeight="false" outlineLevel="0" collapsed="false">
      <c r="A44" s="32" t="s">
        <v>185</v>
      </c>
      <c r="B44" s="32" t="s">
        <v>232</v>
      </c>
      <c r="C44" s="32" t="s">
        <v>233</v>
      </c>
      <c r="D44" s="66" t="n">
        <f aca="false">ROUND(S44*T44,0)</f>
        <v>237</v>
      </c>
      <c r="E44" s="66" t="n">
        <f aca="false">ROUND(S44,0)-D44</f>
        <v>458</v>
      </c>
      <c r="F44" s="66" t="n">
        <f aca="false">IF(COUNTA(D44:E44)=0,"",SUM(D44:E44))</f>
        <v>695</v>
      </c>
      <c r="G44" s="47" t="n">
        <f aca="false">IF(OR(F44="",F44=0),"",D44/F44)</f>
        <v>0.341007194244604</v>
      </c>
      <c r="H44" s="47" t="n">
        <f aca="false">IF(OR(F44="",F44=0),"",E44/F44)</f>
        <v>0.658992805755396</v>
      </c>
      <c r="I44" s="32" t="s">
        <v>187</v>
      </c>
      <c r="J44" s="36" t="n">
        <v>2.23195740581291</v>
      </c>
      <c r="K44" s="36" t="n">
        <f aca="false">$K$8</f>
        <v>1.08250239635708</v>
      </c>
      <c r="L44" s="36" t="n">
        <f aca="false">SQRT(J44^2+K44^2)</f>
        <v>2.48061389568831</v>
      </c>
      <c r="M44" s="47" t="n">
        <f aca="false">IF(G44="","",MAX(0,G44-1.96*L44/100))</f>
        <v>0.292387161889114</v>
      </c>
      <c r="N44" s="47" t="n">
        <f aca="false">IF(G44="","",MIN(1,G44+1.96*L44/100))</f>
        <v>0.389627226600095</v>
      </c>
      <c r="O44" s="66" t="n">
        <f aca="false">ROUND(S44*W44,0)</f>
        <v>59</v>
      </c>
      <c r="P44" s="66" t="n">
        <f aca="false">IF(F44="","",ROUND(SQRT((F44*L44/100)^2+(G44*O44)^2),0))</f>
        <v>26</v>
      </c>
      <c r="R44" s="67" t="n">
        <v>-17.2646018565503</v>
      </c>
      <c r="S44" s="68" t="n">
        <f aca="false">U44*V44*$F$5</f>
        <v>695.209549071618</v>
      </c>
      <c r="T44" s="69" t="n">
        <f aca="false">MAX(0,MIN(1,R44/100+$D$5))</f>
        <v>0.340806162200129</v>
      </c>
      <c r="U44" s="69" t="n">
        <v>0.600353669319186</v>
      </c>
      <c r="V44" s="68" t="n">
        <v>1158</v>
      </c>
      <c r="W44" s="69" t="n">
        <v>0.084758520671361</v>
      </c>
      <c r="X44" s="70" t="s">
        <v>194</v>
      </c>
      <c r="Y44" s="70" t="s">
        <v>189</v>
      </c>
    </row>
    <row r="45" customFormat="false" ht="15" hidden="false" customHeight="false" outlineLevel="0" collapsed="false">
      <c r="A45" s="32" t="s">
        <v>185</v>
      </c>
      <c r="B45" s="32" t="s">
        <v>232</v>
      </c>
      <c r="C45" s="32" t="s">
        <v>234</v>
      </c>
      <c r="D45" s="66" t="n">
        <f aca="false">ROUND(S45*T45,0)</f>
        <v>381</v>
      </c>
      <c r="E45" s="66" t="n">
        <f aca="false">ROUND(S45,0)-D45</f>
        <v>603</v>
      </c>
      <c r="F45" s="66" t="n">
        <f aca="false">IF(COUNTA(D45:E45)=0,"",SUM(D45:E45))</f>
        <v>984</v>
      </c>
      <c r="G45" s="47" t="n">
        <f aca="false">IF(OR(F45="",F45=0),"",D45/F45)</f>
        <v>0.38719512195122</v>
      </c>
      <c r="H45" s="47" t="n">
        <f aca="false">IF(OR(F45="",F45=0),"",E45/F45)</f>
        <v>0.612804878048781</v>
      </c>
      <c r="I45" s="32" t="s">
        <v>187</v>
      </c>
      <c r="J45" s="36" t="n">
        <v>2.04108163546025</v>
      </c>
      <c r="K45" s="36" t="n">
        <f aca="false">$K$8</f>
        <v>1.08250239635708</v>
      </c>
      <c r="L45" s="36" t="n">
        <f aca="false">SQRT(J45^2+K45^2)</f>
        <v>2.31037349377366</v>
      </c>
      <c r="M45" s="47" t="n">
        <f aca="false">IF(G45="","",MAX(0,G45-1.96*L45/100))</f>
        <v>0.341911801473256</v>
      </c>
      <c r="N45" s="47" t="n">
        <f aca="false">IF(G45="","",MIN(1,G45+1.96*L45/100))</f>
        <v>0.432478442429183</v>
      </c>
      <c r="O45" s="66" t="n">
        <f aca="false">ROUND(S45*W45,0)</f>
        <v>62</v>
      </c>
      <c r="P45" s="66" t="n">
        <f aca="false">IF(F45="","",ROUND(SQRT((F45*L45/100)^2+(G45*O45)^2),0))</f>
        <v>33</v>
      </c>
      <c r="R45" s="67" t="n">
        <v>-12.6365149516247</v>
      </c>
      <c r="S45" s="68" t="n">
        <f aca="false">U45*V45*$F$5</f>
        <v>983.694267515924</v>
      </c>
      <c r="T45" s="69" t="n">
        <f aca="false">MAX(0,MIN(1,R45/100+$D$5))</f>
        <v>0.387087031249385</v>
      </c>
      <c r="U45" s="69" t="n">
        <v>0.54198031268095</v>
      </c>
      <c r="V45" s="68" t="n">
        <v>1815</v>
      </c>
      <c r="W45" s="69" t="n">
        <v>0.0626598089245614</v>
      </c>
      <c r="X45" s="70" t="s">
        <v>227</v>
      </c>
      <c r="Y45" s="70" t="s">
        <v>189</v>
      </c>
    </row>
    <row r="46" customFormat="false" ht="15" hidden="false" customHeight="false" outlineLevel="0" collapsed="false">
      <c r="A46" s="32" t="s">
        <v>185</v>
      </c>
      <c r="B46" s="32" t="s">
        <v>232</v>
      </c>
      <c r="C46" s="32" t="s">
        <v>235</v>
      </c>
      <c r="D46" s="66" t="n">
        <f aca="false">ROUND(S46*T46,0)</f>
        <v>107</v>
      </c>
      <c r="E46" s="66" t="n">
        <f aca="false">ROUND(S46,0)-D46</f>
        <v>204</v>
      </c>
      <c r="F46" s="66" t="n">
        <f aca="false">IF(COUNTA(D46:E46)=0,"",SUM(D46:E46))</f>
        <v>311</v>
      </c>
      <c r="G46" s="47" t="n">
        <f aca="false">IF(OR(F46="",F46=0),"",D46/F46)</f>
        <v>0.344051446945338</v>
      </c>
      <c r="H46" s="47" t="n">
        <f aca="false">IF(OR(F46="",F46=0),"",E46/F46)</f>
        <v>0.655948553054662</v>
      </c>
      <c r="I46" s="32" t="s">
        <v>187</v>
      </c>
      <c r="J46" s="36" t="n">
        <v>3.27267117391589</v>
      </c>
      <c r="K46" s="36" t="n">
        <f aca="false">$K$8</f>
        <v>1.08250239635708</v>
      </c>
      <c r="L46" s="36" t="n">
        <f aca="false">SQRT(J46^2+K46^2)</f>
        <v>3.44705498225642</v>
      </c>
      <c r="M46" s="47" t="n">
        <f aca="false">IF(G46="","",MAX(0,G46-1.96*L46/100))</f>
        <v>0.276489169293112</v>
      </c>
      <c r="N46" s="47" t="n">
        <f aca="false">IF(G46="","",MIN(1,G46+1.96*L46/100))</f>
        <v>0.411613724597564</v>
      </c>
      <c r="O46" s="66" t="n">
        <f aca="false">ROUND(S46*W46,0)</f>
        <v>45</v>
      </c>
      <c r="P46" s="66" t="n">
        <f aca="false">IF(F46="","",ROUND(SQRT((F46*L46/100)^2+(G46*O46)^2),0))</f>
        <v>19</v>
      </c>
      <c r="R46" s="67" t="n">
        <v>-16.7857295289355</v>
      </c>
      <c r="S46" s="68" t="n">
        <f aca="false">U46*V46*$F$5</f>
        <v>310.913705583756</v>
      </c>
      <c r="T46" s="69" t="n">
        <f aca="false">MAX(0,MIN(1,R46/100+$D$5))</f>
        <v>0.345594885476277</v>
      </c>
      <c r="U46" s="69" t="n">
        <v>0.49746192893401</v>
      </c>
      <c r="V46" s="68" t="n">
        <v>625</v>
      </c>
      <c r="W46" s="69" t="n">
        <v>0.144238908687966</v>
      </c>
      <c r="X46" s="70" t="s">
        <v>188</v>
      </c>
      <c r="Y46" s="70" t="s">
        <v>189</v>
      </c>
    </row>
    <row r="47" customFormat="false" ht="15" hidden="false" customHeight="false" outlineLevel="0" collapsed="false">
      <c r="A47" s="32" t="s">
        <v>185</v>
      </c>
      <c r="B47" s="32" t="s">
        <v>236</v>
      </c>
      <c r="C47" s="32" t="s">
        <v>236</v>
      </c>
      <c r="D47" s="66" t="n">
        <f aca="false">ROUND(S47*T47,0)</f>
        <v>53</v>
      </c>
      <c r="E47" s="66" t="n">
        <f aca="false">ROUND(S47,0)-D47</f>
        <v>132</v>
      </c>
      <c r="F47" s="66" t="n">
        <f aca="false">IF(COUNTA(D47:E47)=0,"",SUM(D47:E47))</f>
        <v>185</v>
      </c>
      <c r="G47" s="47" t="n">
        <f aca="false">IF(OR(F47="",F47=0),"",D47/F47)</f>
        <v>0.286486486486487</v>
      </c>
      <c r="H47" s="47" t="n">
        <f aca="false">IF(OR(F47="",F47=0),"",E47/F47)</f>
        <v>0.713513513513514</v>
      </c>
      <c r="I47" s="32" t="s">
        <v>187</v>
      </c>
      <c r="J47" s="36" t="n">
        <v>3.27267117391589</v>
      </c>
      <c r="K47" s="36" t="n">
        <f aca="false">$K$8</f>
        <v>1.08250239635708</v>
      </c>
      <c r="L47" s="36" t="n">
        <f aca="false">SQRT(J47^2+K47^2)</f>
        <v>3.44705498225642</v>
      </c>
      <c r="M47" s="47" t="n">
        <f aca="false">IF(G47="","",MAX(0,G47-1.96*L47/100))</f>
        <v>0.218924208834261</v>
      </c>
      <c r="N47" s="47" t="n">
        <f aca="false">IF(G47="","",MIN(1,G47+1.96*L47/100))</f>
        <v>0.354048764138712</v>
      </c>
      <c r="O47" s="66" t="n">
        <f aca="false">ROUND(S47*W47,0)</f>
        <v>27</v>
      </c>
      <c r="P47" s="66" t="n">
        <f aca="false">IF(F47="","",ROUND(SQRT((F47*L47/100)^2+(G47*O47)^2),0))</f>
        <v>10</v>
      </c>
      <c r="R47" s="67" t="n">
        <v>-22.4575863096635</v>
      </c>
      <c r="S47" s="68" t="n">
        <f aca="false">U47*V47*$F$5</f>
        <v>184.547540983606</v>
      </c>
      <c r="T47" s="69" t="n">
        <f aca="false">MAX(0,MIN(1,R47/100+$D$5))</f>
        <v>0.288876317668997</v>
      </c>
      <c r="U47" s="69" t="n">
        <v>0.613114754098361</v>
      </c>
      <c r="V47" s="68" t="n">
        <v>301</v>
      </c>
      <c r="W47" s="69" t="n">
        <v>0.144238908687966</v>
      </c>
      <c r="X47" s="70" t="s">
        <v>188</v>
      </c>
      <c r="Y47" s="70" t="s">
        <v>189</v>
      </c>
    </row>
    <row r="48" customFormat="false" ht="15" hidden="false" customHeight="false" outlineLevel="0" collapsed="false">
      <c r="A48" s="32" t="s">
        <v>185</v>
      </c>
      <c r="B48" s="32" t="s">
        <v>237</v>
      </c>
      <c r="C48" s="32" t="s">
        <v>238</v>
      </c>
      <c r="D48" s="66" t="n">
        <f aca="false">ROUND(S48*T48,0)</f>
        <v>323</v>
      </c>
      <c r="E48" s="66" t="n">
        <f aca="false">ROUND(S48,0)-D48</f>
        <v>516</v>
      </c>
      <c r="F48" s="66" t="n">
        <f aca="false">IF(COUNTA(D48:E48)=0,"",SUM(D48:E48))</f>
        <v>839</v>
      </c>
      <c r="G48" s="47" t="n">
        <f aca="false">IF(OR(F48="",F48=0),"",D48/F48)</f>
        <v>0.384982121573302</v>
      </c>
      <c r="H48" s="47" t="n">
        <f aca="false">IF(OR(F48="",F48=0),"",E48/F48)</f>
        <v>0.615017878426698</v>
      </c>
      <c r="I48" s="32" t="s">
        <v>187</v>
      </c>
      <c r="J48" s="36" t="n">
        <v>2.23195740581291</v>
      </c>
      <c r="K48" s="36" t="n">
        <f aca="false">$K$8</f>
        <v>1.08250239635708</v>
      </c>
      <c r="L48" s="36" t="n">
        <f aca="false">SQRT(J48^2+K48^2)</f>
        <v>2.48061389568831</v>
      </c>
      <c r="M48" s="47" t="n">
        <f aca="false">IF(G48="","",MAX(0,G48-1.96*L48/100))</f>
        <v>0.336362089217811</v>
      </c>
      <c r="N48" s="47" t="n">
        <f aca="false">IF(G48="","",MIN(1,G48+1.96*L48/100))</f>
        <v>0.433602153928792</v>
      </c>
      <c r="O48" s="66" t="n">
        <f aca="false">ROUND(S48*W48,0)</f>
        <v>71</v>
      </c>
      <c r="P48" s="66" t="n">
        <f aca="false">IF(F48="","",ROUND(SQRT((F48*L48/100)^2+(G48*O48)^2),0))</f>
        <v>34</v>
      </c>
      <c r="R48" s="67" t="n">
        <v>-12.8213732142654</v>
      </c>
      <c r="S48" s="68" t="n">
        <f aca="false">U48*V48*$F$5</f>
        <v>839.29959746981</v>
      </c>
      <c r="T48" s="69" t="n">
        <f aca="false">MAX(0,MIN(1,R48/100+$D$5))</f>
        <v>0.385238448622978</v>
      </c>
      <c r="U48" s="69" t="n">
        <v>0.474985623921794</v>
      </c>
      <c r="V48" s="68" t="n">
        <v>1767</v>
      </c>
      <c r="W48" s="69" t="n">
        <v>0.084758520671361</v>
      </c>
      <c r="X48" s="70" t="s">
        <v>194</v>
      </c>
      <c r="Y48" s="70" t="s">
        <v>189</v>
      </c>
    </row>
    <row r="49" customFormat="false" ht="15" hidden="false" customHeight="false" outlineLevel="0" collapsed="false">
      <c r="A49" s="32" t="s">
        <v>185</v>
      </c>
      <c r="B49" s="32" t="s">
        <v>237</v>
      </c>
      <c r="C49" s="32" t="s">
        <v>239</v>
      </c>
      <c r="D49" s="66" t="n">
        <f aca="false">ROUND(S49*T49,0)</f>
        <v>241</v>
      </c>
      <c r="E49" s="66" t="n">
        <f aca="false">ROUND(S49,0)-D49</f>
        <v>410</v>
      </c>
      <c r="F49" s="66" t="n">
        <f aca="false">IF(COUNTA(D49:E49)=0,"",SUM(D49:E49))</f>
        <v>651</v>
      </c>
      <c r="G49" s="47" t="n">
        <f aca="false">IF(OR(F49="",F49=0),"",D49/F49)</f>
        <v>0.370199692780338</v>
      </c>
      <c r="H49" s="47" t="n">
        <f aca="false">IF(OR(F49="",F49=0),"",E49/F49)</f>
        <v>0.629800307219662</v>
      </c>
      <c r="I49" s="32" t="s">
        <v>187</v>
      </c>
      <c r="J49" s="36" t="n">
        <v>2.23195740581291</v>
      </c>
      <c r="K49" s="36" t="n">
        <f aca="false">$K$8</f>
        <v>1.08250239635708</v>
      </c>
      <c r="L49" s="36" t="n">
        <f aca="false">SQRT(J49^2+K49^2)</f>
        <v>2.48061389568831</v>
      </c>
      <c r="M49" s="47" t="n">
        <f aca="false">IF(G49="","",MAX(0,G49-1.96*L49/100))</f>
        <v>0.321579660424847</v>
      </c>
      <c r="N49" s="47" t="n">
        <f aca="false">IF(G49="","",MIN(1,G49+1.96*L49/100))</f>
        <v>0.418819725135829</v>
      </c>
      <c r="O49" s="66" t="n">
        <f aca="false">ROUND(S49*W49,0)</f>
        <v>55</v>
      </c>
      <c r="P49" s="66" t="n">
        <f aca="false">IF(F49="","",ROUND(SQRT((F49*L49/100)^2+(G49*O49)^2),0))</f>
        <v>26</v>
      </c>
      <c r="R49" s="67" t="n">
        <v>-14.3841485087198</v>
      </c>
      <c r="S49" s="68" t="n">
        <f aca="false">U49*V49*$F$5</f>
        <v>650.966977138019</v>
      </c>
      <c r="T49" s="69" t="n">
        <f aca="false">MAX(0,MIN(1,R49/100+$D$5))</f>
        <v>0.369610695678434</v>
      </c>
      <c r="U49" s="69" t="n">
        <v>0.523285351397121</v>
      </c>
      <c r="V49" s="68" t="n">
        <v>1244</v>
      </c>
      <c r="W49" s="69" t="n">
        <v>0.084758520671361</v>
      </c>
      <c r="X49" s="70" t="s">
        <v>194</v>
      </c>
      <c r="Y49" s="70" t="s">
        <v>189</v>
      </c>
    </row>
    <row r="50" customFormat="false" ht="15" hidden="false" customHeight="false" outlineLevel="0" collapsed="false">
      <c r="A50" s="32" t="s">
        <v>185</v>
      </c>
      <c r="B50" s="32" t="s">
        <v>237</v>
      </c>
      <c r="C50" s="32" t="s">
        <v>240</v>
      </c>
      <c r="D50" s="66" t="n">
        <f aca="false">ROUND(S50*T50,0)</f>
        <v>358</v>
      </c>
      <c r="E50" s="66" t="n">
        <f aca="false">ROUND(S50,0)-D50</f>
        <v>587</v>
      </c>
      <c r="F50" s="66" t="n">
        <f aca="false">IF(COUNTA(D50:E50)=0,"",SUM(D50:E50))</f>
        <v>945</v>
      </c>
      <c r="G50" s="47" t="n">
        <f aca="false">IF(OR(F50="",F50=0),"",D50/F50)</f>
        <v>0.378835978835979</v>
      </c>
      <c r="H50" s="47" t="n">
        <f aca="false">IF(OR(F50="",F50=0),"",E50/F50)</f>
        <v>0.621164021164021</v>
      </c>
      <c r="I50" s="32" t="s">
        <v>187</v>
      </c>
      <c r="J50" s="36" t="n">
        <v>2.04108163546025</v>
      </c>
      <c r="K50" s="36" t="n">
        <f aca="false">$K$8</f>
        <v>1.08250239635708</v>
      </c>
      <c r="L50" s="36" t="n">
        <f aca="false">SQRT(J50^2+K50^2)</f>
        <v>2.31037349377366</v>
      </c>
      <c r="M50" s="47" t="n">
        <f aca="false">IF(G50="","",MAX(0,G50-1.96*L50/100))</f>
        <v>0.333552658358015</v>
      </c>
      <c r="N50" s="47" t="n">
        <f aca="false">IF(G50="","",MIN(1,G50+1.96*L50/100))</f>
        <v>0.424119299313943</v>
      </c>
      <c r="O50" s="66" t="n">
        <f aca="false">ROUND(S50*W50,0)</f>
        <v>59</v>
      </c>
      <c r="P50" s="66" t="n">
        <f aca="false">IF(F50="","",ROUND(SQRT((F50*L50/100)^2+(G50*O50)^2),0))</f>
        <v>31</v>
      </c>
      <c r="R50" s="67" t="n">
        <v>-13.419192556512</v>
      </c>
      <c r="S50" s="68" t="n">
        <f aca="false">U50*V50*$F$5</f>
        <v>945.214912280702</v>
      </c>
      <c r="T50" s="69" t="n">
        <f aca="false">MAX(0,MIN(1,R50/100+$D$5))</f>
        <v>0.379260255200512</v>
      </c>
      <c r="U50" s="69" t="n">
        <v>0.521929824561404</v>
      </c>
      <c r="V50" s="68" t="n">
        <v>1811</v>
      </c>
      <c r="W50" s="69" t="n">
        <v>0.0626598089245614</v>
      </c>
      <c r="X50" s="70" t="s">
        <v>227</v>
      </c>
      <c r="Y50" s="70" t="s">
        <v>189</v>
      </c>
    </row>
    <row r="51" customFormat="false" ht="15" hidden="false" customHeight="false" outlineLevel="0" collapsed="false">
      <c r="A51" s="32" t="s">
        <v>185</v>
      </c>
      <c r="B51" s="32" t="s">
        <v>237</v>
      </c>
      <c r="C51" s="32" t="s">
        <v>241</v>
      </c>
      <c r="D51" s="66" t="n">
        <f aca="false">ROUND(S51*T51,0)</f>
        <v>363</v>
      </c>
      <c r="E51" s="66" t="n">
        <f aca="false">ROUND(S51,0)-D51</f>
        <v>753</v>
      </c>
      <c r="F51" s="66" t="n">
        <f aca="false">IF(COUNTA(D51:E51)=0,"",SUM(D51:E51))</f>
        <v>1116</v>
      </c>
      <c r="G51" s="47" t="n">
        <f aca="false">IF(OR(F51="",F51=0),"",D51/F51)</f>
        <v>0.325268817204301</v>
      </c>
      <c r="H51" s="47" t="n">
        <f aca="false">IF(OR(F51="",F51=0),"",E51/F51)</f>
        <v>0.674731182795699</v>
      </c>
      <c r="I51" s="32" t="s">
        <v>187</v>
      </c>
      <c r="J51" s="36" t="n">
        <v>2.04108163546025</v>
      </c>
      <c r="K51" s="36" t="n">
        <f aca="false">$K$8</f>
        <v>1.08250239635708</v>
      </c>
      <c r="L51" s="36" t="n">
        <f aca="false">SQRT(J51^2+K51^2)</f>
        <v>2.31037349377366</v>
      </c>
      <c r="M51" s="47" t="n">
        <f aca="false">IF(G51="","",MAX(0,G51-1.96*L51/100))</f>
        <v>0.279985496726337</v>
      </c>
      <c r="N51" s="47" t="n">
        <f aca="false">IF(G51="","",MIN(1,G51+1.96*L51/100))</f>
        <v>0.370552137682265</v>
      </c>
      <c r="O51" s="66" t="n">
        <f aca="false">ROUND(S51*W51,0)</f>
        <v>70</v>
      </c>
      <c r="P51" s="66" t="n">
        <f aca="false">IF(F51="","",ROUND(SQRT((F51*L51/100)^2+(G51*O51)^2),0))</f>
        <v>34</v>
      </c>
      <c r="R51" s="67" t="n">
        <v>-18.8242475137785</v>
      </c>
      <c r="S51" s="68" t="n">
        <f aca="false">U51*V51*$F$5</f>
        <v>1115.89731051345</v>
      </c>
      <c r="T51" s="69" t="n">
        <f aca="false">MAX(0,MIN(1,R51/100+$D$5))</f>
        <v>0.325209705627847</v>
      </c>
      <c r="U51" s="69" t="n">
        <v>0.63080684596577</v>
      </c>
      <c r="V51" s="68" t="n">
        <v>1769</v>
      </c>
      <c r="W51" s="69" t="n">
        <v>0.0626598089245614</v>
      </c>
      <c r="X51" s="70" t="s">
        <v>227</v>
      </c>
      <c r="Y51" s="70" t="s">
        <v>189</v>
      </c>
    </row>
    <row r="52" customFormat="false" ht="15" hidden="false" customHeight="false" outlineLevel="0" collapsed="false">
      <c r="A52" s="32" t="s">
        <v>185</v>
      </c>
      <c r="B52" s="32" t="s">
        <v>237</v>
      </c>
      <c r="C52" s="32" t="s">
        <v>242</v>
      </c>
      <c r="D52" s="66" t="n">
        <f aca="false">ROUND(S52*T52,0)</f>
        <v>338</v>
      </c>
      <c r="E52" s="66" t="n">
        <f aca="false">ROUND(S52,0)-D52</f>
        <v>594</v>
      </c>
      <c r="F52" s="66" t="n">
        <f aca="false">IF(COUNTA(D52:E52)=0,"",SUM(D52:E52))</f>
        <v>932</v>
      </c>
      <c r="G52" s="47" t="n">
        <f aca="false">IF(OR(F52="",F52=0),"",D52/F52)</f>
        <v>0.362660944206009</v>
      </c>
      <c r="H52" s="47" t="n">
        <f aca="false">IF(OR(F52="",F52=0),"",E52/F52)</f>
        <v>0.637339055793991</v>
      </c>
      <c r="I52" s="32" t="s">
        <v>187</v>
      </c>
      <c r="J52" s="36" t="n">
        <v>2.04108163546025</v>
      </c>
      <c r="K52" s="36" t="n">
        <f aca="false">$K$8</f>
        <v>1.08250239635708</v>
      </c>
      <c r="L52" s="36" t="n">
        <f aca="false">SQRT(J52^2+K52^2)</f>
        <v>2.31037349377366</v>
      </c>
      <c r="M52" s="47" t="n">
        <f aca="false">IF(G52="","",MAX(0,G52-1.96*L52/100))</f>
        <v>0.317377623728045</v>
      </c>
      <c r="N52" s="47" t="n">
        <f aca="false">IF(G52="","",MIN(1,G52+1.96*L52/100))</f>
        <v>0.407944264683972</v>
      </c>
      <c r="O52" s="66" t="n">
        <f aca="false">ROUND(S52*W52,0)</f>
        <v>58</v>
      </c>
      <c r="P52" s="66" t="n">
        <f aca="false">IF(F52="","",ROUND(SQRT((F52*L52/100)^2+(G52*O52)^2),0))</f>
        <v>30</v>
      </c>
      <c r="R52" s="67" t="n">
        <v>-15.1028545509571</v>
      </c>
      <c r="S52" s="68" t="n">
        <f aca="false">U52*V52*$F$5</f>
        <v>932.161434977579</v>
      </c>
      <c r="T52" s="69" t="n">
        <f aca="false">MAX(0,MIN(1,R52/100+$D$5))</f>
        <v>0.362423635256061</v>
      </c>
      <c r="U52" s="69" t="n">
        <v>0.669656203288491</v>
      </c>
      <c r="V52" s="68" t="n">
        <v>1392</v>
      </c>
      <c r="W52" s="69" t="n">
        <v>0.0626598089245614</v>
      </c>
      <c r="X52" s="70" t="s">
        <v>227</v>
      </c>
      <c r="Y52" s="70" t="s">
        <v>189</v>
      </c>
    </row>
    <row r="53" customFormat="false" ht="15" hidden="false" customHeight="false" outlineLevel="0" collapsed="false">
      <c r="A53" s="32" t="s">
        <v>185</v>
      </c>
      <c r="B53" s="32" t="s">
        <v>243</v>
      </c>
      <c r="C53" s="32" t="s">
        <v>244</v>
      </c>
      <c r="D53" s="66" t="n">
        <f aca="false">ROUND(S53*T53,0)</f>
        <v>144</v>
      </c>
      <c r="E53" s="66" t="n">
        <f aca="false">ROUND(S53,0)-D53</f>
        <v>160</v>
      </c>
      <c r="F53" s="66" t="n">
        <f aca="false">IF(COUNTA(D53:E53)=0,"",SUM(D53:E53))</f>
        <v>304</v>
      </c>
      <c r="G53" s="47" t="n">
        <f aca="false">IF(OR(F53="",F53=0),"",D53/F53)</f>
        <v>0.473684210526316</v>
      </c>
      <c r="H53" s="47" t="n">
        <f aca="false">IF(OR(F53="",F53=0),"",E53/F53)</f>
        <v>0.526315789473684</v>
      </c>
      <c r="I53" s="32" t="s">
        <v>187</v>
      </c>
      <c r="J53" s="36" t="n">
        <v>3.27267117391589</v>
      </c>
      <c r="K53" s="36" t="n">
        <f aca="false">$K$8</f>
        <v>1.08250239635708</v>
      </c>
      <c r="L53" s="36" t="n">
        <f aca="false">SQRT(J53^2+K53^2)</f>
        <v>3.44705498225642</v>
      </c>
      <c r="M53" s="47" t="n">
        <f aca="false">IF(G53="","",MAX(0,G53-1.96*L53/100))</f>
        <v>0.40612193287409</v>
      </c>
      <c r="N53" s="47" t="n">
        <f aca="false">IF(G53="","",MIN(1,G53+1.96*L53/100))</f>
        <v>0.541246488178542</v>
      </c>
      <c r="O53" s="66" t="n">
        <f aca="false">ROUND(S53*W53,0)</f>
        <v>44</v>
      </c>
      <c r="P53" s="66" t="n">
        <f aca="false">IF(F53="","",ROUND(SQRT((F53*L53/100)^2+(G53*O53)^2),0))</f>
        <v>23</v>
      </c>
      <c r="R53" s="67" t="n">
        <v>-4.03882386262688</v>
      </c>
      <c r="S53" s="68" t="n">
        <f aca="false">U53*V53*$F$5</f>
        <v>304.095808383234</v>
      </c>
      <c r="T53" s="69" t="n">
        <f aca="false">MAX(0,MIN(1,R53/100+$D$5))</f>
        <v>0.473063942139363</v>
      </c>
      <c r="U53" s="69" t="n">
        <v>0.574850299401198</v>
      </c>
      <c r="V53" s="68" t="n">
        <v>529</v>
      </c>
      <c r="W53" s="69" t="n">
        <v>0.144238908687966</v>
      </c>
      <c r="X53" s="70" t="s">
        <v>188</v>
      </c>
      <c r="Y53" s="70" t="s">
        <v>189</v>
      </c>
    </row>
    <row r="54" customFormat="false" ht="15" hidden="false" customHeight="false" outlineLevel="0" collapsed="false">
      <c r="A54" s="32" t="s">
        <v>185</v>
      </c>
      <c r="B54" s="32" t="s">
        <v>243</v>
      </c>
      <c r="C54" s="32" t="s">
        <v>245</v>
      </c>
      <c r="D54" s="66" t="n">
        <f aca="false">ROUND(S54*T54,0)</f>
        <v>164</v>
      </c>
      <c r="E54" s="66" t="n">
        <f aca="false">ROUND(S54,0)-D54</f>
        <v>175</v>
      </c>
      <c r="F54" s="66" t="n">
        <f aca="false">IF(COUNTA(D54:E54)=0,"",SUM(D54:E54))</f>
        <v>339</v>
      </c>
      <c r="G54" s="47" t="n">
        <f aca="false">IF(OR(F54="",F54=0),"",D54/F54)</f>
        <v>0.48377581120944</v>
      </c>
      <c r="H54" s="47" t="n">
        <f aca="false">IF(OR(F54="",F54=0),"",E54/F54)</f>
        <v>0.51622418879056</v>
      </c>
      <c r="I54" s="32" t="s">
        <v>187</v>
      </c>
      <c r="J54" s="36" t="n">
        <v>3.27267117391589</v>
      </c>
      <c r="K54" s="36" t="n">
        <f aca="false">$K$8</f>
        <v>1.08250239635708</v>
      </c>
      <c r="L54" s="36" t="n">
        <f aca="false">SQRT(J54^2+K54^2)</f>
        <v>3.44705498225642</v>
      </c>
      <c r="M54" s="47" t="n">
        <f aca="false">IF(G54="","",MAX(0,G54-1.96*L54/100))</f>
        <v>0.416213533557214</v>
      </c>
      <c r="N54" s="47" t="n">
        <f aca="false">IF(G54="","",MIN(1,G54+1.96*L54/100))</f>
        <v>0.551338088861666</v>
      </c>
      <c r="O54" s="66" t="n">
        <f aca="false">ROUND(S54*W54,0)</f>
        <v>49</v>
      </c>
      <c r="P54" s="66" t="n">
        <f aca="false">IF(F54="","",ROUND(SQRT((F54*L54/100)^2+(G54*O54)^2),0))</f>
        <v>26</v>
      </c>
      <c r="R54" s="67" t="n">
        <v>-2.89045294222122</v>
      </c>
      <c r="S54" s="68" t="n">
        <f aca="false">U54*V54*$F$5</f>
        <v>338.993963782696</v>
      </c>
      <c r="T54" s="69" t="n">
        <f aca="false">MAX(0,MIN(1,R54/100+$D$5))</f>
        <v>0.48454765134342</v>
      </c>
      <c r="U54" s="69" t="n">
        <v>0.627766599597585</v>
      </c>
      <c r="V54" s="68" t="n">
        <v>540</v>
      </c>
      <c r="W54" s="69" t="n">
        <v>0.144238908687966</v>
      </c>
      <c r="X54" s="70" t="s">
        <v>188</v>
      </c>
      <c r="Y54" s="70" t="s">
        <v>189</v>
      </c>
    </row>
    <row r="55" customFormat="false" ht="15" hidden="false" customHeight="false" outlineLevel="0" collapsed="false">
      <c r="A55" s="32" t="s">
        <v>185</v>
      </c>
      <c r="B55" s="32" t="s">
        <v>243</v>
      </c>
      <c r="C55" s="32" t="s">
        <v>246</v>
      </c>
      <c r="D55" s="66" t="n">
        <f aca="false">ROUND(S55*T55,0)</f>
        <v>87</v>
      </c>
      <c r="E55" s="66" t="n">
        <f aca="false">ROUND(S55,0)-D55</f>
        <v>156</v>
      </c>
      <c r="F55" s="66" t="n">
        <f aca="false">IF(COUNTA(D55:E55)=0,"",SUM(D55:E55))</f>
        <v>243</v>
      </c>
      <c r="G55" s="47" t="n">
        <f aca="false">IF(OR(F55="",F55=0),"",D55/F55)</f>
        <v>0.358024691358025</v>
      </c>
      <c r="H55" s="47" t="n">
        <f aca="false">IF(OR(F55="",F55=0),"",E55/F55)</f>
        <v>0.641975308641975</v>
      </c>
      <c r="I55" s="32" t="s">
        <v>187</v>
      </c>
      <c r="J55" s="36" t="n">
        <v>3.27267117391589</v>
      </c>
      <c r="K55" s="36" t="n">
        <f aca="false">$K$8</f>
        <v>1.08250239635708</v>
      </c>
      <c r="L55" s="36" t="n">
        <f aca="false">SQRT(J55^2+K55^2)</f>
        <v>3.44705498225642</v>
      </c>
      <c r="M55" s="47" t="n">
        <f aca="false">IF(G55="","",MAX(0,G55-1.96*L55/100))</f>
        <v>0.290462413705799</v>
      </c>
      <c r="N55" s="47" t="n">
        <f aca="false">IF(G55="","",MIN(1,G55+1.96*L55/100))</f>
        <v>0.425586969010251</v>
      </c>
      <c r="O55" s="66" t="n">
        <f aca="false">ROUND(S55*W55,0)</f>
        <v>35</v>
      </c>
      <c r="P55" s="66" t="n">
        <f aca="false">IF(F55="","",ROUND(SQRT((F55*L55/100)^2+(G55*O55)^2),0))</f>
        <v>15</v>
      </c>
      <c r="R55" s="67" t="n">
        <v>-15.601688862096</v>
      </c>
      <c r="S55" s="68" t="n">
        <f aca="false">U55*V55*$F$5</f>
        <v>242.881401617251</v>
      </c>
      <c r="T55" s="69" t="n">
        <f aca="false">MAX(0,MIN(1,R55/100+$D$5))</f>
        <v>0.357435292144672</v>
      </c>
      <c r="U55" s="69" t="n">
        <v>0.676549865229111</v>
      </c>
      <c r="V55" s="68" t="n">
        <v>359</v>
      </c>
      <c r="W55" s="69" t="n">
        <v>0.144238908687966</v>
      </c>
      <c r="X55" s="70" t="s">
        <v>188</v>
      </c>
      <c r="Y55" s="70" t="s">
        <v>189</v>
      </c>
    </row>
    <row r="56" customFormat="false" ht="15" hidden="false" customHeight="false" outlineLevel="0" collapsed="false">
      <c r="A56" s="32" t="s">
        <v>185</v>
      </c>
      <c r="B56" s="32" t="s">
        <v>243</v>
      </c>
      <c r="C56" s="32" t="s">
        <v>247</v>
      </c>
      <c r="D56" s="66" t="n">
        <f aca="false">ROUND(S56*T56,0)</f>
        <v>166</v>
      </c>
      <c r="E56" s="66" t="n">
        <f aca="false">ROUND(S56,0)-D56</f>
        <v>239</v>
      </c>
      <c r="F56" s="66" t="n">
        <f aca="false">IF(COUNTA(D56:E56)=0,"",SUM(D56:E56))</f>
        <v>405</v>
      </c>
      <c r="G56" s="47" t="n">
        <f aca="false">IF(OR(F56="",F56=0),"",D56/F56)</f>
        <v>0.409876543209877</v>
      </c>
      <c r="H56" s="47" t="n">
        <f aca="false">IF(OR(F56="",F56=0),"",E56/F56)</f>
        <v>0.590123456790124</v>
      </c>
      <c r="I56" s="32" t="s">
        <v>187</v>
      </c>
      <c r="J56" s="36" t="n">
        <v>3.27267117391589</v>
      </c>
      <c r="K56" s="36" t="n">
        <f aca="false">$K$8</f>
        <v>1.08250239635708</v>
      </c>
      <c r="L56" s="36" t="n">
        <f aca="false">SQRT(J56^2+K56^2)</f>
        <v>3.44705498225642</v>
      </c>
      <c r="M56" s="47" t="n">
        <f aca="false">IF(G56="","",MAX(0,G56-1.96*L56/100))</f>
        <v>0.342314265557651</v>
      </c>
      <c r="N56" s="47" t="n">
        <f aca="false">IF(G56="","",MIN(1,G56+1.96*L56/100))</f>
        <v>0.477438820862102</v>
      </c>
      <c r="O56" s="66" t="n">
        <f aca="false">ROUND(S56*W56,0)</f>
        <v>58</v>
      </c>
      <c r="P56" s="66" t="n">
        <f aca="false">IF(F56="","",ROUND(SQRT((F56*L56/100)^2+(G56*O56)^2),0))</f>
        <v>28</v>
      </c>
      <c r="R56" s="67" t="n">
        <v>-10.3254354759955</v>
      </c>
      <c r="S56" s="68" t="n">
        <f aca="false">U56*V56*$F$5</f>
        <v>405.365413533835</v>
      </c>
      <c r="T56" s="69" t="n">
        <f aca="false">MAX(0,MIN(1,R56/100+$D$5))</f>
        <v>0.410197826005676</v>
      </c>
      <c r="U56" s="69" t="n">
        <v>0.577443609022556</v>
      </c>
      <c r="V56" s="68" t="n">
        <v>702</v>
      </c>
      <c r="W56" s="69" t="n">
        <v>0.144238908687966</v>
      </c>
      <c r="X56" s="70" t="s">
        <v>188</v>
      </c>
      <c r="Y56" s="70" t="s">
        <v>189</v>
      </c>
    </row>
    <row r="57" customFormat="false" ht="15" hidden="false" customHeight="false" outlineLevel="0" collapsed="false">
      <c r="A57" s="32" t="s">
        <v>185</v>
      </c>
      <c r="B57" s="32" t="s">
        <v>248</v>
      </c>
      <c r="C57" s="32" t="s">
        <v>249</v>
      </c>
      <c r="D57" s="66" t="n">
        <f aca="false">ROUND(S57*T57,0)</f>
        <v>240</v>
      </c>
      <c r="E57" s="66" t="n">
        <f aca="false">ROUND(S57,0)-D57</f>
        <v>530</v>
      </c>
      <c r="F57" s="66" t="n">
        <f aca="false">IF(COUNTA(D57:E57)=0,"",SUM(D57:E57))</f>
        <v>770</v>
      </c>
      <c r="G57" s="47" t="n">
        <f aca="false">IF(OR(F57="",F57=0),"",D57/F57)</f>
        <v>0.311688311688312</v>
      </c>
      <c r="H57" s="47" t="n">
        <f aca="false">IF(OR(F57="",F57=0),"",E57/F57)</f>
        <v>0.688311688311688</v>
      </c>
      <c r="I57" s="32" t="s">
        <v>187</v>
      </c>
      <c r="J57" s="36" t="n">
        <v>2.23195740581291</v>
      </c>
      <c r="K57" s="36" t="n">
        <f aca="false">$K$8</f>
        <v>1.08250239635708</v>
      </c>
      <c r="L57" s="36" t="n">
        <f aca="false">SQRT(J57^2+K57^2)</f>
        <v>2.48061389568831</v>
      </c>
      <c r="M57" s="47" t="n">
        <f aca="false">IF(G57="","",MAX(0,G57-1.96*L57/100))</f>
        <v>0.263068279332821</v>
      </c>
      <c r="N57" s="47" t="n">
        <f aca="false">IF(G57="","",MIN(1,G57+1.96*L57/100))</f>
        <v>0.360308344043803</v>
      </c>
      <c r="O57" s="66" t="n">
        <f aca="false">ROUND(S57*W57,0)</f>
        <v>65</v>
      </c>
      <c r="P57" s="66" t="n">
        <f aca="false">IF(F57="","",ROUND(SQRT((F57*L57/100)^2+(G57*O57)^2),0))</f>
        <v>28</v>
      </c>
      <c r="R57" s="67" t="n">
        <v>-20.1418413512747</v>
      </c>
      <c r="S57" s="68" t="n">
        <f aca="false">U57*V57*$F$5</f>
        <v>769.717741935484</v>
      </c>
      <c r="T57" s="69" t="n">
        <f aca="false">MAX(0,MIN(1,R57/100+$D$5))</f>
        <v>0.312033767252885</v>
      </c>
      <c r="U57" s="69" t="n">
        <v>0.633512544802867</v>
      </c>
      <c r="V57" s="68" t="n">
        <v>1215</v>
      </c>
      <c r="W57" s="69" t="n">
        <v>0.084758520671361</v>
      </c>
      <c r="X57" s="70" t="s">
        <v>194</v>
      </c>
      <c r="Y57" s="70" t="s">
        <v>189</v>
      </c>
    </row>
    <row r="58" customFormat="false" ht="15" hidden="false" customHeight="false" outlineLevel="0" collapsed="false">
      <c r="A58" s="32" t="s">
        <v>185</v>
      </c>
      <c r="B58" s="32" t="s">
        <v>248</v>
      </c>
      <c r="C58" s="32" t="s">
        <v>250</v>
      </c>
      <c r="D58" s="66" t="n">
        <f aca="false">ROUND(S58*T58,0)</f>
        <v>213</v>
      </c>
      <c r="E58" s="66" t="n">
        <f aca="false">ROUND(S58,0)-D58</f>
        <v>573</v>
      </c>
      <c r="F58" s="66" t="n">
        <f aca="false">IF(COUNTA(D58:E58)=0,"",SUM(D58:E58))</f>
        <v>786</v>
      </c>
      <c r="G58" s="47" t="n">
        <f aca="false">IF(OR(F58="",F58=0),"",D58/F58)</f>
        <v>0.270992366412214</v>
      </c>
      <c r="H58" s="47" t="n">
        <f aca="false">IF(OR(F58="",F58=0),"",E58/F58)</f>
        <v>0.729007633587786</v>
      </c>
      <c r="I58" s="32" t="s">
        <v>187</v>
      </c>
      <c r="J58" s="36" t="n">
        <v>2.23195740581291</v>
      </c>
      <c r="K58" s="36" t="n">
        <f aca="false">$K$8</f>
        <v>1.08250239635708</v>
      </c>
      <c r="L58" s="36" t="n">
        <f aca="false">SQRT(J58^2+K58^2)</f>
        <v>2.48061389568831</v>
      </c>
      <c r="M58" s="47" t="n">
        <f aca="false">IF(G58="","",MAX(0,G58-1.96*L58/100))</f>
        <v>0.222372334056723</v>
      </c>
      <c r="N58" s="47" t="n">
        <f aca="false">IF(G58="","",MIN(1,G58+1.96*L58/100))</f>
        <v>0.319612398767705</v>
      </c>
      <c r="O58" s="66" t="n">
        <f aca="false">ROUND(S58*W58,0)</f>
        <v>67</v>
      </c>
      <c r="P58" s="66" t="n">
        <f aca="false">IF(F58="","",ROUND(SQRT((F58*L58/100)^2+(G58*O58)^2),0))</f>
        <v>27</v>
      </c>
      <c r="R58" s="67" t="n">
        <v>-24.1992609228862</v>
      </c>
      <c r="S58" s="68" t="n">
        <f aca="false">U58*V58*$F$5</f>
        <v>786.289198606272</v>
      </c>
      <c r="T58" s="69" t="n">
        <f aca="false">MAX(0,MIN(1,R58/100+$D$5))</f>
        <v>0.27145957153677</v>
      </c>
      <c r="U58" s="69" t="n">
        <v>0.649825783972126</v>
      </c>
      <c r="V58" s="68" t="n">
        <v>1210</v>
      </c>
      <c r="W58" s="69" t="n">
        <v>0.084758520671361</v>
      </c>
      <c r="X58" s="70" t="s">
        <v>194</v>
      </c>
      <c r="Y58" s="70" t="s">
        <v>189</v>
      </c>
    </row>
    <row r="59" customFormat="false" ht="15" hidden="false" customHeight="false" outlineLevel="0" collapsed="false">
      <c r="A59" s="32" t="s">
        <v>185</v>
      </c>
      <c r="B59" s="32" t="s">
        <v>248</v>
      </c>
      <c r="C59" s="32" t="s">
        <v>251</v>
      </c>
      <c r="D59" s="66" t="n">
        <f aca="false">ROUND(S59*T59,0)</f>
        <v>209</v>
      </c>
      <c r="E59" s="66" t="n">
        <f aca="false">ROUND(S59,0)-D59</f>
        <v>492</v>
      </c>
      <c r="F59" s="66" t="n">
        <f aca="false">IF(COUNTA(D59:E59)=0,"",SUM(D59:E59))</f>
        <v>701</v>
      </c>
      <c r="G59" s="47" t="n">
        <f aca="false">IF(OR(F59="",F59=0),"",D59/F59)</f>
        <v>0.298145506419401</v>
      </c>
      <c r="H59" s="47" t="n">
        <f aca="false">IF(OR(F59="",F59=0),"",E59/F59)</f>
        <v>0.701854493580599</v>
      </c>
      <c r="I59" s="32" t="s">
        <v>187</v>
      </c>
      <c r="J59" s="36" t="n">
        <v>2.23195740581291</v>
      </c>
      <c r="K59" s="36" t="n">
        <f aca="false">$K$8</f>
        <v>1.08250239635708</v>
      </c>
      <c r="L59" s="36" t="n">
        <f aca="false">SQRT(J59^2+K59^2)</f>
        <v>2.48061389568831</v>
      </c>
      <c r="M59" s="47" t="n">
        <f aca="false">IF(G59="","",MAX(0,G59-1.96*L59/100))</f>
        <v>0.24952547406391</v>
      </c>
      <c r="N59" s="47" t="n">
        <f aca="false">IF(G59="","",MIN(1,G59+1.96*L59/100))</f>
        <v>0.346765538774892</v>
      </c>
      <c r="O59" s="66" t="n">
        <f aca="false">ROUND(S59*W59,0)</f>
        <v>59</v>
      </c>
      <c r="P59" s="66" t="n">
        <f aca="false">IF(F59="","",ROUND(SQRT((F59*L59/100)^2+(G59*O59)^2),0))</f>
        <v>25</v>
      </c>
      <c r="R59" s="67" t="n">
        <v>-21.5788790455051</v>
      </c>
      <c r="S59" s="68" t="n">
        <f aca="false">U59*V59*$F$5</f>
        <v>700.937313432836</v>
      </c>
      <c r="T59" s="69" t="n">
        <f aca="false">MAX(0,MIN(1,R59/100+$D$5))</f>
        <v>0.297663390310581</v>
      </c>
      <c r="U59" s="69" t="n">
        <v>0.674626865671642</v>
      </c>
      <c r="V59" s="68" t="n">
        <v>1039</v>
      </c>
      <c r="W59" s="69" t="n">
        <v>0.084758520671361</v>
      </c>
      <c r="X59" s="70" t="s">
        <v>194</v>
      </c>
      <c r="Y59" s="70" t="s">
        <v>189</v>
      </c>
    </row>
    <row r="60" customFormat="false" ht="15" hidden="false" customHeight="false" outlineLevel="0" collapsed="false">
      <c r="A60" s="32" t="s">
        <v>185</v>
      </c>
      <c r="B60" s="32" t="s">
        <v>252</v>
      </c>
      <c r="C60" s="32" t="s">
        <v>253</v>
      </c>
      <c r="D60" s="66" t="n">
        <f aca="false">ROUND(S60*T60,0)</f>
        <v>171</v>
      </c>
      <c r="E60" s="66" t="n">
        <f aca="false">ROUND(S60,0)-D60</f>
        <v>430</v>
      </c>
      <c r="F60" s="66" t="n">
        <f aca="false">IF(COUNTA(D60:E60)=0,"",SUM(D60:E60))</f>
        <v>601</v>
      </c>
      <c r="G60" s="47" t="n">
        <f aca="false">IF(OR(F60="",F60=0),"",D60/F60)</f>
        <v>0.284525790349418</v>
      </c>
      <c r="H60" s="47" t="n">
        <f aca="false">IF(OR(F60="",F60=0),"",E60/F60)</f>
        <v>0.715474209650582</v>
      </c>
      <c r="I60" s="32" t="s">
        <v>187</v>
      </c>
      <c r="J60" s="36" t="n">
        <v>2.23195740581291</v>
      </c>
      <c r="K60" s="36" t="n">
        <f aca="false">$K$8</f>
        <v>1.08250239635708</v>
      </c>
      <c r="L60" s="36" t="n">
        <f aca="false">SQRT(J60^2+K60^2)</f>
        <v>2.48061389568831</v>
      </c>
      <c r="M60" s="47" t="n">
        <f aca="false">IF(G60="","",MAX(0,G60-1.96*L60/100))</f>
        <v>0.235905757993927</v>
      </c>
      <c r="N60" s="47" t="n">
        <f aca="false">IF(G60="","",MIN(1,G60+1.96*L60/100))</f>
        <v>0.333145822704908</v>
      </c>
      <c r="O60" s="66" t="n">
        <f aca="false">ROUND(S60*W60,0)</f>
        <v>51</v>
      </c>
      <c r="P60" s="66" t="n">
        <f aca="false">IF(F60="","",ROUND(SQRT((F60*L60/100)^2+(G60*O60)^2),0))</f>
        <v>21</v>
      </c>
      <c r="R60" s="67" t="n">
        <v>-22.8441453820661</v>
      </c>
      <c r="S60" s="68" t="n">
        <f aca="false">U60*V60*$F$5</f>
        <v>601.421153846154</v>
      </c>
      <c r="T60" s="69" t="n">
        <f aca="false">MAX(0,MIN(1,R60/100+$D$5))</f>
        <v>0.285010726944971</v>
      </c>
      <c r="U60" s="69" t="n">
        <v>0.578846153846154</v>
      </c>
      <c r="V60" s="68" t="n">
        <v>1039</v>
      </c>
      <c r="W60" s="69" t="n">
        <v>0.084758520671361</v>
      </c>
      <c r="X60" s="70" t="s">
        <v>194</v>
      </c>
      <c r="Y60" s="70" t="s">
        <v>189</v>
      </c>
    </row>
    <row r="61" customFormat="false" ht="15" hidden="false" customHeight="false" outlineLevel="0" collapsed="false">
      <c r="A61" s="32" t="s">
        <v>185</v>
      </c>
      <c r="B61" s="32" t="s">
        <v>252</v>
      </c>
      <c r="C61" s="32" t="s">
        <v>254</v>
      </c>
      <c r="D61" s="66" t="n">
        <f aca="false">ROUND(S61*T61,0)</f>
        <v>85</v>
      </c>
      <c r="E61" s="66" t="n">
        <f aca="false">ROUND(S61,0)-D61</f>
        <v>227</v>
      </c>
      <c r="F61" s="66" t="n">
        <f aca="false">IF(COUNTA(D61:E61)=0,"",SUM(D61:E61))</f>
        <v>312</v>
      </c>
      <c r="G61" s="47" t="n">
        <f aca="false">IF(OR(F61="",F61=0),"",D61/F61)</f>
        <v>0.272435897435897</v>
      </c>
      <c r="H61" s="47" t="n">
        <f aca="false">IF(OR(F61="",F61=0),"",E61/F61)</f>
        <v>0.727564102564103</v>
      </c>
      <c r="I61" s="32" t="s">
        <v>187</v>
      </c>
      <c r="J61" s="36" t="n">
        <v>3.27267117391589</v>
      </c>
      <c r="K61" s="36" t="n">
        <f aca="false">$K$8</f>
        <v>1.08250239635708</v>
      </c>
      <c r="L61" s="36" t="n">
        <f aca="false">SQRT(J61^2+K61^2)</f>
        <v>3.44705498225642</v>
      </c>
      <c r="M61" s="47" t="n">
        <f aca="false">IF(G61="","",MAX(0,G61-1.96*L61/100))</f>
        <v>0.204873619783672</v>
      </c>
      <c r="N61" s="47" t="n">
        <f aca="false">IF(G61="","",MIN(1,G61+1.96*L61/100))</f>
        <v>0.339998175088123</v>
      </c>
      <c r="O61" s="66" t="n">
        <f aca="false">ROUND(S61*W61,0)</f>
        <v>45</v>
      </c>
      <c r="P61" s="66" t="n">
        <f aca="false">IF(F61="","",ROUND(SQRT((F61*L61/100)^2+(G61*O61)^2),0))</f>
        <v>16</v>
      </c>
      <c r="R61" s="67" t="n">
        <v>-24.056542213926</v>
      </c>
      <c r="S61" s="68" t="n">
        <f aca="false">U61*V61*$F$5</f>
        <v>312.431640625</v>
      </c>
      <c r="T61" s="69" t="n">
        <f aca="false">MAX(0,MIN(1,R61/100+$D$5))</f>
        <v>0.272886758626372</v>
      </c>
      <c r="U61" s="69" t="n">
        <v>0.583984375</v>
      </c>
      <c r="V61" s="68" t="n">
        <v>535</v>
      </c>
      <c r="W61" s="69" t="n">
        <v>0.144238908687966</v>
      </c>
      <c r="X61" s="70" t="s">
        <v>188</v>
      </c>
      <c r="Y61" s="70" t="s">
        <v>189</v>
      </c>
    </row>
    <row r="62" customFormat="false" ht="15" hidden="false" customHeight="false" outlineLevel="0" collapsed="false">
      <c r="A62" s="32" t="s">
        <v>185</v>
      </c>
      <c r="B62" s="32" t="s">
        <v>255</v>
      </c>
      <c r="C62" s="32" t="s">
        <v>255</v>
      </c>
      <c r="D62" s="66" t="n">
        <f aca="false">ROUND(S62*T62,0)</f>
        <v>42</v>
      </c>
      <c r="E62" s="66" t="n">
        <f aca="false">ROUND(S62,0)-D62</f>
        <v>65</v>
      </c>
      <c r="F62" s="66" t="n">
        <f aca="false">IF(COUNTA(D62:E62)=0,"",SUM(D62:E62))</f>
        <v>107</v>
      </c>
      <c r="G62" s="47" t="n">
        <f aca="false">IF(OR(F62="",F62=0),"",D62/F62)</f>
        <v>0.392523364485981</v>
      </c>
      <c r="H62" s="47" t="n">
        <f aca="false">IF(OR(F62="",F62=0),"",E62/F62)</f>
        <v>0.607476635514019</v>
      </c>
      <c r="I62" s="32" t="s">
        <v>187</v>
      </c>
      <c r="J62" s="36" t="n">
        <v>3.27267117391589</v>
      </c>
      <c r="K62" s="36" t="n">
        <f aca="false">$K$8</f>
        <v>1.08250239635708</v>
      </c>
      <c r="L62" s="36" t="n">
        <f aca="false">SQRT(J62^2+K62^2)</f>
        <v>3.44705498225642</v>
      </c>
      <c r="M62" s="47" t="n">
        <f aca="false">IF(G62="","",MAX(0,G62-1.96*L62/100))</f>
        <v>0.324961086833755</v>
      </c>
      <c r="N62" s="47" t="n">
        <f aca="false">IF(G62="","",MIN(1,G62+1.96*L62/100))</f>
        <v>0.460085642138207</v>
      </c>
      <c r="O62" s="66" t="n">
        <f aca="false">ROUND(S62*W62,0)</f>
        <v>15</v>
      </c>
      <c r="P62" s="66" t="n">
        <f aca="false">IF(F62="","",ROUND(SQRT((F62*L62/100)^2+(G62*O62)^2),0))</f>
        <v>7</v>
      </c>
      <c r="R62" s="67" t="n">
        <v>-11.6581154037311</v>
      </c>
      <c r="S62" s="68" t="n">
        <f aca="false">U62*V62*$F$5</f>
        <v>106.666666666667</v>
      </c>
      <c r="T62" s="69" t="n">
        <f aca="false">MAX(0,MIN(1,R62/100+$D$5))</f>
        <v>0.396871026728321</v>
      </c>
      <c r="U62" s="69" t="n">
        <v>0.444444444444444</v>
      </c>
      <c r="V62" s="68" t="n">
        <v>240</v>
      </c>
      <c r="W62" s="69" t="n">
        <v>0.144238908687966</v>
      </c>
      <c r="X62" s="70" t="s">
        <v>188</v>
      </c>
      <c r="Y62" s="70" t="s">
        <v>189</v>
      </c>
    </row>
    <row r="63" customFormat="false" ht="15" hidden="false" customHeight="false" outlineLevel="0" collapsed="false">
      <c r="A63" s="32" t="s">
        <v>256</v>
      </c>
      <c r="B63" s="32" t="s">
        <v>257</v>
      </c>
      <c r="C63" s="32" t="s">
        <v>257</v>
      </c>
      <c r="D63" s="66" t="n">
        <f aca="false">ROUND(S63*T63,0)</f>
        <v>492</v>
      </c>
      <c r="E63" s="66" t="n">
        <f aca="false">ROUND(S63,0)-D63</f>
        <v>569</v>
      </c>
      <c r="F63" s="66" t="n">
        <f aca="false">IF(COUNTA(D63:E63)=0,"",SUM(D63:E63))</f>
        <v>1061</v>
      </c>
      <c r="G63" s="47" t="n">
        <f aca="false">IF(OR(F63="",F63=0),"",D63/F63)</f>
        <v>0.463713477851084</v>
      </c>
      <c r="H63" s="47" t="n">
        <f aca="false">IF(OR(F63="",F63=0),"",E63/F63)</f>
        <v>0.536286522148916</v>
      </c>
      <c r="I63" s="32" t="s">
        <v>187</v>
      </c>
      <c r="J63" s="36" t="n">
        <v>2.04108163546025</v>
      </c>
      <c r="K63" s="36" t="n">
        <f aca="false">$K$8</f>
        <v>1.08250239635708</v>
      </c>
      <c r="L63" s="36" t="n">
        <f aca="false">SQRT(J63^2+K63^2)</f>
        <v>2.31037349377366</v>
      </c>
      <c r="M63" s="47" t="n">
        <f aca="false">IF(G63="","",MAX(0,G63-1.96*L63/100))</f>
        <v>0.41843015737312</v>
      </c>
      <c r="N63" s="47" t="n">
        <f aca="false">IF(G63="","",MIN(1,G63+1.96*L63/100))</f>
        <v>0.508996798329048</v>
      </c>
      <c r="O63" s="66" t="n">
        <f aca="false">ROUND(S63*W63,0)</f>
        <v>66</v>
      </c>
      <c r="P63" s="66" t="n">
        <f aca="false">IF(F63="","",ROUND(SQRT((F63*L63/100)^2+(G63*O63)^2),0))</f>
        <v>39</v>
      </c>
      <c r="R63" s="67" t="n">
        <v>-5.00616857140793</v>
      </c>
      <c r="S63" s="68" t="n">
        <f aca="false">U63*V63*$F$5</f>
        <v>1060.80585424134</v>
      </c>
      <c r="T63" s="69" t="n">
        <f aca="false">MAX(0,MIN(1,R63/100+$D$5))</f>
        <v>0.463390495051552</v>
      </c>
      <c r="U63" s="69" t="n">
        <v>0.605137395459976</v>
      </c>
      <c r="V63" s="68" t="n">
        <v>1753</v>
      </c>
      <c r="W63" s="69" t="n">
        <v>0.0626598089245614</v>
      </c>
      <c r="X63" s="70" t="s">
        <v>227</v>
      </c>
      <c r="Y63" s="70" t="s">
        <v>189</v>
      </c>
    </row>
    <row r="64" customFormat="false" ht="15" hidden="false" customHeight="false" outlineLevel="0" collapsed="false">
      <c r="A64" s="32" t="s">
        <v>256</v>
      </c>
      <c r="B64" s="32" t="s">
        <v>258</v>
      </c>
      <c r="C64" s="32" t="s">
        <v>259</v>
      </c>
      <c r="D64" s="66" t="n">
        <f aca="false">ROUND(S64*T64,0)</f>
        <v>251</v>
      </c>
      <c r="E64" s="66" t="n">
        <f aca="false">ROUND(S64,0)-D64</f>
        <v>88</v>
      </c>
      <c r="F64" s="66" t="n">
        <f aca="false">IF(COUNTA(D64:E64)=0,"",SUM(D64:E64))</f>
        <v>339</v>
      </c>
      <c r="G64" s="47" t="n">
        <f aca="false">IF(OR(F64="",F64=0),"",D64/F64)</f>
        <v>0.740412979351033</v>
      </c>
      <c r="H64" s="47" t="n">
        <f aca="false">IF(OR(F64="",F64=0),"",E64/F64)</f>
        <v>0.259587020648968</v>
      </c>
      <c r="I64" s="32" t="s">
        <v>187</v>
      </c>
      <c r="J64" s="36" t="n">
        <v>3.27267117391589</v>
      </c>
      <c r="K64" s="36" t="n">
        <f aca="false">$K$8</f>
        <v>1.08250239635708</v>
      </c>
      <c r="L64" s="36" t="n">
        <f aca="false">SQRT(J64^2+K64^2)</f>
        <v>3.44705498225642</v>
      </c>
      <c r="M64" s="47" t="n">
        <f aca="false">IF(G64="","",MAX(0,G64-1.96*L64/100))</f>
        <v>0.672850701698807</v>
      </c>
      <c r="N64" s="47" t="n">
        <f aca="false">IF(G64="","",MIN(1,G64+1.96*L64/100))</f>
        <v>0.807975257003258</v>
      </c>
      <c r="O64" s="66" t="n">
        <f aca="false">ROUND(S64*W64,0)</f>
        <v>49</v>
      </c>
      <c r="P64" s="66" t="n">
        <f aca="false">IF(F64="","",ROUND(SQRT((F64*L64/100)^2+(G64*O64)^2),0))</f>
        <v>38</v>
      </c>
      <c r="R64" s="67" t="n">
        <v>22.6780610114196</v>
      </c>
      <c r="S64" s="68" t="n">
        <f aca="false">U64*V64*$F$5</f>
        <v>338.759820426487</v>
      </c>
      <c r="T64" s="69" t="n">
        <f aca="false">MAX(0,MIN(1,R64/100+$D$5))</f>
        <v>0.740232790879828</v>
      </c>
      <c r="U64" s="69" t="n">
        <v>0.187991021324355</v>
      </c>
      <c r="V64" s="68" t="n">
        <v>1802</v>
      </c>
      <c r="W64" s="69" t="n">
        <v>0.144238908687966</v>
      </c>
      <c r="X64" s="70" t="s">
        <v>188</v>
      </c>
      <c r="Y64" s="70" t="s">
        <v>189</v>
      </c>
    </row>
    <row r="65" customFormat="false" ht="15" hidden="false" customHeight="false" outlineLevel="0" collapsed="false">
      <c r="A65" s="32" t="s">
        <v>256</v>
      </c>
      <c r="B65" s="32" t="s">
        <v>258</v>
      </c>
      <c r="C65" s="32" t="s">
        <v>260</v>
      </c>
      <c r="D65" s="66" t="n">
        <f aca="false">ROUND(S65*T65,0)</f>
        <v>136</v>
      </c>
      <c r="E65" s="66" t="n">
        <f aca="false">ROUND(S65,0)-D65</f>
        <v>65</v>
      </c>
      <c r="F65" s="66" t="n">
        <f aca="false">IF(COUNTA(D65:E65)=0,"",SUM(D65:E65))</f>
        <v>201</v>
      </c>
      <c r="G65" s="47" t="n">
        <f aca="false">IF(OR(F65="",F65=0),"",D65/F65)</f>
        <v>0.676616915422886</v>
      </c>
      <c r="H65" s="47" t="n">
        <f aca="false">IF(OR(F65="",F65=0),"",E65/F65)</f>
        <v>0.323383084577114</v>
      </c>
      <c r="I65" s="32" t="s">
        <v>187</v>
      </c>
      <c r="J65" s="36" t="n">
        <v>3.27267117391589</v>
      </c>
      <c r="K65" s="36" t="n">
        <f aca="false">$K$8</f>
        <v>1.08250239635708</v>
      </c>
      <c r="L65" s="36" t="n">
        <f aca="false">SQRT(J65^2+K65^2)</f>
        <v>3.44705498225642</v>
      </c>
      <c r="M65" s="47" t="n">
        <f aca="false">IF(G65="","",MAX(0,G65-1.96*L65/100))</f>
        <v>0.60905463777066</v>
      </c>
      <c r="N65" s="47" t="n">
        <f aca="false">IF(G65="","",MIN(1,G65+1.96*L65/100))</f>
        <v>0.744179193075112</v>
      </c>
      <c r="O65" s="66" t="n">
        <f aca="false">ROUND(S65*W65,0)</f>
        <v>29</v>
      </c>
      <c r="P65" s="66" t="n">
        <f aca="false">IF(F65="","",ROUND(SQRT((F65*L65/100)^2+(G65*O65)^2),0))</f>
        <v>21</v>
      </c>
      <c r="R65" s="67" t="n">
        <v>16.1919133218561</v>
      </c>
      <c r="S65" s="68" t="n">
        <f aca="false">U65*V65*$F$5</f>
        <v>200.692863595303</v>
      </c>
      <c r="T65" s="69" t="n">
        <f aca="false">MAX(0,MIN(1,R65/100+$D$5))</f>
        <v>0.675371313984193</v>
      </c>
      <c r="U65" s="69" t="n">
        <v>0.188798554652213</v>
      </c>
      <c r="V65" s="68" t="n">
        <v>1063</v>
      </c>
      <c r="W65" s="69" t="n">
        <v>0.144238908687966</v>
      </c>
      <c r="X65" s="70" t="s">
        <v>188</v>
      </c>
      <c r="Y65" s="70" t="s">
        <v>189</v>
      </c>
    </row>
    <row r="66" customFormat="false" ht="15" hidden="false" customHeight="false" outlineLevel="0" collapsed="false">
      <c r="A66" s="32" t="s">
        <v>256</v>
      </c>
      <c r="B66" s="32" t="s">
        <v>258</v>
      </c>
      <c r="C66" s="32" t="s">
        <v>261</v>
      </c>
      <c r="D66" s="66" t="n">
        <f aca="false">ROUND(S66*T66,0)</f>
        <v>170</v>
      </c>
      <c r="E66" s="66" t="n">
        <f aca="false">ROUND(S66,0)-D66</f>
        <v>63</v>
      </c>
      <c r="F66" s="66" t="n">
        <f aca="false">IF(COUNTA(D66:E66)=0,"",SUM(D66:E66))</f>
        <v>233</v>
      </c>
      <c r="G66" s="47" t="n">
        <f aca="false">IF(OR(F66="",F66=0),"",D66/F66)</f>
        <v>0.729613733905579</v>
      </c>
      <c r="H66" s="47" t="n">
        <f aca="false">IF(OR(F66="",F66=0),"",E66/F66)</f>
        <v>0.270386266094421</v>
      </c>
      <c r="I66" s="32" t="s">
        <v>187</v>
      </c>
      <c r="J66" s="36" t="n">
        <v>3.27267117391589</v>
      </c>
      <c r="K66" s="36" t="n">
        <f aca="false">$K$8</f>
        <v>1.08250239635708</v>
      </c>
      <c r="L66" s="36" t="n">
        <f aca="false">SQRT(J66^2+K66^2)</f>
        <v>3.44705498225642</v>
      </c>
      <c r="M66" s="47" t="n">
        <f aca="false">IF(G66="","",MAX(0,G66-1.96*L66/100))</f>
        <v>0.662051456253354</v>
      </c>
      <c r="N66" s="47" t="n">
        <f aca="false">IF(G66="","",MIN(1,G66+1.96*L66/100))</f>
        <v>0.797176011557805</v>
      </c>
      <c r="O66" s="66" t="n">
        <f aca="false">ROUND(S66*W66,0)</f>
        <v>34</v>
      </c>
      <c r="P66" s="66" t="n">
        <f aca="false">IF(F66="","",ROUND(SQRT((F66*L66/100)^2+(G66*O66)^2),0))</f>
        <v>26</v>
      </c>
      <c r="R66" s="67" t="n">
        <v>21.8727083243081</v>
      </c>
      <c r="S66" s="68" t="n">
        <f aca="false">U66*V66*$F$5</f>
        <v>232.72650296359</v>
      </c>
      <c r="T66" s="69" t="n">
        <f aca="false">MAX(0,MIN(1,R66/100+$D$5))</f>
        <v>0.732179264008713</v>
      </c>
      <c r="U66" s="69" t="n">
        <v>0.202370872142252</v>
      </c>
      <c r="V66" s="68" t="n">
        <v>1150</v>
      </c>
      <c r="W66" s="69" t="n">
        <v>0.144238908687966</v>
      </c>
      <c r="X66" s="70" t="s">
        <v>188</v>
      </c>
      <c r="Y66" s="70" t="s">
        <v>189</v>
      </c>
    </row>
    <row r="67" customFormat="false" ht="15" hidden="false" customHeight="false" outlineLevel="0" collapsed="false">
      <c r="A67" s="32" t="s">
        <v>256</v>
      </c>
      <c r="B67" s="32" t="s">
        <v>258</v>
      </c>
      <c r="C67" s="32" t="s">
        <v>262</v>
      </c>
      <c r="D67" s="66" t="n">
        <f aca="false">ROUND(S67*T67,0)</f>
        <v>163</v>
      </c>
      <c r="E67" s="66" t="n">
        <f aca="false">ROUND(S67,0)-D67</f>
        <v>72</v>
      </c>
      <c r="F67" s="66" t="n">
        <f aca="false">IF(COUNTA(D67:E67)=0,"",SUM(D67:E67))</f>
        <v>235</v>
      </c>
      <c r="G67" s="47" t="n">
        <f aca="false">IF(OR(F67="",F67=0),"",D67/F67)</f>
        <v>0.693617021276596</v>
      </c>
      <c r="H67" s="47" t="n">
        <f aca="false">IF(OR(F67="",F67=0),"",E67/F67)</f>
        <v>0.306382978723404</v>
      </c>
      <c r="I67" s="32" t="s">
        <v>187</v>
      </c>
      <c r="J67" s="36" t="n">
        <v>3.27267117391589</v>
      </c>
      <c r="K67" s="36" t="n">
        <f aca="false">$K$8</f>
        <v>1.08250239635708</v>
      </c>
      <c r="L67" s="36" t="n">
        <f aca="false">SQRT(J67^2+K67^2)</f>
        <v>3.44705498225642</v>
      </c>
      <c r="M67" s="47" t="n">
        <f aca="false">IF(G67="","",MAX(0,G67-1.96*L67/100))</f>
        <v>0.62605474362437</v>
      </c>
      <c r="N67" s="47" t="n">
        <f aca="false">IF(G67="","",MIN(1,G67+1.96*L67/100))</f>
        <v>0.761179298928822</v>
      </c>
      <c r="O67" s="66" t="n">
        <f aca="false">ROUND(S67*W67,0)</f>
        <v>34</v>
      </c>
      <c r="P67" s="66" t="n">
        <f aca="false">IF(F67="","",ROUND(SQRT((F67*L67/100)^2+(G67*O67)^2),0))</f>
        <v>25</v>
      </c>
      <c r="R67" s="67" t="n">
        <v>18.1996901015741</v>
      </c>
      <c r="S67" s="68" t="n">
        <f aca="false">U67*V67*$F$5</f>
        <v>234.521920668058</v>
      </c>
      <c r="T67" s="69" t="n">
        <f aca="false">MAX(0,MIN(1,R67/100+$D$5))</f>
        <v>0.695449081781373</v>
      </c>
      <c r="U67" s="69" t="n">
        <v>0.248434237995825</v>
      </c>
      <c r="V67" s="68" t="n">
        <v>944</v>
      </c>
      <c r="W67" s="69" t="n">
        <v>0.144238908687966</v>
      </c>
      <c r="X67" s="70" t="s">
        <v>188</v>
      </c>
      <c r="Y67" s="70" t="s">
        <v>189</v>
      </c>
    </row>
    <row r="68" customFormat="false" ht="15" hidden="false" customHeight="false" outlineLevel="0" collapsed="false">
      <c r="A68" s="32" t="s">
        <v>256</v>
      </c>
      <c r="B68" s="32" t="s">
        <v>258</v>
      </c>
      <c r="C68" s="32" t="s">
        <v>263</v>
      </c>
      <c r="D68" s="66" t="n">
        <f aca="false">ROUND(S68*T68,0)</f>
        <v>172</v>
      </c>
      <c r="E68" s="66" t="n">
        <f aca="false">ROUND(S68,0)-D68</f>
        <v>55</v>
      </c>
      <c r="F68" s="66" t="n">
        <f aca="false">IF(COUNTA(D68:E68)=0,"",SUM(D68:E68))</f>
        <v>227</v>
      </c>
      <c r="G68" s="47" t="n">
        <f aca="false">IF(OR(F68="",F68=0),"",D68/F68)</f>
        <v>0.757709251101322</v>
      </c>
      <c r="H68" s="47" t="n">
        <f aca="false">IF(OR(F68="",F68=0),"",E68/F68)</f>
        <v>0.242290748898678</v>
      </c>
      <c r="I68" s="32" t="s">
        <v>187</v>
      </c>
      <c r="J68" s="36" t="n">
        <v>3.27267117391589</v>
      </c>
      <c r="K68" s="36" t="n">
        <f aca="false">$K$8</f>
        <v>1.08250239635708</v>
      </c>
      <c r="L68" s="36" t="n">
        <f aca="false">SQRT(J68^2+K68^2)</f>
        <v>3.44705498225642</v>
      </c>
      <c r="M68" s="47" t="n">
        <f aca="false">IF(G68="","",MAX(0,G68-1.96*L68/100))</f>
        <v>0.690146973449096</v>
      </c>
      <c r="N68" s="47" t="n">
        <f aca="false">IF(G68="","",MIN(1,G68+1.96*L68/100))</f>
        <v>0.825271528753548</v>
      </c>
      <c r="O68" s="66" t="n">
        <f aca="false">ROUND(S68*W68,0)</f>
        <v>33</v>
      </c>
      <c r="P68" s="66" t="n">
        <f aca="false">IF(F68="","",ROUND(SQRT((F68*L68/100)^2+(G68*O68)^2),0))</f>
        <v>26</v>
      </c>
      <c r="R68" s="67" t="n">
        <v>24.3399598255682</v>
      </c>
      <c r="S68" s="68" t="n">
        <f aca="false">U68*V68*$F$5</f>
        <v>227.321723189734</v>
      </c>
      <c r="T68" s="69" t="n">
        <f aca="false">MAX(0,MIN(1,R68/100+$D$5))</f>
        <v>0.756851779021313</v>
      </c>
      <c r="U68" s="69" t="n">
        <v>0.212648945921173</v>
      </c>
      <c r="V68" s="68" t="n">
        <v>1069</v>
      </c>
      <c r="W68" s="69" t="n">
        <v>0.144238908687966</v>
      </c>
      <c r="X68" s="70" t="s">
        <v>188</v>
      </c>
      <c r="Y68" s="70" t="s">
        <v>189</v>
      </c>
    </row>
    <row r="69" customFormat="false" ht="15" hidden="false" customHeight="false" outlineLevel="0" collapsed="false">
      <c r="A69" s="32" t="s">
        <v>256</v>
      </c>
      <c r="B69" s="32" t="s">
        <v>258</v>
      </c>
      <c r="C69" s="32" t="s">
        <v>264</v>
      </c>
      <c r="D69" s="66" t="n">
        <f aca="false">ROUND(S69*T69,0)</f>
        <v>248</v>
      </c>
      <c r="E69" s="66" t="n">
        <f aca="false">ROUND(S69,0)-D69</f>
        <v>113</v>
      </c>
      <c r="F69" s="66" t="n">
        <f aca="false">IF(COUNTA(D69:E69)=0,"",SUM(D69:E69))</f>
        <v>361</v>
      </c>
      <c r="G69" s="47" t="n">
        <f aca="false">IF(OR(F69="",F69=0),"",D69/F69)</f>
        <v>0.686980609418283</v>
      </c>
      <c r="H69" s="47" t="n">
        <f aca="false">IF(OR(F69="",F69=0),"",E69/F69)</f>
        <v>0.313019390581717</v>
      </c>
      <c r="I69" s="32" t="s">
        <v>187</v>
      </c>
      <c r="J69" s="36" t="n">
        <v>3.27267117391589</v>
      </c>
      <c r="K69" s="36" t="n">
        <f aca="false">$K$8</f>
        <v>1.08250239635708</v>
      </c>
      <c r="L69" s="36" t="n">
        <f aca="false">SQRT(J69^2+K69^2)</f>
        <v>3.44705498225642</v>
      </c>
      <c r="M69" s="47" t="n">
        <f aca="false">IF(G69="","",MAX(0,G69-1.96*L69/100))</f>
        <v>0.619418331766057</v>
      </c>
      <c r="N69" s="47" t="n">
        <f aca="false">IF(G69="","",MIN(1,G69+1.96*L69/100))</f>
        <v>0.754542887070508</v>
      </c>
      <c r="O69" s="66" t="n">
        <f aca="false">ROUND(S69*W69,0)</f>
        <v>52</v>
      </c>
      <c r="P69" s="66" t="n">
        <f aca="false">IF(F69="","",ROUND(SQRT((F69*L69/100)^2+(G69*O69)^2),0))</f>
        <v>38</v>
      </c>
      <c r="R69" s="67" t="n">
        <v>17.3446060148381</v>
      </c>
      <c r="S69" s="68" t="n">
        <f aca="false">U69*V69*$F$5</f>
        <v>360.922448979592</v>
      </c>
      <c r="T69" s="69" t="n">
        <f aca="false">MAX(0,MIN(1,R69/100+$D$5))</f>
        <v>0.686898240914013</v>
      </c>
      <c r="U69" s="69" t="n">
        <v>0.36530612244898</v>
      </c>
      <c r="V69" s="68" t="n">
        <v>988.000000000001</v>
      </c>
      <c r="W69" s="69" t="n">
        <v>0.144238908687966</v>
      </c>
      <c r="X69" s="70" t="s">
        <v>188</v>
      </c>
      <c r="Y69" s="70" t="s">
        <v>189</v>
      </c>
    </row>
    <row r="70" customFormat="false" ht="15" hidden="false" customHeight="false" outlineLevel="0" collapsed="false">
      <c r="A70" s="32" t="s">
        <v>256</v>
      </c>
      <c r="B70" s="32" t="s">
        <v>258</v>
      </c>
      <c r="C70" s="32" t="s">
        <v>265</v>
      </c>
      <c r="D70" s="66" t="n">
        <f aca="false">ROUND(S70*T70,0)</f>
        <v>590</v>
      </c>
      <c r="E70" s="66" t="n">
        <f aca="false">ROUND(S70,0)-D70</f>
        <v>168</v>
      </c>
      <c r="F70" s="66" t="n">
        <f aca="false">IF(COUNTA(D70:E70)=0,"",SUM(D70:E70))</f>
        <v>758</v>
      </c>
      <c r="G70" s="47" t="n">
        <f aca="false">IF(OR(F70="",F70=0),"",D70/F70)</f>
        <v>0.778364116094987</v>
      </c>
      <c r="H70" s="47" t="n">
        <f aca="false">IF(OR(F70="",F70=0),"",E70/F70)</f>
        <v>0.221635883905013</v>
      </c>
      <c r="I70" s="32" t="s">
        <v>187</v>
      </c>
      <c r="J70" s="36" t="n">
        <v>2.23195740581291</v>
      </c>
      <c r="K70" s="36" t="n">
        <f aca="false">$K$8</f>
        <v>1.08250239635708</v>
      </c>
      <c r="L70" s="36" t="n">
        <f aca="false">SQRT(J70^2+K70^2)</f>
        <v>2.48061389568831</v>
      </c>
      <c r="M70" s="47" t="n">
        <f aca="false">IF(G70="","",MAX(0,G70-1.96*L70/100))</f>
        <v>0.729744083739496</v>
      </c>
      <c r="N70" s="47" t="n">
        <f aca="false">IF(G70="","",MIN(1,G70+1.96*L70/100))</f>
        <v>0.826984148450478</v>
      </c>
      <c r="O70" s="66" t="n">
        <f aca="false">ROUND(S70*W70,0)</f>
        <v>64</v>
      </c>
      <c r="P70" s="66" t="n">
        <f aca="false">IF(F70="","",ROUND(SQRT((F70*L70/100)^2+(G70*O70)^2),0))</f>
        <v>53</v>
      </c>
      <c r="R70" s="67" t="n">
        <v>26.4582470526518</v>
      </c>
      <c r="S70" s="68" t="n">
        <f aca="false">U70*V70*$F$5</f>
        <v>757.916666666666</v>
      </c>
      <c r="T70" s="69" t="n">
        <f aca="false">MAX(0,MIN(1,R70/100+$D$5))</f>
        <v>0.77803465129215</v>
      </c>
      <c r="U70" s="69" t="n">
        <v>0.307971014492754</v>
      </c>
      <c r="V70" s="68" t="n">
        <v>2461</v>
      </c>
      <c r="W70" s="69" t="n">
        <v>0.084758520671361</v>
      </c>
      <c r="X70" s="70" t="s">
        <v>194</v>
      </c>
      <c r="Y70" s="70" t="s">
        <v>189</v>
      </c>
    </row>
    <row r="71" customFormat="false" ht="15" hidden="false" customHeight="false" outlineLevel="0" collapsed="false">
      <c r="A71" s="32" t="s">
        <v>256</v>
      </c>
      <c r="B71" s="32" t="s">
        <v>258</v>
      </c>
      <c r="C71" s="32" t="s">
        <v>266</v>
      </c>
      <c r="D71" s="66" t="n">
        <f aca="false">ROUND(S71*T71,0)</f>
        <v>270</v>
      </c>
      <c r="E71" s="66" t="n">
        <f aca="false">ROUND(S71,0)-D71</f>
        <v>141</v>
      </c>
      <c r="F71" s="66" t="n">
        <f aca="false">IF(COUNTA(D71:E71)=0,"",SUM(D71:E71))</f>
        <v>411</v>
      </c>
      <c r="G71" s="47" t="n">
        <f aca="false">IF(OR(F71="",F71=0),"",D71/F71)</f>
        <v>0.656934306569343</v>
      </c>
      <c r="H71" s="47" t="n">
        <f aca="false">IF(OR(F71="",F71=0),"",E71/F71)</f>
        <v>0.343065693430657</v>
      </c>
      <c r="I71" s="32" t="s">
        <v>187</v>
      </c>
      <c r="J71" s="36" t="n">
        <v>3.27267117391589</v>
      </c>
      <c r="K71" s="36" t="n">
        <f aca="false">$K$8</f>
        <v>1.08250239635708</v>
      </c>
      <c r="L71" s="36" t="n">
        <f aca="false">SQRT(J71^2+K71^2)</f>
        <v>3.44705498225642</v>
      </c>
      <c r="M71" s="47" t="n">
        <f aca="false">IF(G71="","",MAX(0,G71-1.96*L71/100))</f>
        <v>0.589372028917117</v>
      </c>
      <c r="N71" s="47" t="n">
        <f aca="false">IF(G71="","",MIN(1,G71+1.96*L71/100))</f>
        <v>0.724496584221569</v>
      </c>
      <c r="O71" s="66" t="n">
        <f aca="false">ROUND(S71*W71,0)</f>
        <v>59</v>
      </c>
      <c r="P71" s="66" t="n">
        <f aca="false">IF(F71="","",ROUND(SQRT((F71*L71/100)^2+(G71*O71)^2),0))</f>
        <v>41</v>
      </c>
      <c r="R71" s="67" t="n">
        <v>14.3451037125026</v>
      </c>
      <c r="S71" s="68" t="n">
        <f aca="false">U71*V71*$F$5</f>
        <v>411.119158878505</v>
      </c>
      <c r="T71" s="69" t="n">
        <f aca="false">MAX(0,MIN(1,R71/100+$D$5))</f>
        <v>0.656903217890658</v>
      </c>
      <c r="U71" s="69" t="n">
        <v>0.466121495327103</v>
      </c>
      <c r="V71" s="68" t="n">
        <v>882</v>
      </c>
      <c r="W71" s="69" t="n">
        <v>0.144238908687966</v>
      </c>
      <c r="X71" s="70" t="s">
        <v>188</v>
      </c>
      <c r="Y71" s="70" t="s">
        <v>189</v>
      </c>
    </row>
    <row r="72" customFormat="false" ht="15" hidden="false" customHeight="false" outlineLevel="0" collapsed="false">
      <c r="A72" s="32" t="s">
        <v>256</v>
      </c>
      <c r="B72" s="32" t="s">
        <v>258</v>
      </c>
      <c r="C72" s="32" t="s">
        <v>267</v>
      </c>
      <c r="D72" s="66" t="n">
        <f aca="false">ROUND(S72*T72,0)</f>
        <v>410</v>
      </c>
      <c r="E72" s="66" t="n">
        <f aca="false">ROUND(S72,0)-D72</f>
        <v>260</v>
      </c>
      <c r="F72" s="66" t="n">
        <f aca="false">IF(COUNTA(D72:E72)=0,"",SUM(D72:E72))</f>
        <v>670</v>
      </c>
      <c r="G72" s="47" t="n">
        <f aca="false">IF(OR(F72="",F72=0),"",D72/F72)</f>
        <v>0.611940298507463</v>
      </c>
      <c r="H72" s="47" t="n">
        <f aca="false">IF(OR(F72="",F72=0),"",E72/F72)</f>
        <v>0.388059701492537</v>
      </c>
      <c r="I72" s="32" t="s">
        <v>187</v>
      </c>
      <c r="J72" s="36" t="n">
        <v>2.23195740581291</v>
      </c>
      <c r="K72" s="36" t="n">
        <f aca="false">$K$8</f>
        <v>1.08250239635708</v>
      </c>
      <c r="L72" s="36" t="n">
        <f aca="false">SQRT(J72^2+K72^2)</f>
        <v>2.48061389568831</v>
      </c>
      <c r="M72" s="47" t="n">
        <f aca="false">IF(G72="","",MAX(0,G72-1.96*L72/100))</f>
        <v>0.563320266151972</v>
      </c>
      <c r="N72" s="47" t="n">
        <f aca="false">IF(G72="","",MIN(1,G72+1.96*L72/100))</f>
        <v>0.660560330862954</v>
      </c>
      <c r="O72" s="66" t="n">
        <f aca="false">ROUND(S72*W72,0)</f>
        <v>57</v>
      </c>
      <c r="P72" s="66" t="n">
        <f aca="false">IF(F72="","",ROUND(SQRT((F72*L72/100)^2+(G72*O72)^2),0))</f>
        <v>39</v>
      </c>
      <c r="R72" s="67" t="n">
        <v>9.89810562444179</v>
      </c>
      <c r="S72" s="68" t="n">
        <f aca="false">U72*V72*$F$5</f>
        <v>669.509193776521</v>
      </c>
      <c r="T72" s="69" t="n">
        <f aca="false">MAX(0,MIN(1,R72/100+$D$5))</f>
        <v>0.61243323701005</v>
      </c>
      <c r="U72" s="69" t="n">
        <v>0.487270155586988</v>
      </c>
      <c r="V72" s="68" t="n">
        <v>1374</v>
      </c>
      <c r="W72" s="69" t="n">
        <v>0.084758520671361</v>
      </c>
      <c r="X72" s="70" t="s">
        <v>194</v>
      </c>
      <c r="Y72" s="70" t="s">
        <v>189</v>
      </c>
    </row>
    <row r="73" customFormat="false" ht="15" hidden="false" customHeight="false" outlineLevel="0" collapsed="false">
      <c r="A73" s="32" t="s">
        <v>256</v>
      </c>
      <c r="B73" s="32" t="s">
        <v>258</v>
      </c>
      <c r="C73" s="32" t="s">
        <v>268</v>
      </c>
      <c r="D73" s="66" t="n">
        <f aca="false">ROUND(S73*T73,0)</f>
        <v>343</v>
      </c>
      <c r="E73" s="66" t="n">
        <f aca="false">ROUND(S73,0)-D73</f>
        <v>206</v>
      </c>
      <c r="F73" s="66" t="n">
        <f aca="false">IF(COUNTA(D73:E73)=0,"",SUM(D73:E73))</f>
        <v>549</v>
      </c>
      <c r="G73" s="47" t="n">
        <f aca="false">IF(OR(F73="",F73=0),"",D73/F73)</f>
        <v>0.624772313296903</v>
      </c>
      <c r="H73" s="47" t="n">
        <f aca="false">IF(OR(F73="",F73=0),"",E73/F73)</f>
        <v>0.375227686703097</v>
      </c>
      <c r="I73" s="32" t="s">
        <v>187</v>
      </c>
      <c r="J73" s="36" t="n">
        <v>3.27267117391589</v>
      </c>
      <c r="K73" s="36" t="n">
        <f aca="false">$K$8</f>
        <v>1.08250239635708</v>
      </c>
      <c r="L73" s="36" t="n">
        <f aca="false">SQRT(J73^2+K73^2)</f>
        <v>3.44705498225642</v>
      </c>
      <c r="M73" s="47" t="n">
        <f aca="false">IF(G73="","",MAX(0,G73-1.96*L73/100))</f>
        <v>0.557210035644678</v>
      </c>
      <c r="N73" s="47" t="n">
        <f aca="false">IF(G73="","",MIN(1,G73+1.96*L73/100))</f>
        <v>0.692334590949129</v>
      </c>
      <c r="O73" s="66" t="n">
        <f aca="false">ROUND(S73*W73,0)</f>
        <v>79</v>
      </c>
      <c r="P73" s="66" t="n">
        <f aca="false">IF(F73="","",ROUND(SQRT((F73*L73/100)^2+(G73*O73)^2),0))</f>
        <v>53</v>
      </c>
      <c r="R73" s="67" t="n">
        <v>11.1359247784299</v>
      </c>
      <c r="S73" s="68" t="n">
        <f aca="false">U73*V73*$F$5</f>
        <v>549.287257019439</v>
      </c>
      <c r="T73" s="69" t="n">
        <f aca="false">MAX(0,MIN(1,R73/100+$D$5))</f>
        <v>0.62481142854993</v>
      </c>
      <c r="U73" s="69" t="n">
        <v>0.587473002159827</v>
      </c>
      <c r="V73" s="68" t="n">
        <v>935</v>
      </c>
      <c r="W73" s="69" t="n">
        <v>0.144238908687966</v>
      </c>
      <c r="X73" s="70" t="s">
        <v>188</v>
      </c>
      <c r="Y73" s="70" t="s">
        <v>189</v>
      </c>
    </row>
    <row r="74" customFormat="false" ht="15" hidden="false" customHeight="false" outlineLevel="0" collapsed="false">
      <c r="A74" s="32" t="s">
        <v>256</v>
      </c>
      <c r="B74" s="32" t="s">
        <v>258</v>
      </c>
      <c r="C74" s="32" t="s">
        <v>269</v>
      </c>
      <c r="D74" s="66" t="n">
        <f aca="false">ROUND(S74*T74,0)</f>
        <v>258</v>
      </c>
      <c r="E74" s="66" t="n">
        <f aca="false">ROUND(S74,0)-D74</f>
        <v>120</v>
      </c>
      <c r="F74" s="66" t="n">
        <f aca="false">IF(COUNTA(D74:E74)=0,"",SUM(D74:E74))</f>
        <v>378</v>
      </c>
      <c r="G74" s="47" t="n">
        <f aca="false">IF(OR(F74="",F74=0),"",D74/F74)</f>
        <v>0.682539682539683</v>
      </c>
      <c r="H74" s="47" t="n">
        <f aca="false">IF(OR(F74="",F74=0),"",E74/F74)</f>
        <v>0.317460317460317</v>
      </c>
      <c r="I74" s="32" t="s">
        <v>187</v>
      </c>
      <c r="J74" s="36" t="n">
        <v>3.27267117391589</v>
      </c>
      <c r="K74" s="36" t="n">
        <f aca="false">$K$8</f>
        <v>1.08250239635708</v>
      </c>
      <c r="L74" s="36" t="n">
        <f aca="false">SQRT(J74^2+K74^2)</f>
        <v>3.44705498225642</v>
      </c>
      <c r="M74" s="47" t="n">
        <f aca="false">IF(G74="","",MAX(0,G74-1.96*L74/100))</f>
        <v>0.614977404887457</v>
      </c>
      <c r="N74" s="47" t="n">
        <f aca="false">IF(G74="","",MIN(1,G74+1.96*L74/100))</f>
        <v>0.750101960191908</v>
      </c>
      <c r="O74" s="66" t="n">
        <f aca="false">ROUND(S74*W74,0)</f>
        <v>55</v>
      </c>
      <c r="P74" s="66" t="n">
        <f aca="false">IF(F74="","",ROUND(SQRT((F74*L74/100)^2+(G74*O74)^2),0))</f>
        <v>40</v>
      </c>
      <c r="R74" s="67" t="n">
        <v>16.8219251272788</v>
      </c>
      <c r="S74" s="68" t="n">
        <f aca="false">U74*V74*$F$5</f>
        <v>378.339066339066</v>
      </c>
      <c r="T74" s="69" t="n">
        <f aca="false">MAX(0,MIN(1,R74/100+$D$5))</f>
        <v>0.681671432038419</v>
      </c>
      <c r="U74" s="69" t="n">
        <v>0.314496314496315</v>
      </c>
      <c r="V74" s="68" t="n">
        <v>1203</v>
      </c>
      <c r="W74" s="69" t="n">
        <v>0.144238908687966</v>
      </c>
      <c r="X74" s="70" t="s">
        <v>188</v>
      </c>
      <c r="Y74" s="70" t="s">
        <v>189</v>
      </c>
    </row>
    <row r="75" customFormat="false" ht="15" hidden="false" customHeight="false" outlineLevel="0" collapsed="false">
      <c r="A75" s="32" t="s">
        <v>256</v>
      </c>
      <c r="B75" s="32" t="s">
        <v>258</v>
      </c>
      <c r="C75" s="32" t="s">
        <v>270</v>
      </c>
      <c r="D75" s="66" t="n">
        <f aca="false">ROUND(S75*T75,0)</f>
        <v>313</v>
      </c>
      <c r="E75" s="66" t="n">
        <f aca="false">ROUND(S75,0)-D75</f>
        <v>172</v>
      </c>
      <c r="F75" s="66" t="n">
        <f aca="false">IF(COUNTA(D75:E75)=0,"",SUM(D75:E75))</f>
        <v>485</v>
      </c>
      <c r="G75" s="47" t="n">
        <f aca="false">IF(OR(F75="",F75=0),"",D75/F75)</f>
        <v>0.645360824742268</v>
      </c>
      <c r="H75" s="47" t="n">
        <f aca="false">IF(OR(F75="",F75=0),"",E75/F75)</f>
        <v>0.354639175257732</v>
      </c>
      <c r="I75" s="32" t="s">
        <v>187</v>
      </c>
      <c r="J75" s="36" t="n">
        <v>3.27267117391589</v>
      </c>
      <c r="K75" s="36" t="n">
        <f aca="false">$K$8</f>
        <v>1.08250239635708</v>
      </c>
      <c r="L75" s="36" t="n">
        <f aca="false">SQRT(J75^2+K75^2)</f>
        <v>3.44705498225642</v>
      </c>
      <c r="M75" s="47" t="n">
        <f aca="false">IF(G75="","",MAX(0,G75-1.96*L75/100))</f>
        <v>0.577798547090042</v>
      </c>
      <c r="N75" s="47" t="n">
        <f aca="false">IF(G75="","",MIN(1,G75+1.96*L75/100))</f>
        <v>0.712923102394494</v>
      </c>
      <c r="O75" s="66" t="n">
        <f aca="false">ROUND(S75*W75,0)</f>
        <v>70</v>
      </c>
      <c r="P75" s="66" t="n">
        <f aca="false">IF(F75="","",ROUND(SQRT((F75*L75/100)^2+(G75*O75)^2),0))</f>
        <v>48</v>
      </c>
      <c r="R75" s="67" t="n">
        <v>13.1864116265652</v>
      </c>
      <c r="S75" s="68" t="n">
        <f aca="false">U75*V75*$F$5</f>
        <v>484.695302013423</v>
      </c>
      <c r="T75" s="69" t="n">
        <f aca="false">MAX(0,MIN(1,R75/100+$D$5))</f>
        <v>0.645316297031284</v>
      </c>
      <c r="U75" s="69" t="n">
        <v>0.326174496644295</v>
      </c>
      <c r="V75" s="68" t="n">
        <v>1486</v>
      </c>
      <c r="W75" s="69" t="n">
        <v>0.144238908687966</v>
      </c>
      <c r="X75" s="70" t="s">
        <v>188</v>
      </c>
      <c r="Y75" s="70" t="s">
        <v>189</v>
      </c>
    </row>
    <row r="76" customFormat="false" ht="15" hidden="false" customHeight="false" outlineLevel="0" collapsed="false">
      <c r="A76" s="32" t="s">
        <v>256</v>
      </c>
      <c r="B76" s="32" t="s">
        <v>258</v>
      </c>
      <c r="C76" s="32" t="s">
        <v>271</v>
      </c>
      <c r="D76" s="66" t="n">
        <f aca="false">ROUND(S76*T76,0)</f>
        <v>362</v>
      </c>
      <c r="E76" s="66" t="n">
        <f aca="false">ROUND(S76,0)-D76</f>
        <v>212</v>
      </c>
      <c r="F76" s="66" t="n">
        <f aca="false">IF(COUNTA(D76:E76)=0,"",SUM(D76:E76))</f>
        <v>574</v>
      </c>
      <c r="G76" s="47" t="n">
        <f aca="false">IF(OR(F76="",F76=0),"",D76/F76)</f>
        <v>0.630662020905923</v>
      </c>
      <c r="H76" s="47" t="n">
        <f aca="false">IF(OR(F76="",F76=0),"",E76/F76)</f>
        <v>0.369337979094077</v>
      </c>
      <c r="I76" s="32" t="s">
        <v>187</v>
      </c>
      <c r="J76" s="36" t="n">
        <v>2.23195740581291</v>
      </c>
      <c r="K76" s="36" t="n">
        <f aca="false">$K$8</f>
        <v>1.08250239635708</v>
      </c>
      <c r="L76" s="36" t="n">
        <f aca="false">SQRT(J76^2+K76^2)</f>
        <v>2.48061389568831</v>
      </c>
      <c r="M76" s="47" t="n">
        <f aca="false">IF(G76="","",MAX(0,G76-1.96*L76/100))</f>
        <v>0.582041988550433</v>
      </c>
      <c r="N76" s="47" t="n">
        <f aca="false">IF(G76="","",MIN(1,G76+1.96*L76/100))</f>
        <v>0.679282053261414</v>
      </c>
      <c r="O76" s="66" t="n">
        <f aca="false">ROUND(S76*W76,0)</f>
        <v>49</v>
      </c>
      <c r="P76" s="66" t="n">
        <f aca="false">IF(F76="","",ROUND(SQRT((F76*L76/100)^2+(G76*O76)^2),0))</f>
        <v>34</v>
      </c>
      <c r="R76" s="67" t="n">
        <v>11.6703465606236</v>
      </c>
      <c r="S76" s="68" t="n">
        <f aca="false">U76*V76*$F$5</f>
        <v>574.422997946612</v>
      </c>
      <c r="T76" s="69" t="n">
        <f aca="false">MAX(0,MIN(1,R76/100+$D$5))</f>
        <v>0.630155646371868</v>
      </c>
      <c r="U76" s="69" t="n">
        <v>0.509240246406571</v>
      </c>
      <c r="V76" s="68" t="n">
        <v>1128</v>
      </c>
      <c r="W76" s="69" t="n">
        <v>0.084758520671361</v>
      </c>
      <c r="X76" s="70" t="s">
        <v>194</v>
      </c>
      <c r="Y76" s="70" t="s">
        <v>189</v>
      </c>
    </row>
    <row r="77" customFormat="false" ht="15" hidden="false" customHeight="false" outlineLevel="0" collapsed="false">
      <c r="A77" s="32" t="s">
        <v>256</v>
      </c>
      <c r="B77" s="32" t="s">
        <v>258</v>
      </c>
      <c r="C77" s="32" t="s">
        <v>272</v>
      </c>
      <c r="D77" s="66" t="n">
        <f aca="false">ROUND(S77*T77,0)</f>
        <v>327</v>
      </c>
      <c r="E77" s="66" t="n">
        <f aca="false">ROUND(S77,0)-D77</f>
        <v>252</v>
      </c>
      <c r="F77" s="66" t="n">
        <f aca="false">IF(COUNTA(D77:E77)=0,"",SUM(D77:E77))</f>
        <v>579</v>
      </c>
      <c r="G77" s="47" t="n">
        <f aca="false">IF(OR(F77="",F77=0),"",D77/F77)</f>
        <v>0.564766839378238</v>
      </c>
      <c r="H77" s="47" t="n">
        <f aca="false">IF(OR(F77="",F77=0),"",E77/F77)</f>
        <v>0.435233160621762</v>
      </c>
      <c r="I77" s="32" t="s">
        <v>187</v>
      </c>
      <c r="J77" s="36" t="n">
        <v>2.23195740581291</v>
      </c>
      <c r="K77" s="36" t="n">
        <f aca="false">$K$8</f>
        <v>1.08250239635708</v>
      </c>
      <c r="L77" s="36" t="n">
        <f aca="false">SQRT(J77^2+K77^2)</f>
        <v>2.48061389568831</v>
      </c>
      <c r="M77" s="47" t="n">
        <f aca="false">IF(G77="","",MAX(0,G77-1.96*L77/100))</f>
        <v>0.516146807022748</v>
      </c>
      <c r="N77" s="47" t="n">
        <f aca="false">IF(G77="","",MIN(1,G77+1.96*L77/100))</f>
        <v>0.613386871733729</v>
      </c>
      <c r="O77" s="66" t="n">
        <f aca="false">ROUND(S77*W77,0)</f>
        <v>49</v>
      </c>
      <c r="P77" s="66" t="n">
        <f aca="false">IF(F77="","",ROUND(SQRT((F77*L77/100)^2+(G77*O77)^2),0))</f>
        <v>31</v>
      </c>
      <c r="R77" s="67" t="n">
        <v>5.00647063712713</v>
      </c>
      <c r="S77" s="68" t="n">
        <f aca="false">U77*V77*$F$5</f>
        <v>579.434468524251</v>
      </c>
      <c r="T77" s="69" t="n">
        <f aca="false">MAX(0,MIN(1,R77/100+$D$5))</f>
        <v>0.563516887136903</v>
      </c>
      <c r="U77" s="69" t="n">
        <v>0.584107327141383</v>
      </c>
      <c r="V77" s="68" t="n">
        <v>992</v>
      </c>
      <c r="W77" s="69" t="n">
        <v>0.084758520671361</v>
      </c>
      <c r="X77" s="70" t="s">
        <v>194</v>
      </c>
      <c r="Y77" s="70" t="s">
        <v>189</v>
      </c>
    </row>
    <row r="78" customFormat="false" ht="15" hidden="false" customHeight="false" outlineLevel="0" collapsed="false">
      <c r="A78" s="32" t="s">
        <v>256</v>
      </c>
      <c r="B78" s="32" t="s">
        <v>258</v>
      </c>
      <c r="C78" s="32" t="s">
        <v>273</v>
      </c>
      <c r="D78" s="66" t="n">
        <f aca="false">ROUND(S78*T78,0)</f>
        <v>267</v>
      </c>
      <c r="E78" s="66" t="n">
        <f aca="false">ROUND(S78,0)-D78</f>
        <v>165</v>
      </c>
      <c r="F78" s="66" t="n">
        <f aca="false">IF(COUNTA(D78:E78)=0,"",SUM(D78:E78))</f>
        <v>432</v>
      </c>
      <c r="G78" s="47" t="n">
        <f aca="false">IF(OR(F78="",F78=0),"",D78/F78)</f>
        <v>0.618055555555556</v>
      </c>
      <c r="H78" s="47" t="n">
        <f aca="false">IF(OR(F78="",F78=0),"",E78/F78)</f>
        <v>0.381944444444444</v>
      </c>
      <c r="I78" s="32" t="s">
        <v>187</v>
      </c>
      <c r="J78" s="36" t="n">
        <v>3.27267117391589</v>
      </c>
      <c r="K78" s="36" t="n">
        <f aca="false">$K$8</f>
        <v>1.08250239635708</v>
      </c>
      <c r="L78" s="36" t="n">
        <f aca="false">SQRT(J78^2+K78^2)</f>
        <v>3.44705498225642</v>
      </c>
      <c r="M78" s="47" t="n">
        <f aca="false">IF(G78="","",MAX(0,G78-1.96*L78/100))</f>
        <v>0.55049327790333</v>
      </c>
      <c r="N78" s="47" t="n">
        <f aca="false">IF(G78="","",MIN(1,G78+1.96*L78/100))</f>
        <v>0.685617833207782</v>
      </c>
      <c r="O78" s="66" t="n">
        <f aca="false">ROUND(S78*W78,0)</f>
        <v>62</v>
      </c>
      <c r="P78" s="66" t="n">
        <f aca="false">IF(F78="","",ROUND(SQRT((F78*L78/100)^2+(G78*O78)^2),0))</f>
        <v>41</v>
      </c>
      <c r="R78" s="67" t="n">
        <v>10.3897875117374</v>
      </c>
      <c r="S78" s="68" t="n">
        <f aca="false">U78*V78*$F$5</f>
        <v>431.913793103448</v>
      </c>
      <c r="T78" s="69" t="n">
        <f aca="false">MAX(0,MIN(1,R78/100+$D$5))</f>
        <v>0.617350055883006</v>
      </c>
      <c r="U78" s="69" t="n">
        <v>0.353448275862069</v>
      </c>
      <c r="V78" s="68" t="n">
        <v>1222</v>
      </c>
      <c r="W78" s="69" t="n">
        <v>0.144238908687966</v>
      </c>
      <c r="X78" s="70" t="s">
        <v>188</v>
      </c>
      <c r="Y78" s="70" t="s">
        <v>189</v>
      </c>
    </row>
    <row r="79" customFormat="false" ht="15" hidden="false" customHeight="false" outlineLevel="0" collapsed="false">
      <c r="A79" s="32" t="s">
        <v>256</v>
      </c>
      <c r="B79" s="32" t="s">
        <v>258</v>
      </c>
      <c r="C79" s="32" t="s">
        <v>274</v>
      </c>
      <c r="D79" s="66" t="n">
        <f aca="false">ROUND(S79*T79,0)</f>
        <v>260</v>
      </c>
      <c r="E79" s="66" t="n">
        <f aca="false">ROUND(S79,0)-D79</f>
        <v>104</v>
      </c>
      <c r="F79" s="66" t="n">
        <f aca="false">IF(COUNTA(D79:E79)=0,"",SUM(D79:E79))</f>
        <v>364</v>
      </c>
      <c r="G79" s="47" t="n">
        <f aca="false">IF(OR(F79="",F79=0),"",D79/F79)</f>
        <v>0.714285714285714</v>
      </c>
      <c r="H79" s="47" t="n">
        <f aca="false">IF(OR(F79="",F79=0),"",E79/F79)</f>
        <v>0.285714285714286</v>
      </c>
      <c r="I79" s="32" t="s">
        <v>187</v>
      </c>
      <c r="J79" s="36" t="n">
        <v>3.27267117391589</v>
      </c>
      <c r="K79" s="36" t="n">
        <f aca="false">$K$8</f>
        <v>1.08250239635708</v>
      </c>
      <c r="L79" s="36" t="n">
        <f aca="false">SQRT(J79^2+K79^2)</f>
        <v>3.44705498225642</v>
      </c>
      <c r="M79" s="47" t="n">
        <f aca="false">IF(G79="","",MAX(0,G79-1.96*L79/100))</f>
        <v>0.646723436633488</v>
      </c>
      <c r="N79" s="47" t="n">
        <f aca="false">IF(G79="","",MIN(1,G79+1.96*L79/100))</f>
        <v>0.78184799193794</v>
      </c>
      <c r="O79" s="66" t="n">
        <f aca="false">ROUND(S79*W79,0)</f>
        <v>52</v>
      </c>
      <c r="P79" s="66" t="n">
        <f aca="false">IF(F79="","",ROUND(SQRT((F79*L79/100)^2+(G79*O79)^2),0))</f>
        <v>39</v>
      </c>
      <c r="R79" s="67" t="n">
        <v>20.0916640332585</v>
      </c>
      <c r="S79" s="68" t="n">
        <f aca="false">U79*V79*$F$5</f>
        <v>363.966015293118</v>
      </c>
      <c r="T79" s="69" t="n">
        <f aca="false">MAX(0,MIN(1,R79/100+$D$5))</f>
        <v>0.714368821098217</v>
      </c>
      <c r="U79" s="69" t="n">
        <v>0.295666949872557</v>
      </c>
      <c r="V79" s="68" t="n">
        <v>1231</v>
      </c>
      <c r="W79" s="69" t="n">
        <v>0.144238908687966</v>
      </c>
      <c r="X79" s="70" t="s">
        <v>188</v>
      </c>
      <c r="Y79" s="70" t="s">
        <v>189</v>
      </c>
    </row>
    <row r="80" customFormat="false" ht="15" hidden="false" customHeight="false" outlineLevel="0" collapsed="false">
      <c r="A80" s="32" t="s">
        <v>256</v>
      </c>
      <c r="B80" s="32" t="s">
        <v>258</v>
      </c>
      <c r="C80" s="32" t="s">
        <v>275</v>
      </c>
      <c r="D80" s="66" t="n">
        <f aca="false">ROUND(S80*T80,0)</f>
        <v>197</v>
      </c>
      <c r="E80" s="66" t="n">
        <f aca="false">ROUND(S80,0)-D80</f>
        <v>107</v>
      </c>
      <c r="F80" s="66" t="n">
        <f aca="false">IF(COUNTA(D80:E80)=0,"",SUM(D80:E80))</f>
        <v>304</v>
      </c>
      <c r="G80" s="47" t="n">
        <f aca="false">IF(OR(F80="",F80=0),"",D80/F80)</f>
        <v>0.648026315789474</v>
      </c>
      <c r="H80" s="47" t="n">
        <f aca="false">IF(OR(F80="",F80=0),"",E80/F80)</f>
        <v>0.351973684210526</v>
      </c>
      <c r="I80" s="32" t="s">
        <v>187</v>
      </c>
      <c r="J80" s="36" t="n">
        <v>3.27267117391589</v>
      </c>
      <c r="K80" s="36" t="n">
        <f aca="false">$K$8</f>
        <v>1.08250239635708</v>
      </c>
      <c r="L80" s="36" t="n">
        <f aca="false">SQRT(J80^2+K80^2)</f>
        <v>3.44705498225642</v>
      </c>
      <c r="M80" s="47" t="n">
        <f aca="false">IF(G80="","",MAX(0,G80-1.96*L80/100))</f>
        <v>0.580464038137248</v>
      </c>
      <c r="N80" s="47" t="n">
        <f aca="false">IF(G80="","",MIN(1,G80+1.96*L80/100))</f>
        <v>0.7155885934417</v>
      </c>
      <c r="O80" s="66" t="n">
        <f aca="false">ROUND(S80*W80,0)</f>
        <v>44</v>
      </c>
      <c r="P80" s="66" t="n">
        <f aca="false">IF(F80="","",ROUND(SQRT((F80*L80/100)^2+(G80*O80)^2),0))</f>
        <v>30</v>
      </c>
      <c r="R80" s="67" t="n">
        <v>13.6458185832965</v>
      </c>
      <c r="S80" s="68" t="n">
        <f aca="false">U80*V80*$F$5</f>
        <v>303.644444444444</v>
      </c>
      <c r="T80" s="69" t="n">
        <f aca="false">MAX(0,MIN(1,R80/100+$D$5))</f>
        <v>0.649910366598596</v>
      </c>
      <c r="U80" s="69" t="n">
        <v>0.311111111111111</v>
      </c>
      <c r="V80" s="68" t="n">
        <v>976</v>
      </c>
      <c r="W80" s="69" t="n">
        <v>0.144238908687966</v>
      </c>
      <c r="X80" s="70" t="s">
        <v>188</v>
      </c>
      <c r="Y80" s="70" t="s">
        <v>189</v>
      </c>
    </row>
    <row r="81" customFormat="false" ht="15" hidden="false" customHeight="false" outlineLevel="0" collapsed="false">
      <c r="A81" s="32" t="s">
        <v>256</v>
      </c>
      <c r="B81" s="32" t="s">
        <v>258</v>
      </c>
      <c r="C81" s="32" t="s">
        <v>276</v>
      </c>
      <c r="D81" s="66" t="n">
        <f aca="false">ROUND(S81*T81,0)</f>
        <v>259</v>
      </c>
      <c r="E81" s="66" t="n">
        <f aca="false">ROUND(S81,0)-D81</f>
        <v>136</v>
      </c>
      <c r="F81" s="66" t="n">
        <f aca="false">IF(COUNTA(D81:E81)=0,"",SUM(D81:E81))</f>
        <v>395</v>
      </c>
      <c r="G81" s="47" t="n">
        <f aca="false">IF(OR(F81="",F81=0),"",D81/F81)</f>
        <v>0.655696202531646</v>
      </c>
      <c r="H81" s="47" t="n">
        <f aca="false">IF(OR(F81="",F81=0),"",E81/F81)</f>
        <v>0.344303797468354</v>
      </c>
      <c r="I81" s="32" t="s">
        <v>187</v>
      </c>
      <c r="J81" s="36" t="n">
        <v>3.27267117391589</v>
      </c>
      <c r="K81" s="36" t="n">
        <f aca="false">$K$8</f>
        <v>1.08250239635708</v>
      </c>
      <c r="L81" s="36" t="n">
        <f aca="false">SQRT(J81^2+K81^2)</f>
        <v>3.44705498225642</v>
      </c>
      <c r="M81" s="47" t="n">
        <f aca="false">IF(G81="","",MAX(0,G81-1.96*L81/100))</f>
        <v>0.58813392487942</v>
      </c>
      <c r="N81" s="47" t="n">
        <f aca="false">IF(G81="","",MIN(1,G81+1.96*L81/100))</f>
        <v>0.723258480183872</v>
      </c>
      <c r="O81" s="66" t="n">
        <f aca="false">ROUND(S81*W81,0)</f>
        <v>57</v>
      </c>
      <c r="P81" s="66" t="n">
        <f aca="false">IF(F81="","",ROUND(SQRT((F81*L81/100)^2+(G81*O81)^2),0))</f>
        <v>40</v>
      </c>
      <c r="R81" s="67" t="n">
        <v>14.1291055748765</v>
      </c>
      <c r="S81" s="68" t="n">
        <f aca="false">U81*V81*$F$5</f>
        <v>395.313313313313</v>
      </c>
      <c r="T81" s="69" t="n">
        <f aca="false">MAX(0,MIN(1,R81/100+$D$5))</f>
        <v>0.654743236514397</v>
      </c>
      <c r="U81" s="69" t="n">
        <v>0.379379379379379</v>
      </c>
      <c r="V81" s="68" t="n">
        <v>1042</v>
      </c>
      <c r="W81" s="69" t="n">
        <v>0.144238908687966</v>
      </c>
      <c r="X81" s="70" t="s">
        <v>188</v>
      </c>
      <c r="Y81" s="70" t="s">
        <v>189</v>
      </c>
    </row>
    <row r="82" customFormat="false" ht="15" hidden="false" customHeight="false" outlineLevel="0" collapsed="false">
      <c r="A82" s="32" t="s">
        <v>256</v>
      </c>
      <c r="B82" s="32" t="s">
        <v>258</v>
      </c>
      <c r="C82" s="32" t="s">
        <v>277</v>
      </c>
      <c r="D82" s="66" t="n">
        <f aca="false">ROUND(S82*T82,0)</f>
        <v>205</v>
      </c>
      <c r="E82" s="66" t="n">
        <f aca="false">ROUND(S82,0)-D82</f>
        <v>96</v>
      </c>
      <c r="F82" s="66" t="n">
        <f aca="false">IF(COUNTA(D82:E82)=0,"",SUM(D82:E82))</f>
        <v>301</v>
      </c>
      <c r="G82" s="47" t="n">
        <f aca="false">IF(OR(F82="",F82=0),"",D82/F82)</f>
        <v>0.681063122923588</v>
      </c>
      <c r="H82" s="47" t="n">
        <f aca="false">IF(OR(F82="",F82=0),"",E82/F82)</f>
        <v>0.318936877076412</v>
      </c>
      <c r="I82" s="32" t="s">
        <v>187</v>
      </c>
      <c r="J82" s="36" t="n">
        <v>3.27267117391589</v>
      </c>
      <c r="K82" s="36" t="n">
        <f aca="false">$K$8</f>
        <v>1.08250239635708</v>
      </c>
      <c r="L82" s="36" t="n">
        <f aca="false">SQRT(J82^2+K82^2)</f>
        <v>3.44705498225642</v>
      </c>
      <c r="M82" s="47" t="n">
        <f aca="false">IF(G82="","",MAX(0,G82-1.96*L82/100))</f>
        <v>0.613500845271362</v>
      </c>
      <c r="N82" s="47" t="n">
        <f aca="false">IF(G82="","",MIN(1,G82+1.96*L82/100))</f>
        <v>0.748625400575814</v>
      </c>
      <c r="O82" s="66" t="n">
        <f aca="false">ROUND(S82*W82,0)</f>
        <v>43</v>
      </c>
      <c r="P82" s="66" t="n">
        <f aca="false">IF(F82="","",ROUND(SQRT((F82*L82/100)^2+(G82*O82)^2),0))</f>
        <v>31</v>
      </c>
      <c r="R82" s="67" t="n">
        <v>16.7049309918035</v>
      </c>
      <c r="S82" s="68" t="n">
        <f aca="false">U82*V82*$F$5</f>
        <v>300.567123287671</v>
      </c>
      <c r="T82" s="69" t="n">
        <f aca="false">MAX(0,MIN(1,R82/100+$D$5))</f>
        <v>0.680501490683667</v>
      </c>
      <c r="U82" s="69" t="n">
        <v>0.398630136986301</v>
      </c>
      <c r="V82" s="68" t="n">
        <v>754</v>
      </c>
      <c r="W82" s="69" t="n">
        <v>0.144238908687966</v>
      </c>
      <c r="X82" s="70" t="s">
        <v>188</v>
      </c>
      <c r="Y82" s="70" t="s">
        <v>189</v>
      </c>
    </row>
    <row r="83" customFormat="false" ht="15" hidden="false" customHeight="false" outlineLevel="0" collapsed="false">
      <c r="A83" s="32" t="s">
        <v>256</v>
      </c>
      <c r="B83" s="32" t="s">
        <v>258</v>
      </c>
      <c r="C83" s="32" t="s">
        <v>278</v>
      </c>
      <c r="D83" s="66" t="n">
        <f aca="false">ROUND(S83*T83,0)</f>
        <v>379</v>
      </c>
      <c r="E83" s="66" t="n">
        <f aca="false">ROUND(S83,0)-D83</f>
        <v>207</v>
      </c>
      <c r="F83" s="66" t="n">
        <f aca="false">IF(COUNTA(D83:E83)=0,"",SUM(D83:E83))</f>
        <v>586</v>
      </c>
      <c r="G83" s="47" t="n">
        <f aca="false">IF(OR(F83="",F83=0),"",D83/F83)</f>
        <v>0.646757679180887</v>
      </c>
      <c r="H83" s="47" t="n">
        <f aca="false">IF(OR(F83="",F83=0),"",E83/F83)</f>
        <v>0.353242320819113</v>
      </c>
      <c r="I83" s="32" t="s">
        <v>187</v>
      </c>
      <c r="J83" s="36" t="n">
        <v>2.23195740581291</v>
      </c>
      <c r="K83" s="36" t="n">
        <f aca="false">$K$8</f>
        <v>1.08250239635708</v>
      </c>
      <c r="L83" s="36" t="n">
        <f aca="false">SQRT(J83^2+K83^2)</f>
        <v>2.48061389568831</v>
      </c>
      <c r="M83" s="47" t="n">
        <f aca="false">IF(G83="","",MAX(0,G83-1.96*L83/100))</f>
        <v>0.598137646825397</v>
      </c>
      <c r="N83" s="47" t="n">
        <f aca="false">IF(G83="","",MIN(1,G83+1.96*L83/100))</f>
        <v>0.695377711536378</v>
      </c>
      <c r="O83" s="66" t="n">
        <f aca="false">ROUND(S83*W83,0)</f>
        <v>50</v>
      </c>
      <c r="P83" s="66" t="n">
        <f aca="false">IF(F83="","",ROUND(SQRT((F83*L83/100)^2+(G83*O83)^2),0))</f>
        <v>35</v>
      </c>
      <c r="R83" s="67" t="n">
        <v>13.3139893068781</v>
      </c>
      <c r="S83" s="68" t="n">
        <f aca="false">U83*V83*$F$5</f>
        <v>586.485403548941</v>
      </c>
      <c r="T83" s="69" t="n">
        <f aca="false">MAX(0,MIN(1,R83/100+$D$5))</f>
        <v>0.646592073834413</v>
      </c>
      <c r="U83" s="69" t="n">
        <v>0.328563251287922</v>
      </c>
      <c r="V83" s="68" t="n">
        <v>1785</v>
      </c>
      <c r="W83" s="69" t="n">
        <v>0.084758520671361</v>
      </c>
      <c r="X83" s="70" t="s">
        <v>194</v>
      </c>
      <c r="Y83" s="70" t="s">
        <v>189</v>
      </c>
    </row>
    <row r="84" customFormat="false" ht="15" hidden="false" customHeight="false" outlineLevel="0" collapsed="false">
      <c r="A84" s="32" t="s">
        <v>256</v>
      </c>
      <c r="B84" s="32" t="s">
        <v>258</v>
      </c>
      <c r="C84" s="32" t="s">
        <v>279</v>
      </c>
      <c r="D84" s="66" t="n">
        <f aca="false">ROUND(S84*T84,0)</f>
        <v>375</v>
      </c>
      <c r="E84" s="66" t="n">
        <f aca="false">ROUND(S84,0)-D84</f>
        <v>196</v>
      </c>
      <c r="F84" s="66" t="n">
        <f aca="false">IF(COUNTA(D84:E84)=0,"",SUM(D84:E84))</f>
        <v>571</v>
      </c>
      <c r="G84" s="47" t="n">
        <f aca="false">IF(OR(F84="",F84=0),"",D84/F84)</f>
        <v>0.656742556917688</v>
      </c>
      <c r="H84" s="47" t="n">
        <f aca="false">IF(OR(F84="",F84=0),"",E84/F84)</f>
        <v>0.343257443082312</v>
      </c>
      <c r="I84" s="32" t="s">
        <v>187</v>
      </c>
      <c r="J84" s="36" t="n">
        <v>2.23195740581291</v>
      </c>
      <c r="K84" s="36" t="n">
        <f aca="false">$K$8</f>
        <v>1.08250239635708</v>
      </c>
      <c r="L84" s="36" t="n">
        <f aca="false">SQRT(J84^2+K84^2)</f>
        <v>2.48061389568831</v>
      </c>
      <c r="M84" s="47" t="n">
        <f aca="false">IF(G84="","",MAX(0,G84-1.96*L84/100))</f>
        <v>0.608122524562197</v>
      </c>
      <c r="N84" s="47" t="n">
        <f aca="false">IF(G84="","",MIN(1,G84+1.96*L84/100))</f>
        <v>0.705362589273179</v>
      </c>
      <c r="O84" s="66" t="n">
        <f aca="false">ROUND(S84*W84,0)</f>
        <v>48</v>
      </c>
      <c r="P84" s="66" t="n">
        <f aca="false">IF(F84="","",ROUND(SQRT((F84*L84/100)^2+(G84*O84)^2),0))</f>
        <v>35</v>
      </c>
      <c r="R84" s="67" t="n">
        <v>14.3661391615084</v>
      </c>
      <c r="S84" s="68" t="n">
        <f aca="false">U84*V84*$F$5</f>
        <v>571.299896587383</v>
      </c>
      <c r="T84" s="69" t="n">
        <f aca="false">MAX(0,MIN(1,R84/100+$D$5))</f>
        <v>0.657113572380716</v>
      </c>
      <c r="U84" s="69" t="n">
        <v>0.28593588417787</v>
      </c>
      <c r="V84" s="68" t="n">
        <v>1998</v>
      </c>
      <c r="W84" s="69" t="n">
        <v>0.084758520671361</v>
      </c>
      <c r="X84" s="70" t="s">
        <v>194</v>
      </c>
      <c r="Y84" s="70" t="s">
        <v>189</v>
      </c>
    </row>
    <row r="85" customFormat="false" ht="15" hidden="false" customHeight="false" outlineLevel="0" collapsed="false">
      <c r="A85" s="32" t="s">
        <v>256</v>
      </c>
      <c r="B85" s="32" t="s">
        <v>258</v>
      </c>
      <c r="C85" s="32" t="s">
        <v>280</v>
      </c>
      <c r="D85" s="66" t="n">
        <f aca="false">ROUND(S85*T85,0)</f>
        <v>299</v>
      </c>
      <c r="E85" s="66" t="n">
        <f aca="false">ROUND(S85,0)-D85</f>
        <v>224</v>
      </c>
      <c r="F85" s="66" t="n">
        <f aca="false">IF(COUNTA(D85:E85)=0,"",SUM(D85:E85))</f>
        <v>523</v>
      </c>
      <c r="G85" s="47" t="n">
        <f aca="false">IF(OR(F85="",F85=0),"",D85/F85)</f>
        <v>0.5717017208413</v>
      </c>
      <c r="H85" s="47" t="n">
        <f aca="false">IF(OR(F85="",F85=0),"",E85/F85)</f>
        <v>0.4282982791587</v>
      </c>
      <c r="I85" s="32" t="s">
        <v>187</v>
      </c>
      <c r="J85" s="36" t="n">
        <v>3.27267117391589</v>
      </c>
      <c r="K85" s="36" t="n">
        <f aca="false">$K$8</f>
        <v>1.08250239635708</v>
      </c>
      <c r="L85" s="36" t="n">
        <f aca="false">SQRT(J85^2+K85^2)</f>
        <v>3.44705498225642</v>
      </c>
      <c r="M85" s="47" t="n">
        <f aca="false">IF(G85="","",MAX(0,G85-1.96*L85/100))</f>
        <v>0.504139443189074</v>
      </c>
      <c r="N85" s="47" t="n">
        <f aca="false">IF(G85="","",MIN(1,G85+1.96*L85/100))</f>
        <v>0.639263998493526</v>
      </c>
      <c r="O85" s="66" t="n">
        <f aca="false">ROUND(S85*W85,0)</f>
        <v>75</v>
      </c>
      <c r="P85" s="66" t="n">
        <f aca="false">IF(F85="","",ROUND(SQRT((F85*L85/100)^2+(G85*O85)^2),0))</f>
        <v>47</v>
      </c>
      <c r="R85" s="67" t="n">
        <v>5.85451479426269</v>
      </c>
      <c r="S85" s="68" t="n">
        <f aca="false">U85*V85*$F$5</f>
        <v>522.567052980132</v>
      </c>
      <c r="T85" s="69" t="n">
        <f aca="false">MAX(0,MIN(1,R85/100+$D$5))</f>
        <v>0.571997328708259</v>
      </c>
      <c r="U85" s="69" t="n">
        <v>0.43294701986755</v>
      </c>
      <c r="V85" s="68" t="n">
        <v>1207</v>
      </c>
      <c r="W85" s="69" t="n">
        <v>0.144238908687966</v>
      </c>
      <c r="X85" s="70" t="s">
        <v>188</v>
      </c>
      <c r="Y85" s="70" t="s">
        <v>189</v>
      </c>
    </row>
    <row r="86" customFormat="false" ht="15" hidden="false" customHeight="false" outlineLevel="0" collapsed="false">
      <c r="A86" s="32" t="s">
        <v>256</v>
      </c>
      <c r="B86" s="32" t="s">
        <v>258</v>
      </c>
      <c r="C86" s="32" t="s">
        <v>281</v>
      </c>
      <c r="D86" s="66" t="n">
        <f aca="false">ROUND(S86*T86,0)</f>
        <v>381</v>
      </c>
      <c r="E86" s="66" t="n">
        <f aca="false">ROUND(S86,0)-D86</f>
        <v>229</v>
      </c>
      <c r="F86" s="66" t="n">
        <f aca="false">IF(COUNTA(D86:E86)=0,"",SUM(D86:E86))</f>
        <v>610</v>
      </c>
      <c r="G86" s="47" t="n">
        <f aca="false">IF(OR(F86="",F86=0),"",D86/F86)</f>
        <v>0.624590163934426</v>
      </c>
      <c r="H86" s="47" t="n">
        <f aca="false">IF(OR(F86="",F86=0),"",E86/F86)</f>
        <v>0.375409836065574</v>
      </c>
      <c r="I86" s="32" t="s">
        <v>187</v>
      </c>
      <c r="J86" s="36" t="n">
        <v>2.23195740581291</v>
      </c>
      <c r="K86" s="36" t="n">
        <f aca="false">$K$8</f>
        <v>1.08250239635708</v>
      </c>
      <c r="L86" s="36" t="n">
        <f aca="false">SQRT(J86^2+K86^2)</f>
        <v>2.48061389568831</v>
      </c>
      <c r="M86" s="47" t="n">
        <f aca="false">IF(G86="","",MAX(0,G86-1.96*L86/100))</f>
        <v>0.575970131578935</v>
      </c>
      <c r="N86" s="47" t="n">
        <f aca="false">IF(G86="","",MIN(1,G86+1.96*L86/100))</f>
        <v>0.673210196289917</v>
      </c>
      <c r="O86" s="66" t="n">
        <f aca="false">ROUND(S86*W86,0)</f>
        <v>52</v>
      </c>
      <c r="P86" s="66" t="n">
        <f aca="false">IF(F86="","",ROUND(SQRT((F86*L86/100)^2+(G86*O86)^2),0))</f>
        <v>36</v>
      </c>
      <c r="R86" s="67" t="n">
        <v>11.1141085438983</v>
      </c>
      <c r="S86" s="68" t="n">
        <f aca="false">U86*V86*$F$5</f>
        <v>610.325752919484</v>
      </c>
      <c r="T86" s="69" t="n">
        <f aca="false">MAX(0,MIN(1,R86/100+$D$5))</f>
        <v>0.624593266204615</v>
      </c>
      <c r="U86" s="69" t="n">
        <v>0.368776889981561</v>
      </c>
      <c r="V86" s="68" t="n">
        <v>1655</v>
      </c>
      <c r="W86" s="69" t="n">
        <v>0.084758520671361</v>
      </c>
      <c r="X86" s="70" t="s">
        <v>194</v>
      </c>
      <c r="Y86" s="70" t="s">
        <v>189</v>
      </c>
    </row>
    <row r="87" customFormat="false" ht="15" hidden="false" customHeight="false" outlineLevel="0" collapsed="false">
      <c r="A87" s="32" t="s">
        <v>256</v>
      </c>
      <c r="B87" s="32" t="s">
        <v>258</v>
      </c>
      <c r="C87" s="32" t="s">
        <v>282</v>
      </c>
      <c r="D87" s="66" t="n">
        <f aca="false">ROUND(S87*T87,0)</f>
        <v>422</v>
      </c>
      <c r="E87" s="66" t="n">
        <f aca="false">ROUND(S87,0)-D87</f>
        <v>259</v>
      </c>
      <c r="F87" s="66" t="n">
        <f aca="false">IF(COUNTA(D87:E87)=0,"",SUM(D87:E87))</f>
        <v>681</v>
      </c>
      <c r="G87" s="47" t="n">
        <f aca="false">IF(OR(F87="",F87=0),"",D87/F87)</f>
        <v>0.619676945668135</v>
      </c>
      <c r="H87" s="47" t="n">
        <f aca="false">IF(OR(F87="",F87=0),"",E87/F87)</f>
        <v>0.380323054331865</v>
      </c>
      <c r="I87" s="32" t="s">
        <v>187</v>
      </c>
      <c r="J87" s="36" t="n">
        <v>2.23195740581291</v>
      </c>
      <c r="K87" s="36" t="n">
        <f aca="false">$K$8</f>
        <v>1.08250239635708</v>
      </c>
      <c r="L87" s="36" t="n">
        <f aca="false">SQRT(J87^2+K87^2)</f>
        <v>2.48061389568831</v>
      </c>
      <c r="M87" s="47" t="n">
        <f aca="false">IF(G87="","",MAX(0,G87-1.96*L87/100))</f>
        <v>0.571056913312644</v>
      </c>
      <c r="N87" s="47" t="n">
        <f aca="false">IF(G87="","",MIN(1,G87+1.96*L87/100))</f>
        <v>0.668296978023626</v>
      </c>
      <c r="O87" s="66" t="n">
        <f aca="false">ROUND(S87*W87,0)</f>
        <v>58</v>
      </c>
      <c r="P87" s="66" t="n">
        <f aca="false">IF(F87="","",ROUND(SQRT((F87*L87/100)^2+(G87*O87)^2),0))</f>
        <v>40</v>
      </c>
      <c r="R87" s="67" t="n">
        <v>10.6477240511114</v>
      </c>
      <c r="S87" s="68" t="n">
        <f aca="false">U87*V87*$F$5</f>
        <v>680.907053394859</v>
      </c>
      <c r="T87" s="69" t="n">
        <f aca="false">MAX(0,MIN(1,R87/100+$D$5))</f>
        <v>0.619929421276746</v>
      </c>
      <c r="U87" s="69" t="n">
        <v>0.441001977587344</v>
      </c>
      <c r="V87" s="68" t="n">
        <v>1544</v>
      </c>
      <c r="W87" s="69" t="n">
        <v>0.084758520671361</v>
      </c>
      <c r="X87" s="70" t="s">
        <v>194</v>
      </c>
      <c r="Y87" s="70" t="s">
        <v>189</v>
      </c>
    </row>
    <row r="88" customFormat="false" ht="15" hidden="false" customHeight="false" outlineLevel="0" collapsed="false">
      <c r="A88" s="32" t="s">
        <v>256</v>
      </c>
      <c r="B88" s="32" t="s">
        <v>258</v>
      </c>
      <c r="C88" s="32" t="s">
        <v>283</v>
      </c>
      <c r="D88" s="66" t="n">
        <f aca="false">ROUND(S88*T88,0)</f>
        <v>292</v>
      </c>
      <c r="E88" s="66" t="n">
        <f aca="false">ROUND(S88,0)-D88</f>
        <v>200</v>
      </c>
      <c r="F88" s="66" t="n">
        <f aca="false">IF(COUNTA(D88:E88)=0,"",SUM(D88:E88))</f>
        <v>492</v>
      </c>
      <c r="G88" s="47" t="n">
        <f aca="false">IF(OR(F88="",F88=0),"",D88/F88)</f>
        <v>0.59349593495935</v>
      </c>
      <c r="H88" s="47" t="n">
        <f aca="false">IF(OR(F88="",F88=0),"",E88/F88)</f>
        <v>0.40650406504065</v>
      </c>
      <c r="I88" s="32" t="s">
        <v>187</v>
      </c>
      <c r="J88" s="36" t="n">
        <v>3.27267117391589</v>
      </c>
      <c r="K88" s="36" t="n">
        <f aca="false">$K$8</f>
        <v>1.08250239635708</v>
      </c>
      <c r="L88" s="36" t="n">
        <f aca="false">SQRT(J88^2+K88^2)</f>
        <v>3.44705498225642</v>
      </c>
      <c r="M88" s="47" t="n">
        <f aca="false">IF(G88="","",MAX(0,G88-1.96*L88/100))</f>
        <v>0.525933657307124</v>
      </c>
      <c r="N88" s="47" t="n">
        <f aca="false">IF(G88="","",MIN(1,G88+1.96*L88/100))</f>
        <v>0.661058212611576</v>
      </c>
      <c r="O88" s="66" t="n">
        <f aca="false">ROUND(S88*W88,0)</f>
        <v>71</v>
      </c>
      <c r="P88" s="66" t="n">
        <f aca="false">IF(F88="","",ROUND(SQRT((F88*L88/100)^2+(G88*O88)^2),0))</f>
        <v>45</v>
      </c>
      <c r="R88" s="67" t="n">
        <v>8.0064554077265</v>
      </c>
      <c r="S88" s="68" t="n">
        <f aca="false">U88*V88*$F$5</f>
        <v>491.515840779854</v>
      </c>
      <c r="T88" s="69" t="n">
        <f aca="false">MAX(0,MIN(1,R88/100+$D$5))</f>
        <v>0.593516734842897</v>
      </c>
      <c r="U88" s="69" t="n">
        <v>0.376929325751422</v>
      </c>
      <c r="V88" s="68" t="n">
        <v>1304</v>
      </c>
      <c r="W88" s="69" t="n">
        <v>0.144238908687966</v>
      </c>
      <c r="X88" s="70" t="s">
        <v>188</v>
      </c>
      <c r="Y88" s="70" t="s">
        <v>189</v>
      </c>
    </row>
    <row r="89" customFormat="false" ht="15" hidden="false" customHeight="false" outlineLevel="0" collapsed="false">
      <c r="A89" s="32" t="s">
        <v>256</v>
      </c>
      <c r="B89" s="32" t="s">
        <v>258</v>
      </c>
      <c r="C89" s="32" t="s">
        <v>284</v>
      </c>
      <c r="D89" s="66" t="n">
        <f aca="false">ROUND(S89*T89,0)</f>
        <v>292</v>
      </c>
      <c r="E89" s="66" t="n">
        <f aca="false">ROUND(S89,0)-D89</f>
        <v>168</v>
      </c>
      <c r="F89" s="66" t="n">
        <f aca="false">IF(COUNTA(D89:E89)=0,"",SUM(D89:E89))</f>
        <v>460</v>
      </c>
      <c r="G89" s="47" t="n">
        <f aca="false">IF(OR(F89="",F89=0),"",D89/F89)</f>
        <v>0.634782608695652</v>
      </c>
      <c r="H89" s="47" t="n">
        <f aca="false">IF(OR(F89="",F89=0),"",E89/F89)</f>
        <v>0.365217391304348</v>
      </c>
      <c r="I89" s="32" t="s">
        <v>187</v>
      </c>
      <c r="J89" s="36" t="n">
        <v>3.27267117391589</v>
      </c>
      <c r="K89" s="36" t="n">
        <f aca="false">$K$8</f>
        <v>1.08250239635708</v>
      </c>
      <c r="L89" s="36" t="n">
        <f aca="false">SQRT(J89^2+K89^2)</f>
        <v>3.44705498225642</v>
      </c>
      <c r="M89" s="47" t="n">
        <f aca="false">IF(G89="","",MAX(0,G89-1.96*L89/100))</f>
        <v>0.567220331043426</v>
      </c>
      <c r="N89" s="47" t="n">
        <f aca="false">IF(G89="","",MIN(1,G89+1.96*L89/100))</f>
        <v>0.702344886347878</v>
      </c>
      <c r="O89" s="66" t="n">
        <f aca="false">ROUND(S89*W89,0)</f>
        <v>66</v>
      </c>
      <c r="P89" s="66" t="n">
        <f aca="false">IF(F89="","",ROUND(SQRT((F89*L89/100)^2+(G89*O89)^2),0))</f>
        <v>45</v>
      </c>
      <c r="R89" s="67" t="n">
        <v>12.1461737299187</v>
      </c>
      <c r="S89" s="68" t="n">
        <f aca="false">U89*V89*$F$5</f>
        <v>460.299781181619</v>
      </c>
      <c r="T89" s="69" t="n">
        <f aca="false">MAX(0,MIN(1,R89/100+$D$5))</f>
        <v>0.634913918064818</v>
      </c>
      <c r="U89" s="69" t="n">
        <v>0.321663019693654</v>
      </c>
      <c r="V89" s="68" t="n">
        <v>1431</v>
      </c>
      <c r="W89" s="69" t="n">
        <v>0.144238908687966</v>
      </c>
      <c r="X89" s="70" t="s">
        <v>188</v>
      </c>
      <c r="Y89" s="70" t="s">
        <v>189</v>
      </c>
    </row>
    <row r="90" customFormat="false" ht="15" hidden="false" customHeight="false" outlineLevel="0" collapsed="false">
      <c r="A90" s="32" t="s">
        <v>256</v>
      </c>
      <c r="B90" s="32" t="s">
        <v>258</v>
      </c>
      <c r="C90" s="32" t="s">
        <v>285</v>
      </c>
      <c r="D90" s="66" t="n">
        <f aca="false">ROUND(S90*T90,0)</f>
        <v>487</v>
      </c>
      <c r="E90" s="66" t="n">
        <f aca="false">ROUND(S90,0)-D90</f>
        <v>334</v>
      </c>
      <c r="F90" s="66" t="n">
        <f aca="false">IF(COUNTA(D90:E90)=0,"",SUM(D90:E90))</f>
        <v>821</v>
      </c>
      <c r="G90" s="47" t="n">
        <f aca="false">IF(OR(F90="",F90=0),"",D90/F90)</f>
        <v>0.593179049939099</v>
      </c>
      <c r="H90" s="47" t="n">
        <f aca="false">IF(OR(F90="",F90=0),"",E90/F90)</f>
        <v>0.406820950060901</v>
      </c>
      <c r="I90" s="32" t="s">
        <v>187</v>
      </c>
      <c r="J90" s="36" t="n">
        <v>2.23195740581291</v>
      </c>
      <c r="K90" s="36" t="n">
        <f aca="false">$K$8</f>
        <v>1.08250239635708</v>
      </c>
      <c r="L90" s="36" t="n">
        <f aca="false">SQRT(J90^2+K90^2)</f>
        <v>2.48061389568831</v>
      </c>
      <c r="M90" s="47" t="n">
        <f aca="false">IF(G90="","",MAX(0,G90-1.96*L90/100))</f>
        <v>0.544559017583608</v>
      </c>
      <c r="N90" s="47" t="n">
        <f aca="false">IF(G90="","",MIN(1,G90+1.96*L90/100))</f>
        <v>0.64179908229459</v>
      </c>
      <c r="O90" s="66" t="n">
        <f aca="false">ROUND(S90*W90,0)</f>
        <v>70</v>
      </c>
      <c r="P90" s="66" t="n">
        <f aca="false">IF(F90="","",ROUND(SQRT((F90*L90/100)^2+(G90*O90)^2),0))</f>
        <v>46</v>
      </c>
      <c r="R90" s="67" t="n">
        <v>7.91931933566277</v>
      </c>
      <c r="S90" s="68" t="n">
        <f aca="false">U90*V90*$F$5</f>
        <v>821.477888730385</v>
      </c>
      <c r="T90" s="69" t="n">
        <f aca="false">MAX(0,MIN(1,R90/100+$D$5))</f>
        <v>0.59264537412226</v>
      </c>
      <c r="U90" s="69" t="n">
        <v>0.368045649072753</v>
      </c>
      <c r="V90" s="68" t="n">
        <v>2232</v>
      </c>
      <c r="W90" s="69" t="n">
        <v>0.084758520671361</v>
      </c>
      <c r="X90" s="70" t="s">
        <v>194</v>
      </c>
      <c r="Y90" s="70" t="s">
        <v>189</v>
      </c>
    </row>
    <row r="91" customFormat="false" ht="15" hidden="false" customHeight="false" outlineLevel="0" collapsed="false">
      <c r="A91" s="32" t="s">
        <v>256</v>
      </c>
      <c r="B91" s="32" t="s">
        <v>258</v>
      </c>
      <c r="C91" s="32" t="s">
        <v>286</v>
      </c>
      <c r="D91" s="66" t="n">
        <f aca="false">ROUND(S91*T91,0)</f>
        <v>355</v>
      </c>
      <c r="E91" s="66" t="n">
        <f aca="false">ROUND(S91,0)-D91</f>
        <v>165</v>
      </c>
      <c r="F91" s="66" t="n">
        <f aca="false">IF(COUNTA(D91:E91)=0,"",SUM(D91:E91))</f>
        <v>520</v>
      </c>
      <c r="G91" s="47" t="n">
        <f aca="false">IF(OR(F91="",F91=0),"",D91/F91)</f>
        <v>0.682692307692308</v>
      </c>
      <c r="H91" s="47" t="n">
        <f aca="false">IF(OR(F91="",F91=0),"",E91/F91)</f>
        <v>0.317307692307692</v>
      </c>
      <c r="I91" s="32" t="s">
        <v>187</v>
      </c>
      <c r="J91" s="36" t="n">
        <v>3.27267117391589</v>
      </c>
      <c r="K91" s="36" t="n">
        <f aca="false">$K$8</f>
        <v>1.08250239635708</v>
      </c>
      <c r="L91" s="36" t="n">
        <f aca="false">SQRT(J91^2+K91^2)</f>
        <v>3.44705498225642</v>
      </c>
      <c r="M91" s="47" t="n">
        <f aca="false">IF(G91="","",MAX(0,G91-1.96*L91/100))</f>
        <v>0.615130030040082</v>
      </c>
      <c r="N91" s="47" t="n">
        <f aca="false">IF(G91="","",MIN(1,G91+1.96*L91/100))</f>
        <v>0.750254585344534</v>
      </c>
      <c r="O91" s="66" t="n">
        <f aca="false">ROUND(S91*W91,0)</f>
        <v>75</v>
      </c>
      <c r="P91" s="66" t="n">
        <f aca="false">IF(F91="","",ROUND(SQRT((F91*L91/100)^2+(G91*O91)^2),0))</f>
        <v>54</v>
      </c>
      <c r="R91" s="67" t="n">
        <v>16.9242174726632</v>
      </c>
      <c r="S91" s="68" t="n">
        <f aca="false">U91*V91*$F$5</f>
        <v>519.765237020316</v>
      </c>
      <c r="T91" s="69" t="n">
        <f aca="false">MAX(0,MIN(1,R91/100+$D$5))</f>
        <v>0.682694355492263</v>
      </c>
      <c r="U91" s="69" t="n">
        <v>0.555304740406321</v>
      </c>
      <c r="V91" s="68" t="n">
        <v>936</v>
      </c>
      <c r="W91" s="69" t="n">
        <v>0.144238908687966</v>
      </c>
      <c r="X91" s="70" t="s">
        <v>188</v>
      </c>
      <c r="Y91" s="70" t="s">
        <v>189</v>
      </c>
    </row>
    <row r="92" customFormat="false" ht="15" hidden="false" customHeight="false" outlineLevel="0" collapsed="false">
      <c r="A92" s="32" t="s">
        <v>256</v>
      </c>
      <c r="B92" s="32" t="s">
        <v>258</v>
      </c>
      <c r="C92" s="32" t="s">
        <v>287</v>
      </c>
      <c r="D92" s="66" t="n">
        <f aca="false">ROUND(S92*T92,0)</f>
        <v>395</v>
      </c>
      <c r="E92" s="66" t="n">
        <f aca="false">ROUND(S92,0)-D92</f>
        <v>222</v>
      </c>
      <c r="F92" s="66" t="n">
        <f aca="false">IF(COUNTA(D92:E92)=0,"",SUM(D92:E92))</f>
        <v>617</v>
      </c>
      <c r="G92" s="47" t="n">
        <f aca="false">IF(OR(F92="",F92=0),"",D92/F92)</f>
        <v>0.640194489465154</v>
      </c>
      <c r="H92" s="47" t="n">
        <f aca="false">IF(OR(F92="",F92=0),"",E92/F92)</f>
        <v>0.359805510534846</v>
      </c>
      <c r="I92" s="32" t="s">
        <v>187</v>
      </c>
      <c r="J92" s="36" t="n">
        <v>2.23195740581291</v>
      </c>
      <c r="K92" s="36" t="n">
        <f aca="false">$K$8</f>
        <v>1.08250239635708</v>
      </c>
      <c r="L92" s="36" t="n">
        <f aca="false">SQRT(J92^2+K92^2)</f>
        <v>2.48061389568831</v>
      </c>
      <c r="M92" s="47" t="n">
        <f aca="false">IF(G92="","",MAX(0,G92-1.96*L92/100))</f>
        <v>0.591574457109663</v>
      </c>
      <c r="N92" s="47" t="n">
        <f aca="false">IF(G92="","",MIN(1,G92+1.96*L92/100))</f>
        <v>0.688814521820645</v>
      </c>
      <c r="O92" s="66" t="n">
        <f aca="false">ROUND(S92*W92,0)</f>
        <v>52</v>
      </c>
      <c r="P92" s="66" t="n">
        <f aca="false">IF(F92="","",ROUND(SQRT((F92*L92/100)^2+(G92*O92)^2),0))</f>
        <v>37</v>
      </c>
      <c r="R92" s="67" t="n">
        <v>12.6456736366582</v>
      </c>
      <c r="S92" s="68" t="n">
        <f aca="false">U92*V92*$F$5</f>
        <v>617.474012474013</v>
      </c>
      <c r="T92" s="69" t="n">
        <f aca="false">MAX(0,MIN(1,R92/100+$D$5))</f>
        <v>0.639908917132213</v>
      </c>
      <c r="U92" s="69" t="n">
        <v>0.646569646569647</v>
      </c>
      <c r="V92" s="68" t="n">
        <v>955</v>
      </c>
      <c r="W92" s="69" t="n">
        <v>0.084758520671361</v>
      </c>
      <c r="X92" s="70" t="s">
        <v>194</v>
      </c>
      <c r="Y92" s="70" t="s">
        <v>189</v>
      </c>
    </row>
    <row r="93" customFormat="false" ht="15" hidden="false" customHeight="false" outlineLevel="0" collapsed="false">
      <c r="A93" s="32" t="s">
        <v>256</v>
      </c>
      <c r="B93" s="32" t="s">
        <v>258</v>
      </c>
      <c r="C93" s="32" t="s">
        <v>288</v>
      </c>
      <c r="D93" s="66" t="n">
        <f aca="false">ROUND(S93*T93,0)</f>
        <v>429</v>
      </c>
      <c r="E93" s="66" t="n">
        <f aca="false">ROUND(S93,0)-D93</f>
        <v>247</v>
      </c>
      <c r="F93" s="66" t="n">
        <f aca="false">IF(COUNTA(D93:E93)=0,"",SUM(D93:E93))</f>
        <v>676</v>
      </c>
      <c r="G93" s="47" t="n">
        <f aca="false">IF(OR(F93="",F93=0),"",D93/F93)</f>
        <v>0.634615384615385</v>
      </c>
      <c r="H93" s="47" t="n">
        <f aca="false">IF(OR(F93="",F93=0),"",E93/F93)</f>
        <v>0.365384615384615</v>
      </c>
      <c r="I93" s="32" t="s">
        <v>187</v>
      </c>
      <c r="J93" s="36" t="n">
        <v>2.23195740581291</v>
      </c>
      <c r="K93" s="36" t="n">
        <f aca="false">$K$8</f>
        <v>1.08250239635708</v>
      </c>
      <c r="L93" s="36" t="n">
        <f aca="false">SQRT(J93^2+K93^2)</f>
        <v>2.48061389568831</v>
      </c>
      <c r="M93" s="47" t="n">
        <f aca="false">IF(G93="","",MAX(0,G93-1.96*L93/100))</f>
        <v>0.585995352259894</v>
      </c>
      <c r="N93" s="47" t="n">
        <f aca="false">IF(G93="","",MIN(1,G93+1.96*L93/100))</f>
        <v>0.683235416970875</v>
      </c>
      <c r="O93" s="66" t="n">
        <f aca="false">ROUND(S93*W93,0)</f>
        <v>57</v>
      </c>
      <c r="P93" s="66" t="n">
        <f aca="false">IF(F93="","",ROUND(SQRT((F93*L93/100)^2+(G93*O93)^2),0))</f>
        <v>40</v>
      </c>
      <c r="R93" s="67" t="n">
        <v>12.1843999292574</v>
      </c>
      <c r="S93" s="68" t="n">
        <f aca="false">U93*V93*$F$5</f>
        <v>675.646008403362</v>
      </c>
      <c r="T93" s="69" t="n">
        <f aca="false">MAX(0,MIN(1,R93/100+$D$5))</f>
        <v>0.635296180058206</v>
      </c>
      <c r="U93" s="69" t="n">
        <v>0.719537815126051</v>
      </c>
      <c r="V93" s="68" t="n">
        <v>939</v>
      </c>
      <c r="W93" s="69" t="n">
        <v>0.084758520671361</v>
      </c>
      <c r="X93" s="70" t="s">
        <v>194</v>
      </c>
      <c r="Y93" s="70" t="s">
        <v>189</v>
      </c>
    </row>
    <row r="94" customFormat="false" ht="15" hidden="false" customHeight="false" outlineLevel="0" collapsed="false">
      <c r="A94" s="32" t="s">
        <v>256</v>
      </c>
      <c r="B94" s="32" t="s">
        <v>258</v>
      </c>
      <c r="C94" s="32" t="s">
        <v>289</v>
      </c>
      <c r="D94" s="66" t="n">
        <f aca="false">ROUND(S94*T94,0)</f>
        <v>354</v>
      </c>
      <c r="E94" s="66" t="n">
        <f aca="false">ROUND(S94,0)-D94</f>
        <v>201</v>
      </c>
      <c r="F94" s="66" t="n">
        <f aca="false">IF(COUNTA(D94:E94)=0,"",SUM(D94:E94))</f>
        <v>555</v>
      </c>
      <c r="G94" s="47" t="n">
        <f aca="false">IF(OR(F94="",F94=0),"",D94/F94)</f>
        <v>0.637837837837838</v>
      </c>
      <c r="H94" s="47" t="n">
        <f aca="false">IF(OR(F94="",F94=0),"",E94/F94)</f>
        <v>0.362162162162162</v>
      </c>
      <c r="I94" s="32" t="s">
        <v>290</v>
      </c>
      <c r="J94" s="36" t="n">
        <v>3.27267117391589</v>
      </c>
      <c r="K94" s="36" t="n">
        <f aca="false">$K$8</f>
        <v>1.08250239635708</v>
      </c>
      <c r="L94" s="36" t="n">
        <f aca="false">SQRT(J94^2+K94^2)</f>
        <v>3.44705498225642</v>
      </c>
      <c r="M94" s="47" t="n">
        <f aca="false">IF(G94="","",MAX(0,G94-1.96*L94/100))</f>
        <v>0.570275560185612</v>
      </c>
      <c r="N94" s="47" t="n">
        <f aca="false">IF(G94="","",MIN(1,G94+1.96*L94/100))</f>
        <v>0.705400115490064</v>
      </c>
      <c r="O94" s="66" t="n">
        <f aca="false">ROUND(S94*W94,0)</f>
        <v>80</v>
      </c>
      <c r="P94" s="66" t="n">
        <f aca="false">IF(F94="","",ROUND(SQRT((F94*L94/100)^2+(G94*O94)^2),0))</f>
        <v>54</v>
      </c>
      <c r="R94" s="67" t="n">
        <v>12.4054971392347</v>
      </c>
      <c r="S94" s="68" t="n">
        <f aca="false">U94*V94*$F$5</f>
        <v>554.842964315995</v>
      </c>
      <c r="T94" s="69" t="n">
        <f aca="false">MAX(0,MIN(1,R94/100+$D$5))</f>
        <v>0.637507152157979</v>
      </c>
      <c r="U94" s="69" t="n">
        <v>0.77927382628651</v>
      </c>
      <c r="V94" s="68" t="n">
        <v>712</v>
      </c>
      <c r="W94" s="69" t="n">
        <v>0.144238908687966</v>
      </c>
      <c r="X94" s="70" t="s">
        <v>188</v>
      </c>
      <c r="Y94" s="70" t="s">
        <v>189</v>
      </c>
    </row>
    <row r="95" customFormat="false" ht="15" hidden="false" customHeight="false" outlineLevel="0" collapsed="false">
      <c r="A95" s="32" t="s">
        <v>256</v>
      </c>
      <c r="B95" s="32" t="s">
        <v>258</v>
      </c>
      <c r="C95" s="32" t="s">
        <v>291</v>
      </c>
      <c r="D95" s="66" t="n">
        <f aca="false">ROUND(S95*T95,0)</f>
        <v>763</v>
      </c>
      <c r="E95" s="66" t="n">
        <f aca="false">ROUND(S95,0)-D95</f>
        <v>443</v>
      </c>
      <c r="F95" s="66" t="n">
        <f aca="false">IF(COUNTA(D95:E95)=0,"",SUM(D95:E95))</f>
        <v>1206</v>
      </c>
      <c r="G95" s="47" t="n">
        <f aca="false">IF(OR(F95="",F95=0),"",D95/F95)</f>
        <v>0.632669983416252</v>
      </c>
      <c r="H95" s="47" t="n">
        <f aca="false">IF(OR(F95="",F95=0),"",E95/F95)</f>
        <v>0.367330016583748</v>
      </c>
      <c r="I95" s="32" t="s">
        <v>290</v>
      </c>
      <c r="J95" s="36" t="n">
        <v>2.04108163546025</v>
      </c>
      <c r="K95" s="36" t="n">
        <f aca="false">$K$8</f>
        <v>1.08250239635708</v>
      </c>
      <c r="L95" s="36" t="n">
        <f aca="false">SQRT(J95^2+K95^2)</f>
        <v>2.31037349377366</v>
      </c>
      <c r="M95" s="47" t="n">
        <f aca="false">IF(G95="","",MAX(0,G95-1.96*L95/100))</f>
        <v>0.587386662938288</v>
      </c>
      <c r="N95" s="47" t="n">
        <f aca="false">IF(G95="","",MIN(1,G95+1.96*L95/100))</f>
        <v>0.677953303894216</v>
      </c>
      <c r="O95" s="66" t="n">
        <f aca="false">ROUND(S95*W95,0)</f>
        <v>76</v>
      </c>
      <c r="P95" s="66" t="n">
        <f aca="false">IF(F95="","",ROUND(SQRT((F95*L95/100)^2+(G95*O95)^2),0))</f>
        <v>56</v>
      </c>
      <c r="R95" s="67" t="n">
        <v>11.9084164268741</v>
      </c>
      <c r="S95" s="68" t="n">
        <f aca="false">U95*V95*$F$5</f>
        <v>1206.29316677804</v>
      </c>
      <c r="T95" s="69" t="n">
        <f aca="false">MAX(0,MIN(1,R95/100+$D$5))</f>
        <v>0.632536345034373</v>
      </c>
      <c r="U95" s="69" t="n">
        <v>0.569903617810831</v>
      </c>
      <c r="V95" s="68" t="n">
        <v>2116.66171099557</v>
      </c>
      <c r="W95" s="69" t="n">
        <v>0.0626598089245614</v>
      </c>
      <c r="X95" s="70" t="s">
        <v>227</v>
      </c>
      <c r="Y95" s="70" t="s">
        <v>292</v>
      </c>
    </row>
    <row r="96" customFormat="false" ht="15" hidden="false" customHeight="false" outlineLevel="0" collapsed="false">
      <c r="A96" s="32" t="s">
        <v>256</v>
      </c>
      <c r="B96" s="32" t="s">
        <v>258</v>
      </c>
      <c r="C96" s="32" t="s">
        <v>293</v>
      </c>
      <c r="D96" s="66" t="n">
        <f aca="false">ROUND(S96*T96,0)</f>
        <v>391</v>
      </c>
      <c r="E96" s="66" t="n">
        <f aca="false">ROUND(S96,0)-D96</f>
        <v>194</v>
      </c>
      <c r="F96" s="66" t="n">
        <f aca="false">IF(COUNTA(D96:E96)=0,"",SUM(D96:E96))</f>
        <v>585</v>
      </c>
      <c r="G96" s="47" t="n">
        <f aca="false">IF(OR(F96="",F96=0),"",D96/F96)</f>
        <v>0.668376068376068</v>
      </c>
      <c r="H96" s="47" t="n">
        <f aca="false">IF(OR(F96="",F96=0),"",E96/F96)</f>
        <v>0.331623931623932</v>
      </c>
      <c r="I96" s="32" t="s">
        <v>187</v>
      </c>
      <c r="J96" s="36" t="n">
        <v>2.23195740581291</v>
      </c>
      <c r="K96" s="36" t="n">
        <f aca="false">$K$8</f>
        <v>1.08250239635708</v>
      </c>
      <c r="L96" s="36" t="n">
        <f aca="false">SQRT(J96^2+K96^2)</f>
        <v>2.48061389568831</v>
      </c>
      <c r="M96" s="47" t="n">
        <f aca="false">IF(G96="","",MAX(0,G96-1.96*L96/100))</f>
        <v>0.619756036020578</v>
      </c>
      <c r="N96" s="47" t="n">
        <f aca="false">IF(G96="","",MIN(1,G96+1.96*L96/100))</f>
        <v>0.716996100731559</v>
      </c>
      <c r="O96" s="66" t="n">
        <f aca="false">ROUND(S96*W96,0)</f>
        <v>50</v>
      </c>
      <c r="P96" s="66" t="n">
        <f aca="false">IF(F96="","",ROUND(SQRT((F96*L96/100)^2+(G96*O96)^2),0))</f>
        <v>36</v>
      </c>
      <c r="R96" s="67" t="n">
        <v>15.4972650130135</v>
      </c>
      <c r="S96" s="68" t="n">
        <f aca="false">U96*V96*$F$5</f>
        <v>585.1929092805</v>
      </c>
      <c r="T96" s="69" t="n">
        <f aca="false">MAX(0,MIN(1,R96/100+$D$5))</f>
        <v>0.668424830895766</v>
      </c>
      <c r="U96" s="69" t="n">
        <v>0.599582898852972</v>
      </c>
      <c r="V96" s="68" t="n">
        <v>976</v>
      </c>
      <c r="W96" s="69" t="n">
        <v>0.084758520671361</v>
      </c>
      <c r="X96" s="70" t="s">
        <v>194</v>
      </c>
      <c r="Y96" s="70" t="s">
        <v>189</v>
      </c>
    </row>
    <row r="97" customFormat="false" ht="15" hidden="false" customHeight="false" outlineLevel="0" collapsed="false">
      <c r="A97" s="32" t="s">
        <v>256</v>
      </c>
      <c r="B97" s="32" t="s">
        <v>258</v>
      </c>
      <c r="C97" s="32" t="s">
        <v>294</v>
      </c>
      <c r="D97" s="66" t="n">
        <f aca="false">ROUND(S97*T97,0)</f>
        <v>486</v>
      </c>
      <c r="E97" s="66" t="n">
        <f aca="false">ROUND(S97,0)-D97</f>
        <v>299</v>
      </c>
      <c r="F97" s="66" t="n">
        <f aca="false">IF(COUNTA(D97:E97)=0,"",SUM(D97:E97))</f>
        <v>785</v>
      </c>
      <c r="G97" s="47" t="n">
        <f aca="false">IF(OR(F97="",F97=0),"",D97/F97)</f>
        <v>0.619108280254777</v>
      </c>
      <c r="H97" s="47" t="n">
        <f aca="false">IF(OR(F97="",F97=0),"",E97/F97)</f>
        <v>0.380891719745223</v>
      </c>
      <c r="I97" s="32" t="s">
        <v>187</v>
      </c>
      <c r="J97" s="36" t="n">
        <v>2.23195740581291</v>
      </c>
      <c r="K97" s="36" t="n">
        <f aca="false">$K$8</f>
        <v>1.08250239635708</v>
      </c>
      <c r="L97" s="36" t="n">
        <f aca="false">SQRT(J97^2+K97^2)</f>
        <v>2.48061389568831</v>
      </c>
      <c r="M97" s="47" t="n">
        <f aca="false">IF(G97="","",MAX(0,G97-1.96*L97/100))</f>
        <v>0.570488247899286</v>
      </c>
      <c r="N97" s="47" t="n">
        <f aca="false">IF(G97="","",MIN(1,G97+1.96*L97/100))</f>
        <v>0.667728312610268</v>
      </c>
      <c r="O97" s="66" t="n">
        <f aca="false">ROUND(S97*W97,0)</f>
        <v>67</v>
      </c>
      <c r="P97" s="66" t="n">
        <f aca="false">IF(F97="","",ROUND(SQRT((F97*L97/100)^2+(G97*O97)^2),0))</f>
        <v>46</v>
      </c>
      <c r="R97" s="67" t="n">
        <v>10.5547832386267</v>
      </c>
      <c r="S97" s="68" t="n">
        <f aca="false">U97*V97*$F$5</f>
        <v>785.366995073891</v>
      </c>
      <c r="T97" s="69" t="n">
        <f aca="false">MAX(0,MIN(1,R97/100+$D$5))</f>
        <v>0.619000013151898</v>
      </c>
      <c r="U97" s="69" t="n">
        <v>0.624794745484401</v>
      </c>
      <c r="V97" s="68" t="n">
        <v>1257</v>
      </c>
      <c r="W97" s="69" t="n">
        <v>0.084758520671361</v>
      </c>
      <c r="X97" s="70" t="s">
        <v>194</v>
      </c>
      <c r="Y97" s="70" t="s">
        <v>189</v>
      </c>
    </row>
    <row r="98" customFormat="false" ht="15" hidden="false" customHeight="false" outlineLevel="0" collapsed="false">
      <c r="A98" s="32" t="s">
        <v>256</v>
      </c>
      <c r="B98" s="32" t="s">
        <v>258</v>
      </c>
      <c r="C98" s="32" t="s">
        <v>295</v>
      </c>
      <c r="D98" s="66" t="n">
        <f aca="false">ROUND(S98*T98,0)</f>
        <v>13</v>
      </c>
      <c r="E98" s="66" t="n">
        <f aca="false">ROUND(S98,0)-D98</f>
        <v>7</v>
      </c>
      <c r="F98" s="66" t="n">
        <f aca="false">IF(COUNTA(D98:E98)=0,"",SUM(D98:E98))</f>
        <v>20</v>
      </c>
      <c r="G98" s="47" t="n">
        <f aca="false">IF(OR(F98="",F98=0),"",D98/F98)</f>
        <v>0.65</v>
      </c>
      <c r="H98" s="47" t="n">
        <f aca="false">IF(OR(F98="",F98=0),"",E98/F98)</f>
        <v>0.35</v>
      </c>
      <c r="I98" s="32" t="s">
        <v>290</v>
      </c>
      <c r="J98" s="36" t="n">
        <v>3.27267117391589</v>
      </c>
      <c r="K98" s="36" t="n">
        <f aca="false">$K$8</f>
        <v>1.08250239635708</v>
      </c>
      <c r="L98" s="36" t="n">
        <f aca="false">SQRT(J98^2+K98^2)</f>
        <v>3.44705498225642</v>
      </c>
      <c r="M98" s="47" t="n">
        <f aca="false">IF(G98="","",MAX(0,G98-1.96*L98/100))</f>
        <v>0.582437722347774</v>
      </c>
      <c r="N98" s="47" t="n">
        <f aca="false">IF(G98="","",MIN(1,G98+1.96*L98/100))</f>
        <v>0.717562277652226</v>
      </c>
      <c r="O98" s="66" t="n">
        <f aca="false">ROUND(S98*W98,0)</f>
        <v>3</v>
      </c>
      <c r="P98" s="66" t="n">
        <f aca="false">IF(F98="","",ROUND(SQRT((F98*L98/100)^2+(G98*O98)^2),0))</f>
        <v>2</v>
      </c>
      <c r="R98" s="67" t="n">
        <v>13.182891495428</v>
      </c>
      <c r="S98" s="68" t="n">
        <f aca="false">U98*V98*$F$5</f>
        <v>20.1728274473207</v>
      </c>
      <c r="T98" s="69" t="n">
        <f aca="false">MAX(0,MIN(1,R98/100+$D$5))</f>
        <v>0.645281095719911</v>
      </c>
      <c r="U98" s="69" t="n">
        <v>0.58248124473513</v>
      </c>
      <c r="V98" s="68" t="n">
        <v>34.6325785244704</v>
      </c>
      <c r="W98" s="69" t="n">
        <v>0.144238908687966</v>
      </c>
      <c r="X98" s="70" t="s">
        <v>188</v>
      </c>
      <c r="Y98" s="70" t="s">
        <v>292</v>
      </c>
    </row>
    <row r="99" customFormat="false" ht="15" hidden="false" customHeight="false" outlineLevel="0" collapsed="false">
      <c r="A99" s="32" t="s">
        <v>256</v>
      </c>
      <c r="B99" s="32" t="s">
        <v>258</v>
      </c>
      <c r="C99" s="32" t="s">
        <v>296</v>
      </c>
      <c r="D99" s="66" t="n">
        <f aca="false">ROUND(S99*T99,0)</f>
        <v>219</v>
      </c>
      <c r="E99" s="66" t="n">
        <f aca="false">ROUND(S99,0)-D99</f>
        <v>162</v>
      </c>
      <c r="F99" s="66" t="n">
        <f aca="false">IF(COUNTA(D99:E99)=0,"",SUM(D99:E99))</f>
        <v>381</v>
      </c>
      <c r="G99" s="47" t="n">
        <f aca="false">IF(OR(F99="",F99=0),"",D99/F99)</f>
        <v>0.574803149606299</v>
      </c>
      <c r="H99" s="47" t="n">
        <f aca="false">IF(OR(F99="",F99=0),"",E99/F99)</f>
        <v>0.425196850393701</v>
      </c>
      <c r="I99" s="32" t="s">
        <v>187</v>
      </c>
      <c r="J99" s="36" t="n">
        <v>3.27267117391589</v>
      </c>
      <c r="K99" s="36" t="n">
        <f aca="false">$K$8</f>
        <v>1.08250239635708</v>
      </c>
      <c r="L99" s="36" t="n">
        <f aca="false">SQRT(J99^2+K99^2)</f>
        <v>3.44705498225642</v>
      </c>
      <c r="M99" s="47" t="n">
        <f aca="false">IF(G99="","",MAX(0,G99-1.96*L99/100))</f>
        <v>0.507240871954073</v>
      </c>
      <c r="N99" s="47" t="n">
        <f aca="false">IF(G99="","",MIN(1,G99+1.96*L99/100))</f>
        <v>0.642365427258525</v>
      </c>
      <c r="O99" s="66" t="n">
        <f aca="false">ROUND(S99*W99,0)</f>
        <v>55</v>
      </c>
      <c r="P99" s="66" t="n">
        <f aca="false">IF(F99="","",ROUND(SQRT((F99*L99/100)^2+(G99*O99)^2),0))</f>
        <v>34</v>
      </c>
      <c r="R99" s="67" t="n">
        <v>6.00989439673329</v>
      </c>
      <c r="S99" s="68" t="n">
        <f aca="false">U99*V99*$F$5</f>
        <v>381.16646562123</v>
      </c>
      <c r="T99" s="69" t="n">
        <f aca="false">MAX(0,MIN(1,R99/100+$D$5))</f>
        <v>0.573551124732965</v>
      </c>
      <c r="U99" s="69" t="n">
        <v>0.44270205066345</v>
      </c>
      <c r="V99" s="68" t="n">
        <v>861</v>
      </c>
      <c r="W99" s="69" t="n">
        <v>0.144238908687966</v>
      </c>
      <c r="X99" s="70" t="s">
        <v>188</v>
      </c>
      <c r="Y99" s="70" t="s">
        <v>189</v>
      </c>
    </row>
    <row r="100" customFormat="false" ht="15" hidden="false" customHeight="false" outlineLevel="0" collapsed="false">
      <c r="A100" s="32" t="s">
        <v>256</v>
      </c>
      <c r="B100" s="32" t="s">
        <v>258</v>
      </c>
      <c r="C100" s="32" t="s">
        <v>297</v>
      </c>
      <c r="D100" s="66" t="n">
        <f aca="false">ROUND(S100*T100,0)</f>
        <v>366</v>
      </c>
      <c r="E100" s="66" t="n">
        <f aca="false">ROUND(S100,0)-D100</f>
        <v>194</v>
      </c>
      <c r="F100" s="66" t="n">
        <f aca="false">IF(COUNTA(D100:E100)=0,"",SUM(D100:E100))</f>
        <v>560</v>
      </c>
      <c r="G100" s="47" t="n">
        <f aca="false">IF(OR(F100="",F100=0),"",D100/F100)</f>
        <v>0.653571428571429</v>
      </c>
      <c r="H100" s="47" t="n">
        <f aca="false">IF(OR(F100="",F100=0),"",E100/F100)</f>
        <v>0.346428571428571</v>
      </c>
      <c r="I100" s="32" t="s">
        <v>187</v>
      </c>
      <c r="J100" s="36" t="n">
        <v>3.27267117391589</v>
      </c>
      <c r="K100" s="36" t="n">
        <f aca="false">$K$8</f>
        <v>1.08250239635708</v>
      </c>
      <c r="L100" s="36" t="n">
        <f aca="false">SQRT(J100^2+K100^2)</f>
        <v>3.44705498225642</v>
      </c>
      <c r="M100" s="47" t="n">
        <f aca="false">IF(G100="","",MAX(0,G100-1.96*L100/100))</f>
        <v>0.586009150919203</v>
      </c>
      <c r="N100" s="47" t="n">
        <f aca="false">IF(G100="","",MIN(1,G100+1.96*L100/100))</f>
        <v>0.721133706223655</v>
      </c>
      <c r="O100" s="66" t="n">
        <f aca="false">ROUND(S100*W100,0)</f>
        <v>81</v>
      </c>
      <c r="P100" s="66" t="n">
        <f aca="false">IF(F100="","",ROUND(SQRT((F100*L100/100)^2+(G100*O100)^2),0))</f>
        <v>56</v>
      </c>
      <c r="R100" s="67" t="n">
        <v>14.0477713833067</v>
      </c>
      <c r="S100" s="68" t="n">
        <f aca="false">U100*V100*$F$5</f>
        <v>559.617875647668</v>
      </c>
      <c r="T100" s="69" t="n">
        <f aca="false">MAX(0,MIN(1,R100/100+$D$5))</f>
        <v>0.653929894598698</v>
      </c>
      <c r="U100" s="69" t="n">
        <v>0.356217616580311</v>
      </c>
      <c r="V100" s="68" t="n">
        <v>1571</v>
      </c>
      <c r="W100" s="69" t="n">
        <v>0.144238908687966</v>
      </c>
      <c r="X100" s="70" t="s">
        <v>188</v>
      </c>
      <c r="Y100" s="70" t="s">
        <v>189</v>
      </c>
    </row>
    <row r="101" customFormat="false" ht="15" hidden="false" customHeight="false" outlineLevel="0" collapsed="false">
      <c r="A101" s="32" t="s">
        <v>256</v>
      </c>
      <c r="B101" s="32" t="s">
        <v>258</v>
      </c>
      <c r="C101" s="32" t="s">
        <v>298</v>
      </c>
      <c r="D101" s="66" t="n">
        <f aca="false">ROUND(S101*T101,0)</f>
        <v>259</v>
      </c>
      <c r="E101" s="66" t="n">
        <f aca="false">ROUND(S101,0)-D101</f>
        <v>180</v>
      </c>
      <c r="F101" s="66" t="n">
        <f aca="false">IF(COUNTA(D101:E101)=0,"",SUM(D101:E101))</f>
        <v>439</v>
      </c>
      <c r="G101" s="47" t="n">
        <f aca="false">IF(OR(F101="",F101=0),"",D101/F101)</f>
        <v>0.58997722095672</v>
      </c>
      <c r="H101" s="47" t="n">
        <f aca="false">IF(OR(F101="",F101=0),"",E101/F101)</f>
        <v>0.41002277904328</v>
      </c>
      <c r="I101" s="32" t="s">
        <v>187</v>
      </c>
      <c r="J101" s="36" t="n">
        <v>3.27267117391589</v>
      </c>
      <c r="K101" s="36" t="n">
        <f aca="false">$K$8</f>
        <v>1.08250239635708</v>
      </c>
      <c r="L101" s="36" t="n">
        <f aca="false">SQRT(J101^2+K101^2)</f>
        <v>3.44705498225642</v>
      </c>
      <c r="M101" s="47" t="n">
        <f aca="false">IF(G101="","",MAX(0,G101-1.96*L101/100))</f>
        <v>0.522414943304494</v>
      </c>
      <c r="N101" s="47" t="n">
        <f aca="false">IF(G101="","",MIN(1,G101+1.96*L101/100))</f>
        <v>0.657539498608946</v>
      </c>
      <c r="O101" s="66" t="n">
        <f aca="false">ROUND(S101*W101,0)</f>
        <v>63</v>
      </c>
      <c r="P101" s="66" t="n">
        <f aca="false">IF(F101="","",ROUND(SQRT((F101*L101/100)^2+(G101*O101)^2),0))</f>
        <v>40</v>
      </c>
      <c r="R101" s="67" t="n">
        <v>7.65549190057302</v>
      </c>
      <c r="S101" s="68" t="n">
        <f aca="false">U101*V101*$F$5</f>
        <v>439.019455252919</v>
      </c>
      <c r="T101" s="69" t="n">
        <f aca="false">MAX(0,MIN(1,R101/100+$D$5))</f>
        <v>0.590007099771362</v>
      </c>
      <c r="U101" s="69" t="n">
        <v>0.546044098573282</v>
      </c>
      <c r="V101" s="68" t="n">
        <v>804</v>
      </c>
      <c r="W101" s="69" t="n">
        <v>0.144238908687966</v>
      </c>
      <c r="X101" s="70" t="s">
        <v>188</v>
      </c>
      <c r="Y101" s="70" t="s">
        <v>189</v>
      </c>
    </row>
    <row r="102" customFormat="false" ht="15" hidden="false" customHeight="false" outlineLevel="0" collapsed="false">
      <c r="A102" s="32" t="s">
        <v>256</v>
      </c>
      <c r="B102" s="32" t="s">
        <v>258</v>
      </c>
      <c r="C102" s="32" t="s">
        <v>299</v>
      </c>
      <c r="D102" s="66" t="n">
        <f aca="false">ROUND(S102*T102,0)</f>
        <v>242</v>
      </c>
      <c r="E102" s="66" t="n">
        <f aca="false">ROUND(S102,0)-D102</f>
        <v>133</v>
      </c>
      <c r="F102" s="66" t="n">
        <f aca="false">IF(COUNTA(D102:E102)=0,"",SUM(D102:E102))</f>
        <v>375</v>
      </c>
      <c r="G102" s="47" t="n">
        <f aca="false">IF(OR(F102="",F102=0),"",D102/F102)</f>
        <v>0.645333333333333</v>
      </c>
      <c r="H102" s="47" t="n">
        <f aca="false">IF(OR(F102="",F102=0),"",E102/F102)</f>
        <v>0.354666666666667</v>
      </c>
      <c r="I102" s="32" t="s">
        <v>187</v>
      </c>
      <c r="J102" s="36" t="n">
        <v>3.27267117391589</v>
      </c>
      <c r="K102" s="36" t="n">
        <f aca="false">$K$8</f>
        <v>1.08250239635708</v>
      </c>
      <c r="L102" s="36" t="n">
        <f aca="false">SQRT(J102^2+K102^2)</f>
        <v>3.44705498225642</v>
      </c>
      <c r="M102" s="47" t="n">
        <f aca="false">IF(G102="","",MAX(0,G102-1.96*L102/100))</f>
        <v>0.577771055681107</v>
      </c>
      <c r="N102" s="47" t="n">
        <f aca="false">IF(G102="","",MIN(1,G102+1.96*L102/100))</f>
        <v>0.712895610985559</v>
      </c>
      <c r="O102" s="66" t="n">
        <f aca="false">ROUND(S102*W102,0)</f>
        <v>54</v>
      </c>
      <c r="P102" s="66" t="n">
        <f aca="false">IF(F102="","",ROUND(SQRT((F102*L102/100)^2+(G102*O102)^2),0))</f>
        <v>37</v>
      </c>
      <c r="R102" s="67" t="n">
        <v>13.3308970738506</v>
      </c>
      <c r="S102" s="68" t="n">
        <f aca="false">U102*V102*$F$5</f>
        <v>374.938159879336</v>
      </c>
      <c r="T102" s="69" t="n">
        <f aca="false">MAX(0,MIN(1,R102/100+$D$5))</f>
        <v>0.646761151504138</v>
      </c>
      <c r="U102" s="69" t="n">
        <v>0.291101055806938</v>
      </c>
      <c r="V102" s="68" t="n">
        <v>1288</v>
      </c>
      <c r="W102" s="69" t="n">
        <v>0.144238908687966</v>
      </c>
      <c r="X102" s="70" t="s">
        <v>188</v>
      </c>
      <c r="Y102" s="70" t="s">
        <v>189</v>
      </c>
    </row>
    <row r="103" customFormat="false" ht="15" hidden="false" customHeight="false" outlineLevel="0" collapsed="false">
      <c r="A103" s="32" t="s">
        <v>256</v>
      </c>
      <c r="B103" s="32" t="s">
        <v>258</v>
      </c>
      <c r="C103" s="32" t="s">
        <v>300</v>
      </c>
      <c r="D103" s="66" t="n">
        <f aca="false">ROUND(S103*T103,0)</f>
        <v>361</v>
      </c>
      <c r="E103" s="66" t="n">
        <f aca="false">ROUND(S103,0)-D103</f>
        <v>240</v>
      </c>
      <c r="F103" s="66" t="n">
        <f aca="false">IF(COUNTA(D103:E103)=0,"",SUM(D103:E103))</f>
        <v>601</v>
      </c>
      <c r="G103" s="47" t="n">
        <f aca="false">IF(OR(F103="",F103=0),"",D103/F103)</f>
        <v>0.600665557404326</v>
      </c>
      <c r="H103" s="47" t="n">
        <f aca="false">IF(OR(F103="",F103=0),"",E103/F103)</f>
        <v>0.399334442595674</v>
      </c>
      <c r="I103" s="32" t="s">
        <v>187</v>
      </c>
      <c r="J103" s="36" t="n">
        <v>2.23195740581291</v>
      </c>
      <c r="K103" s="36" t="n">
        <f aca="false">$K$8</f>
        <v>1.08250239635708</v>
      </c>
      <c r="L103" s="36" t="n">
        <f aca="false">SQRT(J103^2+K103^2)</f>
        <v>2.48061389568831</v>
      </c>
      <c r="M103" s="47" t="n">
        <f aca="false">IF(G103="","",MAX(0,G103-1.96*L103/100))</f>
        <v>0.552045525048835</v>
      </c>
      <c r="N103" s="47" t="n">
        <f aca="false">IF(G103="","",MIN(1,G103+1.96*L103/100))</f>
        <v>0.649285589759817</v>
      </c>
      <c r="O103" s="66" t="n">
        <f aca="false">ROUND(S103*W103,0)</f>
        <v>51</v>
      </c>
      <c r="P103" s="66" t="n">
        <f aca="false">IF(F103="","",ROUND(SQRT((F103*L103/100)^2+(G103*O103)^2),0))</f>
        <v>34</v>
      </c>
      <c r="R103" s="67" t="n">
        <v>8.80031596135344</v>
      </c>
      <c r="S103" s="68" t="n">
        <f aca="false">U103*V103*$F$5</f>
        <v>600.916119620715</v>
      </c>
      <c r="T103" s="69" t="n">
        <f aca="false">MAX(0,MIN(1,R103/100+$D$5))</f>
        <v>0.601455340379166</v>
      </c>
      <c r="U103" s="69" t="n">
        <v>0.440554339897885</v>
      </c>
      <c r="V103" s="68" t="n">
        <v>1364</v>
      </c>
      <c r="W103" s="69" t="n">
        <v>0.084758520671361</v>
      </c>
      <c r="X103" s="70" t="s">
        <v>194</v>
      </c>
      <c r="Y103" s="70" t="s">
        <v>189</v>
      </c>
    </row>
    <row r="104" customFormat="false" ht="15" hidden="false" customHeight="false" outlineLevel="0" collapsed="false">
      <c r="A104" s="32" t="s">
        <v>256</v>
      </c>
      <c r="B104" s="32" t="s">
        <v>258</v>
      </c>
      <c r="C104" s="32" t="s">
        <v>301</v>
      </c>
      <c r="D104" s="66" t="n">
        <f aca="false">ROUND(S104*T104,0)</f>
        <v>1</v>
      </c>
      <c r="E104" s="66" t="n">
        <f aca="false">ROUND(S104,0)-D104</f>
        <v>1</v>
      </c>
      <c r="F104" s="66" t="n">
        <f aca="false">IF(COUNTA(D104:E104)=0,"",SUM(D104:E104))</f>
        <v>2</v>
      </c>
      <c r="G104" s="47" t="n">
        <f aca="false">IF(OR(F104="",F104=0),"",D104/F104)</f>
        <v>0.5</v>
      </c>
      <c r="H104" s="47" t="n">
        <f aca="false">IF(OR(F104="",F104=0),"",E104/F104)</f>
        <v>0.5</v>
      </c>
      <c r="I104" s="32" t="s">
        <v>290</v>
      </c>
      <c r="J104" s="36" t="n">
        <v>3.27267117391589</v>
      </c>
      <c r="K104" s="36" t="n">
        <f aca="false">$K$8</f>
        <v>1.08250239635708</v>
      </c>
      <c r="L104" s="36" t="n">
        <f aca="false">SQRT(J104^2+K104^2)</f>
        <v>3.44705498225642</v>
      </c>
      <c r="M104" s="47" t="n">
        <f aca="false">IF(G104="","",MAX(0,G104-1.96*L104/100))</f>
        <v>0.432437722347774</v>
      </c>
      <c r="N104" s="47" t="n">
        <f aca="false">IF(G104="","",MIN(1,G104+1.96*L104/100))</f>
        <v>0.567562277652226</v>
      </c>
      <c r="O104" s="66" t="n">
        <f aca="false">ROUND(S104*W104,0)</f>
        <v>0</v>
      </c>
      <c r="P104" s="66" t="n">
        <f aca="false">IF(F104="","",ROUND(SQRT((F104*L104/100)^2+(G104*O104)^2),0))</f>
        <v>0</v>
      </c>
      <c r="R104" s="67" t="n">
        <v>12.6331648592938</v>
      </c>
      <c r="S104" s="68" t="n">
        <f aca="false">U104*V104*$F$5</f>
        <v>1.93609179834966</v>
      </c>
      <c r="T104" s="69" t="n">
        <f aca="false">MAX(0,MIN(1,R104/100+$D$5))</f>
        <v>0.639783829358569</v>
      </c>
      <c r="U104" s="69" t="n">
        <v>0.633576090764528</v>
      </c>
      <c r="V104" s="68" t="n">
        <v>3.05581575215915</v>
      </c>
      <c r="W104" s="69" t="n">
        <v>0.144238908687966</v>
      </c>
      <c r="X104" s="70" t="s">
        <v>188</v>
      </c>
      <c r="Y104" s="70" t="s">
        <v>292</v>
      </c>
    </row>
    <row r="105" customFormat="false" ht="15" hidden="false" customHeight="false" outlineLevel="0" collapsed="false">
      <c r="A105" s="32" t="s">
        <v>256</v>
      </c>
      <c r="B105" s="32" t="s">
        <v>258</v>
      </c>
      <c r="C105" s="32" t="s">
        <v>302</v>
      </c>
      <c r="D105" s="66" t="n">
        <f aca="false">ROUND(S105*T105,0)</f>
        <v>497</v>
      </c>
      <c r="E105" s="66" t="n">
        <f aca="false">ROUND(S105,0)-D105</f>
        <v>287</v>
      </c>
      <c r="F105" s="66" t="n">
        <f aca="false">IF(COUNTA(D105:E105)=0,"",SUM(D105:E105))</f>
        <v>784</v>
      </c>
      <c r="G105" s="47" t="n">
        <f aca="false">IF(OR(F105="",F105=0),"",D105/F105)</f>
        <v>0.633928571428571</v>
      </c>
      <c r="H105" s="47" t="n">
        <f aca="false">IF(OR(F105="",F105=0),"",E105/F105)</f>
        <v>0.366071428571429</v>
      </c>
      <c r="I105" s="32" t="s">
        <v>187</v>
      </c>
      <c r="J105" s="36" t="n">
        <v>2.23195740581291</v>
      </c>
      <c r="K105" s="36" t="n">
        <f aca="false">$K$8</f>
        <v>1.08250239635708</v>
      </c>
      <c r="L105" s="36" t="n">
        <f aca="false">SQRT(J105^2+K105^2)</f>
        <v>2.48061389568831</v>
      </c>
      <c r="M105" s="47" t="n">
        <f aca="false">IF(G105="","",MAX(0,G105-1.96*L105/100))</f>
        <v>0.585308539073081</v>
      </c>
      <c r="N105" s="47" t="n">
        <f aca="false">IF(G105="","",MIN(1,G105+1.96*L105/100))</f>
        <v>0.682548603784062</v>
      </c>
      <c r="O105" s="66" t="n">
        <f aca="false">ROUND(S105*W105,0)</f>
        <v>66</v>
      </c>
      <c r="P105" s="66" t="n">
        <f aca="false">IF(F105="","",ROUND(SQRT((F105*L105/100)^2+(G105*O105)^2),0))</f>
        <v>46</v>
      </c>
      <c r="R105" s="67" t="n">
        <v>11.9745039263993</v>
      </c>
      <c r="S105" s="68" t="n">
        <f aca="false">U105*V105*$F$5</f>
        <v>784.118962432916</v>
      </c>
      <c r="T105" s="69" t="n">
        <f aca="false">MAX(0,MIN(1,R105/100+$D$5))</f>
        <v>0.633197220029625</v>
      </c>
      <c r="U105" s="69" t="n">
        <v>0.344364937388193</v>
      </c>
      <c r="V105" s="68" t="n">
        <v>2277</v>
      </c>
      <c r="W105" s="69" t="n">
        <v>0.084758520671361</v>
      </c>
      <c r="X105" s="70" t="s">
        <v>194</v>
      </c>
      <c r="Y105" s="70" t="s">
        <v>189</v>
      </c>
    </row>
    <row r="106" customFormat="false" ht="15" hidden="false" customHeight="false" outlineLevel="0" collapsed="false">
      <c r="A106" s="32" t="s">
        <v>256</v>
      </c>
      <c r="B106" s="32" t="s">
        <v>258</v>
      </c>
      <c r="C106" s="32" t="s">
        <v>303</v>
      </c>
      <c r="D106" s="66" t="n">
        <f aca="false">ROUND(S106*T106,0)</f>
        <v>233</v>
      </c>
      <c r="E106" s="66" t="n">
        <f aca="false">ROUND(S106,0)-D106</f>
        <v>75</v>
      </c>
      <c r="F106" s="66" t="n">
        <f aca="false">IF(COUNTA(D106:E106)=0,"",SUM(D106:E106))</f>
        <v>308</v>
      </c>
      <c r="G106" s="47" t="n">
        <f aca="false">IF(OR(F106="",F106=0),"",D106/F106)</f>
        <v>0.756493506493506</v>
      </c>
      <c r="H106" s="47" t="n">
        <f aca="false">IF(OR(F106="",F106=0),"",E106/F106)</f>
        <v>0.243506493506494</v>
      </c>
      <c r="I106" s="32" t="s">
        <v>187</v>
      </c>
      <c r="J106" s="36" t="n">
        <v>3.27267117391589</v>
      </c>
      <c r="K106" s="36" t="n">
        <f aca="false">$K$8</f>
        <v>1.08250239635708</v>
      </c>
      <c r="L106" s="36" t="n">
        <f aca="false">SQRT(J106^2+K106^2)</f>
        <v>3.44705498225642</v>
      </c>
      <c r="M106" s="47" t="n">
        <f aca="false">IF(G106="","",MAX(0,G106-1.96*L106/100))</f>
        <v>0.688931228841281</v>
      </c>
      <c r="N106" s="47" t="n">
        <f aca="false">IF(G106="","",MIN(1,G106+1.96*L106/100))</f>
        <v>0.824055784145732</v>
      </c>
      <c r="O106" s="66" t="n">
        <f aca="false">ROUND(S106*W106,0)</f>
        <v>44</v>
      </c>
      <c r="P106" s="66" t="n">
        <f aca="false">IF(F106="","",ROUND(SQRT((F106*L106/100)^2+(G106*O106)^2),0))</f>
        <v>35</v>
      </c>
      <c r="R106" s="67" t="n">
        <v>24.2247118372323</v>
      </c>
      <c r="S106" s="68" t="n">
        <f aca="false">U106*V106*$F$5</f>
        <v>307.670520231214</v>
      </c>
      <c r="T106" s="69" t="n">
        <f aca="false">MAX(0,MIN(1,R106/100+$D$5))</f>
        <v>0.755699299137954</v>
      </c>
      <c r="U106" s="69" t="n">
        <v>0.194605009633911</v>
      </c>
      <c r="V106" s="68" t="n">
        <v>1581</v>
      </c>
      <c r="W106" s="69" t="n">
        <v>0.144238908687966</v>
      </c>
      <c r="X106" s="70" t="s">
        <v>188</v>
      </c>
      <c r="Y106" s="70" t="s">
        <v>189</v>
      </c>
    </row>
    <row r="107" customFormat="false" ht="15" hidden="false" customHeight="false" outlineLevel="0" collapsed="false">
      <c r="A107" s="32" t="s">
        <v>256</v>
      </c>
      <c r="B107" s="32" t="s">
        <v>258</v>
      </c>
      <c r="C107" s="32" t="s">
        <v>304</v>
      </c>
      <c r="D107" s="66" t="n">
        <f aca="false">ROUND(S107*T107,0)</f>
        <v>199</v>
      </c>
      <c r="E107" s="66" t="n">
        <f aca="false">ROUND(S107,0)-D107</f>
        <v>73</v>
      </c>
      <c r="F107" s="66" t="n">
        <f aca="false">IF(COUNTA(D107:E107)=0,"",SUM(D107:E107))</f>
        <v>272</v>
      </c>
      <c r="G107" s="47" t="n">
        <f aca="false">IF(OR(F107="",F107=0),"",D107/F107)</f>
        <v>0.731617647058824</v>
      </c>
      <c r="H107" s="47" t="n">
        <f aca="false">IF(OR(F107="",F107=0),"",E107/F107)</f>
        <v>0.268382352941176</v>
      </c>
      <c r="I107" s="32" t="s">
        <v>187</v>
      </c>
      <c r="J107" s="36" t="n">
        <v>3.27267117391589</v>
      </c>
      <c r="K107" s="36" t="n">
        <f aca="false">$K$8</f>
        <v>1.08250239635708</v>
      </c>
      <c r="L107" s="36" t="n">
        <f aca="false">SQRT(J107^2+K107^2)</f>
        <v>3.44705498225642</v>
      </c>
      <c r="M107" s="47" t="n">
        <f aca="false">IF(G107="","",MAX(0,G107-1.96*L107/100))</f>
        <v>0.664055369406598</v>
      </c>
      <c r="N107" s="47" t="n">
        <f aca="false">IF(G107="","",MIN(1,G107+1.96*L107/100))</f>
        <v>0.799179924711049</v>
      </c>
      <c r="O107" s="66" t="n">
        <f aca="false">ROUND(S107*W107,0)</f>
        <v>39</v>
      </c>
      <c r="P107" s="66" t="n">
        <f aca="false">IF(F107="","",ROUND(SQRT((F107*L107/100)^2+(G107*O107)^2),0))</f>
        <v>30</v>
      </c>
      <c r="R107" s="67" t="n">
        <v>21.9578196604031</v>
      </c>
      <c r="S107" s="68" t="n">
        <f aca="false">U107*V107*$F$5</f>
        <v>271.509527754764</v>
      </c>
      <c r="T107" s="69" t="n">
        <f aca="false">MAX(0,MIN(1,R107/100+$D$5))</f>
        <v>0.733030377369663</v>
      </c>
      <c r="U107" s="69" t="n">
        <v>0.251864125932063</v>
      </c>
      <c r="V107" s="68" t="n">
        <v>1078</v>
      </c>
      <c r="W107" s="69" t="n">
        <v>0.144238908687966</v>
      </c>
      <c r="X107" s="70" t="s">
        <v>188</v>
      </c>
      <c r="Y107" s="70" t="s">
        <v>189</v>
      </c>
    </row>
    <row r="108" customFormat="false" ht="15" hidden="false" customHeight="false" outlineLevel="0" collapsed="false">
      <c r="A108" s="32" t="s">
        <v>256</v>
      </c>
      <c r="B108" s="32" t="s">
        <v>258</v>
      </c>
      <c r="C108" s="32" t="s">
        <v>305</v>
      </c>
      <c r="D108" s="66" t="n">
        <f aca="false">ROUND(S108*T108,0)</f>
        <v>410</v>
      </c>
      <c r="E108" s="66" t="n">
        <f aca="false">ROUND(S108,0)-D108</f>
        <v>140</v>
      </c>
      <c r="F108" s="66" t="n">
        <f aca="false">IF(COUNTA(D108:E108)=0,"",SUM(D108:E108))</f>
        <v>550</v>
      </c>
      <c r="G108" s="47" t="n">
        <f aca="false">IF(OR(F108="",F108=0),"",D108/F108)</f>
        <v>0.745454545454546</v>
      </c>
      <c r="H108" s="47" t="n">
        <f aca="false">IF(OR(F108="",F108=0),"",E108/F108)</f>
        <v>0.254545454545455</v>
      </c>
      <c r="I108" s="32" t="s">
        <v>187</v>
      </c>
      <c r="J108" s="36" t="n">
        <v>3.27267117391589</v>
      </c>
      <c r="K108" s="36" t="n">
        <f aca="false">$K$8</f>
        <v>1.08250239635708</v>
      </c>
      <c r="L108" s="36" t="n">
        <f aca="false">SQRT(J108^2+K108^2)</f>
        <v>3.44705498225642</v>
      </c>
      <c r="M108" s="47" t="n">
        <f aca="false">IF(G108="","",MAX(0,G108-1.96*L108/100))</f>
        <v>0.67789226780232</v>
      </c>
      <c r="N108" s="47" t="n">
        <f aca="false">IF(G108="","",MIN(1,G108+1.96*L108/100))</f>
        <v>0.813016823106771</v>
      </c>
      <c r="O108" s="66" t="n">
        <f aca="false">ROUND(S108*W108,0)</f>
        <v>79</v>
      </c>
      <c r="P108" s="66" t="n">
        <f aca="false">IF(F108="","",ROUND(SQRT((F108*L108/100)^2+(G108*O108)^2),0))</f>
        <v>62</v>
      </c>
      <c r="R108" s="67" t="n">
        <v>23.1941693428053</v>
      </c>
      <c r="S108" s="68" t="n">
        <f aca="false">U108*V108*$F$5</f>
        <v>550.335990190067</v>
      </c>
      <c r="T108" s="69" t="n">
        <f aca="false">MAX(0,MIN(1,R108/100+$D$5))</f>
        <v>0.745393874193684</v>
      </c>
      <c r="U108" s="69" t="n">
        <v>0.267933782955242</v>
      </c>
      <c r="V108" s="68" t="n">
        <v>2054</v>
      </c>
      <c r="W108" s="69" t="n">
        <v>0.144238908687966</v>
      </c>
      <c r="X108" s="70" t="s">
        <v>188</v>
      </c>
      <c r="Y108" s="70" t="s">
        <v>189</v>
      </c>
    </row>
    <row r="109" customFormat="false" ht="15" hidden="false" customHeight="false" outlineLevel="0" collapsed="false">
      <c r="A109" s="32" t="s">
        <v>256</v>
      </c>
      <c r="B109" s="32" t="s">
        <v>258</v>
      </c>
      <c r="C109" s="32" t="s">
        <v>306</v>
      </c>
      <c r="D109" s="66" t="n">
        <f aca="false">ROUND(S109*T109,0)</f>
        <v>162</v>
      </c>
      <c r="E109" s="66" t="n">
        <f aca="false">ROUND(S109,0)-D109</f>
        <v>71</v>
      </c>
      <c r="F109" s="66" t="n">
        <f aca="false">IF(COUNTA(D109:E109)=0,"",SUM(D109:E109))</f>
        <v>233</v>
      </c>
      <c r="G109" s="47" t="n">
        <f aca="false">IF(OR(F109="",F109=0),"",D109/F109)</f>
        <v>0.695278969957082</v>
      </c>
      <c r="H109" s="47" t="n">
        <f aca="false">IF(OR(F109="",F109=0),"",E109/F109)</f>
        <v>0.304721030042918</v>
      </c>
      <c r="I109" s="32" t="s">
        <v>187</v>
      </c>
      <c r="J109" s="36" t="n">
        <v>3.27267117391589</v>
      </c>
      <c r="K109" s="36" t="n">
        <f aca="false">$K$8</f>
        <v>1.08250239635708</v>
      </c>
      <c r="L109" s="36" t="n">
        <f aca="false">SQRT(J109^2+K109^2)</f>
        <v>3.44705498225642</v>
      </c>
      <c r="M109" s="47" t="n">
        <f aca="false">IF(G109="","",MAX(0,G109-1.96*L109/100))</f>
        <v>0.627716692304856</v>
      </c>
      <c r="N109" s="47" t="n">
        <f aca="false">IF(G109="","",MIN(1,G109+1.96*L109/100))</f>
        <v>0.762841247609307</v>
      </c>
      <c r="O109" s="66" t="n">
        <f aca="false">ROUND(S109*W109,0)</f>
        <v>34</v>
      </c>
      <c r="P109" s="66" t="n">
        <f aca="false">IF(F109="","",ROUND(SQRT((F109*L109/100)^2+(G109*O109)^2),0))</f>
        <v>25</v>
      </c>
      <c r="R109" s="67" t="n">
        <v>18.4220615400558</v>
      </c>
      <c r="S109" s="68" t="n">
        <f aca="false">U109*V109*$F$5</f>
        <v>232.689791873142</v>
      </c>
      <c r="T109" s="69" t="n">
        <f aca="false">MAX(0,MIN(1,R109/100+$D$5))</f>
        <v>0.697672796166189</v>
      </c>
      <c r="U109" s="69" t="n">
        <v>0.229930624380575</v>
      </c>
      <c r="V109" s="68" t="n">
        <v>1012</v>
      </c>
      <c r="W109" s="69" t="n">
        <v>0.144238908687966</v>
      </c>
      <c r="X109" s="70" t="s">
        <v>188</v>
      </c>
      <c r="Y109" s="70" t="s">
        <v>189</v>
      </c>
    </row>
    <row r="110" customFormat="false" ht="15" hidden="false" customHeight="false" outlineLevel="0" collapsed="false">
      <c r="A110" s="32" t="s">
        <v>256</v>
      </c>
      <c r="B110" s="32" t="s">
        <v>258</v>
      </c>
      <c r="C110" s="32" t="s">
        <v>307</v>
      </c>
      <c r="D110" s="66" t="n">
        <f aca="false">ROUND(S110*T110,0)</f>
        <v>236</v>
      </c>
      <c r="E110" s="66" t="n">
        <f aca="false">ROUND(S110,0)-D110</f>
        <v>71</v>
      </c>
      <c r="F110" s="66" t="n">
        <f aca="false">IF(COUNTA(D110:E110)=0,"",SUM(D110:E110))</f>
        <v>307</v>
      </c>
      <c r="G110" s="47" t="n">
        <f aca="false">IF(OR(F110="",F110=0),"",D110/F110)</f>
        <v>0.768729641693811</v>
      </c>
      <c r="H110" s="47" t="n">
        <f aca="false">IF(OR(F110="",F110=0),"",E110/F110)</f>
        <v>0.231270358306189</v>
      </c>
      <c r="I110" s="32" t="s">
        <v>187</v>
      </c>
      <c r="J110" s="36" t="n">
        <v>3.27267117391589</v>
      </c>
      <c r="K110" s="36" t="n">
        <f aca="false">$K$8</f>
        <v>1.08250239635708</v>
      </c>
      <c r="L110" s="36" t="n">
        <f aca="false">SQRT(J110^2+K110^2)</f>
        <v>3.44705498225642</v>
      </c>
      <c r="M110" s="47" t="n">
        <f aca="false">IF(G110="","",MAX(0,G110-1.96*L110/100))</f>
        <v>0.701167364041585</v>
      </c>
      <c r="N110" s="47" t="n">
        <f aca="false">IF(G110="","",MIN(1,G110+1.96*L110/100))</f>
        <v>0.836291919346037</v>
      </c>
      <c r="O110" s="66" t="n">
        <f aca="false">ROUND(S110*W110,0)</f>
        <v>44</v>
      </c>
      <c r="P110" s="66" t="n">
        <f aca="false">IF(F110="","",ROUND(SQRT((F110*L110/100)^2+(G110*O110)^2),0))</f>
        <v>35</v>
      </c>
      <c r="R110" s="67" t="n">
        <v>25.7475420178874</v>
      </c>
      <c r="S110" s="68" t="n">
        <f aca="false">U110*V110*$F$5</f>
        <v>306.767588932806</v>
      </c>
      <c r="T110" s="69" t="n">
        <f aca="false">MAX(0,MIN(1,R110/100+$D$5))</f>
        <v>0.770927600944506</v>
      </c>
      <c r="U110" s="69" t="n">
        <v>0.222134387351779</v>
      </c>
      <c r="V110" s="68" t="n">
        <v>1381</v>
      </c>
      <c r="W110" s="69" t="n">
        <v>0.144238908687966</v>
      </c>
      <c r="X110" s="70" t="s">
        <v>188</v>
      </c>
      <c r="Y110" s="70" t="s">
        <v>189</v>
      </c>
    </row>
    <row r="111" customFormat="false" ht="15" hidden="false" customHeight="false" outlineLevel="0" collapsed="false">
      <c r="A111" s="32" t="s">
        <v>256</v>
      </c>
      <c r="B111" s="32" t="s">
        <v>258</v>
      </c>
      <c r="C111" s="32" t="s">
        <v>308</v>
      </c>
      <c r="D111" s="66" t="n">
        <f aca="false">ROUND(S111*T111,0)</f>
        <v>80</v>
      </c>
      <c r="E111" s="66" t="n">
        <f aca="false">ROUND(S111,0)-D111</f>
        <v>39</v>
      </c>
      <c r="F111" s="66" t="n">
        <f aca="false">IF(COUNTA(D111:E111)=0,"",SUM(D111:E111))</f>
        <v>119</v>
      </c>
      <c r="G111" s="47" t="n">
        <f aca="false">IF(OR(F111="",F111=0),"",D111/F111)</f>
        <v>0.672268907563025</v>
      </c>
      <c r="H111" s="47" t="n">
        <f aca="false">IF(OR(F111="",F111=0),"",E111/F111)</f>
        <v>0.327731092436975</v>
      </c>
      <c r="I111" s="32" t="s">
        <v>187</v>
      </c>
      <c r="J111" s="36" t="n">
        <v>3.27267117391589</v>
      </c>
      <c r="K111" s="36" t="n">
        <f aca="false">$K$8</f>
        <v>1.08250239635708</v>
      </c>
      <c r="L111" s="36" t="n">
        <f aca="false">SQRT(J111^2+K111^2)</f>
        <v>3.44705498225642</v>
      </c>
      <c r="M111" s="47" t="n">
        <f aca="false">IF(G111="","",MAX(0,G111-1.96*L111/100))</f>
        <v>0.604706629910799</v>
      </c>
      <c r="N111" s="47" t="n">
        <f aca="false">IF(G111="","",MIN(1,G111+1.96*L111/100))</f>
        <v>0.739831185215251</v>
      </c>
      <c r="O111" s="66" t="n">
        <f aca="false">ROUND(S111*W111,0)</f>
        <v>17</v>
      </c>
      <c r="P111" s="66" t="n">
        <f aca="false">IF(F111="","",ROUND(SQRT((F111*L111/100)^2+(G111*O111)^2),0))</f>
        <v>12</v>
      </c>
      <c r="R111" s="67" t="n">
        <v>16.1058041545679</v>
      </c>
      <c r="S111" s="68" t="n">
        <f aca="false">U111*V111*$F$5</f>
        <v>119.188732394366</v>
      </c>
      <c r="T111" s="69" t="n">
        <f aca="false">MAX(0,MIN(1,R111/100+$D$5))</f>
        <v>0.674510222311311</v>
      </c>
      <c r="U111" s="69" t="n">
        <v>0.173239436619718</v>
      </c>
      <c r="V111" s="68" t="n">
        <v>688</v>
      </c>
      <c r="W111" s="69" t="n">
        <v>0.144238908687966</v>
      </c>
      <c r="X111" s="70" t="s">
        <v>188</v>
      </c>
      <c r="Y111" s="70" t="s">
        <v>189</v>
      </c>
    </row>
    <row r="112" customFormat="false" ht="15" hidden="false" customHeight="false" outlineLevel="0" collapsed="false">
      <c r="A112" s="32" t="s">
        <v>256</v>
      </c>
      <c r="B112" s="32" t="s">
        <v>258</v>
      </c>
      <c r="C112" s="32" t="s">
        <v>309</v>
      </c>
      <c r="D112" s="66" t="n">
        <f aca="false">ROUND(S112*T112,0)</f>
        <v>190</v>
      </c>
      <c r="E112" s="66" t="n">
        <f aca="false">ROUND(S112,0)-D112</f>
        <v>101</v>
      </c>
      <c r="F112" s="66" t="n">
        <f aca="false">IF(COUNTA(D112:E112)=0,"",SUM(D112:E112))</f>
        <v>291</v>
      </c>
      <c r="G112" s="47" t="n">
        <f aca="false">IF(OR(F112="",F112=0),"",D112/F112)</f>
        <v>0.652920962199313</v>
      </c>
      <c r="H112" s="47" t="n">
        <f aca="false">IF(OR(F112="",F112=0),"",E112/F112)</f>
        <v>0.347079037800687</v>
      </c>
      <c r="I112" s="32" t="s">
        <v>187</v>
      </c>
      <c r="J112" s="36" t="n">
        <v>3.27267117391589</v>
      </c>
      <c r="K112" s="36" t="n">
        <f aca="false">$K$8</f>
        <v>1.08250239635708</v>
      </c>
      <c r="L112" s="36" t="n">
        <f aca="false">SQRT(J112^2+K112^2)</f>
        <v>3.44705498225642</v>
      </c>
      <c r="M112" s="47" t="n">
        <f aca="false">IF(G112="","",MAX(0,G112-1.96*L112/100))</f>
        <v>0.585358684547087</v>
      </c>
      <c r="N112" s="47" t="n">
        <f aca="false">IF(G112="","",MIN(1,G112+1.96*L112/100))</f>
        <v>0.720483239851539</v>
      </c>
      <c r="O112" s="66" t="n">
        <f aca="false">ROUND(S112*W112,0)</f>
        <v>42</v>
      </c>
      <c r="P112" s="66" t="n">
        <f aca="false">IF(F112="","",ROUND(SQRT((F112*L112/100)^2+(G112*O112)^2),0))</f>
        <v>29</v>
      </c>
      <c r="R112" s="67" t="n">
        <v>13.9098216481305</v>
      </c>
      <c r="S112" s="68" t="n">
        <f aca="false">U112*V112*$F$5</f>
        <v>291.248923341947</v>
      </c>
      <c r="T112" s="69" t="n">
        <f aca="false">MAX(0,MIN(1,R112/100+$D$5))</f>
        <v>0.652550397246936</v>
      </c>
      <c r="U112" s="69" t="n">
        <v>0.24978466838932</v>
      </c>
      <c r="V112" s="68" t="n">
        <v>1166</v>
      </c>
      <c r="W112" s="69" t="n">
        <v>0.144238908687966</v>
      </c>
      <c r="X112" s="70" t="s">
        <v>188</v>
      </c>
      <c r="Y112" s="70" t="s">
        <v>189</v>
      </c>
    </row>
    <row r="113" customFormat="false" ht="15" hidden="false" customHeight="false" outlineLevel="0" collapsed="false">
      <c r="A113" s="32" t="s">
        <v>256</v>
      </c>
      <c r="B113" s="32" t="s">
        <v>258</v>
      </c>
      <c r="C113" s="32" t="s">
        <v>310</v>
      </c>
      <c r="D113" s="66" t="n">
        <f aca="false">ROUND(S113*T113,0)</f>
        <v>281</v>
      </c>
      <c r="E113" s="66" t="n">
        <f aca="false">ROUND(S113,0)-D113</f>
        <v>94</v>
      </c>
      <c r="F113" s="66" t="n">
        <f aca="false">IF(COUNTA(D113:E113)=0,"",SUM(D113:E113))</f>
        <v>375</v>
      </c>
      <c r="G113" s="47" t="n">
        <f aca="false">IF(OR(F113="",F113=0),"",D113/F113)</f>
        <v>0.749333333333333</v>
      </c>
      <c r="H113" s="47" t="n">
        <f aca="false">IF(OR(F113="",F113=0),"",E113/F113)</f>
        <v>0.250666666666667</v>
      </c>
      <c r="I113" s="32" t="s">
        <v>187</v>
      </c>
      <c r="J113" s="36" t="n">
        <v>3.27267117391589</v>
      </c>
      <c r="K113" s="36" t="n">
        <f aca="false">$K$8</f>
        <v>1.08250239635708</v>
      </c>
      <c r="L113" s="36" t="n">
        <f aca="false">SQRT(J113^2+K113^2)</f>
        <v>3.44705498225642</v>
      </c>
      <c r="M113" s="47" t="n">
        <f aca="false">IF(G113="","",MAX(0,G113-1.96*L113/100))</f>
        <v>0.681771055681107</v>
      </c>
      <c r="N113" s="47" t="n">
        <f aca="false">IF(G113="","",MIN(1,G113+1.96*L113/100))</f>
        <v>0.816895610985559</v>
      </c>
      <c r="O113" s="66" t="n">
        <f aca="false">ROUND(S113*W113,0)</f>
        <v>54</v>
      </c>
      <c r="P113" s="66" t="n">
        <f aca="false">IF(F113="","",ROUND(SQRT((F113*L113/100)^2+(G113*O113)^2),0))</f>
        <v>42</v>
      </c>
      <c r="R113" s="67" t="n">
        <v>23.6509364731269</v>
      </c>
      <c r="S113" s="68" t="n">
        <f aca="false">U113*V113*$F$5</f>
        <v>375.212598425197</v>
      </c>
      <c r="T113" s="69" t="n">
        <f aca="false">MAX(0,MIN(1,R113/100+$D$5))</f>
        <v>0.749961545496901</v>
      </c>
      <c r="U113" s="69" t="n">
        <v>0.224409448818898</v>
      </c>
      <c r="V113" s="68" t="n">
        <v>1672</v>
      </c>
      <c r="W113" s="69" t="n">
        <v>0.144238908687966</v>
      </c>
      <c r="X113" s="70" t="s">
        <v>188</v>
      </c>
      <c r="Y113" s="70" t="s">
        <v>189</v>
      </c>
    </row>
    <row r="114" customFormat="false" ht="15" hidden="false" customHeight="false" outlineLevel="0" collapsed="false">
      <c r="A114" s="32" t="s">
        <v>256</v>
      </c>
      <c r="B114" s="32" t="s">
        <v>258</v>
      </c>
      <c r="C114" s="32" t="s">
        <v>311</v>
      </c>
      <c r="D114" s="66" t="n">
        <f aca="false">ROUND(S114*T114,0)</f>
        <v>107</v>
      </c>
      <c r="E114" s="66" t="n">
        <f aca="false">ROUND(S114,0)-D114</f>
        <v>37</v>
      </c>
      <c r="F114" s="66" t="n">
        <f aca="false">IF(COUNTA(D114:E114)=0,"",SUM(D114:E114))</f>
        <v>144</v>
      </c>
      <c r="G114" s="47" t="n">
        <f aca="false">IF(OR(F114="",F114=0),"",D114/F114)</f>
        <v>0.743055555555556</v>
      </c>
      <c r="H114" s="47" t="n">
        <f aca="false">IF(OR(F114="",F114=0),"",E114/F114)</f>
        <v>0.256944444444444</v>
      </c>
      <c r="I114" s="32" t="s">
        <v>187</v>
      </c>
      <c r="J114" s="36" t="n">
        <v>3.27267117391589</v>
      </c>
      <c r="K114" s="36" t="n">
        <f aca="false">$K$8</f>
        <v>1.08250239635708</v>
      </c>
      <c r="L114" s="36" t="n">
        <f aca="false">SQRT(J114^2+K114^2)</f>
        <v>3.44705498225642</v>
      </c>
      <c r="M114" s="47" t="n">
        <f aca="false">IF(G114="","",MAX(0,G114-1.96*L114/100))</f>
        <v>0.67549327790333</v>
      </c>
      <c r="N114" s="47" t="n">
        <f aca="false">IF(G114="","",MIN(1,G114+1.96*L114/100))</f>
        <v>0.810617833207782</v>
      </c>
      <c r="O114" s="66" t="n">
        <f aca="false">ROUND(S114*W114,0)</f>
        <v>21</v>
      </c>
      <c r="P114" s="66" t="n">
        <f aca="false">IF(F114="","",ROUND(SQRT((F114*L114/100)^2+(G114*O114)^2),0))</f>
        <v>16</v>
      </c>
      <c r="R114" s="67" t="n">
        <v>23.085895503445</v>
      </c>
      <c r="S114" s="68" t="n">
        <f aca="false">U114*V114*$F$5</f>
        <v>143.58320610687</v>
      </c>
      <c r="T114" s="69" t="n">
        <f aca="false">MAX(0,MIN(1,R114/100+$D$5))</f>
        <v>0.744311135800082</v>
      </c>
      <c r="U114" s="69" t="n">
        <v>0.215267175572519</v>
      </c>
      <c r="V114" s="68" t="n">
        <v>667</v>
      </c>
      <c r="W114" s="69" t="n">
        <v>0.144238908687966</v>
      </c>
      <c r="X114" s="70" t="s">
        <v>188</v>
      </c>
      <c r="Y114" s="70" t="s">
        <v>189</v>
      </c>
    </row>
    <row r="115" customFormat="false" ht="15" hidden="false" customHeight="false" outlineLevel="0" collapsed="false">
      <c r="A115" s="32" t="s">
        <v>256</v>
      </c>
      <c r="B115" s="32" t="s">
        <v>258</v>
      </c>
      <c r="C115" s="32" t="s">
        <v>312</v>
      </c>
      <c r="D115" s="66" t="n">
        <f aca="false">ROUND(S115*T115,0)</f>
        <v>131</v>
      </c>
      <c r="E115" s="66" t="n">
        <f aca="false">ROUND(S115,0)-D115</f>
        <v>44</v>
      </c>
      <c r="F115" s="66" t="n">
        <f aca="false">IF(COUNTA(D115:E115)=0,"",SUM(D115:E115))</f>
        <v>175</v>
      </c>
      <c r="G115" s="47" t="n">
        <f aca="false">IF(OR(F115="",F115=0),"",D115/F115)</f>
        <v>0.748571428571429</v>
      </c>
      <c r="H115" s="47" t="n">
        <f aca="false">IF(OR(F115="",F115=0),"",E115/F115)</f>
        <v>0.251428571428571</v>
      </c>
      <c r="I115" s="32" t="s">
        <v>187</v>
      </c>
      <c r="J115" s="36" t="n">
        <v>3.27267117391589</v>
      </c>
      <c r="K115" s="36" t="n">
        <f aca="false">$K$8</f>
        <v>1.08250239635708</v>
      </c>
      <c r="L115" s="36" t="n">
        <f aca="false">SQRT(J115^2+K115^2)</f>
        <v>3.44705498225642</v>
      </c>
      <c r="M115" s="47" t="n">
        <f aca="false">IF(G115="","",MAX(0,G115-1.96*L115/100))</f>
        <v>0.681009150919203</v>
      </c>
      <c r="N115" s="47" t="n">
        <f aca="false">IF(G115="","",MIN(1,G115+1.96*L115/100))</f>
        <v>0.816133706223654</v>
      </c>
      <c r="O115" s="66" t="n">
        <f aca="false">ROUND(S115*W115,0)</f>
        <v>25</v>
      </c>
      <c r="P115" s="66" t="n">
        <f aca="false">IF(F115="","",ROUND(SQRT((F115*L115/100)^2+(G115*O115)^2),0))</f>
        <v>20</v>
      </c>
      <c r="R115" s="67" t="n">
        <v>23.7316075357194</v>
      </c>
      <c r="S115" s="68" t="n">
        <f aca="false">U115*V115*$F$5</f>
        <v>174.69400244798</v>
      </c>
      <c r="T115" s="69" t="n">
        <f aca="false">MAX(0,MIN(1,R115/100+$D$5))</f>
        <v>0.750768256122826</v>
      </c>
      <c r="U115" s="69" t="n">
        <v>0.211750305997552</v>
      </c>
      <c r="V115" s="68" t="n">
        <v>825</v>
      </c>
      <c r="W115" s="69" t="n">
        <v>0.144238908687966</v>
      </c>
      <c r="X115" s="70" t="s">
        <v>188</v>
      </c>
      <c r="Y115" s="70" t="s">
        <v>189</v>
      </c>
    </row>
    <row r="116" customFormat="false" ht="15" hidden="false" customHeight="false" outlineLevel="0" collapsed="false">
      <c r="A116" s="32" t="s">
        <v>256</v>
      </c>
      <c r="B116" s="32" t="s">
        <v>258</v>
      </c>
      <c r="C116" s="32" t="s">
        <v>313</v>
      </c>
      <c r="D116" s="66" t="n">
        <f aca="false">ROUND(S116*T116,0)</f>
        <v>201</v>
      </c>
      <c r="E116" s="66" t="n">
        <f aca="false">ROUND(S116,0)-D116</f>
        <v>62</v>
      </c>
      <c r="F116" s="66" t="n">
        <f aca="false">IF(COUNTA(D116:E116)=0,"",SUM(D116:E116))</f>
        <v>263</v>
      </c>
      <c r="G116" s="47" t="n">
        <f aca="false">IF(OR(F116="",F116=0),"",D116/F116)</f>
        <v>0.76425855513308</v>
      </c>
      <c r="H116" s="47" t="n">
        <f aca="false">IF(OR(F116="",F116=0),"",E116/F116)</f>
        <v>0.23574144486692</v>
      </c>
      <c r="I116" s="32" t="s">
        <v>187</v>
      </c>
      <c r="J116" s="36" t="n">
        <v>3.27267117391589</v>
      </c>
      <c r="K116" s="36" t="n">
        <f aca="false">$K$8</f>
        <v>1.08250239635708</v>
      </c>
      <c r="L116" s="36" t="n">
        <f aca="false">SQRT(J116^2+K116^2)</f>
        <v>3.44705498225642</v>
      </c>
      <c r="M116" s="47" t="n">
        <f aca="false">IF(G116="","",MAX(0,G116-1.96*L116/100))</f>
        <v>0.696696277480854</v>
      </c>
      <c r="N116" s="47" t="n">
        <f aca="false">IF(G116="","",MIN(1,G116+1.96*L116/100))</f>
        <v>0.831820832785306</v>
      </c>
      <c r="O116" s="66" t="n">
        <f aca="false">ROUND(S116*W116,0)</f>
        <v>38</v>
      </c>
      <c r="P116" s="66" t="n">
        <f aca="false">IF(F116="","",ROUND(SQRT((F116*L116/100)^2+(G116*O116)^2),0))</f>
        <v>30</v>
      </c>
      <c r="R116" s="67" t="n">
        <v>24.8650152244027</v>
      </c>
      <c r="S116" s="68" t="n">
        <f aca="false">U116*V116*$F$5</f>
        <v>263.436544342508</v>
      </c>
      <c r="T116" s="69" t="n">
        <f aca="false">MAX(0,MIN(1,R116/100+$D$5))</f>
        <v>0.762102333009659</v>
      </c>
      <c r="U116" s="69" t="n">
        <v>0.210244648318043</v>
      </c>
      <c r="V116" s="68" t="n">
        <v>1253</v>
      </c>
      <c r="W116" s="69" t="n">
        <v>0.144238908687966</v>
      </c>
      <c r="X116" s="70" t="s">
        <v>188</v>
      </c>
      <c r="Y116" s="70" t="s">
        <v>189</v>
      </c>
    </row>
    <row r="117" customFormat="false" ht="15" hidden="false" customHeight="false" outlineLevel="0" collapsed="false">
      <c r="A117" s="32" t="s">
        <v>256</v>
      </c>
      <c r="B117" s="32" t="s">
        <v>258</v>
      </c>
      <c r="C117" s="32" t="s">
        <v>314</v>
      </c>
      <c r="D117" s="66" t="n">
        <f aca="false">ROUND(S117*T117,0)</f>
        <v>331</v>
      </c>
      <c r="E117" s="66" t="n">
        <f aca="false">ROUND(S117,0)-D117</f>
        <v>162</v>
      </c>
      <c r="F117" s="66" t="n">
        <f aca="false">IF(COUNTA(D117:E117)=0,"",SUM(D117:E117))</f>
        <v>493</v>
      </c>
      <c r="G117" s="47" t="n">
        <f aca="false">IF(OR(F117="",F117=0),"",D117/F117)</f>
        <v>0.671399594320487</v>
      </c>
      <c r="H117" s="47" t="n">
        <f aca="false">IF(OR(F117="",F117=0),"",E117/F117)</f>
        <v>0.328600405679513</v>
      </c>
      <c r="I117" s="32" t="s">
        <v>187</v>
      </c>
      <c r="J117" s="36" t="n">
        <v>3.27267117391589</v>
      </c>
      <c r="K117" s="36" t="n">
        <f aca="false">$K$8</f>
        <v>1.08250239635708</v>
      </c>
      <c r="L117" s="36" t="n">
        <f aca="false">SQRT(J117^2+K117^2)</f>
        <v>3.44705498225642</v>
      </c>
      <c r="M117" s="47" t="n">
        <f aca="false">IF(G117="","",MAX(0,G117-1.96*L117/100))</f>
        <v>0.603837316668261</v>
      </c>
      <c r="N117" s="47" t="n">
        <f aca="false">IF(G117="","",MIN(1,G117+1.96*L117/100))</f>
        <v>0.738961871972713</v>
      </c>
      <c r="O117" s="66" t="n">
        <f aca="false">ROUND(S117*W117,0)</f>
        <v>71</v>
      </c>
      <c r="P117" s="66" t="n">
        <f aca="false">IF(F117="","",ROUND(SQRT((F117*L117/100)^2+(G117*O117)^2),0))</f>
        <v>51</v>
      </c>
      <c r="R117" s="67" t="n">
        <v>15.6446299039874</v>
      </c>
      <c r="S117" s="68" t="n">
        <f aca="false">U117*V117*$F$5</f>
        <v>493.360186418109</v>
      </c>
      <c r="T117" s="69" t="n">
        <f aca="false">MAX(0,MIN(1,R117/100+$D$5))</f>
        <v>0.669898479805506</v>
      </c>
      <c r="U117" s="69" t="n">
        <v>0.330892143808256</v>
      </c>
      <c r="V117" s="68" t="n">
        <v>1491</v>
      </c>
      <c r="W117" s="69" t="n">
        <v>0.144238908687966</v>
      </c>
      <c r="X117" s="70" t="s">
        <v>188</v>
      </c>
      <c r="Y117" s="70" t="s">
        <v>189</v>
      </c>
    </row>
    <row r="118" customFormat="false" ht="15" hidden="false" customHeight="false" outlineLevel="0" collapsed="false">
      <c r="A118" s="32" t="s">
        <v>256</v>
      </c>
      <c r="B118" s="32" t="s">
        <v>258</v>
      </c>
      <c r="C118" s="32" t="s">
        <v>315</v>
      </c>
      <c r="D118" s="66" t="n">
        <f aca="false">ROUND(S118*T118,0)</f>
        <v>152</v>
      </c>
      <c r="E118" s="66" t="n">
        <f aca="false">ROUND(S118,0)-D118</f>
        <v>72</v>
      </c>
      <c r="F118" s="66" t="n">
        <f aca="false">IF(COUNTA(D118:E118)=0,"",SUM(D118:E118))</f>
        <v>224</v>
      </c>
      <c r="G118" s="47" t="n">
        <f aca="false">IF(OR(F118="",F118=0),"",D118/F118)</f>
        <v>0.678571428571429</v>
      </c>
      <c r="H118" s="47" t="n">
        <f aca="false">IF(OR(F118="",F118=0),"",E118/F118)</f>
        <v>0.321428571428571</v>
      </c>
      <c r="I118" s="32" t="s">
        <v>187</v>
      </c>
      <c r="J118" s="36" t="n">
        <v>3.27267117391589</v>
      </c>
      <c r="K118" s="36" t="n">
        <f aca="false">$K$8</f>
        <v>1.08250239635708</v>
      </c>
      <c r="L118" s="36" t="n">
        <f aca="false">SQRT(J118^2+K118^2)</f>
        <v>3.44705498225642</v>
      </c>
      <c r="M118" s="47" t="n">
        <f aca="false">IF(G118="","",MAX(0,G118-1.96*L118/100))</f>
        <v>0.611009150919203</v>
      </c>
      <c r="N118" s="47" t="n">
        <f aca="false">IF(G118="","",MIN(1,G118+1.96*L118/100))</f>
        <v>0.746133706223655</v>
      </c>
      <c r="O118" s="66" t="n">
        <f aca="false">ROUND(S118*W118,0)</f>
        <v>32</v>
      </c>
      <c r="P118" s="66" t="n">
        <f aca="false">IF(F118="","",ROUND(SQRT((F118*L118/100)^2+(G118*O118)^2),0))</f>
        <v>23</v>
      </c>
      <c r="R118" s="67" t="n">
        <v>16.5544695472691</v>
      </c>
      <c r="S118" s="68" t="n">
        <f aca="false">U118*V118*$F$5</f>
        <v>223.817896389325</v>
      </c>
      <c r="T118" s="69" t="n">
        <f aca="false">MAX(0,MIN(1,R118/100+$D$5))</f>
        <v>0.678996876238323</v>
      </c>
      <c r="U118" s="69" t="n">
        <v>0.342229199372057</v>
      </c>
      <c r="V118" s="68" t="n">
        <v>654</v>
      </c>
      <c r="W118" s="69" t="n">
        <v>0.144238908687966</v>
      </c>
      <c r="X118" s="70" t="s">
        <v>188</v>
      </c>
      <c r="Y118" s="70" t="s">
        <v>189</v>
      </c>
    </row>
    <row r="119" customFormat="false" ht="15" hidden="false" customHeight="false" outlineLevel="0" collapsed="false">
      <c r="A119" s="32" t="s">
        <v>256</v>
      </c>
      <c r="B119" s="32" t="s">
        <v>258</v>
      </c>
      <c r="C119" s="32" t="s">
        <v>316</v>
      </c>
      <c r="D119" s="66" t="n">
        <f aca="false">ROUND(S119*T119,0)</f>
        <v>173</v>
      </c>
      <c r="E119" s="66" t="n">
        <f aca="false">ROUND(S119,0)-D119</f>
        <v>69</v>
      </c>
      <c r="F119" s="66" t="n">
        <f aca="false">IF(COUNTA(D119:E119)=0,"",SUM(D119:E119))</f>
        <v>242</v>
      </c>
      <c r="G119" s="47" t="n">
        <f aca="false">IF(OR(F119="",F119=0),"",D119/F119)</f>
        <v>0.714876033057851</v>
      </c>
      <c r="H119" s="47" t="n">
        <f aca="false">IF(OR(F119="",F119=0),"",E119/F119)</f>
        <v>0.285123966942149</v>
      </c>
      <c r="I119" s="32" t="s">
        <v>187</v>
      </c>
      <c r="J119" s="36" t="n">
        <v>3.27267117391589</v>
      </c>
      <c r="K119" s="36" t="n">
        <f aca="false">$K$8</f>
        <v>1.08250239635708</v>
      </c>
      <c r="L119" s="36" t="n">
        <f aca="false">SQRT(J119^2+K119^2)</f>
        <v>3.44705498225642</v>
      </c>
      <c r="M119" s="47" t="n">
        <f aca="false">IF(G119="","",MAX(0,G119-1.96*L119/100))</f>
        <v>0.647313755405625</v>
      </c>
      <c r="N119" s="47" t="n">
        <f aca="false">IF(G119="","",MIN(1,G119+1.96*L119/100))</f>
        <v>0.782438310710077</v>
      </c>
      <c r="O119" s="66" t="n">
        <f aca="false">ROUND(S119*W119,0)</f>
        <v>35</v>
      </c>
      <c r="P119" s="66" t="n">
        <f aca="false">IF(F119="","",ROUND(SQRT((F119*L119/100)^2+(G119*O119)^2),0))</f>
        <v>26</v>
      </c>
      <c r="R119" s="67" t="n">
        <v>19.990736455138</v>
      </c>
      <c r="S119" s="68" t="n">
        <f aca="false">U119*V119*$F$5</f>
        <v>242.481171548117</v>
      </c>
      <c r="T119" s="69" t="n">
        <f aca="false">MAX(0,MIN(1,R119/100+$D$5))</f>
        <v>0.713359545317011</v>
      </c>
      <c r="U119" s="69" t="n">
        <v>0.248953974895398</v>
      </c>
      <c r="V119" s="68" t="n">
        <v>974</v>
      </c>
      <c r="W119" s="69" t="n">
        <v>0.144238908687966</v>
      </c>
      <c r="X119" s="70" t="s">
        <v>188</v>
      </c>
      <c r="Y119" s="70" t="s">
        <v>189</v>
      </c>
    </row>
    <row r="120" customFormat="false" ht="15" hidden="false" customHeight="false" outlineLevel="0" collapsed="false">
      <c r="A120" s="32" t="s">
        <v>256</v>
      </c>
      <c r="B120" s="32" t="s">
        <v>258</v>
      </c>
      <c r="C120" s="32" t="s">
        <v>317</v>
      </c>
      <c r="D120" s="66" t="n">
        <f aca="false">ROUND(S120*T120,0)</f>
        <v>278</v>
      </c>
      <c r="E120" s="66" t="n">
        <f aca="false">ROUND(S120,0)-D120</f>
        <v>171</v>
      </c>
      <c r="F120" s="66" t="n">
        <f aca="false">IF(COUNTA(D120:E120)=0,"",SUM(D120:E120))</f>
        <v>449</v>
      </c>
      <c r="G120" s="47" t="n">
        <f aca="false">IF(OR(F120="",F120=0),"",D120/F120)</f>
        <v>0.619153674832962</v>
      </c>
      <c r="H120" s="47" t="n">
        <f aca="false">IF(OR(F120="",F120=0),"",E120/F120)</f>
        <v>0.380846325167038</v>
      </c>
      <c r="I120" s="32" t="s">
        <v>187</v>
      </c>
      <c r="J120" s="36" t="n">
        <v>3.27267117391589</v>
      </c>
      <c r="K120" s="36" t="n">
        <f aca="false">$K$8</f>
        <v>1.08250239635708</v>
      </c>
      <c r="L120" s="36" t="n">
        <f aca="false">SQRT(J120^2+K120^2)</f>
        <v>3.44705498225642</v>
      </c>
      <c r="M120" s="47" t="n">
        <f aca="false">IF(G120="","",MAX(0,G120-1.96*L120/100))</f>
        <v>0.551591397180736</v>
      </c>
      <c r="N120" s="47" t="n">
        <f aca="false">IF(G120="","",MIN(1,G120+1.96*L120/100))</f>
        <v>0.686715952485188</v>
      </c>
      <c r="O120" s="66" t="n">
        <f aca="false">ROUND(S120*W120,0)</f>
        <v>65</v>
      </c>
      <c r="P120" s="66" t="n">
        <f aca="false">IF(F120="","",ROUND(SQRT((F120*L120/100)^2+(G120*O120)^2),0))</f>
        <v>43</v>
      </c>
      <c r="R120" s="67" t="n">
        <v>10.541982189387</v>
      </c>
      <c r="S120" s="68" t="n">
        <f aca="false">U120*V120*$F$5</f>
        <v>448.675647668394</v>
      </c>
      <c r="T120" s="69" t="n">
        <f aca="false">MAX(0,MIN(1,R120/100+$D$5))</f>
        <v>0.618872002659502</v>
      </c>
      <c r="U120" s="69" t="n">
        <v>0.437305699481865</v>
      </c>
      <c r="V120" s="68" t="n">
        <v>1026</v>
      </c>
      <c r="W120" s="69" t="n">
        <v>0.144238908687966</v>
      </c>
      <c r="X120" s="70" t="s">
        <v>188</v>
      </c>
      <c r="Y120" s="70" t="s">
        <v>189</v>
      </c>
    </row>
    <row r="121" customFormat="false" ht="15" hidden="false" customHeight="false" outlineLevel="0" collapsed="false">
      <c r="A121" s="32" t="s">
        <v>256</v>
      </c>
      <c r="B121" s="32" t="s">
        <v>258</v>
      </c>
      <c r="C121" s="32" t="s">
        <v>318</v>
      </c>
      <c r="D121" s="66" t="n">
        <f aca="false">ROUND(S121*T121,0)</f>
        <v>224</v>
      </c>
      <c r="E121" s="66" t="n">
        <f aca="false">ROUND(S121,0)-D121</f>
        <v>86</v>
      </c>
      <c r="F121" s="66" t="n">
        <f aca="false">IF(COUNTA(D121:E121)=0,"",SUM(D121:E121))</f>
        <v>310</v>
      </c>
      <c r="G121" s="47" t="n">
        <f aca="false">IF(OR(F121="",F121=0),"",D121/F121)</f>
        <v>0.72258064516129</v>
      </c>
      <c r="H121" s="47" t="n">
        <f aca="false">IF(OR(F121="",F121=0),"",E121/F121)</f>
        <v>0.27741935483871</v>
      </c>
      <c r="I121" s="32" t="s">
        <v>187</v>
      </c>
      <c r="J121" s="36" t="n">
        <v>3.27267117391589</v>
      </c>
      <c r="K121" s="36" t="n">
        <f aca="false">$K$8</f>
        <v>1.08250239635708</v>
      </c>
      <c r="L121" s="36" t="n">
        <f aca="false">SQRT(J121^2+K121^2)</f>
        <v>3.44705498225642</v>
      </c>
      <c r="M121" s="47" t="n">
        <f aca="false">IF(G121="","",MAX(0,G121-1.96*L121/100))</f>
        <v>0.655018367509064</v>
      </c>
      <c r="N121" s="47" t="n">
        <f aca="false">IF(G121="","",MIN(1,G121+1.96*L121/100))</f>
        <v>0.790142922813516</v>
      </c>
      <c r="O121" s="66" t="n">
        <f aca="false">ROUND(S121*W121,0)</f>
        <v>45</v>
      </c>
      <c r="P121" s="66" t="n">
        <f aca="false">IF(F121="","",ROUND(SQRT((F121*L121/100)^2+(G121*O121)^2),0))</f>
        <v>34</v>
      </c>
      <c r="R121" s="67" t="n">
        <v>20.8835638962194</v>
      </c>
      <c r="S121" s="68" t="n">
        <f aca="false">U121*V121*$F$5</f>
        <v>310.16656308266</v>
      </c>
      <c r="T121" s="69" t="n">
        <f aca="false">MAX(0,MIN(1,R121/100+$D$5))</f>
        <v>0.722287819727826</v>
      </c>
      <c r="U121" s="69" t="n">
        <v>0.187072715972654</v>
      </c>
      <c r="V121" s="68" t="n">
        <v>1658</v>
      </c>
      <c r="W121" s="69" t="n">
        <v>0.144238908687966</v>
      </c>
      <c r="X121" s="70" t="s">
        <v>188</v>
      </c>
      <c r="Y121" s="70" t="s">
        <v>189</v>
      </c>
    </row>
    <row r="122" customFormat="false" ht="15" hidden="false" customHeight="false" outlineLevel="0" collapsed="false">
      <c r="A122" s="32" t="s">
        <v>256</v>
      </c>
      <c r="B122" s="32" t="s">
        <v>319</v>
      </c>
      <c r="C122" s="32" t="s">
        <v>320</v>
      </c>
      <c r="D122" s="66" t="n">
        <f aca="false">ROUND(S122*T122,0)</f>
        <v>470</v>
      </c>
      <c r="E122" s="66" t="n">
        <f aca="false">ROUND(S122,0)-D122</f>
        <v>187</v>
      </c>
      <c r="F122" s="66" t="n">
        <f aca="false">IF(COUNTA(D122:E122)=0,"",SUM(D122:E122))</f>
        <v>657</v>
      </c>
      <c r="G122" s="47" t="n">
        <f aca="false">IF(OR(F122="",F122=0),"",D122/F122)</f>
        <v>0.715372907153729</v>
      </c>
      <c r="H122" s="47" t="n">
        <f aca="false">IF(OR(F122="",F122=0),"",E122/F122)</f>
        <v>0.284627092846271</v>
      </c>
      <c r="I122" s="32" t="s">
        <v>187</v>
      </c>
      <c r="J122" s="36" t="n">
        <v>2.23195740581291</v>
      </c>
      <c r="K122" s="36" t="n">
        <f aca="false">$K$8</f>
        <v>1.08250239635708</v>
      </c>
      <c r="L122" s="36" t="n">
        <f aca="false">SQRT(J122^2+K122^2)</f>
        <v>2.48061389568831</v>
      </c>
      <c r="M122" s="47" t="n">
        <f aca="false">IF(G122="","",MAX(0,G122-1.96*L122/100))</f>
        <v>0.666752874798238</v>
      </c>
      <c r="N122" s="47" t="n">
        <f aca="false">IF(G122="","",MIN(1,G122+1.96*L122/100))</f>
        <v>0.76399293950922</v>
      </c>
      <c r="O122" s="66" t="n">
        <f aca="false">ROUND(S122*W122,0)</f>
        <v>56</v>
      </c>
      <c r="P122" s="66" t="n">
        <f aca="false">IF(F122="","",ROUND(SQRT((F122*L122/100)^2+(G122*O122)^2),0))</f>
        <v>43</v>
      </c>
      <c r="R122" s="67" t="n">
        <v>20.0733073792544</v>
      </c>
      <c r="S122" s="68" t="n">
        <f aca="false">U122*V122*$F$5</f>
        <v>657.496995708155</v>
      </c>
      <c r="T122" s="69" t="n">
        <f aca="false">MAX(0,MIN(1,R122/100+$D$5))</f>
        <v>0.714185254558176</v>
      </c>
      <c r="U122" s="69" t="n">
        <v>0.542489270386266</v>
      </c>
      <c r="V122" s="68" t="n">
        <v>1212</v>
      </c>
      <c r="W122" s="69" t="n">
        <v>0.084758520671361</v>
      </c>
      <c r="X122" s="70" t="s">
        <v>194</v>
      </c>
      <c r="Y122" s="70" t="s">
        <v>189</v>
      </c>
    </row>
    <row r="123" customFormat="false" ht="15" hidden="false" customHeight="false" outlineLevel="0" collapsed="false">
      <c r="A123" s="32" t="s">
        <v>256</v>
      </c>
      <c r="B123" s="32" t="s">
        <v>319</v>
      </c>
      <c r="C123" s="32" t="s">
        <v>321</v>
      </c>
      <c r="D123" s="66" t="n">
        <f aca="false">ROUND(S123*T123,0)</f>
        <v>310</v>
      </c>
      <c r="E123" s="66" t="n">
        <f aca="false">ROUND(S123,0)-D123</f>
        <v>156</v>
      </c>
      <c r="F123" s="66" t="n">
        <f aca="false">IF(COUNTA(D123:E123)=0,"",SUM(D123:E123))</f>
        <v>466</v>
      </c>
      <c r="G123" s="47" t="n">
        <f aca="false">IF(OR(F123="",F123=0),"",D123/F123)</f>
        <v>0.665236051502146</v>
      </c>
      <c r="H123" s="47" t="n">
        <f aca="false">IF(OR(F123="",F123=0),"",E123/F123)</f>
        <v>0.334763948497854</v>
      </c>
      <c r="I123" s="32" t="s">
        <v>187</v>
      </c>
      <c r="J123" s="36" t="n">
        <v>3.27267117391589</v>
      </c>
      <c r="K123" s="36" t="n">
        <f aca="false">$K$8</f>
        <v>1.08250239635708</v>
      </c>
      <c r="L123" s="36" t="n">
        <f aca="false">SQRT(J123^2+K123^2)</f>
        <v>3.44705498225642</v>
      </c>
      <c r="M123" s="47" t="n">
        <f aca="false">IF(G123="","",MAX(0,G123-1.96*L123/100))</f>
        <v>0.59767377384992</v>
      </c>
      <c r="N123" s="47" t="n">
        <f aca="false">IF(G123="","",MIN(1,G123+1.96*L123/100))</f>
        <v>0.732798329154372</v>
      </c>
      <c r="O123" s="66" t="n">
        <f aca="false">ROUND(S123*W123,0)</f>
        <v>67</v>
      </c>
      <c r="P123" s="66" t="n">
        <f aca="false">IF(F123="","",ROUND(SQRT((F123*L123/100)^2+(G123*O123)^2),0))</f>
        <v>47</v>
      </c>
      <c r="R123" s="67" t="n">
        <v>15.2597364150751</v>
      </c>
      <c r="S123" s="68" t="n">
        <f aca="false">U123*V123*$F$5</f>
        <v>465.633707865169</v>
      </c>
      <c r="T123" s="69" t="n">
        <f aca="false">MAX(0,MIN(1,R123/100+$D$5))</f>
        <v>0.666049544916382</v>
      </c>
      <c r="U123" s="69" t="n">
        <v>0.519101123595506</v>
      </c>
      <c r="V123" s="68" t="n">
        <v>897</v>
      </c>
      <c r="W123" s="69" t="n">
        <v>0.144238908687966</v>
      </c>
      <c r="X123" s="70" t="s">
        <v>188</v>
      </c>
      <c r="Y123" s="70" t="s">
        <v>189</v>
      </c>
    </row>
    <row r="124" customFormat="false" ht="15" hidden="false" customHeight="false" outlineLevel="0" collapsed="false">
      <c r="A124" s="32" t="s">
        <v>256</v>
      </c>
      <c r="B124" s="32" t="s">
        <v>319</v>
      </c>
      <c r="C124" s="32" t="s">
        <v>322</v>
      </c>
      <c r="D124" s="66" t="n">
        <f aca="false">ROUND(S124*T124,0)</f>
        <v>348</v>
      </c>
      <c r="E124" s="66" t="n">
        <f aca="false">ROUND(S124,0)-D124</f>
        <v>139</v>
      </c>
      <c r="F124" s="66" t="n">
        <f aca="false">IF(COUNTA(D124:E124)=0,"",SUM(D124:E124))</f>
        <v>487</v>
      </c>
      <c r="G124" s="47" t="n">
        <f aca="false">IF(OR(F124="",F124=0),"",D124/F124)</f>
        <v>0.714579055441479</v>
      </c>
      <c r="H124" s="47" t="n">
        <f aca="false">IF(OR(F124="",F124=0),"",E124/F124)</f>
        <v>0.285420944558522</v>
      </c>
      <c r="I124" s="32" t="s">
        <v>187</v>
      </c>
      <c r="J124" s="36" t="n">
        <v>3.27267117391589</v>
      </c>
      <c r="K124" s="36" t="n">
        <f aca="false">$K$8</f>
        <v>1.08250239635708</v>
      </c>
      <c r="L124" s="36" t="n">
        <f aca="false">SQRT(J124^2+K124^2)</f>
        <v>3.44705498225642</v>
      </c>
      <c r="M124" s="47" t="n">
        <f aca="false">IF(G124="","",MAX(0,G124-1.96*L124/100))</f>
        <v>0.647016777789253</v>
      </c>
      <c r="N124" s="47" t="n">
        <f aca="false">IF(G124="","",MIN(1,G124+1.96*L124/100))</f>
        <v>0.782141333093704</v>
      </c>
      <c r="O124" s="66" t="n">
        <f aca="false">ROUND(S124*W124,0)</f>
        <v>70</v>
      </c>
      <c r="P124" s="66" t="n">
        <f aca="false">IF(F124="","",ROUND(SQRT((F124*L124/100)^2+(G124*O124)^2),0))</f>
        <v>53</v>
      </c>
      <c r="R124" s="67" t="n">
        <v>20.1315032564184</v>
      </c>
      <c r="S124" s="68" t="n">
        <f aca="false">U124*V124*$F$5</f>
        <v>486.64</v>
      </c>
      <c r="T124" s="69" t="n">
        <f aca="false">MAX(0,MIN(1,R124/100+$D$5))</f>
        <v>0.714767213329815</v>
      </c>
      <c r="U124" s="69" t="n">
        <v>0.56</v>
      </c>
      <c r="V124" s="68" t="n">
        <v>869</v>
      </c>
      <c r="W124" s="69" t="n">
        <v>0.144238908687966</v>
      </c>
      <c r="X124" s="70" t="s">
        <v>188</v>
      </c>
      <c r="Y124" s="70" t="s">
        <v>189</v>
      </c>
    </row>
    <row r="125" customFormat="false" ht="15" hidden="false" customHeight="false" outlineLevel="0" collapsed="false">
      <c r="A125" s="32" t="s">
        <v>256</v>
      </c>
      <c r="B125" s="32" t="s">
        <v>319</v>
      </c>
      <c r="C125" s="32" t="s">
        <v>323</v>
      </c>
      <c r="D125" s="66" t="n">
        <f aca="false">ROUND(S125*T125,0)</f>
        <v>377</v>
      </c>
      <c r="E125" s="66" t="n">
        <f aca="false">ROUND(S125,0)-D125</f>
        <v>170</v>
      </c>
      <c r="F125" s="66" t="n">
        <f aca="false">IF(COUNTA(D125:E125)=0,"",SUM(D125:E125))</f>
        <v>547</v>
      </c>
      <c r="G125" s="47" t="n">
        <f aca="false">IF(OR(F125="",F125=0),"",D125/F125)</f>
        <v>0.689213893967093</v>
      </c>
      <c r="H125" s="47" t="n">
        <f aca="false">IF(OR(F125="",F125=0),"",E125/F125)</f>
        <v>0.310786106032907</v>
      </c>
      <c r="I125" s="32" t="s">
        <v>187</v>
      </c>
      <c r="J125" s="36" t="n">
        <v>3.27267117391589</v>
      </c>
      <c r="K125" s="36" t="n">
        <f aca="false">$K$8</f>
        <v>1.08250239635708</v>
      </c>
      <c r="L125" s="36" t="n">
        <f aca="false">SQRT(J125^2+K125^2)</f>
        <v>3.44705498225642</v>
      </c>
      <c r="M125" s="47" t="n">
        <f aca="false">IF(G125="","",MAX(0,G125-1.96*L125/100))</f>
        <v>0.621651616314867</v>
      </c>
      <c r="N125" s="47" t="n">
        <f aca="false">IF(G125="","",MIN(1,G125+1.96*L125/100))</f>
        <v>0.756776171619319</v>
      </c>
      <c r="O125" s="66" t="n">
        <f aca="false">ROUND(S125*W125,0)</f>
        <v>79</v>
      </c>
      <c r="P125" s="66" t="n">
        <f aca="false">IF(F125="","",ROUND(SQRT((F125*L125/100)^2+(G125*O125)^2),0))</f>
        <v>58</v>
      </c>
      <c r="R125" s="67" t="n">
        <v>17.6111288708353</v>
      </c>
      <c r="S125" s="68" t="n">
        <f aca="false">U125*V125*$F$5</f>
        <v>547.019495412844</v>
      </c>
      <c r="T125" s="69" t="n">
        <f aca="false">MAX(0,MIN(1,R125/100+$D$5))</f>
        <v>0.689563469473985</v>
      </c>
      <c r="U125" s="69" t="n">
        <v>0.666284403669725</v>
      </c>
      <c r="V125" s="68" t="n">
        <v>821</v>
      </c>
      <c r="W125" s="69" t="n">
        <v>0.144238908687966</v>
      </c>
      <c r="X125" s="70" t="s">
        <v>188</v>
      </c>
      <c r="Y125" s="70" t="s">
        <v>189</v>
      </c>
    </row>
    <row r="126" customFormat="false" ht="15" hidden="false" customHeight="false" outlineLevel="0" collapsed="false">
      <c r="A126" s="32" t="s">
        <v>256</v>
      </c>
      <c r="B126" s="32" t="s">
        <v>319</v>
      </c>
      <c r="C126" s="32" t="s">
        <v>324</v>
      </c>
      <c r="D126" s="66" t="n">
        <f aca="false">ROUND(S126*T126,0)</f>
        <v>582</v>
      </c>
      <c r="E126" s="66" t="n">
        <f aca="false">ROUND(S126,0)-D126</f>
        <v>316</v>
      </c>
      <c r="F126" s="66" t="n">
        <f aca="false">IF(COUNTA(D126:E126)=0,"",SUM(D126:E126))</f>
        <v>898</v>
      </c>
      <c r="G126" s="47" t="n">
        <f aca="false">IF(OR(F126="",F126=0),"",D126/F126)</f>
        <v>0.648106904231626</v>
      </c>
      <c r="H126" s="47" t="n">
        <f aca="false">IF(OR(F126="",F126=0),"",E126/F126)</f>
        <v>0.351893095768374</v>
      </c>
      <c r="I126" s="32" t="s">
        <v>187</v>
      </c>
      <c r="J126" s="36" t="n">
        <v>2.23195740581291</v>
      </c>
      <c r="K126" s="36" t="n">
        <f aca="false">$K$8</f>
        <v>1.08250239635708</v>
      </c>
      <c r="L126" s="36" t="n">
        <f aca="false">SQRT(J126^2+K126^2)</f>
        <v>2.48061389568831</v>
      </c>
      <c r="M126" s="47" t="n">
        <f aca="false">IF(G126="","",MAX(0,G126-1.96*L126/100))</f>
        <v>0.599486871876135</v>
      </c>
      <c r="N126" s="47" t="n">
        <f aca="false">IF(G126="","",MIN(1,G126+1.96*L126/100))</f>
        <v>0.696726936587117</v>
      </c>
      <c r="O126" s="66" t="n">
        <f aca="false">ROUND(S126*W126,0)</f>
        <v>76</v>
      </c>
      <c r="P126" s="66" t="n">
        <f aca="false">IF(F126="","",ROUND(SQRT((F126*L126/100)^2+(G126*O126)^2),0))</f>
        <v>54</v>
      </c>
      <c r="R126" s="67" t="n">
        <v>13.4992971839568</v>
      </c>
      <c r="S126" s="68" t="n">
        <f aca="false">U126*V126*$F$5</f>
        <v>898.212765957447</v>
      </c>
      <c r="T126" s="69" t="n">
        <f aca="false">MAX(0,MIN(1,R126/100+$D$5))</f>
        <v>0.6484451526052</v>
      </c>
      <c r="U126" s="69" t="n">
        <v>0.510638297872341</v>
      </c>
      <c r="V126" s="68" t="n">
        <v>1759</v>
      </c>
      <c r="W126" s="69" t="n">
        <v>0.084758520671361</v>
      </c>
      <c r="X126" s="70" t="s">
        <v>194</v>
      </c>
      <c r="Y126" s="70" t="s">
        <v>189</v>
      </c>
    </row>
    <row r="127" customFormat="false" ht="15" hidden="false" customHeight="false" outlineLevel="0" collapsed="false">
      <c r="A127" s="32" t="s">
        <v>256</v>
      </c>
      <c r="B127" s="32" t="s">
        <v>319</v>
      </c>
      <c r="C127" s="32" t="s">
        <v>325</v>
      </c>
      <c r="D127" s="66" t="n">
        <f aca="false">ROUND(S127*T127,0)</f>
        <v>396</v>
      </c>
      <c r="E127" s="66" t="n">
        <f aca="false">ROUND(S127,0)-D127</f>
        <v>238</v>
      </c>
      <c r="F127" s="66" t="n">
        <f aca="false">IF(COUNTA(D127:E127)=0,"",SUM(D127:E127))</f>
        <v>634</v>
      </c>
      <c r="G127" s="47" t="n">
        <f aca="false">IF(OR(F127="",F127=0),"",D127/F127)</f>
        <v>0.624605678233439</v>
      </c>
      <c r="H127" s="47" t="n">
        <f aca="false">IF(OR(F127="",F127=0),"",E127/F127)</f>
        <v>0.375394321766562</v>
      </c>
      <c r="I127" s="32" t="s">
        <v>187</v>
      </c>
      <c r="J127" s="36" t="n">
        <v>2.23195740581291</v>
      </c>
      <c r="K127" s="36" t="n">
        <f aca="false">$K$8</f>
        <v>1.08250239635708</v>
      </c>
      <c r="L127" s="36" t="n">
        <f aca="false">SQRT(J127^2+K127^2)</f>
        <v>2.48061389568831</v>
      </c>
      <c r="M127" s="47" t="n">
        <f aca="false">IF(G127="","",MAX(0,G127-1.96*L127/100))</f>
        <v>0.575985645877948</v>
      </c>
      <c r="N127" s="47" t="n">
        <f aca="false">IF(G127="","",MIN(1,G127+1.96*L127/100))</f>
        <v>0.673225710588929</v>
      </c>
      <c r="O127" s="66" t="n">
        <f aca="false">ROUND(S127*W127,0)</f>
        <v>54</v>
      </c>
      <c r="P127" s="66" t="n">
        <f aca="false">IF(F127="","",ROUND(SQRT((F127*L127/100)^2+(G127*O127)^2),0))</f>
        <v>37</v>
      </c>
      <c r="R127" s="67" t="n">
        <v>11.1054342417113</v>
      </c>
      <c r="S127" s="68" t="n">
        <f aca="false">U127*V127*$F$5</f>
        <v>634.007858546169</v>
      </c>
      <c r="T127" s="69" t="n">
        <f aca="false">MAX(0,MIN(1,R127/100+$D$5))</f>
        <v>0.624506523182745</v>
      </c>
      <c r="U127" s="69" t="n">
        <v>0.609037328094303</v>
      </c>
      <c r="V127" s="68" t="n">
        <v>1041</v>
      </c>
      <c r="W127" s="69" t="n">
        <v>0.084758520671361</v>
      </c>
      <c r="X127" s="70" t="s">
        <v>194</v>
      </c>
      <c r="Y127" s="70" t="s">
        <v>189</v>
      </c>
    </row>
    <row r="128" customFormat="false" ht="15" hidden="false" customHeight="false" outlineLevel="0" collapsed="false">
      <c r="A128" s="32" t="s">
        <v>256</v>
      </c>
      <c r="B128" s="32" t="s">
        <v>319</v>
      </c>
      <c r="C128" s="32" t="s">
        <v>326</v>
      </c>
      <c r="D128" s="66" t="n">
        <f aca="false">ROUND(S128*T128,0)</f>
        <v>438</v>
      </c>
      <c r="E128" s="66" t="n">
        <f aca="false">ROUND(S128,0)-D128</f>
        <v>289</v>
      </c>
      <c r="F128" s="66" t="n">
        <f aca="false">IF(COUNTA(D128:E128)=0,"",SUM(D128:E128))</f>
        <v>727</v>
      </c>
      <c r="G128" s="47" t="n">
        <f aca="false">IF(OR(F128="",F128=0),"",D128/F128)</f>
        <v>0.602475928473177</v>
      </c>
      <c r="H128" s="47" t="n">
        <f aca="false">IF(OR(F128="",F128=0),"",E128/F128)</f>
        <v>0.397524071526823</v>
      </c>
      <c r="I128" s="32" t="s">
        <v>187</v>
      </c>
      <c r="J128" s="36" t="n">
        <v>2.23195740581291</v>
      </c>
      <c r="K128" s="36" t="n">
        <f aca="false">$K$8</f>
        <v>1.08250239635708</v>
      </c>
      <c r="L128" s="36" t="n">
        <f aca="false">SQRT(J128^2+K128^2)</f>
        <v>2.48061389568831</v>
      </c>
      <c r="M128" s="47" t="n">
        <f aca="false">IF(G128="","",MAX(0,G128-1.96*L128/100))</f>
        <v>0.553855896117687</v>
      </c>
      <c r="N128" s="47" t="n">
        <f aca="false">IF(G128="","",MIN(1,G128+1.96*L128/100))</f>
        <v>0.651095960828668</v>
      </c>
      <c r="O128" s="66" t="n">
        <f aca="false">ROUND(S128*W128,0)</f>
        <v>62</v>
      </c>
      <c r="P128" s="66" t="n">
        <f aca="false">IF(F128="","",ROUND(SQRT((F128*L128/100)^2+(G128*O128)^2),0))</f>
        <v>41</v>
      </c>
      <c r="R128" s="67" t="n">
        <v>8.89226413361663</v>
      </c>
      <c r="S128" s="68" t="n">
        <f aca="false">U128*V128*$F$5</f>
        <v>727.46884272997</v>
      </c>
      <c r="T128" s="69" t="n">
        <f aca="false">MAX(0,MIN(1,R128/100+$D$5))</f>
        <v>0.602374822101798</v>
      </c>
      <c r="U128" s="69" t="n">
        <v>0.554896142433234</v>
      </c>
      <c r="V128" s="68" t="n">
        <v>1311</v>
      </c>
      <c r="W128" s="69" t="n">
        <v>0.084758520671361</v>
      </c>
      <c r="X128" s="70" t="s">
        <v>194</v>
      </c>
      <c r="Y128" s="70" t="s">
        <v>189</v>
      </c>
    </row>
    <row r="129" customFormat="false" ht="15" hidden="false" customHeight="false" outlineLevel="0" collapsed="false">
      <c r="A129" s="32" t="s">
        <v>256</v>
      </c>
      <c r="B129" s="32" t="s">
        <v>319</v>
      </c>
      <c r="C129" s="32" t="s">
        <v>327</v>
      </c>
      <c r="D129" s="66" t="n">
        <f aca="false">ROUND(S129*T129,0)</f>
        <v>543</v>
      </c>
      <c r="E129" s="66" t="n">
        <f aca="false">ROUND(S129,0)-D129</f>
        <v>355</v>
      </c>
      <c r="F129" s="66" t="n">
        <f aca="false">IF(COUNTA(D129:E129)=0,"",SUM(D129:E129))</f>
        <v>898</v>
      </c>
      <c r="G129" s="47" t="n">
        <f aca="false">IF(OR(F129="",F129=0),"",D129/F129)</f>
        <v>0.60467706013363</v>
      </c>
      <c r="H129" s="47" t="n">
        <f aca="false">IF(OR(F129="",F129=0),"",E129/F129)</f>
        <v>0.39532293986637</v>
      </c>
      <c r="I129" s="32" t="s">
        <v>187</v>
      </c>
      <c r="J129" s="36" t="n">
        <v>2.23195740581291</v>
      </c>
      <c r="K129" s="36" t="n">
        <f aca="false">$K$8</f>
        <v>1.08250239635708</v>
      </c>
      <c r="L129" s="36" t="n">
        <f aca="false">SQRT(J129^2+K129^2)</f>
        <v>2.48061389568831</v>
      </c>
      <c r="M129" s="47" t="n">
        <f aca="false">IF(G129="","",MAX(0,G129-1.96*L129/100))</f>
        <v>0.55605702777814</v>
      </c>
      <c r="N129" s="47" t="n">
        <f aca="false">IF(G129="","",MIN(1,G129+1.96*L129/100))</f>
        <v>0.653297092489121</v>
      </c>
      <c r="O129" s="66" t="n">
        <f aca="false">ROUND(S129*W129,0)</f>
        <v>76</v>
      </c>
      <c r="P129" s="66" t="n">
        <f aca="false">IF(F129="","",ROUND(SQRT((F129*L129/100)^2+(G129*O129)^2),0))</f>
        <v>51</v>
      </c>
      <c r="R129" s="67" t="n">
        <v>9.12487912395831</v>
      </c>
      <c r="S129" s="68" t="n">
        <f aca="false">U129*V129*$F$5</f>
        <v>898.28</v>
      </c>
      <c r="T129" s="69" t="n">
        <f aca="false">MAX(0,MIN(1,R129/100+$D$5))</f>
        <v>0.604700972005215</v>
      </c>
      <c r="U129" s="69" t="n">
        <v>0.68</v>
      </c>
      <c r="V129" s="68" t="n">
        <v>1321</v>
      </c>
      <c r="W129" s="69" t="n">
        <v>0.084758520671361</v>
      </c>
      <c r="X129" s="70" t="s">
        <v>194</v>
      </c>
      <c r="Y129" s="70" t="s">
        <v>189</v>
      </c>
    </row>
    <row r="130" customFormat="false" ht="15" hidden="false" customHeight="false" outlineLevel="0" collapsed="false">
      <c r="A130" s="32" t="s">
        <v>256</v>
      </c>
      <c r="B130" s="32" t="s">
        <v>319</v>
      </c>
      <c r="C130" s="32" t="s">
        <v>328</v>
      </c>
      <c r="D130" s="66" t="n">
        <f aca="false">ROUND(S130*T130,0)</f>
        <v>417</v>
      </c>
      <c r="E130" s="66" t="n">
        <f aca="false">ROUND(S130,0)-D130</f>
        <v>248</v>
      </c>
      <c r="F130" s="66" t="n">
        <f aca="false">IF(COUNTA(D130:E130)=0,"",SUM(D130:E130))</f>
        <v>665</v>
      </c>
      <c r="G130" s="47" t="n">
        <f aca="false">IF(OR(F130="",F130=0),"",D130/F130)</f>
        <v>0.627067669172932</v>
      </c>
      <c r="H130" s="47" t="n">
        <f aca="false">IF(OR(F130="",F130=0),"",E130/F130)</f>
        <v>0.372932330827068</v>
      </c>
      <c r="I130" s="32" t="s">
        <v>187</v>
      </c>
      <c r="J130" s="36" t="n">
        <v>2.23195740581291</v>
      </c>
      <c r="K130" s="36" t="n">
        <f aca="false">$K$8</f>
        <v>1.08250239635708</v>
      </c>
      <c r="L130" s="36" t="n">
        <f aca="false">SQRT(J130^2+K130^2)</f>
        <v>2.48061389568831</v>
      </c>
      <c r="M130" s="47" t="n">
        <f aca="false">IF(G130="","",MAX(0,G130-1.96*L130/100))</f>
        <v>0.578447636817442</v>
      </c>
      <c r="N130" s="47" t="n">
        <f aca="false">IF(G130="","",MIN(1,G130+1.96*L130/100))</f>
        <v>0.675687701528423</v>
      </c>
      <c r="O130" s="66" t="n">
        <f aca="false">ROUND(S130*W130,0)</f>
        <v>56</v>
      </c>
      <c r="P130" s="66" t="n">
        <f aca="false">IF(F130="","",ROUND(SQRT((F130*L130/100)^2+(G130*O130)^2),0))</f>
        <v>39</v>
      </c>
      <c r="R130" s="67" t="n">
        <v>11.2698177899574</v>
      </c>
      <c r="S130" s="68" t="n">
        <f aca="false">U130*V130*$F$5</f>
        <v>665.309142318568</v>
      </c>
      <c r="T130" s="69" t="n">
        <f aca="false">MAX(0,MIN(1,R130/100+$D$5))</f>
        <v>0.626150358665206</v>
      </c>
      <c r="U130" s="69" t="n">
        <v>0.61545711592837</v>
      </c>
      <c r="V130" s="68" t="n">
        <v>1081</v>
      </c>
      <c r="W130" s="69" t="n">
        <v>0.084758520671361</v>
      </c>
      <c r="X130" s="70" t="s">
        <v>194</v>
      </c>
      <c r="Y130" s="70" t="s">
        <v>189</v>
      </c>
    </row>
    <row r="131" customFormat="false" ht="15" hidden="false" customHeight="false" outlineLevel="0" collapsed="false">
      <c r="A131" s="32" t="s">
        <v>256</v>
      </c>
      <c r="B131" s="32" t="s">
        <v>319</v>
      </c>
      <c r="C131" s="32" t="s">
        <v>329</v>
      </c>
      <c r="D131" s="66" t="n">
        <f aca="false">ROUND(S131*T131,0)</f>
        <v>325</v>
      </c>
      <c r="E131" s="66" t="n">
        <f aca="false">ROUND(S131,0)-D131</f>
        <v>255</v>
      </c>
      <c r="F131" s="66" t="n">
        <f aca="false">IF(COUNTA(D131:E131)=0,"",SUM(D131:E131))</f>
        <v>580</v>
      </c>
      <c r="G131" s="47" t="n">
        <f aca="false">IF(OR(F131="",F131=0),"",D131/F131)</f>
        <v>0.560344827586207</v>
      </c>
      <c r="H131" s="47" t="n">
        <f aca="false">IF(OR(F131="",F131=0),"",E131/F131)</f>
        <v>0.439655172413793</v>
      </c>
      <c r="I131" s="32" t="s">
        <v>187</v>
      </c>
      <c r="J131" s="36" t="n">
        <v>2.23195740581291</v>
      </c>
      <c r="K131" s="36" t="n">
        <f aca="false">$K$8</f>
        <v>1.08250239635708</v>
      </c>
      <c r="L131" s="36" t="n">
        <f aca="false">SQRT(J131^2+K131^2)</f>
        <v>2.48061389568831</v>
      </c>
      <c r="M131" s="47" t="n">
        <f aca="false">IF(G131="","",MAX(0,G131-1.96*L131/100))</f>
        <v>0.511724795230716</v>
      </c>
      <c r="N131" s="47" t="n">
        <f aca="false">IF(G131="","",MIN(1,G131+1.96*L131/100))</f>
        <v>0.608964859941698</v>
      </c>
      <c r="O131" s="66" t="n">
        <f aca="false">ROUND(S131*W131,0)</f>
        <v>49</v>
      </c>
      <c r="P131" s="66" t="n">
        <f aca="false">IF(F131="","",ROUND(SQRT((F131*L131/100)^2+(G131*O131)^2),0))</f>
        <v>31</v>
      </c>
      <c r="R131" s="67" t="n">
        <v>4.66203655994365</v>
      </c>
      <c r="S131" s="68" t="n">
        <f aca="false">U131*V131*$F$5</f>
        <v>580.019459459459</v>
      </c>
      <c r="T131" s="69" t="n">
        <f aca="false">MAX(0,MIN(1,R131/100+$D$5))</f>
        <v>0.560072546365068</v>
      </c>
      <c r="U131" s="69" t="n">
        <v>0.634594594594595</v>
      </c>
      <c r="V131" s="68" t="n">
        <v>914</v>
      </c>
      <c r="W131" s="69" t="n">
        <v>0.084758520671361</v>
      </c>
      <c r="X131" s="70" t="s">
        <v>194</v>
      </c>
      <c r="Y131" s="70" t="s">
        <v>189</v>
      </c>
    </row>
    <row r="132" customFormat="false" ht="15" hidden="false" customHeight="false" outlineLevel="0" collapsed="false">
      <c r="A132" s="32" t="s">
        <v>256</v>
      </c>
      <c r="B132" s="32" t="s">
        <v>319</v>
      </c>
      <c r="C132" s="32" t="s">
        <v>330</v>
      </c>
      <c r="D132" s="66" t="n">
        <f aca="false">ROUND(S132*T132,0)</f>
        <v>419</v>
      </c>
      <c r="E132" s="66" t="n">
        <f aca="false">ROUND(S132,0)-D132</f>
        <v>243</v>
      </c>
      <c r="F132" s="66" t="n">
        <f aca="false">IF(COUNTA(D132:E132)=0,"",SUM(D132:E132))</f>
        <v>662</v>
      </c>
      <c r="G132" s="47" t="n">
        <f aca="false">IF(OR(F132="",F132=0),"",D132/F132)</f>
        <v>0.632930513595166</v>
      </c>
      <c r="H132" s="47" t="n">
        <f aca="false">IF(OR(F132="",F132=0),"",E132/F132)</f>
        <v>0.367069486404834</v>
      </c>
      <c r="I132" s="32" t="s">
        <v>187</v>
      </c>
      <c r="J132" s="36" t="n">
        <v>2.23195740581291</v>
      </c>
      <c r="K132" s="36" t="n">
        <f aca="false">$K$8</f>
        <v>1.08250239635708</v>
      </c>
      <c r="L132" s="36" t="n">
        <f aca="false">SQRT(J132^2+K132^2)</f>
        <v>2.48061389568831</v>
      </c>
      <c r="M132" s="47" t="n">
        <f aca="false">IF(G132="","",MAX(0,G132-1.96*L132/100))</f>
        <v>0.584310481239675</v>
      </c>
      <c r="N132" s="47" t="n">
        <f aca="false">IF(G132="","",MIN(1,G132+1.96*L132/100))</f>
        <v>0.681550545950657</v>
      </c>
      <c r="O132" s="66" t="n">
        <f aca="false">ROUND(S132*W132,0)</f>
        <v>56</v>
      </c>
      <c r="P132" s="66" t="n">
        <f aca="false">IF(F132="","",ROUND(SQRT((F132*L132/100)^2+(G132*O132)^2),0))</f>
        <v>39</v>
      </c>
      <c r="R132" s="67" t="n">
        <v>11.9457629244112</v>
      </c>
      <c r="S132" s="68" t="n">
        <f aca="false">U132*V132*$F$5</f>
        <v>662.03519510329</v>
      </c>
      <c r="T132" s="69" t="n">
        <f aca="false">MAX(0,MIN(1,R132/100+$D$5))</f>
        <v>0.632909810009744</v>
      </c>
      <c r="U132" s="69" t="n">
        <v>0.489671002295333</v>
      </c>
      <c r="V132" s="68" t="n">
        <v>1352</v>
      </c>
      <c r="W132" s="69" t="n">
        <v>0.084758520671361</v>
      </c>
      <c r="X132" s="70" t="s">
        <v>194</v>
      </c>
      <c r="Y132" s="70" t="s">
        <v>189</v>
      </c>
    </row>
    <row r="133" customFormat="false" ht="15" hidden="false" customHeight="false" outlineLevel="0" collapsed="false">
      <c r="A133" s="32" t="s">
        <v>256</v>
      </c>
      <c r="B133" s="32" t="s">
        <v>319</v>
      </c>
      <c r="C133" s="32" t="s">
        <v>331</v>
      </c>
      <c r="D133" s="66" t="n">
        <f aca="false">ROUND(S133*T133,0)</f>
        <v>445</v>
      </c>
      <c r="E133" s="66" t="n">
        <f aca="false">ROUND(S133,0)-D133</f>
        <v>293</v>
      </c>
      <c r="F133" s="66" t="n">
        <f aca="false">IF(COUNTA(D133:E133)=0,"",SUM(D133:E133))</f>
        <v>738</v>
      </c>
      <c r="G133" s="47" t="n">
        <f aca="false">IF(OR(F133="",F133=0),"",D133/F133)</f>
        <v>0.602981029810298</v>
      </c>
      <c r="H133" s="47" t="n">
        <f aca="false">IF(OR(F133="",F133=0),"",E133/F133)</f>
        <v>0.397018970189702</v>
      </c>
      <c r="I133" s="32" t="s">
        <v>187</v>
      </c>
      <c r="J133" s="36" t="n">
        <v>2.23195740581291</v>
      </c>
      <c r="K133" s="36" t="n">
        <f aca="false">$K$8</f>
        <v>1.08250239635708</v>
      </c>
      <c r="L133" s="36" t="n">
        <f aca="false">SQRT(J133^2+K133^2)</f>
        <v>2.48061389568831</v>
      </c>
      <c r="M133" s="47" t="n">
        <f aca="false">IF(G133="","",MAX(0,G133-1.96*L133/100))</f>
        <v>0.554360997454807</v>
      </c>
      <c r="N133" s="47" t="n">
        <f aca="false">IF(G133="","",MIN(1,G133+1.96*L133/100))</f>
        <v>0.651601062165789</v>
      </c>
      <c r="O133" s="66" t="n">
        <f aca="false">ROUND(S133*W133,0)</f>
        <v>63</v>
      </c>
      <c r="P133" s="66" t="n">
        <f aca="false">IF(F133="","",ROUND(SQRT((F133*L133/100)^2+(G133*O133)^2),0))</f>
        <v>42</v>
      </c>
      <c r="R133" s="67" t="n">
        <v>8.93351208541616</v>
      </c>
      <c r="S133" s="68" t="n">
        <f aca="false">U133*V133*$F$5</f>
        <v>737.535483870968</v>
      </c>
      <c r="T133" s="69" t="n">
        <f aca="false">MAX(0,MIN(1,R133/100+$D$5))</f>
        <v>0.602787301619793</v>
      </c>
      <c r="U133" s="69" t="n">
        <v>0.561290322580645</v>
      </c>
      <c r="V133" s="68" t="n">
        <v>1314</v>
      </c>
      <c r="W133" s="69" t="n">
        <v>0.084758520671361</v>
      </c>
      <c r="X133" s="70" t="s">
        <v>194</v>
      </c>
      <c r="Y133" s="70" t="s">
        <v>189</v>
      </c>
    </row>
    <row r="134" customFormat="false" ht="15" hidden="false" customHeight="false" outlineLevel="0" collapsed="false">
      <c r="A134" s="32" t="s">
        <v>256</v>
      </c>
      <c r="B134" s="32" t="s">
        <v>332</v>
      </c>
      <c r="C134" s="32" t="s">
        <v>333</v>
      </c>
      <c r="D134" s="66" t="n">
        <f aca="false">ROUND(S134*T134,0)</f>
        <v>386</v>
      </c>
      <c r="E134" s="66" t="n">
        <f aca="false">ROUND(S134,0)-D134</f>
        <v>299</v>
      </c>
      <c r="F134" s="66" t="n">
        <f aca="false">IF(COUNTA(D134:E134)=0,"",SUM(D134:E134))</f>
        <v>685</v>
      </c>
      <c r="G134" s="47" t="n">
        <f aca="false">IF(OR(F134="",F134=0),"",D134/F134)</f>
        <v>0.563503649635037</v>
      </c>
      <c r="H134" s="47" t="n">
        <f aca="false">IF(OR(F134="",F134=0),"",E134/F134)</f>
        <v>0.436496350364964</v>
      </c>
      <c r="I134" s="32" t="s">
        <v>187</v>
      </c>
      <c r="J134" s="36" t="n">
        <v>2.23195740581291</v>
      </c>
      <c r="K134" s="36" t="n">
        <f aca="false">$K$8</f>
        <v>1.08250239635708</v>
      </c>
      <c r="L134" s="36" t="n">
        <f aca="false">SQRT(J134^2+K134^2)</f>
        <v>2.48061389568831</v>
      </c>
      <c r="M134" s="47" t="n">
        <f aca="false">IF(G134="","",MAX(0,G134-1.96*L134/100))</f>
        <v>0.514883617279546</v>
      </c>
      <c r="N134" s="47" t="n">
        <f aca="false">IF(G134="","",MIN(1,G134+1.96*L134/100))</f>
        <v>0.612123681990527</v>
      </c>
      <c r="O134" s="66" t="n">
        <f aca="false">ROUND(S134*W134,0)</f>
        <v>58</v>
      </c>
      <c r="P134" s="66" t="n">
        <f aca="false">IF(F134="","",ROUND(SQRT((F134*L134/100)^2+(G134*O134)^2),0))</f>
        <v>37</v>
      </c>
      <c r="R134" s="67" t="n">
        <v>5.07501293993629</v>
      </c>
      <c r="S134" s="68" t="n">
        <f aca="false">U134*V134*$F$5</f>
        <v>685.017857142857</v>
      </c>
      <c r="T134" s="69" t="n">
        <f aca="false">MAX(0,MIN(1,R134/100+$D$5))</f>
        <v>0.564202310164995</v>
      </c>
      <c r="U134" s="69" t="n">
        <v>0.462225274725275</v>
      </c>
      <c r="V134" s="68" t="n">
        <v>1482</v>
      </c>
      <c r="W134" s="69" t="n">
        <v>0.084758520671361</v>
      </c>
      <c r="X134" s="70" t="s">
        <v>194</v>
      </c>
      <c r="Y134" s="70" t="s">
        <v>189</v>
      </c>
    </row>
    <row r="135" customFormat="false" ht="15" hidden="false" customHeight="false" outlineLevel="0" collapsed="false">
      <c r="A135" s="32" t="s">
        <v>256</v>
      </c>
      <c r="B135" s="32" t="s">
        <v>332</v>
      </c>
      <c r="C135" s="32" t="s">
        <v>334</v>
      </c>
      <c r="D135" s="66" t="n">
        <f aca="false">ROUND(S135*T135,0)</f>
        <v>344</v>
      </c>
      <c r="E135" s="66" t="n">
        <f aca="false">ROUND(S135,0)-D135</f>
        <v>369</v>
      </c>
      <c r="F135" s="66" t="n">
        <f aca="false">IF(COUNTA(D135:E135)=0,"",SUM(D135:E135))</f>
        <v>713</v>
      </c>
      <c r="G135" s="47" t="n">
        <f aca="false">IF(OR(F135="",F135=0),"",D135/F135)</f>
        <v>0.482468443197756</v>
      </c>
      <c r="H135" s="47" t="n">
        <f aca="false">IF(OR(F135="",F135=0),"",E135/F135)</f>
        <v>0.517531556802244</v>
      </c>
      <c r="I135" s="32" t="s">
        <v>187</v>
      </c>
      <c r="J135" s="36" t="n">
        <v>2.23195740581291</v>
      </c>
      <c r="K135" s="36" t="n">
        <f aca="false">$K$8</f>
        <v>1.08250239635708</v>
      </c>
      <c r="L135" s="36" t="n">
        <f aca="false">SQRT(J135^2+K135^2)</f>
        <v>2.48061389568831</v>
      </c>
      <c r="M135" s="47" t="n">
        <f aca="false">IF(G135="","",MAX(0,G135-1.96*L135/100))</f>
        <v>0.433848410842265</v>
      </c>
      <c r="N135" s="47" t="n">
        <f aca="false">IF(G135="","",MIN(1,G135+1.96*L135/100))</f>
        <v>0.531088475553247</v>
      </c>
      <c r="O135" s="66" t="n">
        <f aca="false">ROUND(S135*W135,0)</f>
        <v>60</v>
      </c>
      <c r="P135" s="66" t="n">
        <f aca="false">IF(F135="","",ROUND(SQRT((F135*L135/100)^2+(G135*O135)^2),0))</f>
        <v>34</v>
      </c>
      <c r="R135" s="67" t="n">
        <v>-3.0298441226771</v>
      </c>
      <c r="S135" s="68" t="n">
        <f aca="false">U135*V135*$F$5</f>
        <v>712.774509803922</v>
      </c>
      <c r="T135" s="69" t="n">
        <f aca="false">MAX(0,MIN(1,R135/100+$D$5))</f>
        <v>0.483153739538861</v>
      </c>
      <c r="U135" s="69" t="n">
        <v>0.544934640522876</v>
      </c>
      <c r="V135" s="68" t="n">
        <v>1308</v>
      </c>
      <c r="W135" s="69" t="n">
        <v>0.084758520671361</v>
      </c>
      <c r="X135" s="70" t="s">
        <v>194</v>
      </c>
      <c r="Y135" s="70" t="s">
        <v>189</v>
      </c>
    </row>
    <row r="136" customFormat="false" ht="15" hidden="false" customHeight="false" outlineLevel="0" collapsed="false">
      <c r="A136" s="32" t="s">
        <v>256</v>
      </c>
      <c r="B136" s="32" t="s">
        <v>332</v>
      </c>
      <c r="C136" s="32" t="s">
        <v>335</v>
      </c>
      <c r="D136" s="66" t="n">
        <f aca="false">ROUND(S136*T136,0)</f>
        <v>405</v>
      </c>
      <c r="E136" s="66" t="n">
        <f aca="false">ROUND(S136,0)-D136</f>
        <v>376</v>
      </c>
      <c r="F136" s="66" t="n">
        <f aca="false">IF(COUNTA(D136:E136)=0,"",SUM(D136:E136))</f>
        <v>781</v>
      </c>
      <c r="G136" s="47" t="n">
        <f aca="false">IF(OR(F136="",F136=0),"",D136/F136)</f>
        <v>0.518565941101152</v>
      </c>
      <c r="H136" s="47" t="n">
        <f aca="false">IF(OR(F136="",F136=0),"",E136/F136)</f>
        <v>0.481434058898848</v>
      </c>
      <c r="I136" s="32" t="s">
        <v>187</v>
      </c>
      <c r="J136" s="36" t="n">
        <v>2.23195740581291</v>
      </c>
      <c r="K136" s="36" t="n">
        <f aca="false">$K$8</f>
        <v>1.08250239635708</v>
      </c>
      <c r="L136" s="36" t="n">
        <f aca="false">SQRT(J136^2+K136^2)</f>
        <v>2.48061389568831</v>
      </c>
      <c r="M136" s="47" t="n">
        <f aca="false">IF(G136="","",MAX(0,G136-1.96*L136/100))</f>
        <v>0.469945908745662</v>
      </c>
      <c r="N136" s="47" t="n">
        <f aca="false">IF(G136="","",MIN(1,G136+1.96*L136/100))</f>
        <v>0.567185973456643</v>
      </c>
      <c r="O136" s="66" t="n">
        <f aca="false">ROUND(S136*W136,0)</f>
        <v>66</v>
      </c>
      <c r="P136" s="66" t="n">
        <f aca="false">IF(F136="","",ROUND(SQRT((F136*L136/100)^2+(G136*O136)^2),0))</f>
        <v>39</v>
      </c>
      <c r="R136" s="67" t="n">
        <v>0.551564158890053</v>
      </c>
      <c r="S136" s="68" t="n">
        <f aca="false">U136*V136*$F$5</f>
        <v>780.975243810953</v>
      </c>
      <c r="T136" s="69" t="n">
        <f aca="false">MAX(0,MIN(1,R136/100+$D$5))</f>
        <v>0.518967822354532</v>
      </c>
      <c r="U136" s="69" t="n">
        <v>0.577644411102776</v>
      </c>
      <c r="V136" s="68" t="n">
        <v>1352</v>
      </c>
      <c r="W136" s="69" t="n">
        <v>0.084758520671361</v>
      </c>
      <c r="X136" s="70" t="s">
        <v>194</v>
      </c>
      <c r="Y136" s="70" t="s">
        <v>189</v>
      </c>
    </row>
    <row r="137" customFormat="false" ht="15" hidden="false" customHeight="false" outlineLevel="0" collapsed="false">
      <c r="A137" s="32" t="s">
        <v>256</v>
      </c>
      <c r="B137" s="32" t="s">
        <v>336</v>
      </c>
      <c r="C137" s="32" t="s">
        <v>336</v>
      </c>
      <c r="D137" s="66" t="n">
        <f aca="false">ROUND(S137*T137,0)</f>
        <v>617</v>
      </c>
      <c r="E137" s="66" t="n">
        <f aca="false">ROUND(S137,0)-D137</f>
        <v>653</v>
      </c>
      <c r="F137" s="66" t="n">
        <f aca="false">IF(COUNTA(D137:E137)=0,"",SUM(D137:E137))</f>
        <v>1270</v>
      </c>
      <c r="G137" s="47" t="n">
        <f aca="false">IF(OR(F137="",F137=0),"",D137/F137)</f>
        <v>0.485826771653543</v>
      </c>
      <c r="H137" s="47" t="n">
        <f aca="false">IF(OR(F137="",F137=0),"",E137/F137)</f>
        <v>0.514173228346457</v>
      </c>
      <c r="I137" s="32" t="s">
        <v>187</v>
      </c>
      <c r="J137" s="36" t="n">
        <v>2.04108163546025</v>
      </c>
      <c r="K137" s="36" t="n">
        <f aca="false">$K$8</f>
        <v>1.08250239635708</v>
      </c>
      <c r="L137" s="36" t="n">
        <f aca="false">SQRT(J137^2+K137^2)</f>
        <v>2.31037349377366</v>
      </c>
      <c r="M137" s="47" t="n">
        <f aca="false">IF(G137="","",MAX(0,G137-1.96*L137/100))</f>
        <v>0.44054345117558</v>
      </c>
      <c r="N137" s="47" t="n">
        <f aca="false">IF(G137="","",MIN(1,G137+1.96*L137/100))</f>
        <v>0.531110092131507</v>
      </c>
      <c r="O137" s="66" t="n">
        <f aca="false">ROUND(S137*W137,0)</f>
        <v>80</v>
      </c>
      <c r="P137" s="66" t="n">
        <f aca="false">IF(F137="","",ROUND(SQRT((F137*L137/100)^2+(G137*O137)^2),0))</f>
        <v>49</v>
      </c>
      <c r="R137" s="67" t="n">
        <v>-2.79510718137885</v>
      </c>
      <c r="S137" s="68" t="n">
        <f aca="false">U137*V137*$F$5</f>
        <v>1270.44031093837</v>
      </c>
      <c r="T137" s="69" t="n">
        <f aca="false">MAX(0,MIN(1,R137/100+$D$5))</f>
        <v>0.485501108951843</v>
      </c>
      <c r="U137" s="69" t="n">
        <v>0.676846196557468</v>
      </c>
      <c r="V137" s="68" t="n">
        <v>1877</v>
      </c>
      <c r="W137" s="69" t="n">
        <v>0.0626598089245614</v>
      </c>
      <c r="X137" s="70" t="s">
        <v>227</v>
      </c>
      <c r="Y137" s="70" t="s">
        <v>189</v>
      </c>
    </row>
    <row r="138" customFormat="false" ht="15" hidden="false" customHeight="false" outlineLevel="0" collapsed="false">
      <c r="A138" s="32" t="s">
        <v>256</v>
      </c>
      <c r="B138" s="32" t="s">
        <v>337</v>
      </c>
      <c r="C138" s="32" t="s">
        <v>338</v>
      </c>
      <c r="D138" s="66" t="n">
        <f aca="false">ROUND(S138*T138,0)</f>
        <v>294</v>
      </c>
      <c r="E138" s="66" t="n">
        <f aca="false">ROUND(S138,0)-D138</f>
        <v>281</v>
      </c>
      <c r="F138" s="66" t="n">
        <f aca="false">IF(COUNTA(D138:E138)=0,"",SUM(D138:E138))</f>
        <v>575</v>
      </c>
      <c r="G138" s="47" t="n">
        <f aca="false">IF(OR(F138="",F138=0),"",D138/F138)</f>
        <v>0.511304347826087</v>
      </c>
      <c r="H138" s="47" t="n">
        <f aca="false">IF(OR(F138="",F138=0),"",E138/F138)</f>
        <v>0.488695652173913</v>
      </c>
      <c r="I138" s="32" t="s">
        <v>187</v>
      </c>
      <c r="J138" s="36" t="n">
        <v>2.23195740581291</v>
      </c>
      <c r="K138" s="36" t="n">
        <f aca="false">$K$8</f>
        <v>1.08250239635708</v>
      </c>
      <c r="L138" s="36" t="n">
        <f aca="false">SQRT(J138^2+K138^2)</f>
        <v>2.48061389568831</v>
      </c>
      <c r="M138" s="47" t="n">
        <f aca="false">IF(G138="","",MAX(0,G138-1.96*L138/100))</f>
        <v>0.462684315470596</v>
      </c>
      <c r="N138" s="47" t="n">
        <f aca="false">IF(G138="","",MIN(1,G138+1.96*L138/100))</f>
        <v>0.559924380181578</v>
      </c>
      <c r="O138" s="66" t="n">
        <f aca="false">ROUND(S138*W138,0)</f>
        <v>49</v>
      </c>
      <c r="P138" s="66" t="n">
        <f aca="false">IF(F138="","",ROUND(SQRT((F138*L138/100)^2+(G138*O138)^2),0))</f>
        <v>29</v>
      </c>
      <c r="R138" s="67" t="n">
        <v>-0.192591052840296</v>
      </c>
      <c r="S138" s="68" t="n">
        <f aca="false">U138*V138*$F$5</f>
        <v>574.764397905759</v>
      </c>
      <c r="T138" s="69" t="n">
        <f aca="false">MAX(0,MIN(1,R138/100+$D$5))</f>
        <v>0.511526270237229</v>
      </c>
      <c r="U138" s="69" t="n">
        <v>0.575916230366492</v>
      </c>
      <c r="V138" s="68" t="n">
        <v>998</v>
      </c>
      <c r="W138" s="69" t="n">
        <v>0.084758520671361</v>
      </c>
      <c r="X138" s="70" t="s">
        <v>194</v>
      </c>
      <c r="Y138" s="70" t="s">
        <v>189</v>
      </c>
    </row>
    <row r="139" customFormat="false" ht="15" hidden="false" customHeight="false" outlineLevel="0" collapsed="false">
      <c r="A139" s="32" t="s">
        <v>256</v>
      </c>
      <c r="B139" s="32" t="s">
        <v>337</v>
      </c>
      <c r="C139" s="32" t="s">
        <v>339</v>
      </c>
      <c r="D139" s="66" t="n">
        <f aca="false">ROUND(S139*T139,0)</f>
        <v>408</v>
      </c>
      <c r="E139" s="66" t="n">
        <f aca="false">ROUND(S139,0)-D139</f>
        <v>381</v>
      </c>
      <c r="F139" s="66" t="n">
        <f aca="false">IF(COUNTA(D139:E139)=0,"",SUM(D139:E139))</f>
        <v>789</v>
      </c>
      <c r="G139" s="47" t="n">
        <f aca="false">IF(OR(F139="",F139=0),"",D139/F139)</f>
        <v>0.517110266159696</v>
      </c>
      <c r="H139" s="47" t="n">
        <f aca="false">IF(OR(F139="",F139=0),"",E139/F139)</f>
        <v>0.482889733840304</v>
      </c>
      <c r="I139" s="32" t="s">
        <v>187</v>
      </c>
      <c r="J139" s="36" t="n">
        <v>2.23195740581291</v>
      </c>
      <c r="K139" s="36" t="n">
        <f aca="false">$K$8</f>
        <v>1.08250239635708</v>
      </c>
      <c r="L139" s="36" t="n">
        <f aca="false">SQRT(J139^2+K139^2)</f>
        <v>2.48061389568831</v>
      </c>
      <c r="M139" s="47" t="n">
        <f aca="false">IF(G139="","",MAX(0,G139-1.96*L139/100))</f>
        <v>0.468490233804205</v>
      </c>
      <c r="N139" s="47" t="n">
        <f aca="false">IF(G139="","",MIN(1,G139+1.96*L139/100))</f>
        <v>0.565730298515187</v>
      </c>
      <c r="O139" s="66" t="n">
        <f aca="false">ROUND(S139*W139,0)</f>
        <v>67</v>
      </c>
      <c r="P139" s="66" t="n">
        <f aca="false">IF(F139="","",ROUND(SQRT((F139*L139/100)^2+(G139*O139)^2),0))</f>
        <v>40</v>
      </c>
      <c r="R139" s="67" t="n">
        <v>0.401107424434985</v>
      </c>
      <c r="S139" s="68" t="n">
        <f aca="false">U139*V139*$F$5</f>
        <v>789.294258373206</v>
      </c>
      <c r="T139" s="69" t="n">
        <f aca="false">MAX(0,MIN(1,R139/100+$D$5))</f>
        <v>0.517463255009982</v>
      </c>
      <c r="U139" s="69" t="n">
        <v>0.595693779904306</v>
      </c>
      <c r="V139" s="68" t="n">
        <v>1325</v>
      </c>
      <c r="W139" s="69" t="n">
        <v>0.084758520671361</v>
      </c>
      <c r="X139" s="70" t="s">
        <v>194</v>
      </c>
      <c r="Y139" s="70" t="s">
        <v>189</v>
      </c>
    </row>
    <row r="140" customFormat="false" ht="15" hidden="false" customHeight="false" outlineLevel="0" collapsed="false">
      <c r="A140" s="32" t="s">
        <v>256</v>
      </c>
      <c r="B140" s="32" t="s">
        <v>340</v>
      </c>
      <c r="C140" s="32" t="s">
        <v>341</v>
      </c>
      <c r="D140" s="66" t="n">
        <f aca="false">ROUND(S140*T140,0)</f>
        <v>438</v>
      </c>
      <c r="E140" s="66" t="n">
        <f aca="false">ROUND(S140,0)-D140</f>
        <v>378</v>
      </c>
      <c r="F140" s="66" t="n">
        <f aca="false">IF(COUNTA(D140:E140)=0,"",SUM(D140:E140))</f>
        <v>816</v>
      </c>
      <c r="G140" s="47" t="n">
        <f aca="false">IF(OR(F140="",F140=0),"",D140/F140)</f>
        <v>0.536764705882353</v>
      </c>
      <c r="H140" s="47" t="n">
        <f aca="false">IF(OR(F140="",F140=0),"",E140/F140)</f>
        <v>0.463235294117647</v>
      </c>
      <c r="I140" s="32" t="s">
        <v>187</v>
      </c>
      <c r="J140" s="36" t="n">
        <v>2.23195740581291</v>
      </c>
      <c r="K140" s="36" t="n">
        <f aca="false">$K$8</f>
        <v>1.08250239635708</v>
      </c>
      <c r="L140" s="36" t="n">
        <f aca="false">SQRT(J140^2+K140^2)</f>
        <v>2.48061389568831</v>
      </c>
      <c r="M140" s="47" t="n">
        <f aca="false">IF(G140="","",MAX(0,G140-1.96*L140/100))</f>
        <v>0.488144673526862</v>
      </c>
      <c r="N140" s="47" t="n">
        <f aca="false">IF(G140="","",MIN(1,G140+1.96*L140/100))</f>
        <v>0.585384738237844</v>
      </c>
      <c r="O140" s="66" t="n">
        <f aca="false">ROUND(S140*W140,0)</f>
        <v>69</v>
      </c>
      <c r="P140" s="66" t="n">
        <f aca="false">IF(F140="","",ROUND(SQRT((F140*L140/100)^2+(G140*O140)^2),0))</f>
        <v>42</v>
      </c>
      <c r="R140" s="67" t="n">
        <v>2.36422176549331</v>
      </c>
      <c r="S140" s="68" t="n">
        <f aca="false">U140*V140*$F$5</f>
        <v>816.283916083916</v>
      </c>
      <c r="T140" s="69" t="n">
        <f aca="false">MAX(0,MIN(1,R140/100+$D$5))</f>
        <v>0.537094398420565</v>
      </c>
      <c r="U140" s="69" t="n">
        <v>0.572027972027972</v>
      </c>
      <c r="V140" s="68" t="n">
        <v>1427</v>
      </c>
      <c r="W140" s="69" t="n">
        <v>0.084758520671361</v>
      </c>
      <c r="X140" s="70" t="s">
        <v>194</v>
      </c>
      <c r="Y140" s="70" t="s">
        <v>189</v>
      </c>
    </row>
    <row r="141" customFormat="false" ht="15" hidden="false" customHeight="false" outlineLevel="0" collapsed="false">
      <c r="A141" s="32" t="s">
        <v>256</v>
      </c>
      <c r="B141" s="32" t="s">
        <v>340</v>
      </c>
      <c r="C141" s="32" t="s">
        <v>342</v>
      </c>
      <c r="D141" s="66" t="n">
        <f aca="false">ROUND(S141*T141,0)</f>
        <v>435</v>
      </c>
      <c r="E141" s="66" t="n">
        <f aca="false">ROUND(S141,0)-D141</f>
        <v>388</v>
      </c>
      <c r="F141" s="66" t="n">
        <f aca="false">IF(COUNTA(D141:E141)=0,"",SUM(D141:E141))</f>
        <v>823</v>
      </c>
      <c r="G141" s="47" t="n">
        <f aca="false">IF(OR(F141="",F141=0),"",D141/F141)</f>
        <v>0.528554070473876</v>
      </c>
      <c r="H141" s="47" t="n">
        <f aca="false">IF(OR(F141="",F141=0),"",E141/F141)</f>
        <v>0.471445929526124</v>
      </c>
      <c r="I141" s="32" t="s">
        <v>187</v>
      </c>
      <c r="J141" s="36" t="n">
        <v>2.23195740581291</v>
      </c>
      <c r="K141" s="36" t="n">
        <f aca="false">$K$8</f>
        <v>1.08250239635708</v>
      </c>
      <c r="L141" s="36" t="n">
        <f aca="false">SQRT(J141^2+K141^2)</f>
        <v>2.48061389568831</v>
      </c>
      <c r="M141" s="47" t="n">
        <f aca="false">IF(G141="","",MAX(0,G141-1.96*L141/100))</f>
        <v>0.479934038118385</v>
      </c>
      <c r="N141" s="47" t="n">
        <f aca="false">IF(G141="","",MIN(1,G141+1.96*L141/100))</f>
        <v>0.577174102829367</v>
      </c>
      <c r="O141" s="66" t="n">
        <f aca="false">ROUND(S141*W141,0)</f>
        <v>70</v>
      </c>
      <c r="P141" s="66" t="n">
        <f aca="false">IF(F141="","",ROUND(SQRT((F141*L141/100)^2+(G141*O141)^2),0))</f>
        <v>42</v>
      </c>
      <c r="R141" s="67" t="n">
        <v>1.48952390365533</v>
      </c>
      <c r="S141" s="68" t="n">
        <f aca="false">U141*V141*$F$5</f>
        <v>823.491577335375</v>
      </c>
      <c r="T141" s="69" t="n">
        <f aca="false">MAX(0,MIN(1,R141/100+$D$5))</f>
        <v>0.528347419802185</v>
      </c>
      <c r="U141" s="69" t="n">
        <v>0.616385911179173</v>
      </c>
      <c r="V141" s="68" t="n">
        <v>1336</v>
      </c>
      <c r="W141" s="69" t="n">
        <v>0.084758520671361</v>
      </c>
      <c r="X141" s="70" t="s">
        <v>194</v>
      </c>
      <c r="Y141" s="70" t="s">
        <v>189</v>
      </c>
    </row>
    <row r="142" customFormat="false" ht="15" hidden="false" customHeight="false" outlineLevel="0" collapsed="false">
      <c r="A142" s="32" t="s">
        <v>256</v>
      </c>
      <c r="B142" s="32" t="s">
        <v>340</v>
      </c>
      <c r="C142" s="32" t="s">
        <v>343</v>
      </c>
      <c r="D142" s="66" t="n">
        <f aca="false">ROUND(S142*T142,0)</f>
        <v>627</v>
      </c>
      <c r="E142" s="66" t="n">
        <f aca="false">ROUND(S142,0)-D142</f>
        <v>604</v>
      </c>
      <c r="F142" s="66" t="n">
        <f aca="false">IF(COUNTA(D142:E142)=0,"",SUM(D142:E142))</f>
        <v>1231</v>
      </c>
      <c r="G142" s="47" t="n">
        <f aca="false">IF(OR(F142="",F142=0),"",D142/F142)</f>
        <v>0.509341998375305</v>
      </c>
      <c r="H142" s="47" t="n">
        <f aca="false">IF(OR(F142="",F142=0),"",E142/F142)</f>
        <v>0.490658001624695</v>
      </c>
      <c r="I142" s="32" t="s">
        <v>187</v>
      </c>
      <c r="J142" s="36" t="n">
        <v>2.04108163546025</v>
      </c>
      <c r="K142" s="36" t="n">
        <f aca="false">$K$8</f>
        <v>1.08250239635708</v>
      </c>
      <c r="L142" s="36" t="n">
        <f aca="false">SQRT(J142^2+K142^2)</f>
        <v>2.31037349377366</v>
      </c>
      <c r="M142" s="47" t="n">
        <f aca="false">IF(G142="","",MAX(0,G142-1.96*L142/100))</f>
        <v>0.464058677897341</v>
      </c>
      <c r="N142" s="47" t="n">
        <f aca="false">IF(G142="","",MIN(1,G142+1.96*L142/100))</f>
        <v>0.554625318853268</v>
      </c>
      <c r="O142" s="66" t="n">
        <f aca="false">ROUND(S142*W142,0)</f>
        <v>77</v>
      </c>
      <c r="P142" s="66" t="n">
        <f aca="false">IF(F142="","",ROUND(SQRT((F142*L142/100)^2+(G142*O142)^2),0))</f>
        <v>48</v>
      </c>
      <c r="R142" s="67" t="n">
        <v>-0.35066714865307</v>
      </c>
      <c r="S142" s="68" t="n">
        <f aca="false">U142*V142*$F$5</f>
        <v>1230.51149425287</v>
      </c>
      <c r="T142" s="69" t="n">
        <f aca="false">MAX(0,MIN(1,R142/100+$D$5))</f>
        <v>0.509945509279101</v>
      </c>
      <c r="U142" s="69" t="n">
        <v>0.58735632183908</v>
      </c>
      <c r="V142" s="68" t="n">
        <v>2095</v>
      </c>
      <c r="W142" s="69" t="n">
        <v>0.0626598089245614</v>
      </c>
      <c r="X142" s="70" t="s">
        <v>227</v>
      </c>
      <c r="Y142" s="70" t="s">
        <v>189</v>
      </c>
    </row>
    <row r="143" customFormat="false" ht="15" hidden="false" customHeight="false" outlineLevel="0" collapsed="false">
      <c r="A143" s="32" t="s">
        <v>256</v>
      </c>
      <c r="B143" s="32" t="s">
        <v>340</v>
      </c>
      <c r="C143" s="32" t="s">
        <v>344</v>
      </c>
      <c r="D143" s="66" t="n">
        <f aca="false">ROUND(S143*T143,0)</f>
        <v>516</v>
      </c>
      <c r="E143" s="66" t="n">
        <f aca="false">ROUND(S143,0)-D143</f>
        <v>411</v>
      </c>
      <c r="F143" s="66" t="n">
        <f aca="false">IF(COUNTA(D143:E143)=0,"",SUM(D143:E143))</f>
        <v>927</v>
      </c>
      <c r="G143" s="47" t="n">
        <f aca="false">IF(OR(F143="",F143=0),"",D143/F143)</f>
        <v>0.55663430420712</v>
      </c>
      <c r="H143" s="47" t="n">
        <f aca="false">IF(OR(F143="",F143=0),"",E143/F143)</f>
        <v>0.44336569579288</v>
      </c>
      <c r="I143" s="32" t="s">
        <v>187</v>
      </c>
      <c r="J143" s="36" t="n">
        <v>2.04108163546025</v>
      </c>
      <c r="K143" s="36" t="n">
        <f aca="false">$K$8</f>
        <v>1.08250239635708</v>
      </c>
      <c r="L143" s="36" t="n">
        <f aca="false">SQRT(J143^2+K143^2)</f>
        <v>2.31037349377366</v>
      </c>
      <c r="M143" s="47" t="n">
        <f aca="false">IF(G143="","",MAX(0,G143-1.96*L143/100))</f>
        <v>0.511350983729156</v>
      </c>
      <c r="N143" s="47" t="n">
        <f aca="false">IF(G143="","",MIN(1,G143+1.96*L143/100))</f>
        <v>0.601917624685084</v>
      </c>
      <c r="O143" s="66" t="n">
        <f aca="false">ROUND(S143*W143,0)</f>
        <v>58</v>
      </c>
      <c r="P143" s="66" t="n">
        <f aca="false">IF(F143="","",ROUND(SQRT((F143*L143/100)^2+(G143*O143)^2),0))</f>
        <v>39</v>
      </c>
      <c r="R143" s="67" t="n">
        <v>4.34042269247509</v>
      </c>
      <c r="S143" s="68" t="n">
        <f aca="false">U143*V143*$F$5</f>
        <v>927.10447761194</v>
      </c>
      <c r="T143" s="69" t="n">
        <f aca="false">MAX(0,MIN(1,R143/100+$D$5))</f>
        <v>0.556856407690383</v>
      </c>
      <c r="U143" s="69" t="n">
        <v>0.546641791044776</v>
      </c>
      <c r="V143" s="68" t="n">
        <v>1696</v>
      </c>
      <c r="W143" s="69" t="n">
        <v>0.0626598089245614</v>
      </c>
      <c r="X143" s="70" t="s">
        <v>227</v>
      </c>
      <c r="Y143" s="70" t="s">
        <v>189</v>
      </c>
    </row>
    <row r="144" customFormat="false" ht="15" hidden="false" customHeight="false" outlineLevel="0" collapsed="false">
      <c r="A144" s="32" t="s">
        <v>256</v>
      </c>
      <c r="B144" s="32" t="s">
        <v>340</v>
      </c>
      <c r="C144" s="32" t="s">
        <v>345</v>
      </c>
      <c r="D144" s="66" t="n">
        <f aca="false">ROUND(S144*T144,0)</f>
        <v>288</v>
      </c>
      <c r="E144" s="66" t="n">
        <f aca="false">ROUND(S144,0)-D144</f>
        <v>283</v>
      </c>
      <c r="F144" s="66" t="n">
        <f aca="false">IF(COUNTA(D144:E144)=0,"",SUM(D144:E144))</f>
        <v>571</v>
      </c>
      <c r="G144" s="47" t="n">
        <f aca="false">IF(OR(F144="",F144=0),"",D144/F144)</f>
        <v>0.504378283712785</v>
      </c>
      <c r="H144" s="47" t="n">
        <f aca="false">IF(OR(F144="",F144=0),"",E144/F144)</f>
        <v>0.495621716287215</v>
      </c>
      <c r="I144" s="32" t="s">
        <v>187</v>
      </c>
      <c r="J144" s="36" t="n">
        <v>2.23195740581291</v>
      </c>
      <c r="K144" s="36" t="n">
        <f aca="false">$K$8</f>
        <v>1.08250239635708</v>
      </c>
      <c r="L144" s="36" t="n">
        <f aca="false">SQRT(J144^2+K144^2)</f>
        <v>2.48061389568831</v>
      </c>
      <c r="M144" s="47" t="n">
        <f aca="false">IF(G144="","",MAX(0,G144-1.96*L144/100))</f>
        <v>0.455758251357294</v>
      </c>
      <c r="N144" s="47" t="n">
        <f aca="false">IF(G144="","",MIN(1,G144+1.96*L144/100))</f>
        <v>0.552998316068275</v>
      </c>
      <c r="O144" s="66" t="n">
        <f aca="false">ROUND(S144*W144,0)</f>
        <v>48</v>
      </c>
      <c r="P144" s="66" t="n">
        <f aca="false">IF(F144="","",ROUND(SQRT((F144*L144/100)^2+(G144*O144)^2),0))</f>
        <v>28</v>
      </c>
      <c r="R144" s="67" t="n">
        <v>-0.997120428110109</v>
      </c>
      <c r="S144" s="68" t="n">
        <f aca="false">U144*V144*$F$5</f>
        <v>571.471747700394</v>
      </c>
      <c r="T144" s="69" t="n">
        <f aca="false">MAX(0,MIN(1,R144/100+$D$5))</f>
        <v>0.503480976484531</v>
      </c>
      <c r="U144" s="69" t="n">
        <v>0.727989487516426</v>
      </c>
      <c r="V144" s="68" t="n">
        <v>785</v>
      </c>
      <c r="W144" s="69" t="n">
        <v>0.084758520671361</v>
      </c>
      <c r="X144" s="70" t="s">
        <v>194</v>
      </c>
      <c r="Y144" s="70" t="s">
        <v>189</v>
      </c>
    </row>
    <row r="145" customFormat="false" ht="15" hidden="false" customHeight="false" outlineLevel="0" collapsed="false">
      <c r="A145" s="32" t="s">
        <v>256</v>
      </c>
      <c r="B145" s="32" t="s">
        <v>340</v>
      </c>
      <c r="C145" s="32" t="s">
        <v>346</v>
      </c>
      <c r="D145" s="66" t="n">
        <f aca="false">ROUND(S145*T145,0)</f>
        <v>573</v>
      </c>
      <c r="E145" s="66" t="n">
        <f aca="false">ROUND(S145,0)-D145</f>
        <v>432</v>
      </c>
      <c r="F145" s="66" t="n">
        <f aca="false">IF(COUNTA(D145:E145)=0,"",SUM(D145:E145))</f>
        <v>1005</v>
      </c>
      <c r="G145" s="47" t="n">
        <f aca="false">IF(OR(F145="",F145=0),"",D145/F145)</f>
        <v>0.570149253731343</v>
      </c>
      <c r="H145" s="47" t="n">
        <f aca="false">IF(OR(F145="",F145=0),"",E145/F145)</f>
        <v>0.429850746268657</v>
      </c>
      <c r="I145" s="32" t="s">
        <v>187</v>
      </c>
      <c r="J145" s="36" t="n">
        <v>2.04108163546025</v>
      </c>
      <c r="K145" s="36" t="n">
        <f aca="false">$K$8</f>
        <v>1.08250239635708</v>
      </c>
      <c r="L145" s="36" t="n">
        <f aca="false">SQRT(J145^2+K145^2)</f>
        <v>2.31037349377366</v>
      </c>
      <c r="M145" s="47" t="n">
        <f aca="false">IF(G145="","",MAX(0,G145-1.96*L145/100))</f>
        <v>0.52486593325338</v>
      </c>
      <c r="N145" s="47" t="n">
        <f aca="false">IF(G145="","",MIN(1,G145+1.96*L145/100))</f>
        <v>0.615432574209307</v>
      </c>
      <c r="O145" s="66" t="n">
        <f aca="false">ROUND(S145*W145,0)</f>
        <v>63</v>
      </c>
      <c r="P145" s="66" t="n">
        <f aca="false">IF(F145="","",ROUND(SQRT((F145*L145/100)^2+(G145*O145)^2),0))</f>
        <v>43</v>
      </c>
      <c r="R145" s="67" t="n">
        <v>5.70953640646852</v>
      </c>
      <c r="S145" s="68" t="n">
        <f aca="false">U145*V145*$F$5</f>
        <v>1004.53991291727</v>
      </c>
      <c r="T145" s="69" t="n">
        <f aca="false">MAX(0,MIN(1,R145/100+$D$5))</f>
        <v>0.570547544830317</v>
      </c>
      <c r="U145" s="69" t="n">
        <v>0.730043541364296</v>
      </c>
      <c r="V145" s="68" t="n">
        <v>1376</v>
      </c>
      <c r="W145" s="69" t="n">
        <v>0.0626598089245614</v>
      </c>
      <c r="X145" s="70" t="s">
        <v>227</v>
      </c>
      <c r="Y145" s="70" t="s">
        <v>189</v>
      </c>
    </row>
    <row r="146" customFormat="false" ht="15" hidden="false" customHeight="false" outlineLevel="0" collapsed="false">
      <c r="A146" s="32" t="s">
        <v>256</v>
      </c>
      <c r="B146" s="32" t="s">
        <v>347</v>
      </c>
      <c r="C146" s="32" t="s">
        <v>348</v>
      </c>
      <c r="D146" s="66" t="n">
        <f aca="false">ROUND(S146*T146,0)</f>
        <v>403</v>
      </c>
      <c r="E146" s="66" t="n">
        <f aca="false">ROUND(S146,0)-D146</f>
        <v>200</v>
      </c>
      <c r="F146" s="66" t="n">
        <f aca="false">IF(COUNTA(D146:E146)=0,"",SUM(D146:E146))</f>
        <v>603</v>
      </c>
      <c r="G146" s="47" t="n">
        <f aca="false">IF(OR(F146="",F146=0),"",D146/F146)</f>
        <v>0.66832504145937</v>
      </c>
      <c r="H146" s="47" t="n">
        <f aca="false">IF(OR(F146="",F146=0),"",E146/F146)</f>
        <v>0.33167495854063</v>
      </c>
      <c r="I146" s="32" t="s">
        <v>187</v>
      </c>
      <c r="J146" s="36" t="n">
        <v>2.23195740581291</v>
      </c>
      <c r="K146" s="36" t="n">
        <f aca="false">$K$8</f>
        <v>1.08250239635708</v>
      </c>
      <c r="L146" s="36" t="n">
        <f aca="false">SQRT(J146^2+K146^2)</f>
        <v>2.48061389568831</v>
      </c>
      <c r="M146" s="47" t="n">
        <f aca="false">IF(G146="","",MAX(0,G146-1.96*L146/100))</f>
        <v>0.619705009103879</v>
      </c>
      <c r="N146" s="47" t="n">
        <f aca="false">IF(G146="","",MIN(1,G146+1.96*L146/100))</f>
        <v>0.716945073814861</v>
      </c>
      <c r="O146" s="66" t="n">
        <f aca="false">ROUND(S146*W146,0)</f>
        <v>51</v>
      </c>
      <c r="P146" s="66" t="n">
        <f aca="false">IF(F146="","",ROUND(SQRT((F146*L146/100)^2+(G146*O146)^2),0))</f>
        <v>37</v>
      </c>
      <c r="R146" s="67" t="n">
        <v>15.3877185108273</v>
      </c>
      <c r="S146" s="68" t="n">
        <f aca="false">U146*V146*$F$5</f>
        <v>603.200953137411</v>
      </c>
      <c r="T146" s="69" t="n">
        <f aca="false">MAX(0,MIN(1,R146/100+$D$5))</f>
        <v>0.667329365873905</v>
      </c>
      <c r="U146" s="69" t="n">
        <v>0.453534551231136</v>
      </c>
      <c r="V146" s="68" t="n">
        <v>1330</v>
      </c>
      <c r="W146" s="69" t="n">
        <v>0.084758520671361</v>
      </c>
      <c r="X146" s="70" t="s">
        <v>194</v>
      </c>
      <c r="Y146" s="70" t="s">
        <v>189</v>
      </c>
    </row>
    <row r="147" customFormat="false" ht="15" hidden="false" customHeight="false" outlineLevel="0" collapsed="false">
      <c r="A147" s="32" t="s">
        <v>256</v>
      </c>
      <c r="B147" s="32" t="s">
        <v>347</v>
      </c>
      <c r="C147" s="32" t="s">
        <v>349</v>
      </c>
      <c r="D147" s="66" t="n">
        <f aca="false">ROUND(S147*T147,0)</f>
        <v>305</v>
      </c>
      <c r="E147" s="66" t="n">
        <f aca="false">ROUND(S147,0)-D147</f>
        <v>179</v>
      </c>
      <c r="F147" s="66" t="n">
        <f aca="false">IF(COUNTA(D147:E147)=0,"",SUM(D147:E147))</f>
        <v>484</v>
      </c>
      <c r="G147" s="47" t="n">
        <f aca="false">IF(OR(F147="",F147=0),"",D147/F147)</f>
        <v>0.630165289256198</v>
      </c>
      <c r="H147" s="47" t="n">
        <f aca="false">IF(OR(F147="",F147=0),"",E147/F147)</f>
        <v>0.369834710743802</v>
      </c>
      <c r="I147" s="32" t="s">
        <v>187</v>
      </c>
      <c r="J147" s="36" t="n">
        <v>3.27267117391589</v>
      </c>
      <c r="K147" s="36" t="n">
        <f aca="false">$K$8</f>
        <v>1.08250239635708</v>
      </c>
      <c r="L147" s="36" t="n">
        <f aca="false">SQRT(J147^2+K147^2)</f>
        <v>3.44705498225642</v>
      </c>
      <c r="M147" s="47" t="n">
        <f aca="false">IF(G147="","",MAX(0,G147-1.96*L147/100))</f>
        <v>0.562603011603972</v>
      </c>
      <c r="N147" s="47" t="n">
        <f aca="false">IF(G147="","",MIN(1,G147+1.96*L147/100))</f>
        <v>0.697727566908424</v>
      </c>
      <c r="O147" s="66" t="n">
        <f aca="false">ROUND(S147*W147,0)</f>
        <v>70</v>
      </c>
      <c r="P147" s="66" t="n">
        <f aca="false">IF(F147="","",ROUND(SQRT((F147*L147/100)^2+(G147*O147)^2),0))</f>
        <v>47</v>
      </c>
      <c r="R147" s="67" t="n">
        <v>11.679154267555</v>
      </c>
      <c r="S147" s="68" t="n">
        <f aca="false">U147*V147*$F$5</f>
        <v>483.987301587302</v>
      </c>
      <c r="T147" s="69" t="n">
        <f aca="false">MAX(0,MIN(1,R147/100+$D$5))</f>
        <v>0.630243723441182</v>
      </c>
      <c r="U147" s="69" t="n">
        <v>0.499470899470899</v>
      </c>
      <c r="V147" s="68" t="n">
        <v>969</v>
      </c>
      <c r="W147" s="69" t="n">
        <v>0.144238908687966</v>
      </c>
      <c r="X147" s="70" t="s">
        <v>188</v>
      </c>
      <c r="Y147" s="70" t="s">
        <v>189</v>
      </c>
    </row>
    <row r="148" customFormat="false" ht="15" hidden="false" customHeight="false" outlineLevel="0" collapsed="false">
      <c r="A148" s="32" t="s">
        <v>256</v>
      </c>
      <c r="B148" s="32" t="s">
        <v>347</v>
      </c>
      <c r="C148" s="32" t="s">
        <v>350</v>
      </c>
      <c r="D148" s="66" t="n">
        <f aca="false">ROUND(S148*T148,0)</f>
        <v>336</v>
      </c>
      <c r="E148" s="66" t="n">
        <f aca="false">ROUND(S148,0)-D148</f>
        <v>179</v>
      </c>
      <c r="F148" s="66" t="n">
        <f aca="false">IF(COUNTA(D148:E148)=0,"",SUM(D148:E148))</f>
        <v>515</v>
      </c>
      <c r="G148" s="47" t="n">
        <f aca="false">IF(OR(F148="",F148=0),"",D148/F148)</f>
        <v>0.652427184466019</v>
      </c>
      <c r="H148" s="47" t="n">
        <f aca="false">IF(OR(F148="",F148=0),"",E148/F148)</f>
        <v>0.347572815533981</v>
      </c>
      <c r="I148" s="32" t="s">
        <v>187</v>
      </c>
      <c r="J148" s="36" t="n">
        <v>3.27267117391589</v>
      </c>
      <c r="K148" s="36" t="n">
        <f aca="false">$K$8</f>
        <v>1.08250239635708</v>
      </c>
      <c r="L148" s="36" t="n">
        <f aca="false">SQRT(J148^2+K148^2)</f>
        <v>3.44705498225642</v>
      </c>
      <c r="M148" s="47" t="n">
        <f aca="false">IF(G148="","",MAX(0,G148-1.96*L148/100))</f>
        <v>0.584864906813794</v>
      </c>
      <c r="N148" s="47" t="n">
        <f aca="false">IF(G148="","",MIN(1,G148+1.96*L148/100))</f>
        <v>0.719989462118245</v>
      </c>
      <c r="O148" s="66" t="n">
        <f aca="false">ROUND(S148*W148,0)</f>
        <v>74</v>
      </c>
      <c r="P148" s="66" t="n">
        <f aca="false">IF(F148="","",ROUND(SQRT((F148*L148/100)^2+(G148*O148)^2),0))</f>
        <v>51</v>
      </c>
      <c r="R148" s="67" t="n">
        <v>13.9278196862653</v>
      </c>
      <c r="S148" s="68" t="n">
        <f aca="false">U148*V148*$F$5</f>
        <v>515.312883435583</v>
      </c>
      <c r="T148" s="69" t="n">
        <f aca="false">MAX(0,MIN(1,R148/100+$D$5))</f>
        <v>0.652730377628285</v>
      </c>
      <c r="U148" s="69" t="n">
        <v>0.620858895705521</v>
      </c>
      <c r="V148" s="68" t="n">
        <v>830</v>
      </c>
      <c r="W148" s="69" t="n">
        <v>0.144238908687966</v>
      </c>
      <c r="X148" s="70" t="s">
        <v>188</v>
      </c>
      <c r="Y148" s="70" t="s">
        <v>189</v>
      </c>
    </row>
    <row r="149" customFormat="false" ht="15" hidden="false" customHeight="false" outlineLevel="0" collapsed="false">
      <c r="A149" s="32" t="s">
        <v>256</v>
      </c>
      <c r="B149" s="32" t="s">
        <v>351</v>
      </c>
      <c r="C149" s="32" t="s">
        <v>351</v>
      </c>
      <c r="D149" s="66" t="n">
        <f aca="false">ROUND(S149*T149,0)</f>
        <v>267</v>
      </c>
      <c r="E149" s="66" t="n">
        <f aca="false">ROUND(S149,0)-D149</f>
        <v>217</v>
      </c>
      <c r="F149" s="66" t="n">
        <f aca="false">IF(COUNTA(D149:E149)=0,"",SUM(D149:E149))</f>
        <v>484</v>
      </c>
      <c r="G149" s="47" t="n">
        <f aca="false">IF(OR(F149="",F149=0),"",D149/F149)</f>
        <v>0.551652892561984</v>
      </c>
      <c r="H149" s="47" t="n">
        <f aca="false">IF(OR(F149="",F149=0),"",E149/F149)</f>
        <v>0.448347107438017</v>
      </c>
      <c r="I149" s="32" t="s">
        <v>187</v>
      </c>
      <c r="J149" s="36" t="n">
        <v>3.27267117391589</v>
      </c>
      <c r="K149" s="36" t="n">
        <f aca="false">$K$8</f>
        <v>1.08250239635708</v>
      </c>
      <c r="L149" s="36" t="n">
        <f aca="false">SQRT(J149^2+K149^2)</f>
        <v>3.44705498225642</v>
      </c>
      <c r="M149" s="47" t="n">
        <f aca="false">IF(G149="","",MAX(0,G149-1.96*L149/100))</f>
        <v>0.484090614909758</v>
      </c>
      <c r="N149" s="47" t="n">
        <f aca="false">IF(G149="","",MIN(1,G149+1.96*L149/100))</f>
        <v>0.619215170214209</v>
      </c>
      <c r="O149" s="66" t="n">
        <f aca="false">ROUND(S149*W149,0)</f>
        <v>70</v>
      </c>
      <c r="P149" s="66" t="n">
        <f aca="false">IF(F149="","",ROUND(SQRT((F149*L149/100)^2+(G149*O149)^2),0))</f>
        <v>42</v>
      </c>
      <c r="R149" s="67" t="n">
        <v>3.89490771676622</v>
      </c>
      <c r="S149" s="68" t="n">
        <f aca="false">U149*V149*$F$5</f>
        <v>483.913480885312</v>
      </c>
      <c r="T149" s="69" t="n">
        <f aca="false">MAX(0,MIN(1,R149/100+$D$5))</f>
        <v>0.552401257933294</v>
      </c>
      <c r="U149" s="69" t="n">
        <v>0.469818913480885</v>
      </c>
      <c r="V149" s="68" t="n">
        <v>1030</v>
      </c>
      <c r="W149" s="69" t="n">
        <v>0.144238908687966</v>
      </c>
      <c r="X149" s="70" t="s">
        <v>188</v>
      </c>
      <c r="Y149" s="70" t="s">
        <v>189</v>
      </c>
    </row>
    <row r="150" customFormat="false" ht="15" hidden="false" customHeight="false" outlineLevel="0" collapsed="false">
      <c r="A150" s="32" t="s">
        <v>256</v>
      </c>
      <c r="B150" s="32" t="s">
        <v>352</v>
      </c>
      <c r="C150" s="32" t="s">
        <v>352</v>
      </c>
      <c r="D150" s="66" t="n">
        <f aca="false">ROUND(S150*T150,0)</f>
        <v>530</v>
      </c>
      <c r="E150" s="66" t="n">
        <f aca="false">ROUND(S150,0)-D150</f>
        <v>1127</v>
      </c>
      <c r="F150" s="66" t="n">
        <f aca="false">IF(COUNTA(D150:E150)=0,"",SUM(D150:E150))</f>
        <v>1657</v>
      </c>
      <c r="G150" s="47" t="n">
        <f aca="false">IF(OR(F150="",F150=0),"",D150/F150)</f>
        <v>0.31985515992758</v>
      </c>
      <c r="H150" s="47" t="n">
        <f aca="false">IF(OR(F150="",F150=0),"",E150/F150)</f>
        <v>0.68014484007242</v>
      </c>
      <c r="I150" s="32" t="s">
        <v>187</v>
      </c>
      <c r="J150" s="36" t="n">
        <v>2.04108163546025</v>
      </c>
      <c r="K150" s="36" t="n">
        <f aca="false">$K$8</f>
        <v>1.08250239635708</v>
      </c>
      <c r="L150" s="36" t="n">
        <f aca="false">SQRT(J150^2+K150^2)</f>
        <v>2.31037349377366</v>
      </c>
      <c r="M150" s="47" t="n">
        <f aca="false">IF(G150="","",MAX(0,G150-1.96*L150/100))</f>
        <v>0.274571839449616</v>
      </c>
      <c r="N150" s="47" t="n">
        <f aca="false">IF(G150="","",MIN(1,G150+1.96*L150/100))</f>
        <v>0.365138480405544</v>
      </c>
      <c r="O150" s="66" t="n">
        <f aca="false">ROUND(S150*W150,0)</f>
        <v>104</v>
      </c>
      <c r="P150" s="66" t="n">
        <f aca="false">IF(F150="","",ROUND(SQRT((F150*L150/100)^2+(G150*O150)^2),0))</f>
        <v>51</v>
      </c>
      <c r="R150" s="67" t="n">
        <v>-19.3274585846538</v>
      </c>
      <c r="S150" s="68" t="n">
        <f aca="false">U150*V150*$F$5</f>
        <v>1656.73758865248</v>
      </c>
      <c r="T150" s="69" t="n">
        <f aca="false">MAX(0,MIN(1,R150/100+$D$5))</f>
        <v>0.320177594919094</v>
      </c>
      <c r="U150" s="69" t="n">
        <v>0.66750104297038</v>
      </c>
      <c r="V150" s="68" t="n">
        <v>2482</v>
      </c>
      <c r="W150" s="69" t="n">
        <v>0.0626598089245614</v>
      </c>
      <c r="X150" s="70" t="s">
        <v>227</v>
      </c>
      <c r="Y150" s="70" t="s">
        <v>189</v>
      </c>
    </row>
    <row r="151" customFormat="false" ht="15" hidden="false" customHeight="false" outlineLevel="0" collapsed="false">
      <c r="A151" s="32" t="s">
        <v>256</v>
      </c>
      <c r="B151" s="32" t="s">
        <v>353</v>
      </c>
      <c r="C151" s="32" t="s">
        <v>354</v>
      </c>
      <c r="D151" s="66" t="n">
        <f aca="false">ROUND(S151*T151,0)</f>
        <v>757</v>
      </c>
      <c r="E151" s="66" t="n">
        <f aca="false">ROUND(S151,0)-D151</f>
        <v>783</v>
      </c>
      <c r="F151" s="66" t="n">
        <f aca="false">IF(COUNTA(D151:E151)=0,"",SUM(D151:E151))</f>
        <v>1540</v>
      </c>
      <c r="G151" s="47" t="n">
        <f aca="false">IF(OR(F151="",F151=0),"",D151/F151)</f>
        <v>0.491558441558442</v>
      </c>
      <c r="H151" s="47" t="n">
        <f aca="false">IF(OR(F151="",F151=0),"",E151/F151)</f>
        <v>0.508441558441559</v>
      </c>
      <c r="I151" s="32" t="s">
        <v>187</v>
      </c>
      <c r="J151" s="36" t="n">
        <v>2.04108163546025</v>
      </c>
      <c r="K151" s="36" t="n">
        <f aca="false">$K$8</f>
        <v>1.08250239635708</v>
      </c>
      <c r="L151" s="36" t="n">
        <f aca="false">SQRT(J151^2+K151^2)</f>
        <v>2.31037349377366</v>
      </c>
      <c r="M151" s="47" t="n">
        <f aca="false">IF(G151="","",MAX(0,G151-1.96*L151/100))</f>
        <v>0.446275121080478</v>
      </c>
      <c r="N151" s="47" t="n">
        <f aca="false">IF(G151="","",MIN(1,G151+1.96*L151/100))</f>
        <v>0.536841762036405</v>
      </c>
      <c r="O151" s="66" t="n">
        <f aca="false">ROUND(S151*W151,0)</f>
        <v>97</v>
      </c>
      <c r="P151" s="66" t="n">
        <f aca="false">IF(F151="","",ROUND(SQRT((F151*L151/100)^2+(G151*O151)^2),0))</f>
        <v>59</v>
      </c>
      <c r="R151" s="67" t="n">
        <v>-2.22953678372106</v>
      </c>
      <c r="S151" s="68" t="n">
        <f aca="false">U151*V151*$F$5</f>
        <v>1540.493339254</v>
      </c>
      <c r="T151" s="69" t="n">
        <f aca="false">MAX(0,MIN(1,R151/100+$D$5))</f>
        <v>0.491156812928421</v>
      </c>
      <c r="U151" s="69" t="n">
        <v>0.670071047957371</v>
      </c>
      <c r="V151" s="68" t="n">
        <v>2299</v>
      </c>
      <c r="W151" s="69" t="n">
        <v>0.0626598089245614</v>
      </c>
      <c r="X151" s="70" t="s">
        <v>227</v>
      </c>
      <c r="Y151" s="70" t="s">
        <v>189</v>
      </c>
    </row>
    <row r="152" customFormat="false" ht="15" hidden="false" customHeight="false" outlineLevel="0" collapsed="false">
      <c r="A152" s="32" t="s">
        <v>256</v>
      </c>
      <c r="B152" s="32" t="s">
        <v>353</v>
      </c>
      <c r="C152" s="32" t="s">
        <v>355</v>
      </c>
      <c r="D152" s="66" t="n">
        <f aca="false">ROUND(S152*T152,0)</f>
        <v>860</v>
      </c>
      <c r="E152" s="66" t="n">
        <f aca="false">ROUND(S152,0)-D152</f>
        <v>835</v>
      </c>
      <c r="F152" s="66" t="n">
        <f aca="false">IF(COUNTA(D152:E152)=0,"",SUM(D152:E152))</f>
        <v>1695</v>
      </c>
      <c r="G152" s="47" t="n">
        <f aca="false">IF(OR(F152="",F152=0),"",D152/F152)</f>
        <v>0.507374631268437</v>
      </c>
      <c r="H152" s="47" t="n">
        <f aca="false">IF(OR(F152="",F152=0),"",E152/F152)</f>
        <v>0.492625368731563</v>
      </c>
      <c r="I152" s="32" t="s">
        <v>187</v>
      </c>
      <c r="J152" s="36" t="n">
        <v>2.04108163546025</v>
      </c>
      <c r="K152" s="36" t="n">
        <f aca="false">$K$8</f>
        <v>1.08250239635708</v>
      </c>
      <c r="L152" s="36" t="n">
        <f aca="false">SQRT(J152^2+K152^2)</f>
        <v>2.31037349377366</v>
      </c>
      <c r="M152" s="47" t="n">
        <f aca="false">IF(G152="","",MAX(0,G152-1.96*L152/100))</f>
        <v>0.462091310790473</v>
      </c>
      <c r="N152" s="47" t="n">
        <f aca="false">IF(G152="","",MIN(1,G152+1.96*L152/100))</f>
        <v>0.5526579517464</v>
      </c>
      <c r="O152" s="66" t="n">
        <f aca="false">ROUND(S152*W152,0)</f>
        <v>106</v>
      </c>
      <c r="P152" s="66" t="n">
        <f aca="false">IF(F152="","",ROUND(SQRT((F152*L152/100)^2+(G152*O152)^2),0))</f>
        <v>67</v>
      </c>
      <c r="R152" s="67" t="n">
        <v>-0.642198131099936</v>
      </c>
      <c r="S152" s="68" t="n">
        <f aca="false">U152*V152*$F$5</f>
        <v>1695.44705882353</v>
      </c>
      <c r="T152" s="69" t="n">
        <f aca="false">MAX(0,MIN(1,R152/100+$D$5))</f>
        <v>0.507030199454632</v>
      </c>
      <c r="U152" s="69" t="n">
        <v>0.620588235294118</v>
      </c>
      <c r="V152" s="68" t="n">
        <v>2732</v>
      </c>
      <c r="W152" s="69" t="n">
        <v>0.0626598089245614</v>
      </c>
      <c r="X152" s="70" t="s">
        <v>227</v>
      </c>
      <c r="Y152" s="70" t="s">
        <v>189</v>
      </c>
    </row>
    <row r="153" customFormat="false" ht="15" hidden="false" customHeight="false" outlineLevel="0" collapsed="false">
      <c r="A153" s="32" t="s">
        <v>256</v>
      </c>
      <c r="B153" s="32" t="s">
        <v>353</v>
      </c>
      <c r="C153" s="32" t="s">
        <v>356</v>
      </c>
      <c r="D153" s="66" t="n">
        <f aca="false">ROUND(S153*T153,0)</f>
        <v>1504</v>
      </c>
      <c r="E153" s="66" t="n">
        <f aca="false">ROUND(S153,0)-D153</f>
        <v>1461</v>
      </c>
      <c r="F153" s="66" t="n">
        <f aca="false">IF(COUNTA(D153:E153)=0,"",SUM(D153:E153))</f>
        <v>2965</v>
      </c>
      <c r="G153" s="47" t="n">
        <f aca="false">IF(OR(F153="",F153=0),"",D153/F153)</f>
        <v>0.507251264755481</v>
      </c>
      <c r="H153" s="47" t="n">
        <f aca="false">IF(OR(F153="",F153=0),"",E153/F153)</f>
        <v>0.492748735244519</v>
      </c>
      <c r="I153" s="32" t="s">
        <v>187</v>
      </c>
      <c r="J153" s="36" t="n">
        <v>2.04108163546025</v>
      </c>
      <c r="K153" s="36" t="n">
        <f aca="false">$K$8</f>
        <v>1.08250239635708</v>
      </c>
      <c r="L153" s="36" t="n">
        <f aca="false">SQRT(J153^2+K153^2)</f>
        <v>2.31037349377366</v>
      </c>
      <c r="M153" s="47" t="n">
        <f aca="false">IF(G153="","",MAX(0,G153-1.96*L153/100))</f>
        <v>0.461967944277517</v>
      </c>
      <c r="N153" s="47" t="n">
        <f aca="false">IF(G153="","",MIN(1,G153+1.96*L153/100))</f>
        <v>0.552534585233444</v>
      </c>
      <c r="O153" s="66" t="n">
        <f aca="false">ROUND(S153*W153,0)</f>
        <v>186</v>
      </c>
      <c r="P153" s="66" t="n">
        <f aca="false">IF(F153="","",ROUND(SQRT((F153*L153/100)^2+(G153*O153)^2),0))</f>
        <v>117</v>
      </c>
      <c r="R153" s="67" t="n">
        <v>-0.619402903718702</v>
      </c>
      <c r="S153" s="68" t="n">
        <f aca="false">U153*V153*$F$5</f>
        <v>2965.37262012693</v>
      </c>
      <c r="T153" s="69" t="n">
        <f aca="false">MAX(0,MIN(1,R153/100+$D$5))</f>
        <v>0.507258151728445</v>
      </c>
      <c r="U153" s="69" t="n">
        <v>0.668177697189484</v>
      </c>
      <c r="V153" s="68" t="n">
        <v>4438</v>
      </c>
      <c r="W153" s="69" t="n">
        <v>0.0626598089245614</v>
      </c>
      <c r="X153" s="70" t="s">
        <v>227</v>
      </c>
      <c r="Y153" s="70" t="s">
        <v>189</v>
      </c>
    </row>
    <row r="154" customFormat="false" ht="15" hidden="false" customHeight="false" outlineLevel="0" collapsed="false">
      <c r="A154" s="32" t="s">
        <v>256</v>
      </c>
      <c r="B154" s="32" t="s">
        <v>353</v>
      </c>
      <c r="C154" s="32" t="s">
        <v>357</v>
      </c>
      <c r="D154" s="66" t="n">
        <f aca="false">ROUND(S154*T154,0)</f>
        <v>730</v>
      </c>
      <c r="E154" s="66" t="n">
        <f aca="false">ROUND(S154,0)-D154</f>
        <v>778</v>
      </c>
      <c r="F154" s="66" t="n">
        <f aca="false">IF(COUNTA(D154:E154)=0,"",SUM(D154:E154))</f>
        <v>1508</v>
      </c>
      <c r="G154" s="47" t="n">
        <f aca="false">IF(OR(F154="",F154=0),"",D154/F154)</f>
        <v>0.484084880636605</v>
      </c>
      <c r="H154" s="47" t="n">
        <f aca="false">IF(OR(F154="",F154=0),"",E154/F154)</f>
        <v>0.515915119363395</v>
      </c>
      <c r="I154" s="32" t="s">
        <v>187</v>
      </c>
      <c r="J154" s="36" t="n">
        <v>2.04108163546025</v>
      </c>
      <c r="K154" s="36" t="n">
        <f aca="false">$K$8</f>
        <v>1.08250239635708</v>
      </c>
      <c r="L154" s="36" t="n">
        <f aca="false">SQRT(J154^2+K154^2)</f>
        <v>2.31037349377366</v>
      </c>
      <c r="M154" s="47" t="n">
        <f aca="false">IF(G154="","",MAX(0,G154-1.96*L154/100))</f>
        <v>0.438801560158641</v>
      </c>
      <c r="N154" s="47" t="n">
        <f aca="false">IF(G154="","",MIN(1,G154+1.96*L154/100))</f>
        <v>0.529368201114569</v>
      </c>
      <c r="O154" s="66" t="n">
        <f aca="false">ROUND(S154*W154,0)</f>
        <v>94</v>
      </c>
      <c r="P154" s="66" t="n">
        <f aca="false">IF(F154="","",ROUND(SQRT((F154*L154/100)^2+(G154*O154)^2),0))</f>
        <v>57</v>
      </c>
      <c r="R154" s="67" t="n">
        <v>-2.9180911931558</v>
      </c>
      <c r="S154" s="68" t="n">
        <f aca="false">U154*V154*$F$5</f>
        <v>1507.62659380692</v>
      </c>
      <c r="T154" s="69" t="n">
        <f aca="false">MAX(0,MIN(1,R154/100+$D$5))</f>
        <v>0.484271268834074</v>
      </c>
      <c r="U154" s="69" t="n">
        <v>0.679417122040073</v>
      </c>
      <c r="V154" s="68" t="n">
        <v>2219</v>
      </c>
      <c r="W154" s="69" t="n">
        <v>0.0626598089245614</v>
      </c>
      <c r="X154" s="70" t="s">
        <v>227</v>
      </c>
      <c r="Y154" s="70" t="s">
        <v>189</v>
      </c>
    </row>
    <row r="155" customFormat="false" ht="15" hidden="false" customHeight="false" outlineLevel="0" collapsed="false">
      <c r="A155" s="32" t="s">
        <v>256</v>
      </c>
      <c r="B155" s="32" t="s">
        <v>353</v>
      </c>
      <c r="C155" s="32" t="s">
        <v>358</v>
      </c>
      <c r="D155" s="66" t="n">
        <f aca="false">ROUND(S155*T155,0)</f>
        <v>674</v>
      </c>
      <c r="E155" s="66" t="n">
        <f aca="false">ROUND(S155,0)-D155</f>
        <v>710</v>
      </c>
      <c r="F155" s="66" t="n">
        <f aca="false">IF(COUNTA(D155:E155)=0,"",SUM(D155:E155))</f>
        <v>1384</v>
      </c>
      <c r="G155" s="47" t="n">
        <f aca="false">IF(OR(F155="",F155=0),"",D155/F155)</f>
        <v>0.486994219653179</v>
      </c>
      <c r="H155" s="47" t="n">
        <f aca="false">IF(OR(F155="",F155=0),"",E155/F155)</f>
        <v>0.513005780346821</v>
      </c>
      <c r="I155" s="32" t="s">
        <v>187</v>
      </c>
      <c r="J155" s="36" t="n">
        <v>2.04108163546025</v>
      </c>
      <c r="K155" s="36" t="n">
        <f aca="false">$K$8</f>
        <v>1.08250239635708</v>
      </c>
      <c r="L155" s="36" t="n">
        <f aca="false">SQRT(J155^2+K155^2)</f>
        <v>2.31037349377366</v>
      </c>
      <c r="M155" s="47" t="n">
        <f aca="false">IF(G155="","",MAX(0,G155-1.96*L155/100))</f>
        <v>0.441710899175215</v>
      </c>
      <c r="N155" s="47" t="n">
        <f aca="false">IF(G155="","",MIN(1,G155+1.96*L155/100))</f>
        <v>0.532277540131143</v>
      </c>
      <c r="O155" s="66" t="n">
        <f aca="false">ROUND(S155*W155,0)</f>
        <v>87</v>
      </c>
      <c r="P155" s="66" t="n">
        <f aca="false">IF(F155="","",ROUND(SQRT((F155*L155/100)^2+(G155*O155)^2),0))</f>
        <v>53</v>
      </c>
      <c r="R155" s="67" t="n">
        <v>-2.63385707024628</v>
      </c>
      <c r="S155" s="68" t="n">
        <f aca="false">U155*V155*$F$5</f>
        <v>1383.95299145299</v>
      </c>
      <c r="T155" s="69" t="n">
        <f aca="false">MAX(0,MIN(1,R155/100+$D$5))</f>
        <v>0.487113610063169</v>
      </c>
      <c r="U155" s="69" t="n">
        <v>0.643399810066477</v>
      </c>
      <c r="V155" s="68" t="n">
        <v>2151</v>
      </c>
      <c r="W155" s="69" t="n">
        <v>0.0626598089245614</v>
      </c>
      <c r="X155" s="70" t="s">
        <v>227</v>
      </c>
      <c r="Y155" s="70" t="s">
        <v>189</v>
      </c>
    </row>
    <row r="156" customFormat="false" ht="15" hidden="false" customHeight="false" outlineLevel="0" collapsed="false">
      <c r="A156" s="32" t="s">
        <v>256</v>
      </c>
      <c r="B156" s="32" t="s">
        <v>353</v>
      </c>
      <c r="C156" s="32" t="s">
        <v>359</v>
      </c>
      <c r="D156" s="66" t="n">
        <f aca="false">ROUND(S156*T156,0)</f>
        <v>596</v>
      </c>
      <c r="E156" s="66" t="n">
        <f aca="false">ROUND(S156,0)-D156</f>
        <v>586</v>
      </c>
      <c r="F156" s="66" t="n">
        <f aca="false">IF(COUNTA(D156:E156)=0,"",SUM(D156:E156))</f>
        <v>1182</v>
      </c>
      <c r="G156" s="47" t="n">
        <f aca="false">IF(OR(F156="",F156=0),"",D156/F156)</f>
        <v>0.504230118443316</v>
      </c>
      <c r="H156" s="47" t="n">
        <f aca="false">IF(OR(F156="",F156=0),"",E156/F156)</f>
        <v>0.495769881556684</v>
      </c>
      <c r="I156" s="32" t="s">
        <v>187</v>
      </c>
      <c r="J156" s="36" t="n">
        <v>2.04108163546025</v>
      </c>
      <c r="K156" s="36" t="n">
        <f aca="false">$K$8</f>
        <v>1.08250239635708</v>
      </c>
      <c r="L156" s="36" t="n">
        <f aca="false">SQRT(J156^2+K156^2)</f>
        <v>2.31037349377366</v>
      </c>
      <c r="M156" s="47" t="n">
        <f aca="false">IF(G156="","",MAX(0,G156-1.96*L156/100))</f>
        <v>0.458946797965353</v>
      </c>
      <c r="N156" s="47" t="n">
        <f aca="false">IF(G156="","",MIN(1,G156+1.96*L156/100))</f>
        <v>0.54951343892128</v>
      </c>
      <c r="O156" s="66" t="n">
        <f aca="false">ROUND(S156*W156,0)</f>
        <v>74</v>
      </c>
      <c r="P156" s="66" t="n">
        <f aca="false">IF(F156="","",ROUND(SQRT((F156*L156/100)^2+(G156*O156)^2),0))</f>
        <v>46</v>
      </c>
      <c r="R156" s="67" t="n">
        <v>-0.937005131248479</v>
      </c>
      <c r="S156" s="68" t="n">
        <f aca="false">U156*V156*$F$5</f>
        <v>1181.67359413203</v>
      </c>
      <c r="T156" s="69" t="n">
        <f aca="false">MAX(0,MIN(1,R156/100+$D$5))</f>
        <v>0.504082129453147</v>
      </c>
      <c r="U156" s="69" t="n">
        <v>0.737163814180929</v>
      </c>
      <c r="V156" s="68" t="n">
        <v>1603</v>
      </c>
      <c r="W156" s="69" t="n">
        <v>0.0626598089245614</v>
      </c>
      <c r="X156" s="70" t="s">
        <v>227</v>
      </c>
      <c r="Y156" s="70" t="s">
        <v>189</v>
      </c>
    </row>
    <row r="157" customFormat="false" ht="15" hidden="false" customHeight="false" outlineLevel="0" collapsed="false">
      <c r="A157" s="32" t="s">
        <v>256</v>
      </c>
      <c r="B157" s="32" t="s">
        <v>353</v>
      </c>
      <c r="C157" s="32" t="s">
        <v>360</v>
      </c>
      <c r="D157" s="66" t="n">
        <f aca="false">ROUND(S157*T157,0)</f>
        <v>1244</v>
      </c>
      <c r="E157" s="66" t="n">
        <f aca="false">ROUND(S157,0)-D157</f>
        <v>1258</v>
      </c>
      <c r="F157" s="66" t="n">
        <f aca="false">IF(COUNTA(D157:E157)=0,"",SUM(D157:E157))</f>
        <v>2502</v>
      </c>
      <c r="G157" s="47" t="n">
        <f aca="false">IF(OR(F157="",F157=0),"",D157/F157)</f>
        <v>0.497202238209432</v>
      </c>
      <c r="H157" s="47" t="n">
        <f aca="false">IF(OR(F157="",F157=0),"",E157/F157)</f>
        <v>0.502797761790568</v>
      </c>
      <c r="I157" s="32" t="s">
        <v>187</v>
      </c>
      <c r="J157" s="36" t="n">
        <v>2.04108163546025</v>
      </c>
      <c r="K157" s="36" t="n">
        <f aca="false">$K$8</f>
        <v>1.08250239635708</v>
      </c>
      <c r="L157" s="36" t="n">
        <f aca="false">SQRT(J157^2+K157^2)</f>
        <v>2.31037349377366</v>
      </c>
      <c r="M157" s="47" t="n">
        <f aca="false">IF(G157="","",MAX(0,G157-1.96*L157/100))</f>
        <v>0.451918917731469</v>
      </c>
      <c r="N157" s="47" t="n">
        <f aca="false">IF(G157="","",MIN(1,G157+1.96*L157/100))</f>
        <v>0.542485558687396</v>
      </c>
      <c r="O157" s="66" t="n">
        <f aca="false">ROUND(S157*W157,0)</f>
        <v>157</v>
      </c>
      <c r="P157" s="66" t="n">
        <f aca="false">IF(F157="","",ROUND(SQRT((F157*L157/100)^2+(G157*O157)^2),0))</f>
        <v>97</v>
      </c>
      <c r="R157" s="67" t="n">
        <v>-1.62265213881966</v>
      </c>
      <c r="S157" s="68" t="n">
        <f aca="false">U157*V157*$F$5</f>
        <v>2501.86532550992</v>
      </c>
      <c r="T157" s="69" t="n">
        <f aca="false">MAX(0,MIN(1,R157/100+$D$5))</f>
        <v>0.497225659377435</v>
      </c>
      <c r="U157" s="69" t="n">
        <v>0.618049734562727</v>
      </c>
      <c r="V157" s="68" t="n">
        <v>4048</v>
      </c>
      <c r="W157" s="69" t="n">
        <v>0.0626598089245614</v>
      </c>
      <c r="X157" s="70" t="s">
        <v>227</v>
      </c>
      <c r="Y157" s="70" t="s">
        <v>189</v>
      </c>
    </row>
    <row r="158" customFormat="false" ht="15" hidden="false" customHeight="false" outlineLevel="0" collapsed="false">
      <c r="A158" s="32" t="s">
        <v>256</v>
      </c>
      <c r="B158" s="32" t="s">
        <v>353</v>
      </c>
      <c r="C158" s="32" t="s">
        <v>361</v>
      </c>
      <c r="D158" s="66" t="n">
        <f aca="false">ROUND(S158*T158,0)</f>
        <v>701</v>
      </c>
      <c r="E158" s="66" t="n">
        <f aca="false">ROUND(S158,0)-D158</f>
        <v>612</v>
      </c>
      <c r="F158" s="66" t="n">
        <f aca="false">IF(COUNTA(D158:E158)=0,"",SUM(D158:E158))</f>
        <v>1313</v>
      </c>
      <c r="G158" s="47" t="n">
        <f aca="false">IF(OR(F158="",F158=0),"",D158/F158)</f>
        <v>0.533891850723534</v>
      </c>
      <c r="H158" s="47" t="n">
        <f aca="false">IF(OR(F158="",F158=0),"",E158/F158)</f>
        <v>0.466108149276466</v>
      </c>
      <c r="I158" s="32" t="s">
        <v>187</v>
      </c>
      <c r="J158" s="36" t="n">
        <v>2.04108163546025</v>
      </c>
      <c r="K158" s="36" t="n">
        <f aca="false">$K$8</f>
        <v>1.08250239635708</v>
      </c>
      <c r="L158" s="36" t="n">
        <f aca="false">SQRT(J158^2+K158^2)</f>
        <v>2.31037349377366</v>
      </c>
      <c r="M158" s="47" t="n">
        <f aca="false">IF(G158="","",MAX(0,G158-1.96*L158/100))</f>
        <v>0.48860853024557</v>
      </c>
      <c r="N158" s="47" t="n">
        <f aca="false">IF(G158="","",MIN(1,G158+1.96*L158/100))</f>
        <v>0.579175171201498</v>
      </c>
      <c r="O158" s="66" t="n">
        <f aca="false">ROUND(S158*W158,0)</f>
        <v>82</v>
      </c>
      <c r="P158" s="66" t="n">
        <f aca="false">IF(F158="","",ROUND(SQRT((F158*L158/100)^2+(G158*O158)^2),0))</f>
        <v>53</v>
      </c>
      <c r="R158" s="67" t="n">
        <v>2.04471322353831</v>
      </c>
      <c r="S158" s="68" t="n">
        <f aca="false">U158*V158*$F$5</f>
        <v>1312.71</v>
      </c>
      <c r="T158" s="69" t="n">
        <f aca="false">MAX(0,MIN(1,R158/100+$D$5))</f>
        <v>0.533899313001015</v>
      </c>
      <c r="U158" s="69" t="n">
        <v>0.658</v>
      </c>
      <c r="V158" s="68" t="n">
        <v>1995</v>
      </c>
      <c r="W158" s="69" t="n">
        <v>0.0626598089245614</v>
      </c>
      <c r="X158" s="70" t="s">
        <v>227</v>
      </c>
      <c r="Y158" s="70" t="s">
        <v>189</v>
      </c>
    </row>
    <row r="159" customFormat="false" ht="15" hidden="false" customHeight="false" outlineLevel="0" collapsed="false">
      <c r="A159" s="32" t="s">
        <v>256</v>
      </c>
      <c r="B159" s="32" t="s">
        <v>353</v>
      </c>
      <c r="C159" s="32" t="s">
        <v>362</v>
      </c>
      <c r="D159" s="66" t="n">
        <f aca="false">ROUND(S159*T159,0)</f>
        <v>687</v>
      </c>
      <c r="E159" s="66" t="n">
        <f aca="false">ROUND(S159,0)-D159</f>
        <v>655</v>
      </c>
      <c r="F159" s="66" t="n">
        <f aca="false">IF(COUNTA(D159:E159)=0,"",SUM(D159:E159))</f>
        <v>1342</v>
      </c>
      <c r="G159" s="47" t="n">
        <f aca="false">IF(OR(F159="",F159=0),"",D159/F159)</f>
        <v>0.511922503725782</v>
      </c>
      <c r="H159" s="47" t="n">
        <f aca="false">IF(OR(F159="",F159=0),"",E159/F159)</f>
        <v>0.488077496274218</v>
      </c>
      <c r="I159" s="32" t="s">
        <v>187</v>
      </c>
      <c r="J159" s="36" t="n">
        <v>2.04108163546025</v>
      </c>
      <c r="K159" s="36" t="n">
        <f aca="false">$K$8</f>
        <v>1.08250239635708</v>
      </c>
      <c r="L159" s="36" t="n">
        <f aca="false">SQRT(J159^2+K159^2)</f>
        <v>2.31037349377366</v>
      </c>
      <c r="M159" s="47" t="n">
        <f aca="false">IF(G159="","",MAX(0,G159-1.96*L159/100))</f>
        <v>0.466639183247819</v>
      </c>
      <c r="N159" s="47" t="n">
        <f aca="false">IF(G159="","",MIN(1,G159+1.96*L159/100))</f>
        <v>0.557205824203746</v>
      </c>
      <c r="O159" s="66" t="n">
        <f aca="false">ROUND(S159*W159,0)</f>
        <v>84</v>
      </c>
      <c r="P159" s="66" t="n">
        <f aca="false">IF(F159="","",ROUND(SQRT((F159*L159/100)^2+(G159*O159)^2),0))</f>
        <v>53</v>
      </c>
      <c r="R159" s="67" t="n">
        <v>-0.138326943205627</v>
      </c>
      <c r="S159" s="68" t="n">
        <f aca="false">U159*V159*$F$5</f>
        <v>1342.44359673025</v>
      </c>
      <c r="T159" s="69" t="n">
        <f aca="false">MAX(0,MIN(1,R159/100+$D$5))</f>
        <v>0.512068911333576</v>
      </c>
      <c r="U159" s="69" t="n">
        <v>0.726430517711172</v>
      </c>
      <c r="V159" s="68" t="n">
        <v>1848</v>
      </c>
      <c r="W159" s="69" t="n">
        <v>0.0626598089245614</v>
      </c>
      <c r="X159" s="70" t="s">
        <v>227</v>
      </c>
      <c r="Y159" s="70" t="s">
        <v>189</v>
      </c>
    </row>
    <row r="160" customFormat="false" ht="15" hidden="false" customHeight="false" outlineLevel="0" collapsed="false">
      <c r="A160" s="32" t="s">
        <v>256</v>
      </c>
      <c r="B160" s="32" t="s">
        <v>353</v>
      </c>
      <c r="C160" s="32" t="s">
        <v>363</v>
      </c>
      <c r="D160" s="66" t="n">
        <f aca="false">ROUND(S160*T160,0)</f>
        <v>447</v>
      </c>
      <c r="E160" s="66" t="n">
        <f aca="false">ROUND(S160,0)-D160</f>
        <v>433</v>
      </c>
      <c r="F160" s="66" t="n">
        <f aca="false">IF(COUNTA(D160:E160)=0,"",SUM(D160:E160))</f>
        <v>880</v>
      </c>
      <c r="G160" s="47" t="n">
        <f aca="false">IF(OR(F160="",F160=0),"",D160/F160)</f>
        <v>0.507954545454545</v>
      </c>
      <c r="H160" s="47" t="n">
        <f aca="false">IF(OR(F160="",F160=0),"",E160/F160)</f>
        <v>0.492045454545455</v>
      </c>
      <c r="I160" s="32" t="s">
        <v>187</v>
      </c>
      <c r="J160" s="36" t="n">
        <v>2.23195740581291</v>
      </c>
      <c r="K160" s="36" t="n">
        <f aca="false">$K$8</f>
        <v>1.08250239635708</v>
      </c>
      <c r="L160" s="36" t="n">
        <f aca="false">SQRT(J160^2+K160^2)</f>
        <v>2.48061389568831</v>
      </c>
      <c r="M160" s="47" t="n">
        <f aca="false">IF(G160="","",MAX(0,G160-1.96*L160/100))</f>
        <v>0.459334513099055</v>
      </c>
      <c r="N160" s="47" t="n">
        <f aca="false">IF(G160="","",MIN(1,G160+1.96*L160/100))</f>
        <v>0.556574577810036</v>
      </c>
      <c r="O160" s="66" t="n">
        <f aca="false">ROUND(S160*W160,0)</f>
        <v>75</v>
      </c>
      <c r="P160" s="66" t="n">
        <f aca="false">IF(F160="","",ROUND(SQRT((F160*L160/100)^2+(G160*O160)^2),0))</f>
        <v>44</v>
      </c>
      <c r="R160" s="67" t="n">
        <v>-0.554338467894149</v>
      </c>
      <c r="S160" s="68" t="n">
        <f aca="false">U160*V160*$F$5</f>
        <v>879.958115183246</v>
      </c>
      <c r="T160" s="69" t="n">
        <f aca="false">MAX(0,MIN(1,R160/100+$D$5))</f>
        <v>0.50790879608669</v>
      </c>
      <c r="U160" s="69" t="n">
        <v>0.668661181750187</v>
      </c>
      <c r="V160" s="68" t="n">
        <v>1316</v>
      </c>
      <c r="W160" s="69" t="n">
        <v>0.084758520671361</v>
      </c>
      <c r="X160" s="70" t="s">
        <v>194</v>
      </c>
      <c r="Y160" s="70" t="s">
        <v>189</v>
      </c>
    </row>
    <row r="161" customFormat="false" ht="15" hidden="false" customHeight="false" outlineLevel="0" collapsed="false">
      <c r="A161" s="32" t="s">
        <v>256</v>
      </c>
      <c r="B161" s="32" t="s">
        <v>364</v>
      </c>
      <c r="C161" s="32" t="s">
        <v>364</v>
      </c>
      <c r="D161" s="66" t="n">
        <f aca="false">ROUND(S161*T161,0)</f>
        <v>839</v>
      </c>
      <c r="E161" s="66" t="n">
        <f aca="false">ROUND(S161,0)-D161</f>
        <v>1365</v>
      </c>
      <c r="F161" s="66" t="n">
        <f aca="false">IF(COUNTA(D161:E161)=0,"",SUM(D161:E161))</f>
        <v>2204</v>
      </c>
      <c r="G161" s="47" t="n">
        <f aca="false">IF(OR(F161="",F161=0),"",D161/F161)</f>
        <v>0.380671506352087</v>
      </c>
      <c r="H161" s="47" t="n">
        <f aca="false">IF(OR(F161="",F161=0),"",E161/F161)</f>
        <v>0.619328493647913</v>
      </c>
      <c r="I161" s="32" t="s">
        <v>187</v>
      </c>
      <c r="J161" s="36" t="n">
        <v>2.04108163546025</v>
      </c>
      <c r="K161" s="36" t="n">
        <f aca="false">$K$8</f>
        <v>1.08250239635708</v>
      </c>
      <c r="L161" s="36" t="n">
        <f aca="false">SQRT(J161^2+K161^2)</f>
        <v>2.31037349377366</v>
      </c>
      <c r="M161" s="47" t="n">
        <f aca="false">IF(G161="","",MAX(0,G161-1.96*L161/100))</f>
        <v>0.335388185874123</v>
      </c>
      <c r="N161" s="47" t="n">
        <f aca="false">IF(G161="","",MIN(1,G161+1.96*L161/100))</f>
        <v>0.425954826830051</v>
      </c>
      <c r="O161" s="66" t="n">
        <f aca="false">ROUND(S161*W161,0)</f>
        <v>138</v>
      </c>
      <c r="P161" s="66" t="n">
        <f aca="false">IF(F161="","",ROUND(SQRT((F161*L161/100)^2+(G161*O161)^2),0))</f>
        <v>73</v>
      </c>
      <c r="R161" s="67" t="n">
        <v>-13.2643777286163</v>
      </c>
      <c r="S161" s="68" t="n">
        <f aca="false">U161*V161*$F$5</f>
        <v>2204.10505319149</v>
      </c>
      <c r="T161" s="69" t="n">
        <f aca="false">MAX(0,MIN(1,R161/100+$D$5))</f>
        <v>0.380808403479468</v>
      </c>
      <c r="U161" s="69" t="n">
        <v>0.71841755319149</v>
      </c>
      <c r="V161" s="68" t="n">
        <v>3068</v>
      </c>
      <c r="W161" s="69" t="n">
        <v>0.0626598089245614</v>
      </c>
      <c r="X161" s="70" t="s">
        <v>227</v>
      </c>
      <c r="Y161" s="70" t="s">
        <v>189</v>
      </c>
    </row>
    <row r="162" customFormat="false" ht="15" hidden="false" customHeight="false" outlineLevel="0" collapsed="false">
      <c r="A162" s="32" t="s">
        <v>256</v>
      </c>
      <c r="B162" s="32" t="s">
        <v>365</v>
      </c>
      <c r="C162" s="32" t="s">
        <v>365</v>
      </c>
      <c r="D162" s="66" t="n">
        <f aca="false">ROUND(S162*T162,0)</f>
        <v>443</v>
      </c>
      <c r="E162" s="66" t="n">
        <f aca="false">ROUND(S162,0)-D162</f>
        <v>794</v>
      </c>
      <c r="F162" s="66" t="n">
        <f aca="false">IF(COUNTA(D162:E162)=0,"",SUM(D162:E162))</f>
        <v>1237</v>
      </c>
      <c r="G162" s="47" t="n">
        <f aca="false">IF(OR(F162="",F162=0),"",D162/F162)</f>
        <v>0.358124494745352</v>
      </c>
      <c r="H162" s="47" t="n">
        <f aca="false">IF(OR(F162="",F162=0),"",E162/F162)</f>
        <v>0.641875505254648</v>
      </c>
      <c r="I162" s="32" t="s">
        <v>187</v>
      </c>
      <c r="J162" s="36" t="n">
        <v>2.04108163546025</v>
      </c>
      <c r="K162" s="36" t="n">
        <f aca="false">$K$8</f>
        <v>1.08250239635708</v>
      </c>
      <c r="L162" s="36" t="n">
        <f aca="false">SQRT(J162^2+K162^2)</f>
        <v>2.31037349377366</v>
      </c>
      <c r="M162" s="47" t="n">
        <f aca="false">IF(G162="","",MAX(0,G162-1.96*L162/100))</f>
        <v>0.312841174267388</v>
      </c>
      <c r="N162" s="47" t="n">
        <f aca="false">IF(G162="","",MIN(1,G162+1.96*L162/100))</f>
        <v>0.403407815223315</v>
      </c>
      <c r="O162" s="66" t="n">
        <f aca="false">ROUND(S162*W162,0)</f>
        <v>78</v>
      </c>
      <c r="P162" s="66" t="n">
        <f aca="false">IF(F162="","",ROUND(SQRT((F162*L162/100)^2+(G162*O162)^2),0))</f>
        <v>40</v>
      </c>
      <c r="R162" s="67" t="n">
        <v>-15.5259070877489</v>
      </c>
      <c r="S162" s="68" t="n">
        <f aca="false">U162*V162*$F$5</f>
        <v>1236.97340124505</v>
      </c>
      <c r="T162" s="69" t="n">
        <f aca="false">MAX(0,MIN(1,R162/100+$D$5))</f>
        <v>0.358193109888143</v>
      </c>
      <c r="U162" s="69" t="n">
        <v>0.688737973967176</v>
      </c>
      <c r="V162" s="68" t="n">
        <v>1796</v>
      </c>
      <c r="W162" s="69" t="n">
        <v>0.0626598089245614</v>
      </c>
      <c r="X162" s="70" t="s">
        <v>227</v>
      </c>
      <c r="Y162" s="70" t="s">
        <v>189</v>
      </c>
    </row>
    <row r="163" customFormat="false" ht="15" hidden="false" customHeight="false" outlineLevel="0" collapsed="false">
      <c r="A163" s="32" t="s">
        <v>256</v>
      </c>
      <c r="B163" s="32" t="s">
        <v>366</v>
      </c>
      <c r="C163" s="32" t="s">
        <v>367</v>
      </c>
      <c r="D163" s="66" t="n">
        <f aca="false">ROUND(S163*T163,0)</f>
        <v>149</v>
      </c>
      <c r="E163" s="66" t="n">
        <f aca="false">ROUND(S163,0)-D163</f>
        <v>414</v>
      </c>
      <c r="F163" s="66" t="n">
        <f aca="false">IF(COUNTA(D163:E163)=0,"",SUM(D163:E163))</f>
        <v>563</v>
      </c>
      <c r="G163" s="47" t="n">
        <f aca="false">IF(OR(F163="",F163=0),"",D163/F163)</f>
        <v>0.264653641207815</v>
      </c>
      <c r="H163" s="47" t="n">
        <f aca="false">IF(OR(F163="",F163=0),"",E163/F163)</f>
        <v>0.735346358792185</v>
      </c>
      <c r="I163" s="32" t="s">
        <v>187</v>
      </c>
      <c r="J163" s="36" t="n">
        <v>3.27267117391589</v>
      </c>
      <c r="K163" s="36" t="n">
        <f aca="false">$K$8</f>
        <v>1.08250239635708</v>
      </c>
      <c r="L163" s="36" t="n">
        <f aca="false">SQRT(J163^2+K163^2)</f>
        <v>3.44705498225642</v>
      </c>
      <c r="M163" s="47" t="n">
        <f aca="false">IF(G163="","",MAX(0,G163-1.96*L163/100))</f>
        <v>0.197091363555589</v>
      </c>
      <c r="N163" s="47" t="n">
        <f aca="false">IF(G163="","",MIN(1,G163+1.96*L163/100))</f>
        <v>0.332215918860041</v>
      </c>
      <c r="O163" s="66" t="n">
        <f aca="false">ROUND(S163*W163,0)</f>
        <v>81</v>
      </c>
      <c r="P163" s="66" t="n">
        <f aca="false">IF(F163="","",ROUND(SQRT((F163*L163/100)^2+(G163*O163)^2),0))</f>
        <v>29</v>
      </c>
      <c r="R163" s="67" t="n">
        <v>-24.9034043722027</v>
      </c>
      <c r="S163" s="68" t="n">
        <f aca="false">U163*V163*$F$5</f>
        <v>562.682926829269</v>
      </c>
      <c r="T163" s="69" t="n">
        <f aca="false">MAX(0,MIN(1,R163/100+$D$5))</f>
        <v>0.264418137043605</v>
      </c>
      <c r="U163" s="69" t="n">
        <v>0.731707317073171</v>
      </c>
      <c r="V163" s="68" t="n">
        <v>769</v>
      </c>
      <c r="W163" s="69" t="n">
        <v>0.144238908687966</v>
      </c>
      <c r="X163" s="70" t="s">
        <v>188</v>
      </c>
      <c r="Y163" s="70" t="s">
        <v>189</v>
      </c>
    </row>
    <row r="164" customFormat="false" ht="15" hidden="false" customHeight="false" outlineLevel="0" collapsed="false">
      <c r="A164" s="32" t="s">
        <v>256</v>
      </c>
      <c r="B164" s="32" t="s">
        <v>366</v>
      </c>
      <c r="C164" s="32" t="s">
        <v>368</v>
      </c>
      <c r="D164" s="66" t="n">
        <f aca="false">ROUND(S164*T164,0)</f>
        <v>121</v>
      </c>
      <c r="E164" s="66" t="n">
        <f aca="false">ROUND(S164,0)-D164</f>
        <v>262</v>
      </c>
      <c r="F164" s="66" t="n">
        <f aca="false">IF(COUNTA(D164:E164)=0,"",SUM(D164:E164))</f>
        <v>383</v>
      </c>
      <c r="G164" s="47" t="n">
        <f aca="false">IF(OR(F164="",F164=0),"",D164/F164)</f>
        <v>0.315926892950392</v>
      </c>
      <c r="H164" s="47" t="n">
        <f aca="false">IF(OR(F164="",F164=0),"",E164/F164)</f>
        <v>0.684073107049608</v>
      </c>
      <c r="I164" s="32" t="s">
        <v>187</v>
      </c>
      <c r="J164" s="36" t="n">
        <v>3.27267117391589</v>
      </c>
      <c r="K164" s="36" t="n">
        <f aca="false">$K$8</f>
        <v>1.08250239635708</v>
      </c>
      <c r="L164" s="36" t="n">
        <f aca="false">SQRT(J164^2+K164^2)</f>
        <v>3.44705498225642</v>
      </c>
      <c r="M164" s="47" t="n">
        <f aca="false">IF(G164="","",MAX(0,G164-1.96*L164/100))</f>
        <v>0.248364615298166</v>
      </c>
      <c r="N164" s="47" t="n">
        <f aca="false">IF(G164="","",MIN(1,G164+1.96*L164/100))</f>
        <v>0.383489170602618</v>
      </c>
      <c r="O164" s="66" t="n">
        <f aca="false">ROUND(S164*W164,0)</f>
        <v>55</v>
      </c>
      <c r="P164" s="66" t="n">
        <f aca="false">IF(F164="","",ROUND(SQRT((F164*L164/100)^2+(G164*O164)^2),0))</f>
        <v>22</v>
      </c>
      <c r="R164" s="67" t="n">
        <v>-19.6760180660944</v>
      </c>
      <c r="S164" s="68" t="n">
        <f aca="false">U164*V164*$F$5</f>
        <v>382.588235294118</v>
      </c>
      <c r="T164" s="69" t="n">
        <f aca="false">MAX(0,MIN(1,R164/100+$D$5))</f>
        <v>0.316692000104688</v>
      </c>
      <c r="U164" s="69" t="n">
        <v>0.705882352941177</v>
      </c>
      <c r="V164" s="68" t="n">
        <v>542</v>
      </c>
      <c r="W164" s="69" t="n">
        <v>0.144238908687966</v>
      </c>
      <c r="X164" s="70" t="s">
        <v>188</v>
      </c>
      <c r="Y164" s="70" t="s">
        <v>189</v>
      </c>
    </row>
    <row r="165" customFormat="false" ht="15" hidden="false" customHeight="false" outlineLevel="0" collapsed="false">
      <c r="A165" s="32" t="s">
        <v>256</v>
      </c>
      <c r="B165" s="32" t="s">
        <v>366</v>
      </c>
      <c r="C165" s="32" t="s">
        <v>369</v>
      </c>
      <c r="D165" s="66" t="n">
        <f aca="false">ROUND(S165*T165,0)</f>
        <v>421</v>
      </c>
      <c r="E165" s="66" t="n">
        <f aca="false">ROUND(S165,0)-D165</f>
        <v>827</v>
      </c>
      <c r="F165" s="66" t="n">
        <f aca="false">IF(COUNTA(D165:E165)=0,"",SUM(D165:E165))</f>
        <v>1248</v>
      </c>
      <c r="G165" s="47" t="n">
        <f aca="false">IF(OR(F165="",F165=0),"",D165/F165)</f>
        <v>0.337339743589744</v>
      </c>
      <c r="H165" s="47" t="n">
        <f aca="false">IF(OR(F165="",F165=0),"",E165/F165)</f>
        <v>0.662660256410256</v>
      </c>
      <c r="I165" s="32" t="s">
        <v>187</v>
      </c>
      <c r="J165" s="36" t="n">
        <v>2.04108163546025</v>
      </c>
      <c r="K165" s="36" t="n">
        <f aca="false">$K$8</f>
        <v>1.08250239635708</v>
      </c>
      <c r="L165" s="36" t="n">
        <f aca="false">SQRT(J165^2+K165^2)</f>
        <v>2.31037349377366</v>
      </c>
      <c r="M165" s="47" t="n">
        <f aca="false">IF(G165="","",MAX(0,G165-1.96*L165/100))</f>
        <v>0.29205642311178</v>
      </c>
      <c r="N165" s="47" t="n">
        <f aca="false">IF(G165="","",MIN(1,G165+1.96*L165/100))</f>
        <v>0.382623064067707</v>
      </c>
      <c r="O165" s="66" t="n">
        <f aca="false">ROUND(S165*W165,0)</f>
        <v>78</v>
      </c>
      <c r="P165" s="66" t="n">
        <f aca="false">IF(F165="","",ROUND(SQRT((F165*L165/100)^2+(G165*O165)^2),0))</f>
        <v>39</v>
      </c>
      <c r="R165" s="67" t="n">
        <v>-17.6233960524556</v>
      </c>
      <c r="S165" s="68" t="n">
        <f aca="false">U165*V165*$F$5</f>
        <v>1248.26659471128</v>
      </c>
      <c r="T165" s="69" t="n">
        <f aca="false">MAX(0,MIN(1,R165/100+$D$5))</f>
        <v>0.337218220241075</v>
      </c>
      <c r="U165" s="69" t="n">
        <v>0.676200755531571</v>
      </c>
      <c r="V165" s="68" t="n">
        <v>1846</v>
      </c>
      <c r="W165" s="69" t="n">
        <v>0.0626598089245614</v>
      </c>
      <c r="X165" s="70" t="s">
        <v>227</v>
      </c>
      <c r="Y165" s="70" t="s">
        <v>189</v>
      </c>
    </row>
    <row r="166" customFormat="false" ht="15" hidden="false" customHeight="false" outlineLevel="0" collapsed="false">
      <c r="A166" s="32" t="s">
        <v>256</v>
      </c>
      <c r="B166" s="32" t="s">
        <v>370</v>
      </c>
      <c r="C166" s="32" t="s">
        <v>370</v>
      </c>
      <c r="D166" s="66" t="n">
        <f aca="false">ROUND(S166*T166,0)</f>
        <v>801</v>
      </c>
      <c r="E166" s="66" t="n">
        <f aca="false">ROUND(S166,0)-D166</f>
        <v>712</v>
      </c>
      <c r="F166" s="66" t="n">
        <f aca="false">IF(COUNTA(D166:E166)=0,"",SUM(D166:E166))</f>
        <v>1513</v>
      </c>
      <c r="G166" s="47" t="n">
        <f aca="false">IF(OR(F166="",F166=0),"",D166/F166)</f>
        <v>0.529411764705882</v>
      </c>
      <c r="H166" s="47" t="n">
        <f aca="false">IF(OR(F166="",F166=0),"",E166/F166)</f>
        <v>0.470588235294118</v>
      </c>
      <c r="I166" s="32" t="s">
        <v>187</v>
      </c>
      <c r="J166" s="36" t="n">
        <v>2.04108163546025</v>
      </c>
      <c r="K166" s="36" t="n">
        <f aca="false">$K$8</f>
        <v>1.08250239635708</v>
      </c>
      <c r="L166" s="36" t="n">
        <f aca="false">SQRT(J166^2+K166^2)</f>
        <v>2.31037349377366</v>
      </c>
      <c r="M166" s="47" t="n">
        <f aca="false">IF(G166="","",MAX(0,G166-1.96*L166/100))</f>
        <v>0.484128444227919</v>
      </c>
      <c r="N166" s="47" t="n">
        <f aca="false">IF(G166="","",MIN(1,G166+1.96*L166/100))</f>
        <v>0.574695085183846</v>
      </c>
      <c r="O166" s="66" t="n">
        <f aca="false">ROUND(S166*W166,0)</f>
        <v>95</v>
      </c>
      <c r="P166" s="66" t="n">
        <f aca="false">IF(F166="","",ROUND(SQRT((F166*L166/100)^2+(G166*O166)^2),0))</f>
        <v>61</v>
      </c>
      <c r="R166" s="67" t="n">
        <v>1.6280917810678</v>
      </c>
      <c r="S166" s="68" t="n">
        <f aca="false">U166*V166*$F$5</f>
        <v>1512.74151436031</v>
      </c>
      <c r="T166" s="69" t="n">
        <f aca="false">MAX(0,MIN(1,R166/100+$D$5))</f>
        <v>0.52973309857631</v>
      </c>
      <c r="U166" s="69" t="n">
        <v>0.616187989556136</v>
      </c>
      <c r="V166" s="68" t="n">
        <v>2455</v>
      </c>
      <c r="W166" s="69" t="n">
        <v>0.0626598089245614</v>
      </c>
      <c r="X166" s="70" t="s">
        <v>227</v>
      </c>
      <c r="Y166" s="70" t="s">
        <v>189</v>
      </c>
    </row>
    <row r="167" customFormat="false" ht="15" hidden="false" customHeight="false" outlineLevel="0" collapsed="false">
      <c r="A167" s="32" t="s">
        <v>256</v>
      </c>
      <c r="B167" s="32" t="s">
        <v>371</v>
      </c>
      <c r="C167" s="32" t="s">
        <v>372</v>
      </c>
      <c r="D167" s="66" t="n">
        <f aca="false">ROUND(S167*T167,0)</f>
        <v>807</v>
      </c>
      <c r="E167" s="66" t="n">
        <f aca="false">ROUND(S167,0)-D167</f>
        <v>1094</v>
      </c>
      <c r="F167" s="66" t="n">
        <f aca="false">IF(COUNTA(D167:E167)=0,"",SUM(D167:E167))</f>
        <v>1901</v>
      </c>
      <c r="G167" s="47" t="n">
        <f aca="false">IF(OR(F167="",F167=0),"",D167/F167)</f>
        <v>0.424513413992636</v>
      </c>
      <c r="H167" s="47" t="n">
        <f aca="false">IF(OR(F167="",F167=0),"",E167/F167)</f>
        <v>0.575486586007365</v>
      </c>
      <c r="I167" s="32" t="s">
        <v>187</v>
      </c>
      <c r="J167" s="36" t="n">
        <v>2.04108163546025</v>
      </c>
      <c r="K167" s="36" t="n">
        <f aca="false">$K$8</f>
        <v>1.08250239635708</v>
      </c>
      <c r="L167" s="36" t="n">
        <f aca="false">SQRT(J167^2+K167^2)</f>
        <v>2.31037349377366</v>
      </c>
      <c r="M167" s="47" t="n">
        <f aca="false">IF(G167="","",MAX(0,G167-1.96*L167/100))</f>
        <v>0.379230093514672</v>
      </c>
      <c r="N167" s="47" t="n">
        <f aca="false">IF(G167="","",MIN(1,G167+1.96*L167/100))</f>
        <v>0.469796734470599</v>
      </c>
      <c r="O167" s="66" t="n">
        <f aca="false">ROUND(S167*W167,0)</f>
        <v>119</v>
      </c>
      <c r="P167" s="66" t="n">
        <f aca="false">IF(F167="","",ROUND(SQRT((F167*L167/100)^2+(G167*O167)^2),0))</f>
        <v>67</v>
      </c>
      <c r="R167" s="67" t="n">
        <v>-8.88473140595332</v>
      </c>
      <c r="S167" s="68" t="n">
        <f aca="false">U167*V167*$F$5</f>
        <v>1901.09148856393</v>
      </c>
      <c r="T167" s="69" t="n">
        <f aca="false">MAX(0,MIN(1,R167/100+$D$5))</f>
        <v>0.424604866706099</v>
      </c>
      <c r="U167" s="69" t="n">
        <v>0.702287214098238</v>
      </c>
      <c r="V167" s="68" t="n">
        <v>2707</v>
      </c>
      <c r="W167" s="69" t="n">
        <v>0.0626598089245614</v>
      </c>
      <c r="X167" s="70" t="s">
        <v>227</v>
      </c>
      <c r="Y167" s="70" t="s">
        <v>189</v>
      </c>
    </row>
    <row r="168" customFormat="false" ht="15" hidden="false" customHeight="false" outlineLevel="0" collapsed="false">
      <c r="A168" s="32" t="s">
        <v>256</v>
      </c>
      <c r="B168" s="32" t="s">
        <v>371</v>
      </c>
      <c r="C168" s="32" t="s">
        <v>373</v>
      </c>
      <c r="D168" s="66" t="n">
        <f aca="false">ROUND(S168*T168,0)</f>
        <v>667</v>
      </c>
      <c r="E168" s="66" t="n">
        <f aca="false">ROUND(S168,0)-D168</f>
        <v>1013</v>
      </c>
      <c r="F168" s="66" t="n">
        <f aca="false">IF(COUNTA(D168:E168)=0,"",SUM(D168:E168))</f>
        <v>1680</v>
      </c>
      <c r="G168" s="47" t="n">
        <f aca="false">IF(OR(F168="",F168=0),"",D168/F168)</f>
        <v>0.39702380952381</v>
      </c>
      <c r="H168" s="47" t="n">
        <f aca="false">IF(OR(F168="",F168=0),"",E168/F168)</f>
        <v>0.60297619047619</v>
      </c>
      <c r="I168" s="32" t="s">
        <v>187</v>
      </c>
      <c r="J168" s="36" t="n">
        <v>2.04108163546025</v>
      </c>
      <c r="K168" s="36" t="n">
        <f aca="false">$K$8</f>
        <v>1.08250239635708</v>
      </c>
      <c r="L168" s="36" t="n">
        <f aca="false">SQRT(J168^2+K168^2)</f>
        <v>2.31037349377366</v>
      </c>
      <c r="M168" s="47" t="n">
        <f aca="false">IF(G168="","",MAX(0,G168-1.96*L168/100))</f>
        <v>0.351740489045846</v>
      </c>
      <c r="N168" s="47" t="n">
        <f aca="false">IF(G168="","",MIN(1,G168+1.96*L168/100))</f>
        <v>0.442307130001773</v>
      </c>
      <c r="O168" s="66" t="n">
        <f aca="false">ROUND(S168*W168,0)</f>
        <v>105</v>
      </c>
      <c r="P168" s="66" t="n">
        <f aca="false">IF(F168="","",ROUND(SQRT((F168*L168/100)^2+(G168*O168)^2),0))</f>
        <v>57</v>
      </c>
      <c r="R168" s="67" t="n">
        <v>-11.6654110748139</v>
      </c>
      <c r="S168" s="68" t="n">
        <f aca="false">U168*V168*$F$5</f>
        <v>1679.87969094923</v>
      </c>
      <c r="T168" s="69" t="n">
        <f aca="false">MAX(0,MIN(1,R168/100+$D$5))</f>
        <v>0.396798070017493</v>
      </c>
      <c r="U168" s="69" t="n">
        <v>0.613318616629875</v>
      </c>
      <c r="V168" s="68" t="n">
        <v>2739</v>
      </c>
      <c r="W168" s="69" t="n">
        <v>0.0626598089245614</v>
      </c>
      <c r="X168" s="70" t="s">
        <v>227</v>
      </c>
      <c r="Y168" s="70" t="s">
        <v>189</v>
      </c>
    </row>
    <row r="169" customFormat="false" ht="15" hidden="false" customHeight="false" outlineLevel="0" collapsed="false">
      <c r="A169" s="32" t="s">
        <v>256</v>
      </c>
      <c r="B169" s="32" t="s">
        <v>371</v>
      </c>
      <c r="C169" s="32" t="s">
        <v>374</v>
      </c>
      <c r="D169" s="66" t="n">
        <f aca="false">ROUND(S169*T169,0)</f>
        <v>356</v>
      </c>
      <c r="E169" s="66" t="n">
        <f aca="false">ROUND(S169,0)-D169</f>
        <v>543</v>
      </c>
      <c r="F169" s="66" t="n">
        <f aca="false">IF(COUNTA(D169:E169)=0,"",SUM(D169:E169))</f>
        <v>899</v>
      </c>
      <c r="G169" s="47" t="n">
        <f aca="false">IF(OR(F169="",F169=0),"",D169/F169)</f>
        <v>0.395995550611791</v>
      </c>
      <c r="H169" s="47" t="n">
        <f aca="false">IF(OR(F169="",F169=0),"",E169/F169)</f>
        <v>0.604004449388209</v>
      </c>
      <c r="I169" s="32" t="s">
        <v>187</v>
      </c>
      <c r="J169" s="36" t="n">
        <v>2.23195740581291</v>
      </c>
      <c r="K169" s="36" t="n">
        <f aca="false">$K$8</f>
        <v>1.08250239635708</v>
      </c>
      <c r="L169" s="36" t="n">
        <f aca="false">SQRT(J169^2+K169^2)</f>
        <v>2.48061389568831</v>
      </c>
      <c r="M169" s="47" t="n">
        <f aca="false">IF(G169="","",MAX(0,G169-1.96*L169/100))</f>
        <v>0.3473755182563</v>
      </c>
      <c r="N169" s="47" t="n">
        <f aca="false">IF(G169="","",MIN(1,G169+1.96*L169/100))</f>
        <v>0.444615582967282</v>
      </c>
      <c r="O169" s="66" t="n">
        <f aca="false">ROUND(S169*W169,0)</f>
        <v>76</v>
      </c>
      <c r="P169" s="66" t="n">
        <f aca="false">IF(F169="","",ROUND(SQRT((F169*L169/100)^2+(G169*O169)^2),0))</f>
        <v>37</v>
      </c>
      <c r="R169" s="67" t="n">
        <v>-11.6924559959529</v>
      </c>
      <c r="S169" s="68" t="n">
        <f aca="false">U169*V169*$F$5</f>
        <v>898.819587628866</v>
      </c>
      <c r="T169" s="69" t="n">
        <f aca="false">MAX(0,MIN(1,R169/100+$D$5))</f>
        <v>0.396527620806103</v>
      </c>
      <c r="U169" s="69" t="n">
        <v>0.654639175257732</v>
      </c>
      <c r="V169" s="68" t="n">
        <v>1373</v>
      </c>
      <c r="W169" s="69" t="n">
        <v>0.084758520671361</v>
      </c>
      <c r="X169" s="70" t="s">
        <v>194</v>
      </c>
      <c r="Y169" s="70" t="s">
        <v>189</v>
      </c>
    </row>
    <row r="170" customFormat="false" ht="15" hidden="false" customHeight="false" outlineLevel="0" collapsed="false">
      <c r="A170" s="32" t="s">
        <v>256</v>
      </c>
      <c r="B170" s="32" t="s">
        <v>371</v>
      </c>
      <c r="C170" s="32" t="s">
        <v>375</v>
      </c>
      <c r="D170" s="66" t="n">
        <f aca="false">ROUND(S170*T170,0)</f>
        <v>538</v>
      </c>
      <c r="E170" s="66" t="n">
        <f aca="false">ROUND(S170,0)-D170</f>
        <v>789</v>
      </c>
      <c r="F170" s="66" t="n">
        <f aca="false">IF(COUNTA(D170:E170)=0,"",SUM(D170:E170))</f>
        <v>1327</v>
      </c>
      <c r="G170" s="47" t="n">
        <f aca="false">IF(OR(F170="",F170=0),"",D170/F170)</f>
        <v>0.40542577241899</v>
      </c>
      <c r="H170" s="47" t="n">
        <f aca="false">IF(OR(F170="",F170=0),"",E170/F170)</f>
        <v>0.59457422758101</v>
      </c>
      <c r="I170" s="32" t="s">
        <v>187</v>
      </c>
      <c r="J170" s="36" t="n">
        <v>2.04108163546025</v>
      </c>
      <c r="K170" s="36" t="n">
        <f aca="false">$K$8</f>
        <v>1.08250239635708</v>
      </c>
      <c r="L170" s="36" t="n">
        <f aca="false">SQRT(J170^2+K170^2)</f>
        <v>2.31037349377366</v>
      </c>
      <c r="M170" s="47" t="n">
        <f aca="false">IF(G170="","",MAX(0,G170-1.96*L170/100))</f>
        <v>0.360142451941026</v>
      </c>
      <c r="N170" s="47" t="n">
        <f aca="false">IF(G170="","",MIN(1,G170+1.96*L170/100))</f>
        <v>0.450709092896954</v>
      </c>
      <c r="O170" s="66" t="n">
        <f aca="false">ROUND(S170*W170,0)</f>
        <v>83</v>
      </c>
      <c r="P170" s="66" t="n">
        <f aca="false">IF(F170="","",ROUND(SQRT((F170*L170/100)^2+(G170*O170)^2),0))</f>
        <v>46</v>
      </c>
      <c r="R170" s="67" t="n">
        <v>-10.7949850042142</v>
      </c>
      <c r="S170" s="68" t="n">
        <f aca="false">U170*V170*$F$5</f>
        <v>1327.11285266458</v>
      </c>
      <c r="T170" s="69" t="n">
        <f aca="false">MAX(0,MIN(1,R170/100+$D$5))</f>
        <v>0.40550233072349</v>
      </c>
      <c r="U170" s="69" t="n">
        <v>0.668234064785789</v>
      </c>
      <c r="V170" s="68" t="n">
        <v>1986</v>
      </c>
      <c r="W170" s="69" t="n">
        <v>0.0626598089245614</v>
      </c>
      <c r="X170" s="70" t="s">
        <v>227</v>
      </c>
      <c r="Y170" s="70" t="s">
        <v>189</v>
      </c>
    </row>
    <row r="171" customFormat="false" ht="15" hidden="false" customHeight="false" outlineLevel="0" collapsed="false">
      <c r="A171" s="32" t="s">
        <v>256</v>
      </c>
      <c r="B171" s="32" t="s">
        <v>371</v>
      </c>
      <c r="C171" s="32" t="s">
        <v>376</v>
      </c>
      <c r="D171" s="66" t="n">
        <f aca="false">ROUND(S171*T171,0)</f>
        <v>454</v>
      </c>
      <c r="E171" s="66" t="n">
        <f aca="false">ROUND(S171,0)-D171</f>
        <v>717</v>
      </c>
      <c r="F171" s="66" t="n">
        <f aca="false">IF(COUNTA(D171:E171)=0,"",SUM(D171:E171))</f>
        <v>1171</v>
      </c>
      <c r="G171" s="47" t="n">
        <f aca="false">IF(OR(F171="",F171=0),"",D171/F171)</f>
        <v>0.387702818104184</v>
      </c>
      <c r="H171" s="47" t="n">
        <f aca="false">IF(OR(F171="",F171=0),"",E171/F171)</f>
        <v>0.612297181895816</v>
      </c>
      <c r="I171" s="32" t="s">
        <v>187</v>
      </c>
      <c r="J171" s="36" t="n">
        <v>2.04108163546025</v>
      </c>
      <c r="K171" s="36" t="n">
        <f aca="false">$K$8</f>
        <v>1.08250239635708</v>
      </c>
      <c r="L171" s="36" t="n">
        <f aca="false">SQRT(J171^2+K171^2)</f>
        <v>2.31037349377366</v>
      </c>
      <c r="M171" s="47" t="n">
        <f aca="false">IF(G171="","",MAX(0,G171-1.96*L171/100))</f>
        <v>0.342419497626221</v>
      </c>
      <c r="N171" s="47" t="n">
        <f aca="false">IF(G171="","",MIN(1,G171+1.96*L171/100))</f>
        <v>0.432986138582148</v>
      </c>
      <c r="O171" s="66" t="n">
        <f aca="false">ROUND(S171*W171,0)</f>
        <v>73</v>
      </c>
      <c r="P171" s="66" t="n">
        <f aca="false">IF(F171="","",ROUND(SQRT((F171*L171/100)^2+(G171*O171)^2),0))</f>
        <v>39</v>
      </c>
      <c r="R171" s="67" t="n">
        <v>-12.5739940930103</v>
      </c>
      <c r="S171" s="68" t="n">
        <f aca="false">U171*V171*$F$5</f>
        <v>1170.83890577508</v>
      </c>
      <c r="T171" s="69" t="n">
        <f aca="false">MAX(0,MIN(1,R171/100+$D$5))</f>
        <v>0.387712239835529</v>
      </c>
      <c r="U171" s="69" t="n">
        <v>0.716109422492401</v>
      </c>
      <c r="V171" s="68" t="n">
        <v>1635</v>
      </c>
      <c r="W171" s="69" t="n">
        <v>0.0626598089245614</v>
      </c>
      <c r="X171" s="70" t="s">
        <v>227</v>
      </c>
      <c r="Y171" s="70" t="s">
        <v>189</v>
      </c>
    </row>
    <row r="172" customFormat="false" ht="15" hidden="false" customHeight="false" outlineLevel="0" collapsed="false">
      <c r="A172" s="32" t="s">
        <v>256</v>
      </c>
      <c r="B172" s="32" t="s">
        <v>371</v>
      </c>
      <c r="C172" s="32" t="s">
        <v>377</v>
      </c>
      <c r="D172" s="66" t="n">
        <f aca="false">ROUND(S172*T172,0)</f>
        <v>391</v>
      </c>
      <c r="E172" s="66" t="n">
        <f aca="false">ROUND(S172,0)-D172</f>
        <v>522</v>
      </c>
      <c r="F172" s="66" t="n">
        <f aca="false">IF(COUNTA(D172:E172)=0,"",SUM(D172:E172))</f>
        <v>913</v>
      </c>
      <c r="G172" s="47" t="n">
        <f aca="false">IF(OR(F172="",F172=0),"",D172/F172)</f>
        <v>0.428258488499452</v>
      </c>
      <c r="H172" s="47" t="n">
        <f aca="false">IF(OR(F172="",F172=0),"",E172/F172)</f>
        <v>0.571741511500548</v>
      </c>
      <c r="I172" s="32" t="s">
        <v>187</v>
      </c>
      <c r="J172" s="36" t="n">
        <v>2.23195740581291</v>
      </c>
      <c r="K172" s="36" t="n">
        <f aca="false">$K$8</f>
        <v>1.08250239635708</v>
      </c>
      <c r="L172" s="36" t="n">
        <f aca="false">SQRT(J172^2+K172^2)</f>
        <v>2.48061389568831</v>
      </c>
      <c r="M172" s="47" t="n">
        <f aca="false">IF(G172="","",MAX(0,G172-1.96*L172/100))</f>
        <v>0.379638456143962</v>
      </c>
      <c r="N172" s="47" t="n">
        <f aca="false">IF(G172="","",MIN(1,G172+1.96*L172/100))</f>
        <v>0.476878520854943</v>
      </c>
      <c r="O172" s="66" t="n">
        <f aca="false">ROUND(S172*W172,0)</f>
        <v>77</v>
      </c>
      <c r="P172" s="66" t="n">
        <f aca="false">IF(F172="","",ROUND(SQRT((F172*L172/100)^2+(G172*O172)^2),0))</f>
        <v>40</v>
      </c>
      <c r="R172" s="67" t="n">
        <v>-8.53545292269154</v>
      </c>
      <c r="S172" s="68" t="n">
        <f aca="false">U172*V172*$F$5</f>
        <v>912.990356083086</v>
      </c>
      <c r="T172" s="69" t="n">
        <f aca="false">MAX(0,MIN(1,R172/100+$D$5))</f>
        <v>0.428097651538716</v>
      </c>
      <c r="U172" s="69" t="n">
        <v>0.61646884272997</v>
      </c>
      <c r="V172" s="68" t="n">
        <v>1481</v>
      </c>
      <c r="W172" s="69" t="n">
        <v>0.084758520671361</v>
      </c>
      <c r="X172" s="70" t="s">
        <v>194</v>
      </c>
      <c r="Y172" s="70" t="s">
        <v>189</v>
      </c>
    </row>
    <row r="173" customFormat="false" ht="15" hidden="false" customHeight="false" outlineLevel="0" collapsed="false">
      <c r="A173" s="32" t="s">
        <v>256</v>
      </c>
      <c r="B173" s="32" t="s">
        <v>378</v>
      </c>
      <c r="C173" s="32" t="s">
        <v>379</v>
      </c>
      <c r="D173" s="66" t="n">
        <f aca="false">ROUND(S173*T173,0)</f>
        <v>508</v>
      </c>
      <c r="E173" s="66" t="n">
        <f aca="false">ROUND(S173,0)-D173</f>
        <v>511</v>
      </c>
      <c r="F173" s="66" t="n">
        <f aca="false">IF(COUNTA(D173:E173)=0,"",SUM(D173:E173))</f>
        <v>1019</v>
      </c>
      <c r="G173" s="47" t="n">
        <f aca="false">IF(OR(F173="",F173=0),"",D173/F173)</f>
        <v>0.498527968596663</v>
      </c>
      <c r="H173" s="47" t="n">
        <f aca="false">IF(OR(F173="",F173=0),"",E173/F173)</f>
        <v>0.501472031403337</v>
      </c>
      <c r="I173" s="32" t="s">
        <v>187</v>
      </c>
      <c r="J173" s="36" t="n">
        <v>2.04108163546025</v>
      </c>
      <c r="K173" s="36" t="n">
        <f aca="false">$K$8</f>
        <v>1.08250239635708</v>
      </c>
      <c r="L173" s="36" t="n">
        <f aca="false">SQRT(J173^2+K173^2)</f>
        <v>2.31037349377366</v>
      </c>
      <c r="M173" s="47" t="n">
        <f aca="false">IF(G173="","",MAX(0,G173-1.96*L173/100))</f>
        <v>0.4532446481187</v>
      </c>
      <c r="N173" s="47" t="n">
        <f aca="false">IF(G173="","",MIN(1,G173+1.96*L173/100))</f>
        <v>0.543811289074627</v>
      </c>
      <c r="O173" s="66" t="n">
        <f aca="false">ROUND(S173*W173,0)</f>
        <v>64</v>
      </c>
      <c r="P173" s="66" t="n">
        <f aca="false">IF(F173="","",ROUND(SQRT((F173*L173/100)^2+(G173*O173)^2),0))</f>
        <v>40</v>
      </c>
      <c r="R173" s="67" t="n">
        <v>-1.51193842422961</v>
      </c>
      <c r="S173" s="68" t="n">
        <f aca="false">U173*V173*$F$5</f>
        <v>1018.96641574986</v>
      </c>
      <c r="T173" s="69" t="n">
        <f aca="false">MAX(0,MIN(1,R173/100+$D$5))</f>
        <v>0.498332796523336</v>
      </c>
      <c r="U173" s="69" t="n">
        <v>0.581933989577302</v>
      </c>
      <c r="V173" s="68" t="n">
        <v>1751</v>
      </c>
      <c r="W173" s="69" t="n">
        <v>0.0626598089245614</v>
      </c>
      <c r="X173" s="70" t="s">
        <v>227</v>
      </c>
      <c r="Y173" s="70" t="s">
        <v>189</v>
      </c>
    </row>
    <row r="174" customFormat="false" ht="15" hidden="false" customHeight="false" outlineLevel="0" collapsed="false">
      <c r="A174" s="32" t="s">
        <v>256</v>
      </c>
      <c r="B174" s="32" t="s">
        <v>378</v>
      </c>
      <c r="C174" s="32" t="s">
        <v>380</v>
      </c>
      <c r="D174" s="66" t="n">
        <f aca="false">ROUND(S174*T174,0)</f>
        <v>618</v>
      </c>
      <c r="E174" s="66" t="n">
        <f aca="false">ROUND(S174,0)-D174</f>
        <v>613</v>
      </c>
      <c r="F174" s="66" t="n">
        <f aca="false">IF(COUNTA(D174:E174)=0,"",SUM(D174:E174))</f>
        <v>1231</v>
      </c>
      <c r="G174" s="47" t="n">
        <f aca="false">IF(OR(F174="",F174=0),"",D174/F174)</f>
        <v>0.502030869212023</v>
      </c>
      <c r="H174" s="47" t="n">
        <f aca="false">IF(OR(F174="",F174=0),"",E174/F174)</f>
        <v>0.497969130787977</v>
      </c>
      <c r="I174" s="32" t="s">
        <v>187</v>
      </c>
      <c r="J174" s="36" t="n">
        <v>2.04108163546025</v>
      </c>
      <c r="K174" s="36" t="n">
        <f aca="false">$K$8</f>
        <v>1.08250239635708</v>
      </c>
      <c r="L174" s="36" t="n">
        <f aca="false">SQRT(J174^2+K174^2)</f>
        <v>2.31037349377366</v>
      </c>
      <c r="M174" s="47" t="n">
        <f aca="false">IF(G174="","",MAX(0,G174-1.96*L174/100))</f>
        <v>0.456747548734059</v>
      </c>
      <c r="N174" s="47" t="n">
        <f aca="false">IF(G174="","",MIN(1,G174+1.96*L174/100))</f>
        <v>0.547314189689987</v>
      </c>
      <c r="O174" s="66" t="n">
        <f aca="false">ROUND(S174*W174,0)</f>
        <v>77</v>
      </c>
      <c r="P174" s="66" t="n">
        <f aca="false">IF(F174="","",ROUND(SQRT((F174*L174/100)^2+(G174*O174)^2),0))</f>
        <v>48</v>
      </c>
      <c r="R174" s="67" t="n">
        <v>-1.13003164023428</v>
      </c>
      <c r="S174" s="68" t="n">
        <f aca="false">U174*V174*$F$5</f>
        <v>1230.79069767442</v>
      </c>
      <c r="T174" s="69" t="n">
        <f aca="false">MAX(0,MIN(1,R174/100+$D$5))</f>
        <v>0.502151864363289</v>
      </c>
      <c r="U174" s="69" t="n">
        <v>0.609302325581395</v>
      </c>
      <c r="V174" s="68" t="n">
        <v>2020</v>
      </c>
      <c r="W174" s="69" t="n">
        <v>0.0626598089245614</v>
      </c>
      <c r="X174" s="70" t="s">
        <v>227</v>
      </c>
      <c r="Y174" s="70" t="s">
        <v>189</v>
      </c>
    </row>
    <row r="175" customFormat="false" ht="15" hidden="false" customHeight="false" outlineLevel="0" collapsed="false">
      <c r="A175" s="32" t="s">
        <v>256</v>
      </c>
      <c r="B175" s="32" t="s">
        <v>378</v>
      </c>
      <c r="C175" s="32" t="s">
        <v>381</v>
      </c>
      <c r="D175" s="66" t="n">
        <f aca="false">ROUND(S175*T175,0)</f>
        <v>273</v>
      </c>
      <c r="E175" s="66" t="n">
        <f aca="false">ROUND(S175,0)-D175</f>
        <v>281</v>
      </c>
      <c r="F175" s="66" t="n">
        <f aca="false">IF(COUNTA(D175:E175)=0,"",SUM(D175:E175))</f>
        <v>554</v>
      </c>
      <c r="G175" s="47" t="n">
        <f aca="false">IF(OR(F175="",F175=0),"",D175/F175)</f>
        <v>0.492779783393502</v>
      </c>
      <c r="H175" s="47" t="n">
        <f aca="false">IF(OR(F175="",F175=0),"",E175/F175)</f>
        <v>0.507220216606498</v>
      </c>
      <c r="I175" s="32" t="s">
        <v>187</v>
      </c>
      <c r="J175" s="36" t="n">
        <v>3.27267117391589</v>
      </c>
      <c r="K175" s="36" t="n">
        <f aca="false">$K$8</f>
        <v>1.08250239635708</v>
      </c>
      <c r="L175" s="36" t="n">
        <f aca="false">SQRT(J175^2+K175^2)</f>
        <v>3.44705498225642</v>
      </c>
      <c r="M175" s="47" t="n">
        <f aca="false">IF(G175="","",MAX(0,G175-1.96*L175/100))</f>
        <v>0.425217505741276</v>
      </c>
      <c r="N175" s="47" t="n">
        <f aca="false">IF(G175="","",MIN(1,G175+1.96*L175/100))</f>
        <v>0.560342061045728</v>
      </c>
      <c r="O175" s="66" t="n">
        <f aca="false">ROUND(S175*W175,0)</f>
        <v>80</v>
      </c>
      <c r="P175" s="66" t="n">
        <f aca="false">IF(F175="","",ROUND(SQRT((F175*L175/100)^2+(G175*O175)^2),0))</f>
        <v>44</v>
      </c>
      <c r="R175" s="67" t="n">
        <v>-2.05988112499969</v>
      </c>
      <c r="S175" s="68" t="n">
        <f aca="false">U175*V175*$F$5</f>
        <v>553.927710843374</v>
      </c>
      <c r="T175" s="69" t="n">
        <f aca="false">MAX(0,MIN(1,R175/100+$D$5))</f>
        <v>0.492853369515635</v>
      </c>
      <c r="U175" s="69" t="n">
        <v>0.674698795180723</v>
      </c>
      <c r="V175" s="68" t="n">
        <v>821</v>
      </c>
      <c r="W175" s="69" t="n">
        <v>0.144238908687966</v>
      </c>
      <c r="X175" s="70" t="s">
        <v>188</v>
      </c>
      <c r="Y175" s="70" t="s">
        <v>189</v>
      </c>
    </row>
    <row r="176" customFormat="false" ht="15" hidden="false" customHeight="false" outlineLevel="0" collapsed="false">
      <c r="A176" s="32" t="s">
        <v>256</v>
      </c>
      <c r="B176" s="32" t="s">
        <v>378</v>
      </c>
      <c r="C176" s="32" t="s">
        <v>382</v>
      </c>
      <c r="D176" s="66" t="n">
        <f aca="false">ROUND(S176*T176,0)</f>
        <v>321</v>
      </c>
      <c r="E176" s="66" t="n">
        <f aca="false">ROUND(S176,0)-D176</f>
        <v>317</v>
      </c>
      <c r="F176" s="66" t="n">
        <f aca="false">IF(COUNTA(D176:E176)=0,"",SUM(D176:E176))</f>
        <v>638</v>
      </c>
      <c r="G176" s="47" t="n">
        <f aca="false">IF(OR(F176="",F176=0),"",D176/F176)</f>
        <v>0.503134796238245</v>
      </c>
      <c r="H176" s="47" t="n">
        <f aca="false">IF(OR(F176="",F176=0),"",E176/F176)</f>
        <v>0.496865203761755</v>
      </c>
      <c r="I176" s="32" t="s">
        <v>187</v>
      </c>
      <c r="J176" s="36" t="n">
        <v>2.23195740581291</v>
      </c>
      <c r="K176" s="36" t="n">
        <f aca="false">$K$8</f>
        <v>1.08250239635708</v>
      </c>
      <c r="L176" s="36" t="n">
        <f aca="false">SQRT(J176^2+K176^2)</f>
        <v>2.48061389568831</v>
      </c>
      <c r="M176" s="47" t="n">
        <f aca="false">IF(G176="","",MAX(0,G176-1.96*L176/100))</f>
        <v>0.454514763882754</v>
      </c>
      <c r="N176" s="47" t="n">
        <f aca="false">IF(G176="","",MIN(1,G176+1.96*L176/100))</f>
        <v>0.551754828593735</v>
      </c>
      <c r="O176" s="66" t="n">
        <f aca="false">ROUND(S176*W176,0)</f>
        <v>54</v>
      </c>
      <c r="P176" s="66" t="n">
        <f aca="false">IF(F176="","",ROUND(SQRT((F176*L176/100)^2+(G176*O176)^2),0))</f>
        <v>31</v>
      </c>
      <c r="R176" s="67" t="n">
        <v>-1.03672093086523</v>
      </c>
      <c r="S176" s="68" t="n">
        <f aca="false">U176*V176*$F$5</f>
        <v>638.017946161515</v>
      </c>
      <c r="T176" s="69" t="n">
        <f aca="false">MAX(0,MIN(1,R176/100+$D$5))</f>
        <v>0.503084971456979</v>
      </c>
      <c r="U176" s="69" t="n">
        <v>0.626121635094716</v>
      </c>
      <c r="V176" s="68" t="n">
        <v>1019</v>
      </c>
      <c r="W176" s="69" t="n">
        <v>0.084758520671361</v>
      </c>
      <c r="X176" s="70" t="s">
        <v>194</v>
      </c>
      <c r="Y176" s="70" t="s">
        <v>189</v>
      </c>
    </row>
    <row r="177" customFormat="false" ht="15" hidden="false" customHeight="false" outlineLevel="0" collapsed="false">
      <c r="A177" s="32" t="s">
        <v>256</v>
      </c>
      <c r="B177" s="32" t="s">
        <v>378</v>
      </c>
      <c r="C177" s="32" t="s">
        <v>383</v>
      </c>
      <c r="D177" s="66" t="n">
        <f aca="false">ROUND(S177*T177,0)</f>
        <v>417</v>
      </c>
      <c r="E177" s="66" t="n">
        <f aca="false">ROUND(S177,0)-D177</f>
        <v>439</v>
      </c>
      <c r="F177" s="66" t="n">
        <f aca="false">IF(COUNTA(D177:E177)=0,"",SUM(D177:E177))</f>
        <v>856</v>
      </c>
      <c r="G177" s="47" t="n">
        <f aca="false">IF(OR(F177="",F177=0),"",D177/F177)</f>
        <v>0.48714953271028</v>
      </c>
      <c r="H177" s="47" t="n">
        <f aca="false">IF(OR(F177="",F177=0),"",E177/F177)</f>
        <v>0.51285046728972</v>
      </c>
      <c r="I177" s="32" t="s">
        <v>187</v>
      </c>
      <c r="J177" s="36" t="n">
        <v>2.23195740581291</v>
      </c>
      <c r="K177" s="36" t="n">
        <f aca="false">$K$8</f>
        <v>1.08250239635708</v>
      </c>
      <c r="L177" s="36" t="n">
        <f aca="false">SQRT(J177^2+K177^2)</f>
        <v>2.48061389568831</v>
      </c>
      <c r="M177" s="47" t="n">
        <f aca="false">IF(G177="","",MAX(0,G177-1.96*L177/100))</f>
        <v>0.43852950035479</v>
      </c>
      <c r="N177" s="47" t="n">
        <f aca="false">IF(G177="","",MIN(1,G177+1.96*L177/100))</f>
        <v>0.535769565065771</v>
      </c>
      <c r="O177" s="66" t="n">
        <f aca="false">ROUND(S177*W177,0)</f>
        <v>73</v>
      </c>
      <c r="P177" s="66" t="n">
        <f aca="false">IF(F177="","",ROUND(SQRT((F177*L177/100)^2+(G177*O177)^2),0))</f>
        <v>41</v>
      </c>
      <c r="R177" s="67" t="n">
        <v>-2.61443699662258</v>
      </c>
      <c r="S177" s="68" t="n">
        <f aca="false">U177*V177*$F$5</f>
        <v>855.646785437645</v>
      </c>
      <c r="T177" s="69" t="n">
        <f aca="false">MAX(0,MIN(1,R177/100+$D$5))</f>
        <v>0.487307810799406</v>
      </c>
      <c r="U177" s="69" t="n">
        <v>0.66847405112316</v>
      </c>
      <c r="V177" s="68" t="n">
        <v>1280</v>
      </c>
      <c r="W177" s="69" t="n">
        <v>0.084758520671361</v>
      </c>
      <c r="X177" s="70" t="s">
        <v>194</v>
      </c>
      <c r="Y177" s="70" t="s">
        <v>189</v>
      </c>
    </row>
    <row r="178" customFormat="false" ht="15" hidden="false" customHeight="false" outlineLevel="0" collapsed="false">
      <c r="A178" s="32" t="s">
        <v>256</v>
      </c>
      <c r="B178" s="32" t="s">
        <v>378</v>
      </c>
      <c r="C178" s="32" t="s">
        <v>384</v>
      </c>
      <c r="D178" s="66" t="n">
        <f aca="false">ROUND(S178*T178,0)</f>
        <v>265</v>
      </c>
      <c r="E178" s="66" t="n">
        <f aca="false">ROUND(S178,0)-D178</f>
        <v>302</v>
      </c>
      <c r="F178" s="66" t="n">
        <f aca="false">IF(COUNTA(D178:E178)=0,"",SUM(D178:E178))</f>
        <v>567</v>
      </c>
      <c r="G178" s="47" t="n">
        <f aca="false">IF(OR(F178="",F178=0),"",D178/F178)</f>
        <v>0.467372134038801</v>
      </c>
      <c r="H178" s="47" t="n">
        <f aca="false">IF(OR(F178="",F178=0),"",E178/F178)</f>
        <v>0.532627865961199</v>
      </c>
      <c r="I178" s="32" t="s">
        <v>187</v>
      </c>
      <c r="J178" s="36" t="n">
        <v>2.23195740581291</v>
      </c>
      <c r="K178" s="36" t="n">
        <f aca="false">$K$8</f>
        <v>1.08250239635708</v>
      </c>
      <c r="L178" s="36" t="n">
        <f aca="false">SQRT(J178^2+K178^2)</f>
        <v>2.48061389568831</v>
      </c>
      <c r="M178" s="47" t="n">
        <f aca="false">IF(G178="","",MAX(0,G178-1.96*L178/100))</f>
        <v>0.41875210168331</v>
      </c>
      <c r="N178" s="47" t="n">
        <f aca="false">IF(G178="","",MIN(1,G178+1.96*L178/100))</f>
        <v>0.515992166394292</v>
      </c>
      <c r="O178" s="66" t="n">
        <f aca="false">ROUND(S178*W178,0)</f>
        <v>48</v>
      </c>
      <c r="P178" s="66" t="n">
        <f aca="false">IF(F178="","",ROUND(SQRT((F178*L178/100)^2+(G178*O178)^2),0))</f>
        <v>26</v>
      </c>
      <c r="R178" s="67" t="n">
        <v>-4.55810413403187</v>
      </c>
      <c r="S178" s="68" t="n">
        <f aca="false">U178*V178*$F$5</f>
        <v>566.944444444444</v>
      </c>
      <c r="T178" s="69" t="n">
        <f aca="false">MAX(0,MIN(1,R178/100+$D$5))</f>
        <v>0.467871139425313</v>
      </c>
      <c r="U178" s="69" t="n">
        <v>0.722222222222222</v>
      </c>
      <c r="V178" s="68" t="n">
        <v>785</v>
      </c>
      <c r="W178" s="69" t="n">
        <v>0.084758520671361</v>
      </c>
      <c r="X178" s="70" t="s">
        <v>194</v>
      </c>
      <c r="Y178" s="70" t="s">
        <v>189</v>
      </c>
    </row>
    <row r="179" customFormat="false" ht="15" hidden="false" customHeight="false" outlineLevel="0" collapsed="false">
      <c r="A179" s="32" t="s">
        <v>256</v>
      </c>
      <c r="B179" s="32" t="s">
        <v>378</v>
      </c>
      <c r="C179" s="32" t="s">
        <v>385</v>
      </c>
      <c r="D179" s="66" t="n">
        <f aca="false">ROUND(S179*T179,0)</f>
        <v>346</v>
      </c>
      <c r="E179" s="66" t="n">
        <f aca="false">ROUND(S179,0)-D179</f>
        <v>313</v>
      </c>
      <c r="F179" s="66" t="n">
        <f aca="false">IF(COUNTA(D179:E179)=0,"",SUM(D179:E179))</f>
        <v>659</v>
      </c>
      <c r="G179" s="47" t="n">
        <f aca="false">IF(OR(F179="",F179=0),"",D179/F179)</f>
        <v>0.525037936267071</v>
      </c>
      <c r="H179" s="47" t="n">
        <f aca="false">IF(OR(F179="",F179=0),"",E179/F179)</f>
        <v>0.474962063732929</v>
      </c>
      <c r="I179" s="32" t="s">
        <v>187</v>
      </c>
      <c r="J179" s="36" t="n">
        <v>2.23195740581291</v>
      </c>
      <c r="K179" s="36" t="n">
        <f aca="false">$K$8</f>
        <v>1.08250239635708</v>
      </c>
      <c r="L179" s="36" t="n">
        <f aca="false">SQRT(J179^2+K179^2)</f>
        <v>2.48061389568831</v>
      </c>
      <c r="M179" s="47" t="n">
        <f aca="false">IF(G179="","",MAX(0,G179-1.96*L179/100))</f>
        <v>0.47641790391158</v>
      </c>
      <c r="N179" s="47" t="n">
        <f aca="false">IF(G179="","",MIN(1,G179+1.96*L179/100))</f>
        <v>0.573657968622562</v>
      </c>
      <c r="O179" s="66" t="n">
        <f aca="false">ROUND(S179*W179,0)</f>
        <v>56</v>
      </c>
      <c r="P179" s="66" t="n">
        <f aca="false">IF(F179="","",ROUND(SQRT((F179*L179/100)^2+(G179*O179)^2),0))</f>
        <v>34</v>
      </c>
      <c r="R179" s="67" t="n">
        <v>1.09018974838088</v>
      </c>
      <c r="S179" s="68" t="n">
        <f aca="false">U179*V179*$F$5</f>
        <v>659.344556677891</v>
      </c>
      <c r="T179" s="69" t="n">
        <f aca="false">MAX(0,MIN(1,R179/100+$D$5))</f>
        <v>0.524354078249441</v>
      </c>
      <c r="U179" s="69" t="n">
        <v>0.72615039281706</v>
      </c>
      <c r="V179" s="68" t="n">
        <v>908</v>
      </c>
      <c r="W179" s="69" t="n">
        <v>0.084758520671361</v>
      </c>
      <c r="X179" s="70" t="s">
        <v>194</v>
      </c>
      <c r="Y179" s="70" t="s">
        <v>189</v>
      </c>
    </row>
    <row r="180" customFormat="false" ht="15" hidden="false" customHeight="false" outlineLevel="0" collapsed="false">
      <c r="A180" s="32" t="s">
        <v>256</v>
      </c>
      <c r="B180" s="32" t="s">
        <v>378</v>
      </c>
      <c r="C180" s="32" t="s">
        <v>386</v>
      </c>
      <c r="D180" s="66" t="n">
        <f aca="false">ROUND(S180*T180,0)</f>
        <v>461</v>
      </c>
      <c r="E180" s="66" t="n">
        <f aca="false">ROUND(S180,0)-D180</f>
        <v>439</v>
      </c>
      <c r="F180" s="66" t="n">
        <f aca="false">IF(COUNTA(D180:E180)=0,"",SUM(D180:E180))</f>
        <v>900</v>
      </c>
      <c r="G180" s="47" t="n">
        <f aca="false">IF(OR(F180="",F180=0),"",D180/F180)</f>
        <v>0.512222222222222</v>
      </c>
      <c r="H180" s="47" t="n">
        <f aca="false">IF(OR(F180="",F180=0),"",E180/F180)</f>
        <v>0.487777777777778</v>
      </c>
      <c r="I180" s="32" t="s">
        <v>187</v>
      </c>
      <c r="J180" s="36" t="n">
        <v>2.23195740581291</v>
      </c>
      <c r="K180" s="36" t="n">
        <f aca="false">$K$8</f>
        <v>1.08250239635708</v>
      </c>
      <c r="L180" s="36" t="n">
        <f aca="false">SQRT(J180^2+K180^2)</f>
        <v>2.48061389568831</v>
      </c>
      <c r="M180" s="47" t="n">
        <f aca="false">IF(G180="","",MAX(0,G180-1.96*L180/100))</f>
        <v>0.463602189866731</v>
      </c>
      <c r="N180" s="47" t="n">
        <f aca="false">IF(G180="","",MIN(1,G180+1.96*L180/100))</f>
        <v>0.560842254577713</v>
      </c>
      <c r="O180" s="66" t="n">
        <f aca="false">ROUND(S180*W180,0)</f>
        <v>76</v>
      </c>
      <c r="P180" s="66" t="n">
        <f aca="false">IF(F180="","",ROUND(SQRT((F180*L180/100)^2+(G180*O180)^2),0))</f>
        <v>45</v>
      </c>
      <c r="R180" s="67" t="n">
        <v>-0.119339767943954</v>
      </c>
      <c r="S180" s="68" t="n">
        <f aca="false">U180*V180*$F$5</f>
        <v>900.130434782609</v>
      </c>
      <c r="T180" s="69" t="n">
        <f aca="false">MAX(0,MIN(1,R180/100+$D$5))</f>
        <v>0.512258783086192</v>
      </c>
      <c r="U180" s="69" t="n">
        <v>0.707093821510297</v>
      </c>
      <c r="V180" s="68" t="n">
        <v>1273</v>
      </c>
      <c r="W180" s="69" t="n">
        <v>0.084758520671361</v>
      </c>
      <c r="X180" s="70" t="s">
        <v>194</v>
      </c>
      <c r="Y180" s="70" t="s">
        <v>189</v>
      </c>
    </row>
    <row r="181" customFormat="false" ht="15" hidden="false" customHeight="false" outlineLevel="0" collapsed="false">
      <c r="A181" s="32" t="s">
        <v>256</v>
      </c>
      <c r="B181" s="32" t="s">
        <v>387</v>
      </c>
      <c r="C181" s="32" t="s">
        <v>388</v>
      </c>
      <c r="D181" s="66" t="n">
        <f aca="false">ROUND(S181*T181,0)</f>
        <v>171</v>
      </c>
      <c r="E181" s="66" t="n">
        <f aca="false">ROUND(S181,0)-D181</f>
        <v>220</v>
      </c>
      <c r="F181" s="66" t="n">
        <f aca="false">IF(COUNTA(D181:E181)=0,"",SUM(D181:E181))</f>
        <v>391</v>
      </c>
      <c r="G181" s="47" t="n">
        <f aca="false">IF(OR(F181="",F181=0),"",D181/F181)</f>
        <v>0.437340153452685</v>
      </c>
      <c r="H181" s="47" t="n">
        <f aca="false">IF(OR(F181="",F181=0),"",E181/F181)</f>
        <v>0.562659846547315</v>
      </c>
      <c r="I181" s="32" t="s">
        <v>187</v>
      </c>
      <c r="J181" s="36" t="n">
        <v>3.27267117391589</v>
      </c>
      <c r="K181" s="36" t="n">
        <f aca="false">$K$8</f>
        <v>1.08250239635708</v>
      </c>
      <c r="L181" s="36" t="n">
        <f aca="false">SQRT(J181^2+K181^2)</f>
        <v>3.44705498225642</v>
      </c>
      <c r="M181" s="47" t="n">
        <f aca="false">IF(G181="","",MAX(0,G181-1.96*L181/100))</f>
        <v>0.36977787580046</v>
      </c>
      <c r="N181" s="47" t="n">
        <f aca="false">IF(G181="","",MIN(1,G181+1.96*L181/100))</f>
        <v>0.504902431104911</v>
      </c>
      <c r="O181" s="66" t="n">
        <f aca="false">ROUND(S181*W181,0)</f>
        <v>56</v>
      </c>
      <c r="P181" s="66" t="n">
        <f aca="false">IF(F181="","",ROUND(SQRT((F181*L181/100)^2+(G181*O181)^2),0))</f>
        <v>28</v>
      </c>
      <c r="R181" s="67" t="n">
        <v>-7.59305488043367</v>
      </c>
      <c r="S181" s="68" t="n">
        <f aca="false">U181*V181*$F$5</f>
        <v>390.71668667467</v>
      </c>
      <c r="T181" s="69" t="n">
        <f aca="false">MAX(0,MIN(1,R181/100+$D$5))</f>
        <v>0.437521631961295</v>
      </c>
      <c r="U181" s="69" t="n">
        <v>0.464585834333733</v>
      </c>
      <c r="V181" s="68" t="n">
        <v>841</v>
      </c>
      <c r="W181" s="69" t="n">
        <v>0.144238908687966</v>
      </c>
      <c r="X181" s="70" t="s">
        <v>188</v>
      </c>
      <c r="Y181" s="70" t="s">
        <v>189</v>
      </c>
    </row>
    <row r="182" customFormat="false" ht="15" hidden="false" customHeight="false" outlineLevel="0" collapsed="false">
      <c r="A182" s="32" t="s">
        <v>256</v>
      </c>
      <c r="B182" s="32" t="s">
        <v>387</v>
      </c>
      <c r="C182" s="32" t="s">
        <v>389</v>
      </c>
      <c r="D182" s="66" t="n">
        <f aca="false">ROUND(S182*T182,0)</f>
        <v>131</v>
      </c>
      <c r="E182" s="66" t="n">
        <f aca="false">ROUND(S182,0)-D182</f>
        <v>185</v>
      </c>
      <c r="F182" s="66" t="n">
        <f aca="false">IF(COUNTA(D182:E182)=0,"",SUM(D182:E182))</f>
        <v>316</v>
      </c>
      <c r="G182" s="47" t="n">
        <f aca="false">IF(OR(F182="",F182=0),"",D182/F182)</f>
        <v>0.414556962025316</v>
      </c>
      <c r="H182" s="47" t="n">
        <f aca="false">IF(OR(F182="",F182=0),"",E182/F182)</f>
        <v>0.585443037974684</v>
      </c>
      <c r="I182" s="32" t="s">
        <v>187</v>
      </c>
      <c r="J182" s="36" t="n">
        <v>3.27267117391589</v>
      </c>
      <c r="K182" s="36" t="n">
        <f aca="false">$K$8</f>
        <v>1.08250239635708</v>
      </c>
      <c r="L182" s="36" t="n">
        <f aca="false">SQRT(J182^2+K182^2)</f>
        <v>3.44705498225642</v>
      </c>
      <c r="M182" s="47" t="n">
        <f aca="false">IF(G182="","",MAX(0,G182-1.96*L182/100))</f>
        <v>0.346994684373091</v>
      </c>
      <c r="N182" s="47" t="n">
        <f aca="false">IF(G182="","",MIN(1,G182+1.96*L182/100))</f>
        <v>0.482119239677542</v>
      </c>
      <c r="O182" s="66" t="n">
        <f aca="false">ROUND(S182*W182,0)</f>
        <v>46</v>
      </c>
      <c r="P182" s="66" t="n">
        <f aca="false">IF(F182="","",ROUND(SQRT((F182*L182/100)^2+(G182*O182)^2),0))</f>
        <v>22</v>
      </c>
      <c r="R182" s="67" t="n">
        <v>-10.0250255200412</v>
      </c>
      <c r="S182" s="68" t="n">
        <f aca="false">U182*V182*$F$5</f>
        <v>316.23569023569</v>
      </c>
      <c r="T182" s="69" t="n">
        <f aca="false">MAX(0,MIN(1,R182/100+$D$5))</f>
        <v>0.413201925565219</v>
      </c>
      <c r="U182" s="69" t="n">
        <v>0.508417508417508</v>
      </c>
      <c r="V182" s="68" t="n">
        <v>622</v>
      </c>
      <c r="W182" s="69" t="n">
        <v>0.144238908687966</v>
      </c>
      <c r="X182" s="70" t="s">
        <v>188</v>
      </c>
      <c r="Y182" s="70" t="s">
        <v>189</v>
      </c>
    </row>
    <row r="183" customFormat="false" ht="15" hidden="false" customHeight="false" outlineLevel="0" collapsed="false">
      <c r="A183" s="32" t="s">
        <v>256</v>
      </c>
      <c r="B183" s="32" t="s">
        <v>387</v>
      </c>
      <c r="C183" s="32" t="s">
        <v>390</v>
      </c>
      <c r="D183" s="66" t="n">
        <f aca="false">ROUND(S183*T183,0)</f>
        <v>288</v>
      </c>
      <c r="E183" s="66" t="n">
        <f aca="false">ROUND(S183,0)-D183</f>
        <v>396</v>
      </c>
      <c r="F183" s="66" t="n">
        <f aca="false">IF(COUNTA(D183:E183)=0,"",SUM(D183:E183))</f>
        <v>684</v>
      </c>
      <c r="G183" s="47" t="n">
        <f aca="false">IF(OR(F183="",F183=0),"",D183/F183)</f>
        <v>0.421052631578947</v>
      </c>
      <c r="H183" s="47" t="n">
        <f aca="false">IF(OR(F183="",F183=0),"",E183/F183)</f>
        <v>0.578947368421053</v>
      </c>
      <c r="I183" s="32" t="s">
        <v>187</v>
      </c>
      <c r="J183" s="36" t="n">
        <v>2.23195740581291</v>
      </c>
      <c r="K183" s="36" t="n">
        <f aca="false">$K$8</f>
        <v>1.08250239635708</v>
      </c>
      <c r="L183" s="36" t="n">
        <f aca="false">SQRT(J183^2+K183^2)</f>
        <v>2.48061389568831</v>
      </c>
      <c r="M183" s="47" t="n">
        <f aca="false">IF(G183="","",MAX(0,G183-1.96*L183/100))</f>
        <v>0.372432599223457</v>
      </c>
      <c r="N183" s="47" t="n">
        <f aca="false">IF(G183="","",MIN(1,G183+1.96*L183/100))</f>
        <v>0.469672663934438</v>
      </c>
      <c r="O183" s="66" t="n">
        <f aca="false">ROUND(S183*W183,0)</f>
        <v>58</v>
      </c>
      <c r="P183" s="66" t="n">
        <f aca="false">IF(F183="","",ROUND(SQRT((F183*L183/100)^2+(G183*O183)^2),0))</f>
        <v>30</v>
      </c>
      <c r="R183" s="67" t="n">
        <v>-9.24611744044371</v>
      </c>
      <c r="S183" s="68" t="n">
        <f aca="false">U183*V183*$F$5</f>
        <v>684.341030195382</v>
      </c>
      <c r="T183" s="69" t="n">
        <f aca="false">MAX(0,MIN(1,R183/100+$D$5))</f>
        <v>0.420991006361195</v>
      </c>
      <c r="U183" s="69" t="n">
        <v>0.587921847246892</v>
      </c>
      <c r="V183" s="68" t="n">
        <v>1164</v>
      </c>
      <c r="W183" s="69" t="n">
        <v>0.084758520671361</v>
      </c>
      <c r="X183" s="70" t="s">
        <v>194</v>
      </c>
      <c r="Y183" s="70" t="s">
        <v>189</v>
      </c>
    </row>
    <row r="184" customFormat="false" ht="15" hidden="false" customHeight="false" outlineLevel="0" collapsed="false">
      <c r="A184" s="32" t="s">
        <v>256</v>
      </c>
      <c r="B184" s="32" t="s">
        <v>391</v>
      </c>
      <c r="C184" s="32" t="s">
        <v>392</v>
      </c>
      <c r="D184" s="66" t="n">
        <f aca="false">ROUND(S184*T184,0)</f>
        <v>707</v>
      </c>
      <c r="E184" s="66" t="n">
        <f aca="false">ROUND(S184,0)-D184</f>
        <v>712</v>
      </c>
      <c r="F184" s="66" t="n">
        <f aca="false">IF(COUNTA(D184:E184)=0,"",SUM(D184:E184))</f>
        <v>1419</v>
      </c>
      <c r="G184" s="47" t="n">
        <f aca="false">IF(OR(F184="",F184=0),"",D184/F184)</f>
        <v>0.498238195912615</v>
      </c>
      <c r="H184" s="47" t="n">
        <f aca="false">IF(OR(F184="",F184=0),"",E184/F184)</f>
        <v>0.501761804087386</v>
      </c>
      <c r="I184" s="32" t="s">
        <v>187</v>
      </c>
      <c r="J184" s="36" t="n">
        <v>2.04108163546025</v>
      </c>
      <c r="K184" s="36" t="n">
        <f aca="false">$K$8</f>
        <v>1.08250239635708</v>
      </c>
      <c r="L184" s="36" t="n">
        <f aca="false">SQRT(J184^2+K184^2)</f>
        <v>2.31037349377366</v>
      </c>
      <c r="M184" s="47" t="n">
        <f aca="false">IF(G184="","",MAX(0,G184-1.96*L184/100))</f>
        <v>0.452954875434651</v>
      </c>
      <c r="N184" s="47" t="n">
        <f aca="false">IF(G184="","",MIN(1,G184+1.96*L184/100))</f>
        <v>0.543521516390578</v>
      </c>
      <c r="O184" s="66" t="n">
        <f aca="false">ROUND(S184*W184,0)</f>
        <v>89</v>
      </c>
      <c r="P184" s="66" t="n">
        <f aca="false">IF(F184="","",ROUND(SQRT((F184*L184/100)^2+(G184*O184)^2),0))</f>
        <v>55</v>
      </c>
      <c r="R184" s="67" t="n">
        <v>-1.53705362592771</v>
      </c>
      <c r="S184" s="68" t="n">
        <f aca="false">U184*V184*$F$5</f>
        <v>1418.72759856631</v>
      </c>
      <c r="T184" s="69" t="n">
        <f aca="false">MAX(0,MIN(1,R184/100+$D$5))</f>
        <v>0.498081644506355</v>
      </c>
      <c r="U184" s="69" t="n">
        <v>0.636200716845878</v>
      </c>
      <c r="V184" s="68" t="n">
        <v>2230</v>
      </c>
      <c r="W184" s="69" t="n">
        <v>0.0626598089245614</v>
      </c>
      <c r="X184" s="70" t="s">
        <v>227</v>
      </c>
      <c r="Y184" s="70" t="s">
        <v>189</v>
      </c>
    </row>
    <row r="185" customFormat="false" ht="15" hidden="false" customHeight="false" outlineLevel="0" collapsed="false">
      <c r="A185" s="32" t="s">
        <v>256</v>
      </c>
      <c r="B185" s="32" t="s">
        <v>391</v>
      </c>
      <c r="C185" s="32" t="s">
        <v>393</v>
      </c>
      <c r="D185" s="66" t="n">
        <f aca="false">ROUND(S185*T185,0)</f>
        <v>338</v>
      </c>
      <c r="E185" s="66" t="n">
        <f aca="false">ROUND(S185,0)-D185</f>
        <v>323</v>
      </c>
      <c r="F185" s="66" t="n">
        <f aca="false">IF(COUNTA(D185:E185)=0,"",SUM(D185:E185))</f>
        <v>661</v>
      </c>
      <c r="G185" s="47" t="n">
        <f aca="false">IF(OR(F185="",F185=0),"",D185/F185)</f>
        <v>0.511346444780635</v>
      </c>
      <c r="H185" s="47" t="n">
        <f aca="false">IF(OR(F185="",F185=0),"",E185/F185)</f>
        <v>0.488653555219365</v>
      </c>
      <c r="I185" s="32" t="s">
        <v>187</v>
      </c>
      <c r="J185" s="36" t="n">
        <v>2.23195740581291</v>
      </c>
      <c r="K185" s="36" t="n">
        <f aca="false">$K$8</f>
        <v>1.08250239635708</v>
      </c>
      <c r="L185" s="36" t="n">
        <f aca="false">SQRT(J185^2+K185^2)</f>
        <v>2.48061389568831</v>
      </c>
      <c r="M185" s="47" t="n">
        <f aca="false">IF(G185="","",MAX(0,G185-1.96*L185/100))</f>
        <v>0.462726412425145</v>
      </c>
      <c r="N185" s="47" t="n">
        <f aca="false">IF(G185="","",MIN(1,G185+1.96*L185/100))</f>
        <v>0.559966477136126</v>
      </c>
      <c r="O185" s="66" t="n">
        <f aca="false">ROUND(S185*W185,0)</f>
        <v>56</v>
      </c>
      <c r="P185" s="66" t="n">
        <f aca="false">IF(F185="","",ROUND(SQRT((F185*L185/100)^2+(G185*O185)^2),0))</f>
        <v>33</v>
      </c>
      <c r="R185" s="67" t="n">
        <v>-0.250860641823009</v>
      </c>
      <c r="S185" s="68" t="n">
        <f aca="false">U185*V185*$F$5</f>
        <v>660.903056768559</v>
      </c>
      <c r="T185" s="69" t="n">
        <f aca="false">MAX(0,MIN(1,R185/100+$D$5))</f>
        <v>0.510943574347402</v>
      </c>
      <c r="U185" s="69" t="n">
        <v>0.566812227074236</v>
      </c>
      <c r="V185" s="68" t="n">
        <v>1166</v>
      </c>
      <c r="W185" s="69" t="n">
        <v>0.084758520671361</v>
      </c>
      <c r="X185" s="70" t="s">
        <v>194</v>
      </c>
      <c r="Y185" s="70" t="s">
        <v>189</v>
      </c>
    </row>
    <row r="186" customFormat="false" ht="15" hidden="false" customHeight="false" outlineLevel="0" collapsed="false">
      <c r="A186" s="32" t="s">
        <v>256</v>
      </c>
      <c r="B186" s="32" t="s">
        <v>391</v>
      </c>
      <c r="C186" s="32" t="s">
        <v>394</v>
      </c>
      <c r="D186" s="66" t="n">
        <f aca="false">ROUND(S186*T186,0)</f>
        <v>940</v>
      </c>
      <c r="E186" s="66" t="n">
        <f aca="false">ROUND(S186,0)-D186</f>
        <v>739</v>
      </c>
      <c r="F186" s="66" t="n">
        <f aca="false">IF(COUNTA(D186:E186)=0,"",SUM(D186:E186))</f>
        <v>1679</v>
      </c>
      <c r="G186" s="47" t="n">
        <f aca="false">IF(OR(F186="",F186=0),"",D186/F186)</f>
        <v>0.559857057772484</v>
      </c>
      <c r="H186" s="47" t="n">
        <f aca="false">IF(OR(F186="",F186=0),"",E186/F186)</f>
        <v>0.440142942227516</v>
      </c>
      <c r="I186" s="32" t="s">
        <v>187</v>
      </c>
      <c r="J186" s="36" t="n">
        <v>2.04108163546025</v>
      </c>
      <c r="K186" s="36" t="n">
        <f aca="false">$K$8</f>
        <v>1.08250239635708</v>
      </c>
      <c r="L186" s="36" t="n">
        <f aca="false">SQRT(J186^2+K186^2)</f>
        <v>2.31037349377366</v>
      </c>
      <c r="M186" s="47" t="n">
        <f aca="false">IF(G186="","",MAX(0,G186-1.96*L186/100))</f>
        <v>0.51457373729452</v>
      </c>
      <c r="N186" s="47" t="n">
        <f aca="false">IF(G186="","",MIN(1,G186+1.96*L186/100))</f>
        <v>0.605140378250447</v>
      </c>
      <c r="O186" s="66" t="n">
        <f aca="false">ROUND(S186*W186,0)</f>
        <v>105</v>
      </c>
      <c r="P186" s="66" t="n">
        <f aca="false">IF(F186="","",ROUND(SQRT((F186*L186/100)^2+(G186*O186)^2),0))</f>
        <v>70</v>
      </c>
      <c r="R186" s="67" t="n">
        <v>4.6458599512692</v>
      </c>
      <c r="S186" s="68" t="n">
        <f aca="false">U186*V186*$F$5</f>
        <v>1678.57188498403</v>
      </c>
      <c r="T186" s="69" t="n">
        <f aca="false">MAX(0,MIN(1,R186/100+$D$5))</f>
        <v>0.559910780278324</v>
      </c>
      <c r="U186" s="69" t="n">
        <v>0.625399361022364</v>
      </c>
      <c r="V186" s="68" t="n">
        <v>2684</v>
      </c>
      <c r="W186" s="69" t="n">
        <v>0.0626598089245614</v>
      </c>
      <c r="X186" s="70" t="s">
        <v>227</v>
      </c>
      <c r="Y186" s="70" t="s">
        <v>189</v>
      </c>
    </row>
    <row r="187" customFormat="false" ht="15" hidden="false" customHeight="false" outlineLevel="0" collapsed="false">
      <c r="A187" s="32" t="s">
        <v>256</v>
      </c>
      <c r="B187" s="32" t="s">
        <v>391</v>
      </c>
      <c r="C187" s="32" t="s">
        <v>395</v>
      </c>
      <c r="D187" s="66" t="n">
        <f aca="false">ROUND(S187*T187,0)</f>
        <v>420</v>
      </c>
      <c r="E187" s="66" t="n">
        <f aca="false">ROUND(S187,0)-D187</f>
        <v>448</v>
      </c>
      <c r="F187" s="66" t="n">
        <f aca="false">IF(COUNTA(D187:E187)=0,"",SUM(D187:E187))</f>
        <v>868</v>
      </c>
      <c r="G187" s="47" t="n">
        <f aca="false">IF(OR(F187="",F187=0),"",D187/F187)</f>
        <v>0.483870967741936</v>
      </c>
      <c r="H187" s="47" t="n">
        <f aca="false">IF(OR(F187="",F187=0),"",E187/F187)</f>
        <v>0.516129032258065</v>
      </c>
      <c r="I187" s="32" t="s">
        <v>187</v>
      </c>
      <c r="J187" s="36" t="n">
        <v>2.23195740581291</v>
      </c>
      <c r="K187" s="36" t="n">
        <f aca="false">$K$8</f>
        <v>1.08250239635708</v>
      </c>
      <c r="L187" s="36" t="n">
        <f aca="false">SQRT(J187^2+K187^2)</f>
        <v>2.48061389568831</v>
      </c>
      <c r="M187" s="47" t="n">
        <f aca="false">IF(G187="","",MAX(0,G187-1.96*L187/100))</f>
        <v>0.435250935386445</v>
      </c>
      <c r="N187" s="47" t="n">
        <f aca="false">IF(G187="","",MIN(1,G187+1.96*L187/100))</f>
        <v>0.532491000097426</v>
      </c>
      <c r="O187" s="66" t="n">
        <f aca="false">ROUND(S187*W187,0)</f>
        <v>74</v>
      </c>
      <c r="P187" s="66" t="n">
        <f aca="false">IF(F187="","",ROUND(SQRT((F187*L187/100)^2+(G187*O187)^2),0))</f>
        <v>42</v>
      </c>
      <c r="R187" s="67" t="n">
        <v>-2.93655490809936</v>
      </c>
      <c r="S187" s="68" t="n">
        <f aca="false">U187*V187*$F$5</f>
        <v>868.364696734059</v>
      </c>
      <c r="T187" s="69" t="n">
        <f aca="false">MAX(0,MIN(1,R187/100+$D$5))</f>
        <v>0.484086631684638</v>
      </c>
      <c r="U187" s="69" t="n">
        <v>0.669517884914464</v>
      </c>
      <c r="V187" s="68" t="n">
        <v>1297</v>
      </c>
      <c r="W187" s="69" t="n">
        <v>0.084758520671361</v>
      </c>
      <c r="X187" s="70" t="s">
        <v>194</v>
      </c>
      <c r="Y187" s="70" t="s">
        <v>189</v>
      </c>
    </row>
    <row r="188" customFormat="false" ht="15" hidden="false" customHeight="false" outlineLevel="0" collapsed="false">
      <c r="A188" s="32" t="s">
        <v>256</v>
      </c>
      <c r="B188" s="32" t="s">
        <v>391</v>
      </c>
      <c r="C188" s="32" t="s">
        <v>396</v>
      </c>
      <c r="D188" s="66" t="n">
        <f aca="false">ROUND(S188*T188,0)</f>
        <v>903</v>
      </c>
      <c r="E188" s="66" t="n">
        <f aca="false">ROUND(S188,0)-D188</f>
        <v>586</v>
      </c>
      <c r="F188" s="66" t="n">
        <f aca="false">IF(COUNTA(D188:E188)=0,"",SUM(D188:E188))</f>
        <v>1489</v>
      </c>
      <c r="G188" s="47" t="n">
        <f aca="false">IF(OR(F188="",F188=0),"",D188/F188)</f>
        <v>0.606447280053727</v>
      </c>
      <c r="H188" s="47" t="n">
        <f aca="false">IF(OR(F188="",F188=0),"",E188/F188)</f>
        <v>0.393552719946273</v>
      </c>
      <c r="I188" s="32" t="s">
        <v>187</v>
      </c>
      <c r="J188" s="36" t="n">
        <v>2.04108163546025</v>
      </c>
      <c r="K188" s="36" t="n">
        <f aca="false">$K$8</f>
        <v>1.08250239635708</v>
      </c>
      <c r="L188" s="36" t="n">
        <f aca="false">SQRT(J188^2+K188^2)</f>
        <v>2.31037349377366</v>
      </c>
      <c r="M188" s="47" t="n">
        <f aca="false">IF(G188="","",MAX(0,G188-1.96*L188/100))</f>
        <v>0.561163959575764</v>
      </c>
      <c r="N188" s="47" t="n">
        <f aca="false">IF(G188="","",MIN(1,G188+1.96*L188/100))</f>
        <v>0.651730600531691</v>
      </c>
      <c r="O188" s="66" t="n">
        <f aca="false">ROUND(S188*W188,0)</f>
        <v>93</v>
      </c>
      <c r="P188" s="66" t="n">
        <f aca="false">IF(F188="","",ROUND(SQRT((F188*L188/100)^2+(G188*O188)^2),0))</f>
        <v>66</v>
      </c>
      <c r="R188" s="67" t="n">
        <v>9.31214839214854</v>
      </c>
      <c r="S188" s="68" t="n">
        <f aca="false">U188*V188*$F$5</f>
        <v>1488.84887459807</v>
      </c>
      <c r="T188" s="69" t="n">
        <f aca="false">MAX(0,MIN(1,R188/100+$D$5))</f>
        <v>0.606573664687117</v>
      </c>
      <c r="U188" s="69" t="n">
        <v>0.650436380339917</v>
      </c>
      <c r="V188" s="68" t="n">
        <v>2289</v>
      </c>
      <c r="W188" s="69" t="n">
        <v>0.0626598089245614</v>
      </c>
      <c r="X188" s="70" t="s">
        <v>227</v>
      </c>
      <c r="Y188" s="70" t="s">
        <v>189</v>
      </c>
    </row>
    <row r="189" customFormat="false" ht="15" hidden="false" customHeight="false" outlineLevel="0" collapsed="false">
      <c r="A189" s="32" t="s">
        <v>256</v>
      </c>
      <c r="B189" s="32" t="s">
        <v>391</v>
      </c>
      <c r="C189" s="32" t="s">
        <v>397</v>
      </c>
      <c r="D189" s="66" t="n">
        <f aca="false">ROUND(S189*T189,0)</f>
        <v>896</v>
      </c>
      <c r="E189" s="66" t="n">
        <f aca="false">ROUND(S189,0)-D189</f>
        <v>584</v>
      </c>
      <c r="F189" s="66" t="n">
        <f aca="false">IF(COUNTA(D189:E189)=0,"",SUM(D189:E189))</f>
        <v>1480</v>
      </c>
      <c r="G189" s="47" t="n">
        <f aca="false">IF(OR(F189="",F189=0),"",D189/F189)</f>
        <v>0.605405405405405</v>
      </c>
      <c r="H189" s="47" t="n">
        <f aca="false">IF(OR(F189="",F189=0),"",E189/F189)</f>
        <v>0.394594594594595</v>
      </c>
      <c r="I189" s="32" t="s">
        <v>187</v>
      </c>
      <c r="J189" s="36" t="n">
        <v>2.04108163546025</v>
      </c>
      <c r="K189" s="36" t="n">
        <f aca="false">$K$8</f>
        <v>1.08250239635708</v>
      </c>
      <c r="L189" s="36" t="n">
        <f aca="false">SQRT(J189^2+K189^2)</f>
        <v>2.31037349377366</v>
      </c>
      <c r="M189" s="47" t="n">
        <f aca="false">IF(G189="","",MAX(0,G189-1.96*L189/100))</f>
        <v>0.560122084927442</v>
      </c>
      <c r="N189" s="47" t="n">
        <f aca="false">IF(G189="","",MIN(1,G189+1.96*L189/100))</f>
        <v>0.650688725883369</v>
      </c>
      <c r="O189" s="66" t="n">
        <f aca="false">ROUND(S189*W189,0)</f>
        <v>93</v>
      </c>
      <c r="P189" s="66" t="n">
        <f aca="false">IF(F189="","",ROUND(SQRT((F189*L189/100)^2+(G189*O189)^2),0))</f>
        <v>66</v>
      </c>
      <c r="R189" s="67" t="n">
        <v>9.16515966221754</v>
      </c>
      <c r="S189" s="68" t="n">
        <f aca="false">U189*V189*$F$5</f>
        <v>1480.29868819374</v>
      </c>
      <c r="T189" s="69" t="n">
        <f aca="false">MAX(0,MIN(1,R189/100+$D$5))</f>
        <v>0.605103777387807</v>
      </c>
      <c r="U189" s="69" t="n">
        <v>0.714429868819374</v>
      </c>
      <c r="V189" s="68" t="n">
        <v>2072</v>
      </c>
      <c r="W189" s="69" t="n">
        <v>0.0626598089245614</v>
      </c>
      <c r="X189" s="70" t="s">
        <v>227</v>
      </c>
      <c r="Y189" s="70" t="s">
        <v>189</v>
      </c>
    </row>
    <row r="190" customFormat="false" ht="15" hidden="false" customHeight="false" outlineLevel="0" collapsed="false">
      <c r="A190" s="32" t="s">
        <v>256</v>
      </c>
      <c r="B190" s="32" t="s">
        <v>391</v>
      </c>
      <c r="C190" s="32" t="s">
        <v>398</v>
      </c>
      <c r="D190" s="66" t="n">
        <f aca="false">ROUND(S190*T190,0)</f>
        <v>400</v>
      </c>
      <c r="E190" s="66" t="n">
        <f aca="false">ROUND(S190,0)-D190</f>
        <v>376</v>
      </c>
      <c r="F190" s="66" t="n">
        <f aca="false">IF(COUNTA(D190:E190)=0,"",SUM(D190:E190))</f>
        <v>776</v>
      </c>
      <c r="G190" s="47" t="n">
        <f aca="false">IF(OR(F190="",F190=0),"",D190/F190)</f>
        <v>0.515463917525773</v>
      </c>
      <c r="H190" s="47" t="n">
        <f aca="false">IF(OR(F190="",F190=0),"",E190/F190)</f>
        <v>0.484536082474227</v>
      </c>
      <c r="I190" s="32" t="s">
        <v>187</v>
      </c>
      <c r="J190" s="36" t="n">
        <v>2.23195740581291</v>
      </c>
      <c r="K190" s="36" t="n">
        <f aca="false">$K$8</f>
        <v>1.08250239635708</v>
      </c>
      <c r="L190" s="36" t="n">
        <f aca="false">SQRT(J190^2+K190^2)</f>
        <v>2.48061389568831</v>
      </c>
      <c r="M190" s="47" t="n">
        <f aca="false">IF(G190="","",MAX(0,G190-1.96*L190/100))</f>
        <v>0.466843885170282</v>
      </c>
      <c r="N190" s="47" t="n">
        <f aca="false">IF(G190="","",MIN(1,G190+1.96*L190/100))</f>
        <v>0.564083949881264</v>
      </c>
      <c r="O190" s="66" t="n">
        <f aca="false">ROUND(S190*W190,0)</f>
        <v>66</v>
      </c>
      <c r="P190" s="66" t="n">
        <f aca="false">IF(F190="","",ROUND(SQRT((F190*L190/100)^2+(G190*O190)^2),0))</f>
        <v>39</v>
      </c>
      <c r="R190" s="67" t="n">
        <v>0.172517995417173</v>
      </c>
      <c r="S190" s="68" t="n">
        <f aca="false">U190*V190*$F$5</f>
        <v>775.595171773445</v>
      </c>
      <c r="T190" s="69" t="n">
        <f aca="false">MAX(0,MIN(1,R190/100+$D$5))</f>
        <v>0.515177360719804</v>
      </c>
      <c r="U190" s="69" t="n">
        <v>0.70380687093779</v>
      </c>
      <c r="V190" s="68" t="n">
        <v>1102</v>
      </c>
      <c r="W190" s="69" t="n">
        <v>0.084758520671361</v>
      </c>
      <c r="X190" s="70" t="s">
        <v>194</v>
      </c>
      <c r="Y190" s="70" t="s">
        <v>189</v>
      </c>
    </row>
    <row r="191" customFormat="false" ht="15" hidden="false" customHeight="false" outlineLevel="0" collapsed="false">
      <c r="A191" s="32" t="s">
        <v>256</v>
      </c>
      <c r="B191" s="32" t="s">
        <v>391</v>
      </c>
      <c r="C191" s="32" t="s">
        <v>399</v>
      </c>
      <c r="D191" s="66" t="n">
        <f aca="false">ROUND(S191*T191,0)</f>
        <v>1067</v>
      </c>
      <c r="E191" s="66" t="n">
        <f aca="false">ROUND(S191,0)-D191</f>
        <v>1048</v>
      </c>
      <c r="F191" s="66" t="n">
        <f aca="false">IF(COUNTA(D191:E191)=0,"",SUM(D191:E191))</f>
        <v>2115</v>
      </c>
      <c r="G191" s="47" t="n">
        <f aca="false">IF(OR(F191="",F191=0),"",D191/F191)</f>
        <v>0.504491725768322</v>
      </c>
      <c r="H191" s="47" t="n">
        <f aca="false">IF(OR(F191="",F191=0),"",E191/F191)</f>
        <v>0.495508274231679</v>
      </c>
      <c r="I191" s="32" t="s">
        <v>187</v>
      </c>
      <c r="J191" s="36" t="n">
        <v>2.04108163546025</v>
      </c>
      <c r="K191" s="36" t="n">
        <f aca="false">$K$8</f>
        <v>1.08250239635708</v>
      </c>
      <c r="L191" s="36" t="n">
        <f aca="false">SQRT(J191^2+K191^2)</f>
        <v>2.31037349377366</v>
      </c>
      <c r="M191" s="47" t="n">
        <f aca="false">IF(G191="","",MAX(0,G191-1.96*L191/100))</f>
        <v>0.459208405290358</v>
      </c>
      <c r="N191" s="47" t="n">
        <f aca="false">IF(G191="","",MIN(1,G191+1.96*L191/100))</f>
        <v>0.549775046246285</v>
      </c>
      <c r="O191" s="66" t="n">
        <f aca="false">ROUND(S191*W191,0)</f>
        <v>133</v>
      </c>
      <c r="P191" s="66" t="n">
        <f aca="false">IF(F191="","",ROUND(SQRT((F191*L191/100)^2+(G191*O191)^2),0))</f>
        <v>83</v>
      </c>
      <c r="R191" s="67" t="n">
        <v>-0.891806610864144</v>
      </c>
      <c r="S191" s="68" t="n">
        <f aca="false">U191*V191*$F$5</f>
        <v>2115.3476992871</v>
      </c>
      <c r="T191" s="69" t="n">
        <f aca="false">MAX(0,MIN(1,R191/100+$D$5))</f>
        <v>0.50453411465699</v>
      </c>
      <c r="U191" s="69" t="n">
        <v>0.658781594296824</v>
      </c>
      <c r="V191" s="68" t="n">
        <v>3211</v>
      </c>
      <c r="W191" s="69" t="n">
        <v>0.0626598089245614</v>
      </c>
      <c r="X191" s="70" t="s">
        <v>227</v>
      </c>
      <c r="Y191" s="70" t="s">
        <v>189</v>
      </c>
    </row>
    <row r="192" customFormat="false" ht="15" hidden="false" customHeight="false" outlineLevel="0" collapsed="false">
      <c r="A192" s="32" t="s">
        <v>256</v>
      </c>
      <c r="B192" s="32" t="s">
        <v>400</v>
      </c>
      <c r="C192" s="32" t="s">
        <v>401</v>
      </c>
      <c r="D192" s="66" t="n">
        <f aca="false">ROUND(S192*T192,0)</f>
        <v>764</v>
      </c>
      <c r="E192" s="66" t="n">
        <f aca="false">ROUND(S192,0)-D192</f>
        <v>734</v>
      </c>
      <c r="F192" s="66" t="n">
        <f aca="false">IF(COUNTA(D192:E192)=0,"",SUM(D192:E192))</f>
        <v>1498</v>
      </c>
      <c r="G192" s="47" t="n">
        <f aca="false">IF(OR(F192="",F192=0),"",D192/F192)</f>
        <v>0.510013351134847</v>
      </c>
      <c r="H192" s="47" t="n">
        <f aca="false">IF(OR(F192="",F192=0),"",E192/F192)</f>
        <v>0.489986648865154</v>
      </c>
      <c r="I192" s="32" t="s">
        <v>187</v>
      </c>
      <c r="J192" s="36" t="n">
        <v>2.04108163546025</v>
      </c>
      <c r="K192" s="36" t="n">
        <f aca="false">$K$8</f>
        <v>1.08250239635708</v>
      </c>
      <c r="L192" s="36" t="n">
        <f aca="false">SQRT(J192^2+K192^2)</f>
        <v>2.31037349377366</v>
      </c>
      <c r="M192" s="47" t="n">
        <f aca="false">IF(G192="","",MAX(0,G192-1.96*L192/100))</f>
        <v>0.464730030656883</v>
      </c>
      <c r="N192" s="47" t="n">
        <f aca="false">IF(G192="","",MIN(1,G192+1.96*L192/100))</f>
        <v>0.55529667161281</v>
      </c>
      <c r="O192" s="66" t="n">
        <f aca="false">ROUND(S192*W192,0)</f>
        <v>94</v>
      </c>
      <c r="P192" s="66" t="n">
        <f aca="false">IF(F192="","",ROUND(SQRT((F192*L192/100)^2+(G192*O192)^2),0))</f>
        <v>59</v>
      </c>
      <c r="R192" s="67" t="n">
        <v>-0.322270501246816</v>
      </c>
      <c r="S192" s="68" t="n">
        <f aca="false">U192*V192*$F$5</f>
        <v>1497.74778574441</v>
      </c>
      <c r="T192" s="69" t="n">
        <f aca="false">MAX(0,MIN(1,R192/100+$D$5))</f>
        <v>0.510229475753164</v>
      </c>
      <c r="U192" s="69" t="n">
        <v>0.638970898355124</v>
      </c>
      <c r="V192" s="68" t="n">
        <v>2344</v>
      </c>
      <c r="W192" s="69" t="n">
        <v>0.0626598089245614</v>
      </c>
      <c r="X192" s="70" t="s">
        <v>227</v>
      </c>
      <c r="Y192" s="70" t="s">
        <v>189</v>
      </c>
    </row>
    <row r="193" customFormat="false" ht="15" hidden="false" customHeight="false" outlineLevel="0" collapsed="false">
      <c r="A193" s="32" t="s">
        <v>256</v>
      </c>
      <c r="B193" s="32" t="s">
        <v>400</v>
      </c>
      <c r="C193" s="32" t="s">
        <v>402</v>
      </c>
      <c r="D193" s="66" t="n">
        <f aca="false">ROUND(S193*T193,0)</f>
        <v>1049</v>
      </c>
      <c r="E193" s="66" t="n">
        <f aca="false">ROUND(S193,0)-D193</f>
        <v>993</v>
      </c>
      <c r="F193" s="66" t="n">
        <f aca="false">IF(COUNTA(D193:E193)=0,"",SUM(D193:E193))</f>
        <v>2042</v>
      </c>
      <c r="G193" s="47" t="n">
        <f aca="false">IF(OR(F193="",F193=0),"",D193/F193)</f>
        <v>0.513712047012733</v>
      </c>
      <c r="H193" s="47" t="n">
        <f aca="false">IF(OR(F193="",F193=0),"",E193/F193)</f>
        <v>0.486287952987267</v>
      </c>
      <c r="I193" s="32" t="s">
        <v>187</v>
      </c>
      <c r="J193" s="36" t="n">
        <v>2.04108163546025</v>
      </c>
      <c r="K193" s="36" t="n">
        <f aca="false">$K$8</f>
        <v>1.08250239635708</v>
      </c>
      <c r="L193" s="36" t="n">
        <f aca="false">SQRT(J193^2+K193^2)</f>
        <v>2.31037349377366</v>
      </c>
      <c r="M193" s="47" t="n">
        <f aca="false">IF(G193="","",MAX(0,G193-1.96*L193/100))</f>
        <v>0.468428726534769</v>
      </c>
      <c r="N193" s="47" t="n">
        <f aca="false">IF(G193="","",MIN(1,G193+1.96*L193/100))</f>
        <v>0.558995367490696</v>
      </c>
      <c r="O193" s="66" t="n">
        <f aca="false">ROUND(S193*W193,0)</f>
        <v>128</v>
      </c>
      <c r="P193" s="66" t="n">
        <f aca="false">IF(F193="","",ROUND(SQRT((F193*L193/100)^2+(G193*O193)^2),0))</f>
        <v>81</v>
      </c>
      <c r="R193" s="67" t="n">
        <v>0.0421262224424643</v>
      </c>
      <c r="S193" s="68" t="n">
        <f aca="false">U193*V193*$F$5</f>
        <v>2042.15796344647</v>
      </c>
      <c r="T193" s="69" t="n">
        <f aca="false">MAX(0,MIN(1,R193/100+$D$5))</f>
        <v>0.513873442990056</v>
      </c>
      <c r="U193" s="69" t="n">
        <v>0.682767624020887</v>
      </c>
      <c r="V193" s="68" t="n">
        <v>2991</v>
      </c>
      <c r="W193" s="69" t="n">
        <v>0.0626598089245614</v>
      </c>
      <c r="X193" s="70" t="s">
        <v>227</v>
      </c>
      <c r="Y193" s="70" t="s">
        <v>189</v>
      </c>
    </row>
    <row r="194" customFormat="false" ht="15" hidden="false" customHeight="false" outlineLevel="0" collapsed="false">
      <c r="A194" s="32" t="s">
        <v>256</v>
      </c>
      <c r="B194" s="32" t="s">
        <v>400</v>
      </c>
      <c r="C194" s="32" t="s">
        <v>403</v>
      </c>
      <c r="D194" s="66" t="n">
        <f aca="false">ROUND(S194*T194,0)</f>
        <v>788</v>
      </c>
      <c r="E194" s="66" t="n">
        <f aca="false">ROUND(S194,0)-D194</f>
        <v>902</v>
      </c>
      <c r="F194" s="66" t="n">
        <f aca="false">IF(COUNTA(D194:E194)=0,"",SUM(D194:E194))</f>
        <v>1690</v>
      </c>
      <c r="G194" s="47" t="n">
        <f aca="false">IF(OR(F194="",F194=0),"",D194/F194)</f>
        <v>0.466272189349112</v>
      </c>
      <c r="H194" s="47" t="n">
        <f aca="false">IF(OR(F194="",F194=0),"",E194/F194)</f>
        <v>0.533727810650888</v>
      </c>
      <c r="I194" s="32" t="s">
        <v>187</v>
      </c>
      <c r="J194" s="36" t="n">
        <v>2.04108163546025</v>
      </c>
      <c r="K194" s="36" t="n">
        <f aca="false">$K$8</f>
        <v>1.08250239635708</v>
      </c>
      <c r="L194" s="36" t="n">
        <f aca="false">SQRT(J194^2+K194^2)</f>
        <v>2.31037349377366</v>
      </c>
      <c r="M194" s="47" t="n">
        <f aca="false">IF(G194="","",MAX(0,G194-1.96*L194/100))</f>
        <v>0.420988868871149</v>
      </c>
      <c r="N194" s="47" t="n">
        <f aca="false">IF(G194="","",MIN(1,G194+1.96*L194/100))</f>
        <v>0.511555509827076</v>
      </c>
      <c r="O194" s="66" t="n">
        <f aca="false">ROUND(S194*W194,0)</f>
        <v>106</v>
      </c>
      <c r="P194" s="66" t="n">
        <f aca="false">IF(F194="","",ROUND(SQRT((F194*L194/100)^2+(G194*O194)^2),0))</f>
        <v>63</v>
      </c>
      <c r="R194" s="67" t="n">
        <v>-4.69605017654736</v>
      </c>
      <c r="S194" s="68" t="n">
        <f aca="false">U194*V194*$F$5</f>
        <v>1690.06787762906</v>
      </c>
      <c r="T194" s="69" t="n">
        <f aca="false">MAX(0,MIN(1,R194/100+$D$5))</f>
        <v>0.466491679000158</v>
      </c>
      <c r="U194" s="69" t="n">
        <v>0.651529636711281</v>
      </c>
      <c r="V194" s="68" t="n">
        <v>2594</v>
      </c>
      <c r="W194" s="69" t="n">
        <v>0.0626598089245614</v>
      </c>
      <c r="X194" s="70" t="s">
        <v>227</v>
      </c>
      <c r="Y194" s="70" t="s">
        <v>189</v>
      </c>
    </row>
    <row r="195" customFormat="false" ht="15" hidden="false" customHeight="false" outlineLevel="0" collapsed="false">
      <c r="A195" s="32" t="s">
        <v>256</v>
      </c>
      <c r="B195" s="32" t="s">
        <v>400</v>
      </c>
      <c r="C195" s="32" t="s">
        <v>404</v>
      </c>
      <c r="D195" s="66" t="n">
        <f aca="false">ROUND(S195*T195,0)</f>
        <v>629</v>
      </c>
      <c r="E195" s="66" t="n">
        <f aca="false">ROUND(S195,0)-D195</f>
        <v>517</v>
      </c>
      <c r="F195" s="66" t="n">
        <f aca="false">IF(COUNTA(D195:E195)=0,"",SUM(D195:E195))</f>
        <v>1146</v>
      </c>
      <c r="G195" s="47" t="n">
        <f aca="false">IF(OR(F195="",F195=0),"",D195/F195)</f>
        <v>0.548865619546248</v>
      </c>
      <c r="H195" s="47" t="n">
        <f aca="false">IF(OR(F195="",F195=0),"",E195/F195)</f>
        <v>0.451134380453752</v>
      </c>
      <c r="I195" s="32" t="s">
        <v>187</v>
      </c>
      <c r="J195" s="36" t="n">
        <v>2.04108163546025</v>
      </c>
      <c r="K195" s="36" t="n">
        <f aca="false">$K$8</f>
        <v>1.08250239635708</v>
      </c>
      <c r="L195" s="36" t="n">
        <f aca="false">SQRT(J195^2+K195^2)</f>
        <v>2.31037349377366</v>
      </c>
      <c r="M195" s="47" t="n">
        <f aca="false">IF(G195="","",MAX(0,G195-1.96*L195/100))</f>
        <v>0.503582299068284</v>
      </c>
      <c r="N195" s="47" t="n">
        <f aca="false">IF(G195="","",MIN(1,G195+1.96*L195/100))</f>
        <v>0.594148940024212</v>
      </c>
      <c r="O195" s="66" t="n">
        <f aca="false">ROUND(S195*W195,0)</f>
        <v>72</v>
      </c>
      <c r="P195" s="66" t="n">
        <f aca="false">IF(F195="","",ROUND(SQRT((F195*L195/100)^2+(G195*O195)^2),0))</f>
        <v>48</v>
      </c>
      <c r="R195" s="67" t="n">
        <v>3.58303325079251</v>
      </c>
      <c r="S195" s="68" t="n">
        <f aca="false">U195*V195*$F$5</f>
        <v>1145.8001397624</v>
      </c>
      <c r="T195" s="69" t="n">
        <f aca="false">MAX(0,MIN(1,R195/100+$D$5))</f>
        <v>0.549282513273557</v>
      </c>
      <c r="U195" s="69" t="n">
        <v>0.640111809923131</v>
      </c>
      <c r="V195" s="68" t="n">
        <v>1790</v>
      </c>
      <c r="W195" s="69" t="n">
        <v>0.0626598089245614</v>
      </c>
      <c r="X195" s="70" t="s">
        <v>227</v>
      </c>
      <c r="Y195" s="70" t="s">
        <v>189</v>
      </c>
    </row>
    <row r="196" customFormat="false" ht="15" hidden="false" customHeight="false" outlineLevel="0" collapsed="false">
      <c r="A196" s="32" t="s">
        <v>256</v>
      </c>
      <c r="B196" s="32" t="s">
        <v>400</v>
      </c>
      <c r="C196" s="32" t="s">
        <v>405</v>
      </c>
      <c r="D196" s="66" t="n">
        <f aca="false">ROUND(S196*T196,0)</f>
        <v>1453</v>
      </c>
      <c r="E196" s="66" t="n">
        <f aca="false">ROUND(S196,0)-D196</f>
        <v>1267</v>
      </c>
      <c r="F196" s="66" t="n">
        <f aca="false">IF(COUNTA(D196:E196)=0,"",SUM(D196:E196))</f>
        <v>2720</v>
      </c>
      <c r="G196" s="47" t="n">
        <f aca="false">IF(OR(F196="",F196=0),"",D196/F196)</f>
        <v>0.534191176470588</v>
      </c>
      <c r="H196" s="47" t="n">
        <f aca="false">IF(OR(F196="",F196=0),"",E196/F196)</f>
        <v>0.465808823529412</v>
      </c>
      <c r="I196" s="32" t="s">
        <v>187</v>
      </c>
      <c r="J196" s="36" t="n">
        <v>2.04108163546025</v>
      </c>
      <c r="K196" s="36" t="n">
        <f aca="false">$K$8</f>
        <v>1.08250239635708</v>
      </c>
      <c r="L196" s="36" t="n">
        <f aca="false">SQRT(J196^2+K196^2)</f>
        <v>2.31037349377366</v>
      </c>
      <c r="M196" s="47" t="n">
        <f aca="false">IF(G196="","",MAX(0,G196-1.96*L196/100))</f>
        <v>0.488907855992625</v>
      </c>
      <c r="N196" s="47" t="n">
        <f aca="false">IF(G196="","",MIN(1,G196+1.96*L196/100))</f>
        <v>0.579474496948552</v>
      </c>
      <c r="O196" s="66" t="n">
        <f aca="false">ROUND(S196*W196,0)</f>
        <v>170</v>
      </c>
      <c r="P196" s="66" t="n">
        <f aca="false">IF(F196="","",ROUND(SQRT((F196*L196/100)^2+(G196*O196)^2),0))</f>
        <v>110</v>
      </c>
      <c r="R196" s="67" t="n">
        <v>2.07021220992159</v>
      </c>
      <c r="S196" s="68" t="n">
        <f aca="false">U196*V196*$F$5</f>
        <v>2719.88153310105</v>
      </c>
      <c r="T196" s="69" t="n">
        <f aca="false">MAX(0,MIN(1,R196/100+$D$5))</f>
        <v>0.534154302864848</v>
      </c>
      <c r="U196" s="69" t="n">
        <v>0.592566782810685</v>
      </c>
      <c r="V196" s="68" t="n">
        <v>4590</v>
      </c>
      <c r="W196" s="69" t="n">
        <v>0.0626598089245614</v>
      </c>
      <c r="X196" s="70" t="s">
        <v>227</v>
      </c>
      <c r="Y196" s="70" t="s">
        <v>189</v>
      </c>
    </row>
    <row r="197" customFormat="false" ht="15" hidden="false" customHeight="false" outlineLevel="0" collapsed="false">
      <c r="A197" s="32" t="s">
        <v>256</v>
      </c>
      <c r="B197" s="32" t="s">
        <v>400</v>
      </c>
      <c r="C197" s="32" t="s">
        <v>406</v>
      </c>
      <c r="D197" s="66" t="n">
        <f aca="false">ROUND(S197*T197,0)</f>
        <v>506</v>
      </c>
      <c r="E197" s="66" t="n">
        <f aca="false">ROUND(S197,0)-D197</f>
        <v>463</v>
      </c>
      <c r="F197" s="66" t="n">
        <f aca="false">IF(COUNTA(D197:E197)=0,"",SUM(D197:E197))</f>
        <v>969</v>
      </c>
      <c r="G197" s="47" t="n">
        <f aca="false">IF(OR(F197="",F197=0),"",D197/F197)</f>
        <v>0.52218782249742</v>
      </c>
      <c r="H197" s="47" t="n">
        <f aca="false">IF(OR(F197="",F197=0),"",E197/F197)</f>
        <v>0.47781217750258</v>
      </c>
      <c r="I197" s="32" t="s">
        <v>187</v>
      </c>
      <c r="J197" s="36" t="n">
        <v>2.04108163546025</v>
      </c>
      <c r="K197" s="36" t="n">
        <f aca="false">$K$8</f>
        <v>1.08250239635708</v>
      </c>
      <c r="L197" s="36" t="n">
        <f aca="false">SQRT(J197^2+K197^2)</f>
        <v>2.31037349377366</v>
      </c>
      <c r="M197" s="47" t="n">
        <f aca="false">IF(G197="","",MAX(0,G197-1.96*L197/100))</f>
        <v>0.476904502019456</v>
      </c>
      <c r="N197" s="47" t="n">
        <f aca="false">IF(G197="","",MIN(1,G197+1.96*L197/100))</f>
        <v>0.567471142975384</v>
      </c>
      <c r="O197" s="66" t="n">
        <f aca="false">ROUND(S197*W197,0)</f>
        <v>61</v>
      </c>
      <c r="P197" s="66" t="n">
        <f aca="false">IF(F197="","",ROUND(SQRT((F197*L197/100)^2+(G197*O197)^2),0))</f>
        <v>39</v>
      </c>
      <c r="R197" s="67" t="n">
        <v>0.872676086276109</v>
      </c>
      <c r="S197" s="68" t="n">
        <f aca="false">U197*V197*$F$5</f>
        <v>969.162629757786</v>
      </c>
      <c r="T197" s="69" t="n">
        <f aca="false">MAX(0,MIN(1,R197/100+$D$5))</f>
        <v>0.522178941628393</v>
      </c>
      <c r="U197" s="69" t="n">
        <v>0.54325259515571</v>
      </c>
      <c r="V197" s="68" t="n">
        <v>1784</v>
      </c>
      <c r="W197" s="69" t="n">
        <v>0.0626598089245614</v>
      </c>
      <c r="X197" s="70" t="s">
        <v>227</v>
      </c>
      <c r="Y197" s="70" t="s">
        <v>189</v>
      </c>
    </row>
    <row r="198" customFormat="false" ht="15" hidden="false" customHeight="false" outlineLevel="0" collapsed="false">
      <c r="A198" s="32" t="s">
        <v>256</v>
      </c>
      <c r="B198" s="32" t="s">
        <v>400</v>
      </c>
      <c r="C198" s="32" t="s">
        <v>407</v>
      </c>
      <c r="D198" s="66" t="n">
        <f aca="false">ROUND(S198*T198,0)</f>
        <v>507</v>
      </c>
      <c r="E198" s="66" t="n">
        <f aca="false">ROUND(S198,0)-D198</f>
        <v>423</v>
      </c>
      <c r="F198" s="66" t="n">
        <f aca="false">IF(COUNTA(D198:E198)=0,"",SUM(D198:E198))</f>
        <v>930</v>
      </c>
      <c r="G198" s="47" t="n">
        <f aca="false">IF(OR(F198="",F198=0),"",D198/F198)</f>
        <v>0.545161290322581</v>
      </c>
      <c r="H198" s="47" t="n">
        <f aca="false">IF(OR(F198="",F198=0),"",E198/F198)</f>
        <v>0.454838709677419</v>
      </c>
      <c r="I198" s="32" t="s">
        <v>187</v>
      </c>
      <c r="J198" s="36" t="n">
        <v>2.04108163546025</v>
      </c>
      <c r="K198" s="36" t="n">
        <f aca="false">$K$8</f>
        <v>1.08250239635708</v>
      </c>
      <c r="L198" s="36" t="n">
        <f aca="false">SQRT(J198^2+K198^2)</f>
        <v>2.31037349377366</v>
      </c>
      <c r="M198" s="47" t="n">
        <f aca="false">IF(G198="","",MAX(0,G198-1.96*L198/100))</f>
        <v>0.499877969844617</v>
      </c>
      <c r="N198" s="47" t="n">
        <f aca="false">IF(G198="","",MIN(1,G198+1.96*L198/100))</f>
        <v>0.590444610800544</v>
      </c>
      <c r="O198" s="66" t="n">
        <f aca="false">ROUND(S198*W198,0)</f>
        <v>58</v>
      </c>
      <c r="P198" s="66" t="n">
        <f aca="false">IF(F198="","",ROUND(SQRT((F198*L198/100)^2+(G198*O198)^2),0))</f>
        <v>38</v>
      </c>
      <c r="R198" s="67" t="n">
        <v>3.16011066082623</v>
      </c>
      <c r="S198" s="68" t="n">
        <f aca="false">U198*V198*$F$5</f>
        <v>929.805201992252</v>
      </c>
      <c r="T198" s="69" t="n">
        <f aca="false">MAX(0,MIN(1,R198/100+$D$5))</f>
        <v>0.545053287373894</v>
      </c>
      <c r="U198" s="69" t="n">
        <v>0.496956281128943</v>
      </c>
      <c r="V198" s="68" t="n">
        <v>1871</v>
      </c>
      <c r="W198" s="69" t="n">
        <v>0.0626598089245614</v>
      </c>
      <c r="X198" s="70" t="s">
        <v>227</v>
      </c>
      <c r="Y198" s="70" t="s">
        <v>189</v>
      </c>
    </row>
    <row r="199" customFormat="false" ht="15" hidden="false" customHeight="false" outlineLevel="0" collapsed="false">
      <c r="A199" s="32" t="s">
        <v>256</v>
      </c>
      <c r="B199" s="32" t="s">
        <v>400</v>
      </c>
      <c r="C199" s="32" t="s">
        <v>408</v>
      </c>
      <c r="D199" s="66" t="n">
        <f aca="false">ROUND(S199*T199,0)</f>
        <v>538</v>
      </c>
      <c r="E199" s="66" t="n">
        <f aca="false">ROUND(S199,0)-D199</f>
        <v>506</v>
      </c>
      <c r="F199" s="66" t="n">
        <f aca="false">IF(COUNTA(D199:E199)=0,"",SUM(D199:E199))</f>
        <v>1044</v>
      </c>
      <c r="G199" s="47" t="n">
        <f aca="false">IF(OR(F199="",F199=0),"",D199/F199)</f>
        <v>0.515325670498084</v>
      </c>
      <c r="H199" s="47" t="n">
        <f aca="false">IF(OR(F199="",F199=0),"",E199/F199)</f>
        <v>0.484674329501916</v>
      </c>
      <c r="I199" s="32" t="s">
        <v>187</v>
      </c>
      <c r="J199" s="36" t="n">
        <v>2.04108163546025</v>
      </c>
      <c r="K199" s="36" t="n">
        <f aca="false">$K$8</f>
        <v>1.08250239635708</v>
      </c>
      <c r="L199" s="36" t="n">
        <f aca="false">SQRT(J199^2+K199^2)</f>
        <v>2.31037349377366</v>
      </c>
      <c r="M199" s="47" t="n">
        <f aca="false">IF(G199="","",MAX(0,G199-1.96*L199/100))</f>
        <v>0.470042350020121</v>
      </c>
      <c r="N199" s="47" t="n">
        <f aca="false">IF(G199="","",MIN(1,G199+1.96*L199/100))</f>
        <v>0.560608990976048</v>
      </c>
      <c r="O199" s="66" t="n">
        <f aca="false">ROUND(S199*W199,0)</f>
        <v>65</v>
      </c>
      <c r="P199" s="66" t="n">
        <f aca="false">IF(F199="","",ROUND(SQRT((F199*L199/100)^2+(G199*O199)^2),0))</f>
        <v>41</v>
      </c>
      <c r="R199" s="67" t="n">
        <v>0.139820850489618</v>
      </c>
      <c r="S199" s="68" t="n">
        <f aca="false">U199*V199*$F$5</f>
        <v>1044.14424242424</v>
      </c>
      <c r="T199" s="69" t="n">
        <f aca="false">MAX(0,MIN(1,R199/100+$D$5))</f>
        <v>0.514850389270528</v>
      </c>
      <c r="U199" s="69" t="n">
        <v>0.59939393939394</v>
      </c>
      <c r="V199" s="68" t="n">
        <v>1742</v>
      </c>
      <c r="W199" s="69" t="n">
        <v>0.0626598089245614</v>
      </c>
      <c r="X199" s="70" t="s">
        <v>227</v>
      </c>
      <c r="Y199" s="70" t="s">
        <v>189</v>
      </c>
    </row>
    <row r="200" customFormat="false" ht="15" hidden="false" customHeight="false" outlineLevel="0" collapsed="false">
      <c r="A200" s="32" t="s">
        <v>256</v>
      </c>
      <c r="B200" s="32" t="s">
        <v>409</v>
      </c>
      <c r="C200" s="32" t="s">
        <v>410</v>
      </c>
      <c r="D200" s="66" t="n">
        <f aca="false">ROUND(S200*T200,0)</f>
        <v>1225</v>
      </c>
      <c r="E200" s="66" t="n">
        <f aca="false">ROUND(S200,0)-D200</f>
        <v>1408</v>
      </c>
      <c r="F200" s="66" t="n">
        <f aca="false">IF(COUNTA(D200:E200)=0,"",SUM(D200:E200))</f>
        <v>2633</v>
      </c>
      <c r="G200" s="47" t="n">
        <f aca="false">IF(OR(F200="",F200=0),"",D200/F200)</f>
        <v>0.46524876566654</v>
      </c>
      <c r="H200" s="47" t="n">
        <f aca="false">IF(OR(F200="",F200=0),"",E200/F200)</f>
        <v>0.53475123433346</v>
      </c>
      <c r="I200" s="32" t="s">
        <v>187</v>
      </c>
      <c r="J200" s="36" t="n">
        <v>2.04108163546025</v>
      </c>
      <c r="K200" s="36" t="n">
        <f aca="false">$K$8</f>
        <v>1.08250239635708</v>
      </c>
      <c r="L200" s="36" t="n">
        <f aca="false">SQRT(J200^2+K200^2)</f>
        <v>2.31037349377366</v>
      </c>
      <c r="M200" s="47" t="n">
        <f aca="false">IF(G200="","",MAX(0,G200-1.96*L200/100))</f>
        <v>0.419965445188576</v>
      </c>
      <c r="N200" s="47" t="n">
        <f aca="false">IF(G200="","",MIN(1,G200+1.96*L200/100))</f>
        <v>0.510532086144504</v>
      </c>
      <c r="O200" s="66" t="n">
        <f aca="false">ROUND(S200*W200,0)</f>
        <v>165</v>
      </c>
      <c r="P200" s="66" t="n">
        <f aca="false">IF(F200="","",ROUND(SQRT((F200*L200/100)^2+(G200*O200)^2),0))</f>
        <v>98</v>
      </c>
      <c r="R200" s="67" t="n">
        <v>-4.82982596550204</v>
      </c>
      <c r="S200" s="68" t="n">
        <f aca="false">U200*V200*$F$5</f>
        <v>2632.829612885</v>
      </c>
      <c r="T200" s="69" t="n">
        <f aca="false">MAX(0,MIN(1,R200/100+$D$5))</f>
        <v>0.465153921110611</v>
      </c>
      <c r="U200" s="69" t="n">
        <v>0.704718847131958</v>
      </c>
      <c r="V200" s="68" t="n">
        <v>3736</v>
      </c>
      <c r="W200" s="69" t="n">
        <v>0.0626598089245614</v>
      </c>
      <c r="X200" s="70" t="s">
        <v>227</v>
      </c>
      <c r="Y200" s="70" t="s">
        <v>189</v>
      </c>
    </row>
    <row r="201" customFormat="false" ht="15" hidden="false" customHeight="false" outlineLevel="0" collapsed="false">
      <c r="A201" s="32" t="s">
        <v>256</v>
      </c>
      <c r="B201" s="32" t="s">
        <v>409</v>
      </c>
      <c r="C201" s="32" t="s">
        <v>411</v>
      </c>
      <c r="D201" s="66" t="n">
        <f aca="false">ROUND(S201*T201,0)</f>
        <v>783</v>
      </c>
      <c r="E201" s="66" t="n">
        <f aca="false">ROUND(S201,0)-D201</f>
        <v>1196</v>
      </c>
      <c r="F201" s="66" t="n">
        <f aca="false">IF(COUNTA(D201:E201)=0,"",SUM(D201:E201))</f>
        <v>1979</v>
      </c>
      <c r="G201" s="47" t="n">
        <f aca="false">IF(OR(F201="",F201=0),"",D201/F201)</f>
        <v>0.395654370894391</v>
      </c>
      <c r="H201" s="47" t="n">
        <f aca="false">IF(OR(F201="",F201=0),"",E201/F201)</f>
        <v>0.604345629105609</v>
      </c>
      <c r="I201" s="32" t="s">
        <v>187</v>
      </c>
      <c r="J201" s="36" t="n">
        <v>2.04108163546025</v>
      </c>
      <c r="K201" s="36" t="n">
        <f aca="false">$K$8</f>
        <v>1.08250239635708</v>
      </c>
      <c r="L201" s="36" t="n">
        <f aca="false">SQRT(J201^2+K201^2)</f>
        <v>2.31037349377366</v>
      </c>
      <c r="M201" s="47" t="n">
        <f aca="false">IF(G201="","",MAX(0,G201-1.96*L201/100))</f>
        <v>0.350371050416427</v>
      </c>
      <c r="N201" s="47" t="n">
        <f aca="false">IF(G201="","",MIN(1,G201+1.96*L201/100))</f>
        <v>0.440937691372355</v>
      </c>
      <c r="O201" s="66" t="n">
        <f aca="false">ROUND(S201*W201,0)</f>
        <v>124</v>
      </c>
      <c r="P201" s="66" t="n">
        <f aca="false">IF(F201="","",ROUND(SQRT((F201*L201/100)^2+(G201*O201)^2),0))</f>
        <v>67</v>
      </c>
      <c r="R201" s="67" t="n">
        <v>-11.7675955638848</v>
      </c>
      <c r="S201" s="68" t="n">
        <f aca="false">U201*V201*$F$5</f>
        <v>1979.37527114968</v>
      </c>
      <c r="T201" s="69" t="n">
        <f aca="false">MAX(0,MIN(1,R201/100+$D$5))</f>
        <v>0.395776225126784</v>
      </c>
      <c r="U201" s="69" t="n">
        <v>0.718727404193782</v>
      </c>
      <c r="V201" s="68" t="n">
        <v>2754</v>
      </c>
      <c r="W201" s="69" t="n">
        <v>0.0626598089245614</v>
      </c>
      <c r="X201" s="70" t="s">
        <v>227</v>
      </c>
      <c r="Y201" s="70" t="s">
        <v>189</v>
      </c>
    </row>
    <row r="202" customFormat="false" ht="15" hidden="false" customHeight="false" outlineLevel="0" collapsed="false">
      <c r="A202" s="32" t="s">
        <v>256</v>
      </c>
      <c r="B202" s="32" t="s">
        <v>412</v>
      </c>
      <c r="C202" s="32" t="s">
        <v>413</v>
      </c>
      <c r="D202" s="66" t="n">
        <f aca="false">ROUND(S202*T202,0)</f>
        <v>864</v>
      </c>
      <c r="E202" s="66" t="n">
        <f aca="false">ROUND(S202,0)-D202</f>
        <v>905</v>
      </c>
      <c r="F202" s="66" t="n">
        <f aca="false">IF(COUNTA(D202:E202)=0,"",SUM(D202:E202))</f>
        <v>1769</v>
      </c>
      <c r="G202" s="47" t="n">
        <f aca="false">IF(OR(F202="",F202=0),"",D202/F202)</f>
        <v>0.488411531938949</v>
      </c>
      <c r="H202" s="47" t="n">
        <f aca="false">IF(OR(F202="",F202=0),"",E202/F202)</f>
        <v>0.511588468061051</v>
      </c>
      <c r="I202" s="32" t="s">
        <v>187</v>
      </c>
      <c r="J202" s="36" t="n">
        <v>2.04108163546025</v>
      </c>
      <c r="K202" s="36" t="n">
        <f aca="false">$K$8</f>
        <v>1.08250239635708</v>
      </c>
      <c r="L202" s="36" t="n">
        <f aca="false">SQRT(J202^2+K202^2)</f>
        <v>2.31037349377366</v>
      </c>
      <c r="M202" s="47" t="n">
        <f aca="false">IF(G202="","",MAX(0,G202-1.96*L202/100))</f>
        <v>0.443128211460985</v>
      </c>
      <c r="N202" s="47" t="n">
        <f aca="false">IF(G202="","",MIN(1,G202+1.96*L202/100))</f>
        <v>0.533694852416912</v>
      </c>
      <c r="O202" s="66" t="n">
        <f aca="false">ROUND(S202*W202,0)</f>
        <v>111</v>
      </c>
      <c r="P202" s="66" t="n">
        <f aca="false">IF(F202="","",ROUND(SQRT((F202*L202/100)^2+(G202*O202)^2),0))</f>
        <v>68</v>
      </c>
      <c r="R202" s="67" t="n">
        <v>-2.53242590996983</v>
      </c>
      <c r="S202" s="68" t="n">
        <f aca="false">U202*V202*$F$5</f>
        <v>1769.05616020897</v>
      </c>
      <c r="T202" s="69" t="n">
        <f aca="false">MAX(0,MIN(1,R202/100+$D$5))</f>
        <v>0.488127921665933</v>
      </c>
      <c r="U202" s="69" t="n">
        <v>0.760557248585111</v>
      </c>
      <c r="V202" s="68" t="n">
        <v>2326</v>
      </c>
      <c r="W202" s="69" t="n">
        <v>0.0626598089245614</v>
      </c>
      <c r="X202" s="70" t="s">
        <v>227</v>
      </c>
      <c r="Y202" s="70" t="s">
        <v>189</v>
      </c>
    </row>
    <row r="203" customFormat="false" ht="15" hidden="false" customHeight="false" outlineLevel="0" collapsed="false">
      <c r="A203" s="32" t="s">
        <v>256</v>
      </c>
      <c r="B203" s="32" t="s">
        <v>412</v>
      </c>
      <c r="C203" s="32" t="s">
        <v>414</v>
      </c>
      <c r="D203" s="66" t="n">
        <f aca="false">ROUND(S203*T203,0)</f>
        <v>607</v>
      </c>
      <c r="E203" s="66" t="n">
        <f aca="false">ROUND(S203,0)-D203</f>
        <v>698</v>
      </c>
      <c r="F203" s="66" t="n">
        <f aca="false">IF(COUNTA(D203:E203)=0,"",SUM(D203:E203))</f>
        <v>1305</v>
      </c>
      <c r="G203" s="47" t="n">
        <f aca="false">IF(OR(F203="",F203=0),"",D203/F203)</f>
        <v>0.465134099616858</v>
      </c>
      <c r="H203" s="47" t="n">
        <f aca="false">IF(OR(F203="",F203=0),"",E203/F203)</f>
        <v>0.534865900383142</v>
      </c>
      <c r="I203" s="32" t="s">
        <v>187</v>
      </c>
      <c r="J203" s="36" t="n">
        <v>2.04108163546025</v>
      </c>
      <c r="K203" s="36" t="n">
        <f aca="false">$K$8</f>
        <v>1.08250239635708</v>
      </c>
      <c r="L203" s="36" t="n">
        <f aca="false">SQRT(J203^2+K203^2)</f>
        <v>2.31037349377366</v>
      </c>
      <c r="M203" s="47" t="n">
        <f aca="false">IF(G203="","",MAX(0,G203-1.96*L203/100))</f>
        <v>0.419850779138895</v>
      </c>
      <c r="N203" s="47" t="n">
        <f aca="false">IF(G203="","",MIN(1,G203+1.96*L203/100))</f>
        <v>0.510417420094822</v>
      </c>
      <c r="O203" s="66" t="n">
        <f aca="false">ROUND(S203*W203,0)</f>
        <v>82</v>
      </c>
      <c r="P203" s="66" t="n">
        <f aca="false">IF(F203="","",ROUND(SQRT((F203*L203/100)^2+(G203*O203)^2),0))</f>
        <v>49</v>
      </c>
      <c r="R203" s="67" t="n">
        <v>-4.79415726288817</v>
      </c>
      <c r="S203" s="68" t="n">
        <f aca="false">U203*V203*$F$5</f>
        <v>1304.62964959569</v>
      </c>
      <c r="T203" s="69" t="n">
        <f aca="false">MAX(0,MIN(1,R203/100+$D$5))</f>
        <v>0.46551060813675</v>
      </c>
      <c r="U203" s="69" t="n">
        <v>0.666307277628032</v>
      </c>
      <c r="V203" s="68" t="n">
        <v>1958</v>
      </c>
      <c r="W203" s="69" t="n">
        <v>0.0626598089245614</v>
      </c>
      <c r="X203" s="70" t="s">
        <v>227</v>
      </c>
      <c r="Y203" s="70" t="s">
        <v>189</v>
      </c>
    </row>
    <row r="204" customFormat="false" ht="15" hidden="false" customHeight="false" outlineLevel="0" collapsed="false">
      <c r="A204" s="32" t="s">
        <v>256</v>
      </c>
      <c r="B204" s="32" t="s">
        <v>412</v>
      </c>
      <c r="C204" s="32" t="s">
        <v>415</v>
      </c>
      <c r="D204" s="66" t="n">
        <f aca="false">ROUND(S204*T204,0)</f>
        <v>632</v>
      </c>
      <c r="E204" s="66" t="n">
        <f aca="false">ROUND(S204,0)-D204</f>
        <v>682</v>
      </c>
      <c r="F204" s="66" t="n">
        <f aca="false">IF(COUNTA(D204:E204)=0,"",SUM(D204:E204))</f>
        <v>1314</v>
      </c>
      <c r="G204" s="47" t="n">
        <f aca="false">IF(OR(F204="",F204=0),"",D204/F204)</f>
        <v>0.480974124809741</v>
      </c>
      <c r="H204" s="47" t="n">
        <f aca="false">IF(OR(F204="",F204=0),"",E204/F204)</f>
        <v>0.519025875190259</v>
      </c>
      <c r="I204" s="32" t="s">
        <v>187</v>
      </c>
      <c r="J204" s="36" t="n">
        <v>2.04108163546025</v>
      </c>
      <c r="K204" s="36" t="n">
        <f aca="false">$K$8</f>
        <v>1.08250239635708</v>
      </c>
      <c r="L204" s="36" t="n">
        <f aca="false">SQRT(J204^2+K204^2)</f>
        <v>2.31037349377366</v>
      </c>
      <c r="M204" s="47" t="n">
        <f aca="false">IF(G204="","",MAX(0,G204-1.96*L204/100))</f>
        <v>0.435690804331778</v>
      </c>
      <c r="N204" s="47" t="n">
        <f aca="false">IF(G204="","",MIN(1,G204+1.96*L204/100))</f>
        <v>0.526257445287705</v>
      </c>
      <c r="O204" s="66" t="n">
        <f aca="false">ROUND(S204*W204,0)</f>
        <v>82</v>
      </c>
      <c r="P204" s="66" t="n">
        <f aca="false">IF(F204="","",ROUND(SQRT((F204*L204/100)^2+(G204*O204)^2),0))</f>
        <v>50</v>
      </c>
      <c r="R204" s="67" t="n">
        <v>-3.27871433125429</v>
      </c>
      <c r="S204" s="68" t="n">
        <f aca="false">U204*V204*$F$5</f>
        <v>1313.96987951807</v>
      </c>
      <c r="T204" s="69" t="n">
        <f aca="false">MAX(0,MIN(1,R204/100+$D$5))</f>
        <v>0.480665037453089</v>
      </c>
      <c r="U204" s="69" t="n">
        <v>0.756024096385542</v>
      </c>
      <c r="V204" s="68" t="n">
        <v>1738</v>
      </c>
      <c r="W204" s="69" t="n">
        <v>0.0626598089245614</v>
      </c>
      <c r="X204" s="70" t="s">
        <v>227</v>
      </c>
      <c r="Y204" s="70" t="s">
        <v>189</v>
      </c>
    </row>
    <row r="205" customFormat="false" ht="15" hidden="false" customHeight="false" outlineLevel="0" collapsed="false">
      <c r="A205" s="32" t="s">
        <v>256</v>
      </c>
      <c r="B205" s="32" t="s">
        <v>412</v>
      </c>
      <c r="C205" s="32" t="s">
        <v>416</v>
      </c>
      <c r="D205" s="66" t="n">
        <f aca="false">ROUND(S205*T205,0)</f>
        <v>1366</v>
      </c>
      <c r="E205" s="66" t="n">
        <f aca="false">ROUND(S205,0)-D205</f>
        <v>1478</v>
      </c>
      <c r="F205" s="66" t="n">
        <f aca="false">IF(COUNTA(D205:E205)=0,"",SUM(D205:E205))</f>
        <v>2844</v>
      </c>
      <c r="G205" s="47" t="n">
        <f aca="false">IF(OR(F205="",F205=0),"",D205/F205)</f>
        <v>0.480309423347398</v>
      </c>
      <c r="H205" s="47" t="n">
        <f aca="false">IF(OR(F205="",F205=0),"",E205/F205)</f>
        <v>0.519690576652602</v>
      </c>
      <c r="I205" s="32" t="s">
        <v>187</v>
      </c>
      <c r="J205" s="36" t="n">
        <v>2.04108163546025</v>
      </c>
      <c r="K205" s="36" t="n">
        <f aca="false">$K$8</f>
        <v>1.08250239635708</v>
      </c>
      <c r="L205" s="36" t="n">
        <f aca="false">SQRT(J205^2+K205^2)</f>
        <v>2.31037349377366</v>
      </c>
      <c r="M205" s="47" t="n">
        <f aca="false">IF(G205="","",MAX(0,G205-1.96*L205/100))</f>
        <v>0.435026102869434</v>
      </c>
      <c r="N205" s="47" t="n">
        <f aca="false">IF(G205="","",MIN(1,G205+1.96*L205/100))</f>
        <v>0.525592743825362</v>
      </c>
      <c r="O205" s="66" t="n">
        <f aca="false">ROUND(S205*W205,0)</f>
        <v>178</v>
      </c>
      <c r="P205" s="66" t="n">
        <f aca="false">IF(F205="","",ROUND(SQRT((F205*L205/100)^2+(G205*O205)^2),0))</f>
        <v>108</v>
      </c>
      <c r="R205" s="67" t="n">
        <v>-3.33455734056914</v>
      </c>
      <c r="S205" s="68" t="n">
        <f aca="false">U205*V205*$F$5</f>
        <v>2844.46927374302</v>
      </c>
      <c r="T205" s="69" t="n">
        <f aca="false">MAX(0,MIN(1,R205/100+$D$5))</f>
        <v>0.48010660735994</v>
      </c>
      <c r="U205" s="69" t="n">
        <v>0.670391061452514</v>
      </c>
      <c r="V205" s="68" t="n">
        <v>4243</v>
      </c>
      <c r="W205" s="69" t="n">
        <v>0.0626598089245614</v>
      </c>
      <c r="X205" s="70" t="s">
        <v>227</v>
      </c>
      <c r="Y205" s="70" t="s">
        <v>189</v>
      </c>
    </row>
    <row r="206" customFormat="false" ht="15" hidden="false" customHeight="false" outlineLevel="0" collapsed="false">
      <c r="A206" s="32" t="s">
        <v>256</v>
      </c>
      <c r="B206" s="32" t="s">
        <v>412</v>
      </c>
      <c r="C206" s="32" t="s">
        <v>417</v>
      </c>
      <c r="D206" s="66" t="n">
        <f aca="false">ROUND(S206*T206,0)</f>
        <v>561</v>
      </c>
      <c r="E206" s="66" t="n">
        <f aca="false">ROUND(S206,0)-D206</f>
        <v>535</v>
      </c>
      <c r="F206" s="66" t="n">
        <f aca="false">IF(COUNTA(D206:E206)=0,"",SUM(D206:E206))</f>
        <v>1096</v>
      </c>
      <c r="G206" s="47" t="n">
        <f aca="false">IF(OR(F206="",F206=0),"",D206/F206)</f>
        <v>0.511861313868613</v>
      </c>
      <c r="H206" s="47" t="n">
        <f aca="false">IF(OR(F206="",F206=0),"",E206/F206)</f>
        <v>0.488138686131387</v>
      </c>
      <c r="I206" s="32" t="s">
        <v>187</v>
      </c>
      <c r="J206" s="36" t="n">
        <v>2.04108163546025</v>
      </c>
      <c r="K206" s="36" t="n">
        <f aca="false">$K$8</f>
        <v>1.08250239635708</v>
      </c>
      <c r="L206" s="36" t="n">
        <f aca="false">SQRT(J206^2+K206^2)</f>
        <v>2.31037349377366</v>
      </c>
      <c r="M206" s="47" t="n">
        <f aca="false">IF(G206="","",MAX(0,G206-1.96*L206/100))</f>
        <v>0.466577993390649</v>
      </c>
      <c r="N206" s="47" t="n">
        <f aca="false">IF(G206="","",MIN(1,G206+1.96*L206/100))</f>
        <v>0.557144634346577</v>
      </c>
      <c r="O206" s="66" t="n">
        <f aca="false">ROUND(S206*W206,0)</f>
        <v>69</v>
      </c>
      <c r="P206" s="66" t="n">
        <f aca="false">IF(F206="","",ROUND(SQRT((F206*L206/100)^2+(G206*O206)^2),0))</f>
        <v>43</v>
      </c>
      <c r="R206" s="67" t="n">
        <v>-0.136562004688335</v>
      </c>
      <c r="S206" s="68" t="n">
        <f aca="false">U206*V206*$F$5</f>
        <v>1095.71313506815</v>
      </c>
      <c r="T206" s="69" t="n">
        <f aca="false">MAX(0,MIN(1,R206/100+$D$5))</f>
        <v>0.512086560718748</v>
      </c>
      <c r="U206" s="69" t="n">
        <v>0.668525402726146</v>
      </c>
      <c r="V206" s="68" t="n">
        <v>1639</v>
      </c>
      <c r="W206" s="69" t="n">
        <v>0.0626598089245614</v>
      </c>
      <c r="X206" s="70" t="s">
        <v>227</v>
      </c>
      <c r="Y206" s="70" t="s">
        <v>189</v>
      </c>
    </row>
    <row r="207" customFormat="false" ht="15" hidden="false" customHeight="false" outlineLevel="0" collapsed="false">
      <c r="A207" s="32" t="s">
        <v>256</v>
      </c>
      <c r="B207" s="32" t="s">
        <v>412</v>
      </c>
      <c r="C207" s="32" t="s">
        <v>418</v>
      </c>
      <c r="D207" s="66" t="n">
        <f aca="false">ROUND(S207*T207,0)</f>
        <v>544</v>
      </c>
      <c r="E207" s="66" t="n">
        <f aca="false">ROUND(S207,0)-D207</f>
        <v>480</v>
      </c>
      <c r="F207" s="66" t="n">
        <f aca="false">IF(COUNTA(D207:E207)=0,"",SUM(D207:E207))</f>
        <v>1024</v>
      </c>
      <c r="G207" s="47" t="n">
        <f aca="false">IF(OR(F207="",F207=0),"",D207/F207)</f>
        <v>0.53125</v>
      </c>
      <c r="H207" s="47" t="n">
        <f aca="false">IF(OR(F207="",F207=0),"",E207/F207)</f>
        <v>0.46875</v>
      </c>
      <c r="I207" s="32" t="s">
        <v>187</v>
      </c>
      <c r="J207" s="36" t="n">
        <v>2.04108163546025</v>
      </c>
      <c r="K207" s="36" t="n">
        <f aca="false">$K$8</f>
        <v>1.08250239635708</v>
      </c>
      <c r="L207" s="36" t="n">
        <f aca="false">SQRT(J207^2+K207^2)</f>
        <v>2.31037349377366</v>
      </c>
      <c r="M207" s="47" t="n">
        <f aca="false">IF(G207="","",MAX(0,G207-1.96*L207/100))</f>
        <v>0.485966679522036</v>
      </c>
      <c r="N207" s="47" t="n">
        <f aca="false">IF(G207="","",MIN(1,G207+1.96*L207/100))</f>
        <v>0.576533320477964</v>
      </c>
      <c r="O207" s="66" t="n">
        <f aca="false">ROUND(S207*W207,0)</f>
        <v>64</v>
      </c>
      <c r="P207" s="66" t="n">
        <f aca="false">IF(F207="","",ROUND(SQRT((F207*L207/100)^2+(G207*O207)^2),0))</f>
        <v>41</v>
      </c>
      <c r="R207" s="67" t="n">
        <v>1.75522797394329</v>
      </c>
      <c r="S207" s="68" t="n">
        <f aca="false">U207*V207*$F$5</f>
        <v>1023.63518138262</v>
      </c>
      <c r="T207" s="69" t="n">
        <f aca="false">MAX(0,MIN(1,R207/100+$D$5))</f>
        <v>0.531004460505065</v>
      </c>
      <c r="U207" s="69" t="n">
        <v>0.731690622861054</v>
      </c>
      <c r="V207" s="68" t="n">
        <v>1399</v>
      </c>
      <c r="W207" s="69" t="n">
        <v>0.0626598089245614</v>
      </c>
      <c r="X207" s="70" t="s">
        <v>227</v>
      </c>
      <c r="Y207" s="70" t="s">
        <v>189</v>
      </c>
    </row>
    <row r="208" customFormat="false" ht="15" hidden="false" customHeight="false" outlineLevel="0" collapsed="false">
      <c r="A208" s="32" t="s">
        <v>256</v>
      </c>
      <c r="B208" s="32" t="s">
        <v>419</v>
      </c>
      <c r="C208" s="32" t="s">
        <v>420</v>
      </c>
      <c r="D208" s="66" t="n">
        <f aca="false">ROUND(S208*T208,0)</f>
        <v>192</v>
      </c>
      <c r="E208" s="66" t="n">
        <f aca="false">ROUND(S208,0)-D208</f>
        <v>412</v>
      </c>
      <c r="F208" s="66" t="n">
        <f aca="false">IF(COUNTA(D208:E208)=0,"",SUM(D208:E208))</f>
        <v>604</v>
      </c>
      <c r="G208" s="47" t="n">
        <f aca="false">IF(OR(F208="",F208=0),"",D208/F208)</f>
        <v>0.317880794701987</v>
      </c>
      <c r="H208" s="47" t="n">
        <f aca="false">IF(OR(F208="",F208=0),"",E208/F208)</f>
        <v>0.682119205298013</v>
      </c>
      <c r="I208" s="32" t="s">
        <v>187</v>
      </c>
      <c r="J208" s="36" t="n">
        <v>2.23195740581291</v>
      </c>
      <c r="K208" s="36" t="n">
        <f aca="false">$K$8</f>
        <v>1.08250239635708</v>
      </c>
      <c r="L208" s="36" t="n">
        <f aca="false">SQRT(J208^2+K208^2)</f>
        <v>2.48061389568831</v>
      </c>
      <c r="M208" s="47" t="n">
        <f aca="false">IF(G208="","",MAX(0,G208-1.96*L208/100))</f>
        <v>0.269260762346496</v>
      </c>
      <c r="N208" s="47" t="n">
        <f aca="false">IF(G208="","",MIN(1,G208+1.96*L208/100))</f>
        <v>0.366500827057478</v>
      </c>
      <c r="O208" s="66" t="n">
        <f aca="false">ROUND(S208*W208,0)</f>
        <v>51</v>
      </c>
      <c r="P208" s="66" t="n">
        <f aca="false">IF(F208="","",ROUND(SQRT((F208*L208/100)^2+(G208*O208)^2),0))</f>
        <v>22</v>
      </c>
      <c r="R208" s="67" t="n">
        <v>-19.5927796496923</v>
      </c>
      <c r="S208" s="68" t="n">
        <f aca="false">U208*V208*$F$5</f>
        <v>604.352941176471</v>
      </c>
      <c r="T208" s="69" t="n">
        <f aca="false">MAX(0,MIN(1,R208/100+$D$5))</f>
        <v>0.317524384268708</v>
      </c>
      <c r="U208" s="69" t="n">
        <v>0.647058823529412</v>
      </c>
      <c r="V208" s="68" t="n">
        <v>934</v>
      </c>
      <c r="W208" s="69" t="n">
        <v>0.084758520671361</v>
      </c>
      <c r="X208" s="70" t="s">
        <v>194</v>
      </c>
      <c r="Y208" s="70" t="s">
        <v>189</v>
      </c>
    </row>
    <row r="209" customFormat="false" ht="15" hidden="false" customHeight="false" outlineLevel="0" collapsed="false">
      <c r="A209" s="32" t="s">
        <v>256</v>
      </c>
      <c r="B209" s="32" t="s">
        <v>419</v>
      </c>
      <c r="C209" s="32" t="s">
        <v>421</v>
      </c>
      <c r="D209" s="66" t="n">
        <f aca="false">ROUND(S209*T209,0)</f>
        <v>675</v>
      </c>
      <c r="E209" s="66" t="n">
        <f aca="false">ROUND(S209,0)-D209</f>
        <v>1282</v>
      </c>
      <c r="F209" s="66" t="n">
        <f aca="false">IF(COUNTA(D209:E209)=0,"",SUM(D209:E209))</f>
        <v>1957</v>
      </c>
      <c r="G209" s="47" t="n">
        <f aca="false">IF(OR(F209="",F209=0),"",D209/F209)</f>
        <v>0.344915687276444</v>
      </c>
      <c r="H209" s="47" t="n">
        <f aca="false">IF(OR(F209="",F209=0),"",E209/F209)</f>
        <v>0.655084312723557</v>
      </c>
      <c r="I209" s="32" t="s">
        <v>187</v>
      </c>
      <c r="J209" s="36" t="n">
        <v>2.04108163546025</v>
      </c>
      <c r="K209" s="36" t="n">
        <f aca="false">$K$8</f>
        <v>1.08250239635708</v>
      </c>
      <c r="L209" s="36" t="n">
        <f aca="false">SQRT(J209^2+K209^2)</f>
        <v>2.31037349377366</v>
      </c>
      <c r="M209" s="47" t="n">
        <f aca="false">IF(G209="","",MAX(0,G209-1.96*L209/100))</f>
        <v>0.29963236679848</v>
      </c>
      <c r="N209" s="47" t="n">
        <f aca="false">IF(G209="","",MIN(1,G209+1.96*L209/100))</f>
        <v>0.390199007754407</v>
      </c>
      <c r="O209" s="66" t="n">
        <f aca="false">ROUND(S209*W209,0)</f>
        <v>123</v>
      </c>
      <c r="P209" s="66" t="n">
        <f aca="false">IF(F209="","",ROUND(SQRT((F209*L209/100)^2+(G209*O209)^2),0))</f>
        <v>62</v>
      </c>
      <c r="R209" s="67" t="n">
        <v>-16.8702552308024</v>
      </c>
      <c r="S209" s="68" t="n">
        <f aca="false">U209*V209*$F$5</f>
        <v>1956.62307176392</v>
      </c>
      <c r="T209" s="69" t="n">
        <f aca="false">MAX(0,MIN(1,R209/100+$D$5))</f>
        <v>0.344749628457608</v>
      </c>
      <c r="U209" s="69" t="n">
        <v>0.641515761234071</v>
      </c>
      <c r="V209" s="68" t="n">
        <v>3050</v>
      </c>
      <c r="W209" s="69" t="n">
        <v>0.0626598089245614</v>
      </c>
      <c r="X209" s="70" t="s">
        <v>227</v>
      </c>
      <c r="Y209" s="70" t="s">
        <v>189</v>
      </c>
    </row>
    <row r="210" customFormat="false" ht="15" hidden="false" customHeight="false" outlineLevel="0" collapsed="false">
      <c r="A210" s="32" t="s">
        <v>256</v>
      </c>
      <c r="B210" s="32" t="s">
        <v>419</v>
      </c>
      <c r="C210" s="32" t="s">
        <v>422</v>
      </c>
      <c r="D210" s="66" t="n">
        <f aca="false">ROUND(S210*T210,0)</f>
        <v>165</v>
      </c>
      <c r="E210" s="66" t="n">
        <f aca="false">ROUND(S210,0)-D210</f>
        <v>377</v>
      </c>
      <c r="F210" s="66" t="n">
        <f aca="false">IF(COUNTA(D210:E210)=0,"",SUM(D210:E210))</f>
        <v>542</v>
      </c>
      <c r="G210" s="47" t="n">
        <f aca="false">IF(OR(F210="",F210=0),"",D210/F210)</f>
        <v>0.304428044280443</v>
      </c>
      <c r="H210" s="47" t="n">
        <f aca="false">IF(OR(F210="",F210=0),"",E210/F210)</f>
        <v>0.695571955719557</v>
      </c>
      <c r="I210" s="32" t="s">
        <v>187</v>
      </c>
      <c r="J210" s="36" t="n">
        <v>3.27267117391589</v>
      </c>
      <c r="K210" s="36" t="n">
        <f aca="false">$K$8</f>
        <v>1.08250239635708</v>
      </c>
      <c r="L210" s="36" t="n">
        <f aca="false">SQRT(J210^2+K210^2)</f>
        <v>3.44705498225642</v>
      </c>
      <c r="M210" s="47" t="n">
        <f aca="false">IF(G210="","",MAX(0,G210-1.96*L210/100))</f>
        <v>0.236865766628217</v>
      </c>
      <c r="N210" s="47" t="n">
        <f aca="false">IF(G210="","",MIN(1,G210+1.96*L210/100))</f>
        <v>0.371990321932669</v>
      </c>
      <c r="O210" s="66" t="n">
        <f aca="false">ROUND(S210*W210,0)</f>
        <v>78</v>
      </c>
      <c r="P210" s="66" t="n">
        <f aca="false">IF(F210="","",ROUND(SQRT((F210*L210/100)^2+(G210*O210)^2),0))</f>
        <v>30</v>
      </c>
      <c r="R210" s="67" t="n">
        <v>-20.9614391266293</v>
      </c>
      <c r="S210" s="68" t="n">
        <f aca="false">U210*V210*$F$5</f>
        <v>542.370466321243</v>
      </c>
      <c r="T210" s="69" t="n">
        <f aca="false">MAX(0,MIN(1,R210/100+$D$5))</f>
        <v>0.303837789499339</v>
      </c>
      <c r="U210" s="69" t="n">
        <v>0.660621761658031</v>
      </c>
      <c r="V210" s="68" t="n">
        <v>821</v>
      </c>
      <c r="W210" s="69" t="n">
        <v>0.144238908687966</v>
      </c>
      <c r="X210" s="70" t="s">
        <v>188</v>
      </c>
      <c r="Y210" s="70" t="s">
        <v>189</v>
      </c>
    </row>
    <row r="211" customFormat="false" ht="15" hidden="false" customHeight="false" outlineLevel="0" collapsed="false">
      <c r="A211" s="32" t="s">
        <v>256</v>
      </c>
      <c r="B211" s="32" t="s">
        <v>423</v>
      </c>
      <c r="C211" s="32" t="s">
        <v>423</v>
      </c>
      <c r="D211" s="66" t="n">
        <f aca="false">ROUND(S211*T211,0)</f>
        <v>934</v>
      </c>
      <c r="E211" s="66" t="n">
        <f aca="false">ROUND(S211,0)-D211</f>
        <v>1806</v>
      </c>
      <c r="F211" s="66" t="n">
        <f aca="false">IF(COUNTA(D211:E211)=0,"",SUM(D211:E211))</f>
        <v>2740</v>
      </c>
      <c r="G211" s="47" t="n">
        <f aca="false">IF(OR(F211="",F211=0),"",D211/F211)</f>
        <v>0.340875912408759</v>
      </c>
      <c r="H211" s="47" t="n">
        <f aca="false">IF(OR(F211="",F211=0),"",E211/F211)</f>
        <v>0.659124087591241</v>
      </c>
      <c r="I211" s="32" t="s">
        <v>187</v>
      </c>
      <c r="J211" s="36" t="n">
        <v>2.04108163546025</v>
      </c>
      <c r="K211" s="36" t="n">
        <f aca="false">$K$8</f>
        <v>1.08250239635708</v>
      </c>
      <c r="L211" s="36" t="n">
        <f aca="false">SQRT(J211^2+K211^2)</f>
        <v>2.31037349377366</v>
      </c>
      <c r="M211" s="47" t="n">
        <f aca="false">IF(G211="","",MAX(0,G211-1.96*L211/100))</f>
        <v>0.295592591930795</v>
      </c>
      <c r="N211" s="47" t="n">
        <f aca="false">IF(G211="","",MIN(1,G211+1.96*L211/100))</f>
        <v>0.386159232886723</v>
      </c>
      <c r="O211" s="66" t="n">
        <f aca="false">ROUND(S211*W211,0)</f>
        <v>172</v>
      </c>
      <c r="P211" s="66" t="n">
        <f aca="false">IF(F211="","",ROUND(SQRT((F211*L211/100)^2+(G211*O211)^2),0))</f>
        <v>86</v>
      </c>
      <c r="R211" s="67" t="n">
        <v>-17.2609196090504</v>
      </c>
      <c r="S211" s="68" t="n">
        <f aca="false">U211*V211*$F$5</f>
        <v>2739.5017118778</v>
      </c>
      <c r="T211" s="69" t="n">
        <f aca="false">MAX(0,MIN(1,R211/100+$D$5))</f>
        <v>0.340842984675128</v>
      </c>
      <c r="U211" s="69" t="n">
        <v>0.708980774295497</v>
      </c>
      <c r="V211" s="68" t="n">
        <v>3864</v>
      </c>
      <c r="W211" s="69" t="n">
        <v>0.0626598089245614</v>
      </c>
      <c r="X211" s="70" t="s">
        <v>227</v>
      </c>
      <c r="Y211" s="70" t="s">
        <v>189</v>
      </c>
    </row>
    <row r="212" customFormat="false" ht="15" hidden="false" customHeight="false" outlineLevel="0" collapsed="false">
      <c r="A212" s="32" t="s">
        <v>256</v>
      </c>
      <c r="B212" s="32" t="s">
        <v>424</v>
      </c>
      <c r="C212" s="32" t="s">
        <v>425</v>
      </c>
      <c r="D212" s="66" t="n">
        <f aca="false">ROUND(S212*T212,0)</f>
        <v>637</v>
      </c>
      <c r="E212" s="66" t="n">
        <f aca="false">ROUND(S212,0)-D212</f>
        <v>733</v>
      </c>
      <c r="F212" s="66" t="n">
        <f aca="false">IF(COUNTA(D212:E212)=0,"",SUM(D212:E212))</f>
        <v>1370</v>
      </c>
      <c r="G212" s="47" t="n">
        <f aca="false">IF(OR(F212="",F212=0),"",D212/F212)</f>
        <v>0.464963503649635</v>
      </c>
      <c r="H212" s="47" t="n">
        <f aca="false">IF(OR(F212="",F212=0),"",E212/F212)</f>
        <v>0.535036496350365</v>
      </c>
      <c r="I212" s="32" t="s">
        <v>187</v>
      </c>
      <c r="J212" s="36" t="n">
        <v>2.04108163546025</v>
      </c>
      <c r="K212" s="36" t="n">
        <f aca="false">$K$8</f>
        <v>1.08250239635708</v>
      </c>
      <c r="L212" s="36" t="n">
        <f aca="false">SQRT(J212^2+K212^2)</f>
        <v>2.31037349377366</v>
      </c>
      <c r="M212" s="47" t="n">
        <f aca="false">IF(G212="","",MAX(0,G212-1.96*L212/100))</f>
        <v>0.419680183171671</v>
      </c>
      <c r="N212" s="47" t="n">
        <f aca="false">IF(G212="","",MIN(1,G212+1.96*L212/100))</f>
        <v>0.510246824127599</v>
      </c>
      <c r="O212" s="66" t="n">
        <f aca="false">ROUND(S212*W212,0)</f>
        <v>86</v>
      </c>
      <c r="P212" s="66" t="n">
        <f aca="false">IF(F212="","",ROUND(SQRT((F212*L212/100)^2+(G212*O212)^2),0))</f>
        <v>51</v>
      </c>
      <c r="R212" s="67" t="n">
        <v>-4.88765063596769</v>
      </c>
      <c r="S212" s="68" t="n">
        <f aca="false">U212*V212*$F$5</f>
        <v>1370.10933470861</v>
      </c>
      <c r="T212" s="69" t="n">
        <f aca="false">MAX(0,MIN(1,R212/100+$D$5))</f>
        <v>0.464575674405955</v>
      </c>
      <c r="U212" s="69" t="n">
        <v>0.670964414646725</v>
      </c>
      <c r="V212" s="68" t="n">
        <v>2042</v>
      </c>
      <c r="W212" s="69" t="n">
        <v>0.0626598089245614</v>
      </c>
      <c r="X212" s="70" t="s">
        <v>227</v>
      </c>
      <c r="Y212" s="70" t="s">
        <v>189</v>
      </c>
    </row>
    <row r="213" customFormat="false" ht="15" hidden="false" customHeight="false" outlineLevel="0" collapsed="false">
      <c r="A213" s="32" t="s">
        <v>256</v>
      </c>
      <c r="B213" s="32" t="s">
        <v>424</v>
      </c>
      <c r="C213" s="32" t="s">
        <v>426</v>
      </c>
      <c r="D213" s="66" t="n">
        <f aca="false">ROUND(S213*T213,0)</f>
        <v>465</v>
      </c>
      <c r="E213" s="66" t="n">
        <f aca="false">ROUND(S213,0)-D213</f>
        <v>511</v>
      </c>
      <c r="F213" s="66" t="n">
        <f aca="false">IF(COUNTA(D213:E213)=0,"",SUM(D213:E213))</f>
        <v>976</v>
      </c>
      <c r="G213" s="47" t="n">
        <f aca="false">IF(OR(F213="",F213=0),"",D213/F213)</f>
        <v>0.476434426229508</v>
      </c>
      <c r="H213" s="47" t="n">
        <f aca="false">IF(OR(F213="",F213=0),"",E213/F213)</f>
        <v>0.523565573770492</v>
      </c>
      <c r="I213" s="32" t="s">
        <v>187</v>
      </c>
      <c r="J213" s="36" t="n">
        <v>2.04108163546025</v>
      </c>
      <c r="K213" s="36" t="n">
        <f aca="false">$K$8</f>
        <v>1.08250239635708</v>
      </c>
      <c r="L213" s="36" t="n">
        <f aca="false">SQRT(J213^2+K213^2)</f>
        <v>2.31037349377366</v>
      </c>
      <c r="M213" s="47" t="n">
        <f aca="false">IF(G213="","",MAX(0,G213-1.96*L213/100))</f>
        <v>0.431151105751545</v>
      </c>
      <c r="N213" s="47" t="n">
        <f aca="false">IF(G213="","",MIN(1,G213+1.96*L213/100))</f>
        <v>0.521717746707472</v>
      </c>
      <c r="O213" s="66" t="n">
        <f aca="false">ROUND(S213*W213,0)</f>
        <v>61</v>
      </c>
      <c r="P213" s="66" t="n">
        <f aca="false">IF(F213="","",ROUND(SQRT((F213*L213/100)^2+(G213*O213)^2),0))</f>
        <v>37</v>
      </c>
      <c r="R213" s="67" t="n">
        <v>-3.72325514875266</v>
      </c>
      <c r="S213" s="68" t="n">
        <f aca="false">U213*V213*$F$5</f>
        <v>975.592154420922</v>
      </c>
      <c r="T213" s="69" t="n">
        <f aca="false">MAX(0,MIN(1,R213/100+$D$5))</f>
        <v>0.476219629278105</v>
      </c>
      <c r="U213" s="69" t="n">
        <v>0.599626400996264</v>
      </c>
      <c r="V213" s="68" t="n">
        <v>1627</v>
      </c>
      <c r="W213" s="69" t="n">
        <v>0.0626598089245614</v>
      </c>
      <c r="X213" s="70" t="s">
        <v>227</v>
      </c>
      <c r="Y213" s="70" t="s">
        <v>189</v>
      </c>
    </row>
    <row r="214" customFormat="false" ht="15" hidden="false" customHeight="false" outlineLevel="0" collapsed="false">
      <c r="A214" s="32" t="s">
        <v>256</v>
      </c>
      <c r="B214" s="32" t="s">
        <v>424</v>
      </c>
      <c r="C214" s="32" t="s">
        <v>427</v>
      </c>
      <c r="D214" s="66" t="n">
        <f aca="false">ROUND(S214*T214,0)</f>
        <v>527</v>
      </c>
      <c r="E214" s="66" t="n">
        <f aca="false">ROUND(S214,0)-D214</f>
        <v>410</v>
      </c>
      <c r="F214" s="66" t="n">
        <f aca="false">IF(COUNTA(D214:E214)=0,"",SUM(D214:E214))</f>
        <v>937</v>
      </c>
      <c r="G214" s="47" t="n">
        <f aca="false">IF(OR(F214="",F214=0),"",D214/F214)</f>
        <v>0.562433297758805</v>
      </c>
      <c r="H214" s="47" t="n">
        <f aca="false">IF(OR(F214="",F214=0),"",E214/F214)</f>
        <v>0.437566702241195</v>
      </c>
      <c r="I214" s="32" t="s">
        <v>187</v>
      </c>
      <c r="J214" s="36" t="n">
        <v>2.04108163546025</v>
      </c>
      <c r="K214" s="36" t="n">
        <f aca="false">$K$8</f>
        <v>1.08250239635708</v>
      </c>
      <c r="L214" s="36" t="n">
        <f aca="false">SQRT(J214^2+K214^2)</f>
        <v>2.31037349377366</v>
      </c>
      <c r="M214" s="47" t="n">
        <f aca="false">IF(G214="","",MAX(0,G214-1.96*L214/100))</f>
        <v>0.517149977280841</v>
      </c>
      <c r="N214" s="47" t="n">
        <f aca="false">IF(G214="","",MIN(1,G214+1.96*L214/100))</f>
        <v>0.607716618236768</v>
      </c>
      <c r="O214" s="66" t="n">
        <f aca="false">ROUND(S214*W214,0)</f>
        <v>59</v>
      </c>
      <c r="P214" s="66" t="n">
        <f aca="false">IF(F214="","",ROUND(SQRT((F214*L214/100)^2+(G214*O214)^2),0))</f>
        <v>40</v>
      </c>
      <c r="R214" s="67" t="n">
        <v>4.90899271922721</v>
      </c>
      <c r="S214" s="68" t="n">
        <f aca="false">U214*V214*$F$5</f>
        <v>936.993243243243</v>
      </c>
      <c r="T214" s="69" t="n">
        <f aca="false">MAX(0,MIN(1,R214/100+$D$5))</f>
        <v>0.562542107957904</v>
      </c>
      <c r="U214" s="69" t="n">
        <v>0.506756756756757</v>
      </c>
      <c r="V214" s="68" t="n">
        <v>1849</v>
      </c>
      <c r="W214" s="69" t="n">
        <v>0.0626598089245614</v>
      </c>
      <c r="X214" s="70" t="s">
        <v>227</v>
      </c>
      <c r="Y214" s="70" t="s">
        <v>189</v>
      </c>
    </row>
    <row r="215" customFormat="false" ht="15" hidden="false" customHeight="false" outlineLevel="0" collapsed="false">
      <c r="A215" s="32" t="s">
        <v>256</v>
      </c>
      <c r="B215" s="32" t="s">
        <v>424</v>
      </c>
      <c r="C215" s="32" t="s">
        <v>428</v>
      </c>
      <c r="D215" s="66" t="n">
        <f aca="false">ROUND(S215*T215,0)</f>
        <v>595</v>
      </c>
      <c r="E215" s="66" t="n">
        <f aca="false">ROUND(S215,0)-D215</f>
        <v>409</v>
      </c>
      <c r="F215" s="66" t="n">
        <f aca="false">IF(COUNTA(D215:E215)=0,"",SUM(D215:E215))</f>
        <v>1004</v>
      </c>
      <c r="G215" s="47" t="n">
        <f aca="false">IF(OR(F215="",F215=0),"",D215/F215)</f>
        <v>0.592629482071713</v>
      </c>
      <c r="H215" s="47" t="n">
        <f aca="false">IF(OR(F215="",F215=0),"",E215/F215)</f>
        <v>0.407370517928287</v>
      </c>
      <c r="I215" s="32" t="s">
        <v>187</v>
      </c>
      <c r="J215" s="36" t="n">
        <v>2.04108163546025</v>
      </c>
      <c r="K215" s="36" t="n">
        <f aca="false">$K$8</f>
        <v>1.08250239635708</v>
      </c>
      <c r="L215" s="36" t="n">
        <f aca="false">SQRT(J215^2+K215^2)</f>
        <v>2.31037349377366</v>
      </c>
      <c r="M215" s="47" t="n">
        <f aca="false">IF(G215="","",MAX(0,G215-1.96*L215/100))</f>
        <v>0.54734616159375</v>
      </c>
      <c r="N215" s="47" t="n">
        <f aca="false">IF(G215="","",MIN(1,G215+1.96*L215/100))</f>
        <v>0.637912802549677</v>
      </c>
      <c r="O215" s="66" t="n">
        <f aca="false">ROUND(S215*W215,0)</f>
        <v>63</v>
      </c>
      <c r="P215" s="66" t="n">
        <f aca="false">IF(F215="","",ROUND(SQRT((F215*L215/100)^2+(G215*O215)^2),0))</f>
        <v>44</v>
      </c>
      <c r="R215" s="67" t="n">
        <v>7.92832110195362</v>
      </c>
      <c r="S215" s="68" t="n">
        <f aca="false">U215*V215*$F$5</f>
        <v>1003.94947569113</v>
      </c>
      <c r="T215" s="69" t="n">
        <f aca="false">MAX(0,MIN(1,R215/100+$D$5))</f>
        <v>0.592735391785168</v>
      </c>
      <c r="U215" s="69" t="n">
        <v>0.473784556720686</v>
      </c>
      <c r="V215" s="68" t="n">
        <v>2119</v>
      </c>
      <c r="W215" s="69" t="n">
        <v>0.0626598089245614</v>
      </c>
      <c r="X215" s="70" t="s">
        <v>227</v>
      </c>
      <c r="Y215" s="70" t="s">
        <v>189</v>
      </c>
    </row>
    <row r="216" customFormat="false" ht="15" hidden="false" customHeight="false" outlineLevel="0" collapsed="false">
      <c r="A216" s="32" t="s">
        <v>256</v>
      </c>
      <c r="B216" s="32" t="s">
        <v>424</v>
      </c>
      <c r="C216" s="32" t="s">
        <v>429</v>
      </c>
      <c r="D216" s="66" t="n">
        <f aca="false">ROUND(S216*T216,0)</f>
        <v>220</v>
      </c>
      <c r="E216" s="66" t="n">
        <f aca="false">ROUND(S216,0)-D216</f>
        <v>179</v>
      </c>
      <c r="F216" s="66" t="n">
        <f aca="false">IF(COUNTA(D216:E216)=0,"",SUM(D216:E216))</f>
        <v>399</v>
      </c>
      <c r="G216" s="47" t="n">
        <f aca="false">IF(OR(F216="",F216=0),"",D216/F216)</f>
        <v>0.551378446115288</v>
      </c>
      <c r="H216" s="47" t="n">
        <f aca="false">IF(OR(F216="",F216=0),"",E216/F216)</f>
        <v>0.448621553884712</v>
      </c>
      <c r="I216" s="32" t="s">
        <v>187</v>
      </c>
      <c r="J216" s="36" t="n">
        <v>3.27267117391589</v>
      </c>
      <c r="K216" s="36" t="n">
        <f aca="false">$K$8</f>
        <v>1.08250239635708</v>
      </c>
      <c r="L216" s="36" t="n">
        <f aca="false">SQRT(J216^2+K216^2)</f>
        <v>3.44705498225642</v>
      </c>
      <c r="M216" s="47" t="n">
        <f aca="false">IF(G216="","",MAX(0,G216-1.96*L216/100))</f>
        <v>0.483816168463062</v>
      </c>
      <c r="N216" s="47" t="n">
        <f aca="false">IF(G216="","",MIN(1,G216+1.96*L216/100))</f>
        <v>0.618940723767514</v>
      </c>
      <c r="O216" s="66" t="n">
        <f aca="false">ROUND(S216*W216,0)</f>
        <v>58</v>
      </c>
      <c r="P216" s="66" t="n">
        <f aca="false">IF(F216="","",ROUND(SQRT((F216*L216/100)^2+(G216*O216)^2),0))</f>
        <v>35</v>
      </c>
      <c r="R216" s="67" t="n">
        <v>3.79493618623055</v>
      </c>
      <c r="S216" s="68" t="n">
        <f aca="false">U216*V216*$F$5</f>
        <v>398.675306957708</v>
      </c>
      <c r="T216" s="69" t="n">
        <f aca="false">MAX(0,MIN(1,R216/100+$D$5))</f>
        <v>0.551401542627937</v>
      </c>
      <c r="U216" s="69" t="n">
        <v>0.522510231923602</v>
      </c>
      <c r="V216" s="68" t="n">
        <v>763</v>
      </c>
      <c r="W216" s="69" t="n">
        <v>0.144238908687966</v>
      </c>
      <c r="X216" s="70" t="s">
        <v>188</v>
      </c>
      <c r="Y216" s="70" t="s">
        <v>189</v>
      </c>
    </row>
    <row r="217" customFormat="false" ht="15" hidden="false" customHeight="false" outlineLevel="0" collapsed="false">
      <c r="A217" s="32" t="s">
        <v>256</v>
      </c>
      <c r="B217" s="32" t="s">
        <v>424</v>
      </c>
      <c r="C217" s="32" t="s">
        <v>430</v>
      </c>
      <c r="D217" s="66" t="n">
        <f aca="false">ROUND(S217*T217,0)</f>
        <v>323</v>
      </c>
      <c r="E217" s="66" t="n">
        <f aca="false">ROUND(S217,0)-D217</f>
        <v>197</v>
      </c>
      <c r="F217" s="66" t="n">
        <f aca="false">IF(COUNTA(D217:E217)=0,"",SUM(D217:E217))</f>
        <v>520</v>
      </c>
      <c r="G217" s="47" t="n">
        <f aca="false">IF(OR(F217="",F217=0),"",D217/F217)</f>
        <v>0.621153846153846</v>
      </c>
      <c r="H217" s="47" t="n">
        <f aca="false">IF(OR(F217="",F217=0),"",E217/F217)</f>
        <v>0.378846153846154</v>
      </c>
      <c r="I217" s="32" t="s">
        <v>187</v>
      </c>
      <c r="J217" s="36" t="n">
        <v>3.27267117391589</v>
      </c>
      <c r="K217" s="36" t="n">
        <f aca="false">$K$8</f>
        <v>1.08250239635708</v>
      </c>
      <c r="L217" s="36" t="n">
        <f aca="false">SQRT(J217^2+K217^2)</f>
        <v>3.44705498225642</v>
      </c>
      <c r="M217" s="47" t="n">
        <f aca="false">IF(G217="","",MAX(0,G217-1.96*L217/100))</f>
        <v>0.55359156850162</v>
      </c>
      <c r="N217" s="47" t="n">
        <f aca="false">IF(G217="","",MIN(1,G217+1.96*L217/100))</f>
        <v>0.688716123806072</v>
      </c>
      <c r="O217" s="66" t="n">
        <f aca="false">ROUND(S217*W217,0)</f>
        <v>75</v>
      </c>
      <c r="P217" s="66" t="n">
        <f aca="false">IF(F217="","",ROUND(SQRT((F217*L217/100)^2+(G217*O217)^2),0))</f>
        <v>50</v>
      </c>
      <c r="R217" s="67" t="n">
        <v>10.8250904825554</v>
      </c>
      <c r="S217" s="68" t="n">
        <f aca="false">U217*V217*$F$5</f>
        <v>520.227272727273</v>
      </c>
      <c r="T217" s="69" t="n">
        <f aca="false">MAX(0,MIN(1,R217/100+$D$5))</f>
        <v>0.621703085591186</v>
      </c>
      <c r="U217" s="69" t="n">
        <v>0.367132867132867</v>
      </c>
      <c r="V217" s="68" t="n">
        <v>1417</v>
      </c>
      <c r="W217" s="69" t="n">
        <v>0.144238908687966</v>
      </c>
      <c r="X217" s="70" t="s">
        <v>188</v>
      </c>
      <c r="Y217" s="70" t="s">
        <v>189</v>
      </c>
    </row>
    <row r="218" customFormat="false" ht="15" hidden="false" customHeight="false" outlineLevel="0" collapsed="false">
      <c r="A218" s="32" t="s">
        <v>256</v>
      </c>
      <c r="B218" s="32" t="s">
        <v>424</v>
      </c>
      <c r="C218" s="32" t="s">
        <v>431</v>
      </c>
      <c r="D218" s="66" t="n">
        <f aca="false">ROUND(S218*T218,0)</f>
        <v>382</v>
      </c>
      <c r="E218" s="66" t="n">
        <f aca="false">ROUND(S218,0)-D218</f>
        <v>305</v>
      </c>
      <c r="F218" s="66" t="n">
        <f aca="false">IF(COUNTA(D218:E218)=0,"",SUM(D218:E218))</f>
        <v>687</v>
      </c>
      <c r="G218" s="47" t="n">
        <f aca="false">IF(OR(F218="",F218=0),"",D218/F218)</f>
        <v>0.556040756914119</v>
      </c>
      <c r="H218" s="47" t="n">
        <f aca="false">IF(OR(F218="",F218=0),"",E218/F218)</f>
        <v>0.443959243085881</v>
      </c>
      <c r="I218" s="32" t="s">
        <v>187</v>
      </c>
      <c r="J218" s="36" t="n">
        <v>2.23195740581291</v>
      </c>
      <c r="K218" s="36" t="n">
        <f aca="false">$K$8</f>
        <v>1.08250239635708</v>
      </c>
      <c r="L218" s="36" t="n">
        <f aca="false">SQRT(J218^2+K218^2)</f>
        <v>2.48061389568831</v>
      </c>
      <c r="M218" s="47" t="n">
        <f aca="false">IF(G218="","",MAX(0,G218-1.96*L218/100))</f>
        <v>0.507420724558629</v>
      </c>
      <c r="N218" s="47" t="n">
        <f aca="false">IF(G218="","",MIN(1,G218+1.96*L218/100))</f>
        <v>0.60466078926961</v>
      </c>
      <c r="O218" s="66" t="n">
        <f aca="false">ROUND(S218*W218,0)</f>
        <v>58</v>
      </c>
      <c r="P218" s="66" t="n">
        <f aca="false">IF(F218="","",ROUND(SQRT((F218*L218/100)^2+(G218*O218)^2),0))</f>
        <v>36</v>
      </c>
      <c r="R218" s="67" t="n">
        <v>4.20035904485565</v>
      </c>
      <c r="S218" s="68" t="n">
        <f aca="false">U218*V218*$F$5</f>
        <v>687.489614243323</v>
      </c>
      <c r="T218" s="69" t="n">
        <f aca="false">MAX(0,MIN(1,R218/100+$D$5))</f>
        <v>0.555455771214188</v>
      </c>
      <c r="U218" s="69" t="n">
        <v>0.510385756676558</v>
      </c>
      <c r="V218" s="68" t="n">
        <v>1347</v>
      </c>
      <c r="W218" s="69" t="n">
        <v>0.084758520671361</v>
      </c>
      <c r="X218" s="70" t="s">
        <v>194</v>
      </c>
      <c r="Y218" s="70" t="s">
        <v>189</v>
      </c>
    </row>
    <row r="219" customFormat="false" ht="15" hidden="false" customHeight="false" outlineLevel="0" collapsed="false">
      <c r="A219" s="32" t="s">
        <v>256</v>
      </c>
      <c r="B219" s="32" t="s">
        <v>424</v>
      </c>
      <c r="C219" s="32" t="s">
        <v>432</v>
      </c>
      <c r="D219" s="66" t="n">
        <f aca="false">ROUND(S219*T219,0)</f>
        <v>215</v>
      </c>
      <c r="E219" s="66" t="n">
        <f aca="false">ROUND(S219,0)-D219</f>
        <v>235</v>
      </c>
      <c r="F219" s="66" t="n">
        <f aca="false">IF(COUNTA(D219:E219)=0,"",SUM(D219:E219))</f>
        <v>450</v>
      </c>
      <c r="G219" s="47" t="n">
        <f aca="false">IF(OR(F219="",F219=0),"",D219/F219)</f>
        <v>0.477777777777778</v>
      </c>
      <c r="H219" s="47" t="n">
        <f aca="false">IF(OR(F219="",F219=0),"",E219/F219)</f>
        <v>0.522222222222222</v>
      </c>
      <c r="I219" s="32" t="s">
        <v>187</v>
      </c>
      <c r="J219" s="36" t="n">
        <v>3.27267117391589</v>
      </c>
      <c r="K219" s="36" t="n">
        <f aca="false">$K$8</f>
        <v>1.08250239635708</v>
      </c>
      <c r="L219" s="36" t="n">
        <f aca="false">SQRT(J219^2+K219^2)</f>
        <v>3.44705498225642</v>
      </c>
      <c r="M219" s="47" t="n">
        <f aca="false">IF(G219="","",MAX(0,G219-1.96*L219/100))</f>
        <v>0.410215500125552</v>
      </c>
      <c r="N219" s="47" t="n">
        <f aca="false">IF(G219="","",MIN(1,G219+1.96*L219/100))</f>
        <v>0.545340055430004</v>
      </c>
      <c r="O219" s="66" t="n">
        <f aca="false">ROUND(S219*W219,0)</f>
        <v>65</v>
      </c>
      <c r="P219" s="66" t="n">
        <f aca="false">IF(F219="","",ROUND(SQRT((F219*L219/100)^2+(G219*O219)^2),0))</f>
        <v>35</v>
      </c>
      <c r="R219" s="67" t="n">
        <v>-3.51915286080074</v>
      </c>
      <c r="S219" s="68" t="n">
        <f aca="false">U219*V219*$F$5</f>
        <v>449.830708661417</v>
      </c>
      <c r="T219" s="69" t="n">
        <f aca="false">MAX(0,MIN(1,R219/100+$D$5))</f>
        <v>0.478260652157624</v>
      </c>
      <c r="U219" s="69" t="n">
        <v>0.562992125984252</v>
      </c>
      <c r="V219" s="68" t="n">
        <v>799</v>
      </c>
      <c r="W219" s="69" t="n">
        <v>0.144238908687966</v>
      </c>
      <c r="X219" s="70" t="s">
        <v>188</v>
      </c>
      <c r="Y219" s="70" t="s">
        <v>189</v>
      </c>
    </row>
    <row r="220" customFormat="false" ht="15" hidden="false" customHeight="false" outlineLevel="0" collapsed="false">
      <c r="A220" s="32" t="s">
        <v>256</v>
      </c>
      <c r="B220" s="32" t="s">
        <v>424</v>
      </c>
      <c r="C220" s="32" t="s">
        <v>433</v>
      </c>
      <c r="D220" s="66" t="n">
        <f aca="false">ROUND(S220*T220,0)</f>
        <v>409</v>
      </c>
      <c r="E220" s="66" t="n">
        <f aca="false">ROUND(S220,0)-D220</f>
        <v>374</v>
      </c>
      <c r="F220" s="66" t="n">
        <f aca="false">IF(COUNTA(D220:E220)=0,"",SUM(D220:E220))</f>
        <v>783</v>
      </c>
      <c r="G220" s="47" t="n">
        <f aca="false">IF(OR(F220="",F220=0),"",D220/F220)</f>
        <v>0.52234993614304</v>
      </c>
      <c r="H220" s="47" t="n">
        <f aca="false">IF(OR(F220="",F220=0),"",E220/F220)</f>
        <v>0.47765006385696</v>
      </c>
      <c r="I220" s="32" t="s">
        <v>187</v>
      </c>
      <c r="J220" s="36" t="n">
        <v>2.23195740581291</v>
      </c>
      <c r="K220" s="36" t="n">
        <f aca="false">$K$8</f>
        <v>1.08250239635708</v>
      </c>
      <c r="L220" s="36" t="n">
        <f aca="false">SQRT(J220^2+K220^2)</f>
        <v>2.48061389568831</v>
      </c>
      <c r="M220" s="47" t="n">
        <f aca="false">IF(G220="","",MAX(0,G220-1.96*L220/100))</f>
        <v>0.473729903787549</v>
      </c>
      <c r="N220" s="47" t="n">
        <f aca="false">IF(G220="","",MIN(1,G220+1.96*L220/100))</f>
        <v>0.57096996849853</v>
      </c>
      <c r="O220" s="66" t="n">
        <f aca="false">ROUND(S220*W220,0)</f>
        <v>66</v>
      </c>
      <c r="P220" s="66" t="n">
        <f aca="false">IF(F220="","",ROUND(SQRT((F220*L220/100)^2+(G220*O220)^2),0))</f>
        <v>40</v>
      </c>
      <c r="R220" s="67" t="n">
        <v>0.930269720055032</v>
      </c>
      <c r="S220" s="68" t="n">
        <f aca="false">U220*V220*$F$5</f>
        <v>782.513274336283</v>
      </c>
      <c r="T220" s="69" t="n">
        <f aca="false">MAX(0,MIN(1,R220/100+$D$5))</f>
        <v>0.522754877966182</v>
      </c>
      <c r="U220" s="69" t="n">
        <v>0.495575221238938</v>
      </c>
      <c r="V220" s="68" t="n">
        <v>1579</v>
      </c>
      <c r="W220" s="69" t="n">
        <v>0.084758520671361</v>
      </c>
      <c r="X220" s="70" t="s">
        <v>194</v>
      </c>
      <c r="Y220" s="70" t="s">
        <v>189</v>
      </c>
    </row>
    <row r="221" customFormat="false" ht="15" hidden="false" customHeight="false" outlineLevel="0" collapsed="false">
      <c r="A221" s="32" t="s">
        <v>256</v>
      </c>
      <c r="B221" s="32" t="s">
        <v>424</v>
      </c>
      <c r="C221" s="32" t="s">
        <v>434</v>
      </c>
      <c r="D221" s="66" t="n">
        <f aca="false">ROUND(S221*T221,0)</f>
        <v>650</v>
      </c>
      <c r="E221" s="66" t="n">
        <f aca="false">ROUND(S221,0)-D221</f>
        <v>745</v>
      </c>
      <c r="F221" s="66" t="n">
        <f aca="false">IF(COUNTA(D221:E221)=0,"",SUM(D221:E221))</f>
        <v>1395</v>
      </c>
      <c r="G221" s="47" t="n">
        <f aca="false">IF(OR(F221="",F221=0),"",D221/F221)</f>
        <v>0.465949820788531</v>
      </c>
      <c r="H221" s="47" t="n">
        <f aca="false">IF(OR(F221="",F221=0),"",E221/F221)</f>
        <v>0.53405017921147</v>
      </c>
      <c r="I221" s="32" t="s">
        <v>187</v>
      </c>
      <c r="J221" s="36" t="n">
        <v>2.04108163546025</v>
      </c>
      <c r="K221" s="36" t="n">
        <f aca="false">$K$8</f>
        <v>1.08250239635708</v>
      </c>
      <c r="L221" s="36" t="n">
        <f aca="false">SQRT(J221^2+K221^2)</f>
        <v>2.31037349377366</v>
      </c>
      <c r="M221" s="47" t="n">
        <f aca="false">IF(G221="","",MAX(0,G221-1.96*L221/100))</f>
        <v>0.420666500310567</v>
      </c>
      <c r="N221" s="47" t="n">
        <f aca="false">IF(G221="","",MIN(1,G221+1.96*L221/100))</f>
        <v>0.511233141266494</v>
      </c>
      <c r="O221" s="66" t="n">
        <f aca="false">ROUND(S221*W221,0)</f>
        <v>87</v>
      </c>
      <c r="P221" s="66" t="n">
        <f aca="false">IF(F221="","",ROUND(SQRT((F221*L221/100)^2+(G221*O221)^2),0))</f>
        <v>52</v>
      </c>
      <c r="R221" s="67" t="n">
        <v>-4.72471743254384</v>
      </c>
      <c r="S221" s="68" t="n">
        <f aca="false">U221*V221*$F$5</f>
        <v>1394.83442469598</v>
      </c>
      <c r="T221" s="69" t="n">
        <f aca="false">MAX(0,MIN(1,R221/100+$D$5))</f>
        <v>0.466205006440193</v>
      </c>
      <c r="U221" s="69" t="n">
        <v>0.642188961646399</v>
      </c>
      <c r="V221" s="68" t="n">
        <v>2172</v>
      </c>
      <c r="W221" s="69" t="n">
        <v>0.0626598089245614</v>
      </c>
      <c r="X221" s="70" t="s">
        <v>227</v>
      </c>
      <c r="Y221" s="70" t="s">
        <v>189</v>
      </c>
    </row>
    <row r="222" customFormat="false" ht="15" hidden="false" customHeight="false" outlineLevel="0" collapsed="false">
      <c r="A222" s="32" t="s">
        <v>256</v>
      </c>
      <c r="B222" s="32" t="s">
        <v>424</v>
      </c>
      <c r="C222" s="32" t="s">
        <v>435</v>
      </c>
      <c r="D222" s="66" t="n">
        <f aca="false">ROUND(S222*T222,0)</f>
        <v>552</v>
      </c>
      <c r="E222" s="66" t="n">
        <f aca="false">ROUND(S222,0)-D222</f>
        <v>580</v>
      </c>
      <c r="F222" s="66" t="n">
        <f aca="false">IF(COUNTA(D222:E222)=0,"",SUM(D222:E222))</f>
        <v>1132</v>
      </c>
      <c r="G222" s="47" t="n">
        <f aca="false">IF(OR(F222="",F222=0),"",D222/F222)</f>
        <v>0.487632508833922</v>
      </c>
      <c r="H222" s="47" t="n">
        <f aca="false">IF(OR(F222="",F222=0),"",E222/F222)</f>
        <v>0.512367491166078</v>
      </c>
      <c r="I222" s="32" t="s">
        <v>187</v>
      </c>
      <c r="J222" s="36" t="n">
        <v>2.04108163546025</v>
      </c>
      <c r="K222" s="36" t="n">
        <f aca="false">$K$8</f>
        <v>1.08250239635708</v>
      </c>
      <c r="L222" s="36" t="n">
        <f aca="false">SQRT(J222^2+K222^2)</f>
        <v>2.31037349377366</v>
      </c>
      <c r="M222" s="47" t="n">
        <f aca="false">IF(G222="","",MAX(0,G222-1.96*L222/100))</f>
        <v>0.442349188355959</v>
      </c>
      <c r="N222" s="47" t="n">
        <f aca="false">IF(G222="","",MIN(1,G222+1.96*L222/100))</f>
        <v>0.532915829311886</v>
      </c>
      <c r="O222" s="66" t="n">
        <f aca="false">ROUND(S222*W222,0)</f>
        <v>71</v>
      </c>
      <c r="P222" s="66" t="n">
        <f aca="false">IF(F222="","",ROUND(SQRT((F222*L222/100)^2+(G222*O222)^2),0))</f>
        <v>43</v>
      </c>
      <c r="R222" s="67" t="n">
        <v>-2.57117432717776</v>
      </c>
      <c r="S222" s="68" t="n">
        <f aca="false">U222*V222*$F$5</f>
        <v>1132.25997719498</v>
      </c>
      <c r="T222" s="69" t="n">
        <f aca="false">MAX(0,MIN(1,R222/100+$D$5))</f>
        <v>0.487740437493854</v>
      </c>
      <c r="U222" s="69" t="n">
        <v>0.652223489167617</v>
      </c>
      <c r="V222" s="68" t="n">
        <v>1736</v>
      </c>
      <c r="W222" s="69" t="n">
        <v>0.0626598089245614</v>
      </c>
      <c r="X222" s="70" t="s">
        <v>227</v>
      </c>
      <c r="Y222" s="70" t="s">
        <v>189</v>
      </c>
    </row>
    <row r="223" customFormat="false" ht="15" hidden="false" customHeight="false" outlineLevel="0" collapsed="false">
      <c r="A223" s="32" t="s">
        <v>256</v>
      </c>
      <c r="B223" s="32" t="s">
        <v>424</v>
      </c>
      <c r="C223" s="32" t="s">
        <v>436</v>
      </c>
      <c r="D223" s="66" t="n">
        <f aca="false">ROUND(S223*T223,0)</f>
        <v>446</v>
      </c>
      <c r="E223" s="66" t="n">
        <f aca="false">ROUND(S223,0)-D223</f>
        <v>409</v>
      </c>
      <c r="F223" s="66" t="n">
        <f aca="false">IF(COUNTA(D223:E223)=0,"",SUM(D223:E223))</f>
        <v>855</v>
      </c>
      <c r="G223" s="47" t="n">
        <f aca="false">IF(OR(F223="",F223=0),"",D223/F223)</f>
        <v>0.521637426900585</v>
      </c>
      <c r="H223" s="47" t="n">
        <f aca="false">IF(OR(F223="",F223=0),"",E223/F223)</f>
        <v>0.478362573099415</v>
      </c>
      <c r="I223" s="32" t="s">
        <v>187</v>
      </c>
      <c r="J223" s="36" t="n">
        <v>2.23195740581291</v>
      </c>
      <c r="K223" s="36" t="n">
        <f aca="false">$K$8</f>
        <v>1.08250239635708</v>
      </c>
      <c r="L223" s="36" t="n">
        <f aca="false">SQRT(J223^2+K223^2)</f>
        <v>2.48061389568831</v>
      </c>
      <c r="M223" s="47" t="n">
        <f aca="false">IF(G223="","",MAX(0,G223-1.96*L223/100))</f>
        <v>0.473017394545094</v>
      </c>
      <c r="N223" s="47" t="n">
        <f aca="false">IF(G223="","",MIN(1,G223+1.96*L223/100))</f>
        <v>0.570257459256076</v>
      </c>
      <c r="O223" s="66" t="n">
        <f aca="false">ROUND(S223*W223,0)</f>
        <v>72</v>
      </c>
      <c r="P223" s="66" t="n">
        <f aca="false">IF(F223="","",ROUND(SQRT((F223*L223/100)^2+(G223*O223)^2),0))</f>
        <v>43</v>
      </c>
      <c r="R223" s="67" t="n">
        <v>0.827465479406185</v>
      </c>
      <c r="S223" s="68" t="n">
        <f aca="false">U223*V223*$F$5</f>
        <v>855.159618008186</v>
      </c>
      <c r="T223" s="69" t="n">
        <f aca="false">MAX(0,MIN(1,R223/100+$D$5))</f>
        <v>0.521726835559694</v>
      </c>
      <c r="U223" s="69" t="n">
        <v>0.589358799454298</v>
      </c>
      <c r="V223" s="68" t="n">
        <v>1451</v>
      </c>
      <c r="W223" s="69" t="n">
        <v>0.084758520671361</v>
      </c>
      <c r="X223" s="70" t="s">
        <v>194</v>
      </c>
      <c r="Y223" s="70" t="s">
        <v>189</v>
      </c>
    </row>
    <row r="224" customFormat="false" ht="15" hidden="false" customHeight="false" outlineLevel="0" collapsed="false">
      <c r="A224" s="32" t="s">
        <v>437</v>
      </c>
      <c r="B224" s="32" t="s">
        <v>438</v>
      </c>
      <c r="C224" s="32" t="s">
        <v>439</v>
      </c>
      <c r="D224" s="66" t="n">
        <f aca="false">ROUND(S224*T224,0)</f>
        <v>382</v>
      </c>
      <c r="E224" s="66" t="n">
        <f aca="false">ROUND(S224,0)-D224</f>
        <v>852</v>
      </c>
      <c r="F224" s="66" t="n">
        <f aca="false">IF(COUNTA(D224:E224)=0,"",SUM(D224:E224))</f>
        <v>1234</v>
      </c>
      <c r="G224" s="47" t="n">
        <f aca="false">IF(OR(F224="",F224=0),"",D224/F224)</f>
        <v>0.309562398703404</v>
      </c>
      <c r="H224" s="47" t="n">
        <f aca="false">IF(OR(F224="",F224=0),"",E224/F224)</f>
        <v>0.690437601296597</v>
      </c>
      <c r="I224" s="32" t="s">
        <v>187</v>
      </c>
      <c r="J224" s="36" t="n">
        <v>2.04108163546025</v>
      </c>
      <c r="K224" s="36" t="n">
        <f aca="false">$K$8</f>
        <v>1.08250239635708</v>
      </c>
      <c r="L224" s="36" t="n">
        <f aca="false">SQRT(J224^2+K224^2)</f>
        <v>2.31037349377366</v>
      </c>
      <c r="M224" s="47" t="n">
        <f aca="false">IF(G224="","",MAX(0,G224-1.96*L224/100))</f>
        <v>0.26427907822544</v>
      </c>
      <c r="N224" s="47" t="n">
        <f aca="false">IF(G224="","",MIN(1,G224+1.96*L224/100))</f>
        <v>0.354845719181367</v>
      </c>
      <c r="O224" s="66" t="n">
        <f aca="false">ROUND(S224*W224,0)</f>
        <v>77</v>
      </c>
      <c r="P224" s="66" t="n">
        <f aca="false">IF(F224="","",ROUND(SQRT((F224*L224/100)^2+(G224*O224)^2),0))</f>
        <v>37</v>
      </c>
      <c r="R224" s="67" t="n">
        <v>-20.430698847604</v>
      </c>
      <c r="S224" s="68" t="n">
        <f aca="false">U224*V224*$F$5</f>
        <v>1234.45226917058</v>
      </c>
      <c r="T224" s="69" t="n">
        <f aca="false">MAX(0,MIN(1,R224/100+$D$5))</f>
        <v>0.309145192289592</v>
      </c>
      <c r="U224" s="69" t="n">
        <v>0.618153364632238</v>
      </c>
      <c r="V224" s="68" t="n">
        <v>1997</v>
      </c>
      <c r="W224" s="69" t="n">
        <v>0.0626598089245614</v>
      </c>
      <c r="X224" s="70" t="s">
        <v>227</v>
      </c>
      <c r="Y224" s="70" t="s">
        <v>189</v>
      </c>
    </row>
    <row r="225" customFormat="false" ht="15" hidden="false" customHeight="false" outlineLevel="0" collapsed="false">
      <c r="A225" s="32" t="s">
        <v>437</v>
      </c>
      <c r="B225" s="32" t="s">
        <v>440</v>
      </c>
      <c r="C225" s="32" t="s">
        <v>441</v>
      </c>
      <c r="D225" s="66" t="n">
        <f aca="false">ROUND(S225*T225,0)</f>
        <v>1095</v>
      </c>
      <c r="E225" s="66" t="n">
        <f aca="false">ROUND(S225,0)-D225</f>
        <v>2055</v>
      </c>
      <c r="F225" s="66" t="n">
        <f aca="false">IF(COUNTA(D225:E225)=0,"",SUM(D225:E225))</f>
        <v>3150</v>
      </c>
      <c r="G225" s="47" t="n">
        <f aca="false">IF(OR(F225="",F225=0),"",D225/F225)</f>
        <v>0.347619047619048</v>
      </c>
      <c r="H225" s="47" t="n">
        <f aca="false">IF(OR(F225="",F225=0),"",E225/F225)</f>
        <v>0.652380952380952</v>
      </c>
      <c r="I225" s="32" t="s">
        <v>187</v>
      </c>
      <c r="J225" s="36" t="n">
        <v>2.04108163546025</v>
      </c>
      <c r="K225" s="36" t="n">
        <f aca="false">$K$8</f>
        <v>1.08250239635708</v>
      </c>
      <c r="L225" s="36" t="n">
        <f aca="false">SQRT(J225^2+K225^2)</f>
        <v>2.31037349377366</v>
      </c>
      <c r="M225" s="47" t="n">
        <f aca="false">IF(G225="","",MAX(0,G225-1.96*L225/100))</f>
        <v>0.302335727141084</v>
      </c>
      <c r="N225" s="47" t="n">
        <f aca="false">IF(G225="","",MIN(1,G225+1.96*L225/100))</f>
        <v>0.392902368097011</v>
      </c>
      <c r="O225" s="66" t="n">
        <f aca="false">ROUND(S225*W225,0)</f>
        <v>197</v>
      </c>
      <c r="P225" s="66" t="n">
        <f aca="false">IF(F225="","",ROUND(SQRT((F225*L225/100)^2+(G225*O225)^2),0))</f>
        <v>100</v>
      </c>
      <c r="R225" s="67" t="n">
        <v>-16.5754414043644</v>
      </c>
      <c r="S225" s="68" t="n">
        <f aca="false">U225*V225*$F$5</f>
        <v>3150.44851429639</v>
      </c>
      <c r="T225" s="69" t="n">
        <f aca="false">MAX(0,MIN(1,R225/100+$D$5))</f>
        <v>0.347697766721988</v>
      </c>
      <c r="U225" s="69" t="n">
        <v>0.56157727527565</v>
      </c>
      <c r="V225" s="68" t="n">
        <v>5610</v>
      </c>
      <c r="W225" s="69" t="n">
        <v>0.0626598089245614</v>
      </c>
      <c r="X225" s="70" t="s">
        <v>227</v>
      </c>
      <c r="Y225" s="70" t="s">
        <v>189</v>
      </c>
    </row>
    <row r="226" customFormat="false" ht="15" hidden="false" customHeight="false" outlineLevel="0" collapsed="false">
      <c r="A226" s="32" t="s">
        <v>437</v>
      </c>
      <c r="B226" s="32" t="s">
        <v>442</v>
      </c>
      <c r="C226" s="32" t="s">
        <v>443</v>
      </c>
      <c r="D226" s="66" t="n">
        <f aca="false">ROUND(S226*T226,0)</f>
        <v>413</v>
      </c>
      <c r="E226" s="66" t="n">
        <f aca="false">ROUND(S226,0)-D226</f>
        <v>758</v>
      </c>
      <c r="F226" s="66" t="n">
        <f aca="false">IF(COUNTA(D226:E226)=0,"",SUM(D226:E226))</f>
        <v>1171</v>
      </c>
      <c r="G226" s="47" t="n">
        <f aca="false">IF(OR(F226="",F226=0),"",D226/F226)</f>
        <v>0.35269000853971</v>
      </c>
      <c r="H226" s="47" t="n">
        <f aca="false">IF(OR(F226="",F226=0),"",E226/F226)</f>
        <v>0.64730999146029</v>
      </c>
      <c r="I226" s="32" t="s">
        <v>187</v>
      </c>
      <c r="J226" s="36" t="n">
        <v>2.04108163546025</v>
      </c>
      <c r="K226" s="36" t="n">
        <f aca="false">$K$8</f>
        <v>1.08250239635708</v>
      </c>
      <c r="L226" s="36" t="n">
        <f aca="false">SQRT(J226^2+K226^2)</f>
        <v>2.31037349377366</v>
      </c>
      <c r="M226" s="47" t="n">
        <f aca="false">IF(G226="","",MAX(0,G226-1.96*L226/100))</f>
        <v>0.307406688061746</v>
      </c>
      <c r="N226" s="47" t="n">
        <f aca="false">IF(G226="","",MIN(1,G226+1.96*L226/100))</f>
        <v>0.397973329017673</v>
      </c>
      <c r="O226" s="66" t="n">
        <f aca="false">ROUND(S226*W226,0)</f>
        <v>73</v>
      </c>
      <c r="P226" s="66" t="n">
        <f aca="false">IF(F226="","",ROUND(SQRT((F226*L226/100)^2+(G226*O226)^2),0))</f>
        <v>37</v>
      </c>
      <c r="R226" s="67" t="n">
        <v>-16.0302221863161</v>
      </c>
      <c r="S226" s="68" t="n">
        <f aca="false">U226*V226*$F$5</f>
        <v>1170.82273494654</v>
      </c>
      <c r="T226" s="69" t="n">
        <f aca="false">MAX(0,MIN(1,R226/100+$D$5))</f>
        <v>0.353149958902471</v>
      </c>
      <c r="U226" s="69" t="n">
        <v>0.625773776027012</v>
      </c>
      <c r="V226" s="68" t="n">
        <v>1871</v>
      </c>
      <c r="W226" s="69" t="n">
        <v>0.0626598089245614</v>
      </c>
      <c r="X226" s="70" t="s">
        <v>227</v>
      </c>
      <c r="Y226" s="70" t="s">
        <v>189</v>
      </c>
    </row>
    <row r="227" customFormat="false" ht="15" hidden="false" customHeight="false" outlineLevel="0" collapsed="false">
      <c r="A227" s="32" t="s">
        <v>444</v>
      </c>
      <c r="B227" s="32" t="s">
        <v>445</v>
      </c>
      <c r="C227" s="32" t="s">
        <v>446</v>
      </c>
      <c r="D227" s="66" t="n">
        <f aca="false">ROUND(S227*T227,0)</f>
        <v>583</v>
      </c>
      <c r="E227" s="66" t="n">
        <f aca="false">ROUND(S227,0)-D227</f>
        <v>821</v>
      </c>
      <c r="F227" s="66" t="n">
        <f aca="false">IF(COUNTA(D227:E227)=0,"",SUM(D227:E227))</f>
        <v>1404</v>
      </c>
      <c r="G227" s="47" t="n">
        <f aca="false">IF(OR(F227="",F227=0),"",D227/F227)</f>
        <v>0.415242165242165</v>
      </c>
      <c r="H227" s="47" t="n">
        <f aca="false">IF(OR(F227="",F227=0),"",E227/F227)</f>
        <v>0.584757834757835</v>
      </c>
      <c r="I227" s="32" t="s">
        <v>187</v>
      </c>
      <c r="J227" s="36" t="n">
        <v>2.04108163546025</v>
      </c>
      <c r="K227" s="36" t="n">
        <f aca="false">$K$8</f>
        <v>1.08250239635708</v>
      </c>
      <c r="L227" s="36" t="n">
        <f aca="false">SQRT(J227^2+K227^2)</f>
        <v>2.31037349377366</v>
      </c>
      <c r="M227" s="47" t="n">
        <f aca="false">IF(G227="","",MAX(0,G227-1.96*L227/100))</f>
        <v>0.369958844764202</v>
      </c>
      <c r="N227" s="47" t="n">
        <f aca="false">IF(G227="","",MIN(1,G227+1.96*L227/100))</f>
        <v>0.460525485720129</v>
      </c>
      <c r="O227" s="66" t="n">
        <f aca="false">ROUND(S227*W227,0)</f>
        <v>88</v>
      </c>
      <c r="P227" s="66" t="n">
        <f aca="false">IF(F227="","",ROUND(SQRT((F227*L227/100)^2+(G227*O227)^2),0))</f>
        <v>49</v>
      </c>
      <c r="R227" s="67" t="n">
        <v>-9.77140405311864</v>
      </c>
      <c r="S227" s="68" t="n">
        <f aca="false">U227*V227*$F$5</f>
        <v>1403.51261829653</v>
      </c>
      <c r="T227" s="69" t="n">
        <f aca="false">MAX(0,MIN(1,R227/100+$D$5))</f>
        <v>0.415738140234445</v>
      </c>
      <c r="U227" s="69" t="n">
        <v>0.669295478443743</v>
      </c>
      <c r="V227" s="68" t="n">
        <v>2097</v>
      </c>
      <c r="W227" s="69" t="n">
        <v>0.0626598089245614</v>
      </c>
      <c r="X227" s="70" t="s">
        <v>227</v>
      </c>
      <c r="Y227" s="70" t="s">
        <v>189</v>
      </c>
    </row>
    <row r="228" customFormat="false" ht="15" hidden="false" customHeight="false" outlineLevel="0" collapsed="false">
      <c r="A228" s="32" t="s">
        <v>444</v>
      </c>
      <c r="B228" s="32" t="s">
        <v>445</v>
      </c>
      <c r="C228" s="32" t="s">
        <v>447</v>
      </c>
      <c r="D228" s="66" t="n">
        <f aca="false">ROUND(S228*T228,0)</f>
        <v>592</v>
      </c>
      <c r="E228" s="66" t="n">
        <f aca="false">ROUND(S228,0)-D228</f>
        <v>721</v>
      </c>
      <c r="F228" s="66" t="n">
        <f aca="false">IF(COUNTA(D228:E228)=0,"",SUM(D228:E228))</f>
        <v>1313</v>
      </c>
      <c r="G228" s="47" t="n">
        <f aca="false">IF(OR(F228="",F228=0),"",D228/F228)</f>
        <v>0.450875856816451</v>
      </c>
      <c r="H228" s="47" t="n">
        <f aca="false">IF(OR(F228="",F228=0),"",E228/F228)</f>
        <v>0.549124143183549</v>
      </c>
      <c r="I228" s="32" t="s">
        <v>187</v>
      </c>
      <c r="J228" s="36" t="n">
        <v>2.04108163546025</v>
      </c>
      <c r="K228" s="36" t="n">
        <f aca="false">$K$8</f>
        <v>1.08250239635708</v>
      </c>
      <c r="L228" s="36" t="n">
        <f aca="false">SQRT(J228^2+K228^2)</f>
        <v>2.31037349377366</v>
      </c>
      <c r="M228" s="47" t="n">
        <f aca="false">IF(G228="","",MAX(0,G228-1.96*L228/100))</f>
        <v>0.405592536338487</v>
      </c>
      <c r="N228" s="47" t="n">
        <f aca="false">IF(G228="","",MIN(1,G228+1.96*L228/100))</f>
        <v>0.496159177294415</v>
      </c>
      <c r="O228" s="66" t="n">
        <f aca="false">ROUND(S228*W228,0)</f>
        <v>82</v>
      </c>
      <c r="P228" s="66" t="n">
        <f aca="false">IF(F228="","",ROUND(SQRT((F228*L228/100)^2+(G228*O228)^2),0))</f>
        <v>48</v>
      </c>
      <c r="R228" s="67" t="n">
        <v>-6.25593831798625</v>
      </c>
      <c r="S228" s="68" t="n">
        <f aca="false">U228*V228*$F$5</f>
        <v>1312.76307554761</v>
      </c>
      <c r="T228" s="69" t="n">
        <f aca="false">MAX(0,MIN(1,R228/100+$D$5))</f>
        <v>0.450892797585769</v>
      </c>
      <c r="U228" s="69" t="n">
        <v>0.593205185516316</v>
      </c>
      <c r="V228" s="68" t="n">
        <v>2213</v>
      </c>
      <c r="W228" s="69" t="n">
        <v>0.0626598089245614</v>
      </c>
      <c r="X228" s="70" t="s">
        <v>227</v>
      </c>
      <c r="Y228" s="70" t="s">
        <v>189</v>
      </c>
    </row>
    <row r="229" customFormat="false" ht="15" hidden="false" customHeight="false" outlineLevel="0" collapsed="false">
      <c r="A229" s="32" t="s">
        <v>444</v>
      </c>
      <c r="B229" s="32" t="s">
        <v>448</v>
      </c>
      <c r="C229" s="32" t="s">
        <v>449</v>
      </c>
      <c r="D229" s="66" t="n">
        <f aca="false">ROUND(S229*T229,0)</f>
        <v>177</v>
      </c>
      <c r="E229" s="66" t="n">
        <f aca="false">ROUND(S229,0)-D229</f>
        <v>231</v>
      </c>
      <c r="F229" s="66" t="n">
        <f aca="false">IF(COUNTA(D229:E229)=0,"",SUM(D229:E229))</f>
        <v>408</v>
      </c>
      <c r="G229" s="47" t="n">
        <f aca="false">IF(OR(F229="",F229=0),"",D229/F229)</f>
        <v>0.433823529411765</v>
      </c>
      <c r="H229" s="47" t="n">
        <f aca="false">IF(OR(F229="",F229=0),"",E229/F229)</f>
        <v>0.566176470588235</v>
      </c>
      <c r="I229" s="32" t="s">
        <v>450</v>
      </c>
      <c r="J229" s="36" t="n">
        <v>3.27267117391589</v>
      </c>
      <c r="K229" s="36" t="n">
        <f aca="false">$K$8</f>
        <v>1.08250239635708</v>
      </c>
      <c r="L229" s="36" t="n">
        <f aca="false">SQRT(J229^2+K229^2)</f>
        <v>3.44705498225642</v>
      </c>
      <c r="M229" s="47" t="n">
        <f aca="false">IF(G229="","",MAX(0,G229-1.96*L229/100))</f>
        <v>0.366261251759539</v>
      </c>
      <c r="N229" s="47" t="n">
        <f aca="false">IF(G229="","",MIN(1,G229+1.96*L229/100))</f>
        <v>0.501385807063991</v>
      </c>
      <c r="O229" s="66" t="n">
        <f aca="false">ROUND(S229*W229,0)</f>
        <v>59</v>
      </c>
      <c r="P229" s="66" t="n">
        <f aca="false">IF(F229="","",ROUND(SQRT((F229*L229/100)^2+(G229*O229)^2),0))</f>
        <v>29</v>
      </c>
      <c r="R229" s="67" t="n">
        <v>-7.90730096098207</v>
      </c>
      <c r="S229" s="68" t="n">
        <f aca="false">U229*V229*$F$5</f>
        <v>408.354227231782</v>
      </c>
      <c r="T229" s="69" t="n">
        <f aca="false">MAX(0,MIN(1,R229/100+$D$5))</f>
        <v>0.434379171155811</v>
      </c>
      <c r="U229" s="69" t="n">
        <v>0.440306681270537</v>
      </c>
      <c r="V229" s="68" t="n">
        <v>927.43136682243</v>
      </c>
      <c r="W229" s="69" t="n">
        <v>0.144238908687966</v>
      </c>
      <c r="X229" s="70" t="s">
        <v>188</v>
      </c>
      <c r="Y229" s="70" t="s">
        <v>451</v>
      </c>
    </row>
    <row r="230" customFormat="false" ht="15" hidden="false" customHeight="false" outlineLevel="0" collapsed="false">
      <c r="A230" s="32" t="s">
        <v>444</v>
      </c>
      <c r="B230" s="32" t="s">
        <v>448</v>
      </c>
      <c r="C230" s="32" t="s">
        <v>452</v>
      </c>
      <c r="D230" s="66" t="n">
        <f aca="false">ROUND(S230*T230,0)</f>
        <v>169</v>
      </c>
      <c r="E230" s="66" t="n">
        <f aca="false">ROUND(S230,0)-D230</f>
        <v>209</v>
      </c>
      <c r="F230" s="66" t="n">
        <f aca="false">IF(COUNTA(D230:E230)=0,"",SUM(D230:E230))</f>
        <v>378</v>
      </c>
      <c r="G230" s="47" t="n">
        <f aca="false">IF(OR(F230="",F230=0),"",D230/F230)</f>
        <v>0.447089947089947</v>
      </c>
      <c r="H230" s="47" t="n">
        <f aca="false">IF(OR(F230="",F230=0),"",E230/F230)</f>
        <v>0.552910052910053</v>
      </c>
      <c r="I230" s="32" t="s">
        <v>450</v>
      </c>
      <c r="J230" s="36" t="n">
        <v>3.27267117391589</v>
      </c>
      <c r="K230" s="36" t="n">
        <f aca="false">$K$8</f>
        <v>1.08250239635708</v>
      </c>
      <c r="L230" s="36" t="n">
        <f aca="false">SQRT(J230^2+K230^2)</f>
        <v>3.44705498225642</v>
      </c>
      <c r="M230" s="47" t="n">
        <f aca="false">IF(G230="","",MAX(0,G230-1.96*L230/100))</f>
        <v>0.379527669437721</v>
      </c>
      <c r="N230" s="47" t="n">
        <f aca="false">IF(G230="","",MIN(1,G230+1.96*L230/100))</f>
        <v>0.514652224742173</v>
      </c>
      <c r="O230" s="66" t="n">
        <f aca="false">ROUND(S230*W230,0)</f>
        <v>54</v>
      </c>
      <c r="P230" s="66" t="n">
        <f aca="false">IF(F230="","",ROUND(SQRT((F230*L230/100)^2+(G230*O230)^2),0))</f>
        <v>27</v>
      </c>
      <c r="R230" s="67" t="n">
        <v>-6.4990618023282</v>
      </c>
      <c r="S230" s="68" t="n">
        <f aca="false">U230*V230*$F$5</f>
        <v>377.648096796512</v>
      </c>
      <c r="T230" s="69" t="n">
        <f aca="false">MAX(0,MIN(1,R230/100+$D$5))</f>
        <v>0.44846156274235</v>
      </c>
      <c r="U230" s="69" t="n">
        <v>0.45710928319624</v>
      </c>
      <c r="V230" s="68" t="n">
        <v>826.165887850467</v>
      </c>
      <c r="W230" s="69" t="n">
        <v>0.144238908687966</v>
      </c>
      <c r="X230" s="70" t="s">
        <v>188</v>
      </c>
      <c r="Y230" s="70" t="s">
        <v>451</v>
      </c>
    </row>
    <row r="231" customFormat="false" ht="15" hidden="false" customHeight="false" outlineLevel="0" collapsed="false">
      <c r="A231" s="32" t="s">
        <v>444</v>
      </c>
      <c r="B231" s="32" t="s">
        <v>448</v>
      </c>
      <c r="C231" s="32" t="s">
        <v>453</v>
      </c>
      <c r="D231" s="66" t="n">
        <f aca="false">ROUND(S231*T231,0)</f>
        <v>209</v>
      </c>
      <c r="E231" s="66" t="n">
        <f aca="false">ROUND(S231,0)-D231</f>
        <v>282</v>
      </c>
      <c r="F231" s="66" t="n">
        <f aca="false">IF(COUNTA(D231:E231)=0,"",SUM(D231:E231))</f>
        <v>491</v>
      </c>
      <c r="G231" s="47" t="n">
        <f aca="false">IF(OR(F231="",F231=0),"",D231/F231)</f>
        <v>0.425661914460285</v>
      </c>
      <c r="H231" s="47" t="n">
        <f aca="false">IF(OR(F231="",F231=0),"",E231/F231)</f>
        <v>0.574338085539715</v>
      </c>
      <c r="I231" s="32" t="s">
        <v>450</v>
      </c>
      <c r="J231" s="36" t="n">
        <v>3.27267117391589</v>
      </c>
      <c r="K231" s="36" t="n">
        <f aca="false">$K$8</f>
        <v>1.08250239635708</v>
      </c>
      <c r="L231" s="36" t="n">
        <f aca="false">SQRT(J231^2+K231^2)</f>
        <v>3.44705498225642</v>
      </c>
      <c r="M231" s="47" t="n">
        <f aca="false">IF(G231="","",MAX(0,G231-1.96*L231/100))</f>
        <v>0.358099636808059</v>
      </c>
      <c r="N231" s="47" t="n">
        <f aca="false">IF(G231="","",MIN(1,G231+1.96*L231/100))</f>
        <v>0.493224192112511</v>
      </c>
      <c r="O231" s="66" t="n">
        <f aca="false">ROUND(S231*W231,0)</f>
        <v>71</v>
      </c>
      <c r="P231" s="66" t="n">
        <f aca="false">IF(F231="","",ROUND(SQRT((F231*L231/100)^2+(G231*O231)^2),0))</f>
        <v>35</v>
      </c>
      <c r="R231" s="67" t="n">
        <v>-8.73082109897668</v>
      </c>
      <c r="S231" s="68" t="n">
        <f aca="false">U231*V231*$F$5</f>
        <v>491.487027516591</v>
      </c>
      <c r="T231" s="69" t="n">
        <f aca="false">MAX(0,MIN(1,R231/100+$D$5))</f>
        <v>0.426143969775865</v>
      </c>
      <c r="U231" s="69" t="n">
        <v>0.561510353227771</v>
      </c>
      <c r="V231" s="68" t="n">
        <v>875.294684579439</v>
      </c>
      <c r="W231" s="69" t="n">
        <v>0.144238908687966</v>
      </c>
      <c r="X231" s="70" t="s">
        <v>188</v>
      </c>
      <c r="Y231" s="70" t="s">
        <v>451</v>
      </c>
    </row>
    <row r="232" customFormat="false" ht="15" hidden="false" customHeight="false" outlineLevel="0" collapsed="false">
      <c r="A232" s="32" t="s">
        <v>444</v>
      </c>
      <c r="B232" s="32" t="s">
        <v>448</v>
      </c>
      <c r="C232" s="32" t="s">
        <v>454</v>
      </c>
      <c r="D232" s="66" t="n">
        <f aca="false">ROUND(S232*T232,0)</f>
        <v>165</v>
      </c>
      <c r="E232" s="66" t="n">
        <f aca="false">ROUND(S232,0)-D232</f>
        <v>250</v>
      </c>
      <c r="F232" s="66" t="n">
        <f aca="false">IF(COUNTA(D232:E232)=0,"",SUM(D232:E232))</f>
        <v>415</v>
      </c>
      <c r="G232" s="47" t="n">
        <f aca="false">IF(OR(F232="",F232=0),"",D232/F232)</f>
        <v>0.397590361445783</v>
      </c>
      <c r="H232" s="47" t="n">
        <f aca="false">IF(OR(F232="",F232=0),"",E232/F232)</f>
        <v>0.602409638554217</v>
      </c>
      <c r="I232" s="32" t="s">
        <v>450</v>
      </c>
      <c r="J232" s="36" t="n">
        <v>3.27267117391589</v>
      </c>
      <c r="K232" s="36" t="n">
        <f aca="false">$K$8</f>
        <v>1.08250239635708</v>
      </c>
      <c r="L232" s="36" t="n">
        <f aca="false">SQRT(J232^2+K232^2)</f>
        <v>3.44705498225642</v>
      </c>
      <c r="M232" s="47" t="n">
        <f aca="false">IF(G232="","",MAX(0,G232-1.96*L232/100))</f>
        <v>0.330028083793557</v>
      </c>
      <c r="N232" s="47" t="n">
        <f aca="false">IF(G232="","",MIN(1,G232+1.96*L232/100))</f>
        <v>0.465152639098009</v>
      </c>
      <c r="O232" s="66" t="n">
        <f aca="false">ROUND(S232*W232,0)</f>
        <v>60</v>
      </c>
      <c r="P232" s="66" t="n">
        <f aca="false">IF(F232="","",ROUND(SQRT((F232*L232/100)^2+(G232*O232)^2),0))</f>
        <v>28</v>
      </c>
      <c r="R232" s="67" t="n">
        <v>-11.5760766526317</v>
      </c>
      <c r="S232" s="68" t="n">
        <f aca="false">U232*V232*$F$5</f>
        <v>414.858298857075</v>
      </c>
      <c r="T232" s="69" t="n">
        <f aca="false">MAX(0,MIN(1,R232/100+$D$5))</f>
        <v>0.397691414239315</v>
      </c>
      <c r="U232" s="69" t="n">
        <v>0.515923566878981</v>
      </c>
      <c r="V232" s="68" t="n">
        <v>804.108060747664</v>
      </c>
      <c r="W232" s="69" t="n">
        <v>0.144238908687966</v>
      </c>
      <c r="X232" s="70" t="s">
        <v>188</v>
      </c>
      <c r="Y232" s="70" t="s">
        <v>451</v>
      </c>
    </row>
    <row r="233" customFormat="false" ht="15" hidden="false" customHeight="false" outlineLevel="0" collapsed="false">
      <c r="A233" s="32" t="s">
        <v>444</v>
      </c>
      <c r="B233" s="32" t="s">
        <v>455</v>
      </c>
      <c r="C233" s="32" t="s">
        <v>456</v>
      </c>
      <c r="D233" s="66" t="n">
        <f aca="false">ROUND(S233*T233,0)</f>
        <v>461</v>
      </c>
      <c r="E233" s="66" t="n">
        <f aca="false">ROUND(S233,0)-D233</f>
        <v>555</v>
      </c>
      <c r="F233" s="66" t="n">
        <f aca="false">IF(COUNTA(D233:E233)=0,"",SUM(D233:E233))</f>
        <v>1016</v>
      </c>
      <c r="G233" s="47" t="n">
        <f aca="false">IF(OR(F233="",F233=0),"",D233/F233)</f>
        <v>0.453740157480315</v>
      </c>
      <c r="H233" s="47" t="n">
        <f aca="false">IF(OR(F233="",F233=0),"",E233/F233)</f>
        <v>0.546259842519685</v>
      </c>
      <c r="I233" s="32" t="s">
        <v>187</v>
      </c>
      <c r="J233" s="36" t="n">
        <v>2.04108163546025</v>
      </c>
      <c r="K233" s="36" t="n">
        <f aca="false">$K$8</f>
        <v>1.08250239635708</v>
      </c>
      <c r="L233" s="36" t="n">
        <f aca="false">SQRT(J233^2+K233^2)</f>
        <v>2.31037349377366</v>
      </c>
      <c r="M233" s="47" t="n">
        <f aca="false">IF(G233="","",MAX(0,G233-1.96*L233/100))</f>
        <v>0.408456837002351</v>
      </c>
      <c r="N233" s="47" t="n">
        <f aca="false">IF(G233="","",MIN(1,G233+1.96*L233/100))</f>
        <v>0.499023477958279</v>
      </c>
      <c r="O233" s="66" t="n">
        <f aca="false">ROUND(S233*W233,0)</f>
        <v>64</v>
      </c>
      <c r="P233" s="66" t="n">
        <f aca="false">IF(F233="","",ROUND(SQRT((F233*L233/100)^2+(G233*O233)^2),0))</f>
        <v>37</v>
      </c>
      <c r="R233" s="67" t="n">
        <v>-5.98795035028639</v>
      </c>
      <c r="S233" s="68" t="n">
        <f aca="false">U233*V233*$F$5</f>
        <v>1015.97556912826</v>
      </c>
      <c r="T233" s="69" t="n">
        <f aca="false">MAX(0,MIN(1,R233/100+$D$5))</f>
        <v>0.453572677262768</v>
      </c>
      <c r="U233" s="69" t="n">
        <v>0.529705719044975</v>
      </c>
      <c r="V233" s="68" t="n">
        <v>1918</v>
      </c>
      <c r="W233" s="69" t="n">
        <v>0.0626598089245614</v>
      </c>
      <c r="X233" s="70" t="s">
        <v>227</v>
      </c>
      <c r="Y233" s="70" t="s">
        <v>189</v>
      </c>
    </row>
    <row r="234" customFormat="false" ht="15" hidden="false" customHeight="false" outlineLevel="0" collapsed="false">
      <c r="A234" s="32" t="s">
        <v>444</v>
      </c>
      <c r="B234" s="32" t="s">
        <v>319</v>
      </c>
      <c r="C234" s="32" t="s">
        <v>457</v>
      </c>
      <c r="D234" s="66" t="n">
        <f aca="false">ROUND(S234*T234,0)</f>
        <v>623</v>
      </c>
      <c r="E234" s="66" t="n">
        <f aca="false">ROUND(S234,0)-D234</f>
        <v>364</v>
      </c>
      <c r="F234" s="66" t="n">
        <f aca="false">IF(COUNTA(D234:E234)=0,"",SUM(D234:E234))</f>
        <v>987</v>
      </c>
      <c r="G234" s="47" t="n">
        <f aca="false">IF(OR(F234="",F234=0),"",D234/F234)</f>
        <v>0.631205673758865</v>
      </c>
      <c r="H234" s="47" t="n">
        <f aca="false">IF(OR(F234="",F234=0),"",E234/F234)</f>
        <v>0.368794326241135</v>
      </c>
      <c r="I234" s="32" t="s">
        <v>187</v>
      </c>
      <c r="J234" s="36" t="n">
        <v>2.04108163546025</v>
      </c>
      <c r="K234" s="36" t="n">
        <f aca="false">$K$8</f>
        <v>1.08250239635708</v>
      </c>
      <c r="L234" s="36" t="n">
        <f aca="false">SQRT(J234^2+K234^2)</f>
        <v>2.31037349377366</v>
      </c>
      <c r="M234" s="47" t="n">
        <f aca="false">IF(G234="","",MAX(0,G234-1.96*L234/100))</f>
        <v>0.585922353280902</v>
      </c>
      <c r="N234" s="47" t="n">
        <f aca="false">IF(G234="","",MIN(1,G234+1.96*L234/100))</f>
        <v>0.676488994236829</v>
      </c>
      <c r="O234" s="66" t="n">
        <f aca="false">ROUND(S234*W234,0)</f>
        <v>62</v>
      </c>
      <c r="P234" s="66" t="n">
        <f aca="false">IF(F234="","",ROUND(SQRT((F234*L234/100)^2+(G234*O234)^2),0))</f>
        <v>45</v>
      </c>
      <c r="R234" s="67" t="n">
        <v>11.7666324493749</v>
      </c>
      <c r="S234" s="68" t="n">
        <f aca="false">U234*V234*$F$5</f>
        <v>986.587092297016</v>
      </c>
      <c r="T234" s="69" t="n">
        <f aca="false">MAX(0,MIN(1,R234/100+$D$5))</f>
        <v>0.631118505259381</v>
      </c>
      <c r="U234" s="69" t="n">
        <v>0.664816099930604</v>
      </c>
      <c r="V234" s="68" t="n">
        <v>1484</v>
      </c>
      <c r="W234" s="69" t="n">
        <v>0.0626598089245614</v>
      </c>
      <c r="X234" s="70" t="s">
        <v>227</v>
      </c>
      <c r="Y234" s="70" t="s">
        <v>189</v>
      </c>
    </row>
    <row r="235" customFormat="false" ht="15" hidden="false" customHeight="false" outlineLevel="0" collapsed="false">
      <c r="A235" s="32" t="s">
        <v>444</v>
      </c>
      <c r="B235" s="32" t="s">
        <v>319</v>
      </c>
      <c r="C235" s="32" t="s">
        <v>458</v>
      </c>
      <c r="D235" s="66" t="n">
        <f aca="false">ROUND(S235*T235,0)</f>
        <v>846</v>
      </c>
      <c r="E235" s="66" t="n">
        <f aca="false">ROUND(S235,0)-D235</f>
        <v>579</v>
      </c>
      <c r="F235" s="66" t="n">
        <f aca="false">IF(COUNTA(D235:E235)=0,"",SUM(D235:E235))</f>
        <v>1425</v>
      </c>
      <c r="G235" s="47" t="n">
        <f aca="false">IF(OR(F235="",F235=0),"",D235/F235)</f>
        <v>0.593684210526316</v>
      </c>
      <c r="H235" s="47" t="n">
        <f aca="false">IF(OR(F235="",F235=0),"",E235/F235)</f>
        <v>0.406315789473684</v>
      </c>
      <c r="I235" s="32" t="s">
        <v>187</v>
      </c>
      <c r="J235" s="36" t="n">
        <v>2.04108163546025</v>
      </c>
      <c r="K235" s="36" t="n">
        <f aca="false">$K$8</f>
        <v>1.08250239635708</v>
      </c>
      <c r="L235" s="36" t="n">
        <f aca="false">SQRT(J235^2+K235^2)</f>
        <v>2.31037349377366</v>
      </c>
      <c r="M235" s="47" t="n">
        <f aca="false">IF(G235="","",MAX(0,G235-1.96*L235/100))</f>
        <v>0.548400890048352</v>
      </c>
      <c r="N235" s="47" t="n">
        <f aca="false">IF(G235="","",MIN(1,G235+1.96*L235/100))</f>
        <v>0.63896753100428</v>
      </c>
      <c r="O235" s="66" t="n">
        <f aca="false">ROUND(S235*W235,0)</f>
        <v>89</v>
      </c>
      <c r="P235" s="66" t="n">
        <f aca="false">IF(F235="","",ROUND(SQRT((F235*L235/100)^2+(G235*O235)^2),0))</f>
        <v>62</v>
      </c>
      <c r="R235" s="67" t="n">
        <v>8.02919355702075</v>
      </c>
      <c r="S235" s="68" t="n">
        <f aca="false">U235*V235*$F$5</f>
        <v>1424.50747808149</v>
      </c>
      <c r="T235" s="69" t="n">
        <f aca="false">MAX(0,MIN(1,R235/100+$D$5))</f>
        <v>0.593744116335839</v>
      </c>
      <c r="U235" s="69" t="n">
        <v>0.715832903558535</v>
      </c>
      <c r="V235" s="68" t="n">
        <v>1990</v>
      </c>
      <c r="W235" s="69" t="n">
        <v>0.0626598089245614</v>
      </c>
      <c r="X235" s="70" t="s">
        <v>227</v>
      </c>
      <c r="Y235" s="70" t="s">
        <v>189</v>
      </c>
    </row>
    <row r="236" customFormat="false" ht="15" hidden="false" customHeight="false" outlineLevel="0" collapsed="false">
      <c r="A236" s="32" t="s">
        <v>444</v>
      </c>
      <c r="B236" s="32" t="s">
        <v>319</v>
      </c>
      <c r="C236" s="32" t="s">
        <v>459</v>
      </c>
      <c r="D236" s="66" t="n">
        <f aca="false">ROUND(S236*T236,0)</f>
        <v>616</v>
      </c>
      <c r="E236" s="66" t="n">
        <f aca="false">ROUND(S236,0)-D236</f>
        <v>342</v>
      </c>
      <c r="F236" s="66" t="n">
        <f aca="false">IF(COUNTA(D236:E236)=0,"",SUM(D236:E236))</f>
        <v>958</v>
      </c>
      <c r="G236" s="47" t="n">
        <f aca="false">IF(OR(F236="",F236=0),"",D236/F236)</f>
        <v>0.643006263048017</v>
      </c>
      <c r="H236" s="47" t="n">
        <f aca="false">IF(OR(F236="",F236=0),"",E236/F236)</f>
        <v>0.356993736951983</v>
      </c>
      <c r="I236" s="32" t="s">
        <v>187</v>
      </c>
      <c r="J236" s="36" t="n">
        <v>2.04108163546025</v>
      </c>
      <c r="K236" s="36" t="n">
        <f aca="false">$K$8</f>
        <v>1.08250239635708</v>
      </c>
      <c r="L236" s="36" t="n">
        <f aca="false">SQRT(J236^2+K236^2)</f>
        <v>2.31037349377366</v>
      </c>
      <c r="M236" s="47" t="n">
        <f aca="false">IF(G236="","",MAX(0,G236-1.96*L236/100))</f>
        <v>0.597722942570053</v>
      </c>
      <c r="N236" s="47" t="n">
        <f aca="false">IF(G236="","",MIN(1,G236+1.96*L236/100))</f>
        <v>0.68828958352598</v>
      </c>
      <c r="O236" s="66" t="n">
        <f aca="false">ROUND(S236*W236,0)</f>
        <v>60</v>
      </c>
      <c r="P236" s="66" t="n">
        <f aca="false">IF(F236="","",ROUND(SQRT((F236*L236/100)^2+(G236*O236)^2),0))</f>
        <v>44</v>
      </c>
      <c r="R236" s="67" t="n">
        <v>12.9809369882652</v>
      </c>
      <c r="S236" s="68" t="n">
        <f aca="false">U236*V236*$F$5</f>
        <v>957.929752066116</v>
      </c>
      <c r="T236" s="69" t="n">
        <f aca="false">MAX(0,MIN(1,R236/100+$D$5))</f>
        <v>0.643261550648283</v>
      </c>
      <c r="U236" s="69" t="n">
        <v>0.641184573002755</v>
      </c>
      <c r="V236" s="68" t="n">
        <v>1494</v>
      </c>
      <c r="W236" s="69" t="n">
        <v>0.0626598089245614</v>
      </c>
      <c r="X236" s="70" t="s">
        <v>227</v>
      </c>
      <c r="Y236" s="70" t="s">
        <v>189</v>
      </c>
    </row>
    <row r="237" customFormat="false" ht="15" hidden="false" customHeight="false" outlineLevel="0" collapsed="false">
      <c r="A237" s="32" t="s">
        <v>444</v>
      </c>
      <c r="B237" s="32" t="s">
        <v>319</v>
      </c>
      <c r="C237" s="32" t="s">
        <v>460</v>
      </c>
      <c r="D237" s="66" t="n">
        <f aca="false">ROUND(S237*T237,0)</f>
        <v>465</v>
      </c>
      <c r="E237" s="66" t="n">
        <f aca="false">ROUND(S237,0)-D237</f>
        <v>266</v>
      </c>
      <c r="F237" s="66" t="n">
        <f aca="false">IF(COUNTA(D237:E237)=0,"",SUM(D237:E237))</f>
        <v>731</v>
      </c>
      <c r="G237" s="47" t="n">
        <f aca="false">IF(OR(F237="",F237=0),"",D237/F237)</f>
        <v>0.636114911080711</v>
      </c>
      <c r="H237" s="47" t="n">
        <f aca="false">IF(OR(F237="",F237=0),"",E237/F237)</f>
        <v>0.363885088919289</v>
      </c>
      <c r="I237" s="32" t="s">
        <v>187</v>
      </c>
      <c r="J237" s="36" t="n">
        <v>2.23195740581291</v>
      </c>
      <c r="K237" s="36" t="n">
        <f aca="false">$K$8</f>
        <v>1.08250239635708</v>
      </c>
      <c r="L237" s="36" t="n">
        <f aca="false">SQRT(J237^2+K237^2)</f>
        <v>2.48061389568831</v>
      </c>
      <c r="M237" s="47" t="n">
        <f aca="false">IF(G237="","",MAX(0,G237-1.96*L237/100))</f>
        <v>0.587494878725221</v>
      </c>
      <c r="N237" s="47" t="n">
        <f aca="false">IF(G237="","",MIN(1,G237+1.96*L237/100))</f>
        <v>0.684734943436202</v>
      </c>
      <c r="O237" s="66" t="n">
        <f aca="false">ROUND(S237*W237,0)</f>
        <v>62</v>
      </c>
      <c r="P237" s="66" t="n">
        <f aca="false">IF(F237="","",ROUND(SQRT((F237*L237/100)^2+(G237*O237)^2),0))</f>
        <v>43</v>
      </c>
      <c r="R237" s="67" t="n">
        <v>12.3493144304573</v>
      </c>
      <c r="S237" s="68" t="n">
        <f aca="false">U237*V237*$F$5</f>
        <v>730.770032051282</v>
      </c>
      <c r="T237" s="69" t="n">
        <f aca="false">MAX(0,MIN(1,R237/100+$D$5))</f>
        <v>0.636945325070205</v>
      </c>
      <c r="U237" s="69" t="n">
        <v>0.561698717948718</v>
      </c>
      <c r="V237" s="68" t="n">
        <v>1301</v>
      </c>
      <c r="W237" s="69" t="n">
        <v>0.084758520671361</v>
      </c>
      <c r="X237" s="70" t="s">
        <v>194</v>
      </c>
      <c r="Y237" s="70" t="s">
        <v>189</v>
      </c>
    </row>
    <row r="238" customFormat="false" ht="15" hidden="false" customHeight="false" outlineLevel="0" collapsed="false">
      <c r="A238" s="32" t="s">
        <v>444</v>
      </c>
      <c r="B238" s="32" t="s">
        <v>319</v>
      </c>
      <c r="C238" s="32" t="s">
        <v>461</v>
      </c>
      <c r="D238" s="66" t="n">
        <f aca="false">ROUND(S238*T238,0)</f>
        <v>594</v>
      </c>
      <c r="E238" s="66" t="n">
        <f aca="false">ROUND(S238,0)-D238</f>
        <v>389</v>
      </c>
      <c r="F238" s="66" t="n">
        <f aca="false">IF(COUNTA(D238:E238)=0,"",SUM(D238:E238))</f>
        <v>983</v>
      </c>
      <c r="G238" s="47" t="n">
        <f aca="false">IF(OR(F238="",F238=0),"",D238/F238)</f>
        <v>0.604272634791455</v>
      </c>
      <c r="H238" s="47" t="n">
        <f aca="false">IF(OR(F238="",F238=0),"",E238/F238)</f>
        <v>0.395727365208545</v>
      </c>
      <c r="I238" s="32" t="s">
        <v>187</v>
      </c>
      <c r="J238" s="36" t="n">
        <v>2.04108163546025</v>
      </c>
      <c r="K238" s="36" t="n">
        <f aca="false">$K$8</f>
        <v>1.08250239635708</v>
      </c>
      <c r="L238" s="36" t="n">
        <f aca="false">SQRT(J238^2+K238^2)</f>
        <v>2.31037349377366</v>
      </c>
      <c r="M238" s="47" t="n">
        <f aca="false">IF(G238="","",MAX(0,G238-1.96*L238/100))</f>
        <v>0.558989314313491</v>
      </c>
      <c r="N238" s="47" t="n">
        <f aca="false">IF(G238="","",MIN(1,G238+1.96*L238/100))</f>
        <v>0.649555955269419</v>
      </c>
      <c r="O238" s="66" t="n">
        <f aca="false">ROUND(S238*W238,0)</f>
        <v>62</v>
      </c>
      <c r="P238" s="66" t="n">
        <f aca="false">IF(F238="","",ROUND(SQRT((F238*L238/100)^2+(G238*O238)^2),0))</f>
        <v>44</v>
      </c>
      <c r="R238" s="67" t="n">
        <v>9.11967954919636</v>
      </c>
      <c r="S238" s="68" t="n">
        <f aca="false">U238*V238*$F$5</f>
        <v>983.008610086101</v>
      </c>
      <c r="T238" s="69" t="n">
        <f aca="false">MAX(0,MIN(1,R238/100+$D$5))</f>
        <v>0.604648976257595</v>
      </c>
      <c r="U238" s="69" t="n">
        <v>0.600861008610086</v>
      </c>
      <c r="V238" s="68" t="n">
        <v>1636</v>
      </c>
      <c r="W238" s="69" t="n">
        <v>0.0626598089245614</v>
      </c>
      <c r="X238" s="70" t="s">
        <v>227</v>
      </c>
      <c r="Y238" s="70" t="s">
        <v>189</v>
      </c>
    </row>
    <row r="239" customFormat="false" ht="15" hidden="false" customHeight="false" outlineLevel="0" collapsed="false">
      <c r="A239" s="32" t="s">
        <v>444</v>
      </c>
      <c r="B239" s="32" t="s">
        <v>319</v>
      </c>
      <c r="C239" s="32" t="s">
        <v>462</v>
      </c>
      <c r="D239" s="66" t="n">
        <f aca="false">ROUND(S239*T239,0)</f>
        <v>744</v>
      </c>
      <c r="E239" s="66" t="n">
        <f aca="false">ROUND(S239,0)-D239</f>
        <v>442</v>
      </c>
      <c r="F239" s="66" t="n">
        <f aca="false">IF(COUNTA(D239:E239)=0,"",SUM(D239:E239))</f>
        <v>1186</v>
      </c>
      <c r="G239" s="47" t="n">
        <f aca="false">IF(OR(F239="",F239=0),"",D239/F239)</f>
        <v>0.627318718381113</v>
      </c>
      <c r="H239" s="47" t="n">
        <f aca="false">IF(OR(F239="",F239=0),"",E239/F239)</f>
        <v>0.372681281618887</v>
      </c>
      <c r="I239" s="32" t="s">
        <v>187</v>
      </c>
      <c r="J239" s="36" t="n">
        <v>2.04108163546025</v>
      </c>
      <c r="K239" s="36" t="n">
        <f aca="false">$K$8</f>
        <v>1.08250239635708</v>
      </c>
      <c r="L239" s="36" t="n">
        <f aca="false">SQRT(J239^2+K239^2)</f>
        <v>2.31037349377366</v>
      </c>
      <c r="M239" s="47" t="n">
        <f aca="false">IF(G239="","",MAX(0,G239-1.96*L239/100))</f>
        <v>0.582035397903149</v>
      </c>
      <c r="N239" s="47" t="n">
        <f aca="false">IF(G239="","",MIN(1,G239+1.96*L239/100))</f>
        <v>0.672602038859077</v>
      </c>
      <c r="O239" s="66" t="n">
        <f aca="false">ROUND(S239*W239,0)</f>
        <v>74</v>
      </c>
      <c r="P239" s="66" t="n">
        <f aca="false">IF(F239="","",ROUND(SQRT((F239*L239/100)^2+(G239*O239)^2),0))</f>
        <v>54</v>
      </c>
      <c r="R239" s="67" t="n">
        <v>11.3620365714862</v>
      </c>
      <c r="S239" s="68" t="n">
        <f aca="false">U239*V239*$F$5</f>
        <v>1185.78507842306</v>
      </c>
      <c r="T239" s="69" t="n">
        <f aca="false">MAX(0,MIN(1,R239/100+$D$5))</f>
        <v>0.627072546480493</v>
      </c>
      <c r="U239" s="69" t="n">
        <v>0.508266214497669</v>
      </c>
      <c r="V239" s="68" t="n">
        <v>2333</v>
      </c>
      <c r="W239" s="69" t="n">
        <v>0.0626598089245614</v>
      </c>
      <c r="X239" s="70" t="s">
        <v>227</v>
      </c>
      <c r="Y239" s="70" t="s">
        <v>189</v>
      </c>
    </row>
    <row r="240" customFormat="false" ht="15" hidden="false" customHeight="false" outlineLevel="0" collapsed="false">
      <c r="A240" s="32" t="s">
        <v>444</v>
      </c>
      <c r="B240" s="32" t="s">
        <v>319</v>
      </c>
      <c r="C240" s="32" t="s">
        <v>463</v>
      </c>
      <c r="D240" s="66" t="n">
        <f aca="false">ROUND(S240*T240,0)</f>
        <v>576</v>
      </c>
      <c r="E240" s="66" t="n">
        <f aca="false">ROUND(S240,0)-D240</f>
        <v>429</v>
      </c>
      <c r="F240" s="66" t="n">
        <f aca="false">IF(COUNTA(D240:E240)=0,"",SUM(D240:E240))</f>
        <v>1005</v>
      </c>
      <c r="G240" s="47" t="n">
        <f aca="false">IF(OR(F240="",F240=0),"",D240/F240)</f>
        <v>0.573134328358209</v>
      </c>
      <c r="H240" s="47" t="n">
        <f aca="false">IF(OR(F240="",F240=0),"",E240/F240)</f>
        <v>0.426865671641791</v>
      </c>
      <c r="I240" s="32" t="s">
        <v>187</v>
      </c>
      <c r="J240" s="36" t="n">
        <v>2.04108163546025</v>
      </c>
      <c r="K240" s="36" t="n">
        <f aca="false">$K$8</f>
        <v>1.08250239635708</v>
      </c>
      <c r="L240" s="36" t="n">
        <f aca="false">SQRT(J240^2+K240^2)</f>
        <v>2.31037349377366</v>
      </c>
      <c r="M240" s="47" t="n">
        <f aca="false">IF(G240="","",MAX(0,G240-1.96*L240/100))</f>
        <v>0.527851007880245</v>
      </c>
      <c r="N240" s="47" t="n">
        <f aca="false">IF(G240="","",MIN(1,G240+1.96*L240/100))</f>
        <v>0.618417648836173</v>
      </c>
      <c r="O240" s="66" t="n">
        <f aca="false">ROUND(S240*W240,0)</f>
        <v>63</v>
      </c>
      <c r="P240" s="66" t="n">
        <f aca="false">IF(F240="","",ROUND(SQRT((F240*L240/100)^2+(G240*O240)^2),0))</f>
        <v>43</v>
      </c>
      <c r="R240" s="67" t="n">
        <v>6.00313932887955</v>
      </c>
      <c r="S240" s="68" t="n">
        <f aca="false">U240*V240*$F$5</f>
        <v>1004.54761904762</v>
      </c>
      <c r="T240" s="69" t="n">
        <f aca="false">MAX(0,MIN(1,R240/100+$D$5))</f>
        <v>0.573483574054427</v>
      </c>
      <c r="U240" s="69" t="n">
        <v>0.738095238095238</v>
      </c>
      <c r="V240" s="68" t="n">
        <v>1361</v>
      </c>
      <c r="W240" s="69" t="n">
        <v>0.0626598089245614</v>
      </c>
      <c r="X240" s="70" t="s">
        <v>227</v>
      </c>
      <c r="Y240" s="70" t="s">
        <v>189</v>
      </c>
    </row>
    <row r="241" customFormat="false" ht="15" hidden="false" customHeight="false" outlineLevel="0" collapsed="false">
      <c r="A241" s="32" t="s">
        <v>444</v>
      </c>
      <c r="B241" s="32" t="s">
        <v>319</v>
      </c>
      <c r="C241" s="32" t="s">
        <v>464</v>
      </c>
      <c r="D241" s="66" t="n">
        <f aca="false">ROUND(S241*T241,0)</f>
        <v>446</v>
      </c>
      <c r="E241" s="66" t="n">
        <f aca="false">ROUND(S241,0)-D241</f>
        <v>252</v>
      </c>
      <c r="F241" s="66" t="n">
        <f aca="false">IF(COUNTA(D241:E241)=0,"",SUM(D241:E241))</f>
        <v>698</v>
      </c>
      <c r="G241" s="47" t="n">
        <f aca="false">IF(OR(F241="",F241=0),"",D241/F241)</f>
        <v>0.638968481375358</v>
      </c>
      <c r="H241" s="47" t="n">
        <f aca="false">IF(OR(F241="",F241=0),"",E241/F241)</f>
        <v>0.361031518624642</v>
      </c>
      <c r="I241" s="32" t="s">
        <v>187</v>
      </c>
      <c r="J241" s="36" t="n">
        <v>2.23195740581291</v>
      </c>
      <c r="K241" s="36" t="n">
        <f aca="false">$K$8</f>
        <v>1.08250239635708</v>
      </c>
      <c r="L241" s="36" t="n">
        <f aca="false">SQRT(J241^2+K241^2)</f>
        <v>2.48061389568831</v>
      </c>
      <c r="M241" s="47" t="n">
        <f aca="false">IF(G241="","",MAX(0,G241-1.96*L241/100))</f>
        <v>0.590348449019867</v>
      </c>
      <c r="N241" s="47" t="n">
        <f aca="false">IF(G241="","",MIN(1,G241+1.96*L241/100))</f>
        <v>0.687588513730849</v>
      </c>
      <c r="O241" s="66" t="n">
        <f aca="false">ROUND(S241*W241,0)</f>
        <v>59</v>
      </c>
      <c r="P241" s="66" t="n">
        <f aca="false">IF(F241="","",ROUND(SQRT((F241*L241/100)^2+(G241*O241)^2),0))</f>
        <v>41</v>
      </c>
      <c r="R241" s="67" t="n">
        <v>12.5981468893251</v>
      </c>
      <c r="S241" s="68" t="n">
        <f aca="false">U241*V241*$F$5</f>
        <v>697.629411764706</v>
      </c>
      <c r="T241" s="69" t="n">
        <f aca="false">MAX(0,MIN(1,R241/100+$D$5))</f>
        <v>0.639433649658883</v>
      </c>
      <c r="U241" s="69" t="n">
        <v>0.685294117647059</v>
      </c>
      <c r="V241" s="68" t="n">
        <v>1018</v>
      </c>
      <c r="W241" s="69" t="n">
        <v>0.084758520671361</v>
      </c>
      <c r="X241" s="70" t="s">
        <v>194</v>
      </c>
      <c r="Y241" s="70" t="s">
        <v>189</v>
      </c>
    </row>
    <row r="242" customFormat="false" ht="15" hidden="false" customHeight="false" outlineLevel="0" collapsed="false">
      <c r="A242" s="32" t="s">
        <v>444</v>
      </c>
      <c r="B242" s="32" t="s">
        <v>319</v>
      </c>
      <c r="C242" s="32" t="s">
        <v>465</v>
      </c>
      <c r="D242" s="66" t="n">
        <f aca="false">ROUND(S242*T242,0)</f>
        <v>571</v>
      </c>
      <c r="E242" s="66" t="n">
        <f aca="false">ROUND(S242,0)-D242</f>
        <v>292</v>
      </c>
      <c r="F242" s="66" t="n">
        <f aca="false">IF(COUNTA(D242:E242)=0,"",SUM(D242:E242))</f>
        <v>863</v>
      </c>
      <c r="G242" s="47" t="n">
        <f aca="false">IF(OR(F242="",F242=0),"",D242/F242)</f>
        <v>0.661645422943221</v>
      </c>
      <c r="H242" s="47" t="n">
        <f aca="false">IF(OR(F242="",F242=0),"",E242/F242)</f>
        <v>0.338354577056779</v>
      </c>
      <c r="I242" s="32" t="s">
        <v>187</v>
      </c>
      <c r="J242" s="36" t="n">
        <v>2.23195740581291</v>
      </c>
      <c r="K242" s="36" t="n">
        <f aca="false">$K$8</f>
        <v>1.08250239635708</v>
      </c>
      <c r="L242" s="36" t="n">
        <f aca="false">SQRT(J242^2+K242^2)</f>
        <v>2.48061389568831</v>
      </c>
      <c r="M242" s="47" t="n">
        <f aca="false">IF(G242="","",MAX(0,G242-1.96*L242/100))</f>
        <v>0.613025390587731</v>
      </c>
      <c r="N242" s="47" t="n">
        <f aca="false">IF(G242="","",MIN(1,G242+1.96*L242/100))</f>
        <v>0.710265455298712</v>
      </c>
      <c r="O242" s="66" t="n">
        <f aca="false">ROUND(S242*W242,0)</f>
        <v>73</v>
      </c>
      <c r="P242" s="66" t="n">
        <f aca="false">IF(F242="","",ROUND(SQRT((F242*L242/100)^2+(G242*O242)^2),0))</f>
        <v>53</v>
      </c>
      <c r="R242" s="67" t="n">
        <v>14.8275393742358</v>
      </c>
      <c r="S242" s="68" t="n">
        <f aca="false">U242*V242*$F$5</f>
        <v>863.161290322581</v>
      </c>
      <c r="T242" s="69" t="n">
        <f aca="false">MAX(0,MIN(1,R242/100+$D$5))</f>
        <v>0.66172757450799</v>
      </c>
      <c r="U242" s="69" t="n">
        <v>0.551893408134642</v>
      </c>
      <c r="V242" s="68" t="n">
        <v>1564</v>
      </c>
      <c r="W242" s="69" t="n">
        <v>0.084758520671361</v>
      </c>
      <c r="X242" s="70" t="s">
        <v>194</v>
      </c>
      <c r="Y242" s="70" t="s">
        <v>189</v>
      </c>
    </row>
    <row r="243" customFormat="false" ht="15" hidden="false" customHeight="false" outlineLevel="0" collapsed="false">
      <c r="A243" s="32" t="s">
        <v>444</v>
      </c>
      <c r="B243" s="32" t="s">
        <v>319</v>
      </c>
      <c r="C243" s="32" t="s">
        <v>466</v>
      </c>
      <c r="D243" s="66" t="n">
        <f aca="false">ROUND(S243*T243,0)</f>
        <v>703</v>
      </c>
      <c r="E243" s="66" t="n">
        <f aca="false">ROUND(S243,0)-D243</f>
        <v>428</v>
      </c>
      <c r="F243" s="66" t="n">
        <f aca="false">IF(COUNTA(D243:E243)=0,"",SUM(D243:E243))</f>
        <v>1131</v>
      </c>
      <c r="G243" s="47" t="n">
        <f aca="false">IF(OR(F243="",F243=0),"",D243/F243)</f>
        <v>0.62157382847038</v>
      </c>
      <c r="H243" s="47" t="n">
        <f aca="false">IF(OR(F243="",F243=0),"",E243/F243)</f>
        <v>0.37842617152962</v>
      </c>
      <c r="I243" s="32" t="s">
        <v>187</v>
      </c>
      <c r="J243" s="36" t="n">
        <v>2.04108163546025</v>
      </c>
      <c r="K243" s="36" t="n">
        <f aca="false">$K$8</f>
        <v>1.08250239635708</v>
      </c>
      <c r="L243" s="36" t="n">
        <f aca="false">SQRT(J243^2+K243^2)</f>
        <v>2.31037349377366</v>
      </c>
      <c r="M243" s="47" t="n">
        <f aca="false">IF(G243="","",MAX(0,G243-1.96*L243/100))</f>
        <v>0.576290507992417</v>
      </c>
      <c r="N243" s="47" t="n">
        <f aca="false">IF(G243="","",MIN(1,G243+1.96*L243/100))</f>
        <v>0.666857148948344</v>
      </c>
      <c r="O243" s="66" t="n">
        <f aca="false">ROUND(S243*W243,0)</f>
        <v>71</v>
      </c>
      <c r="P243" s="66" t="n">
        <f aca="false">IF(F243="","",ROUND(SQRT((F243*L243/100)^2+(G243*O243)^2),0))</f>
        <v>51</v>
      </c>
      <c r="R243" s="67" t="n">
        <v>10.8266183353228</v>
      </c>
      <c r="S243" s="68" t="n">
        <f aca="false">U243*V243*$F$5</f>
        <v>1131.04550209205</v>
      </c>
      <c r="T243" s="69" t="n">
        <f aca="false">MAX(0,MIN(1,R243/100+$D$5))</f>
        <v>0.62171836411886</v>
      </c>
      <c r="U243" s="69" t="n">
        <v>0.582112970711297</v>
      </c>
      <c r="V243" s="68" t="n">
        <v>1943</v>
      </c>
      <c r="W243" s="69" t="n">
        <v>0.0626598089245614</v>
      </c>
      <c r="X243" s="70" t="s">
        <v>227</v>
      </c>
      <c r="Y243" s="70" t="s">
        <v>189</v>
      </c>
    </row>
    <row r="244" customFormat="false" ht="15" hidden="false" customHeight="false" outlineLevel="0" collapsed="false">
      <c r="A244" s="32" t="s">
        <v>444</v>
      </c>
      <c r="B244" s="32" t="s">
        <v>319</v>
      </c>
      <c r="C244" s="32" t="s">
        <v>467</v>
      </c>
      <c r="D244" s="66" t="n">
        <f aca="false">ROUND(S244*T244,0)</f>
        <v>527</v>
      </c>
      <c r="E244" s="66" t="n">
        <f aca="false">ROUND(S244,0)-D244</f>
        <v>213</v>
      </c>
      <c r="F244" s="66" t="n">
        <f aca="false">IF(COUNTA(D244:E244)=0,"",SUM(D244:E244))</f>
        <v>740</v>
      </c>
      <c r="G244" s="47" t="n">
        <f aca="false">IF(OR(F244="",F244=0),"",D244/F244)</f>
        <v>0.712162162162162</v>
      </c>
      <c r="H244" s="47" t="n">
        <f aca="false">IF(OR(F244="",F244=0),"",E244/F244)</f>
        <v>0.287837837837838</v>
      </c>
      <c r="I244" s="32" t="s">
        <v>187</v>
      </c>
      <c r="J244" s="36" t="n">
        <v>2.23195740581291</v>
      </c>
      <c r="K244" s="36" t="n">
        <f aca="false">$K$8</f>
        <v>1.08250239635708</v>
      </c>
      <c r="L244" s="36" t="n">
        <f aca="false">SQRT(J244^2+K244^2)</f>
        <v>2.48061389568831</v>
      </c>
      <c r="M244" s="47" t="n">
        <f aca="false">IF(G244="","",MAX(0,G244-1.96*L244/100))</f>
        <v>0.663542129806671</v>
      </c>
      <c r="N244" s="47" t="n">
        <f aca="false">IF(G244="","",MIN(1,G244+1.96*L244/100))</f>
        <v>0.760782194517653</v>
      </c>
      <c r="O244" s="66" t="n">
        <f aca="false">ROUND(S244*W244,0)</f>
        <v>63</v>
      </c>
      <c r="P244" s="66" t="n">
        <f aca="false">IF(F244="","",ROUND(SQRT((F244*L244/100)^2+(G244*O244)^2),0))</f>
        <v>48</v>
      </c>
      <c r="R244" s="67" t="n">
        <v>19.8358857083899</v>
      </c>
      <c r="S244" s="68" t="n">
        <f aca="false">U244*V244*$F$5</f>
        <v>740.0329218107</v>
      </c>
      <c r="T244" s="69" t="n">
        <f aca="false">MAX(0,MIN(1,R244/100+$D$5))</f>
        <v>0.71181103784953</v>
      </c>
      <c r="U244" s="69" t="n">
        <v>0.303292181069959</v>
      </c>
      <c r="V244" s="68" t="n">
        <v>2440</v>
      </c>
      <c r="W244" s="69" t="n">
        <v>0.084758520671361</v>
      </c>
      <c r="X244" s="70" t="s">
        <v>194</v>
      </c>
      <c r="Y244" s="70" t="s">
        <v>189</v>
      </c>
    </row>
    <row r="245" customFormat="false" ht="15" hidden="false" customHeight="false" outlineLevel="0" collapsed="false">
      <c r="A245" s="32" t="s">
        <v>444</v>
      </c>
      <c r="B245" s="32" t="s">
        <v>319</v>
      </c>
      <c r="C245" s="32" t="s">
        <v>468</v>
      </c>
      <c r="D245" s="66" t="n">
        <f aca="false">ROUND(S245*T245,0)</f>
        <v>551</v>
      </c>
      <c r="E245" s="66" t="n">
        <f aca="false">ROUND(S245,0)-D245</f>
        <v>320</v>
      </c>
      <c r="F245" s="66" t="n">
        <f aca="false">IF(COUNTA(D245:E245)=0,"",SUM(D245:E245))</f>
        <v>871</v>
      </c>
      <c r="G245" s="47" t="n">
        <f aca="false">IF(OR(F245="",F245=0),"",D245/F245)</f>
        <v>0.632606199770379</v>
      </c>
      <c r="H245" s="47" t="n">
        <f aca="false">IF(OR(F245="",F245=0),"",E245/F245)</f>
        <v>0.367393800229621</v>
      </c>
      <c r="I245" s="32" t="s">
        <v>187</v>
      </c>
      <c r="J245" s="36" t="n">
        <v>2.23195740581291</v>
      </c>
      <c r="K245" s="36" t="n">
        <f aca="false">$K$8</f>
        <v>1.08250239635708</v>
      </c>
      <c r="L245" s="36" t="n">
        <f aca="false">SQRT(J245^2+K245^2)</f>
        <v>2.48061389568831</v>
      </c>
      <c r="M245" s="47" t="n">
        <f aca="false">IF(G245="","",MAX(0,G245-1.96*L245/100))</f>
        <v>0.583986167414888</v>
      </c>
      <c r="N245" s="47" t="n">
        <f aca="false">IF(G245="","",MIN(1,G245+1.96*L245/100))</f>
        <v>0.68122623212587</v>
      </c>
      <c r="O245" s="66" t="n">
        <f aca="false">ROUND(S245*W245,0)</f>
        <v>74</v>
      </c>
      <c r="P245" s="66" t="n">
        <f aca="false">IF(F245="","",ROUND(SQRT((F245*L245/100)^2+(G245*O245)^2),0))</f>
        <v>52</v>
      </c>
      <c r="R245" s="67" t="n">
        <v>11.8963510266854</v>
      </c>
      <c r="S245" s="68" t="n">
        <f aca="false">U245*V245*$F$5</f>
        <v>870.802226935313</v>
      </c>
      <c r="T245" s="69" t="n">
        <f aca="false">MAX(0,MIN(1,R245/100+$D$5))</f>
        <v>0.632415691032485</v>
      </c>
      <c r="U245" s="69" t="n">
        <v>0.449098621420997</v>
      </c>
      <c r="V245" s="68" t="n">
        <v>1939</v>
      </c>
      <c r="W245" s="69" t="n">
        <v>0.084758520671361</v>
      </c>
      <c r="X245" s="70" t="s">
        <v>194</v>
      </c>
      <c r="Y245" s="70" t="s">
        <v>189</v>
      </c>
    </row>
    <row r="246" customFormat="false" ht="15" hidden="false" customHeight="false" outlineLevel="0" collapsed="false">
      <c r="A246" s="32" t="s">
        <v>444</v>
      </c>
      <c r="B246" s="32" t="s">
        <v>319</v>
      </c>
      <c r="C246" s="32" t="s">
        <v>469</v>
      </c>
      <c r="D246" s="66" t="n">
        <f aca="false">ROUND(S246*T246,0)</f>
        <v>160</v>
      </c>
      <c r="E246" s="66" t="n">
        <f aca="false">ROUND(S246,0)-D246</f>
        <v>55</v>
      </c>
      <c r="F246" s="66" t="n">
        <f aca="false">IF(COUNTA(D246:E246)=0,"",SUM(D246:E246))</f>
        <v>215</v>
      </c>
      <c r="G246" s="47" t="n">
        <f aca="false">IF(OR(F246="",F246=0),"",D246/F246)</f>
        <v>0.744186046511628</v>
      </c>
      <c r="H246" s="47" t="n">
        <f aca="false">IF(OR(F246="",F246=0),"",E246/F246)</f>
        <v>0.255813953488372</v>
      </c>
      <c r="I246" s="32" t="s">
        <v>187</v>
      </c>
      <c r="J246" s="36" t="n">
        <v>3.27267117391589</v>
      </c>
      <c r="K246" s="36" t="n">
        <f aca="false">$K$8</f>
        <v>1.08250239635708</v>
      </c>
      <c r="L246" s="36" t="n">
        <f aca="false">SQRT(J246^2+K246^2)</f>
        <v>3.44705498225642</v>
      </c>
      <c r="M246" s="47" t="n">
        <f aca="false">IF(G246="","",MAX(0,G246-1.96*L246/100))</f>
        <v>0.676623768859402</v>
      </c>
      <c r="N246" s="47" t="n">
        <f aca="false">IF(G246="","",MIN(1,G246+1.96*L246/100))</f>
        <v>0.811748324163854</v>
      </c>
      <c r="O246" s="66" t="n">
        <f aca="false">ROUND(S246*W246,0)</f>
        <v>31</v>
      </c>
      <c r="P246" s="66" t="n">
        <f aca="false">IF(F246="","",ROUND(SQRT((F246*L246/100)^2+(G246*O246)^2),0))</f>
        <v>24</v>
      </c>
      <c r="R246" s="67" t="n">
        <v>22.8537638518952</v>
      </c>
      <c r="S246" s="68" t="n">
        <f aca="false">U246*V246*$F$5</f>
        <v>215.348525469169</v>
      </c>
      <c r="T246" s="69" t="n">
        <f aca="false">MAX(0,MIN(1,R246/100+$D$5))</f>
        <v>0.741989819284584</v>
      </c>
      <c r="U246" s="69" t="n">
        <v>0.281501340482574</v>
      </c>
      <c r="V246" s="68" t="n">
        <v>765</v>
      </c>
      <c r="W246" s="69" t="n">
        <v>0.144238908687966</v>
      </c>
      <c r="X246" s="70" t="s">
        <v>188</v>
      </c>
      <c r="Y246" s="70" t="s">
        <v>189</v>
      </c>
    </row>
    <row r="247" customFormat="false" ht="15" hidden="false" customHeight="false" outlineLevel="0" collapsed="false">
      <c r="A247" s="32" t="s">
        <v>444</v>
      </c>
      <c r="B247" s="32" t="s">
        <v>319</v>
      </c>
      <c r="C247" s="32" t="s">
        <v>470</v>
      </c>
      <c r="D247" s="66" t="n">
        <f aca="false">ROUND(S247*T247,0)</f>
        <v>321</v>
      </c>
      <c r="E247" s="66" t="n">
        <f aca="false">ROUND(S247,0)-D247</f>
        <v>120</v>
      </c>
      <c r="F247" s="66" t="n">
        <f aca="false">IF(COUNTA(D247:E247)=0,"",SUM(D247:E247))</f>
        <v>441</v>
      </c>
      <c r="G247" s="47" t="n">
        <f aca="false">IF(OR(F247="",F247=0),"",D247/F247)</f>
        <v>0.727891156462585</v>
      </c>
      <c r="H247" s="47" t="n">
        <f aca="false">IF(OR(F247="",F247=0),"",E247/F247)</f>
        <v>0.272108843537415</v>
      </c>
      <c r="I247" s="32" t="s">
        <v>187</v>
      </c>
      <c r="J247" s="36" t="n">
        <v>3.27267117391589</v>
      </c>
      <c r="K247" s="36" t="n">
        <f aca="false">$K$8</f>
        <v>1.08250239635708</v>
      </c>
      <c r="L247" s="36" t="n">
        <f aca="false">SQRT(J247^2+K247^2)</f>
        <v>3.44705498225642</v>
      </c>
      <c r="M247" s="47" t="n">
        <f aca="false">IF(G247="","",MAX(0,G247-1.96*L247/100))</f>
        <v>0.660328878810359</v>
      </c>
      <c r="N247" s="47" t="n">
        <f aca="false">IF(G247="","",MIN(1,G247+1.96*L247/100))</f>
        <v>0.795453434114811</v>
      </c>
      <c r="O247" s="66" t="n">
        <f aca="false">ROUND(S247*W247,0)</f>
        <v>64</v>
      </c>
      <c r="P247" s="66" t="n">
        <f aca="false">IF(F247="","",ROUND(SQRT((F247*L247/100)^2+(G247*O247)^2),0))</f>
        <v>49</v>
      </c>
      <c r="R247" s="67" t="n">
        <v>21.5825572275038</v>
      </c>
      <c r="S247" s="68" t="n">
        <f aca="false">U247*V247*$F$5</f>
        <v>440.805484147387</v>
      </c>
      <c r="T247" s="69" t="n">
        <f aca="false">MAX(0,MIN(1,R247/100+$D$5))</f>
        <v>0.72927775304067</v>
      </c>
      <c r="U247" s="69" t="n">
        <v>0.381319622964867</v>
      </c>
      <c r="V247" s="68" t="n">
        <v>1156</v>
      </c>
      <c r="W247" s="69" t="n">
        <v>0.144238908687966</v>
      </c>
      <c r="X247" s="70" t="s">
        <v>188</v>
      </c>
      <c r="Y247" s="70" t="s">
        <v>189</v>
      </c>
    </row>
    <row r="248" customFormat="false" ht="15" hidden="false" customHeight="false" outlineLevel="0" collapsed="false">
      <c r="A248" s="32" t="s">
        <v>444</v>
      </c>
      <c r="B248" s="32" t="s">
        <v>319</v>
      </c>
      <c r="C248" s="32" t="s">
        <v>471</v>
      </c>
      <c r="D248" s="66" t="n">
        <f aca="false">ROUND(S248*T248,0)</f>
        <v>270</v>
      </c>
      <c r="E248" s="66" t="n">
        <f aca="false">ROUND(S248,0)-D248</f>
        <v>98</v>
      </c>
      <c r="F248" s="66" t="n">
        <f aca="false">IF(COUNTA(D248:E248)=0,"",SUM(D248:E248))</f>
        <v>368</v>
      </c>
      <c r="G248" s="47" t="n">
        <f aca="false">IF(OR(F248="",F248=0),"",D248/F248)</f>
        <v>0.733695652173913</v>
      </c>
      <c r="H248" s="47" t="n">
        <f aca="false">IF(OR(F248="",F248=0),"",E248/F248)</f>
        <v>0.266304347826087</v>
      </c>
      <c r="I248" s="32" t="s">
        <v>187</v>
      </c>
      <c r="J248" s="36" t="n">
        <v>3.27267117391589</v>
      </c>
      <c r="K248" s="36" t="n">
        <f aca="false">$K$8</f>
        <v>1.08250239635708</v>
      </c>
      <c r="L248" s="36" t="n">
        <f aca="false">SQRT(J248^2+K248^2)</f>
        <v>3.44705498225642</v>
      </c>
      <c r="M248" s="47" t="n">
        <f aca="false">IF(G248="","",MAX(0,G248-1.96*L248/100))</f>
        <v>0.666133374521687</v>
      </c>
      <c r="N248" s="47" t="n">
        <f aca="false">IF(G248="","",MIN(1,G248+1.96*L248/100))</f>
        <v>0.801257929826139</v>
      </c>
      <c r="O248" s="66" t="n">
        <f aca="false">ROUND(S248*W248,0)</f>
        <v>53</v>
      </c>
      <c r="P248" s="66" t="n">
        <f aca="false">IF(F248="","",ROUND(SQRT((F248*L248/100)^2+(G248*O248)^2),0))</f>
        <v>41</v>
      </c>
      <c r="R248" s="67" t="n">
        <v>22.0338286252015</v>
      </c>
      <c r="S248" s="68" t="n">
        <f aca="false">U248*V248*$F$5</f>
        <v>367.804159445407</v>
      </c>
      <c r="T248" s="69" t="n">
        <f aca="false">MAX(0,MIN(1,R248/100+$D$5))</f>
        <v>0.733790467017647</v>
      </c>
      <c r="U248" s="69" t="n">
        <v>0.306759098786828</v>
      </c>
      <c r="V248" s="68" t="n">
        <v>1199</v>
      </c>
      <c r="W248" s="69" t="n">
        <v>0.144238908687966</v>
      </c>
      <c r="X248" s="70" t="s">
        <v>188</v>
      </c>
      <c r="Y248" s="70" t="s">
        <v>189</v>
      </c>
    </row>
    <row r="249" customFormat="false" ht="15" hidden="false" customHeight="false" outlineLevel="0" collapsed="false">
      <c r="A249" s="32" t="s">
        <v>444</v>
      </c>
      <c r="B249" s="32" t="s">
        <v>319</v>
      </c>
      <c r="C249" s="32" t="s">
        <v>472</v>
      </c>
      <c r="D249" s="66" t="n">
        <f aca="false">ROUND(S249*T249,0)</f>
        <v>368</v>
      </c>
      <c r="E249" s="66" t="n">
        <f aca="false">ROUND(S249,0)-D249</f>
        <v>106</v>
      </c>
      <c r="F249" s="66" t="n">
        <f aca="false">IF(COUNTA(D249:E249)=0,"",SUM(D249:E249))</f>
        <v>474</v>
      </c>
      <c r="G249" s="47" t="n">
        <f aca="false">IF(OR(F249="",F249=0),"",D249/F249)</f>
        <v>0.776371308016878</v>
      </c>
      <c r="H249" s="47" t="n">
        <f aca="false">IF(OR(F249="",F249=0),"",E249/F249)</f>
        <v>0.223628691983122</v>
      </c>
      <c r="I249" s="32" t="s">
        <v>187</v>
      </c>
      <c r="J249" s="36" t="n">
        <v>3.27267117391589</v>
      </c>
      <c r="K249" s="36" t="n">
        <f aca="false">$K$8</f>
        <v>1.08250239635708</v>
      </c>
      <c r="L249" s="36" t="n">
        <f aca="false">SQRT(J249^2+K249^2)</f>
        <v>3.44705498225642</v>
      </c>
      <c r="M249" s="47" t="n">
        <f aca="false">IF(G249="","",MAX(0,G249-1.96*L249/100))</f>
        <v>0.708809030364652</v>
      </c>
      <c r="N249" s="47" t="n">
        <f aca="false">IF(G249="","",MIN(1,G249+1.96*L249/100))</f>
        <v>0.843933585669104</v>
      </c>
      <c r="O249" s="66" t="n">
        <f aca="false">ROUND(S249*W249,0)</f>
        <v>68</v>
      </c>
      <c r="P249" s="66" t="n">
        <f aca="false">IF(F249="","",ROUND(SQRT((F249*L249/100)^2+(G249*O249)^2),0))</f>
        <v>55</v>
      </c>
      <c r="R249" s="67" t="n">
        <v>26.3127975085611</v>
      </c>
      <c r="S249" s="68" t="n">
        <f aca="false">U249*V249*$F$5</f>
        <v>473.687539936102</v>
      </c>
      <c r="T249" s="69" t="n">
        <f aca="false">MAX(0,MIN(1,R249/100+$D$5))</f>
        <v>0.776580155851243</v>
      </c>
      <c r="U249" s="69" t="n">
        <v>0.281789137380192</v>
      </c>
      <c r="V249" s="68" t="n">
        <v>1681</v>
      </c>
      <c r="W249" s="69" t="n">
        <v>0.144238908687966</v>
      </c>
      <c r="X249" s="70" t="s">
        <v>188</v>
      </c>
      <c r="Y249" s="70" t="s">
        <v>189</v>
      </c>
    </row>
    <row r="250" customFormat="false" ht="15" hidden="false" customHeight="false" outlineLevel="0" collapsed="false">
      <c r="A250" s="32" t="s">
        <v>444</v>
      </c>
      <c r="B250" s="32" t="s">
        <v>319</v>
      </c>
      <c r="C250" s="32" t="s">
        <v>473</v>
      </c>
      <c r="D250" s="66" t="n">
        <f aca="false">ROUND(S250*T250,0)</f>
        <v>690</v>
      </c>
      <c r="E250" s="66" t="n">
        <f aca="false">ROUND(S250,0)-D250</f>
        <v>146</v>
      </c>
      <c r="F250" s="66" t="n">
        <f aca="false">IF(COUNTA(D250:E250)=0,"",SUM(D250:E250))</f>
        <v>836</v>
      </c>
      <c r="G250" s="47" t="n">
        <f aca="false">IF(OR(F250="",F250=0),"",D250/F250)</f>
        <v>0.825358851674641</v>
      </c>
      <c r="H250" s="47" t="n">
        <f aca="false">IF(OR(F250="",F250=0),"",E250/F250)</f>
        <v>0.174641148325359</v>
      </c>
      <c r="I250" s="32" t="s">
        <v>187</v>
      </c>
      <c r="J250" s="36" t="n">
        <v>2.23195740581291</v>
      </c>
      <c r="K250" s="36" t="n">
        <f aca="false">$K$8</f>
        <v>1.08250239635708</v>
      </c>
      <c r="L250" s="36" t="n">
        <f aca="false">SQRT(J250^2+K250^2)</f>
        <v>2.48061389568831</v>
      </c>
      <c r="M250" s="47" t="n">
        <f aca="false">IF(G250="","",MAX(0,G250-1.96*L250/100))</f>
        <v>0.77673881931915</v>
      </c>
      <c r="N250" s="47" t="n">
        <f aca="false">IF(G250="","",MIN(1,G250+1.96*L250/100))</f>
        <v>0.873978884030132</v>
      </c>
      <c r="O250" s="66" t="n">
        <f aca="false">ROUND(S250*W250,0)</f>
        <v>71</v>
      </c>
      <c r="P250" s="66" t="n">
        <f aca="false">IF(F250="","",ROUND(SQRT((F250*L250/100)^2+(G250*O250)^2),0))</f>
        <v>62</v>
      </c>
      <c r="R250" s="67" t="n">
        <v>31.2830496036305</v>
      </c>
      <c r="S250" s="68" t="n">
        <f aca="false">U250*V250*$F$5</f>
        <v>835.622727272728</v>
      </c>
      <c r="T250" s="69" t="n">
        <f aca="false">MAX(0,MIN(1,R250/100+$D$5))</f>
        <v>0.826282676801937</v>
      </c>
      <c r="U250" s="69" t="n">
        <v>0.224147727272727</v>
      </c>
      <c r="V250" s="68" t="n">
        <v>3728</v>
      </c>
      <c r="W250" s="69" t="n">
        <v>0.084758520671361</v>
      </c>
      <c r="X250" s="70" t="s">
        <v>194</v>
      </c>
      <c r="Y250" s="70" t="s">
        <v>189</v>
      </c>
    </row>
    <row r="251" customFormat="false" ht="15" hidden="false" customHeight="false" outlineLevel="0" collapsed="false">
      <c r="A251" s="32" t="s">
        <v>444</v>
      </c>
      <c r="B251" s="32" t="s">
        <v>319</v>
      </c>
      <c r="C251" s="32" t="s">
        <v>474</v>
      </c>
      <c r="D251" s="66" t="n">
        <f aca="false">ROUND(S251*T251,0)</f>
        <v>390</v>
      </c>
      <c r="E251" s="66" t="n">
        <f aca="false">ROUND(S251,0)-D251</f>
        <v>118</v>
      </c>
      <c r="F251" s="66" t="n">
        <f aca="false">IF(COUNTA(D251:E251)=0,"",SUM(D251:E251))</f>
        <v>508</v>
      </c>
      <c r="G251" s="47" t="n">
        <f aca="false">IF(OR(F251="",F251=0),"",D251/F251)</f>
        <v>0.767716535433071</v>
      </c>
      <c r="H251" s="47" t="n">
        <f aca="false">IF(OR(F251="",F251=0),"",E251/F251)</f>
        <v>0.232283464566929</v>
      </c>
      <c r="I251" s="32" t="s">
        <v>187</v>
      </c>
      <c r="J251" s="36" t="n">
        <v>3.27267117391589</v>
      </c>
      <c r="K251" s="36" t="n">
        <f aca="false">$K$8</f>
        <v>1.08250239635708</v>
      </c>
      <c r="L251" s="36" t="n">
        <f aca="false">SQRT(J251^2+K251^2)</f>
        <v>3.44705498225642</v>
      </c>
      <c r="M251" s="47" t="n">
        <f aca="false">IF(G251="","",MAX(0,G251-1.96*L251/100))</f>
        <v>0.700154257780845</v>
      </c>
      <c r="N251" s="47" t="n">
        <f aca="false">IF(G251="","",MIN(1,G251+1.96*L251/100))</f>
        <v>0.835278813085297</v>
      </c>
      <c r="O251" s="66" t="n">
        <f aca="false">ROUND(S251*W251,0)</f>
        <v>73</v>
      </c>
      <c r="P251" s="66" t="n">
        <f aca="false">IF(F251="","",ROUND(SQRT((F251*L251/100)^2+(G251*O251)^2),0))</f>
        <v>59</v>
      </c>
      <c r="R251" s="67" t="n">
        <v>25.3855702383401</v>
      </c>
      <c r="S251" s="68" t="n">
        <f aca="false">U251*V251*$F$5</f>
        <v>507.768014059754</v>
      </c>
      <c r="T251" s="69" t="n">
        <f aca="false">MAX(0,MIN(1,R251/100+$D$5))</f>
        <v>0.767307883149033</v>
      </c>
      <c r="U251" s="69" t="n">
        <v>0.272993555946104</v>
      </c>
      <c r="V251" s="68" t="n">
        <v>1860</v>
      </c>
      <c r="W251" s="69" t="n">
        <v>0.144238908687966</v>
      </c>
      <c r="X251" s="70" t="s">
        <v>188</v>
      </c>
      <c r="Y251" s="70" t="s">
        <v>189</v>
      </c>
    </row>
    <row r="252" customFormat="false" ht="15" hidden="false" customHeight="false" outlineLevel="0" collapsed="false">
      <c r="A252" s="32" t="s">
        <v>444</v>
      </c>
      <c r="B252" s="32" t="s">
        <v>319</v>
      </c>
      <c r="C252" s="32" t="s">
        <v>475</v>
      </c>
      <c r="D252" s="66" t="n">
        <f aca="false">ROUND(S252*T252,0)</f>
        <v>370</v>
      </c>
      <c r="E252" s="66" t="n">
        <f aca="false">ROUND(S252,0)-D252</f>
        <v>129</v>
      </c>
      <c r="F252" s="66" t="n">
        <f aca="false">IF(COUNTA(D252:E252)=0,"",SUM(D252:E252))</f>
        <v>499</v>
      </c>
      <c r="G252" s="47" t="n">
        <f aca="false">IF(OR(F252="",F252=0),"",D252/F252)</f>
        <v>0.741482965931864</v>
      </c>
      <c r="H252" s="47" t="n">
        <f aca="false">IF(OR(F252="",F252=0),"",E252/F252)</f>
        <v>0.258517034068136</v>
      </c>
      <c r="I252" s="32" t="s">
        <v>187</v>
      </c>
      <c r="J252" s="36" t="n">
        <v>3.27267117391589</v>
      </c>
      <c r="K252" s="36" t="n">
        <f aca="false">$K$8</f>
        <v>1.08250239635708</v>
      </c>
      <c r="L252" s="36" t="n">
        <f aca="false">SQRT(J252^2+K252^2)</f>
        <v>3.44705498225642</v>
      </c>
      <c r="M252" s="47" t="n">
        <f aca="false">IF(G252="","",MAX(0,G252-1.96*L252/100))</f>
        <v>0.673920688279638</v>
      </c>
      <c r="N252" s="47" t="n">
        <f aca="false">IF(G252="","",MIN(1,G252+1.96*L252/100))</f>
        <v>0.80904524358409</v>
      </c>
      <c r="O252" s="66" t="n">
        <f aca="false">ROUND(S252*W252,0)</f>
        <v>72</v>
      </c>
      <c r="P252" s="66" t="n">
        <f aca="false">IF(F252="","",ROUND(SQRT((F252*L252/100)^2+(G252*O252)^2),0))</f>
        <v>56</v>
      </c>
      <c r="R252" s="67" t="n">
        <v>22.8765552042831</v>
      </c>
      <c r="S252" s="68" t="n">
        <f aca="false">U252*V252*$F$5</f>
        <v>498.871436256052</v>
      </c>
      <c r="T252" s="69" t="n">
        <f aca="false">MAX(0,MIN(1,R252/100+$D$5))</f>
        <v>0.742217732808463</v>
      </c>
      <c r="U252" s="69" t="n">
        <v>0.267348036578806</v>
      </c>
      <c r="V252" s="68" t="n">
        <v>1866</v>
      </c>
      <c r="W252" s="69" t="n">
        <v>0.144238908687966</v>
      </c>
      <c r="X252" s="70" t="s">
        <v>188</v>
      </c>
      <c r="Y252" s="70" t="s">
        <v>189</v>
      </c>
    </row>
    <row r="253" customFormat="false" ht="15" hidden="false" customHeight="false" outlineLevel="0" collapsed="false">
      <c r="A253" s="32" t="s">
        <v>444</v>
      </c>
      <c r="B253" s="32" t="s">
        <v>319</v>
      </c>
      <c r="C253" s="32" t="s">
        <v>476</v>
      </c>
      <c r="D253" s="66" t="n">
        <f aca="false">ROUND(S253*T253,0)</f>
        <v>392</v>
      </c>
      <c r="E253" s="66" t="n">
        <f aca="false">ROUND(S253,0)-D253</f>
        <v>142</v>
      </c>
      <c r="F253" s="66" t="n">
        <f aca="false">IF(COUNTA(D253:E253)=0,"",SUM(D253:E253))</f>
        <v>534</v>
      </c>
      <c r="G253" s="47" t="n">
        <f aca="false">IF(OR(F253="",F253=0),"",D253/F253)</f>
        <v>0.734082397003745</v>
      </c>
      <c r="H253" s="47" t="n">
        <f aca="false">IF(OR(F253="",F253=0),"",E253/F253)</f>
        <v>0.265917602996255</v>
      </c>
      <c r="I253" s="32" t="s">
        <v>187</v>
      </c>
      <c r="J253" s="36" t="n">
        <v>3.27267117391589</v>
      </c>
      <c r="K253" s="36" t="n">
        <f aca="false">$K$8</f>
        <v>1.08250239635708</v>
      </c>
      <c r="L253" s="36" t="n">
        <f aca="false">SQRT(J253^2+K253^2)</f>
        <v>3.44705498225642</v>
      </c>
      <c r="M253" s="47" t="n">
        <f aca="false">IF(G253="","",MAX(0,G253-1.96*L253/100))</f>
        <v>0.666520119351519</v>
      </c>
      <c r="N253" s="47" t="n">
        <f aca="false">IF(G253="","",MIN(1,G253+1.96*L253/100))</f>
        <v>0.801644674655971</v>
      </c>
      <c r="O253" s="66" t="n">
        <f aca="false">ROUND(S253*W253,0)</f>
        <v>77</v>
      </c>
      <c r="P253" s="66" t="n">
        <f aca="false">IF(F253="","",ROUND(SQRT((F253*L253/100)^2+(G253*O253)^2),0))</f>
        <v>59</v>
      </c>
      <c r="R253" s="67" t="n">
        <v>22.1240382421967</v>
      </c>
      <c r="S253" s="68" t="n">
        <f aca="false">U253*V253*$F$5</f>
        <v>533.985148514852</v>
      </c>
      <c r="T253" s="69" t="n">
        <f aca="false">MAX(0,MIN(1,R253/100+$D$5))</f>
        <v>0.734692563187599</v>
      </c>
      <c r="U253" s="69" t="n">
        <v>0.698019801980198</v>
      </c>
      <c r="V253" s="68" t="n">
        <v>765</v>
      </c>
      <c r="W253" s="69" t="n">
        <v>0.144238908687966</v>
      </c>
      <c r="X253" s="70" t="s">
        <v>188</v>
      </c>
      <c r="Y253" s="70" t="s">
        <v>189</v>
      </c>
    </row>
    <row r="254" customFormat="false" ht="15" hidden="false" customHeight="false" outlineLevel="0" collapsed="false">
      <c r="A254" s="32" t="s">
        <v>444</v>
      </c>
      <c r="B254" s="32" t="s">
        <v>319</v>
      </c>
      <c r="C254" s="32" t="s">
        <v>477</v>
      </c>
      <c r="D254" s="66" t="n">
        <f aca="false">ROUND(S254*T254,0)</f>
        <v>580</v>
      </c>
      <c r="E254" s="66" t="n">
        <f aca="false">ROUND(S254,0)-D254</f>
        <v>218</v>
      </c>
      <c r="F254" s="66" t="n">
        <f aca="false">IF(COUNTA(D254:E254)=0,"",SUM(D254:E254))</f>
        <v>798</v>
      </c>
      <c r="G254" s="47" t="n">
        <f aca="false">IF(OR(F254="",F254=0),"",D254/F254)</f>
        <v>0.726817042606516</v>
      </c>
      <c r="H254" s="47" t="n">
        <f aca="false">IF(OR(F254="",F254=0),"",E254/F254)</f>
        <v>0.273182957393484</v>
      </c>
      <c r="I254" s="32" t="s">
        <v>187</v>
      </c>
      <c r="J254" s="36" t="n">
        <v>2.23195740581291</v>
      </c>
      <c r="K254" s="36" t="n">
        <f aca="false">$K$8</f>
        <v>1.08250239635708</v>
      </c>
      <c r="L254" s="36" t="n">
        <f aca="false">SQRT(J254^2+K254^2)</f>
        <v>2.48061389568831</v>
      </c>
      <c r="M254" s="47" t="n">
        <f aca="false">IF(G254="","",MAX(0,G254-1.96*L254/100))</f>
        <v>0.678197010251025</v>
      </c>
      <c r="N254" s="47" t="n">
        <f aca="false">IF(G254="","",MIN(1,G254+1.96*L254/100))</f>
        <v>0.775437074962007</v>
      </c>
      <c r="O254" s="66" t="n">
        <f aca="false">ROUND(S254*W254,0)</f>
        <v>68</v>
      </c>
      <c r="P254" s="66" t="n">
        <f aca="false">IF(F254="","",ROUND(SQRT((F254*L254/100)^2+(G254*O254)^2),0))</f>
        <v>53</v>
      </c>
      <c r="R254" s="67" t="n">
        <v>21.24421975019</v>
      </c>
      <c r="S254" s="68" t="n">
        <f aca="false">U254*V254*$F$5</f>
        <v>798.341340075854</v>
      </c>
      <c r="T254" s="69" t="n">
        <f aca="false">MAX(0,MIN(1,R254/100+$D$5))</f>
        <v>0.725894378267532</v>
      </c>
      <c r="U254" s="69" t="n">
        <v>0.465233881163085</v>
      </c>
      <c r="V254" s="68" t="n">
        <v>1716</v>
      </c>
      <c r="W254" s="69" t="n">
        <v>0.084758520671361</v>
      </c>
      <c r="X254" s="70" t="s">
        <v>194</v>
      </c>
      <c r="Y254" s="70" t="s">
        <v>189</v>
      </c>
    </row>
    <row r="255" customFormat="false" ht="15" hidden="false" customHeight="false" outlineLevel="0" collapsed="false">
      <c r="A255" s="32" t="s">
        <v>444</v>
      </c>
      <c r="B255" s="32" t="s">
        <v>319</v>
      </c>
      <c r="C255" s="32" t="s">
        <v>478</v>
      </c>
      <c r="D255" s="66" t="n">
        <f aca="false">ROUND(S255*T255,0)</f>
        <v>472</v>
      </c>
      <c r="E255" s="66" t="n">
        <f aca="false">ROUND(S255,0)-D255</f>
        <v>210</v>
      </c>
      <c r="F255" s="66" t="n">
        <f aca="false">IF(COUNTA(D255:E255)=0,"",SUM(D255:E255))</f>
        <v>682</v>
      </c>
      <c r="G255" s="47" t="n">
        <f aca="false">IF(OR(F255="",F255=0),"",D255/F255)</f>
        <v>0.69208211143695</v>
      </c>
      <c r="H255" s="47" t="n">
        <f aca="false">IF(OR(F255="",F255=0),"",E255/F255)</f>
        <v>0.30791788856305</v>
      </c>
      <c r="I255" s="32" t="s">
        <v>187</v>
      </c>
      <c r="J255" s="36" t="n">
        <v>2.23195740581291</v>
      </c>
      <c r="K255" s="36" t="n">
        <f aca="false">$K$8</f>
        <v>1.08250239635708</v>
      </c>
      <c r="L255" s="36" t="n">
        <f aca="false">SQRT(J255^2+K255^2)</f>
        <v>2.48061389568831</v>
      </c>
      <c r="M255" s="47" t="n">
        <f aca="false">IF(G255="","",MAX(0,G255-1.96*L255/100))</f>
        <v>0.643462079081459</v>
      </c>
      <c r="N255" s="47" t="n">
        <f aca="false">IF(G255="","",MIN(1,G255+1.96*L255/100))</f>
        <v>0.740702143792441</v>
      </c>
      <c r="O255" s="66" t="n">
        <f aca="false">ROUND(S255*W255,0)</f>
        <v>58</v>
      </c>
      <c r="P255" s="66" t="n">
        <f aca="false">IF(F255="","",ROUND(SQRT((F255*L255/100)^2+(G255*O255)^2),0))</f>
        <v>44</v>
      </c>
      <c r="R255" s="67" t="n">
        <v>17.9061691402609</v>
      </c>
      <c r="S255" s="68" t="n">
        <f aca="false">U255*V255*$F$5</f>
        <v>682.091267235719</v>
      </c>
      <c r="T255" s="69" t="n">
        <f aca="false">MAX(0,MIN(1,R255/100+$D$5))</f>
        <v>0.692513872168241</v>
      </c>
      <c r="U255" s="69" t="n">
        <v>0.443204202232436</v>
      </c>
      <c r="V255" s="68" t="n">
        <v>1539</v>
      </c>
      <c r="W255" s="69" t="n">
        <v>0.084758520671361</v>
      </c>
      <c r="X255" s="70" t="s">
        <v>194</v>
      </c>
      <c r="Y255" s="70" t="s">
        <v>189</v>
      </c>
    </row>
    <row r="256" customFormat="false" ht="15" hidden="false" customHeight="false" outlineLevel="0" collapsed="false">
      <c r="A256" s="32" t="s">
        <v>444</v>
      </c>
      <c r="B256" s="32" t="s">
        <v>319</v>
      </c>
      <c r="C256" s="32" t="s">
        <v>479</v>
      </c>
      <c r="D256" s="66" t="n">
        <f aca="false">ROUND(S256*T256,0)</f>
        <v>533</v>
      </c>
      <c r="E256" s="66" t="n">
        <f aca="false">ROUND(S256,0)-D256</f>
        <v>252</v>
      </c>
      <c r="F256" s="66" t="n">
        <f aca="false">IF(COUNTA(D256:E256)=0,"",SUM(D256:E256))</f>
        <v>785</v>
      </c>
      <c r="G256" s="47" t="n">
        <f aca="false">IF(OR(F256="",F256=0),"",D256/F256)</f>
        <v>0.678980891719745</v>
      </c>
      <c r="H256" s="47" t="n">
        <f aca="false">IF(OR(F256="",F256=0),"",E256/F256)</f>
        <v>0.321019108280255</v>
      </c>
      <c r="I256" s="32" t="s">
        <v>187</v>
      </c>
      <c r="J256" s="36" t="n">
        <v>2.23195740581291</v>
      </c>
      <c r="K256" s="36" t="n">
        <f aca="false">$K$8</f>
        <v>1.08250239635708</v>
      </c>
      <c r="L256" s="36" t="n">
        <f aca="false">SQRT(J256^2+K256^2)</f>
        <v>2.48061389568831</v>
      </c>
      <c r="M256" s="47" t="n">
        <f aca="false">IF(G256="","",MAX(0,G256-1.96*L256/100))</f>
        <v>0.630360859364254</v>
      </c>
      <c r="N256" s="47" t="n">
        <f aca="false">IF(G256="","",MIN(1,G256+1.96*L256/100))</f>
        <v>0.727600924075236</v>
      </c>
      <c r="O256" s="66" t="n">
        <f aca="false">ROUND(S256*W256,0)</f>
        <v>67</v>
      </c>
      <c r="P256" s="66" t="n">
        <f aca="false">IF(F256="","",ROUND(SQRT((F256*L256/100)^2+(G256*O256)^2),0))</f>
        <v>49</v>
      </c>
      <c r="R256" s="67" t="n">
        <v>16.5237702241148</v>
      </c>
      <c r="S256" s="68" t="n">
        <f aca="false">U256*V256*$F$5</f>
        <v>785.450874831763</v>
      </c>
      <c r="T256" s="69" t="n">
        <f aca="false">MAX(0,MIN(1,R256/100+$D$5))</f>
        <v>0.678689883006779</v>
      </c>
      <c r="U256" s="69" t="n">
        <v>0.534320323014805</v>
      </c>
      <c r="V256" s="68" t="n">
        <v>1470</v>
      </c>
      <c r="W256" s="69" t="n">
        <v>0.084758520671361</v>
      </c>
      <c r="X256" s="70" t="s">
        <v>194</v>
      </c>
      <c r="Y256" s="70" t="s">
        <v>189</v>
      </c>
    </row>
    <row r="257" customFormat="false" ht="15" hidden="false" customHeight="false" outlineLevel="0" collapsed="false">
      <c r="A257" s="32" t="s">
        <v>444</v>
      </c>
      <c r="B257" s="32" t="s">
        <v>319</v>
      </c>
      <c r="C257" s="32" t="s">
        <v>480</v>
      </c>
      <c r="D257" s="66" t="n">
        <f aca="false">ROUND(S257*T257,0)</f>
        <v>945</v>
      </c>
      <c r="E257" s="66" t="n">
        <f aca="false">ROUND(S257,0)-D257</f>
        <v>483</v>
      </c>
      <c r="F257" s="66" t="n">
        <f aca="false">IF(COUNTA(D257:E257)=0,"",SUM(D257:E257))</f>
        <v>1428</v>
      </c>
      <c r="G257" s="47" t="n">
        <f aca="false">IF(OR(F257="",F257=0),"",D257/F257)</f>
        <v>0.661764705882353</v>
      </c>
      <c r="H257" s="47" t="n">
        <f aca="false">IF(OR(F257="",F257=0),"",E257/F257)</f>
        <v>0.338235294117647</v>
      </c>
      <c r="I257" s="32" t="s">
        <v>290</v>
      </c>
      <c r="J257" s="36" t="n">
        <v>2.04108163546025</v>
      </c>
      <c r="K257" s="36" t="n">
        <f aca="false">$K$8</f>
        <v>1.08250239635708</v>
      </c>
      <c r="L257" s="36" t="n">
        <f aca="false">SQRT(J257^2+K257^2)</f>
        <v>2.31037349377366</v>
      </c>
      <c r="M257" s="47" t="n">
        <f aca="false">IF(G257="","",MAX(0,G257-1.96*L257/100))</f>
        <v>0.616481385404389</v>
      </c>
      <c r="N257" s="47" t="n">
        <f aca="false">IF(G257="","",MIN(1,G257+1.96*L257/100))</f>
        <v>0.707048026360317</v>
      </c>
      <c r="O257" s="66" t="n">
        <f aca="false">ROUND(S257*W257,0)</f>
        <v>90</v>
      </c>
      <c r="P257" s="66" t="n">
        <f aca="false">IF(F257="","",ROUND(SQRT((F257*L257/100)^2+(G257*O257)^2),0))</f>
        <v>68</v>
      </c>
      <c r="R257" s="67" t="n">
        <v>14.8456791354252</v>
      </c>
      <c r="S257" s="68" t="n">
        <f aca="false">U257*V257*$F$5</f>
        <v>1428.36591156443</v>
      </c>
      <c r="T257" s="69" t="n">
        <f aca="false">MAX(0,MIN(1,R257/100+$D$5))</f>
        <v>0.661908972119883</v>
      </c>
      <c r="U257" s="69" t="n">
        <v>0.904029057952171</v>
      </c>
      <c r="V257" s="68" t="n">
        <v>1580</v>
      </c>
      <c r="W257" s="69" t="n">
        <v>0.0626598089245614</v>
      </c>
      <c r="X257" s="70" t="s">
        <v>227</v>
      </c>
      <c r="Y257" s="70" t="s">
        <v>189</v>
      </c>
    </row>
    <row r="258" customFormat="false" ht="15" hidden="false" customHeight="false" outlineLevel="0" collapsed="false">
      <c r="A258" s="32" t="s">
        <v>444</v>
      </c>
      <c r="B258" s="32" t="s">
        <v>481</v>
      </c>
      <c r="C258" s="32" t="s">
        <v>482</v>
      </c>
      <c r="D258" s="66" t="n">
        <f aca="false">ROUND(S258*T258,0)</f>
        <v>376</v>
      </c>
      <c r="E258" s="66" t="n">
        <f aca="false">ROUND(S258,0)-D258</f>
        <v>343</v>
      </c>
      <c r="F258" s="66" t="n">
        <f aca="false">IF(COUNTA(D258:E258)=0,"",SUM(D258:E258))</f>
        <v>719</v>
      </c>
      <c r="G258" s="47" t="n">
        <f aca="false">IF(OR(F258="",F258=0),"",D258/F258)</f>
        <v>0.522948539638387</v>
      </c>
      <c r="H258" s="47" t="n">
        <f aca="false">IF(OR(F258="",F258=0),"",E258/F258)</f>
        <v>0.477051460361613</v>
      </c>
      <c r="I258" s="32" t="s">
        <v>187</v>
      </c>
      <c r="J258" s="36" t="n">
        <v>2.23195740581291</v>
      </c>
      <c r="K258" s="36" t="n">
        <f aca="false">$K$8</f>
        <v>1.08250239635708</v>
      </c>
      <c r="L258" s="36" t="n">
        <f aca="false">SQRT(J258^2+K258^2)</f>
        <v>2.48061389568831</v>
      </c>
      <c r="M258" s="47" t="n">
        <f aca="false">IF(G258="","",MAX(0,G258-1.96*L258/100))</f>
        <v>0.474328507282896</v>
      </c>
      <c r="N258" s="47" t="n">
        <f aca="false">IF(G258="","",MIN(1,G258+1.96*L258/100))</f>
        <v>0.571568571993878</v>
      </c>
      <c r="O258" s="66" t="n">
        <f aca="false">ROUND(S258*W258,0)</f>
        <v>61</v>
      </c>
      <c r="P258" s="66" t="n">
        <f aca="false">IF(F258="","",ROUND(SQRT((F258*L258/100)^2+(G258*O258)^2),0))</f>
        <v>37</v>
      </c>
      <c r="R258" s="67" t="n">
        <v>1.02672177503349</v>
      </c>
      <c r="S258" s="68" t="n">
        <f aca="false">U258*V258*$F$5</f>
        <v>718.755218216319</v>
      </c>
      <c r="T258" s="69" t="n">
        <f aca="false">MAX(0,MIN(1,R258/100+$D$5))</f>
        <v>0.523719398515967</v>
      </c>
      <c r="U258" s="69" t="n">
        <v>0.675521821631879</v>
      </c>
      <c r="V258" s="68" t="n">
        <v>1064</v>
      </c>
      <c r="W258" s="69" t="n">
        <v>0.084758520671361</v>
      </c>
      <c r="X258" s="70" t="s">
        <v>194</v>
      </c>
      <c r="Y258" s="70" t="s">
        <v>189</v>
      </c>
    </row>
    <row r="259" customFormat="false" ht="15" hidden="false" customHeight="false" outlineLevel="0" collapsed="false">
      <c r="A259" s="32" t="s">
        <v>444</v>
      </c>
      <c r="B259" s="32" t="s">
        <v>481</v>
      </c>
      <c r="C259" s="32" t="s">
        <v>483</v>
      </c>
      <c r="D259" s="66" t="n">
        <f aca="false">ROUND(S259*T259,0)</f>
        <v>483</v>
      </c>
      <c r="E259" s="66" t="n">
        <f aca="false">ROUND(S259,0)-D259</f>
        <v>446</v>
      </c>
      <c r="F259" s="66" t="n">
        <f aca="false">IF(COUNTA(D259:E259)=0,"",SUM(D259:E259))</f>
        <v>929</v>
      </c>
      <c r="G259" s="47" t="n">
        <f aca="false">IF(OR(F259="",F259=0),"",D259/F259)</f>
        <v>0.519913885898816</v>
      </c>
      <c r="H259" s="47" t="n">
        <f aca="false">IF(OR(F259="",F259=0),"",E259/F259)</f>
        <v>0.480086114101184</v>
      </c>
      <c r="I259" s="32" t="s">
        <v>187</v>
      </c>
      <c r="J259" s="36" t="n">
        <v>2.04108163546025</v>
      </c>
      <c r="K259" s="36" t="n">
        <f aca="false">$K$8</f>
        <v>1.08250239635708</v>
      </c>
      <c r="L259" s="36" t="n">
        <f aca="false">SQRT(J259^2+K259^2)</f>
        <v>2.31037349377366</v>
      </c>
      <c r="M259" s="47" t="n">
        <f aca="false">IF(G259="","",MAX(0,G259-1.96*L259/100))</f>
        <v>0.474630565420852</v>
      </c>
      <c r="N259" s="47" t="n">
        <f aca="false">IF(G259="","",MIN(1,G259+1.96*L259/100))</f>
        <v>0.56519720637678</v>
      </c>
      <c r="O259" s="66" t="n">
        <f aca="false">ROUND(S259*W259,0)</f>
        <v>58</v>
      </c>
      <c r="P259" s="66" t="n">
        <f aca="false">IF(F259="","",ROUND(SQRT((F259*L259/100)^2+(G259*O259)^2),0))</f>
        <v>37</v>
      </c>
      <c r="R259" s="67" t="n">
        <v>0.589535078302476</v>
      </c>
      <c r="S259" s="68" t="n">
        <f aca="false">U259*V259*$F$5</f>
        <v>929.064439140811</v>
      </c>
      <c r="T259" s="69" t="n">
        <f aca="false">MAX(0,MIN(1,R259/100+$D$5))</f>
        <v>0.519347531548656</v>
      </c>
      <c r="U259" s="69" t="n">
        <v>0.720763723150358</v>
      </c>
      <c r="V259" s="68" t="n">
        <v>1289</v>
      </c>
      <c r="W259" s="69" t="n">
        <v>0.0626598089245614</v>
      </c>
      <c r="X259" s="70" t="s">
        <v>227</v>
      </c>
      <c r="Y259" s="70" t="s">
        <v>189</v>
      </c>
    </row>
    <row r="260" customFormat="false" ht="15" hidden="false" customHeight="false" outlineLevel="0" collapsed="false">
      <c r="A260" s="32" t="s">
        <v>444</v>
      </c>
      <c r="B260" s="32" t="s">
        <v>481</v>
      </c>
      <c r="C260" s="32" t="s">
        <v>484</v>
      </c>
      <c r="D260" s="66" t="n">
        <f aca="false">ROUND(S260*T260,0)</f>
        <v>544</v>
      </c>
      <c r="E260" s="66" t="n">
        <f aca="false">ROUND(S260,0)-D260</f>
        <v>446</v>
      </c>
      <c r="F260" s="66" t="n">
        <f aca="false">IF(COUNTA(D260:E260)=0,"",SUM(D260:E260))</f>
        <v>990</v>
      </c>
      <c r="G260" s="47" t="n">
        <f aca="false">IF(OR(F260="",F260=0),"",D260/F260)</f>
        <v>0.54949494949495</v>
      </c>
      <c r="H260" s="47" t="n">
        <f aca="false">IF(OR(F260="",F260=0),"",E260/F260)</f>
        <v>0.450505050505051</v>
      </c>
      <c r="I260" s="32" t="s">
        <v>187</v>
      </c>
      <c r="J260" s="36" t="n">
        <v>2.04108163546025</v>
      </c>
      <c r="K260" s="36" t="n">
        <f aca="false">$K$8</f>
        <v>1.08250239635708</v>
      </c>
      <c r="L260" s="36" t="n">
        <f aca="false">SQRT(J260^2+K260^2)</f>
        <v>2.31037349377366</v>
      </c>
      <c r="M260" s="47" t="n">
        <f aca="false">IF(G260="","",MAX(0,G260-1.96*L260/100))</f>
        <v>0.504211629016986</v>
      </c>
      <c r="N260" s="47" t="n">
        <f aca="false">IF(G260="","",MIN(1,G260+1.96*L260/100))</f>
        <v>0.594778269972913</v>
      </c>
      <c r="O260" s="66" t="n">
        <f aca="false">ROUND(S260*W260,0)</f>
        <v>62</v>
      </c>
      <c r="P260" s="66" t="n">
        <f aca="false">IF(F260="","",ROUND(SQRT((F260*L260/100)^2+(G260*O260)^2),0))</f>
        <v>41</v>
      </c>
      <c r="R260" s="67" t="n">
        <v>3.59250557549225</v>
      </c>
      <c r="S260" s="68" t="n">
        <f aca="false">U260*V260*$F$5</f>
        <v>990.257425742575</v>
      </c>
      <c r="T260" s="69" t="n">
        <f aca="false">MAX(0,MIN(1,R260/100+$D$5))</f>
        <v>0.549377236520554</v>
      </c>
      <c r="U260" s="69" t="n">
        <v>0.601980198019802</v>
      </c>
      <c r="V260" s="68" t="n">
        <v>1645</v>
      </c>
      <c r="W260" s="69" t="n">
        <v>0.0626598089245614</v>
      </c>
      <c r="X260" s="70" t="s">
        <v>227</v>
      </c>
      <c r="Y260" s="70" t="s">
        <v>189</v>
      </c>
    </row>
    <row r="261" customFormat="false" ht="15" hidden="false" customHeight="false" outlineLevel="0" collapsed="false">
      <c r="A261" s="32" t="s">
        <v>444</v>
      </c>
      <c r="B261" s="32" t="s">
        <v>481</v>
      </c>
      <c r="C261" s="32" t="s">
        <v>485</v>
      </c>
      <c r="D261" s="66" t="n">
        <f aca="false">ROUND(S261*T261,0)</f>
        <v>257</v>
      </c>
      <c r="E261" s="66" t="n">
        <f aca="false">ROUND(S261,0)-D261</f>
        <v>257</v>
      </c>
      <c r="F261" s="66" t="n">
        <f aca="false">IF(COUNTA(D261:E261)=0,"",SUM(D261:E261))</f>
        <v>514</v>
      </c>
      <c r="G261" s="47" t="n">
        <f aca="false">IF(OR(F261="",F261=0),"",D261/F261)</f>
        <v>0.5</v>
      </c>
      <c r="H261" s="47" t="n">
        <f aca="false">IF(OR(F261="",F261=0),"",E261/F261)</f>
        <v>0.5</v>
      </c>
      <c r="I261" s="32" t="s">
        <v>187</v>
      </c>
      <c r="J261" s="36" t="n">
        <v>3.27267117391589</v>
      </c>
      <c r="K261" s="36" t="n">
        <f aca="false">$K$8</f>
        <v>1.08250239635708</v>
      </c>
      <c r="L261" s="36" t="n">
        <f aca="false">SQRT(J261^2+K261^2)</f>
        <v>3.44705498225642</v>
      </c>
      <c r="M261" s="47" t="n">
        <f aca="false">IF(G261="","",MAX(0,G261-1.96*L261/100))</f>
        <v>0.432437722347774</v>
      </c>
      <c r="N261" s="47" t="n">
        <f aca="false">IF(G261="","",MIN(1,G261+1.96*L261/100))</f>
        <v>0.567562277652226</v>
      </c>
      <c r="O261" s="66" t="n">
        <f aca="false">ROUND(S261*W261,0)</f>
        <v>74</v>
      </c>
      <c r="P261" s="66" t="n">
        <f aca="false">IF(F261="","",ROUND(SQRT((F261*L261/100)^2+(G261*O261)^2),0))</f>
        <v>41</v>
      </c>
      <c r="R261" s="67" t="n">
        <v>-1.36103743699299</v>
      </c>
      <c r="S261" s="68" t="n">
        <f aca="false">U261*V261*$F$5</f>
        <v>513.768181818182</v>
      </c>
      <c r="T261" s="69" t="n">
        <f aca="false">MAX(0,MIN(1,R261/100+$D$5))</f>
        <v>0.499841806395702</v>
      </c>
      <c r="U261" s="69" t="n">
        <v>0.547727272727273</v>
      </c>
      <c r="V261" s="68" t="n">
        <v>938</v>
      </c>
      <c r="W261" s="69" t="n">
        <v>0.144238908687966</v>
      </c>
      <c r="X261" s="70" t="s">
        <v>188</v>
      </c>
      <c r="Y261" s="70" t="s">
        <v>189</v>
      </c>
    </row>
    <row r="262" customFormat="false" ht="15" hidden="false" customHeight="false" outlineLevel="0" collapsed="false">
      <c r="A262" s="32" t="s">
        <v>444</v>
      </c>
      <c r="B262" s="32" t="s">
        <v>481</v>
      </c>
      <c r="C262" s="32" t="s">
        <v>486</v>
      </c>
      <c r="D262" s="66" t="n">
        <f aca="false">ROUND(S262*T262,0)</f>
        <v>440</v>
      </c>
      <c r="E262" s="66" t="n">
        <f aca="false">ROUND(S262,0)-D262</f>
        <v>352</v>
      </c>
      <c r="F262" s="66" t="n">
        <f aca="false">IF(COUNTA(D262:E262)=0,"",SUM(D262:E262))</f>
        <v>792</v>
      </c>
      <c r="G262" s="47" t="n">
        <f aca="false">IF(OR(F262="",F262=0),"",D262/F262)</f>
        <v>0.555555555555556</v>
      </c>
      <c r="H262" s="47" t="n">
        <f aca="false">IF(OR(F262="",F262=0),"",E262/F262)</f>
        <v>0.444444444444444</v>
      </c>
      <c r="I262" s="32" t="s">
        <v>187</v>
      </c>
      <c r="J262" s="36" t="n">
        <v>2.23195740581291</v>
      </c>
      <c r="K262" s="36" t="n">
        <f aca="false">$K$8</f>
        <v>1.08250239635708</v>
      </c>
      <c r="L262" s="36" t="n">
        <f aca="false">SQRT(J262^2+K262^2)</f>
        <v>2.48061389568831</v>
      </c>
      <c r="M262" s="47" t="n">
        <f aca="false">IF(G262="","",MAX(0,G262-1.96*L262/100))</f>
        <v>0.506935523200065</v>
      </c>
      <c r="N262" s="47" t="n">
        <f aca="false">IF(G262="","",MIN(1,G262+1.96*L262/100))</f>
        <v>0.604175587911046</v>
      </c>
      <c r="O262" s="66" t="n">
        <f aca="false">ROUND(S262*W262,0)</f>
        <v>67</v>
      </c>
      <c r="P262" s="66" t="n">
        <f aca="false">IF(F262="","",ROUND(SQRT((F262*L262/100)^2+(G262*O262)^2),0))</f>
        <v>42</v>
      </c>
      <c r="R262" s="67" t="n">
        <v>4.13021862225187</v>
      </c>
      <c r="S262" s="68" t="n">
        <f aca="false">U262*V262*$F$5</f>
        <v>792.466367713005</v>
      </c>
      <c r="T262" s="69" t="n">
        <f aca="false">MAX(0,MIN(1,R262/100+$D$5))</f>
        <v>0.55475436698815</v>
      </c>
      <c r="U262" s="69" t="n">
        <v>0.56203288490284</v>
      </c>
      <c r="V262" s="68" t="n">
        <v>1410</v>
      </c>
      <c r="W262" s="69" t="n">
        <v>0.084758520671361</v>
      </c>
      <c r="X262" s="70" t="s">
        <v>194</v>
      </c>
      <c r="Y262" s="70" t="s">
        <v>189</v>
      </c>
    </row>
    <row r="263" customFormat="false" ht="15" hidden="false" customHeight="false" outlineLevel="0" collapsed="false">
      <c r="A263" s="32" t="s">
        <v>444</v>
      </c>
      <c r="B263" s="32" t="s">
        <v>481</v>
      </c>
      <c r="C263" s="32" t="s">
        <v>487</v>
      </c>
      <c r="D263" s="66" t="n">
        <f aca="false">ROUND(S263*T263,0)</f>
        <v>440</v>
      </c>
      <c r="E263" s="66" t="n">
        <f aca="false">ROUND(S263,0)-D263</f>
        <v>400</v>
      </c>
      <c r="F263" s="66" t="n">
        <f aca="false">IF(COUNTA(D263:E263)=0,"",SUM(D263:E263))</f>
        <v>840</v>
      </c>
      <c r="G263" s="47" t="n">
        <f aca="false">IF(OR(F263="",F263=0),"",D263/F263)</f>
        <v>0.523809523809524</v>
      </c>
      <c r="H263" s="47" t="n">
        <f aca="false">IF(OR(F263="",F263=0),"",E263/F263)</f>
        <v>0.476190476190476</v>
      </c>
      <c r="I263" s="32" t="s">
        <v>187</v>
      </c>
      <c r="J263" s="36" t="n">
        <v>2.23195740581291</v>
      </c>
      <c r="K263" s="36" t="n">
        <f aca="false">$K$8</f>
        <v>1.08250239635708</v>
      </c>
      <c r="L263" s="36" t="n">
        <f aca="false">SQRT(J263^2+K263^2)</f>
        <v>2.48061389568831</v>
      </c>
      <c r="M263" s="47" t="n">
        <f aca="false">IF(G263="","",MAX(0,G263-1.96*L263/100))</f>
        <v>0.475189491454033</v>
      </c>
      <c r="N263" s="47" t="n">
        <f aca="false">IF(G263="","",MIN(1,G263+1.96*L263/100))</f>
        <v>0.572429556165015</v>
      </c>
      <c r="O263" s="66" t="n">
        <f aca="false">ROUND(S263*W263,0)</f>
        <v>71</v>
      </c>
      <c r="P263" s="66" t="n">
        <f aca="false">IF(F263="","",ROUND(SQRT((F263*L263/100)^2+(G263*O263)^2),0))</f>
        <v>43</v>
      </c>
      <c r="R263" s="67" t="n">
        <v>1.10490002210827</v>
      </c>
      <c r="S263" s="68" t="n">
        <f aca="false">U263*V263*$F$5</f>
        <v>839.707716289945</v>
      </c>
      <c r="T263" s="69" t="n">
        <f aca="false">MAX(0,MIN(1,R263/100+$D$5))</f>
        <v>0.524501180986714</v>
      </c>
      <c r="U263" s="69" t="n">
        <v>0.624318004676539</v>
      </c>
      <c r="V263" s="68" t="n">
        <v>1345</v>
      </c>
      <c r="W263" s="69" t="n">
        <v>0.084758520671361</v>
      </c>
      <c r="X263" s="70" t="s">
        <v>194</v>
      </c>
      <c r="Y263" s="70" t="s">
        <v>189</v>
      </c>
    </row>
    <row r="264" customFormat="false" ht="15" hidden="false" customHeight="false" outlineLevel="0" collapsed="false">
      <c r="A264" s="32" t="s">
        <v>444</v>
      </c>
      <c r="B264" s="32" t="s">
        <v>481</v>
      </c>
      <c r="C264" s="32" t="s">
        <v>488</v>
      </c>
      <c r="D264" s="66" t="n">
        <f aca="false">ROUND(S264*T264,0)</f>
        <v>276</v>
      </c>
      <c r="E264" s="66" t="n">
        <f aca="false">ROUND(S264,0)-D264</f>
        <v>238</v>
      </c>
      <c r="F264" s="66" t="n">
        <f aca="false">IF(COUNTA(D264:E264)=0,"",SUM(D264:E264))</f>
        <v>514</v>
      </c>
      <c r="G264" s="47" t="n">
        <f aca="false">IF(OR(F264="",F264=0),"",D264/F264)</f>
        <v>0.536964980544747</v>
      </c>
      <c r="H264" s="47" t="n">
        <f aca="false">IF(OR(F264="",F264=0),"",E264/F264)</f>
        <v>0.463035019455253</v>
      </c>
      <c r="I264" s="32" t="s">
        <v>187</v>
      </c>
      <c r="J264" s="36" t="n">
        <v>3.27267117391589</v>
      </c>
      <c r="K264" s="36" t="n">
        <f aca="false">$K$8</f>
        <v>1.08250239635708</v>
      </c>
      <c r="L264" s="36" t="n">
        <f aca="false">SQRT(J264^2+K264^2)</f>
        <v>3.44705498225642</v>
      </c>
      <c r="M264" s="47" t="n">
        <f aca="false">IF(G264="","",MAX(0,G264-1.96*L264/100))</f>
        <v>0.469402702892521</v>
      </c>
      <c r="N264" s="47" t="n">
        <f aca="false">IF(G264="","",MIN(1,G264+1.96*L264/100))</f>
        <v>0.604527258196973</v>
      </c>
      <c r="O264" s="66" t="n">
        <f aca="false">ROUND(S264*W264,0)</f>
        <v>74</v>
      </c>
      <c r="P264" s="66" t="n">
        <f aca="false">IF(F264="","",ROUND(SQRT((F264*L264/100)^2+(G264*O264)^2),0))</f>
        <v>44</v>
      </c>
      <c r="R264" s="67" t="n">
        <v>2.27020724135102</v>
      </c>
      <c r="S264" s="68" t="n">
        <f aca="false">U264*V264*$F$5</f>
        <v>514.18359375</v>
      </c>
      <c r="T264" s="69" t="n">
        <f aca="false">MAX(0,MIN(1,R264/100+$D$5))</f>
        <v>0.536154253179142</v>
      </c>
      <c r="U264" s="69" t="n">
        <v>0.641927083333333</v>
      </c>
      <c r="V264" s="68" t="n">
        <v>801</v>
      </c>
      <c r="W264" s="69" t="n">
        <v>0.144238908687966</v>
      </c>
      <c r="X264" s="70" t="s">
        <v>188</v>
      </c>
      <c r="Y264" s="70" t="s">
        <v>189</v>
      </c>
    </row>
    <row r="265" customFormat="false" ht="15" hidden="false" customHeight="false" outlineLevel="0" collapsed="false">
      <c r="A265" s="32" t="s">
        <v>444</v>
      </c>
      <c r="B265" s="32" t="s">
        <v>481</v>
      </c>
      <c r="C265" s="32" t="s">
        <v>489</v>
      </c>
      <c r="D265" s="66" t="n">
        <f aca="false">ROUND(S265*T265,0)</f>
        <v>402</v>
      </c>
      <c r="E265" s="66" t="n">
        <f aca="false">ROUND(S265,0)-D265</f>
        <v>304</v>
      </c>
      <c r="F265" s="66" t="n">
        <f aca="false">IF(COUNTA(D265:E265)=0,"",SUM(D265:E265))</f>
        <v>706</v>
      </c>
      <c r="G265" s="47" t="n">
        <f aca="false">IF(OR(F265="",F265=0),"",D265/F265)</f>
        <v>0.569405099150142</v>
      </c>
      <c r="H265" s="47" t="n">
        <f aca="false">IF(OR(F265="",F265=0),"",E265/F265)</f>
        <v>0.430594900849858</v>
      </c>
      <c r="I265" s="32" t="s">
        <v>187</v>
      </c>
      <c r="J265" s="36" t="n">
        <v>2.23195740581291</v>
      </c>
      <c r="K265" s="36" t="n">
        <f aca="false">$K$8</f>
        <v>1.08250239635708</v>
      </c>
      <c r="L265" s="36" t="n">
        <f aca="false">SQRT(J265^2+K265^2)</f>
        <v>2.48061389568831</v>
      </c>
      <c r="M265" s="47" t="n">
        <f aca="false">IF(G265="","",MAX(0,G265-1.96*L265/100))</f>
        <v>0.520785066794651</v>
      </c>
      <c r="N265" s="47" t="n">
        <f aca="false">IF(G265="","",MIN(1,G265+1.96*L265/100))</f>
        <v>0.618025131505632</v>
      </c>
      <c r="O265" s="66" t="n">
        <f aca="false">ROUND(S265*W265,0)</f>
        <v>60</v>
      </c>
      <c r="P265" s="66" t="n">
        <f aca="false">IF(F265="","",ROUND(SQRT((F265*L265/100)^2+(G265*O265)^2),0))</f>
        <v>38</v>
      </c>
      <c r="R265" s="67" t="n">
        <v>5.58793935917488</v>
      </c>
      <c r="S265" s="68" t="n">
        <f aca="false">U265*V265*$F$5</f>
        <v>705.860894941635</v>
      </c>
      <c r="T265" s="69" t="n">
        <f aca="false">MAX(0,MIN(1,R265/100+$D$5))</f>
        <v>0.569331574357381</v>
      </c>
      <c r="U265" s="69" t="n">
        <v>0.607976653696498</v>
      </c>
      <c r="V265" s="68" t="n">
        <v>1161</v>
      </c>
      <c r="W265" s="69" t="n">
        <v>0.084758520671361</v>
      </c>
      <c r="X265" s="70" t="s">
        <v>194</v>
      </c>
      <c r="Y265" s="70" t="s">
        <v>189</v>
      </c>
    </row>
    <row r="266" customFormat="false" ht="15" hidden="false" customHeight="false" outlineLevel="0" collapsed="false">
      <c r="A266" s="32" t="s">
        <v>444</v>
      </c>
      <c r="B266" s="32" t="s">
        <v>481</v>
      </c>
      <c r="C266" s="32" t="s">
        <v>490</v>
      </c>
      <c r="D266" s="66" t="n">
        <f aca="false">ROUND(S266*T266,0)</f>
        <v>259</v>
      </c>
      <c r="E266" s="66" t="n">
        <f aca="false">ROUND(S266,0)-D266</f>
        <v>170</v>
      </c>
      <c r="F266" s="66" t="n">
        <f aca="false">IF(COUNTA(D266:E266)=0,"",SUM(D266:E266))</f>
        <v>429</v>
      </c>
      <c r="G266" s="47" t="n">
        <f aca="false">IF(OR(F266="",F266=0),"",D266/F266)</f>
        <v>0.603729603729604</v>
      </c>
      <c r="H266" s="47" t="n">
        <f aca="false">IF(OR(F266="",F266=0),"",E266/F266)</f>
        <v>0.396270396270396</v>
      </c>
      <c r="I266" s="32" t="s">
        <v>187</v>
      </c>
      <c r="J266" s="36" t="n">
        <v>3.27267117391589</v>
      </c>
      <c r="K266" s="36" t="n">
        <f aca="false">$K$8</f>
        <v>1.08250239635708</v>
      </c>
      <c r="L266" s="36" t="n">
        <f aca="false">SQRT(J266^2+K266^2)</f>
        <v>3.44705498225642</v>
      </c>
      <c r="M266" s="47" t="n">
        <f aca="false">IF(G266="","",MAX(0,G266-1.96*L266/100))</f>
        <v>0.536167326077378</v>
      </c>
      <c r="N266" s="47" t="n">
        <f aca="false">IF(G266="","",MIN(1,G266+1.96*L266/100))</f>
        <v>0.67129188138183</v>
      </c>
      <c r="O266" s="66" t="n">
        <f aca="false">ROUND(S266*W266,0)</f>
        <v>62</v>
      </c>
      <c r="P266" s="66" t="n">
        <f aca="false">IF(F266="","",ROUND(SQRT((F266*L266/100)^2+(G266*O266)^2),0))</f>
        <v>40</v>
      </c>
      <c r="R266" s="67" t="n">
        <v>8.86730638736303</v>
      </c>
      <c r="S266" s="68" t="n">
        <f aca="false">U266*V266*$F$5</f>
        <v>429.344262295082</v>
      </c>
      <c r="T266" s="69" t="n">
        <f aca="false">MAX(0,MIN(1,R266/100+$D$5))</f>
        <v>0.602125244639262</v>
      </c>
      <c r="U266" s="69" t="n">
        <v>0.55327868852459</v>
      </c>
      <c r="V266" s="68" t="n">
        <v>776</v>
      </c>
      <c r="W266" s="69" t="n">
        <v>0.144238908687966</v>
      </c>
      <c r="X266" s="70" t="s">
        <v>188</v>
      </c>
      <c r="Y266" s="70" t="s">
        <v>189</v>
      </c>
    </row>
    <row r="267" customFormat="false" ht="15" hidden="false" customHeight="false" outlineLevel="0" collapsed="false">
      <c r="A267" s="32" t="s">
        <v>444</v>
      </c>
      <c r="B267" s="32" t="s">
        <v>481</v>
      </c>
      <c r="C267" s="32" t="s">
        <v>491</v>
      </c>
      <c r="D267" s="66" t="n">
        <f aca="false">ROUND(S267*T267,0)</f>
        <v>275</v>
      </c>
      <c r="E267" s="66" t="n">
        <f aca="false">ROUND(S267,0)-D267</f>
        <v>269</v>
      </c>
      <c r="F267" s="66" t="n">
        <f aca="false">IF(COUNTA(D267:E267)=0,"",SUM(D267:E267))</f>
        <v>544</v>
      </c>
      <c r="G267" s="47" t="n">
        <f aca="false">IF(OR(F267="",F267=0),"",D267/F267)</f>
        <v>0.505514705882353</v>
      </c>
      <c r="H267" s="47" t="n">
        <f aca="false">IF(OR(F267="",F267=0),"",E267/F267)</f>
        <v>0.494485294117647</v>
      </c>
      <c r="I267" s="32" t="s">
        <v>187</v>
      </c>
      <c r="J267" s="36" t="n">
        <v>3.27267117391589</v>
      </c>
      <c r="K267" s="36" t="n">
        <f aca="false">$K$8</f>
        <v>1.08250239635708</v>
      </c>
      <c r="L267" s="36" t="n">
        <f aca="false">SQRT(J267^2+K267^2)</f>
        <v>3.44705498225642</v>
      </c>
      <c r="M267" s="47" t="n">
        <f aca="false">IF(G267="","",MAX(0,G267-1.96*L267/100))</f>
        <v>0.437952428230127</v>
      </c>
      <c r="N267" s="47" t="n">
        <f aca="false">IF(G267="","",MIN(1,G267+1.96*L267/100))</f>
        <v>0.573076983534579</v>
      </c>
      <c r="O267" s="66" t="n">
        <f aca="false">ROUND(S267*W267,0)</f>
        <v>78</v>
      </c>
      <c r="P267" s="66" t="n">
        <f aca="false">IF(F267="","",ROUND(SQRT((F267*L267/100)^2+(G267*O267)^2),0))</f>
        <v>44</v>
      </c>
      <c r="R267" s="67" t="n">
        <v>-0.743800500321641</v>
      </c>
      <c r="S267" s="68" t="n">
        <f aca="false">U267*V267*$F$5</f>
        <v>543.75093399751</v>
      </c>
      <c r="T267" s="69" t="n">
        <f aca="false">MAX(0,MIN(1,R267/100+$D$5))</f>
        <v>0.506014175762415</v>
      </c>
      <c r="U267" s="69" t="n">
        <v>0.687422166874222</v>
      </c>
      <c r="V267" s="68" t="n">
        <v>791</v>
      </c>
      <c r="W267" s="69" t="n">
        <v>0.144238908687966</v>
      </c>
      <c r="X267" s="70" t="s">
        <v>188</v>
      </c>
      <c r="Y267" s="70" t="s">
        <v>189</v>
      </c>
    </row>
    <row r="268" customFormat="false" ht="15" hidden="false" customHeight="false" outlineLevel="0" collapsed="false">
      <c r="A268" s="32" t="s">
        <v>444</v>
      </c>
      <c r="B268" s="32" t="s">
        <v>481</v>
      </c>
      <c r="C268" s="32" t="s">
        <v>492</v>
      </c>
      <c r="D268" s="66" t="n">
        <f aca="false">ROUND(S268*T268,0)</f>
        <v>348</v>
      </c>
      <c r="E268" s="66" t="n">
        <f aca="false">ROUND(S268,0)-D268</f>
        <v>305</v>
      </c>
      <c r="F268" s="66" t="n">
        <f aca="false">IF(COUNTA(D268:E268)=0,"",SUM(D268:E268))</f>
        <v>653</v>
      </c>
      <c r="G268" s="47" t="n">
        <f aca="false">IF(OR(F268="",F268=0),"",D268/F268)</f>
        <v>0.532924961715161</v>
      </c>
      <c r="H268" s="47" t="n">
        <f aca="false">IF(OR(F268="",F268=0),"",E268/F268)</f>
        <v>0.467075038284839</v>
      </c>
      <c r="I268" s="32" t="s">
        <v>187</v>
      </c>
      <c r="J268" s="36" t="n">
        <v>2.23195740581291</v>
      </c>
      <c r="K268" s="36" t="n">
        <f aca="false">$K$8</f>
        <v>1.08250239635708</v>
      </c>
      <c r="L268" s="36" t="n">
        <f aca="false">SQRT(J268^2+K268^2)</f>
        <v>2.48061389568831</v>
      </c>
      <c r="M268" s="47" t="n">
        <f aca="false">IF(G268="","",MAX(0,G268-1.96*L268/100))</f>
        <v>0.48430492935967</v>
      </c>
      <c r="N268" s="47" t="n">
        <f aca="false">IF(G268="","",MIN(1,G268+1.96*L268/100))</f>
        <v>0.581544994070652</v>
      </c>
      <c r="O268" s="66" t="n">
        <f aca="false">ROUND(S268*W268,0)</f>
        <v>55</v>
      </c>
      <c r="P268" s="66" t="n">
        <f aca="false">IF(F268="","",ROUND(SQRT((F268*L268/100)^2+(G268*O268)^2),0))</f>
        <v>33</v>
      </c>
      <c r="R268" s="67" t="n">
        <v>1.9857291941652</v>
      </c>
      <c r="S268" s="68" t="n">
        <f aca="false">U268*V268*$F$5</f>
        <v>652.778593913956</v>
      </c>
      <c r="T268" s="69" t="n">
        <f aca="false">MAX(0,MIN(1,R268/100+$D$5))</f>
        <v>0.533309472707284</v>
      </c>
      <c r="U268" s="69" t="n">
        <v>0.677859391395593</v>
      </c>
      <c r="V268" s="68" t="n">
        <v>963</v>
      </c>
      <c r="W268" s="69" t="n">
        <v>0.084758520671361</v>
      </c>
      <c r="X268" s="70" t="s">
        <v>194</v>
      </c>
      <c r="Y268" s="70" t="s">
        <v>189</v>
      </c>
    </row>
    <row r="269" customFormat="false" ht="15" hidden="false" customHeight="false" outlineLevel="0" collapsed="false">
      <c r="A269" s="32" t="s">
        <v>444</v>
      </c>
      <c r="B269" s="32" t="s">
        <v>481</v>
      </c>
      <c r="C269" s="32" t="s">
        <v>493</v>
      </c>
      <c r="D269" s="66" t="n">
        <f aca="false">ROUND(S269*T269,0)</f>
        <v>437</v>
      </c>
      <c r="E269" s="66" t="n">
        <f aca="false">ROUND(S269,0)-D269</f>
        <v>333</v>
      </c>
      <c r="F269" s="66" t="n">
        <f aca="false">IF(COUNTA(D269:E269)=0,"",SUM(D269:E269))</f>
        <v>770</v>
      </c>
      <c r="G269" s="47" t="n">
        <f aca="false">IF(OR(F269="",F269=0),"",D269/F269)</f>
        <v>0.567532467532468</v>
      </c>
      <c r="H269" s="47" t="n">
        <f aca="false">IF(OR(F269="",F269=0),"",E269/F269)</f>
        <v>0.432467532467532</v>
      </c>
      <c r="I269" s="32" t="s">
        <v>187</v>
      </c>
      <c r="J269" s="36" t="n">
        <v>2.23195740581291</v>
      </c>
      <c r="K269" s="36" t="n">
        <f aca="false">$K$8</f>
        <v>1.08250239635708</v>
      </c>
      <c r="L269" s="36" t="n">
        <f aca="false">SQRT(J269^2+K269^2)</f>
        <v>2.48061389568831</v>
      </c>
      <c r="M269" s="47" t="n">
        <f aca="false">IF(G269="","",MAX(0,G269-1.96*L269/100))</f>
        <v>0.518912435176977</v>
      </c>
      <c r="N269" s="47" t="n">
        <f aca="false">IF(G269="","",MIN(1,G269+1.96*L269/100))</f>
        <v>0.616152499887958</v>
      </c>
      <c r="O269" s="66" t="n">
        <f aca="false">ROUND(S269*W269,0)</f>
        <v>65</v>
      </c>
      <c r="P269" s="66" t="n">
        <f aca="false">IF(F269="","",ROUND(SQRT((F269*L269/100)^2+(G269*O269)^2),0))</f>
        <v>42</v>
      </c>
      <c r="R269" s="67" t="n">
        <v>5.36055279493877</v>
      </c>
      <c r="S269" s="68" t="n">
        <f aca="false">U269*V269*$F$5</f>
        <v>770.401725790987</v>
      </c>
      <c r="T269" s="69" t="n">
        <f aca="false">MAX(0,MIN(1,R269/100+$D$5))</f>
        <v>0.567057708715019</v>
      </c>
      <c r="U269" s="69" t="n">
        <v>0.674017257909875</v>
      </c>
      <c r="V269" s="68" t="n">
        <v>1143</v>
      </c>
      <c r="W269" s="69" t="n">
        <v>0.084758520671361</v>
      </c>
      <c r="X269" s="70" t="s">
        <v>194</v>
      </c>
      <c r="Y269" s="70" t="s">
        <v>189</v>
      </c>
    </row>
    <row r="270" customFormat="false" ht="15" hidden="false" customHeight="false" outlineLevel="0" collapsed="false">
      <c r="A270" s="32" t="s">
        <v>444</v>
      </c>
      <c r="B270" s="32" t="s">
        <v>481</v>
      </c>
      <c r="C270" s="32" t="s">
        <v>494</v>
      </c>
      <c r="D270" s="66" t="n">
        <f aca="false">ROUND(S270*T270,0)</f>
        <v>337</v>
      </c>
      <c r="E270" s="66" t="n">
        <f aca="false">ROUND(S270,0)-D270</f>
        <v>330</v>
      </c>
      <c r="F270" s="66" t="n">
        <f aca="false">IF(COUNTA(D270:E270)=0,"",SUM(D270:E270))</f>
        <v>667</v>
      </c>
      <c r="G270" s="47" t="n">
        <f aca="false">IF(OR(F270="",F270=0),"",D270/F270)</f>
        <v>0.505247376311844</v>
      </c>
      <c r="H270" s="47" t="n">
        <f aca="false">IF(OR(F270="",F270=0),"",E270/F270)</f>
        <v>0.494752623688156</v>
      </c>
      <c r="I270" s="32" t="s">
        <v>187</v>
      </c>
      <c r="J270" s="36" t="n">
        <v>2.23195740581291</v>
      </c>
      <c r="K270" s="36" t="n">
        <f aca="false">$K$8</f>
        <v>1.08250239635708</v>
      </c>
      <c r="L270" s="36" t="n">
        <f aca="false">SQRT(J270^2+K270^2)</f>
        <v>2.48061389568831</v>
      </c>
      <c r="M270" s="47" t="n">
        <f aca="false">IF(G270="","",MAX(0,G270-1.96*L270/100))</f>
        <v>0.456627343956353</v>
      </c>
      <c r="N270" s="47" t="n">
        <f aca="false">IF(G270="","",MIN(1,G270+1.96*L270/100))</f>
        <v>0.553867408667335</v>
      </c>
      <c r="O270" s="66" t="n">
        <f aca="false">ROUND(S270*W270,0)</f>
        <v>57</v>
      </c>
      <c r="P270" s="66" t="n">
        <f aca="false">IF(F270="","",ROUND(SQRT((F270*L270/100)^2+(G270*O270)^2),0))</f>
        <v>33</v>
      </c>
      <c r="R270" s="67" t="n">
        <v>-0.843791786913251</v>
      </c>
      <c r="S270" s="68" t="n">
        <f aca="false">U270*V270*$F$5</f>
        <v>666.944444444445</v>
      </c>
      <c r="T270" s="69" t="n">
        <f aca="false">MAX(0,MIN(1,R270/100+$D$5))</f>
        <v>0.505014262896499</v>
      </c>
      <c r="U270" s="69" t="n">
        <v>0.614695340501792</v>
      </c>
      <c r="V270" s="68" t="n">
        <v>1085</v>
      </c>
      <c r="W270" s="69" t="n">
        <v>0.084758520671361</v>
      </c>
      <c r="X270" s="70" t="s">
        <v>194</v>
      </c>
      <c r="Y270" s="70" t="s">
        <v>189</v>
      </c>
    </row>
    <row r="271" customFormat="false" ht="15" hidden="false" customHeight="false" outlineLevel="0" collapsed="false">
      <c r="A271" s="32" t="s">
        <v>444</v>
      </c>
      <c r="B271" s="32" t="s">
        <v>481</v>
      </c>
      <c r="C271" s="32" t="s">
        <v>495</v>
      </c>
      <c r="D271" s="66" t="n">
        <f aca="false">ROUND(S271*T271,0)</f>
        <v>749</v>
      </c>
      <c r="E271" s="66" t="n">
        <f aca="false">ROUND(S271,0)-D271</f>
        <v>577</v>
      </c>
      <c r="F271" s="66" t="n">
        <f aca="false">IF(COUNTA(D271:E271)=0,"",SUM(D271:E271))</f>
        <v>1326</v>
      </c>
      <c r="G271" s="47" t="n">
        <f aca="false">IF(OR(F271="",F271=0),"",D271/F271)</f>
        <v>0.564856711915535</v>
      </c>
      <c r="H271" s="47" t="n">
        <f aca="false">IF(OR(F271="",F271=0),"",E271/F271)</f>
        <v>0.435143288084465</v>
      </c>
      <c r="I271" s="32" t="s">
        <v>187</v>
      </c>
      <c r="J271" s="36" t="n">
        <v>2.04108163546025</v>
      </c>
      <c r="K271" s="36" t="n">
        <f aca="false">$K$8</f>
        <v>1.08250239635708</v>
      </c>
      <c r="L271" s="36" t="n">
        <f aca="false">SQRT(J271^2+K271^2)</f>
        <v>2.31037349377366</v>
      </c>
      <c r="M271" s="47" t="n">
        <f aca="false">IF(G271="","",MAX(0,G271-1.96*L271/100))</f>
        <v>0.519573391437572</v>
      </c>
      <c r="N271" s="47" t="n">
        <f aca="false">IF(G271="","",MIN(1,G271+1.96*L271/100))</f>
        <v>0.610140032393499</v>
      </c>
      <c r="O271" s="66" t="n">
        <f aca="false">ROUND(S271*W271,0)</f>
        <v>83</v>
      </c>
      <c r="P271" s="66" t="n">
        <f aca="false">IF(F271="","",ROUND(SQRT((F271*L271/100)^2+(G271*O271)^2),0))</f>
        <v>56</v>
      </c>
      <c r="R271" s="67" t="n">
        <v>5.1464264618615</v>
      </c>
      <c r="S271" s="68" t="n">
        <f aca="false">U271*V271*$F$5</f>
        <v>1325.7421875</v>
      </c>
      <c r="T271" s="69" t="n">
        <f aca="false">MAX(0,MIN(1,R271/100+$D$5))</f>
        <v>0.564916445384247</v>
      </c>
      <c r="U271" s="69" t="n">
        <v>0.61376953125</v>
      </c>
      <c r="V271" s="68" t="n">
        <v>2160</v>
      </c>
      <c r="W271" s="69" t="n">
        <v>0.0626598089245614</v>
      </c>
      <c r="X271" s="70" t="s">
        <v>227</v>
      </c>
      <c r="Y271" s="70" t="s">
        <v>189</v>
      </c>
    </row>
    <row r="272" customFormat="false" ht="15" hidden="false" customHeight="false" outlineLevel="0" collapsed="false">
      <c r="A272" s="32" t="s">
        <v>444</v>
      </c>
      <c r="B272" s="32" t="s">
        <v>481</v>
      </c>
      <c r="C272" s="32" t="s">
        <v>496</v>
      </c>
      <c r="D272" s="66" t="n">
        <f aca="false">ROUND(S272*T272,0)</f>
        <v>404</v>
      </c>
      <c r="E272" s="66" t="n">
        <f aca="false">ROUND(S272,0)-D272</f>
        <v>398</v>
      </c>
      <c r="F272" s="66" t="n">
        <f aca="false">IF(COUNTA(D272:E272)=0,"",SUM(D272:E272))</f>
        <v>802</v>
      </c>
      <c r="G272" s="47" t="n">
        <f aca="false">IF(OR(F272="",F272=0),"",D272/F272)</f>
        <v>0.503740648379052</v>
      </c>
      <c r="H272" s="47" t="n">
        <f aca="false">IF(OR(F272="",F272=0),"",E272/F272)</f>
        <v>0.496259351620948</v>
      </c>
      <c r="I272" s="32" t="s">
        <v>187</v>
      </c>
      <c r="J272" s="36" t="n">
        <v>2.23195740581291</v>
      </c>
      <c r="K272" s="36" t="n">
        <f aca="false">$K$8</f>
        <v>1.08250239635708</v>
      </c>
      <c r="L272" s="36" t="n">
        <f aca="false">SQRT(J272^2+K272^2)</f>
        <v>2.48061389568831</v>
      </c>
      <c r="M272" s="47" t="n">
        <f aca="false">IF(G272="","",MAX(0,G272-1.96*L272/100))</f>
        <v>0.455120616023562</v>
      </c>
      <c r="N272" s="47" t="n">
        <f aca="false">IF(G272="","",MIN(1,G272+1.96*L272/100))</f>
        <v>0.552360680734543</v>
      </c>
      <c r="O272" s="66" t="n">
        <f aca="false">ROUND(S272*W272,0)</f>
        <v>68</v>
      </c>
      <c r="P272" s="66" t="n">
        <f aca="false">IF(F272="","",ROUND(SQRT((F272*L272/100)^2+(G272*O272)^2),0))</f>
        <v>40</v>
      </c>
      <c r="R272" s="67" t="n">
        <v>-0.932942071724929</v>
      </c>
      <c r="S272" s="68" t="n">
        <f aca="false">U272*V272*$F$5</f>
        <v>802.258193445244</v>
      </c>
      <c r="T272" s="69" t="n">
        <f aca="false">MAX(0,MIN(1,R272/100+$D$5))</f>
        <v>0.504122760048382</v>
      </c>
      <c r="U272" s="69" t="n">
        <v>0.619504396482814</v>
      </c>
      <c r="V272" s="68" t="n">
        <v>1295</v>
      </c>
      <c r="W272" s="69" t="n">
        <v>0.084758520671361</v>
      </c>
      <c r="X272" s="70" t="s">
        <v>194</v>
      </c>
      <c r="Y272" s="70" t="s">
        <v>189</v>
      </c>
    </row>
    <row r="273" customFormat="false" ht="15" hidden="false" customHeight="false" outlineLevel="0" collapsed="false">
      <c r="A273" s="32" t="s">
        <v>444</v>
      </c>
      <c r="B273" s="32" t="s">
        <v>481</v>
      </c>
      <c r="C273" s="32" t="s">
        <v>497</v>
      </c>
      <c r="D273" s="66" t="n">
        <f aca="false">ROUND(S273*T273,0)</f>
        <v>400</v>
      </c>
      <c r="E273" s="66" t="n">
        <f aca="false">ROUND(S273,0)-D273</f>
        <v>383</v>
      </c>
      <c r="F273" s="66" t="n">
        <f aca="false">IF(COUNTA(D273:E273)=0,"",SUM(D273:E273))</f>
        <v>783</v>
      </c>
      <c r="G273" s="47" t="n">
        <f aca="false">IF(OR(F273="",F273=0),"",D273/F273)</f>
        <v>0.510855683269476</v>
      </c>
      <c r="H273" s="47" t="n">
        <f aca="false">IF(OR(F273="",F273=0),"",E273/F273)</f>
        <v>0.489144316730524</v>
      </c>
      <c r="I273" s="32" t="s">
        <v>187</v>
      </c>
      <c r="J273" s="36" t="n">
        <v>2.23195740581291</v>
      </c>
      <c r="K273" s="36" t="n">
        <f aca="false">$K$8</f>
        <v>1.08250239635708</v>
      </c>
      <c r="L273" s="36" t="n">
        <f aca="false">SQRT(J273^2+K273^2)</f>
        <v>2.48061389568831</v>
      </c>
      <c r="M273" s="47" t="n">
        <f aca="false">IF(G273="","",MAX(0,G273-1.96*L273/100))</f>
        <v>0.462235650913986</v>
      </c>
      <c r="N273" s="47" t="n">
        <f aca="false">IF(G273="","",MIN(1,G273+1.96*L273/100))</f>
        <v>0.559475715624967</v>
      </c>
      <c r="O273" s="66" t="n">
        <f aca="false">ROUND(S273*W273,0)</f>
        <v>66</v>
      </c>
      <c r="P273" s="66" t="n">
        <f aca="false">IF(F273="","",ROUND(SQRT((F273*L273/100)^2+(G273*O273)^2),0))</f>
        <v>39</v>
      </c>
      <c r="R273" s="67" t="n">
        <v>-0.182895082293029</v>
      </c>
      <c r="S273" s="68" t="n">
        <f aca="false">U273*V273*$F$5</f>
        <v>782.654941373534</v>
      </c>
      <c r="T273" s="69" t="n">
        <f aca="false">MAX(0,MIN(1,R273/100+$D$5))</f>
        <v>0.511623229942701</v>
      </c>
      <c r="U273" s="69" t="n">
        <v>0.654941373534338</v>
      </c>
      <c r="V273" s="68" t="n">
        <v>1195</v>
      </c>
      <c r="W273" s="69" t="n">
        <v>0.084758520671361</v>
      </c>
      <c r="X273" s="70" t="s">
        <v>194</v>
      </c>
      <c r="Y273" s="70" t="s">
        <v>189</v>
      </c>
    </row>
    <row r="274" customFormat="false" ht="15" hidden="false" customHeight="false" outlineLevel="0" collapsed="false">
      <c r="A274" s="32" t="s">
        <v>444</v>
      </c>
      <c r="B274" s="32" t="s">
        <v>481</v>
      </c>
      <c r="C274" s="32" t="s">
        <v>498</v>
      </c>
      <c r="D274" s="66" t="n">
        <f aca="false">ROUND(S274*T274,0)</f>
        <v>395</v>
      </c>
      <c r="E274" s="66" t="n">
        <f aca="false">ROUND(S274,0)-D274</f>
        <v>362</v>
      </c>
      <c r="F274" s="66" t="n">
        <f aca="false">IF(COUNTA(D274:E274)=0,"",SUM(D274:E274))</f>
        <v>757</v>
      </c>
      <c r="G274" s="47" t="n">
        <f aca="false">IF(OR(F274="",F274=0),"",D274/F274)</f>
        <v>0.521796565389696</v>
      </c>
      <c r="H274" s="47" t="n">
        <f aca="false">IF(OR(F274="",F274=0),"",E274/F274)</f>
        <v>0.478203434610304</v>
      </c>
      <c r="I274" s="32" t="s">
        <v>187</v>
      </c>
      <c r="J274" s="36" t="n">
        <v>2.23195740581291</v>
      </c>
      <c r="K274" s="36" t="n">
        <f aca="false">$K$8</f>
        <v>1.08250239635708</v>
      </c>
      <c r="L274" s="36" t="n">
        <f aca="false">SQRT(J274^2+K274^2)</f>
        <v>2.48061389568831</v>
      </c>
      <c r="M274" s="47" t="n">
        <f aca="false">IF(G274="","",MAX(0,G274-1.96*L274/100))</f>
        <v>0.473176533034205</v>
      </c>
      <c r="N274" s="47" t="n">
        <f aca="false">IF(G274="","",MIN(1,G274+1.96*L274/100))</f>
        <v>0.570416597745187</v>
      </c>
      <c r="O274" s="66" t="n">
        <f aca="false">ROUND(S274*W274,0)</f>
        <v>64</v>
      </c>
      <c r="P274" s="66" t="n">
        <f aca="false">IF(F274="","",ROUND(SQRT((F274*L274/100)^2+(G274*O274)^2),0))</f>
        <v>38</v>
      </c>
      <c r="R274" s="67" t="n">
        <v>0.851027967306118</v>
      </c>
      <c r="S274" s="68" t="n">
        <f aca="false">U274*V274*$F$5</f>
        <v>757.186813186813</v>
      </c>
      <c r="T274" s="69" t="n">
        <f aca="false">MAX(0,MIN(1,R274/100+$D$5))</f>
        <v>0.521962460438693</v>
      </c>
      <c r="U274" s="69" t="n">
        <v>0.637362637362637</v>
      </c>
      <c r="V274" s="68" t="n">
        <v>1188</v>
      </c>
      <c r="W274" s="69" t="n">
        <v>0.084758520671361</v>
      </c>
      <c r="X274" s="70" t="s">
        <v>194</v>
      </c>
      <c r="Y274" s="70" t="s">
        <v>189</v>
      </c>
    </row>
    <row r="275" customFormat="false" ht="15" hidden="false" customHeight="false" outlineLevel="0" collapsed="false">
      <c r="A275" s="32" t="s">
        <v>444</v>
      </c>
      <c r="B275" s="32" t="s">
        <v>499</v>
      </c>
      <c r="C275" s="32" t="s">
        <v>500</v>
      </c>
      <c r="D275" s="66" t="n">
        <f aca="false">ROUND(S275*T275,0)</f>
        <v>714</v>
      </c>
      <c r="E275" s="66" t="n">
        <f aca="false">ROUND(S275,0)-D275</f>
        <v>1144</v>
      </c>
      <c r="F275" s="66" t="n">
        <f aca="false">IF(COUNTA(D275:E275)=0,"",SUM(D275:E275))</f>
        <v>1858</v>
      </c>
      <c r="G275" s="47" t="n">
        <f aca="false">IF(OR(F275="",F275=0),"",D275/F275)</f>
        <v>0.384284176533907</v>
      </c>
      <c r="H275" s="47" t="n">
        <f aca="false">IF(OR(F275="",F275=0),"",E275/F275)</f>
        <v>0.615715823466093</v>
      </c>
      <c r="I275" s="32" t="s">
        <v>187</v>
      </c>
      <c r="J275" s="36" t="n">
        <v>2.04108163546025</v>
      </c>
      <c r="K275" s="36" t="n">
        <f aca="false">$K$8</f>
        <v>1.08250239635708</v>
      </c>
      <c r="L275" s="36" t="n">
        <f aca="false">SQRT(J275^2+K275^2)</f>
        <v>2.31037349377366</v>
      </c>
      <c r="M275" s="47" t="n">
        <f aca="false">IF(G275="","",MAX(0,G275-1.96*L275/100))</f>
        <v>0.339000856055944</v>
      </c>
      <c r="N275" s="47" t="n">
        <f aca="false">IF(G275="","",MIN(1,G275+1.96*L275/100))</f>
        <v>0.429567497011871</v>
      </c>
      <c r="O275" s="66" t="n">
        <f aca="false">ROUND(S275*W275,0)</f>
        <v>116</v>
      </c>
      <c r="P275" s="66" t="n">
        <f aca="false">IF(F275="","",ROUND(SQRT((F275*L275/100)^2+(G275*O275)^2),0))</f>
        <v>62</v>
      </c>
      <c r="R275" s="67" t="n">
        <v>-12.922289852478</v>
      </c>
      <c r="S275" s="68" t="n">
        <f aca="false">U275*V275*$F$5</f>
        <v>1857.89473684211</v>
      </c>
      <c r="T275" s="69" t="n">
        <f aca="false">MAX(0,MIN(1,R275/100+$D$5))</f>
        <v>0.384229282240852</v>
      </c>
      <c r="U275" s="69" t="n">
        <v>0.657894736842106</v>
      </c>
      <c r="V275" s="68" t="n">
        <v>2824</v>
      </c>
      <c r="W275" s="69" t="n">
        <v>0.0626598089245614</v>
      </c>
      <c r="X275" s="70" t="s">
        <v>227</v>
      </c>
      <c r="Y275" s="70" t="s">
        <v>189</v>
      </c>
    </row>
    <row r="276" customFormat="false" ht="15" hidden="false" customHeight="false" outlineLevel="0" collapsed="false">
      <c r="A276" s="32" t="s">
        <v>444</v>
      </c>
      <c r="B276" s="32" t="s">
        <v>499</v>
      </c>
      <c r="C276" s="32" t="s">
        <v>501</v>
      </c>
      <c r="D276" s="66" t="n">
        <f aca="false">ROUND(S276*T276,0)</f>
        <v>669</v>
      </c>
      <c r="E276" s="66" t="n">
        <f aca="false">ROUND(S276,0)-D276</f>
        <v>931</v>
      </c>
      <c r="F276" s="66" t="n">
        <f aca="false">IF(COUNTA(D276:E276)=0,"",SUM(D276:E276))</f>
        <v>1600</v>
      </c>
      <c r="G276" s="47" t="n">
        <f aca="false">IF(OR(F276="",F276=0),"",D276/F276)</f>
        <v>0.418125</v>
      </c>
      <c r="H276" s="47" t="n">
        <f aca="false">IF(OR(F276="",F276=0),"",E276/F276)</f>
        <v>0.581875</v>
      </c>
      <c r="I276" s="32" t="s">
        <v>187</v>
      </c>
      <c r="J276" s="36" t="n">
        <v>2.04108163546025</v>
      </c>
      <c r="K276" s="36" t="n">
        <f aca="false">$K$8</f>
        <v>1.08250239635708</v>
      </c>
      <c r="L276" s="36" t="n">
        <f aca="false">SQRT(J276^2+K276^2)</f>
        <v>2.31037349377366</v>
      </c>
      <c r="M276" s="47" t="n">
        <f aca="false">IF(G276="","",MAX(0,G276-1.96*L276/100))</f>
        <v>0.372841679522036</v>
      </c>
      <c r="N276" s="47" t="n">
        <f aca="false">IF(G276="","",MIN(1,G276+1.96*L276/100))</f>
        <v>0.463408320477964</v>
      </c>
      <c r="O276" s="66" t="n">
        <f aca="false">ROUND(S276*W276,0)</f>
        <v>100</v>
      </c>
      <c r="P276" s="66" t="n">
        <f aca="false">IF(F276="","",ROUND(SQRT((F276*L276/100)^2+(G276*O276)^2),0))</f>
        <v>56</v>
      </c>
      <c r="R276" s="67" t="n">
        <v>-9.5675847022009</v>
      </c>
      <c r="S276" s="68" t="n">
        <f aca="false">U276*V276*$F$5</f>
        <v>1600.33208176888</v>
      </c>
      <c r="T276" s="69" t="n">
        <f aca="false">MAX(0,MIN(1,R276/100+$D$5))</f>
        <v>0.417776333743623</v>
      </c>
      <c r="U276" s="69" t="n">
        <v>0.667918231122236</v>
      </c>
      <c r="V276" s="68" t="n">
        <v>2396</v>
      </c>
      <c r="W276" s="69" t="n">
        <v>0.0626598089245614</v>
      </c>
      <c r="X276" s="70" t="s">
        <v>227</v>
      </c>
      <c r="Y276" s="70" t="s">
        <v>189</v>
      </c>
    </row>
    <row r="277" customFormat="false" ht="15" hidden="false" customHeight="false" outlineLevel="0" collapsed="false">
      <c r="A277" s="32" t="s">
        <v>444</v>
      </c>
      <c r="B277" s="32" t="s">
        <v>499</v>
      </c>
      <c r="C277" s="32" t="s">
        <v>502</v>
      </c>
      <c r="D277" s="66" t="n">
        <f aca="false">ROUND(S277*T277,0)</f>
        <v>322</v>
      </c>
      <c r="E277" s="66" t="n">
        <f aca="false">ROUND(S277,0)-D277</f>
        <v>641</v>
      </c>
      <c r="F277" s="66" t="n">
        <f aca="false">IF(COUNTA(D277:E277)=0,"",SUM(D277:E277))</f>
        <v>963</v>
      </c>
      <c r="G277" s="47" t="n">
        <f aca="false">IF(OR(F277="",F277=0),"",D277/F277)</f>
        <v>0.334371754932503</v>
      </c>
      <c r="H277" s="47" t="n">
        <f aca="false">IF(OR(F277="",F277=0),"",E277/F277)</f>
        <v>0.665628245067497</v>
      </c>
      <c r="I277" s="32" t="s">
        <v>187</v>
      </c>
      <c r="J277" s="36" t="n">
        <v>2.04108163546025</v>
      </c>
      <c r="K277" s="36" t="n">
        <f aca="false">$K$8</f>
        <v>1.08250239635708</v>
      </c>
      <c r="L277" s="36" t="n">
        <f aca="false">SQRT(J277^2+K277^2)</f>
        <v>2.31037349377366</v>
      </c>
      <c r="M277" s="47" t="n">
        <f aca="false">IF(G277="","",MAX(0,G277-1.96*L277/100))</f>
        <v>0.289088434454539</v>
      </c>
      <c r="N277" s="47" t="n">
        <f aca="false">IF(G277="","",MIN(1,G277+1.96*L277/100))</f>
        <v>0.379655075410466</v>
      </c>
      <c r="O277" s="66" t="n">
        <f aca="false">ROUND(S277*W277,0)</f>
        <v>60</v>
      </c>
      <c r="P277" s="66" t="n">
        <f aca="false">IF(F277="","",ROUND(SQRT((F277*L277/100)^2+(G277*O277)^2),0))</f>
        <v>30</v>
      </c>
      <c r="R277" s="67" t="n">
        <v>-17.9457062809968</v>
      </c>
      <c r="S277" s="68" t="n">
        <f aca="false">U277*V277*$F$5</f>
        <v>963.38125</v>
      </c>
      <c r="T277" s="69" t="n">
        <f aca="false">MAX(0,MIN(1,R277/100+$D$5))</f>
        <v>0.333995117955664</v>
      </c>
      <c r="U277" s="69" t="n">
        <v>0.640972222222222</v>
      </c>
      <c r="V277" s="68" t="n">
        <v>1503</v>
      </c>
      <c r="W277" s="69" t="n">
        <v>0.0626598089245614</v>
      </c>
      <c r="X277" s="70" t="s">
        <v>227</v>
      </c>
      <c r="Y277" s="70" t="s">
        <v>189</v>
      </c>
    </row>
    <row r="278" customFormat="false" ht="15" hidden="false" customHeight="false" outlineLevel="0" collapsed="false">
      <c r="A278" s="32" t="s">
        <v>444</v>
      </c>
      <c r="B278" s="32" t="s">
        <v>503</v>
      </c>
      <c r="C278" s="32" t="s">
        <v>503</v>
      </c>
      <c r="D278" s="66" t="n">
        <f aca="false">ROUND(S278*T278,0)</f>
        <v>34</v>
      </c>
      <c r="E278" s="66" t="n">
        <f aca="false">ROUND(S278,0)-D278</f>
        <v>63</v>
      </c>
      <c r="F278" s="66" t="n">
        <f aca="false">IF(COUNTA(D278:E278)=0,"",SUM(D278:E278))</f>
        <v>97</v>
      </c>
      <c r="G278" s="47" t="n">
        <f aca="false">IF(OR(F278="",F278=0),"",D278/F278)</f>
        <v>0.350515463917526</v>
      </c>
      <c r="H278" s="47" t="n">
        <f aca="false">IF(OR(F278="",F278=0),"",E278/F278)</f>
        <v>0.649484536082474</v>
      </c>
      <c r="I278" s="32" t="s">
        <v>187</v>
      </c>
      <c r="J278" s="36" t="n">
        <v>3.27267117391589</v>
      </c>
      <c r="K278" s="36" t="n">
        <f aca="false">$K$8</f>
        <v>1.08250239635708</v>
      </c>
      <c r="L278" s="36" t="n">
        <f aca="false">SQRT(J278^2+K278^2)</f>
        <v>3.44705498225642</v>
      </c>
      <c r="M278" s="47" t="n">
        <f aca="false">IF(G278="","",MAX(0,G278-1.96*L278/100))</f>
        <v>0.2829531862653</v>
      </c>
      <c r="N278" s="47" t="n">
        <f aca="false">IF(G278="","",MIN(1,G278+1.96*L278/100))</f>
        <v>0.418077741569752</v>
      </c>
      <c r="O278" s="66" t="n">
        <f aca="false">ROUND(S278*W278,0)</f>
        <v>14</v>
      </c>
      <c r="P278" s="66" t="n">
        <f aca="false">IF(F278="","",ROUND(SQRT((F278*L278/100)^2+(G278*O278)^2),0))</f>
        <v>6</v>
      </c>
      <c r="R278" s="67" t="n">
        <v>-16.4139412596454</v>
      </c>
      <c r="S278" s="68" t="n">
        <f aca="false">U278*V278*$F$5</f>
        <v>97.2992700729927</v>
      </c>
      <c r="T278" s="69" t="n">
        <f aca="false">MAX(0,MIN(1,R278/100+$D$5))</f>
        <v>0.349312768169178</v>
      </c>
      <c r="U278" s="69" t="n">
        <v>0.627737226277372</v>
      </c>
      <c r="V278" s="68" t="n">
        <v>155</v>
      </c>
      <c r="W278" s="69" t="n">
        <v>0.144238908687966</v>
      </c>
      <c r="X278" s="70" t="s">
        <v>188</v>
      </c>
      <c r="Y278" s="70" t="s">
        <v>189</v>
      </c>
    </row>
    <row r="279" customFormat="false" ht="15" hidden="false" customHeight="false" outlineLevel="0" collapsed="false">
      <c r="A279" s="32" t="s">
        <v>444</v>
      </c>
      <c r="B279" s="32" t="s">
        <v>504</v>
      </c>
      <c r="C279" s="32" t="s">
        <v>505</v>
      </c>
      <c r="D279" s="66" t="n">
        <f aca="false">ROUND(S279*T279,0)</f>
        <v>591</v>
      </c>
      <c r="E279" s="66" t="n">
        <f aca="false">ROUND(S279,0)-D279</f>
        <v>826</v>
      </c>
      <c r="F279" s="66" t="n">
        <f aca="false">IF(COUNTA(D279:E279)=0,"",SUM(D279:E279))</f>
        <v>1417</v>
      </c>
      <c r="G279" s="47" t="n">
        <f aca="false">IF(OR(F279="",F279=0),"",D279/F279)</f>
        <v>0.417078334509527</v>
      </c>
      <c r="H279" s="47" t="n">
        <f aca="false">IF(OR(F279="",F279=0),"",E279/F279)</f>
        <v>0.582921665490473</v>
      </c>
      <c r="I279" s="32" t="s">
        <v>187</v>
      </c>
      <c r="J279" s="36" t="n">
        <v>2.04108163546025</v>
      </c>
      <c r="K279" s="36" t="n">
        <f aca="false">$K$8</f>
        <v>1.08250239635708</v>
      </c>
      <c r="L279" s="36" t="n">
        <f aca="false">SQRT(J279^2+K279^2)</f>
        <v>2.31037349377366</v>
      </c>
      <c r="M279" s="47" t="n">
        <f aca="false">IF(G279="","",MAX(0,G279-1.96*L279/100))</f>
        <v>0.371795014031563</v>
      </c>
      <c r="N279" s="47" t="n">
        <f aca="false">IF(G279="","",MIN(1,G279+1.96*L279/100))</f>
        <v>0.462361654987491</v>
      </c>
      <c r="O279" s="66" t="n">
        <f aca="false">ROUND(S279*W279,0)</f>
        <v>89</v>
      </c>
      <c r="P279" s="66" t="n">
        <f aca="false">IF(F279="","",ROUND(SQRT((F279*L279/100)^2+(G279*O279)^2),0))</f>
        <v>49</v>
      </c>
      <c r="R279" s="67" t="n">
        <v>-9.63012736848627</v>
      </c>
      <c r="S279" s="68" t="n">
        <f aca="false">U279*V279*$F$5</f>
        <v>1417.27954319762</v>
      </c>
      <c r="T279" s="69" t="n">
        <f aca="false">MAX(0,MIN(1,R279/100+$D$5))</f>
        <v>0.417150907080769</v>
      </c>
      <c r="U279" s="69" t="n">
        <v>0.641012909632572</v>
      </c>
      <c r="V279" s="68" t="n">
        <v>2211</v>
      </c>
      <c r="W279" s="69" t="n">
        <v>0.0626598089245614</v>
      </c>
      <c r="X279" s="70" t="s">
        <v>227</v>
      </c>
      <c r="Y279" s="70" t="s">
        <v>189</v>
      </c>
    </row>
    <row r="280" customFormat="false" ht="15" hidden="false" customHeight="false" outlineLevel="0" collapsed="false">
      <c r="A280" s="32" t="s">
        <v>444</v>
      </c>
      <c r="B280" s="32" t="s">
        <v>504</v>
      </c>
      <c r="C280" s="32" t="s">
        <v>506</v>
      </c>
      <c r="D280" s="66" t="n">
        <f aca="false">ROUND(S280*T280,0)</f>
        <v>525</v>
      </c>
      <c r="E280" s="66" t="n">
        <f aca="false">ROUND(S280,0)-D280</f>
        <v>700</v>
      </c>
      <c r="F280" s="66" t="n">
        <f aca="false">IF(COUNTA(D280:E280)=0,"",SUM(D280:E280))</f>
        <v>1225</v>
      </c>
      <c r="G280" s="47" t="n">
        <f aca="false">IF(OR(F280="",F280=0),"",D280/F280)</f>
        <v>0.428571428571429</v>
      </c>
      <c r="H280" s="47" t="n">
        <f aca="false">IF(OR(F280="",F280=0),"",E280/F280)</f>
        <v>0.571428571428571</v>
      </c>
      <c r="I280" s="32" t="s">
        <v>187</v>
      </c>
      <c r="J280" s="36" t="n">
        <v>2.04108163546025</v>
      </c>
      <c r="K280" s="36" t="n">
        <f aca="false">$K$8</f>
        <v>1.08250239635708</v>
      </c>
      <c r="L280" s="36" t="n">
        <f aca="false">SQRT(J280^2+K280^2)</f>
        <v>2.31037349377366</v>
      </c>
      <c r="M280" s="47" t="n">
        <f aca="false">IF(G280="","",MAX(0,G280-1.96*L280/100))</f>
        <v>0.383288108093465</v>
      </c>
      <c r="N280" s="47" t="n">
        <f aca="false">IF(G280="","",MIN(1,G280+1.96*L280/100))</f>
        <v>0.473854749049392</v>
      </c>
      <c r="O280" s="66" t="n">
        <f aca="false">ROUND(S280*W280,0)</f>
        <v>77</v>
      </c>
      <c r="P280" s="66" t="n">
        <f aca="false">IF(F280="","",ROUND(SQRT((F280*L280/100)^2+(G280*O280)^2),0))</f>
        <v>43</v>
      </c>
      <c r="R280" s="67" t="n">
        <v>-8.47591253260077</v>
      </c>
      <c r="S280" s="68" t="n">
        <f aca="false">U280*V280*$F$5</f>
        <v>1224.74062660503</v>
      </c>
      <c r="T280" s="69" t="n">
        <f aca="false">MAX(0,MIN(1,R280/100+$D$5))</f>
        <v>0.428693055439624</v>
      </c>
      <c r="U280" s="69" t="n">
        <v>0.629686697483308</v>
      </c>
      <c r="V280" s="68" t="n">
        <v>1945</v>
      </c>
      <c r="W280" s="69" t="n">
        <v>0.0626598089245614</v>
      </c>
      <c r="X280" s="70" t="s">
        <v>227</v>
      </c>
      <c r="Y280" s="70" t="s">
        <v>189</v>
      </c>
    </row>
    <row r="281" customFormat="false" ht="15" hidden="false" customHeight="false" outlineLevel="0" collapsed="false">
      <c r="A281" s="32" t="s">
        <v>444</v>
      </c>
      <c r="B281" s="32" t="s">
        <v>507</v>
      </c>
      <c r="C281" s="32" t="s">
        <v>507</v>
      </c>
      <c r="D281" s="66" t="n">
        <f aca="false">ROUND(S281*T281,0)</f>
        <v>146</v>
      </c>
      <c r="E281" s="66" t="n">
        <f aca="false">ROUND(S281,0)-D281</f>
        <v>214</v>
      </c>
      <c r="F281" s="66" t="n">
        <f aca="false">IF(COUNTA(D281:E281)=0,"",SUM(D281:E281))</f>
        <v>360</v>
      </c>
      <c r="G281" s="47" t="n">
        <f aca="false">IF(OR(F281="",F281=0),"",D281/F281)</f>
        <v>0.405555555555556</v>
      </c>
      <c r="H281" s="47" t="n">
        <f aca="false">IF(OR(F281="",F281=0),"",E281/F281)</f>
        <v>0.594444444444444</v>
      </c>
      <c r="I281" s="32" t="s">
        <v>187</v>
      </c>
      <c r="J281" s="36" t="n">
        <v>3.27267117391589</v>
      </c>
      <c r="K281" s="36" t="n">
        <f aca="false">$K$8</f>
        <v>1.08250239635708</v>
      </c>
      <c r="L281" s="36" t="n">
        <f aca="false">SQRT(J281^2+K281^2)</f>
        <v>3.44705498225642</v>
      </c>
      <c r="M281" s="47" t="n">
        <f aca="false">IF(G281="","",MAX(0,G281-1.96*L281/100))</f>
        <v>0.33799327790333</v>
      </c>
      <c r="N281" s="47" t="n">
        <f aca="false">IF(G281="","",MIN(1,G281+1.96*L281/100))</f>
        <v>0.473117833207781</v>
      </c>
      <c r="O281" s="66" t="n">
        <f aca="false">ROUND(S281*W281,0)</f>
        <v>52</v>
      </c>
      <c r="P281" s="66" t="n">
        <f aca="false">IF(F281="","",ROUND(SQRT((F281*L281/100)^2+(G281*O281)^2),0))</f>
        <v>24</v>
      </c>
      <c r="R281" s="67" t="n">
        <v>-10.9163875674413</v>
      </c>
      <c r="S281" s="68" t="n">
        <f aca="false">U281*V281*$F$5</f>
        <v>360.236842105263</v>
      </c>
      <c r="T281" s="69" t="n">
        <f aca="false">MAX(0,MIN(1,R281/100+$D$5))</f>
        <v>0.404288305091219</v>
      </c>
      <c r="U281" s="69" t="n">
        <v>0.513157894736842</v>
      </c>
      <c r="V281" s="68" t="n">
        <v>702</v>
      </c>
      <c r="W281" s="69" t="n">
        <v>0.144238908687966</v>
      </c>
      <c r="X281" s="70" t="s">
        <v>188</v>
      </c>
      <c r="Y281" s="70" t="s">
        <v>189</v>
      </c>
    </row>
    <row r="282" customFormat="false" ht="15" hidden="false" customHeight="false" outlineLevel="0" collapsed="false">
      <c r="A282" s="32" t="s">
        <v>444</v>
      </c>
      <c r="B282" s="32" t="s">
        <v>508</v>
      </c>
      <c r="C282" s="32" t="s">
        <v>509</v>
      </c>
      <c r="D282" s="66" t="n">
        <f aca="false">ROUND(S282*T282,0)</f>
        <v>574</v>
      </c>
      <c r="E282" s="66" t="n">
        <f aca="false">ROUND(S282,0)-D282</f>
        <v>249</v>
      </c>
      <c r="F282" s="66" t="n">
        <f aca="false">IF(COUNTA(D282:E282)=0,"",SUM(D282:E282))</f>
        <v>823</v>
      </c>
      <c r="G282" s="47" t="n">
        <f aca="false">IF(OR(F282="",F282=0),"",D282/F282)</f>
        <v>0.697448359659781</v>
      </c>
      <c r="H282" s="47" t="n">
        <f aca="false">IF(OR(F282="",F282=0),"",E282/F282)</f>
        <v>0.302551640340219</v>
      </c>
      <c r="I282" s="32" t="s">
        <v>290</v>
      </c>
      <c r="J282" s="36" t="n">
        <v>2.23195740581291</v>
      </c>
      <c r="K282" s="36" t="n">
        <f aca="false">$K$8</f>
        <v>1.08250239635708</v>
      </c>
      <c r="L282" s="36" t="n">
        <f aca="false">SQRT(J282^2+K282^2)</f>
        <v>2.48061389568831</v>
      </c>
      <c r="M282" s="47" t="n">
        <f aca="false">IF(G282="","",MAX(0,G282-1.96*L282/100))</f>
        <v>0.64882832730429</v>
      </c>
      <c r="N282" s="47" t="n">
        <f aca="false">IF(G282="","",MIN(1,G282+1.96*L282/100))</f>
        <v>0.746068392015272</v>
      </c>
      <c r="O282" s="66" t="n">
        <f aca="false">ROUND(S282*W282,0)</f>
        <v>70</v>
      </c>
      <c r="P282" s="66" t="n">
        <f aca="false">IF(F282="","",ROUND(SQRT((F282*L282/100)^2+(G282*O282)^2),0))</f>
        <v>53</v>
      </c>
      <c r="R282" s="67" t="n">
        <v>18.3175408939585</v>
      </c>
      <c r="S282" s="68" t="n">
        <f aca="false">U282*V282*$F$5</f>
        <v>823.448359141722</v>
      </c>
      <c r="T282" s="69" t="n">
        <f aca="false">MAX(0,MIN(1,R282/100+$D$5))</f>
        <v>0.696627589705217</v>
      </c>
      <c r="U282" s="69" t="n">
        <v>0.478193007631662</v>
      </c>
      <c r="V282" s="68" t="n">
        <v>1722</v>
      </c>
      <c r="W282" s="69" t="n">
        <v>0.084758520671361</v>
      </c>
      <c r="X282" s="70" t="s">
        <v>194</v>
      </c>
      <c r="Y282" s="70" t="s">
        <v>189</v>
      </c>
    </row>
    <row r="283" customFormat="false" ht="15" hidden="false" customHeight="false" outlineLevel="0" collapsed="false">
      <c r="A283" s="32" t="s">
        <v>444</v>
      </c>
      <c r="B283" s="32" t="s">
        <v>508</v>
      </c>
      <c r="C283" s="32" t="s">
        <v>510</v>
      </c>
      <c r="D283" s="66" t="n">
        <f aca="false">ROUND(S283*T283,0)</f>
        <v>538</v>
      </c>
      <c r="E283" s="66" t="n">
        <f aca="false">ROUND(S283,0)-D283</f>
        <v>242</v>
      </c>
      <c r="F283" s="66" t="n">
        <f aca="false">IF(COUNTA(D283:E283)=0,"",SUM(D283:E283))</f>
        <v>780</v>
      </c>
      <c r="G283" s="47" t="n">
        <f aca="false">IF(OR(F283="",F283=0),"",D283/F283)</f>
        <v>0.68974358974359</v>
      </c>
      <c r="H283" s="47" t="n">
        <f aca="false">IF(OR(F283="",F283=0),"",E283/F283)</f>
        <v>0.31025641025641</v>
      </c>
      <c r="I283" s="32" t="s">
        <v>187</v>
      </c>
      <c r="J283" s="36" t="n">
        <v>2.23195740581291</v>
      </c>
      <c r="K283" s="36" t="n">
        <f aca="false">$K$8</f>
        <v>1.08250239635708</v>
      </c>
      <c r="L283" s="36" t="n">
        <f aca="false">SQRT(J283^2+K283^2)</f>
        <v>2.48061389568831</v>
      </c>
      <c r="M283" s="47" t="n">
        <f aca="false">IF(G283="","",MAX(0,G283-1.96*L283/100))</f>
        <v>0.641123557388099</v>
      </c>
      <c r="N283" s="47" t="n">
        <f aca="false">IF(G283="","",MIN(1,G283+1.96*L283/100))</f>
        <v>0.738363622099081</v>
      </c>
      <c r="O283" s="66" t="n">
        <f aca="false">ROUND(S283*W283,0)</f>
        <v>66</v>
      </c>
      <c r="P283" s="66" t="n">
        <f aca="false">IF(F283="","",ROUND(SQRT((F283*L283/100)^2+(G283*O283)^2),0))</f>
        <v>49</v>
      </c>
      <c r="R283" s="67" t="n">
        <v>17.6767873933422</v>
      </c>
      <c r="S283" s="68" t="n">
        <f aca="false">U283*V283*$F$5</f>
        <v>779.911439114391</v>
      </c>
      <c r="T283" s="69" t="n">
        <f aca="false">MAX(0,MIN(1,R283/100+$D$5))</f>
        <v>0.690220054699054</v>
      </c>
      <c r="U283" s="69" t="n">
        <v>0.420664206642066</v>
      </c>
      <c r="V283" s="68" t="n">
        <v>1854</v>
      </c>
      <c r="W283" s="69" t="n">
        <v>0.084758520671361</v>
      </c>
      <c r="X283" s="70" t="s">
        <v>194</v>
      </c>
      <c r="Y283" s="70" t="s">
        <v>189</v>
      </c>
    </row>
    <row r="284" customFormat="false" ht="15" hidden="false" customHeight="false" outlineLevel="0" collapsed="false">
      <c r="A284" s="32" t="s">
        <v>444</v>
      </c>
      <c r="B284" s="32" t="s">
        <v>508</v>
      </c>
      <c r="C284" s="32" t="s">
        <v>511</v>
      </c>
      <c r="D284" s="66" t="n">
        <f aca="false">ROUND(S284*T284,0)</f>
        <v>437</v>
      </c>
      <c r="E284" s="66" t="n">
        <f aca="false">ROUND(S284,0)-D284</f>
        <v>166</v>
      </c>
      <c r="F284" s="66" t="n">
        <f aca="false">IF(COUNTA(D284:E284)=0,"",SUM(D284:E284))</f>
        <v>603</v>
      </c>
      <c r="G284" s="47" t="n">
        <f aca="false">IF(OR(F284="",F284=0),"",D284/F284)</f>
        <v>0.724709784411277</v>
      </c>
      <c r="H284" s="47" t="n">
        <f aca="false">IF(OR(F284="",F284=0),"",E284/F284)</f>
        <v>0.275290215588723</v>
      </c>
      <c r="I284" s="32" t="s">
        <v>187</v>
      </c>
      <c r="J284" s="36" t="n">
        <v>2.23195740581291</v>
      </c>
      <c r="K284" s="36" t="n">
        <f aca="false">$K$8</f>
        <v>1.08250239635708</v>
      </c>
      <c r="L284" s="36" t="n">
        <f aca="false">SQRT(J284^2+K284^2)</f>
        <v>2.48061389568831</v>
      </c>
      <c r="M284" s="47" t="n">
        <f aca="false">IF(G284="","",MAX(0,G284-1.96*L284/100))</f>
        <v>0.676089752055786</v>
      </c>
      <c r="N284" s="47" t="n">
        <f aca="false">IF(G284="","",MIN(1,G284+1.96*L284/100))</f>
        <v>0.773329816766768</v>
      </c>
      <c r="O284" s="66" t="n">
        <f aca="false">ROUND(S284*W284,0)</f>
        <v>51</v>
      </c>
      <c r="P284" s="66" t="n">
        <f aca="false">IF(F284="","",ROUND(SQRT((F284*L284/100)^2+(G284*O284)^2),0))</f>
        <v>40</v>
      </c>
      <c r="R284" s="67" t="n">
        <v>21.0814014549705</v>
      </c>
      <c r="S284" s="68" t="n">
        <f aca="false">U284*V284*$F$5</f>
        <v>602.870201096892</v>
      </c>
      <c r="T284" s="69" t="n">
        <f aca="false">MAX(0,MIN(1,R284/100+$D$5))</f>
        <v>0.724266195315337</v>
      </c>
      <c r="U284" s="69" t="n">
        <v>0.447897623400366</v>
      </c>
      <c r="V284" s="68" t="n">
        <v>1346</v>
      </c>
      <c r="W284" s="69" t="n">
        <v>0.084758520671361</v>
      </c>
      <c r="X284" s="70" t="s">
        <v>194</v>
      </c>
      <c r="Y284" s="70" t="s">
        <v>189</v>
      </c>
    </row>
    <row r="285" customFormat="false" ht="15" hidden="false" customHeight="false" outlineLevel="0" collapsed="false">
      <c r="A285" s="32" t="s">
        <v>444</v>
      </c>
      <c r="B285" s="32" t="s">
        <v>508</v>
      </c>
      <c r="C285" s="32" t="s">
        <v>512</v>
      </c>
      <c r="D285" s="66" t="n">
        <f aca="false">ROUND(S285*T285,0)</f>
        <v>610</v>
      </c>
      <c r="E285" s="66" t="n">
        <f aca="false">ROUND(S285,0)-D285</f>
        <v>211</v>
      </c>
      <c r="F285" s="66" t="n">
        <f aca="false">IF(COUNTA(D285:E285)=0,"",SUM(D285:E285))</f>
        <v>821</v>
      </c>
      <c r="G285" s="47" t="n">
        <f aca="false">IF(OR(F285="",F285=0),"",D285/F285)</f>
        <v>0.74299634591961</v>
      </c>
      <c r="H285" s="47" t="n">
        <f aca="false">IF(OR(F285="",F285=0),"",E285/F285)</f>
        <v>0.25700365408039</v>
      </c>
      <c r="I285" s="32" t="s">
        <v>187</v>
      </c>
      <c r="J285" s="36" t="n">
        <v>2.23195740581291</v>
      </c>
      <c r="K285" s="36" t="n">
        <f aca="false">$K$8</f>
        <v>1.08250239635708</v>
      </c>
      <c r="L285" s="36" t="n">
        <f aca="false">SQRT(J285^2+K285^2)</f>
        <v>2.48061389568831</v>
      </c>
      <c r="M285" s="47" t="n">
        <f aca="false">IF(G285="","",MAX(0,G285-1.96*L285/100))</f>
        <v>0.694376313564119</v>
      </c>
      <c r="N285" s="47" t="n">
        <f aca="false">IF(G285="","",MIN(1,G285+1.96*L285/100))</f>
        <v>0.791616378275101</v>
      </c>
      <c r="O285" s="66" t="n">
        <f aca="false">ROUND(S285*W285,0)</f>
        <v>70</v>
      </c>
      <c r="P285" s="66" t="n">
        <f aca="false">IF(F285="","",ROUND(SQRT((F285*L285/100)^2+(G285*O285)^2),0))</f>
        <v>56</v>
      </c>
      <c r="R285" s="67" t="n">
        <v>23.0289435159364</v>
      </c>
      <c r="S285" s="68" t="n">
        <f aca="false">U285*V285*$F$5</f>
        <v>820.6703125</v>
      </c>
      <c r="T285" s="69" t="n">
        <f aca="false">MAX(0,MIN(1,R285/100+$D$5))</f>
        <v>0.743741615924996</v>
      </c>
      <c r="U285" s="69" t="n">
        <v>0.6765625</v>
      </c>
      <c r="V285" s="68" t="n">
        <v>1213</v>
      </c>
      <c r="W285" s="69" t="n">
        <v>0.084758520671361</v>
      </c>
      <c r="X285" s="70" t="s">
        <v>194</v>
      </c>
      <c r="Y285" s="70" t="s">
        <v>189</v>
      </c>
    </row>
    <row r="286" customFormat="false" ht="15" hidden="false" customHeight="false" outlineLevel="0" collapsed="false">
      <c r="A286" s="32" t="s">
        <v>444</v>
      </c>
      <c r="B286" s="32" t="s">
        <v>508</v>
      </c>
      <c r="C286" s="32" t="s">
        <v>513</v>
      </c>
      <c r="D286" s="66" t="n">
        <f aca="false">ROUND(S286*T286,0)</f>
        <v>479</v>
      </c>
      <c r="E286" s="66" t="n">
        <f aca="false">ROUND(S286,0)-D286</f>
        <v>112</v>
      </c>
      <c r="F286" s="66" t="n">
        <f aca="false">IF(COUNTA(D286:E286)=0,"",SUM(D286:E286))</f>
        <v>591</v>
      </c>
      <c r="G286" s="47" t="n">
        <f aca="false">IF(OR(F286="",F286=0),"",D286/F286)</f>
        <v>0.810490693739425</v>
      </c>
      <c r="H286" s="47" t="n">
        <f aca="false">IF(OR(F286="",F286=0),"",E286/F286)</f>
        <v>0.189509306260575</v>
      </c>
      <c r="I286" s="32" t="s">
        <v>187</v>
      </c>
      <c r="J286" s="36" t="n">
        <v>2.23195740581291</v>
      </c>
      <c r="K286" s="36" t="n">
        <f aca="false">$K$8</f>
        <v>1.08250239635708</v>
      </c>
      <c r="L286" s="36" t="n">
        <f aca="false">SQRT(J286^2+K286^2)</f>
        <v>2.48061389568831</v>
      </c>
      <c r="M286" s="47" t="n">
        <f aca="false">IF(G286="","",MAX(0,G286-1.96*L286/100))</f>
        <v>0.761870661383934</v>
      </c>
      <c r="N286" s="47" t="n">
        <f aca="false">IF(G286="","",MIN(1,G286+1.96*L286/100))</f>
        <v>0.859110726094916</v>
      </c>
      <c r="O286" s="66" t="n">
        <f aca="false">ROUND(S286*W286,0)</f>
        <v>50</v>
      </c>
      <c r="P286" s="66" t="n">
        <f aca="false">IF(F286="","",ROUND(SQRT((F286*L286/100)^2+(G286*O286)^2),0))</f>
        <v>43</v>
      </c>
      <c r="R286" s="67" t="n">
        <v>29.7630937666747</v>
      </c>
      <c r="S286" s="68" t="n">
        <f aca="false">U286*V286*$F$5</f>
        <v>590.669623059868</v>
      </c>
      <c r="T286" s="69" t="n">
        <f aca="false">MAX(0,MIN(1,R286/100+$D$5))</f>
        <v>0.811083118432378</v>
      </c>
      <c r="U286" s="69" t="n">
        <v>0.297117516629712</v>
      </c>
      <c r="V286" s="68" t="n">
        <v>1988</v>
      </c>
      <c r="W286" s="69" t="n">
        <v>0.084758520671361</v>
      </c>
      <c r="X286" s="70" t="s">
        <v>194</v>
      </c>
      <c r="Y286" s="70" t="s">
        <v>189</v>
      </c>
    </row>
    <row r="287" customFormat="false" ht="15" hidden="false" customHeight="false" outlineLevel="0" collapsed="false">
      <c r="A287" s="32" t="s">
        <v>444</v>
      </c>
      <c r="B287" s="32" t="s">
        <v>508</v>
      </c>
      <c r="C287" s="32" t="s">
        <v>514</v>
      </c>
      <c r="D287" s="66" t="n">
        <f aca="false">ROUND(S287*T287,0)</f>
        <v>479</v>
      </c>
      <c r="E287" s="66" t="n">
        <f aca="false">ROUND(S287,0)-D287</f>
        <v>212</v>
      </c>
      <c r="F287" s="66" t="n">
        <f aca="false">IF(COUNTA(D287:E287)=0,"",SUM(D287:E287))</f>
        <v>691</v>
      </c>
      <c r="G287" s="47" t="n">
        <f aca="false">IF(OR(F287="",F287=0),"",D287/F287)</f>
        <v>0.693198263386397</v>
      </c>
      <c r="H287" s="47" t="n">
        <f aca="false">IF(OR(F287="",F287=0),"",E287/F287)</f>
        <v>0.306801736613604</v>
      </c>
      <c r="I287" s="32" t="s">
        <v>187</v>
      </c>
      <c r="J287" s="36" t="n">
        <v>2.23195740581291</v>
      </c>
      <c r="K287" s="36" t="n">
        <f aca="false">$K$8</f>
        <v>1.08250239635708</v>
      </c>
      <c r="L287" s="36" t="n">
        <f aca="false">SQRT(J287^2+K287^2)</f>
        <v>2.48061389568831</v>
      </c>
      <c r="M287" s="47" t="n">
        <f aca="false">IF(G287="","",MAX(0,G287-1.96*L287/100))</f>
        <v>0.644578231030906</v>
      </c>
      <c r="N287" s="47" t="n">
        <f aca="false">IF(G287="","",MIN(1,G287+1.96*L287/100))</f>
        <v>0.741818295741887</v>
      </c>
      <c r="O287" s="66" t="n">
        <f aca="false">ROUND(S287*W287,0)</f>
        <v>59</v>
      </c>
      <c r="P287" s="66" t="n">
        <f aca="false">IF(F287="","",ROUND(SQRT((F287*L287/100)^2+(G287*O287)^2),0))</f>
        <v>44</v>
      </c>
      <c r="R287" s="67" t="n">
        <v>18.0134611915544</v>
      </c>
      <c r="S287" s="68" t="n">
        <f aca="false">U287*V287*$F$5</f>
        <v>691.24526600541</v>
      </c>
      <c r="T287" s="69" t="n">
        <f aca="false">MAX(0,MIN(1,R287/100+$D$5))</f>
        <v>0.693586792681176</v>
      </c>
      <c r="U287" s="69" t="n">
        <v>0.612263300270514</v>
      </c>
      <c r="V287" s="68" t="n">
        <v>1129</v>
      </c>
      <c r="W287" s="69" t="n">
        <v>0.084758520671361</v>
      </c>
      <c r="X287" s="70" t="s">
        <v>194</v>
      </c>
      <c r="Y287" s="70" t="s">
        <v>189</v>
      </c>
    </row>
    <row r="288" customFormat="false" ht="15" hidden="false" customHeight="false" outlineLevel="0" collapsed="false">
      <c r="A288" s="32" t="s">
        <v>444</v>
      </c>
      <c r="B288" s="32" t="s">
        <v>508</v>
      </c>
      <c r="C288" s="32" t="s">
        <v>515</v>
      </c>
      <c r="D288" s="66" t="n">
        <f aca="false">ROUND(S288*T288,0)</f>
        <v>334</v>
      </c>
      <c r="E288" s="66" t="n">
        <f aca="false">ROUND(S288,0)-D288</f>
        <v>176</v>
      </c>
      <c r="F288" s="66" t="n">
        <f aca="false">IF(COUNTA(D288:E288)=0,"",SUM(D288:E288))</f>
        <v>510</v>
      </c>
      <c r="G288" s="47" t="n">
        <f aca="false">IF(OR(F288="",F288=0),"",D288/F288)</f>
        <v>0.654901960784314</v>
      </c>
      <c r="H288" s="47" t="n">
        <f aca="false">IF(OR(F288="",F288=0),"",E288/F288)</f>
        <v>0.345098039215686</v>
      </c>
      <c r="I288" s="32" t="s">
        <v>187</v>
      </c>
      <c r="J288" s="36" t="n">
        <v>3.27267117391589</v>
      </c>
      <c r="K288" s="36" t="n">
        <f aca="false">$K$8</f>
        <v>1.08250239635708</v>
      </c>
      <c r="L288" s="36" t="n">
        <f aca="false">SQRT(J288^2+K288^2)</f>
        <v>3.44705498225642</v>
      </c>
      <c r="M288" s="47" t="n">
        <f aca="false">IF(G288="","",MAX(0,G288-1.96*L288/100))</f>
        <v>0.587339683132088</v>
      </c>
      <c r="N288" s="47" t="n">
        <f aca="false">IF(G288="","",MIN(1,G288+1.96*L288/100))</f>
        <v>0.72246423843654</v>
      </c>
      <c r="O288" s="66" t="n">
        <f aca="false">ROUND(S288*W288,0)</f>
        <v>74</v>
      </c>
      <c r="P288" s="66" t="n">
        <f aca="false">IF(F288="","",ROUND(SQRT((F288*L288/100)^2+(G288*O288)^2),0))</f>
        <v>52</v>
      </c>
      <c r="R288" s="67" t="n">
        <v>14.179945249766</v>
      </c>
      <c r="S288" s="68" t="n">
        <f aca="false">U288*V288*$F$5</f>
        <v>510.153409090909</v>
      </c>
      <c r="T288" s="69" t="n">
        <f aca="false">MAX(0,MIN(1,R288/100+$D$5))</f>
        <v>0.655251633263291</v>
      </c>
      <c r="U288" s="69" t="n">
        <v>0.368607954545455</v>
      </c>
      <c r="V288" s="68" t="n">
        <v>1384</v>
      </c>
      <c r="W288" s="69" t="n">
        <v>0.144238908687966</v>
      </c>
      <c r="X288" s="70" t="s">
        <v>188</v>
      </c>
      <c r="Y288" s="70" t="s">
        <v>189</v>
      </c>
    </row>
    <row r="289" customFormat="false" ht="15" hidden="false" customHeight="false" outlineLevel="0" collapsed="false">
      <c r="A289" s="32" t="s">
        <v>444</v>
      </c>
      <c r="B289" s="32" t="s">
        <v>508</v>
      </c>
      <c r="C289" s="32" t="s">
        <v>516</v>
      </c>
      <c r="D289" s="66" t="n">
        <f aca="false">ROUND(S289*T289,0)</f>
        <v>148</v>
      </c>
      <c r="E289" s="66" t="n">
        <f aca="false">ROUND(S289,0)-D289</f>
        <v>55</v>
      </c>
      <c r="F289" s="66" t="n">
        <f aca="false">IF(COUNTA(D289:E289)=0,"",SUM(D289:E289))</f>
        <v>203</v>
      </c>
      <c r="G289" s="47" t="n">
        <f aca="false">IF(OR(F289="",F289=0),"",D289/F289)</f>
        <v>0.729064039408867</v>
      </c>
      <c r="H289" s="47" t="n">
        <f aca="false">IF(OR(F289="",F289=0),"",E289/F289)</f>
        <v>0.270935960591133</v>
      </c>
      <c r="I289" s="32" t="s">
        <v>187</v>
      </c>
      <c r="J289" s="36" t="n">
        <v>3.27267117391589</v>
      </c>
      <c r="K289" s="36" t="n">
        <f aca="false">$K$8</f>
        <v>1.08250239635708</v>
      </c>
      <c r="L289" s="36" t="n">
        <f aca="false">SQRT(J289^2+K289^2)</f>
        <v>3.44705498225642</v>
      </c>
      <c r="M289" s="47" t="n">
        <f aca="false">IF(G289="","",MAX(0,G289-1.96*L289/100))</f>
        <v>0.661501761756641</v>
      </c>
      <c r="N289" s="47" t="n">
        <f aca="false">IF(G289="","",MIN(1,G289+1.96*L289/100))</f>
        <v>0.796626317061093</v>
      </c>
      <c r="O289" s="66" t="n">
        <f aca="false">ROUND(S289*W289,0)</f>
        <v>29</v>
      </c>
      <c r="P289" s="66" t="n">
        <f aca="false">IF(F289="","",ROUND(SQRT((F289*L289/100)^2+(G289*O289)^2),0))</f>
        <v>22</v>
      </c>
      <c r="R289" s="67" t="n">
        <v>21.8798511608132</v>
      </c>
      <c r="S289" s="68" t="n">
        <f aca="false">U289*V289*$F$5</f>
        <v>202.766550522648</v>
      </c>
      <c r="T289" s="69" t="n">
        <f aca="false">MAX(0,MIN(1,R289/100+$D$5))</f>
        <v>0.732250692373764</v>
      </c>
      <c r="U289" s="69" t="n">
        <v>0.369337979094077</v>
      </c>
      <c r="V289" s="68" t="n">
        <v>549</v>
      </c>
      <c r="W289" s="69" t="n">
        <v>0.144238908687966</v>
      </c>
      <c r="X289" s="70" t="s">
        <v>188</v>
      </c>
      <c r="Y289" s="70" t="s">
        <v>189</v>
      </c>
    </row>
    <row r="290" customFormat="false" ht="15" hidden="false" customHeight="false" outlineLevel="0" collapsed="false">
      <c r="A290" s="32" t="s">
        <v>444</v>
      </c>
      <c r="B290" s="32" t="s">
        <v>508</v>
      </c>
      <c r="C290" s="32" t="s">
        <v>517</v>
      </c>
      <c r="D290" s="66" t="n">
        <f aca="false">ROUND(S290*T290,0)</f>
        <v>231</v>
      </c>
      <c r="E290" s="66" t="n">
        <f aca="false">ROUND(S290,0)-D290</f>
        <v>87</v>
      </c>
      <c r="F290" s="66" t="n">
        <f aca="false">IF(COUNTA(D290:E290)=0,"",SUM(D290:E290))</f>
        <v>318</v>
      </c>
      <c r="G290" s="47" t="n">
        <f aca="false">IF(OR(F290="",F290=0),"",D290/F290)</f>
        <v>0.726415094339623</v>
      </c>
      <c r="H290" s="47" t="n">
        <f aca="false">IF(OR(F290="",F290=0),"",E290/F290)</f>
        <v>0.273584905660377</v>
      </c>
      <c r="I290" s="32" t="s">
        <v>187</v>
      </c>
      <c r="J290" s="36" t="n">
        <v>3.27267117391589</v>
      </c>
      <c r="K290" s="36" t="n">
        <f aca="false">$K$8</f>
        <v>1.08250239635708</v>
      </c>
      <c r="L290" s="36" t="n">
        <f aca="false">SQRT(J290^2+K290^2)</f>
        <v>3.44705498225642</v>
      </c>
      <c r="M290" s="47" t="n">
        <f aca="false">IF(G290="","",MAX(0,G290-1.96*L290/100))</f>
        <v>0.658852816687397</v>
      </c>
      <c r="N290" s="47" t="n">
        <f aca="false">IF(G290="","",MIN(1,G290+1.96*L290/100))</f>
        <v>0.793977371991849</v>
      </c>
      <c r="O290" s="66" t="n">
        <f aca="false">ROUND(S290*W290,0)</f>
        <v>46</v>
      </c>
      <c r="P290" s="66" t="n">
        <f aca="false">IF(F290="","",ROUND(SQRT((F290*L290/100)^2+(G290*O290)^2),0))</f>
        <v>35</v>
      </c>
      <c r="R290" s="67" t="n">
        <v>21.391103782018</v>
      </c>
      <c r="S290" s="68" t="n">
        <f aca="false">U290*V290*$F$5</f>
        <v>318.271119842829</v>
      </c>
      <c r="T290" s="69" t="n">
        <f aca="false">MAX(0,MIN(1,R290/100+$D$5))</f>
        <v>0.727363218585812</v>
      </c>
      <c r="U290" s="69" t="n">
        <v>0.318271119842829</v>
      </c>
      <c r="V290" s="68" t="n">
        <v>1000</v>
      </c>
      <c r="W290" s="69" t="n">
        <v>0.144238908687966</v>
      </c>
      <c r="X290" s="70" t="s">
        <v>188</v>
      </c>
      <c r="Y290" s="70" t="s">
        <v>189</v>
      </c>
    </row>
    <row r="291" customFormat="false" ht="15" hidden="false" customHeight="false" outlineLevel="0" collapsed="false">
      <c r="A291" s="32" t="s">
        <v>444</v>
      </c>
      <c r="B291" s="32" t="s">
        <v>508</v>
      </c>
      <c r="C291" s="32" t="s">
        <v>518</v>
      </c>
      <c r="D291" s="66" t="n">
        <f aca="false">ROUND(S291*T291,0)</f>
        <v>240</v>
      </c>
      <c r="E291" s="66" t="n">
        <f aca="false">ROUND(S291,0)-D291</f>
        <v>111</v>
      </c>
      <c r="F291" s="66" t="n">
        <f aca="false">IF(COUNTA(D291:E291)=0,"",SUM(D291:E291))</f>
        <v>351</v>
      </c>
      <c r="G291" s="47" t="n">
        <f aca="false">IF(OR(F291="",F291=0),"",D291/F291)</f>
        <v>0.683760683760684</v>
      </c>
      <c r="H291" s="47" t="n">
        <f aca="false">IF(OR(F291="",F291=0),"",E291/F291)</f>
        <v>0.316239316239316</v>
      </c>
      <c r="I291" s="32" t="s">
        <v>187</v>
      </c>
      <c r="J291" s="36" t="n">
        <v>3.27267117391589</v>
      </c>
      <c r="K291" s="36" t="n">
        <f aca="false">$K$8</f>
        <v>1.08250239635708</v>
      </c>
      <c r="L291" s="36" t="n">
        <f aca="false">SQRT(J291^2+K291^2)</f>
        <v>3.44705498225642</v>
      </c>
      <c r="M291" s="47" t="n">
        <f aca="false">IF(G291="","",MAX(0,G291-1.96*L291/100))</f>
        <v>0.616198406108458</v>
      </c>
      <c r="N291" s="47" t="n">
        <f aca="false">IF(G291="","",MIN(1,G291+1.96*L291/100))</f>
        <v>0.75132296141291</v>
      </c>
      <c r="O291" s="66" t="n">
        <f aca="false">ROUND(S291*W291,0)</f>
        <v>51</v>
      </c>
      <c r="P291" s="66" t="n">
        <f aca="false">IF(F291="","",ROUND(SQRT((F291*L291/100)^2+(G291*O291)^2),0))</f>
        <v>37</v>
      </c>
      <c r="R291" s="67" t="n">
        <v>17.1419764603221</v>
      </c>
      <c r="S291" s="68" t="n">
        <f aca="false">U291*V291*$F$5</f>
        <v>350.591240875912</v>
      </c>
      <c r="T291" s="69" t="n">
        <f aca="false">MAX(0,MIN(1,R291/100+$D$5))</f>
        <v>0.684871945368853</v>
      </c>
      <c r="U291" s="69" t="n">
        <v>0.313868613138686</v>
      </c>
      <c r="V291" s="68" t="n">
        <v>1117</v>
      </c>
      <c r="W291" s="69" t="n">
        <v>0.144238908687966</v>
      </c>
      <c r="X291" s="70" t="s">
        <v>188</v>
      </c>
      <c r="Y291" s="70" t="s">
        <v>189</v>
      </c>
    </row>
    <row r="292" customFormat="false" ht="15" hidden="false" customHeight="false" outlineLevel="0" collapsed="false">
      <c r="A292" s="32" t="s">
        <v>444</v>
      </c>
      <c r="B292" s="32" t="s">
        <v>508</v>
      </c>
      <c r="C292" s="32" t="s">
        <v>519</v>
      </c>
      <c r="D292" s="66" t="n">
        <f aca="false">ROUND(S292*T292,0)</f>
        <v>1143</v>
      </c>
      <c r="E292" s="66" t="n">
        <f aca="false">ROUND(S292,0)-D292</f>
        <v>498</v>
      </c>
      <c r="F292" s="66" t="n">
        <f aca="false">IF(COUNTA(D292:E292)=0,"",SUM(D292:E292))</f>
        <v>1641</v>
      </c>
      <c r="G292" s="47" t="n">
        <f aca="false">IF(OR(F292="",F292=0),"",D292/F292)</f>
        <v>0.696526508226691</v>
      </c>
      <c r="H292" s="47" t="n">
        <f aca="false">IF(OR(F292="",F292=0),"",E292/F292)</f>
        <v>0.303473491773309</v>
      </c>
      <c r="I292" s="32" t="s">
        <v>290</v>
      </c>
      <c r="J292" s="36" t="n">
        <v>2.04108163546025</v>
      </c>
      <c r="K292" s="36" t="n">
        <f aca="false">$K$8</f>
        <v>1.08250239635708</v>
      </c>
      <c r="L292" s="36" t="n">
        <f aca="false">SQRT(J292^2+K292^2)</f>
        <v>2.31037349377366</v>
      </c>
      <c r="M292" s="47" t="n">
        <f aca="false">IF(G292="","",MAX(0,G292-1.96*L292/100))</f>
        <v>0.651243187748727</v>
      </c>
      <c r="N292" s="47" t="n">
        <f aca="false">IF(G292="","",MIN(1,G292+1.96*L292/100))</f>
        <v>0.741809828704655</v>
      </c>
      <c r="O292" s="66" t="n">
        <f aca="false">ROUND(S292*W292,0)</f>
        <v>103</v>
      </c>
      <c r="P292" s="66" t="n">
        <f aca="false">IF(F292="","",ROUND(SQRT((F292*L292/100)^2+(G292*O292)^2),0))</f>
        <v>81</v>
      </c>
      <c r="R292" s="67" t="n">
        <v>18.3193483269673</v>
      </c>
      <c r="S292" s="68" t="n">
        <f aca="false">U292*V292*$F$5</f>
        <v>1641.003487384</v>
      </c>
      <c r="T292" s="69" t="n">
        <f aca="false">MAX(0,MIN(1,R292/100+$D$5))</f>
        <v>0.696645664035305</v>
      </c>
      <c r="U292" s="69" t="n">
        <v>0.752408751666208</v>
      </c>
      <c r="V292" s="68" t="n">
        <v>2181</v>
      </c>
      <c r="W292" s="69" t="n">
        <v>0.0626598089245614</v>
      </c>
      <c r="X292" s="70" t="s">
        <v>227</v>
      </c>
      <c r="Y292" s="70" t="s">
        <v>189</v>
      </c>
    </row>
    <row r="293" customFormat="false" ht="15" hidden="false" customHeight="false" outlineLevel="0" collapsed="false">
      <c r="A293" s="32" t="s">
        <v>444</v>
      </c>
      <c r="B293" s="32" t="s">
        <v>508</v>
      </c>
      <c r="C293" s="32" t="s">
        <v>520</v>
      </c>
      <c r="D293" s="66" t="n">
        <f aca="false">ROUND(S293*T293,0)</f>
        <v>627</v>
      </c>
      <c r="E293" s="66" t="n">
        <f aca="false">ROUND(S293,0)-D293</f>
        <v>299</v>
      </c>
      <c r="F293" s="66" t="n">
        <f aca="false">IF(COUNTA(D293:E293)=0,"",SUM(D293:E293))</f>
        <v>926</v>
      </c>
      <c r="G293" s="47" t="n">
        <f aca="false">IF(OR(F293="",F293=0),"",D293/F293)</f>
        <v>0.677105831533477</v>
      </c>
      <c r="H293" s="47" t="n">
        <f aca="false">IF(OR(F293="",F293=0),"",E293/F293)</f>
        <v>0.322894168466523</v>
      </c>
      <c r="I293" s="32" t="s">
        <v>187</v>
      </c>
      <c r="J293" s="36" t="n">
        <v>2.04108163546025</v>
      </c>
      <c r="K293" s="36" t="n">
        <f aca="false">$K$8</f>
        <v>1.08250239635708</v>
      </c>
      <c r="L293" s="36" t="n">
        <f aca="false">SQRT(J293^2+K293^2)</f>
        <v>2.31037349377366</v>
      </c>
      <c r="M293" s="47" t="n">
        <f aca="false">IF(G293="","",MAX(0,G293-1.96*L293/100))</f>
        <v>0.631822511055514</v>
      </c>
      <c r="N293" s="47" t="n">
        <f aca="false">IF(G293="","",MIN(1,G293+1.96*L293/100))</f>
        <v>0.722389152011441</v>
      </c>
      <c r="O293" s="66" t="n">
        <f aca="false">ROUND(S293*W293,0)</f>
        <v>58</v>
      </c>
      <c r="P293" s="66" t="n">
        <f aca="false">IF(F293="","",ROUND(SQRT((F293*L293/100)^2+(G293*O293)^2),0))</f>
        <v>45</v>
      </c>
      <c r="R293" s="67" t="n">
        <v>16.420397322154</v>
      </c>
      <c r="S293" s="68" t="n">
        <f aca="false">U293*V293*$F$5</f>
        <v>925.647509578544</v>
      </c>
      <c r="T293" s="69" t="n">
        <f aca="false">MAX(0,MIN(1,R293/100+$D$5))</f>
        <v>0.677656153987172</v>
      </c>
      <c r="U293" s="69" t="n">
        <v>0.432950191570881</v>
      </c>
      <c r="V293" s="68" t="n">
        <v>2138</v>
      </c>
      <c r="W293" s="69" t="n">
        <v>0.0626598089245614</v>
      </c>
      <c r="X293" s="70" t="s">
        <v>227</v>
      </c>
      <c r="Y293" s="70" t="s">
        <v>189</v>
      </c>
    </row>
    <row r="294" customFormat="false" ht="15" hidden="false" customHeight="false" outlineLevel="0" collapsed="false">
      <c r="A294" s="32" t="s">
        <v>444</v>
      </c>
      <c r="B294" s="32" t="s">
        <v>521</v>
      </c>
      <c r="C294" s="32" t="s">
        <v>522</v>
      </c>
      <c r="D294" s="66" t="n">
        <f aca="false">ROUND(S294*T294,0)</f>
        <v>1099</v>
      </c>
      <c r="E294" s="66" t="n">
        <f aca="false">ROUND(S294,0)-D294</f>
        <v>1141</v>
      </c>
      <c r="F294" s="66" t="n">
        <f aca="false">IF(COUNTA(D294:E294)=0,"",SUM(D294:E294))</f>
        <v>2240</v>
      </c>
      <c r="G294" s="47" t="n">
        <f aca="false">IF(OR(F294="",F294=0),"",D294/F294)</f>
        <v>0.490625</v>
      </c>
      <c r="H294" s="47" t="n">
        <f aca="false">IF(OR(F294="",F294=0),"",E294/F294)</f>
        <v>0.509375</v>
      </c>
      <c r="I294" s="32" t="s">
        <v>450</v>
      </c>
      <c r="J294" s="36" t="n">
        <v>2.04108163546025</v>
      </c>
      <c r="K294" s="36" t="n">
        <f aca="false">$K$8</f>
        <v>1.08250239635708</v>
      </c>
      <c r="L294" s="36" t="n">
        <f aca="false">SQRT(J294^2+K294^2)</f>
        <v>2.31037349377366</v>
      </c>
      <c r="M294" s="47" t="n">
        <f aca="false">IF(G294="","",MAX(0,G294-1.96*L294/100))</f>
        <v>0.445341679522036</v>
      </c>
      <c r="N294" s="47" t="n">
        <f aca="false">IF(G294="","",MIN(1,G294+1.96*L294/100))</f>
        <v>0.535908320477964</v>
      </c>
      <c r="O294" s="66" t="n">
        <f aca="false">ROUND(S294*W294,0)</f>
        <v>140</v>
      </c>
      <c r="P294" s="66" t="n">
        <f aca="false">IF(F294="","",ROUND(SQRT((F294*L294/100)^2+(G294*O294)^2),0))</f>
        <v>86</v>
      </c>
      <c r="R294" s="67" t="n">
        <v>-2.26750637542604</v>
      </c>
      <c r="S294" s="68" t="n">
        <f aca="false">U294*V294*$F$5</f>
        <v>2239.6676583846</v>
      </c>
      <c r="T294" s="69" t="n">
        <f aca="false">MAX(0,MIN(1,R294/100+$D$5))</f>
        <v>0.490777117011371</v>
      </c>
      <c r="U294" s="69" t="n">
        <v>0.638165680473373</v>
      </c>
      <c r="V294" s="68" t="n">
        <v>3509.53949250809</v>
      </c>
      <c r="W294" s="69" t="n">
        <v>0.0626598089245614</v>
      </c>
      <c r="X294" s="70" t="s">
        <v>227</v>
      </c>
      <c r="Y294" s="70" t="s">
        <v>451</v>
      </c>
    </row>
    <row r="295" customFormat="false" ht="15" hidden="false" customHeight="false" outlineLevel="0" collapsed="false">
      <c r="A295" s="32" t="s">
        <v>444</v>
      </c>
      <c r="B295" s="32" t="s">
        <v>521</v>
      </c>
      <c r="C295" s="32" t="s">
        <v>523</v>
      </c>
      <c r="D295" s="66" t="n">
        <f aca="false">ROUND(S295*T295,0)</f>
        <v>1306</v>
      </c>
      <c r="E295" s="66" t="n">
        <f aca="false">ROUND(S295,0)-D295</f>
        <v>1168</v>
      </c>
      <c r="F295" s="66" t="n">
        <f aca="false">IF(COUNTA(D295:E295)=0,"",SUM(D295:E295))</f>
        <v>2474</v>
      </c>
      <c r="G295" s="47" t="n">
        <f aca="false">IF(OR(F295="",F295=0),"",D295/F295)</f>
        <v>0.527890056588521</v>
      </c>
      <c r="H295" s="47" t="n">
        <f aca="false">IF(OR(F295="",F295=0),"",E295/F295)</f>
        <v>0.472109943411479</v>
      </c>
      <c r="I295" s="32" t="s">
        <v>450</v>
      </c>
      <c r="J295" s="36" t="n">
        <v>2.04108163546025</v>
      </c>
      <c r="K295" s="36" t="n">
        <f aca="false">$K$8</f>
        <v>1.08250239635708</v>
      </c>
      <c r="L295" s="36" t="n">
        <f aca="false">SQRT(J295^2+K295^2)</f>
        <v>2.31037349377366</v>
      </c>
      <c r="M295" s="47" t="n">
        <f aca="false">IF(G295="","",MAX(0,G295-1.96*L295/100))</f>
        <v>0.482606736110557</v>
      </c>
      <c r="N295" s="47" t="n">
        <f aca="false">IF(G295="","",MIN(1,G295+1.96*L295/100))</f>
        <v>0.573173377066484</v>
      </c>
      <c r="O295" s="66" t="n">
        <f aca="false">ROUND(S295*W295,0)</f>
        <v>155</v>
      </c>
      <c r="P295" s="66" t="n">
        <f aca="false">IF(F295="","",ROUND(SQRT((F295*L295/100)^2+(G295*O295)^2),0))</f>
        <v>100</v>
      </c>
      <c r="R295" s="67" t="n">
        <v>1.42620789989138</v>
      </c>
      <c r="S295" s="68" t="n">
        <f aca="false">U295*V295*$F$5</f>
        <v>2474.2152945572</v>
      </c>
      <c r="T295" s="69" t="n">
        <f aca="false">MAX(0,MIN(1,R295/100+$D$5))</f>
        <v>0.527714259764546</v>
      </c>
      <c r="U295" s="69" t="n">
        <v>0.63349131121643</v>
      </c>
      <c r="V295" s="68" t="n">
        <v>3905.68149988706</v>
      </c>
      <c r="W295" s="69" t="n">
        <v>0.0626598089245614</v>
      </c>
      <c r="X295" s="70" t="s">
        <v>227</v>
      </c>
      <c r="Y295" s="70" t="s">
        <v>451</v>
      </c>
    </row>
    <row r="296" customFormat="false" ht="15" hidden="false" customHeight="false" outlineLevel="0" collapsed="false">
      <c r="A296" s="32" t="s">
        <v>444</v>
      </c>
      <c r="B296" s="32" t="s">
        <v>521</v>
      </c>
      <c r="C296" s="32" t="s">
        <v>524</v>
      </c>
      <c r="D296" s="66" t="n">
        <f aca="false">ROUND(S296*T296,0)</f>
        <v>789</v>
      </c>
      <c r="E296" s="66" t="n">
        <f aca="false">ROUND(S296,0)-D296</f>
        <v>717</v>
      </c>
      <c r="F296" s="66" t="n">
        <f aca="false">IF(COUNTA(D296:E296)=0,"",SUM(D296:E296))</f>
        <v>1506</v>
      </c>
      <c r="G296" s="47" t="n">
        <f aca="false">IF(OR(F296="",F296=0),"",D296/F296)</f>
        <v>0.52390438247012</v>
      </c>
      <c r="H296" s="47" t="n">
        <f aca="false">IF(OR(F296="",F296=0),"",E296/F296)</f>
        <v>0.476095617529881</v>
      </c>
      <c r="I296" s="32" t="s">
        <v>450</v>
      </c>
      <c r="J296" s="36" t="n">
        <v>2.04108163546025</v>
      </c>
      <c r="K296" s="36" t="n">
        <f aca="false">$K$8</f>
        <v>1.08250239635708</v>
      </c>
      <c r="L296" s="36" t="n">
        <f aca="false">SQRT(J296^2+K296^2)</f>
        <v>2.31037349377366</v>
      </c>
      <c r="M296" s="47" t="n">
        <f aca="false">IF(G296="","",MAX(0,G296-1.96*L296/100))</f>
        <v>0.478621061992156</v>
      </c>
      <c r="N296" s="47" t="n">
        <f aca="false">IF(G296="","",MIN(1,G296+1.96*L296/100))</f>
        <v>0.569187702948083</v>
      </c>
      <c r="O296" s="66" t="n">
        <f aca="false">ROUND(S296*W296,0)</f>
        <v>94</v>
      </c>
      <c r="P296" s="66" t="n">
        <f aca="false">IF(F296="","",ROUND(SQRT((F296*L296/100)^2+(G296*O296)^2),0))</f>
        <v>60</v>
      </c>
      <c r="R296" s="67" t="n">
        <v>1.0312545863864</v>
      </c>
      <c r="S296" s="68" t="n">
        <f aca="false">U296*V296*$F$5</f>
        <v>1506.17696530429</v>
      </c>
      <c r="T296" s="69" t="n">
        <f aca="false">MAX(0,MIN(1,R296/100+$D$5))</f>
        <v>0.523764726629496</v>
      </c>
      <c r="U296" s="69" t="n">
        <v>0.613144758735441</v>
      </c>
      <c r="V296" s="68" t="n">
        <v>2456.4785784203</v>
      </c>
      <c r="W296" s="69" t="n">
        <v>0.0626598089245614</v>
      </c>
      <c r="X296" s="70" t="s">
        <v>227</v>
      </c>
      <c r="Y296" s="70" t="s">
        <v>451</v>
      </c>
    </row>
    <row r="297" customFormat="false" ht="15" hidden="false" customHeight="false" outlineLevel="0" collapsed="false">
      <c r="A297" s="32" t="s">
        <v>444</v>
      </c>
      <c r="B297" s="32" t="s">
        <v>521</v>
      </c>
      <c r="C297" s="32" t="s">
        <v>525</v>
      </c>
      <c r="D297" s="66" t="n">
        <f aca="false">ROUND(S297*T297,0)</f>
        <v>1037</v>
      </c>
      <c r="E297" s="66" t="n">
        <f aca="false">ROUND(S297,0)-D297</f>
        <v>919</v>
      </c>
      <c r="F297" s="66" t="n">
        <f aca="false">IF(COUNTA(D297:E297)=0,"",SUM(D297:E297))</f>
        <v>1956</v>
      </c>
      <c r="G297" s="47" t="n">
        <f aca="false">IF(OR(F297="",F297=0),"",D297/F297)</f>
        <v>0.530163599182004</v>
      </c>
      <c r="H297" s="47" t="n">
        <f aca="false">IF(OR(F297="",F297=0),"",E297/F297)</f>
        <v>0.469836400817996</v>
      </c>
      <c r="I297" s="32" t="s">
        <v>450</v>
      </c>
      <c r="J297" s="36" t="n">
        <v>2.04108163546025</v>
      </c>
      <c r="K297" s="36" t="n">
        <f aca="false">$K$8</f>
        <v>1.08250239635708</v>
      </c>
      <c r="L297" s="36" t="n">
        <f aca="false">SQRT(J297^2+K297^2)</f>
        <v>2.31037349377366</v>
      </c>
      <c r="M297" s="47" t="n">
        <f aca="false">IF(G297="","",MAX(0,G297-1.96*L297/100))</f>
        <v>0.48488027870404</v>
      </c>
      <c r="N297" s="47" t="n">
        <f aca="false">IF(G297="","",MIN(1,G297+1.96*L297/100))</f>
        <v>0.575446919659968</v>
      </c>
      <c r="O297" s="66" t="n">
        <f aca="false">ROUND(S297*W297,0)</f>
        <v>123</v>
      </c>
      <c r="P297" s="66" t="n">
        <f aca="false">IF(F297="","",ROUND(SQRT((F297*L297/100)^2+(G297*O297)^2),0))</f>
        <v>79</v>
      </c>
      <c r="R297" s="67" t="n">
        <v>1.68833327879329</v>
      </c>
      <c r="S297" s="68" t="n">
        <f aca="false">U297*V297*$F$5</f>
        <v>1955.76073587295</v>
      </c>
      <c r="T297" s="69" t="n">
        <f aca="false">MAX(0,MIN(1,R297/100+$D$5))</f>
        <v>0.530335513553565</v>
      </c>
      <c r="U297" s="69" t="n">
        <v>0.58428001228124</v>
      </c>
      <c r="V297" s="68" t="n">
        <v>3347.30042918455</v>
      </c>
      <c r="W297" s="69" t="n">
        <v>0.0626598089245614</v>
      </c>
      <c r="X297" s="70" t="s">
        <v>227</v>
      </c>
      <c r="Y297" s="70" t="s">
        <v>451</v>
      </c>
    </row>
    <row r="298" customFormat="false" ht="15" hidden="false" customHeight="false" outlineLevel="0" collapsed="false">
      <c r="A298" s="32" t="s">
        <v>444</v>
      </c>
      <c r="B298" s="32" t="s">
        <v>526</v>
      </c>
      <c r="C298" s="32" t="s">
        <v>526</v>
      </c>
      <c r="D298" s="66" t="n">
        <f aca="false">ROUND(S298*T298,0)</f>
        <v>486</v>
      </c>
      <c r="E298" s="66" t="n">
        <f aca="false">ROUND(S298,0)-D298</f>
        <v>325</v>
      </c>
      <c r="F298" s="66" t="n">
        <f aca="false">IF(COUNTA(D298:E298)=0,"",SUM(D298:E298))</f>
        <v>811</v>
      </c>
      <c r="G298" s="47" t="n">
        <f aca="false">IF(OR(F298="",F298=0),"",D298/F298)</f>
        <v>0.599260172626387</v>
      </c>
      <c r="H298" s="47" t="n">
        <f aca="false">IF(OR(F298="",F298=0),"",E298/F298)</f>
        <v>0.400739827373613</v>
      </c>
      <c r="I298" s="32" t="s">
        <v>187</v>
      </c>
      <c r="J298" s="36" t="n">
        <v>2.23195740581291</v>
      </c>
      <c r="K298" s="36" t="n">
        <f aca="false">$K$8</f>
        <v>1.08250239635708</v>
      </c>
      <c r="L298" s="36" t="n">
        <f aca="false">SQRT(J298^2+K298^2)</f>
        <v>2.48061389568831</v>
      </c>
      <c r="M298" s="47" t="n">
        <f aca="false">IF(G298="","",MAX(0,G298-1.96*L298/100))</f>
        <v>0.550640140270896</v>
      </c>
      <c r="N298" s="47" t="n">
        <f aca="false">IF(G298="","",MIN(1,G298+1.96*L298/100))</f>
        <v>0.647880204981878</v>
      </c>
      <c r="O298" s="66" t="n">
        <f aca="false">ROUND(S298*W298,0)</f>
        <v>69</v>
      </c>
      <c r="P298" s="66" t="n">
        <f aca="false">IF(F298="","",ROUND(SQRT((F298*L298/100)^2+(G298*O298)^2),0))</f>
        <v>46</v>
      </c>
      <c r="R298" s="67" t="n">
        <v>8.56454158932306</v>
      </c>
      <c r="S298" s="68" t="n">
        <f aca="false">U298*V298*$F$5</f>
        <v>811.2722513089</v>
      </c>
      <c r="T298" s="69" t="n">
        <f aca="false">MAX(0,MIN(1,R298/100+$D$5))</f>
        <v>0.599097596658862</v>
      </c>
      <c r="U298" s="69" t="n">
        <v>0.424083769633508</v>
      </c>
      <c r="V298" s="68" t="n">
        <v>1913</v>
      </c>
      <c r="W298" s="69" t="n">
        <v>0.084758520671361</v>
      </c>
      <c r="X298" s="70" t="s">
        <v>194</v>
      </c>
      <c r="Y298" s="70" t="s">
        <v>189</v>
      </c>
    </row>
    <row r="299" customFormat="false" ht="15" hidden="false" customHeight="false" outlineLevel="0" collapsed="false">
      <c r="A299" s="32" t="s">
        <v>444</v>
      </c>
      <c r="B299" s="32" t="s">
        <v>527</v>
      </c>
      <c r="C299" s="32" t="s">
        <v>527</v>
      </c>
      <c r="D299" s="66" t="n">
        <f aca="false">ROUND(S299*T299,0)</f>
        <v>76</v>
      </c>
      <c r="E299" s="66" t="n">
        <f aca="false">ROUND(S299,0)-D299</f>
        <v>68</v>
      </c>
      <c r="F299" s="66" t="n">
        <f aca="false">IF(COUNTA(D299:E299)=0,"",SUM(D299:E299))</f>
        <v>144</v>
      </c>
      <c r="G299" s="47" t="n">
        <f aca="false">IF(OR(F299="",F299=0),"",D299/F299)</f>
        <v>0.527777777777778</v>
      </c>
      <c r="H299" s="47" t="n">
        <f aca="false">IF(OR(F299="",F299=0),"",E299/F299)</f>
        <v>0.472222222222222</v>
      </c>
      <c r="I299" s="32" t="s">
        <v>187</v>
      </c>
      <c r="J299" s="36" t="n">
        <v>3.27267117391589</v>
      </c>
      <c r="K299" s="36" t="n">
        <f aca="false">$K$8</f>
        <v>1.08250239635708</v>
      </c>
      <c r="L299" s="36" t="n">
        <f aca="false">SQRT(J299^2+K299^2)</f>
        <v>3.44705498225642</v>
      </c>
      <c r="M299" s="47" t="n">
        <f aca="false">IF(G299="","",MAX(0,G299-1.96*L299/100))</f>
        <v>0.460215500125552</v>
      </c>
      <c r="N299" s="47" t="n">
        <f aca="false">IF(G299="","",MIN(1,G299+1.96*L299/100))</f>
        <v>0.595340055430004</v>
      </c>
      <c r="O299" s="66" t="n">
        <f aca="false">ROUND(S299*W299,0)</f>
        <v>21</v>
      </c>
      <c r="P299" s="66" t="n">
        <f aca="false">IF(F299="","",ROUND(SQRT((F299*L299/100)^2+(G299*O299)^2),0))</f>
        <v>12</v>
      </c>
      <c r="R299" s="67" t="n">
        <v>1.24109828978188</v>
      </c>
      <c r="S299" s="68" t="n">
        <f aca="false">U299*V299*$F$5</f>
        <v>143.630597014925</v>
      </c>
      <c r="T299" s="69" t="n">
        <f aca="false">MAX(0,MIN(1,R299/100+$D$5))</f>
        <v>0.525863163663451</v>
      </c>
      <c r="U299" s="69" t="n">
        <v>0.526119402985075</v>
      </c>
      <c r="V299" s="68" t="n">
        <v>273</v>
      </c>
      <c r="W299" s="69" t="n">
        <v>0.144238908687966</v>
      </c>
      <c r="X299" s="70" t="s">
        <v>188</v>
      </c>
      <c r="Y299" s="70" t="s">
        <v>189</v>
      </c>
    </row>
    <row r="300" customFormat="false" ht="15" hidden="false" customHeight="false" outlineLevel="0" collapsed="false">
      <c r="A300" s="32" t="s">
        <v>444</v>
      </c>
      <c r="B300" s="32" t="s">
        <v>351</v>
      </c>
      <c r="C300" s="32" t="s">
        <v>528</v>
      </c>
      <c r="D300" s="66" t="n">
        <f aca="false">ROUND(S300*T300,0)</f>
        <v>745</v>
      </c>
      <c r="E300" s="66" t="n">
        <f aca="false">ROUND(S300,0)-D300</f>
        <v>551</v>
      </c>
      <c r="F300" s="66" t="n">
        <f aca="false">IF(COUNTA(D300:E300)=0,"",SUM(D300:E300))</f>
        <v>1296</v>
      </c>
      <c r="G300" s="47" t="n">
        <f aca="false">IF(OR(F300="",F300=0),"",D300/F300)</f>
        <v>0.574845679012346</v>
      </c>
      <c r="H300" s="47" t="n">
        <f aca="false">IF(OR(F300="",F300=0),"",E300/F300)</f>
        <v>0.425154320987654</v>
      </c>
      <c r="I300" s="32" t="s">
        <v>187</v>
      </c>
      <c r="J300" s="36" t="n">
        <v>2.04108163546025</v>
      </c>
      <c r="K300" s="36" t="n">
        <f aca="false">$K$8</f>
        <v>1.08250239635708</v>
      </c>
      <c r="L300" s="36" t="n">
        <f aca="false">SQRT(J300^2+K300^2)</f>
        <v>2.31037349377366</v>
      </c>
      <c r="M300" s="47" t="n">
        <f aca="false">IF(G300="","",MAX(0,G300-1.96*L300/100))</f>
        <v>0.529562358534382</v>
      </c>
      <c r="N300" s="47" t="n">
        <f aca="false">IF(G300="","",MIN(1,G300+1.96*L300/100))</f>
        <v>0.620128999490309</v>
      </c>
      <c r="O300" s="66" t="n">
        <f aca="false">ROUND(S300*W300,0)</f>
        <v>81</v>
      </c>
      <c r="P300" s="66" t="n">
        <f aca="false">IF(F300="","",ROUND(SQRT((F300*L300/100)^2+(G300*O300)^2),0))</f>
        <v>55</v>
      </c>
      <c r="R300" s="67" t="n">
        <v>6.12363831158638</v>
      </c>
      <c r="S300" s="68" t="n">
        <f aca="false">U300*V300*$F$5</f>
        <v>1296.13085052843</v>
      </c>
      <c r="T300" s="69" t="n">
        <f aca="false">MAX(0,MIN(1,R300/100+$D$5))</f>
        <v>0.574688563881496</v>
      </c>
      <c r="U300" s="69" t="n">
        <v>0.662304982385506</v>
      </c>
      <c r="V300" s="68" t="n">
        <v>1957</v>
      </c>
      <c r="W300" s="69" t="n">
        <v>0.0626598089245614</v>
      </c>
      <c r="X300" s="70" t="s">
        <v>227</v>
      </c>
      <c r="Y300" s="70" t="s">
        <v>189</v>
      </c>
    </row>
    <row r="301" customFormat="false" ht="15" hidden="false" customHeight="false" outlineLevel="0" collapsed="false">
      <c r="A301" s="32" t="s">
        <v>444</v>
      </c>
      <c r="B301" s="32" t="s">
        <v>351</v>
      </c>
      <c r="C301" s="32" t="s">
        <v>529</v>
      </c>
      <c r="D301" s="66" t="n">
        <f aca="false">ROUND(S301*T301,0)</f>
        <v>710</v>
      </c>
      <c r="E301" s="66" t="n">
        <f aca="false">ROUND(S301,0)-D301</f>
        <v>604</v>
      </c>
      <c r="F301" s="66" t="n">
        <f aca="false">IF(COUNTA(D301:E301)=0,"",SUM(D301:E301))</f>
        <v>1314</v>
      </c>
      <c r="G301" s="47" t="n">
        <f aca="false">IF(OR(F301="",F301=0),"",D301/F301)</f>
        <v>0.540334855403349</v>
      </c>
      <c r="H301" s="47" t="n">
        <f aca="false">IF(OR(F301="",F301=0),"",E301/F301)</f>
        <v>0.459665144596651</v>
      </c>
      <c r="I301" s="32" t="s">
        <v>187</v>
      </c>
      <c r="J301" s="36" t="n">
        <v>2.04108163546025</v>
      </c>
      <c r="K301" s="36" t="n">
        <f aca="false">$K$8</f>
        <v>1.08250239635708</v>
      </c>
      <c r="L301" s="36" t="n">
        <f aca="false">SQRT(J301^2+K301^2)</f>
        <v>2.31037349377366</v>
      </c>
      <c r="M301" s="47" t="n">
        <f aca="false">IF(G301="","",MAX(0,G301-1.96*L301/100))</f>
        <v>0.495051534925385</v>
      </c>
      <c r="N301" s="47" t="n">
        <f aca="false">IF(G301="","",MIN(1,G301+1.96*L301/100))</f>
        <v>0.585618175881312</v>
      </c>
      <c r="O301" s="66" t="n">
        <f aca="false">ROUND(S301*W301,0)</f>
        <v>82</v>
      </c>
      <c r="P301" s="66" t="n">
        <f aca="false">IF(F301="","",ROUND(SQRT((F301*L301/100)^2+(G301*O301)^2),0))</f>
        <v>54</v>
      </c>
      <c r="R301" s="67" t="n">
        <v>2.73777653599575</v>
      </c>
      <c r="S301" s="68" t="n">
        <f aca="false">U301*V301*$F$5</f>
        <v>1313.559</v>
      </c>
      <c r="T301" s="69" t="n">
        <f aca="false">MAX(0,MIN(1,R301/100+$D$5))</f>
        <v>0.540829946125589</v>
      </c>
      <c r="U301" s="69" t="n">
        <v>0.6695</v>
      </c>
      <c r="V301" s="68" t="n">
        <v>1962</v>
      </c>
      <c r="W301" s="69" t="n">
        <v>0.0626598089245614</v>
      </c>
      <c r="X301" s="70" t="s">
        <v>227</v>
      </c>
      <c r="Y301" s="70" t="s">
        <v>189</v>
      </c>
    </row>
    <row r="302" customFormat="false" ht="15" hidden="false" customHeight="false" outlineLevel="0" collapsed="false">
      <c r="A302" s="32" t="s">
        <v>444</v>
      </c>
      <c r="B302" s="32" t="s">
        <v>351</v>
      </c>
      <c r="C302" s="32" t="s">
        <v>530</v>
      </c>
      <c r="D302" s="66" t="n">
        <f aca="false">ROUND(S302*T302,0)</f>
        <v>379</v>
      </c>
      <c r="E302" s="66" t="n">
        <f aca="false">ROUND(S302,0)-D302</f>
        <v>351</v>
      </c>
      <c r="F302" s="66" t="n">
        <f aca="false">IF(COUNTA(D302:E302)=0,"",SUM(D302:E302))</f>
        <v>730</v>
      </c>
      <c r="G302" s="47" t="n">
        <f aca="false">IF(OR(F302="",F302=0),"",D302/F302)</f>
        <v>0.519178082191781</v>
      </c>
      <c r="H302" s="47" t="n">
        <f aca="false">IF(OR(F302="",F302=0),"",E302/F302)</f>
        <v>0.480821917808219</v>
      </c>
      <c r="I302" s="32" t="s">
        <v>187</v>
      </c>
      <c r="J302" s="36" t="n">
        <v>2.23195740581291</v>
      </c>
      <c r="K302" s="36" t="n">
        <f aca="false">$K$8</f>
        <v>1.08250239635708</v>
      </c>
      <c r="L302" s="36" t="n">
        <f aca="false">SQRT(J302^2+K302^2)</f>
        <v>2.48061389568831</v>
      </c>
      <c r="M302" s="47" t="n">
        <f aca="false">IF(G302="","",MAX(0,G302-1.96*L302/100))</f>
        <v>0.47055804983629</v>
      </c>
      <c r="N302" s="47" t="n">
        <f aca="false">IF(G302="","",MIN(1,G302+1.96*L302/100))</f>
        <v>0.567798114547272</v>
      </c>
      <c r="O302" s="66" t="n">
        <f aca="false">ROUND(S302*W302,0)</f>
        <v>62</v>
      </c>
      <c r="P302" s="66" t="n">
        <f aca="false">IF(F302="","",ROUND(SQRT((F302*L302/100)^2+(G302*O302)^2),0))</f>
        <v>37</v>
      </c>
      <c r="R302" s="67" t="n">
        <v>0.51604745721604</v>
      </c>
      <c r="S302" s="68" t="n">
        <f aca="false">U302*V302*$F$5</f>
        <v>730.386706948641</v>
      </c>
      <c r="T302" s="69" t="n">
        <f aca="false">MAX(0,MIN(1,R302/100+$D$5))</f>
        <v>0.518612655337792</v>
      </c>
      <c r="U302" s="69" t="n">
        <v>0.731117824773414</v>
      </c>
      <c r="V302" s="68" t="n">
        <v>999</v>
      </c>
      <c r="W302" s="69" t="n">
        <v>0.084758520671361</v>
      </c>
      <c r="X302" s="70" t="s">
        <v>194</v>
      </c>
      <c r="Y302" s="70" t="s">
        <v>189</v>
      </c>
    </row>
    <row r="303" customFormat="false" ht="15" hidden="false" customHeight="false" outlineLevel="0" collapsed="false">
      <c r="A303" s="32" t="s">
        <v>444</v>
      </c>
      <c r="B303" s="32" t="s">
        <v>351</v>
      </c>
      <c r="C303" s="32" t="s">
        <v>531</v>
      </c>
      <c r="D303" s="66" t="n">
        <f aca="false">ROUND(S303*T303,0)</f>
        <v>595</v>
      </c>
      <c r="E303" s="66" t="n">
        <f aca="false">ROUND(S303,0)-D303</f>
        <v>560</v>
      </c>
      <c r="F303" s="66" t="n">
        <f aca="false">IF(COUNTA(D303:E303)=0,"",SUM(D303:E303))</f>
        <v>1155</v>
      </c>
      <c r="G303" s="47" t="n">
        <f aca="false">IF(OR(F303="",F303=0),"",D303/F303)</f>
        <v>0.515151515151515</v>
      </c>
      <c r="H303" s="47" t="n">
        <f aca="false">IF(OR(F303="",F303=0),"",E303/F303)</f>
        <v>0.484848484848485</v>
      </c>
      <c r="I303" s="32" t="s">
        <v>187</v>
      </c>
      <c r="J303" s="36" t="n">
        <v>2.04108163546025</v>
      </c>
      <c r="K303" s="36" t="n">
        <f aca="false">$K$8</f>
        <v>1.08250239635708</v>
      </c>
      <c r="L303" s="36" t="n">
        <f aca="false">SQRT(J303^2+K303^2)</f>
        <v>2.31037349377366</v>
      </c>
      <c r="M303" s="47" t="n">
        <f aca="false">IF(G303="","",MAX(0,G303-1.96*L303/100))</f>
        <v>0.469868194673551</v>
      </c>
      <c r="N303" s="47" t="n">
        <f aca="false">IF(G303="","",MIN(1,G303+1.96*L303/100))</f>
        <v>0.560434835629479</v>
      </c>
      <c r="O303" s="66" t="n">
        <f aca="false">ROUND(S303*W303,0)</f>
        <v>72</v>
      </c>
      <c r="P303" s="66" t="n">
        <f aca="false">IF(F303="","",ROUND(SQRT((F303*L303/100)^2+(G303*O303)^2),0))</f>
        <v>46</v>
      </c>
      <c r="R303" s="67" t="n">
        <v>0.208418899187685</v>
      </c>
      <c r="S303" s="68" t="n">
        <f aca="false">U303*V303*$F$5</f>
        <v>1154.58674351585</v>
      </c>
      <c r="T303" s="69" t="n">
        <f aca="false">MAX(0,MIN(1,R303/100+$D$5))</f>
        <v>0.515536369757509</v>
      </c>
      <c r="U303" s="69" t="n">
        <v>0.660518731988472</v>
      </c>
      <c r="V303" s="68" t="n">
        <v>1748</v>
      </c>
      <c r="W303" s="69" t="n">
        <v>0.0626598089245614</v>
      </c>
      <c r="X303" s="70" t="s">
        <v>227</v>
      </c>
      <c r="Y303" s="70" t="s">
        <v>189</v>
      </c>
    </row>
    <row r="304" customFormat="false" ht="15" hidden="false" customHeight="false" outlineLevel="0" collapsed="false">
      <c r="A304" s="32" t="s">
        <v>444</v>
      </c>
      <c r="B304" s="32" t="s">
        <v>351</v>
      </c>
      <c r="C304" s="32" t="s">
        <v>532</v>
      </c>
      <c r="D304" s="66" t="n">
        <f aca="false">ROUND(S304*T304,0)</f>
        <v>662</v>
      </c>
      <c r="E304" s="66" t="n">
        <f aca="false">ROUND(S304,0)-D304</f>
        <v>539</v>
      </c>
      <c r="F304" s="66" t="n">
        <f aca="false">IF(COUNTA(D304:E304)=0,"",SUM(D304:E304))</f>
        <v>1201</v>
      </c>
      <c r="G304" s="47" t="n">
        <f aca="false">IF(OR(F304="",F304=0),"",D304/F304)</f>
        <v>0.551207327227311</v>
      </c>
      <c r="H304" s="47" t="n">
        <f aca="false">IF(OR(F304="",F304=0),"",E304/F304)</f>
        <v>0.448792672772689</v>
      </c>
      <c r="I304" s="32" t="s">
        <v>187</v>
      </c>
      <c r="J304" s="36" t="n">
        <v>2.04108163546025</v>
      </c>
      <c r="K304" s="36" t="n">
        <f aca="false">$K$8</f>
        <v>1.08250239635708</v>
      </c>
      <c r="L304" s="36" t="n">
        <f aca="false">SQRT(J304^2+K304^2)</f>
        <v>2.31037349377366</v>
      </c>
      <c r="M304" s="47" t="n">
        <f aca="false">IF(G304="","",MAX(0,G304-1.96*L304/100))</f>
        <v>0.505924006749347</v>
      </c>
      <c r="N304" s="47" t="n">
        <f aca="false">IF(G304="","",MIN(1,G304+1.96*L304/100))</f>
        <v>0.596490647705274</v>
      </c>
      <c r="O304" s="66" t="n">
        <f aca="false">ROUND(S304*W304,0)</f>
        <v>75</v>
      </c>
      <c r="P304" s="66" t="n">
        <f aca="false">IF(F304="","",ROUND(SQRT((F304*L304/100)^2+(G304*O304)^2),0))</f>
        <v>50</v>
      </c>
      <c r="R304" s="67" t="n">
        <v>3.75951072752205</v>
      </c>
      <c r="S304" s="68" t="n">
        <f aca="false">U304*V304*$F$5</f>
        <v>1201.08993448481</v>
      </c>
      <c r="T304" s="69" t="n">
        <f aca="false">MAX(0,MIN(1,R304/100+$D$5))</f>
        <v>0.551047288040852</v>
      </c>
      <c r="U304" s="69" t="n">
        <v>0.687909469922573</v>
      </c>
      <c r="V304" s="68" t="n">
        <v>1746</v>
      </c>
      <c r="W304" s="69" t="n">
        <v>0.0626598089245614</v>
      </c>
      <c r="X304" s="70" t="s">
        <v>227</v>
      </c>
      <c r="Y304" s="70" t="s">
        <v>189</v>
      </c>
    </row>
    <row r="305" customFormat="false" ht="15" hidden="false" customHeight="false" outlineLevel="0" collapsed="false">
      <c r="A305" s="32" t="s">
        <v>444</v>
      </c>
      <c r="B305" s="32" t="s">
        <v>351</v>
      </c>
      <c r="C305" s="32" t="s">
        <v>533</v>
      </c>
      <c r="D305" s="66" t="n">
        <f aca="false">ROUND(S305*T305,0)</f>
        <v>386</v>
      </c>
      <c r="E305" s="66" t="n">
        <f aca="false">ROUND(S305,0)-D305</f>
        <v>344</v>
      </c>
      <c r="F305" s="66" t="n">
        <f aca="false">IF(COUNTA(D305:E305)=0,"",SUM(D305:E305))</f>
        <v>730</v>
      </c>
      <c r="G305" s="47" t="n">
        <f aca="false">IF(OR(F305="",F305=0),"",D305/F305)</f>
        <v>0.528767123287671</v>
      </c>
      <c r="H305" s="47" t="n">
        <f aca="false">IF(OR(F305="",F305=0),"",E305/F305)</f>
        <v>0.471232876712329</v>
      </c>
      <c r="I305" s="32" t="s">
        <v>187</v>
      </c>
      <c r="J305" s="36" t="n">
        <v>2.23195740581291</v>
      </c>
      <c r="K305" s="36" t="n">
        <f aca="false">$K$8</f>
        <v>1.08250239635708</v>
      </c>
      <c r="L305" s="36" t="n">
        <f aca="false">SQRT(J305^2+K305^2)</f>
        <v>2.48061389568831</v>
      </c>
      <c r="M305" s="47" t="n">
        <f aca="false">IF(G305="","",MAX(0,G305-1.96*L305/100))</f>
        <v>0.48014709093218</v>
      </c>
      <c r="N305" s="47" t="n">
        <f aca="false">IF(G305="","",MIN(1,G305+1.96*L305/100))</f>
        <v>0.577387155643162</v>
      </c>
      <c r="O305" s="66" t="n">
        <f aca="false">ROUND(S305*W305,0)</f>
        <v>62</v>
      </c>
      <c r="P305" s="66" t="n">
        <f aca="false">IF(F305="","",ROUND(SQRT((F305*L305/100)^2+(G305*O305)^2),0))</f>
        <v>37</v>
      </c>
      <c r="R305" s="67" t="n">
        <v>1.49737708387568</v>
      </c>
      <c r="S305" s="68" t="n">
        <f aca="false">U305*V305*$F$5</f>
        <v>730.182352941177</v>
      </c>
      <c r="T305" s="69" t="n">
        <f aca="false">MAX(0,MIN(1,R305/100+$D$5))</f>
        <v>0.528425951604389</v>
      </c>
      <c r="U305" s="69" t="n">
        <v>0.647899159663866</v>
      </c>
      <c r="V305" s="68" t="n">
        <v>1127</v>
      </c>
      <c r="W305" s="69" t="n">
        <v>0.084758520671361</v>
      </c>
      <c r="X305" s="70" t="s">
        <v>194</v>
      </c>
      <c r="Y305" s="70" t="s">
        <v>189</v>
      </c>
    </row>
    <row r="306" customFormat="false" ht="15" hidden="false" customHeight="false" outlineLevel="0" collapsed="false">
      <c r="A306" s="32" t="s">
        <v>444</v>
      </c>
      <c r="B306" s="32" t="s">
        <v>534</v>
      </c>
      <c r="C306" s="32" t="s">
        <v>535</v>
      </c>
      <c r="D306" s="66" t="n">
        <f aca="false">ROUND(S306*T306,0)</f>
        <v>451</v>
      </c>
      <c r="E306" s="66" t="n">
        <f aca="false">ROUND(S306,0)-D306</f>
        <v>459</v>
      </c>
      <c r="F306" s="66" t="n">
        <f aca="false">IF(COUNTA(D306:E306)=0,"",SUM(D306:E306))</f>
        <v>910</v>
      </c>
      <c r="G306" s="47" t="n">
        <f aca="false">IF(OR(F306="",F306=0),"",D306/F306)</f>
        <v>0.495604395604396</v>
      </c>
      <c r="H306" s="47" t="n">
        <f aca="false">IF(OR(F306="",F306=0),"",E306/F306)</f>
        <v>0.504395604395604</v>
      </c>
      <c r="I306" s="32" t="s">
        <v>187</v>
      </c>
      <c r="J306" s="36" t="n">
        <v>2.23195740581291</v>
      </c>
      <c r="K306" s="36" t="n">
        <f aca="false">$K$8</f>
        <v>1.08250239635708</v>
      </c>
      <c r="L306" s="36" t="n">
        <f aca="false">SQRT(J306^2+K306^2)</f>
        <v>2.48061389568831</v>
      </c>
      <c r="M306" s="47" t="n">
        <f aca="false">IF(G306="","",MAX(0,G306-1.96*L306/100))</f>
        <v>0.446984363248905</v>
      </c>
      <c r="N306" s="47" t="n">
        <f aca="false">IF(G306="","",MIN(1,G306+1.96*L306/100))</f>
        <v>0.544224427959887</v>
      </c>
      <c r="O306" s="66" t="n">
        <f aca="false">ROUND(S306*W306,0)</f>
        <v>77</v>
      </c>
      <c r="P306" s="66" t="n">
        <f aca="false">IF(F306="","",ROUND(SQRT((F306*L306/100)^2+(G306*O306)^2),0))</f>
        <v>44</v>
      </c>
      <c r="R306" s="67" t="n">
        <v>-1.81116142193526</v>
      </c>
      <c r="S306" s="68" t="n">
        <f aca="false">U306*V306*$F$5</f>
        <v>910.483425414365</v>
      </c>
      <c r="T306" s="69" t="n">
        <f aca="false">MAX(0,MIN(1,R306/100+$D$5))</f>
        <v>0.495340566546279</v>
      </c>
      <c r="U306" s="69" t="n">
        <v>0.604972375690608</v>
      </c>
      <c r="V306" s="68" t="n">
        <v>1505</v>
      </c>
      <c r="W306" s="69" t="n">
        <v>0.084758520671361</v>
      </c>
      <c r="X306" s="70" t="s">
        <v>194</v>
      </c>
      <c r="Y306" s="70" t="s">
        <v>189</v>
      </c>
    </row>
    <row r="307" customFormat="false" ht="15" hidden="false" customHeight="false" outlineLevel="0" collapsed="false">
      <c r="A307" s="32" t="s">
        <v>444</v>
      </c>
      <c r="B307" s="32" t="s">
        <v>534</v>
      </c>
      <c r="C307" s="32" t="s">
        <v>536</v>
      </c>
      <c r="D307" s="66" t="n">
        <f aca="false">ROUND(S307*T307,0)</f>
        <v>364</v>
      </c>
      <c r="E307" s="66" t="n">
        <f aca="false">ROUND(S307,0)-D307</f>
        <v>337</v>
      </c>
      <c r="F307" s="66" t="n">
        <f aca="false">IF(COUNTA(D307:E307)=0,"",SUM(D307:E307))</f>
        <v>701</v>
      </c>
      <c r="G307" s="47" t="n">
        <f aca="false">IF(OR(F307="",F307=0),"",D307/F307)</f>
        <v>0.51925820256776</v>
      </c>
      <c r="H307" s="47" t="n">
        <f aca="false">IF(OR(F307="",F307=0),"",E307/F307)</f>
        <v>0.48074179743224</v>
      </c>
      <c r="I307" s="32" t="s">
        <v>187</v>
      </c>
      <c r="J307" s="36" t="n">
        <v>2.23195740581291</v>
      </c>
      <c r="K307" s="36" t="n">
        <f aca="false">$K$8</f>
        <v>1.08250239635708</v>
      </c>
      <c r="L307" s="36" t="n">
        <f aca="false">SQRT(J307^2+K307^2)</f>
        <v>2.48061389568831</v>
      </c>
      <c r="M307" s="47" t="n">
        <f aca="false">IF(G307="","",MAX(0,G307-1.96*L307/100))</f>
        <v>0.47063817021227</v>
      </c>
      <c r="N307" s="47" t="n">
        <f aca="false">IF(G307="","",MIN(1,G307+1.96*L307/100))</f>
        <v>0.567878234923251</v>
      </c>
      <c r="O307" s="66" t="n">
        <f aca="false">ROUND(S307*W307,0)</f>
        <v>59</v>
      </c>
      <c r="P307" s="66" t="n">
        <f aca="false">IF(F307="","",ROUND(SQRT((F307*L307/100)^2+(G307*O307)^2),0))</f>
        <v>35</v>
      </c>
      <c r="R307" s="67" t="n">
        <v>0.62624820846298</v>
      </c>
      <c r="S307" s="68" t="n">
        <f aca="false">U307*V307*$F$5</f>
        <v>700.622033898305</v>
      </c>
      <c r="T307" s="69" t="n">
        <f aca="false">MAX(0,MIN(1,R307/100+$D$5))</f>
        <v>0.519714662850262</v>
      </c>
      <c r="U307" s="69" t="n">
        <v>0.577118644067797</v>
      </c>
      <c r="V307" s="68" t="n">
        <v>1214</v>
      </c>
      <c r="W307" s="69" t="n">
        <v>0.084758520671361</v>
      </c>
      <c r="X307" s="70" t="s">
        <v>194</v>
      </c>
      <c r="Y307" s="70" t="s">
        <v>189</v>
      </c>
    </row>
    <row r="308" customFormat="false" ht="15" hidden="false" customHeight="false" outlineLevel="0" collapsed="false">
      <c r="A308" s="32" t="s">
        <v>444</v>
      </c>
      <c r="B308" s="32" t="s">
        <v>534</v>
      </c>
      <c r="C308" s="32" t="s">
        <v>537</v>
      </c>
      <c r="D308" s="66" t="n">
        <f aca="false">ROUND(S308*T308,0)</f>
        <v>538</v>
      </c>
      <c r="E308" s="66" t="n">
        <f aca="false">ROUND(S308,0)-D308</f>
        <v>479</v>
      </c>
      <c r="F308" s="66" t="n">
        <f aca="false">IF(COUNTA(D308:E308)=0,"",SUM(D308:E308))</f>
        <v>1017</v>
      </c>
      <c r="G308" s="47" t="n">
        <f aca="false">IF(OR(F308="",F308=0),"",D308/F308)</f>
        <v>0.529006882989184</v>
      </c>
      <c r="H308" s="47" t="n">
        <f aca="false">IF(OR(F308="",F308=0),"",E308/F308)</f>
        <v>0.470993117010816</v>
      </c>
      <c r="I308" s="32" t="s">
        <v>187</v>
      </c>
      <c r="J308" s="36" t="n">
        <v>2.04108163546025</v>
      </c>
      <c r="K308" s="36" t="n">
        <f aca="false">$K$8</f>
        <v>1.08250239635708</v>
      </c>
      <c r="L308" s="36" t="n">
        <f aca="false">SQRT(J308^2+K308^2)</f>
        <v>2.31037349377366</v>
      </c>
      <c r="M308" s="47" t="n">
        <f aca="false">IF(G308="","",MAX(0,G308-1.96*L308/100))</f>
        <v>0.48372356251122</v>
      </c>
      <c r="N308" s="47" t="n">
        <f aca="false">IF(G308="","",MIN(1,G308+1.96*L308/100))</f>
        <v>0.574290203467148</v>
      </c>
      <c r="O308" s="66" t="n">
        <f aca="false">ROUND(S308*W308,0)</f>
        <v>64</v>
      </c>
      <c r="P308" s="66" t="n">
        <f aca="false">IF(F308="","",ROUND(SQRT((F308*L308/100)^2+(G308*O308)^2),0))</f>
        <v>41</v>
      </c>
      <c r="R308" s="67" t="n">
        <v>1.62434672373984</v>
      </c>
      <c r="S308" s="68" t="n">
        <f aca="false">U308*V308*$F$5</f>
        <v>1016.60692951016</v>
      </c>
      <c r="T308" s="69" t="n">
        <f aca="false">MAX(0,MIN(1,R308/100+$D$5))</f>
        <v>0.52969564800303</v>
      </c>
      <c r="U308" s="69" t="n">
        <v>0.606929510155317</v>
      </c>
      <c r="V308" s="68" t="n">
        <v>1675</v>
      </c>
      <c r="W308" s="69" t="n">
        <v>0.0626598089245614</v>
      </c>
      <c r="X308" s="70" t="s">
        <v>227</v>
      </c>
      <c r="Y308" s="70" t="s">
        <v>189</v>
      </c>
    </row>
    <row r="309" customFormat="false" ht="15" hidden="false" customHeight="false" outlineLevel="0" collapsed="false">
      <c r="A309" s="32" t="s">
        <v>444</v>
      </c>
      <c r="B309" s="32" t="s">
        <v>538</v>
      </c>
      <c r="C309" s="32" t="s">
        <v>539</v>
      </c>
      <c r="D309" s="66" t="n">
        <f aca="false">ROUND(S309*T309,0)</f>
        <v>456</v>
      </c>
      <c r="E309" s="66" t="n">
        <f aca="false">ROUND(S309,0)-D309</f>
        <v>883</v>
      </c>
      <c r="F309" s="66" t="n">
        <f aca="false">IF(COUNTA(D309:E309)=0,"",SUM(D309:E309))</f>
        <v>1339</v>
      </c>
      <c r="G309" s="47" t="n">
        <f aca="false">IF(OR(F309="",F309=0),"",D309/F309)</f>
        <v>0.340552651232263</v>
      </c>
      <c r="H309" s="47" t="n">
        <f aca="false">IF(OR(F309="",F309=0),"",E309/F309)</f>
        <v>0.659447348767737</v>
      </c>
      <c r="I309" s="32" t="s">
        <v>187</v>
      </c>
      <c r="J309" s="36" t="n">
        <v>2.04108163546025</v>
      </c>
      <c r="K309" s="36" t="n">
        <f aca="false">$K$8</f>
        <v>1.08250239635708</v>
      </c>
      <c r="L309" s="36" t="n">
        <f aca="false">SQRT(J309^2+K309^2)</f>
        <v>2.31037349377366</v>
      </c>
      <c r="M309" s="47" t="n">
        <f aca="false">IF(G309="","",MAX(0,G309-1.96*L309/100))</f>
        <v>0.295269330754299</v>
      </c>
      <c r="N309" s="47" t="n">
        <f aca="false">IF(G309="","",MIN(1,G309+1.96*L309/100))</f>
        <v>0.385835971710227</v>
      </c>
      <c r="O309" s="66" t="n">
        <f aca="false">ROUND(S309*W309,0)</f>
        <v>84</v>
      </c>
      <c r="P309" s="66" t="n">
        <f aca="false">IF(F309="","",ROUND(SQRT((F309*L309/100)^2+(G309*O309)^2),0))</f>
        <v>42</v>
      </c>
      <c r="R309" s="67" t="n">
        <v>-17.2953334284252</v>
      </c>
      <c r="S309" s="68" t="n">
        <f aca="false">U309*V309*$F$5</f>
        <v>1338.7974025974</v>
      </c>
      <c r="T309" s="69" t="n">
        <f aca="false">MAX(0,MIN(1,R309/100+$D$5))</f>
        <v>0.34049884648138</v>
      </c>
      <c r="U309" s="69" t="n">
        <v>0.664415584415585</v>
      </c>
      <c r="V309" s="68" t="n">
        <v>2015</v>
      </c>
      <c r="W309" s="69" t="n">
        <v>0.0626598089245614</v>
      </c>
      <c r="X309" s="70" t="s">
        <v>227</v>
      </c>
      <c r="Y309" s="70" t="s">
        <v>189</v>
      </c>
    </row>
    <row r="310" customFormat="false" ht="15" hidden="false" customHeight="false" outlineLevel="0" collapsed="false">
      <c r="A310" s="32" t="s">
        <v>444</v>
      </c>
      <c r="B310" s="32" t="s">
        <v>538</v>
      </c>
      <c r="C310" s="32" t="s">
        <v>540</v>
      </c>
      <c r="D310" s="66" t="n">
        <f aca="false">ROUND(S310*T310,0)</f>
        <v>516</v>
      </c>
      <c r="E310" s="66" t="n">
        <f aca="false">ROUND(S310,0)-D310</f>
        <v>979</v>
      </c>
      <c r="F310" s="66" t="n">
        <f aca="false">IF(COUNTA(D310:E310)=0,"",SUM(D310:E310))</f>
        <v>1495</v>
      </c>
      <c r="G310" s="47" t="n">
        <f aca="false">IF(OR(F310="",F310=0),"",D310/F310)</f>
        <v>0.345150501672241</v>
      </c>
      <c r="H310" s="47" t="n">
        <f aca="false">IF(OR(F310="",F310=0),"",E310/F310)</f>
        <v>0.654849498327759</v>
      </c>
      <c r="I310" s="32" t="s">
        <v>187</v>
      </c>
      <c r="J310" s="36" t="n">
        <v>2.04108163546025</v>
      </c>
      <c r="K310" s="36" t="n">
        <f aca="false">$K$8</f>
        <v>1.08250239635708</v>
      </c>
      <c r="L310" s="36" t="n">
        <f aca="false">SQRT(J310^2+K310^2)</f>
        <v>2.31037349377366</v>
      </c>
      <c r="M310" s="47" t="n">
        <f aca="false">IF(G310="","",MAX(0,G310-1.96*L310/100))</f>
        <v>0.299867181194277</v>
      </c>
      <c r="N310" s="47" t="n">
        <f aca="false">IF(G310="","",MIN(1,G310+1.96*L310/100))</f>
        <v>0.390433822150205</v>
      </c>
      <c r="O310" s="66" t="n">
        <f aca="false">ROUND(S310*W310,0)</f>
        <v>94</v>
      </c>
      <c r="P310" s="66" t="n">
        <f aca="false">IF(F310="","",ROUND(SQRT((F310*L310/100)^2+(G310*O310)^2),0))</f>
        <v>47</v>
      </c>
      <c r="R310" s="67" t="n">
        <v>-16.8171399704824</v>
      </c>
      <c r="S310" s="68" t="n">
        <f aca="false">U310*V310*$F$5</f>
        <v>1495.44556729444</v>
      </c>
      <c r="T310" s="69" t="n">
        <f aca="false">MAX(0,MIN(1,R310/100+$D$5))</f>
        <v>0.345280781060808</v>
      </c>
      <c r="U310" s="69" t="n">
        <v>0.663757464400551</v>
      </c>
      <c r="V310" s="68" t="n">
        <v>2253</v>
      </c>
      <c r="W310" s="69" t="n">
        <v>0.0626598089245614</v>
      </c>
      <c r="X310" s="70" t="s">
        <v>227</v>
      </c>
      <c r="Y310" s="70" t="s">
        <v>189</v>
      </c>
    </row>
    <row r="311" customFormat="false" ht="15" hidden="false" customHeight="false" outlineLevel="0" collapsed="false">
      <c r="A311" s="32" t="s">
        <v>444</v>
      </c>
      <c r="B311" s="32" t="s">
        <v>538</v>
      </c>
      <c r="C311" s="32" t="s">
        <v>541</v>
      </c>
      <c r="D311" s="66" t="n">
        <f aca="false">ROUND(S311*T311,0)</f>
        <v>157</v>
      </c>
      <c r="E311" s="66" t="n">
        <f aca="false">ROUND(S311,0)-D311</f>
        <v>353</v>
      </c>
      <c r="F311" s="66" t="n">
        <f aca="false">IF(COUNTA(D311:E311)=0,"",SUM(D311:E311))</f>
        <v>510</v>
      </c>
      <c r="G311" s="47" t="n">
        <f aca="false">IF(OR(F311="",F311=0),"",D311/F311)</f>
        <v>0.307843137254902</v>
      </c>
      <c r="H311" s="47" t="n">
        <f aca="false">IF(OR(F311="",F311=0),"",E311/F311)</f>
        <v>0.692156862745098</v>
      </c>
      <c r="I311" s="32" t="s">
        <v>187</v>
      </c>
      <c r="J311" s="36" t="n">
        <v>3.27267117391589</v>
      </c>
      <c r="K311" s="36" t="n">
        <f aca="false">$K$8</f>
        <v>1.08250239635708</v>
      </c>
      <c r="L311" s="36" t="n">
        <f aca="false">SQRT(J311^2+K311^2)</f>
        <v>3.44705498225642</v>
      </c>
      <c r="M311" s="47" t="n">
        <f aca="false">IF(G311="","",MAX(0,G311-1.96*L311/100))</f>
        <v>0.240280859602676</v>
      </c>
      <c r="N311" s="47" t="n">
        <f aca="false">IF(G311="","",MIN(1,G311+1.96*L311/100))</f>
        <v>0.375405414907128</v>
      </c>
      <c r="O311" s="66" t="n">
        <f aca="false">ROUND(S311*W311,0)</f>
        <v>74</v>
      </c>
      <c r="P311" s="66" t="n">
        <f aca="false">IF(F311="","",ROUND(SQRT((F311*L311/100)^2+(G311*O311)^2),0))</f>
        <v>29</v>
      </c>
      <c r="R311" s="67" t="n">
        <v>-20.5314700906185</v>
      </c>
      <c r="S311" s="68" t="n">
        <f aca="false">U311*V311*$F$5</f>
        <v>509.948921679909</v>
      </c>
      <c r="T311" s="69" t="n">
        <f aca="false">MAX(0,MIN(1,R311/100+$D$5))</f>
        <v>0.308137479859447</v>
      </c>
      <c r="U311" s="69" t="n">
        <v>0.557321225879682</v>
      </c>
      <c r="V311" s="68" t="n">
        <v>915</v>
      </c>
      <c r="W311" s="69" t="n">
        <v>0.144238908687966</v>
      </c>
      <c r="X311" s="70" t="s">
        <v>188</v>
      </c>
      <c r="Y311" s="70" t="s">
        <v>189</v>
      </c>
    </row>
    <row r="312" customFormat="false" ht="15" hidden="false" customHeight="false" outlineLevel="0" collapsed="false">
      <c r="A312" s="32" t="s">
        <v>444</v>
      </c>
      <c r="B312" s="32" t="s">
        <v>538</v>
      </c>
      <c r="C312" s="32" t="s">
        <v>542</v>
      </c>
      <c r="D312" s="66" t="n">
        <f aca="false">ROUND(S312*T312,0)</f>
        <v>400</v>
      </c>
      <c r="E312" s="66" t="n">
        <f aca="false">ROUND(S312,0)-D312</f>
        <v>761</v>
      </c>
      <c r="F312" s="66" t="n">
        <f aca="false">IF(COUNTA(D312:E312)=0,"",SUM(D312:E312))</f>
        <v>1161</v>
      </c>
      <c r="G312" s="47" t="n">
        <f aca="false">IF(OR(F312="",F312=0),"",D312/F312)</f>
        <v>0.344530577088717</v>
      </c>
      <c r="H312" s="47" t="n">
        <f aca="false">IF(OR(F312="",F312=0),"",E312/F312)</f>
        <v>0.655469422911283</v>
      </c>
      <c r="I312" s="32" t="s">
        <v>187</v>
      </c>
      <c r="J312" s="36" t="n">
        <v>2.04108163546025</v>
      </c>
      <c r="K312" s="36" t="n">
        <f aca="false">$K$8</f>
        <v>1.08250239635708</v>
      </c>
      <c r="L312" s="36" t="n">
        <f aca="false">SQRT(J312^2+K312^2)</f>
        <v>2.31037349377366</v>
      </c>
      <c r="M312" s="47" t="n">
        <f aca="false">IF(G312="","",MAX(0,G312-1.96*L312/100))</f>
        <v>0.299247256610753</v>
      </c>
      <c r="N312" s="47" t="n">
        <f aca="false">IF(G312="","",MIN(1,G312+1.96*L312/100))</f>
        <v>0.38981389756668</v>
      </c>
      <c r="O312" s="66" t="n">
        <f aca="false">ROUND(S312*W312,0)</f>
        <v>73</v>
      </c>
      <c r="P312" s="66" t="n">
        <f aca="false">IF(F312="","",ROUND(SQRT((F312*L312/100)^2+(G312*O312)^2),0))</f>
        <v>37</v>
      </c>
      <c r="R312" s="67" t="n">
        <v>-16.8913325289275</v>
      </c>
      <c r="S312" s="68" t="n">
        <f aca="false">U312*V312*$F$5</f>
        <v>1161.2700729927</v>
      </c>
      <c r="T312" s="69" t="n">
        <f aca="false">MAX(0,MIN(1,R312/100+$D$5))</f>
        <v>0.344538855476356</v>
      </c>
      <c r="U312" s="69" t="n">
        <v>0.687956204379562</v>
      </c>
      <c r="V312" s="68" t="n">
        <v>1688</v>
      </c>
      <c r="W312" s="69" t="n">
        <v>0.0626598089245614</v>
      </c>
      <c r="X312" s="70" t="s">
        <v>227</v>
      </c>
      <c r="Y312" s="70" t="s">
        <v>189</v>
      </c>
    </row>
    <row r="313" customFormat="false" ht="15" hidden="false" customHeight="false" outlineLevel="0" collapsed="false">
      <c r="A313" s="32" t="s">
        <v>444</v>
      </c>
      <c r="B313" s="32" t="s">
        <v>538</v>
      </c>
      <c r="C313" s="32" t="s">
        <v>543</v>
      </c>
      <c r="D313" s="66" t="n">
        <f aca="false">ROUND(S313*T313,0)</f>
        <v>294</v>
      </c>
      <c r="E313" s="66" t="n">
        <f aca="false">ROUND(S313,0)-D313</f>
        <v>539</v>
      </c>
      <c r="F313" s="66" t="n">
        <f aca="false">IF(COUNTA(D313:E313)=0,"",SUM(D313:E313))</f>
        <v>833</v>
      </c>
      <c r="G313" s="47" t="n">
        <f aca="false">IF(OR(F313="",F313=0),"",D313/F313)</f>
        <v>0.352941176470588</v>
      </c>
      <c r="H313" s="47" t="n">
        <f aca="false">IF(OR(F313="",F313=0),"",E313/F313)</f>
        <v>0.647058823529412</v>
      </c>
      <c r="I313" s="32" t="s">
        <v>187</v>
      </c>
      <c r="J313" s="36" t="n">
        <v>2.23195740581291</v>
      </c>
      <c r="K313" s="36" t="n">
        <f aca="false">$K$8</f>
        <v>1.08250239635708</v>
      </c>
      <c r="L313" s="36" t="n">
        <f aca="false">SQRT(J313^2+K313^2)</f>
        <v>2.48061389568831</v>
      </c>
      <c r="M313" s="47" t="n">
        <f aca="false">IF(G313="","",MAX(0,G313-1.96*L313/100))</f>
        <v>0.304321144115098</v>
      </c>
      <c r="N313" s="47" t="n">
        <f aca="false">IF(G313="","",MIN(1,G313+1.96*L313/100))</f>
        <v>0.401561208826079</v>
      </c>
      <c r="O313" s="66" t="n">
        <f aca="false">ROUND(S313*W313,0)</f>
        <v>71</v>
      </c>
      <c r="P313" s="66" t="n">
        <f aca="false">IF(F313="","",ROUND(SQRT((F313*L313/100)^2+(G313*O313)^2),0))</f>
        <v>32</v>
      </c>
      <c r="R313" s="67" t="n">
        <v>-16.111137697695</v>
      </c>
      <c r="S313" s="68" t="n">
        <f aca="false">U313*V313*$F$5</f>
        <v>833.484320557492</v>
      </c>
      <c r="T313" s="69" t="n">
        <f aca="false">MAX(0,MIN(1,R313/100+$D$5))</f>
        <v>0.352340803788682</v>
      </c>
      <c r="U313" s="69" t="n">
        <v>0.662020905923345</v>
      </c>
      <c r="V313" s="68" t="n">
        <v>1259</v>
      </c>
      <c r="W313" s="69" t="n">
        <v>0.084758520671361</v>
      </c>
      <c r="X313" s="70" t="s">
        <v>194</v>
      </c>
      <c r="Y313" s="70" t="s">
        <v>189</v>
      </c>
    </row>
    <row r="314" customFormat="false" ht="15" hidden="false" customHeight="false" outlineLevel="0" collapsed="false">
      <c r="A314" s="32" t="s">
        <v>444</v>
      </c>
      <c r="B314" s="32" t="s">
        <v>544</v>
      </c>
      <c r="C314" s="32" t="s">
        <v>545</v>
      </c>
      <c r="D314" s="66" t="n">
        <f aca="false">ROUND(S314*T314,0)</f>
        <v>48</v>
      </c>
      <c r="E314" s="66" t="n">
        <f aca="false">ROUND(S314,0)-D314</f>
        <v>83</v>
      </c>
      <c r="F314" s="66" t="n">
        <f aca="false">IF(COUNTA(D314:E314)=0,"",SUM(D314:E314))</f>
        <v>131</v>
      </c>
      <c r="G314" s="47" t="n">
        <f aca="false">IF(OR(F314="",F314=0),"",D314/F314)</f>
        <v>0.366412213740458</v>
      </c>
      <c r="H314" s="47" t="n">
        <f aca="false">IF(OR(F314="",F314=0),"",E314/F314)</f>
        <v>0.633587786259542</v>
      </c>
      <c r="I314" s="32" t="s">
        <v>187</v>
      </c>
      <c r="J314" s="36" t="n">
        <v>3.27267117391589</v>
      </c>
      <c r="K314" s="36" t="n">
        <f aca="false">$K$8</f>
        <v>1.08250239635708</v>
      </c>
      <c r="L314" s="36" t="n">
        <f aca="false">SQRT(J314^2+K314^2)</f>
        <v>3.44705498225642</v>
      </c>
      <c r="M314" s="47" t="n">
        <f aca="false">IF(G314="","",MAX(0,G314-1.96*L314/100))</f>
        <v>0.298849936088232</v>
      </c>
      <c r="N314" s="47" t="n">
        <f aca="false">IF(G314="","",MIN(1,G314+1.96*L314/100))</f>
        <v>0.433974491392684</v>
      </c>
      <c r="O314" s="66" t="n">
        <f aca="false">ROUND(S314*W314,0)</f>
        <v>19</v>
      </c>
      <c r="P314" s="66" t="n">
        <f aca="false">IF(F314="","",ROUND(SQRT((F314*L314/100)^2+(G314*O314)^2),0))</f>
        <v>8</v>
      </c>
      <c r="R314" s="67" t="n">
        <v>-14.2699434735218</v>
      </c>
      <c r="S314" s="68" t="n">
        <f aca="false">U314*V314*$F$5</f>
        <v>130.654569021387</v>
      </c>
      <c r="T314" s="69" t="n">
        <f aca="false">MAX(0,MIN(1,R314/100+$D$5))</f>
        <v>0.370752746030414</v>
      </c>
      <c r="U314" s="69" t="n">
        <v>0.907323395981853</v>
      </c>
      <c r="V314" s="68" t="n">
        <v>144</v>
      </c>
      <c r="W314" s="69" t="n">
        <v>0.144238908687966</v>
      </c>
      <c r="X314" s="70" t="s">
        <v>188</v>
      </c>
      <c r="Y314" s="70" t="s">
        <v>189</v>
      </c>
    </row>
    <row r="315" customFormat="false" ht="15" hidden="false" customHeight="false" outlineLevel="0" collapsed="false">
      <c r="A315" s="32" t="s">
        <v>444</v>
      </c>
      <c r="B315" s="32" t="s">
        <v>544</v>
      </c>
      <c r="C315" s="32" t="s">
        <v>546</v>
      </c>
      <c r="D315" s="66" t="n">
        <f aca="false">ROUND(S315*T315,0)</f>
        <v>297</v>
      </c>
      <c r="E315" s="66" t="n">
        <f aca="false">ROUND(S315,0)-D315</f>
        <v>587</v>
      </c>
      <c r="F315" s="66" t="n">
        <f aca="false">IF(COUNTA(D315:E315)=0,"",SUM(D315:E315))</f>
        <v>884</v>
      </c>
      <c r="G315" s="47" t="n">
        <f aca="false">IF(OR(F315="",F315=0),"",D315/F315)</f>
        <v>0.335972850678733</v>
      </c>
      <c r="H315" s="47" t="n">
        <f aca="false">IF(OR(F315="",F315=0),"",E315/F315)</f>
        <v>0.664027149321267</v>
      </c>
      <c r="I315" s="32" t="s">
        <v>187</v>
      </c>
      <c r="J315" s="36" t="n">
        <v>2.23195740581291</v>
      </c>
      <c r="K315" s="36" t="n">
        <f aca="false">$K$8</f>
        <v>1.08250239635708</v>
      </c>
      <c r="L315" s="36" t="n">
        <f aca="false">SQRT(J315^2+K315^2)</f>
        <v>2.48061389568831</v>
      </c>
      <c r="M315" s="47" t="n">
        <f aca="false">IF(G315="","",MAX(0,G315-1.96*L315/100))</f>
        <v>0.287352818323242</v>
      </c>
      <c r="N315" s="47" t="n">
        <f aca="false">IF(G315="","",MIN(1,G315+1.96*L315/100))</f>
        <v>0.384592883034224</v>
      </c>
      <c r="O315" s="66" t="n">
        <f aca="false">ROUND(S315*W315,0)</f>
        <v>75</v>
      </c>
      <c r="P315" s="66" t="n">
        <f aca="false">IF(F315="","",ROUND(SQRT((F315*L315/100)^2+(G315*O315)^2),0))</f>
        <v>33</v>
      </c>
      <c r="R315" s="67" t="n">
        <v>-17.778239080596</v>
      </c>
      <c r="S315" s="68" t="n">
        <f aca="false">U315*V315*$F$5</f>
        <v>884.185372918175</v>
      </c>
      <c r="T315" s="69" t="n">
        <f aca="false">MAX(0,MIN(1,R315/100+$D$5))</f>
        <v>0.335669789959672</v>
      </c>
      <c r="U315" s="69" t="n">
        <v>0.627081824764663</v>
      </c>
      <c r="V315" s="68" t="n">
        <v>1410</v>
      </c>
      <c r="W315" s="69" t="n">
        <v>0.084758520671361</v>
      </c>
      <c r="X315" s="70" t="s">
        <v>194</v>
      </c>
      <c r="Y315" s="70" t="s">
        <v>189</v>
      </c>
    </row>
    <row r="316" customFormat="false" ht="15" hidden="false" customHeight="false" outlineLevel="0" collapsed="false">
      <c r="A316" s="32" t="s">
        <v>444</v>
      </c>
      <c r="B316" s="32" t="s">
        <v>547</v>
      </c>
      <c r="C316" s="32" t="s">
        <v>548</v>
      </c>
      <c r="D316" s="66" t="n">
        <f aca="false">ROUND(S316*T316,0)</f>
        <v>1136</v>
      </c>
      <c r="E316" s="66" t="n">
        <f aca="false">ROUND(S316,0)-D316</f>
        <v>1450</v>
      </c>
      <c r="F316" s="66" t="n">
        <f aca="false">IF(COUNTA(D316:E316)=0,"",SUM(D316:E316))</f>
        <v>2586</v>
      </c>
      <c r="G316" s="47" t="n">
        <f aca="false">IF(OR(F316="",F316=0),"",D316/F316)</f>
        <v>0.439288476411446</v>
      </c>
      <c r="H316" s="47" t="n">
        <f aca="false">IF(OR(F316="",F316=0),"",E316/F316)</f>
        <v>0.560711523588554</v>
      </c>
      <c r="I316" s="32" t="s">
        <v>450</v>
      </c>
      <c r="J316" s="36" t="n">
        <v>2.04108163546025</v>
      </c>
      <c r="K316" s="36" t="n">
        <f aca="false">$K$8</f>
        <v>1.08250239635708</v>
      </c>
      <c r="L316" s="36" t="n">
        <f aca="false">SQRT(J316^2+K316^2)</f>
        <v>2.31037349377366</v>
      </c>
      <c r="M316" s="47" t="n">
        <f aca="false">IF(G316="","",MAX(0,G316-1.96*L316/100))</f>
        <v>0.394005155933483</v>
      </c>
      <c r="N316" s="47" t="n">
        <f aca="false">IF(G316="","",MIN(1,G316+1.96*L316/100))</f>
        <v>0.48457179688941</v>
      </c>
      <c r="O316" s="66" t="n">
        <f aca="false">ROUND(S316*W316,0)</f>
        <v>162</v>
      </c>
      <c r="P316" s="66" t="n">
        <f aca="false">IF(F316="","",ROUND(SQRT((F316*L316/100)^2+(G316*O316)^2),0))</f>
        <v>93</v>
      </c>
      <c r="R316" s="67" t="n">
        <v>-7.40235173783211</v>
      </c>
      <c r="S316" s="68" t="n">
        <f aca="false">U316*V316*$F$5</f>
        <v>2585.53167199744</v>
      </c>
      <c r="T316" s="69" t="n">
        <f aca="false">MAX(0,MIN(1,R316/100+$D$5))</f>
        <v>0.439428663387311</v>
      </c>
      <c r="U316" s="69" t="n">
        <v>0.694527634086578</v>
      </c>
      <c r="V316" s="68" t="n">
        <v>3722.71965160588</v>
      </c>
      <c r="W316" s="69" t="n">
        <v>0.0626598089245614</v>
      </c>
      <c r="X316" s="70" t="s">
        <v>227</v>
      </c>
      <c r="Y316" s="70" t="s">
        <v>451</v>
      </c>
    </row>
    <row r="317" customFormat="false" ht="15" hidden="false" customHeight="false" outlineLevel="0" collapsed="false">
      <c r="A317" s="32" t="s">
        <v>444</v>
      </c>
      <c r="B317" s="32" t="s">
        <v>547</v>
      </c>
      <c r="C317" s="32" t="s">
        <v>549</v>
      </c>
      <c r="D317" s="66" t="n">
        <f aca="false">ROUND(S317*T317,0)</f>
        <v>481</v>
      </c>
      <c r="E317" s="66" t="n">
        <f aca="false">ROUND(S317,0)-D317</f>
        <v>656</v>
      </c>
      <c r="F317" s="66" t="n">
        <f aca="false">IF(COUNTA(D317:E317)=0,"",SUM(D317:E317))</f>
        <v>1137</v>
      </c>
      <c r="G317" s="47" t="n">
        <f aca="false">IF(OR(F317="",F317=0),"",D317/F317)</f>
        <v>0.423043095866315</v>
      </c>
      <c r="H317" s="47" t="n">
        <f aca="false">IF(OR(F317="",F317=0),"",E317/F317)</f>
        <v>0.576956904133685</v>
      </c>
      <c r="I317" s="32" t="s">
        <v>450</v>
      </c>
      <c r="J317" s="36" t="n">
        <v>2.04108163546025</v>
      </c>
      <c r="K317" s="36" t="n">
        <f aca="false">$K$8</f>
        <v>1.08250239635708</v>
      </c>
      <c r="L317" s="36" t="n">
        <f aca="false">SQRT(J317^2+K317^2)</f>
        <v>2.31037349377366</v>
      </c>
      <c r="M317" s="47" t="n">
        <f aca="false">IF(G317="","",MAX(0,G317-1.96*L317/100))</f>
        <v>0.377759775388351</v>
      </c>
      <c r="N317" s="47" t="n">
        <f aca="false">IF(G317="","",MIN(1,G317+1.96*L317/100))</f>
        <v>0.468326416344279</v>
      </c>
      <c r="O317" s="66" t="n">
        <f aca="false">ROUND(S317*W317,0)</f>
        <v>71</v>
      </c>
      <c r="P317" s="66" t="n">
        <f aca="false">IF(F317="","",ROUND(SQRT((F317*L317/100)^2+(G317*O317)^2),0))</f>
        <v>40</v>
      </c>
      <c r="R317" s="67" t="n">
        <v>-9.01142565741982</v>
      </c>
      <c r="S317" s="68" t="n">
        <f aca="false">U317*V317*$F$5</f>
        <v>1136.92431618953</v>
      </c>
      <c r="T317" s="69" t="n">
        <f aca="false">MAX(0,MIN(1,R317/100+$D$5))</f>
        <v>0.423337924191433</v>
      </c>
      <c r="U317" s="69" t="n">
        <v>0.662435083669937</v>
      </c>
      <c r="V317" s="68" t="n">
        <v>1716.28034839412</v>
      </c>
      <c r="W317" s="69" t="n">
        <v>0.0626598089245614</v>
      </c>
      <c r="X317" s="70" t="s">
        <v>227</v>
      </c>
      <c r="Y317" s="70" t="s">
        <v>451</v>
      </c>
    </row>
    <row r="318" customFormat="false" ht="15" hidden="false" customHeight="false" outlineLevel="0" collapsed="false">
      <c r="A318" s="32" t="s">
        <v>444</v>
      </c>
      <c r="B318" s="32" t="s">
        <v>550</v>
      </c>
      <c r="C318" s="32" t="s">
        <v>551</v>
      </c>
      <c r="D318" s="66" t="n">
        <f aca="false">ROUND(S318*T318,0)</f>
        <v>479</v>
      </c>
      <c r="E318" s="66" t="n">
        <f aca="false">ROUND(S318,0)-D318</f>
        <v>435</v>
      </c>
      <c r="F318" s="66" t="n">
        <f aca="false">IF(COUNTA(D318:E318)=0,"",SUM(D318:E318))</f>
        <v>914</v>
      </c>
      <c r="G318" s="47" t="n">
        <f aca="false">IF(OR(F318="",F318=0),"",D318/F318)</f>
        <v>0.524070021881838</v>
      </c>
      <c r="H318" s="47" t="n">
        <f aca="false">IF(OR(F318="",F318=0),"",E318/F318)</f>
        <v>0.475929978118162</v>
      </c>
      <c r="I318" s="32" t="s">
        <v>450</v>
      </c>
      <c r="J318" s="36" t="n">
        <v>2.04108163546025</v>
      </c>
      <c r="K318" s="36" t="n">
        <f aca="false">$K$8</f>
        <v>1.08250239635708</v>
      </c>
      <c r="L318" s="36" t="n">
        <f aca="false">SQRT(J318^2+K318^2)</f>
        <v>2.31037349377366</v>
      </c>
      <c r="M318" s="47" t="n">
        <f aca="false">IF(G318="","",MAX(0,G318-1.96*L318/100))</f>
        <v>0.478786701403874</v>
      </c>
      <c r="N318" s="47" t="n">
        <f aca="false">IF(G318="","",MIN(1,G318+1.96*L318/100))</f>
        <v>0.569353342359802</v>
      </c>
      <c r="O318" s="66" t="n">
        <f aca="false">ROUND(S318*W318,0)</f>
        <v>57</v>
      </c>
      <c r="P318" s="66" t="n">
        <f aca="false">IF(F318="","",ROUND(SQRT((F318*L318/100)^2+(G318*O318)^2),0))</f>
        <v>37</v>
      </c>
      <c r="R318" s="67" t="n">
        <v>1.04674866505599</v>
      </c>
      <c r="S318" s="68" t="n">
        <f aca="false">U318*V318*$F$5</f>
        <v>913.808412570695</v>
      </c>
      <c r="T318" s="69" t="n">
        <f aca="false">MAX(0,MIN(1,R318/100+$D$5))</f>
        <v>0.523919667416192</v>
      </c>
      <c r="U318" s="69" t="n">
        <v>0.678879310344828</v>
      </c>
      <c r="V318" s="68" t="n">
        <v>1346.05429661207</v>
      </c>
      <c r="W318" s="69" t="n">
        <v>0.0626598089245614</v>
      </c>
      <c r="X318" s="70" t="s">
        <v>227</v>
      </c>
      <c r="Y318" s="70" t="s">
        <v>451</v>
      </c>
    </row>
    <row r="319" customFormat="false" ht="15" hidden="false" customHeight="false" outlineLevel="0" collapsed="false">
      <c r="A319" s="32" t="s">
        <v>444</v>
      </c>
      <c r="B319" s="32" t="s">
        <v>550</v>
      </c>
      <c r="C319" s="32" t="s">
        <v>552</v>
      </c>
      <c r="D319" s="66" t="n">
        <f aca="false">ROUND(S319*T319,0)</f>
        <v>521</v>
      </c>
      <c r="E319" s="66" t="n">
        <f aca="false">ROUND(S319,0)-D319</f>
        <v>694</v>
      </c>
      <c r="F319" s="66" t="n">
        <f aca="false">IF(COUNTA(D319:E319)=0,"",SUM(D319:E319))</f>
        <v>1215</v>
      </c>
      <c r="G319" s="47" t="n">
        <f aca="false">IF(OR(F319="",F319=0),"",D319/F319)</f>
        <v>0.42880658436214</v>
      </c>
      <c r="H319" s="47" t="n">
        <f aca="false">IF(OR(F319="",F319=0),"",E319/F319)</f>
        <v>0.57119341563786</v>
      </c>
      <c r="I319" s="32" t="s">
        <v>450</v>
      </c>
      <c r="J319" s="36" t="n">
        <v>2.04108163546025</v>
      </c>
      <c r="K319" s="36" t="n">
        <f aca="false">$K$8</f>
        <v>1.08250239635708</v>
      </c>
      <c r="L319" s="36" t="n">
        <f aca="false">SQRT(J319^2+K319^2)</f>
        <v>2.31037349377366</v>
      </c>
      <c r="M319" s="47" t="n">
        <f aca="false">IF(G319="","",MAX(0,G319-1.96*L319/100))</f>
        <v>0.383523263884176</v>
      </c>
      <c r="N319" s="47" t="n">
        <f aca="false">IF(G319="","",MIN(1,G319+1.96*L319/100))</f>
        <v>0.474089904840104</v>
      </c>
      <c r="O319" s="66" t="n">
        <f aca="false">ROUND(S319*W319,0)</f>
        <v>76</v>
      </c>
      <c r="P319" s="66" t="n">
        <f aca="false">IF(F319="","",ROUND(SQRT((F319*L319/100)^2+(G319*O319)^2),0))</f>
        <v>43</v>
      </c>
      <c r="R319" s="67" t="n">
        <v>-8.49000765907906</v>
      </c>
      <c r="S319" s="68" t="n">
        <f aca="false">U319*V319*$F$5</f>
        <v>1215.44980060908</v>
      </c>
      <c r="T319" s="69" t="n">
        <f aca="false">MAX(0,MIN(1,R319/100+$D$5))</f>
        <v>0.428552104174841</v>
      </c>
      <c r="U319" s="69" t="n">
        <v>0.63739224137931</v>
      </c>
      <c r="V319" s="68" t="n">
        <v>1906.91025353377</v>
      </c>
      <c r="W319" s="69" t="n">
        <v>0.0626598089245614</v>
      </c>
      <c r="X319" s="70" t="s">
        <v>227</v>
      </c>
      <c r="Y319" s="70" t="s">
        <v>451</v>
      </c>
    </row>
    <row r="320" customFormat="false" ht="15" hidden="false" customHeight="false" outlineLevel="0" collapsed="false">
      <c r="A320" s="32" t="s">
        <v>444</v>
      </c>
      <c r="B320" s="32" t="s">
        <v>550</v>
      </c>
      <c r="C320" s="32" t="s">
        <v>553</v>
      </c>
      <c r="D320" s="66" t="n">
        <f aca="false">ROUND(S320*T320,0)</f>
        <v>182</v>
      </c>
      <c r="E320" s="66" t="n">
        <f aca="false">ROUND(S320,0)-D320</f>
        <v>241</v>
      </c>
      <c r="F320" s="66" t="n">
        <f aca="false">IF(COUNTA(D320:E320)=0,"",SUM(D320:E320))</f>
        <v>423</v>
      </c>
      <c r="G320" s="47" t="n">
        <f aca="false">IF(OR(F320="",F320=0),"",D320/F320)</f>
        <v>0.430260047281324</v>
      </c>
      <c r="H320" s="47" t="n">
        <f aca="false">IF(OR(F320="",F320=0),"",E320/F320)</f>
        <v>0.569739952718676</v>
      </c>
      <c r="I320" s="32" t="s">
        <v>450</v>
      </c>
      <c r="J320" s="36" t="n">
        <v>3.27267117391589</v>
      </c>
      <c r="K320" s="36" t="n">
        <f aca="false">$K$8</f>
        <v>1.08250239635708</v>
      </c>
      <c r="L320" s="36" t="n">
        <f aca="false">SQRT(J320^2+K320^2)</f>
        <v>3.44705498225642</v>
      </c>
      <c r="M320" s="47" t="n">
        <f aca="false">IF(G320="","",MAX(0,G320-1.96*L320/100))</f>
        <v>0.362697769629098</v>
      </c>
      <c r="N320" s="47" t="n">
        <f aca="false">IF(G320="","",MIN(1,G320+1.96*L320/100))</f>
        <v>0.49782232493355</v>
      </c>
      <c r="O320" s="66" t="n">
        <f aca="false">ROUND(S320*W320,0)</f>
        <v>61</v>
      </c>
      <c r="P320" s="66" t="n">
        <f aca="false">IF(F320="","",ROUND(SQRT((F320*L320/100)^2+(G320*O320)^2),0))</f>
        <v>30</v>
      </c>
      <c r="R320" s="67" t="n">
        <v>-8.37626890667034</v>
      </c>
      <c r="S320" s="68" t="n">
        <f aca="false">U320*V320*$F$5</f>
        <v>422.849102432417</v>
      </c>
      <c r="T320" s="69" t="n">
        <f aca="false">MAX(0,MIN(1,R320/100+$D$5))</f>
        <v>0.429689491698928</v>
      </c>
      <c r="U320" s="69" t="n">
        <v>0.645259938837921</v>
      </c>
      <c r="V320" s="68" t="n">
        <v>655.31590756114</v>
      </c>
      <c r="W320" s="69" t="n">
        <v>0.144238908687966</v>
      </c>
      <c r="X320" s="70" t="s">
        <v>188</v>
      </c>
      <c r="Y320" s="70" t="s">
        <v>451</v>
      </c>
    </row>
    <row r="321" customFormat="false" ht="15" hidden="false" customHeight="false" outlineLevel="0" collapsed="false">
      <c r="A321" s="32" t="s">
        <v>444</v>
      </c>
      <c r="B321" s="32" t="s">
        <v>550</v>
      </c>
      <c r="C321" s="32" t="s">
        <v>554</v>
      </c>
      <c r="D321" s="66" t="n">
        <f aca="false">ROUND(S321*T321,0)</f>
        <v>386</v>
      </c>
      <c r="E321" s="66" t="n">
        <f aca="false">ROUND(S321,0)-D321</f>
        <v>362</v>
      </c>
      <c r="F321" s="66" t="n">
        <f aca="false">IF(COUNTA(D321:E321)=0,"",SUM(D321:E321))</f>
        <v>748</v>
      </c>
      <c r="G321" s="47" t="n">
        <f aca="false">IF(OR(F321="",F321=0),"",D321/F321)</f>
        <v>0.516042780748663</v>
      </c>
      <c r="H321" s="47" t="n">
        <f aca="false">IF(OR(F321="",F321=0),"",E321/F321)</f>
        <v>0.483957219251337</v>
      </c>
      <c r="I321" s="32" t="s">
        <v>450</v>
      </c>
      <c r="J321" s="36" t="n">
        <v>2.23195740581291</v>
      </c>
      <c r="K321" s="36" t="n">
        <f aca="false">$K$8</f>
        <v>1.08250239635708</v>
      </c>
      <c r="L321" s="36" t="n">
        <f aca="false">SQRT(J321^2+K321^2)</f>
        <v>2.48061389568831</v>
      </c>
      <c r="M321" s="47" t="n">
        <f aca="false">IF(G321="","",MAX(0,G321-1.96*L321/100))</f>
        <v>0.467422748393172</v>
      </c>
      <c r="N321" s="47" t="n">
        <f aca="false">IF(G321="","",MIN(1,G321+1.96*L321/100))</f>
        <v>0.564662813104154</v>
      </c>
      <c r="O321" s="66" t="n">
        <f aca="false">ROUND(S321*W321,0)</f>
        <v>63</v>
      </c>
      <c r="P321" s="66" t="n">
        <f aca="false">IF(F321="","",ROUND(SQRT((F321*L321/100)^2+(G321*O321)^2),0))</f>
        <v>37</v>
      </c>
      <c r="R321" s="67" t="n">
        <v>0.324768859201362</v>
      </c>
      <c r="S321" s="68" t="n">
        <f aca="false">U321*V321*$F$5</f>
        <v>747.510524581659</v>
      </c>
      <c r="T321" s="69" t="n">
        <f aca="false">MAX(0,MIN(1,R321/100+$D$5))</f>
        <v>0.516699869357645</v>
      </c>
      <c r="U321" s="69" t="n">
        <v>0.633081444164568</v>
      </c>
      <c r="V321" s="68" t="n">
        <v>1180.74938299305</v>
      </c>
      <c r="W321" s="69" t="n">
        <v>0.084758520671361</v>
      </c>
      <c r="X321" s="70" t="s">
        <v>194</v>
      </c>
      <c r="Y321" s="70" t="s">
        <v>451</v>
      </c>
    </row>
    <row r="322" customFormat="false" ht="15" hidden="false" customHeight="false" outlineLevel="0" collapsed="false">
      <c r="A322" s="32" t="s">
        <v>444</v>
      </c>
      <c r="B322" s="32" t="s">
        <v>550</v>
      </c>
      <c r="C322" s="32" t="s">
        <v>555</v>
      </c>
      <c r="D322" s="66" t="n">
        <f aca="false">ROUND(S322*T322,0)</f>
        <v>306</v>
      </c>
      <c r="E322" s="66" t="n">
        <f aca="false">ROUND(S322,0)-D322</f>
        <v>286</v>
      </c>
      <c r="F322" s="66" t="n">
        <f aca="false">IF(COUNTA(D322:E322)=0,"",SUM(D322:E322))</f>
        <v>592</v>
      </c>
      <c r="G322" s="47" t="n">
        <f aca="false">IF(OR(F322="",F322=0),"",D322/F322)</f>
        <v>0.516891891891892</v>
      </c>
      <c r="H322" s="47" t="n">
        <f aca="false">IF(OR(F322="",F322=0),"",E322/F322)</f>
        <v>0.483108108108108</v>
      </c>
      <c r="I322" s="32" t="s">
        <v>450</v>
      </c>
      <c r="J322" s="36" t="n">
        <v>2.23195740581291</v>
      </c>
      <c r="K322" s="36" t="n">
        <f aca="false">$K$8</f>
        <v>1.08250239635708</v>
      </c>
      <c r="L322" s="36" t="n">
        <f aca="false">SQRT(J322^2+K322^2)</f>
        <v>2.48061389568831</v>
      </c>
      <c r="M322" s="47" t="n">
        <f aca="false">IF(G322="","",MAX(0,G322-1.96*L322/100))</f>
        <v>0.468271859536401</v>
      </c>
      <c r="N322" s="47" t="n">
        <f aca="false">IF(G322="","",MIN(1,G322+1.96*L322/100))</f>
        <v>0.565511924247383</v>
      </c>
      <c r="O322" s="66" t="n">
        <f aca="false">ROUND(S322*W322,0)</f>
        <v>50</v>
      </c>
      <c r="P322" s="66" t="n">
        <f aca="false">IF(F322="","",ROUND(SQRT((F322*L322/100)^2+(G322*O322)^2),0))</f>
        <v>30</v>
      </c>
      <c r="R322" s="67" t="n">
        <v>0.413384885419447</v>
      </c>
      <c r="S322" s="68" t="n">
        <f aca="false">U322*V322*$F$5</f>
        <v>591.851842988003</v>
      </c>
      <c r="T322" s="69" t="n">
        <f aca="false">MAX(0,MIN(1,R322/100+$D$5))</f>
        <v>0.517586029619826</v>
      </c>
      <c r="U322" s="69" t="n">
        <v>0.730864197530864</v>
      </c>
      <c r="V322" s="68" t="n">
        <v>809.797285169396</v>
      </c>
      <c r="W322" s="69" t="n">
        <v>0.084758520671361</v>
      </c>
      <c r="X322" s="70" t="s">
        <v>194</v>
      </c>
      <c r="Y322" s="70" t="s">
        <v>451</v>
      </c>
    </row>
    <row r="323" customFormat="false" ht="15" hidden="false" customHeight="false" outlineLevel="0" collapsed="false">
      <c r="A323" s="32" t="s">
        <v>444</v>
      </c>
      <c r="B323" s="32" t="s">
        <v>550</v>
      </c>
      <c r="C323" s="32" t="s">
        <v>556</v>
      </c>
      <c r="D323" s="66" t="n">
        <f aca="false">ROUND(S323*T323,0)</f>
        <v>463</v>
      </c>
      <c r="E323" s="66" t="n">
        <f aca="false">ROUND(S323,0)-D323</f>
        <v>394</v>
      </c>
      <c r="F323" s="66" t="n">
        <f aca="false">IF(COUNTA(D323:E323)=0,"",SUM(D323:E323))</f>
        <v>857</v>
      </c>
      <c r="G323" s="47" t="n">
        <f aca="false">IF(OR(F323="",F323=0),"",D323/F323)</f>
        <v>0.540256709451575</v>
      </c>
      <c r="H323" s="47" t="n">
        <f aca="false">IF(OR(F323="",F323=0),"",E323/F323)</f>
        <v>0.459743290548425</v>
      </c>
      <c r="I323" s="32" t="s">
        <v>450</v>
      </c>
      <c r="J323" s="36" t="n">
        <v>2.23195740581291</v>
      </c>
      <c r="K323" s="36" t="n">
        <f aca="false">$K$8</f>
        <v>1.08250239635708</v>
      </c>
      <c r="L323" s="36" t="n">
        <f aca="false">SQRT(J323^2+K323^2)</f>
        <v>2.48061389568831</v>
      </c>
      <c r="M323" s="47" t="n">
        <f aca="false">IF(G323="","",MAX(0,G323-1.96*L323/100))</f>
        <v>0.491636677096084</v>
      </c>
      <c r="N323" s="47" t="n">
        <f aca="false">IF(G323="","",MIN(1,G323+1.96*L323/100))</f>
        <v>0.588876741807066</v>
      </c>
      <c r="O323" s="66" t="n">
        <f aca="false">ROUND(S323*W323,0)</f>
        <v>73</v>
      </c>
      <c r="P323" s="66" t="n">
        <f aca="false">IF(F323="","",ROUND(SQRT((F323*L323/100)^2+(G323*O323)^2),0))</f>
        <v>45</v>
      </c>
      <c r="R323" s="67" t="n">
        <v>2.74834520888701</v>
      </c>
      <c r="S323" s="68" t="n">
        <f aca="false">U323*V323*$F$5</f>
        <v>856.57521626927</v>
      </c>
      <c r="T323" s="69" t="n">
        <f aca="false">MAX(0,MIN(1,R323/100+$D$5))</f>
        <v>0.540935632854502</v>
      </c>
      <c r="U323" s="69" t="n">
        <v>0.729707112970711</v>
      </c>
      <c r="V323" s="68" t="n">
        <v>1173.86167825892</v>
      </c>
      <c r="W323" s="69" t="n">
        <v>0.084758520671361</v>
      </c>
      <c r="X323" s="70" t="s">
        <v>194</v>
      </c>
      <c r="Y323" s="70" t="s">
        <v>451</v>
      </c>
    </row>
    <row r="324" customFormat="false" ht="15" hidden="false" customHeight="false" outlineLevel="0" collapsed="false">
      <c r="A324" s="32" t="s">
        <v>444</v>
      </c>
      <c r="B324" s="32" t="s">
        <v>550</v>
      </c>
      <c r="C324" s="32" t="s">
        <v>557</v>
      </c>
      <c r="D324" s="66" t="n">
        <f aca="false">ROUND(S324*T324,0)</f>
        <v>141</v>
      </c>
      <c r="E324" s="66" t="n">
        <f aca="false">ROUND(S324,0)-D324</f>
        <v>195</v>
      </c>
      <c r="F324" s="66" t="n">
        <f aca="false">IF(COUNTA(D324:E324)=0,"",SUM(D324:E324))</f>
        <v>336</v>
      </c>
      <c r="G324" s="47" t="n">
        <f aca="false">IF(OR(F324="",F324=0),"",D324/F324)</f>
        <v>0.419642857142857</v>
      </c>
      <c r="H324" s="47" t="n">
        <f aca="false">IF(OR(F324="",F324=0),"",E324/F324)</f>
        <v>0.580357142857143</v>
      </c>
      <c r="I324" s="32" t="s">
        <v>450</v>
      </c>
      <c r="J324" s="36" t="n">
        <v>3.27267117391589</v>
      </c>
      <c r="K324" s="36" t="n">
        <f aca="false">$K$8</f>
        <v>1.08250239635708</v>
      </c>
      <c r="L324" s="36" t="n">
        <f aca="false">SQRT(J324^2+K324^2)</f>
        <v>3.44705498225642</v>
      </c>
      <c r="M324" s="47" t="n">
        <f aca="false">IF(G324="","",MAX(0,G324-1.96*L324/100))</f>
        <v>0.352080579490631</v>
      </c>
      <c r="N324" s="47" t="n">
        <f aca="false">IF(G324="","",MIN(1,G324+1.96*L324/100))</f>
        <v>0.487205134795083</v>
      </c>
      <c r="O324" s="66" t="n">
        <f aca="false">ROUND(S324*W324,0)</f>
        <v>48</v>
      </c>
      <c r="P324" s="66" t="n">
        <f aca="false">IF(F324="","",ROUND(SQRT((F324*L324/100)^2+(G324*O324)^2),0))</f>
        <v>23</v>
      </c>
      <c r="R324" s="67" t="n">
        <v>-9.286102830914</v>
      </c>
      <c r="S324" s="68" t="n">
        <f aca="false">U324*V324*$F$5</f>
        <v>335.554074176398</v>
      </c>
      <c r="T324" s="69" t="n">
        <f aca="false">MAX(0,MIN(1,R324/100+$D$5))</f>
        <v>0.420591152456492</v>
      </c>
      <c r="U324" s="69" t="n">
        <v>0.638623326959847</v>
      </c>
      <c r="V324" s="68" t="n">
        <v>525.433475431905</v>
      </c>
      <c r="W324" s="69" t="n">
        <v>0.144238908687966</v>
      </c>
      <c r="X324" s="70" t="s">
        <v>188</v>
      </c>
      <c r="Y324" s="70" t="s">
        <v>451</v>
      </c>
    </row>
    <row r="325" customFormat="false" ht="15" hidden="false" customHeight="false" outlineLevel="0" collapsed="false">
      <c r="A325" s="32" t="s">
        <v>444</v>
      </c>
      <c r="B325" s="32" t="s">
        <v>550</v>
      </c>
      <c r="C325" s="32" t="s">
        <v>558</v>
      </c>
      <c r="D325" s="66" t="n">
        <f aca="false">ROUND(S325*T325,0)</f>
        <v>354</v>
      </c>
      <c r="E325" s="66" t="n">
        <f aca="false">ROUND(S325,0)-D325</f>
        <v>484</v>
      </c>
      <c r="F325" s="66" t="n">
        <f aca="false">IF(COUNTA(D325:E325)=0,"",SUM(D325:E325))</f>
        <v>838</v>
      </c>
      <c r="G325" s="47" t="n">
        <f aca="false">IF(OR(F325="",F325=0),"",D325/F325)</f>
        <v>0.422434367541766</v>
      </c>
      <c r="H325" s="47" t="n">
        <f aca="false">IF(OR(F325="",F325=0),"",E325/F325)</f>
        <v>0.577565632458234</v>
      </c>
      <c r="I325" s="32" t="s">
        <v>450</v>
      </c>
      <c r="J325" s="36" t="n">
        <v>2.23195740581291</v>
      </c>
      <c r="K325" s="36" t="n">
        <f aca="false">$K$8</f>
        <v>1.08250239635708</v>
      </c>
      <c r="L325" s="36" t="n">
        <f aca="false">SQRT(J325^2+K325^2)</f>
        <v>2.48061389568831</v>
      </c>
      <c r="M325" s="47" t="n">
        <f aca="false">IF(G325="","",MAX(0,G325-1.96*L325/100))</f>
        <v>0.373814335186275</v>
      </c>
      <c r="N325" s="47" t="n">
        <f aca="false">IF(G325="","",MIN(1,G325+1.96*L325/100))</f>
        <v>0.471054399897257</v>
      </c>
      <c r="O325" s="66" t="n">
        <f aca="false">ROUND(S325*W325,0)</f>
        <v>71</v>
      </c>
      <c r="P325" s="66" t="n">
        <f aca="false">IF(F325="","",ROUND(SQRT((F325*L325/100)^2+(G325*O325)^2),0))</f>
        <v>36</v>
      </c>
      <c r="R325" s="67" t="n">
        <v>-9.15775342680011</v>
      </c>
      <c r="S325" s="68" t="n">
        <f aca="false">U325*V325*$F$5</f>
        <v>838.495770678336</v>
      </c>
      <c r="T325" s="69" t="n">
        <f aca="false">MAX(0,MIN(1,R325/100+$D$5))</f>
        <v>0.421874646497631</v>
      </c>
      <c r="U325" s="69" t="n">
        <v>0.714904679376083</v>
      </c>
      <c r="V325" s="68" t="n">
        <v>1172.87772043976</v>
      </c>
      <c r="W325" s="69" t="n">
        <v>0.084758520671361</v>
      </c>
      <c r="X325" s="70" t="s">
        <v>194</v>
      </c>
      <c r="Y325" s="70" t="s">
        <v>451</v>
      </c>
    </row>
    <row r="326" customFormat="false" ht="15" hidden="false" customHeight="false" outlineLevel="0" collapsed="false">
      <c r="A326" s="32" t="s">
        <v>444</v>
      </c>
      <c r="B326" s="32" t="s">
        <v>559</v>
      </c>
      <c r="C326" s="32" t="s">
        <v>560</v>
      </c>
      <c r="D326" s="66" t="n">
        <f aca="false">ROUND(S326*T326,0)</f>
        <v>325</v>
      </c>
      <c r="E326" s="66" t="n">
        <f aca="false">ROUND(S326,0)-D326</f>
        <v>627</v>
      </c>
      <c r="F326" s="66" t="n">
        <f aca="false">IF(COUNTA(D326:E326)=0,"",SUM(D326:E326))</f>
        <v>952</v>
      </c>
      <c r="G326" s="47" t="n">
        <f aca="false">IF(OR(F326="",F326=0),"",D326/F326)</f>
        <v>0.341386554621849</v>
      </c>
      <c r="H326" s="47" t="n">
        <f aca="false">IF(OR(F326="",F326=0),"",E326/F326)</f>
        <v>0.658613445378151</v>
      </c>
      <c r="I326" s="32" t="s">
        <v>187</v>
      </c>
      <c r="J326" s="36" t="n">
        <v>2.04108163546025</v>
      </c>
      <c r="K326" s="36" t="n">
        <f aca="false">$K$8</f>
        <v>1.08250239635708</v>
      </c>
      <c r="L326" s="36" t="n">
        <f aca="false">SQRT(J326^2+K326^2)</f>
        <v>2.31037349377366</v>
      </c>
      <c r="M326" s="47" t="n">
        <f aca="false">IF(G326="","",MAX(0,G326-1.96*L326/100))</f>
        <v>0.296103234143885</v>
      </c>
      <c r="N326" s="47" t="n">
        <f aca="false">IF(G326="","",MIN(1,G326+1.96*L326/100))</f>
        <v>0.386669875099813</v>
      </c>
      <c r="O326" s="66" t="n">
        <f aca="false">ROUND(S326*W326,0)</f>
        <v>60</v>
      </c>
      <c r="P326" s="66" t="n">
        <f aca="false">IF(F326="","",ROUND(SQRT((F326*L326/100)^2+(G326*O326)^2),0))</f>
        <v>30</v>
      </c>
      <c r="R326" s="67" t="n">
        <v>-17.1666617768396</v>
      </c>
      <c r="S326" s="68" t="n">
        <f aca="false">U326*V326*$F$5</f>
        <v>951.894508670521</v>
      </c>
      <c r="T326" s="69" t="n">
        <f aca="false">MAX(0,MIN(1,R326/100+$D$5))</f>
        <v>0.341785562997235</v>
      </c>
      <c r="U326" s="69" t="n">
        <v>0.677023121387284</v>
      </c>
      <c r="V326" s="68" t="n">
        <v>1406</v>
      </c>
      <c r="W326" s="69" t="n">
        <v>0.0626598089245614</v>
      </c>
      <c r="X326" s="70" t="s">
        <v>227</v>
      </c>
      <c r="Y326" s="70" t="s">
        <v>189</v>
      </c>
    </row>
    <row r="327" customFormat="false" ht="15" hidden="false" customHeight="false" outlineLevel="0" collapsed="false">
      <c r="A327" s="32" t="s">
        <v>444</v>
      </c>
      <c r="B327" s="32" t="s">
        <v>559</v>
      </c>
      <c r="C327" s="32" t="s">
        <v>561</v>
      </c>
      <c r="D327" s="66" t="n">
        <f aca="false">ROUND(S327*T327,0)</f>
        <v>659</v>
      </c>
      <c r="E327" s="66" t="n">
        <f aca="false">ROUND(S327,0)-D327</f>
        <v>1249</v>
      </c>
      <c r="F327" s="66" t="n">
        <f aca="false">IF(COUNTA(D327:E327)=0,"",SUM(D327:E327))</f>
        <v>1908</v>
      </c>
      <c r="G327" s="47" t="n">
        <f aca="false">IF(OR(F327="",F327=0),"",D327/F327)</f>
        <v>0.34538784067086</v>
      </c>
      <c r="H327" s="47" t="n">
        <f aca="false">IF(OR(F327="",F327=0),"",E327/F327)</f>
        <v>0.65461215932914</v>
      </c>
      <c r="I327" s="32" t="s">
        <v>187</v>
      </c>
      <c r="J327" s="36" t="n">
        <v>2.04108163546025</v>
      </c>
      <c r="K327" s="36" t="n">
        <f aca="false">$K$8</f>
        <v>1.08250239635708</v>
      </c>
      <c r="L327" s="36" t="n">
        <f aca="false">SQRT(J327^2+K327^2)</f>
        <v>2.31037349377366</v>
      </c>
      <c r="M327" s="47" t="n">
        <f aca="false">IF(G327="","",MAX(0,G327-1.96*L327/100))</f>
        <v>0.300104520192896</v>
      </c>
      <c r="N327" s="47" t="n">
        <f aca="false">IF(G327="","",MIN(1,G327+1.96*L327/100))</f>
        <v>0.390671161148823</v>
      </c>
      <c r="O327" s="66" t="n">
        <f aca="false">ROUND(S327*W327,0)</f>
        <v>120</v>
      </c>
      <c r="P327" s="66" t="n">
        <f aca="false">IF(F327="","",ROUND(SQRT((F327*L327/100)^2+(G327*O327)^2),0))</f>
        <v>61</v>
      </c>
      <c r="R327" s="67" t="n">
        <v>-16.7862432969629</v>
      </c>
      <c r="S327" s="68" t="n">
        <f aca="false">U327*V327*$F$5</f>
        <v>1907.80833039181</v>
      </c>
      <c r="T327" s="69" t="n">
        <f aca="false">MAX(0,MIN(1,R327/100+$D$5))</f>
        <v>0.345589747796003</v>
      </c>
      <c r="U327" s="69" t="n">
        <v>0.649135192375574</v>
      </c>
      <c r="V327" s="68" t="n">
        <v>2939</v>
      </c>
      <c r="W327" s="69" t="n">
        <v>0.0626598089245614</v>
      </c>
      <c r="X327" s="70" t="s">
        <v>227</v>
      </c>
      <c r="Y327" s="70" t="s">
        <v>189</v>
      </c>
    </row>
    <row r="328" customFormat="false" ht="15" hidden="false" customHeight="false" outlineLevel="0" collapsed="false">
      <c r="A328" s="32" t="s">
        <v>444</v>
      </c>
      <c r="B328" s="32" t="s">
        <v>559</v>
      </c>
      <c r="C328" s="32" t="s">
        <v>562</v>
      </c>
      <c r="D328" s="66" t="n">
        <f aca="false">ROUND(S328*T328,0)</f>
        <v>430</v>
      </c>
      <c r="E328" s="66" t="n">
        <f aca="false">ROUND(S328,0)-D328</f>
        <v>917</v>
      </c>
      <c r="F328" s="66" t="n">
        <f aca="false">IF(COUNTA(D328:E328)=0,"",SUM(D328:E328))</f>
        <v>1347</v>
      </c>
      <c r="G328" s="47" t="n">
        <f aca="false">IF(OR(F328="",F328=0),"",D328/F328)</f>
        <v>0.319227913882702</v>
      </c>
      <c r="H328" s="47" t="n">
        <f aca="false">IF(OR(F328="",F328=0),"",E328/F328)</f>
        <v>0.680772086117298</v>
      </c>
      <c r="I328" s="32" t="s">
        <v>187</v>
      </c>
      <c r="J328" s="36" t="n">
        <v>2.04108163546025</v>
      </c>
      <c r="K328" s="36" t="n">
        <f aca="false">$K$8</f>
        <v>1.08250239635708</v>
      </c>
      <c r="L328" s="36" t="n">
        <f aca="false">SQRT(J328^2+K328^2)</f>
        <v>2.31037349377366</v>
      </c>
      <c r="M328" s="47" t="n">
        <f aca="false">IF(G328="","",MAX(0,G328-1.96*L328/100))</f>
        <v>0.273944593404739</v>
      </c>
      <c r="N328" s="47" t="n">
        <f aca="false">IF(G328="","",MIN(1,G328+1.96*L328/100))</f>
        <v>0.364511234360666</v>
      </c>
      <c r="O328" s="66" t="n">
        <f aca="false">ROUND(S328*W328,0)</f>
        <v>84</v>
      </c>
      <c r="P328" s="66" t="n">
        <f aca="false">IF(F328="","",ROUND(SQRT((F328*L328/100)^2+(G328*O328)^2),0))</f>
        <v>41</v>
      </c>
      <c r="R328" s="67" t="n">
        <v>-19.43608140086</v>
      </c>
      <c r="S328" s="68" t="n">
        <f aca="false">U328*V328*$F$5</f>
        <v>1347</v>
      </c>
      <c r="T328" s="69" t="n">
        <f aca="false">MAX(0,MIN(1,R328/100+$D$5))</f>
        <v>0.319091366757031</v>
      </c>
      <c r="U328" s="69" t="n">
        <v>0.677565392354125</v>
      </c>
      <c r="V328" s="68" t="n">
        <v>1988</v>
      </c>
      <c r="W328" s="69" t="n">
        <v>0.0626598089245614</v>
      </c>
      <c r="X328" s="70" t="s">
        <v>227</v>
      </c>
      <c r="Y328" s="70" t="s">
        <v>189</v>
      </c>
    </row>
    <row r="329" customFormat="false" ht="15" hidden="false" customHeight="false" outlineLevel="0" collapsed="false">
      <c r="A329" s="32" t="s">
        <v>444</v>
      </c>
      <c r="B329" s="32" t="s">
        <v>559</v>
      </c>
      <c r="C329" s="32" t="s">
        <v>563</v>
      </c>
      <c r="D329" s="66" t="n">
        <f aca="false">ROUND(S329*T329,0)</f>
        <v>210</v>
      </c>
      <c r="E329" s="66" t="n">
        <f aca="false">ROUND(S329,0)-D329</f>
        <v>430</v>
      </c>
      <c r="F329" s="66" t="n">
        <f aca="false">IF(COUNTA(D329:E329)=0,"",SUM(D329:E329))</f>
        <v>640</v>
      </c>
      <c r="G329" s="47" t="n">
        <f aca="false">IF(OR(F329="",F329=0),"",D329/F329)</f>
        <v>0.328125</v>
      </c>
      <c r="H329" s="47" t="n">
        <f aca="false">IF(OR(F329="",F329=0),"",E329/F329)</f>
        <v>0.671875</v>
      </c>
      <c r="I329" s="32" t="s">
        <v>187</v>
      </c>
      <c r="J329" s="36" t="n">
        <v>2.23195740581291</v>
      </c>
      <c r="K329" s="36" t="n">
        <f aca="false">$K$8</f>
        <v>1.08250239635708</v>
      </c>
      <c r="L329" s="36" t="n">
        <f aca="false">SQRT(J329^2+K329^2)</f>
        <v>2.48061389568831</v>
      </c>
      <c r="M329" s="47" t="n">
        <f aca="false">IF(G329="","",MAX(0,G329-1.96*L329/100))</f>
        <v>0.279504967644509</v>
      </c>
      <c r="N329" s="47" t="n">
        <f aca="false">IF(G329="","",MIN(1,G329+1.96*L329/100))</f>
        <v>0.376745032355491</v>
      </c>
      <c r="O329" s="66" t="n">
        <f aca="false">ROUND(S329*W329,0)</f>
        <v>54</v>
      </c>
      <c r="P329" s="66" t="n">
        <f aca="false">IF(F329="","",ROUND(SQRT((F329*L329/100)^2+(G329*O329)^2),0))</f>
        <v>24</v>
      </c>
      <c r="R329" s="67" t="n">
        <v>-18.5852817782131</v>
      </c>
      <c r="S329" s="68" t="n">
        <f aca="false">U329*V329*$F$5</f>
        <v>640.169811320755</v>
      </c>
      <c r="T329" s="69" t="n">
        <f aca="false">MAX(0,MIN(1,R329/100+$D$5))</f>
        <v>0.327599362983501</v>
      </c>
      <c r="U329" s="69" t="n">
        <v>0.69811320754717</v>
      </c>
      <c r="V329" s="68" t="n">
        <v>917</v>
      </c>
      <c r="W329" s="69" t="n">
        <v>0.084758520671361</v>
      </c>
      <c r="X329" s="70" t="s">
        <v>194</v>
      </c>
      <c r="Y329" s="70" t="s">
        <v>189</v>
      </c>
    </row>
    <row r="330" customFormat="false" ht="15" hidden="false" customHeight="false" outlineLevel="0" collapsed="false">
      <c r="A330" s="32" t="s">
        <v>444</v>
      </c>
      <c r="B330" s="32" t="s">
        <v>564</v>
      </c>
      <c r="C330" s="32" t="s">
        <v>565</v>
      </c>
      <c r="D330" s="66" t="n">
        <f aca="false">ROUND(S330*T330,0)</f>
        <v>490</v>
      </c>
      <c r="E330" s="66" t="n">
        <f aca="false">ROUND(S330,0)-D330</f>
        <v>488</v>
      </c>
      <c r="F330" s="66" t="n">
        <f aca="false">IF(COUNTA(D330:E330)=0,"",SUM(D330:E330))</f>
        <v>978</v>
      </c>
      <c r="G330" s="47" t="n">
        <f aca="false">IF(OR(F330="",F330=0),"",D330/F330)</f>
        <v>0.501022494887526</v>
      </c>
      <c r="H330" s="47" t="n">
        <f aca="false">IF(OR(F330="",F330=0),"",E330/F330)</f>
        <v>0.498977505112474</v>
      </c>
      <c r="I330" s="32" t="s">
        <v>187</v>
      </c>
      <c r="J330" s="36" t="n">
        <v>2.04108163546025</v>
      </c>
      <c r="K330" s="36" t="n">
        <f aca="false">$K$8</f>
        <v>1.08250239635708</v>
      </c>
      <c r="L330" s="36" t="n">
        <f aca="false">SQRT(J330^2+K330^2)</f>
        <v>2.31037349377366</v>
      </c>
      <c r="M330" s="47" t="n">
        <f aca="false">IF(G330="","",MAX(0,G330-1.96*L330/100))</f>
        <v>0.455739174409562</v>
      </c>
      <c r="N330" s="47" t="n">
        <f aca="false">IF(G330="","",MIN(1,G330+1.96*L330/100))</f>
        <v>0.546305815365489</v>
      </c>
      <c r="O330" s="66" t="n">
        <f aca="false">ROUND(S330*W330,0)</f>
        <v>61</v>
      </c>
      <c r="P330" s="66" t="n">
        <f aca="false">IF(F330="","",ROUND(SQRT((F330*L330/100)^2+(G330*O330)^2),0))</f>
        <v>38</v>
      </c>
      <c r="R330" s="67" t="n">
        <v>-1.25862768990653</v>
      </c>
      <c r="S330" s="68" t="n">
        <f aca="false">U330*V330*$F$5</f>
        <v>978.044260027662</v>
      </c>
      <c r="T330" s="69" t="n">
        <f aca="false">MAX(0,MIN(1,R330/100+$D$5))</f>
        <v>0.500865903866567</v>
      </c>
      <c r="U330" s="69" t="n">
        <v>0.659059474412171</v>
      </c>
      <c r="V330" s="68" t="n">
        <v>1484</v>
      </c>
      <c r="W330" s="69" t="n">
        <v>0.0626598089245614</v>
      </c>
      <c r="X330" s="70" t="s">
        <v>227</v>
      </c>
      <c r="Y330" s="70" t="s">
        <v>189</v>
      </c>
    </row>
    <row r="331" customFormat="false" ht="15" hidden="false" customHeight="false" outlineLevel="0" collapsed="false">
      <c r="A331" s="32" t="s">
        <v>444</v>
      </c>
      <c r="B331" s="32" t="s">
        <v>564</v>
      </c>
      <c r="C331" s="32" t="s">
        <v>566</v>
      </c>
      <c r="D331" s="66" t="n">
        <f aca="false">ROUND(S331*T331,0)</f>
        <v>397</v>
      </c>
      <c r="E331" s="66" t="n">
        <f aca="false">ROUND(S331,0)-D331</f>
        <v>384</v>
      </c>
      <c r="F331" s="66" t="n">
        <f aca="false">IF(COUNTA(D331:E331)=0,"",SUM(D331:E331))</f>
        <v>781</v>
      </c>
      <c r="G331" s="47" t="n">
        <f aca="false">IF(OR(F331="",F331=0),"",D331/F331)</f>
        <v>0.508322663252241</v>
      </c>
      <c r="H331" s="47" t="n">
        <f aca="false">IF(OR(F331="",F331=0),"",E331/F331)</f>
        <v>0.491677336747759</v>
      </c>
      <c r="I331" s="32" t="s">
        <v>187</v>
      </c>
      <c r="J331" s="36" t="n">
        <v>2.23195740581291</v>
      </c>
      <c r="K331" s="36" t="n">
        <f aca="false">$K$8</f>
        <v>1.08250239635708</v>
      </c>
      <c r="L331" s="36" t="n">
        <f aca="false">SQRT(J331^2+K331^2)</f>
        <v>2.48061389568831</v>
      </c>
      <c r="M331" s="47" t="n">
        <f aca="false">IF(G331="","",MAX(0,G331-1.96*L331/100))</f>
        <v>0.45970263089675</v>
      </c>
      <c r="N331" s="47" t="n">
        <f aca="false">IF(G331="","",MIN(1,G331+1.96*L331/100))</f>
        <v>0.556942695607732</v>
      </c>
      <c r="O331" s="66" t="n">
        <f aca="false">ROUND(S331*W331,0)</f>
        <v>66</v>
      </c>
      <c r="P331" s="66" t="n">
        <f aca="false">IF(F331="","",ROUND(SQRT((F331*L331/100)^2+(G331*O331)^2),0))</f>
        <v>39</v>
      </c>
      <c r="R331" s="67" t="n">
        <v>-0.499264162335845</v>
      </c>
      <c r="S331" s="68" t="n">
        <f aca="false">U331*V331*$F$5</f>
        <v>780.745236414961</v>
      </c>
      <c r="T331" s="69" t="n">
        <f aca="false">MAX(0,MIN(1,R331/100+$D$5))</f>
        <v>0.508459539142273</v>
      </c>
      <c r="U331" s="69" t="n">
        <v>0.549047282992237</v>
      </c>
      <c r="V331" s="68" t="n">
        <v>1422</v>
      </c>
      <c r="W331" s="69" t="n">
        <v>0.084758520671361</v>
      </c>
      <c r="X331" s="70" t="s">
        <v>194</v>
      </c>
      <c r="Y331" s="70" t="s">
        <v>189</v>
      </c>
    </row>
    <row r="332" customFormat="false" ht="15" hidden="false" customHeight="false" outlineLevel="0" collapsed="false">
      <c r="A332" s="32" t="s">
        <v>444</v>
      </c>
      <c r="B332" s="32" t="s">
        <v>564</v>
      </c>
      <c r="C332" s="32" t="s">
        <v>567</v>
      </c>
      <c r="D332" s="66" t="n">
        <f aca="false">ROUND(S332*T332,0)</f>
        <v>367</v>
      </c>
      <c r="E332" s="66" t="n">
        <f aca="false">ROUND(S332,0)-D332</f>
        <v>390</v>
      </c>
      <c r="F332" s="66" t="n">
        <f aca="false">IF(COUNTA(D332:E332)=0,"",SUM(D332:E332))</f>
        <v>757</v>
      </c>
      <c r="G332" s="47" t="n">
        <f aca="false">IF(OR(F332="",F332=0),"",D332/F332)</f>
        <v>0.484808454425363</v>
      </c>
      <c r="H332" s="47" t="n">
        <f aca="false">IF(OR(F332="",F332=0),"",E332/F332)</f>
        <v>0.515191545574637</v>
      </c>
      <c r="I332" s="32" t="s">
        <v>187</v>
      </c>
      <c r="J332" s="36" t="n">
        <v>2.23195740581291</v>
      </c>
      <c r="K332" s="36" t="n">
        <f aca="false">$K$8</f>
        <v>1.08250239635708</v>
      </c>
      <c r="L332" s="36" t="n">
        <f aca="false">SQRT(J332^2+K332^2)</f>
        <v>2.48061389568831</v>
      </c>
      <c r="M332" s="47" t="n">
        <f aca="false">IF(G332="","",MAX(0,G332-1.96*L332/100))</f>
        <v>0.436188422069873</v>
      </c>
      <c r="N332" s="47" t="n">
        <f aca="false">IF(G332="","",MIN(1,G332+1.96*L332/100))</f>
        <v>0.533428486780854</v>
      </c>
      <c r="O332" s="66" t="n">
        <f aca="false">ROUND(S332*W332,0)</f>
        <v>64</v>
      </c>
      <c r="P332" s="66" t="n">
        <f aca="false">IF(F332="","",ROUND(SQRT((F332*L332/100)^2+(G332*O332)^2),0))</f>
        <v>36</v>
      </c>
      <c r="R332" s="67" t="n">
        <v>-2.85090110863685</v>
      </c>
      <c r="S332" s="68" t="n">
        <f aca="false">U332*V332*$F$5</f>
        <v>757.126771653543</v>
      </c>
      <c r="T332" s="69" t="n">
        <f aca="false">MAX(0,MIN(1,R332/100+$D$5))</f>
        <v>0.484943169679263</v>
      </c>
      <c r="U332" s="69" t="n">
        <v>0.574015748031496</v>
      </c>
      <c r="V332" s="68" t="n">
        <v>1319</v>
      </c>
      <c r="W332" s="69" t="n">
        <v>0.084758520671361</v>
      </c>
      <c r="X332" s="70" t="s">
        <v>194</v>
      </c>
      <c r="Y332" s="70" t="s">
        <v>189</v>
      </c>
    </row>
    <row r="333" customFormat="false" ht="15" hidden="false" customHeight="false" outlineLevel="0" collapsed="false">
      <c r="A333" s="32" t="s">
        <v>444</v>
      </c>
      <c r="B333" s="32" t="s">
        <v>568</v>
      </c>
      <c r="C333" s="32" t="s">
        <v>569</v>
      </c>
      <c r="D333" s="66" t="n">
        <f aca="false">ROUND(S333*T333,0)</f>
        <v>174</v>
      </c>
      <c r="E333" s="66" t="n">
        <f aca="false">ROUND(S333,0)-D333</f>
        <v>209</v>
      </c>
      <c r="F333" s="66" t="n">
        <f aca="false">IF(COUNTA(D333:E333)=0,"",SUM(D333:E333))</f>
        <v>383</v>
      </c>
      <c r="G333" s="47" t="n">
        <f aca="false">IF(OR(F333="",F333=0),"",D333/F333)</f>
        <v>0.454308093994778</v>
      </c>
      <c r="H333" s="47" t="n">
        <f aca="false">IF(OR(F333="",F333=0),"",E333/F333)</f>
        <v>0.545691906005222</v>
      </c>
      <c r="I333" s="32" t="s">
        <v>187</v>
      </c>
      <c r="J333" s="36" t="n">
        <v>3.27267117391589</v>
      </c>
      <c r="K333" s="36" t="n">
        <f aca="false">$K$8</f>
        <v>1.08250239635708</v>
      </c>
      <c r="L333" s="36" t="n">
        <f aca="false">SQRT(J333^2+K333^2)</f>
        <v>3.44705498225642</v>
      </c>
      <c r="M333" s="47" t="n">
        <f aca="false">IF(G333="","",MAX(0,G333-1.96*L333/100))</f>
        <v>0.386745816342552</v>
      </c>
      <c r="N333" s="47" t="n">
        <f aca="false">IF(G333="","",MIN(1,G333+1.96*L333/100))</f>
        <v>0.521870371647004</v>
      </c>
      <c r="O333" s="66" t="n">
        <f aca="false">ROUND(S333*W333,0)</f>
        <v>55</v>
      </c>
      <c r="P333" s="66" t="n">
        <f aca="false">IF(F333="","",ROUND(SQRT((F333*L333/100)^2+(G333*O333)^2),0))</f>
        <v>28</v>
      </c>
      <c r="R333" s="67" t="n">
        <v>-6.04018867460556</v>
      </c>
      <c r="S333" s="68" t="n">
        <f aca="false">U333*V333*$F$5</f>
        <v>383.103139013453</v>
      </c>
      <c r="T333" s="69" t="n">
        <f aca="false">MAX(0,MIN(1,R333/100+$D$5))</f>
        <v>0.453050294019576</v>
      </c>
      <c r="U333" s="69" t="n">
        <v>0.541106128550075</v>
      </c>
      <c r="V333" s="68" t="n">
        <v>708</v>
      </c>
      <c r="W333" s="69" t="n">
        <v>0.144238908687966</v>
      </c>
      <c r="X333" s="70" t="s">
        <v>188</v>
      </c>
      <c r="Y333" s="70" t="s">
        <v>189</v>
      </c>
    </row>
    <row r="334" customFormat="false" ht="15" hidden="false" customHeight="false" outlineLevel="0" collapsed="false">
      <c r="A334" s="32" t="s">
        <v>444</v>
      </c>
      <c r="B334" s="32" t="s">
        <v>568</v>
      </c>
      <c r="C334" s="32" t="s">
        <v>570</v>
      </c>
      <c r="D334" s="66" t="n">
        <f aca="false">ROUND(S334*T334,0)</f>
        <v>530</v>
      </c>
      <c r="E334" s="66" t="n">
        <f aca="false">ROUND(S334,0)-D334</f>
        <v>519</v>
      </c>
      <c r="F334" s="66" t="n">
        <f aca="false">IF(COUNTA(D334:E334)=0,"",SUM(D334:E334))</f>
        <v>1049</v>
      </c>
      <c r="G334" s="47" t="n">
        <f aca="false">IF(OR(F334="",F334=0),"",D334/F334)</f>
        <v>0.505243088655863</v>
      </c>
      <c r="H334" s="47" t="n">
        <f aca="false">IF(OR(F334="",F334=0),"",E334/F334)</f>
        <v>0.494756911344137</v>
      </c>
      <c r="I334" s="32" t="s">
        <v>187</v>
      </c>
      <c r="J334" s="36" t="n">
        <v>2.04108163546025</v>
      </c>
      <c r="K334" s="36" t="n">
        <f aca="false">$K$8</f>
        <v>1.08250239635708</v>
      </c>
      <c r="L334" s="36" t="n">
        <f aca="false">SQRT(J334^2+K334^2)</f>
        <v>2.31037349377366</v>
      </c>
      <c r="M334" s="47" t="n">
        <f aca="false">IF(G334="","",MAX(0,G334-1.96*L334/100))</f>
        <v>0.459959768177899</v>
      </c>
      <c r="N334" s="47" t="n">
        <f aca="false">IF(G334="","",MIN(1,G334+1.96*L334/100))</f>
        <v>0.550526409133826</v>
      </c>
      <c r="O334" s="66" t="n">
        <f aca="false">ROUND(S334*W334,0)</f>
        <v>66</v>
      </c>
      <c r="P334" s="66" t="n">
        <f aca="false">IF(F334="","",ROUND(SQRT((F334*L334/100)^2+(G334*O334)^2),0))</f>
        <v>41</v>
      </c>
      <c r="R334" s="67" t="n">
        <v>-0.806032462858972</v>
      </c>
      <c r="S334" s="68" t="n">
        <f aca="false">U334*V334*$F$5</f>
        <v>1049.22431259045</v>
      </c>
      <c r="T334" s="69" t="n">
        <f aca="false">MAX(0,MIN(1,R334/100+$D$5))</f>
        <v>0.505391856137042</v>
      </c>
      <c r="U334" s="69" t="n">
        <v>0.662807525325615</v>
      </c>
      <c r="V334" s="68" t="n">
        <v>1583</v>
      </c>
      <c r="W334" s="69" t="n">
        <v>0.0626598089245614</v>
      </c>
      <c r="X334" s="70" t="s">
        <v>227</v>
      </c>
      <c r="Y334" s="70" t="s">
        <v>189</v>
      </c>
    </row>
    <row r="335" customFormat="false" ht="15" hidden="false" customHeight="false" outlineLevel="0" collapsed="false">
      <c r="A335" s="32" t="s">
        <v>444</v>
      </c>
      <c r="B335" s="32" t="s">
        <v>571</v>
      </c>
      <c r="C335" s="32" t="s">
        <v>572</v>
      </c>
      <c r="D335" s="66" t="n">
        <f aca="false">ROUND(S335*T335,0)</f>
        <v>483</v>
      </c>
      <c r="E335" s="66" t="n">
        <f aca="false">ROUND(S335,0)-D335</f>
        <v>545</v>
      </c>
      <c r="F335" s="66" t="n">
        <f aca="false">IF(COUNTA(D335:E335)=0,"",SUM(D335:E335))</f>
        <v>1028</v>
      </c>
      <c r="G335" s="47" t="n">
        <f aca="false">IF(OR(F335="",F335=0),"",D335/F335)</f>
        <v>0.469844357976654</v>
      </c>
      <c r="H335" s="47" t="n">
        <f aca="false">IF(OR(F335="",F335=0),"",E335/F335)</f>
        <v>0.530155642023346</v>
      </c>
      <c r="I335" s="32" t="s">
        <v>187</v>
      </c>
      <c r="J335" s="36" t="n">
        <v>2.04108163546025</v>
      </c>
      <c r="K335" s="36" t="n">
        <f aca="false">$K$8</f>
        <v>1.08250239635708</v>
      </c>
      <c r="L335" s="36" t="n">
        <f aca="false">SQRT(J335^2+K335^2)</f>
        <v>2.31037349377366</v>
      </c>
      <c r="M335" s="47" t="n">
        <f aca="false">IF(G335="","",MAX(0,G335-1.96*L335/100))</f>
        <v>0.42456103749869</v>
      </c>
      <c r="N335" s="47" t="n">
        <f aca="false">IF(G335="","",MIN(1,G335+1.96*L335/100))</f>
        <v>0.515127678454617</v>
      </c>
      <c r="O335" s="66" t="n">
        <f aca="false">ROUND(S335*W335,0)</f>
        <v>64</v>
      </c>
      <c r="P335" s="66" t="n">
        <f aca="false">IF(F335="","",ROUND(SQRT((F335*L335/100)^2+(G335*O335)^2),0))</f>
        <v>38</v>
      </c>
      <c r="R335" s="67" t="n">
        <v>-4.32602474012949</v>
      </c>
      <c r="S335" s="68" t="n">
        <f aca="false">U335*V335*$F$5</f>
        <v>1027.55404570723</v>
      </c>
      <c r="T335" s="69" t="n">
        <f aca="false">MAX(0,MIN(1,R335/100+$D$5))</f>
        <v>0.470191933364337</v>
      </c>
      <c r="U335" s="69" t="n">
        <v>0.589870290302656</v>
      </c>
      <c r="V335" s="68" t="n">
        <v>1742</v>
      </c>
      <c r="W335" s="69" t="n">
        <v>0.0626598089245614</v>
      </c>
      <c r="X335" s="70" t="s">
        <v>227</v>
      </c>
      <c r="Y335" s="70" t="s">
        <v>189</v>
      </c>
    </row>
    <row r="336" customFormat="false" ht="15" hidden="false" customHeight="false" outlineLevel="0" collapsed="false">
      <c r="A336" s="32" t="s">
        <v>444</v>
      </c>
      <c r="B336" s="32" t="s">
        <v>571</v>
      </c>
      <c r="C336" s="32" t="s">
        <v>573</v>
      </c>
      <c r="D336" s="66" t="n">
        <f aca="false">ROUND(S336*T336,0)</f>
        <v>419</v>
      </c>
      <c r="E336" s="66" t="n">
        <f aca="false">ROUND(S336,0)-D336</f>
        <v>449</v>
      </c>
      <c r="F336" s="66" t="n">
        <f aca="false">IF(COUNTA(D336:E336)=0,"",SUM(D336:E336))</f>
        <v>868</v>
      </c>
      <c r="G336" s="47" t="n">
        <f aca="false">IF(OR(F336="",F336=0),"",D336/F336)</f>
        <v>0.482718894009217</v>
      </c>
      <c r="H336" s="47" t="n">
        <f aca="false">IF(OR(F336="",F336=0),"",E336/F336)</f>
        <v>0.517281105990783</v>
      </c>
      <c r="I336" s="32" t="s">
        <v>187</v>
      </c>
      <c r="J336" s="36" t="n">
        <v>2.23195740581291</v>
      </c>
      <c r="K336" s="36" t="n">
        <f aca="false">$K$8</f>
        <v>1.08250239635708</v>
      </c>
      <c r="L336" s="36" t="n">
        <f aca="false">SQRT(J336^2+K336^2)</f>
        <v>2.48061389568831</v>
      </c>
      <c r="M336" s="47" t="n">
        <f aca="false">IF(G336="","",MAX(0,G336-1.96*L336/100))</f>
        <v>0.434098861653726</v>
      </c>
      <c r="N336" s="47" t="n">
        <f aca="false">IF(G336="","",MIN(1,G336+1.96*L336/100))</f>
        <v>0.531338926364707</v>
      </c>
      <c r="O336" s="66" t="n">
        <f aca="false">ROUND(S336*W336,0)</f>
        <v>74</v>
      </c>
      <c r="P336" s="66" t="n">
        <f aca="false">IF(F336="","",ROUND(SQRT((F336*L336/100)^2+(G336*O336)^2),0))</f>
        <v>42</v>
      </c>
      <c r="R336" s="67" t="n">
        <v>-2.9936682042758</v>
      </c>
      <c r="S336" s="68" t="n">
        <f aca="false">U336*V336*$F$5</f>
        <v>867.502130249544</v>
      </c>
      <c r="T336" s="69" t="n">
        <f aca="false">MAX(0,MIN(1,R336/100+$D$5))</f>
        <v>0.483515498722874</v>
      </c>
      <c r="U336" s="69" t="n">
        <v>0.507608034083993</v>
      </c>
      <c r="V336" s="68" t="n">
        <v>1709</v>
      </c>
      <c r="W336" s="69" t="n">
        <v>0.084758520671361</v>
      </c>
      <c r="X336" s="70" t="s">
        <v>194</v>
      </c>
      <c r="Y336" s="70" t="s">
        <v>189</v>
      </c>
    </row>
    <row r="337" customFormat="false" ht="15" hidden="false" customHeight="false" outlineLevel="0" collapsed="false">
      <c r="A337" s="32" t="s">
        <v>444</v>
      </c>
      <c r="B337" s="32" t="s">
        <v>571</v>
      </c>
      <c r="C337" s="32" t="s">
        <v>574</v>
      </c>
      <c r="D337" s="66" t="n">
        <f aca="false">ROUND(S337*T337,0)</f>
        <v>878</v>
      </c>
      <c r="E337" s="66" t="n">
        <f aca="false">ROUND(S337,0)-D337</f>
        <v>996</v>
      </c>
      <c r="F337" s="66" t="n">
        <f aca="false">IF(COUNTA(D337:E337)=0,"",SUM(D337:E337))</f>
        <v>1874</v>
      </c>
      <c r="G337" s="47" t="n">
        <f aca="false">IF(OR(F337="",F337=0),"",D337/F337)</f>
        <v>0.468516542155816</v>
      </c>
      <c r="H337" s="47" t="n">
        <f aca="false">IF(OR(F337="",F337=0),"",E337/F337)</f>
        <v>0.531483457844184</v>
      </c>
      <c r="I337" s="32" t="s">
        <v>187</v>
      </c>
      <c r="J337" s="36" t="n">
        <v>2.04108163546025</v>
      </c>
      <c r="K337" s="36" t="n">
        <f aca="false">$K$8</f>
        <v>1.08250239635708</v>
      </c>
      <c r="L337" s="36" t="n">
        <f aca="false">SQRT(J337^2+K337^2)</f>
        <v>2.31037349377366</v>
      </c>
      <c r="M337" s="47" t="n">
        <f aca="false">IF(G337="","",MAX(0,G337-1.96*L337/100))</f>
        <v>0.423233221677853</v>
      </c>
      <c r="N337" s="47" t="n">
        <f aca="false">IF(G337="","",MIN(1,G337+1.96*L337/100))</f>
        <v>0.51379986263378</v>
      </c>
      <c r="O337" s="66" t="n">
        <f aca="false">ROUND(S337*W337,0)</f>
        <v>117</v>
      </c>
      <c r="P337" s="66" t="n">
        <f aca="false">IF(F337="","",ROUND(SQRT((F337*L337/100)^2+(G337*O337)^2),0))</f>
        <v>70</v>
      </c>
      <c r="R337" s="67" t="n">
        <v>-4.51440856989771</v>
      </c>
      <c r="S337" s="68" t="n">
        <f aca="false">U337*V337*$F$5</f>
        <v>1873.94361294814</v>
      </c>
      <c r="T337" s="69" t="n">
        <f aca="false">MAX(0,MIN(1,R337/100+$D$5))</f>
        <v>0.468308095066655</v>
      </c>
      <c r="U337" s="69" t="n">
        <v>0.612600069613644</v>
      </c>
      <c r="V337" s="68" t="n">
        <v>3059</v>
      </c>
      <c r="W337" s="69" t="n">
        <v>0.0626598089245614</v>
      </c>
      <c r="X337" s="70" t="s">
        <v>227</v>
      </c>
      <c r="Y337" s="70" t="s">
        <v>189</v>
      </c>
    </row>
    <row r="338" customFormat="false" ht="15" hidden="false" customHeight="false" outlineLevel="0" collapsed="false">
      <c r="A338" s="32" t="s">
        <v>444</v>
      </c>
      <c r="B338" s="32" t="s">
        <v>571</v>
      </c>
      <c r="C338" s="32" t="s">
        <v>575</v>
      </c>
      <c r="D338" s="66" t="n">
        <f aca="false">ROUND(S338*T338,0)</f>
        <v>182</v>
      </c>
      <c r="E338" s="66" t="n">
        <f aca="false">ROUND(S338,0)-D338</f>
        <v>216</v>
      </c>
      <c r="F338" s="66" t="n">
        <f aca="false">IF(COUNTA(D338:E338)=0,"",SUM(D338:E338))</f>
        <v>398</v>
      </c>
      <c r="G338" s="47" t="n">
        <f aca="false">IF(OR(F338="",F338=0),"",D338/F338)</f>
        <v>0.457286432160804</v>
      </c>
      <c r="H338" s="47" t="n">
        <f aca="false">IF(OR(F338="",F338=0),"",E338/F338)</f>
        <v>0.542713567839196</v>
      </c>
      <c r="I338" s="32" t="s">
        <v>187</v>
      </c>
      <c r="J338" s="36" t="n">
        <v>3.27267117391589</v>
      </c>
      <c r="K338" s="36" t="n">
        <f aca="false">$K$8</f>
        <v>1.08250239635708</v>
      </c>
      <c r="L338" s="36" t="n">
        <f aca="false">SQRT(J338^2+K338^2)</f>
        <v>3.44705498225642</v>
      </c>
      <c r="M338" s="47" t="n">
        <f aca="false">IF(G338="","",MAX(0,G338-1.96*L338/100))</f>
        <v>0.389724154508578</v>
      </c>
      <c r="N338" s="47" t="n">
        <f aca="false">IF(G338="","",MIN(1,G338+1.96*L338/100))</f>
        <v>0.52484870981303</v>
      </c>
      <c r="O338" s="66" t="n">
        <f aca="false">ROUND(S338*W338,0)</f>
        <v>57</v>
      </c>
      <c r="P338" s="66" t="n">
        <f aca="false">IF(F338="","",ROUND(SQRT((F338*L338/100)^2+(G338*O338)^2),0))</f>
        <v>29</v>
      </c>
      <c r="R338" s="67" t="n">
        <v>-5.62977071896336</v>
      </c>
      <c r="S338" s="68" t="n">
        <f aca="false">U338*V338*$F$5</f>
        <v>398.40616966581</v>
      </c>
      <c r="T338" s="69" t="n">
        <f aca="false">MAX(0,MIN(1,R338/100+$D$5))</f>
        <v>0.457154473575998</v>
      </c>
      <c r="U338" s="69" t="n">
        <v>0.48586118251928</v>
      </c>
      <c r="V338" s="68" t="n">
        <v>820</v>
      </c>
      <c r="W338" s="69" t="n">
        <v>0.144238908687966</v>
      </c>
      <c r="X338" s="70" t="s">
        <v>188</v>
      </c>
      <c r="Y338" s="70" t="s">
        <v>189</v>
      </c>
    </row>
    <row r="339" customFormat="false" ht="15" hidden="false" customHeight="false" outlineLevel="0" collapsed="false">
      <c r="A339" s="32" t="s">
        <v>444</v>
      </c>
      <c r="B339" s="32" t="s">
        <v>576</v>
      </c>
      <c r="C339" s="32" t="s">
        <v>577</v>
      </c>
      <c r="D339" s="66" t="n">
        <f aca="false">ROUND(S339*T339,0)</f>
        <v>491</v>
      </c>
      <c r="E339" s="66" t="n">
        <f aca="false">ROUND(S339,0)-D339</f>
        <v>534</v>
      </c>
      <c r="F339" s="66" t="n">
        <f aca="false">IF(COUNTA(D339:E339)=0,"",SUM(D339:E339))</f>
        <v>1025</v>
      </c>
      <c r="G339" s="47" t="n">
        <f aca="false">IF(OR(F339="",F339=0),"",D339/F339)</f>
        <v>0.479024390243902</v>
      </c>
      <c r="H339" s="47" t="n">
        <f aca="false">IF(OR(F339="",F339=0),"",E339/F339)</f>
        <v>0.520975609756098</v>
      </c>
      <c r="I339" s="32" t="s">
        <v>450</v>
      </c>
      <c r="J339" s="36" t="n">
        <v>2.04108163546025</v>
      </c>
      <c r="K339" s="36" t="n">
        <f aca="false">$K$8</f>
        <v>1.08250239635708</v>
      </c>
      <c r="L339" s="36" t="n">
        <f aca="false">SQRT(J339^2+K339^2)</f>
        <v>2.31037349377366</v>
      </c>
      <c r="M339" s="47" t="n">
        <f aca="false">IF(G339="","",MAX(0,G339-1.96*L339/100))</f>
        <v>0.433741069765939</v>
      </c>
      <c r="N339" s="47" t="n">
        <f aca="false">IF(G339="","",MIN(1,G339+1.96*L339/100))</f>
        <v>0.524307710721866</v>
      </c>
      <c r="O339" s="66" t="n">
        <f aca="false">ROUND(S339*W339,0)</f>
        <v>64</v>
      </c>
      <c r="P339" s="66" t="n">
        <f aca="false">IF(F339="","",ROUND(SQRT((F339*L339/100)^2+(G339*O339)^2),0))</f>
        <v>39</v>
      </c>
      <c r="R339" s="67" t="n">
        <v>-3.4422725754091</v>
      </c>
      <c r="S339" s="68" t="n">
        <f aca="false">U339*V339*$F$5</f>
        <v>1024.99400288238</v>
      </c>
      <c r="T339" s="69" t="n">
        <f aca="false">MAX(0,MIN(1,R339/100+$D$5))</f>
        <v>0.479029455011541</v>
      </c>
      <c r="U339" s="69" t="n">
        <v>0.629792583280955</v>
      </c>
      <c r="V339" s="68" t="n">
        <v>1627.51043771044</v>
      </c>
      <c r="W339" s="69" t="n">
        <v>0.0626598089245614</v>
      </c>
      <c r="X339" s="70" t="s">
        <v>227</v>
      </c>
      <c r="Y339" s="70" t="s">
        <v>451</v>
      </c>
    </row>
    <row r="340" customFormat="false" ht="15" hidden="false" customHeight="false" outlineLevel="0" collapsed="false">
      <c r="A340" s="32" t="s">
        <v>444</v>
      </c>
      <c r="B340" s="32" t="s">
        <v>576</v>
      </c>
      <c r="C340" s="32" t="s">
        <v>578</v>
      </c>
      <c r="D340" s="66" t="n">
        <f aca="false">ROUND(S340*T340,0)</f>
        <v>654</v>
      </c>
      <c r="E340" s="66" t="n">
        <f aca="false">ROUND(S340,0)-D340</f>
        <v>621</v>
      </c>
      <c r="F340" s="66" t="n">
        <f aca="false">IF(COUNTA(D340:E340)=0,"",SUM(D340:E340))</f>
        <v>1275</v>
      </c>
      <c r="G340" s="47" t="n">
        <f aca="false">IF(OR(F340="",F340=0),"",D340/F340)</f>
        <v>0.512941176470588</v>
      </c>
      <c r="H340" s="47" t="n">
        <f aca="false">IF(OR(F340="",F340=0),"",E340/F340)</f>
        <v>0.487058823529412</v>
      </c>
      <c r="I340" s="32" t="s">
        <v>450</v>
      </c>
      <c r="J340" s="36" t="n">
        <v>2.04108163546025</v>
      </c>
      <c r="K340" s="36" t="n">
        <f aca="false">$K$8</f>
        <v>1.08250239635708</v>
      </c>
      <c r="L340" s="36" t="n">
        <f aca="false">SQRT(J340^2+K340^2)</f>
        <v>2.31037349377366</v>
      </c>
      <c r="M340" s="47" t="n">
        <f aca="false">IF(G340="","",MAX(0,G340-1.96*L340/100))</f>
        <v>0.467657855992625</v>
      </c>
      <c r="N340" s="47" t="n">
        <f aca="false">IF(G340="","",MIN(1,G340+1.96*L340/100))</f>
        <v>0.558224496948552</v>
      </c>
      <c r="O340" s="66" t="n">
        <f aca="false">ROUND(S340*W340,0)</f>
        <v>80</v>
      </c>
      <c r="P340" s="66" t="n">
        <f aca="false">IF(F340="","",ROUND(SQRT((F340*L340/100)^2+(G340*O340)^2),0))</f>
        <v>51</v>
      </c>
      <c r="R340" s="67" t="n">
        <v>-0.0515690629589322</v>
      </c>
      <c r="S340" s="68" t="n">
        <f aca="false">U340*V340*$F$5</f>
        <v>1274.50764279654</v>
      </c>
      <c r="T340" s="69" t="n">
        <f aca="false">MAX(0,MIN(1,R340/100+$D$5))</f>
        <v>0.512936490136042</v>
      </c>
      <c r="U340" s="69" t="n">
        <v>0.608627038400842</v>
      </c>
      <c r="V340" s="68" t="n">
        <v>2094.07003367003</v>
      </c>
      <c r="W340" s="69" t="n">
        <v>0.0626598089245614</v>
      </c>
      <c r="X340" s="70" t="s">
        <v>227</v>
      </c>
      <c r="Y340" s="70" t="s">
        <v>451</v>
      </c>
    </row>
    <row r="341" customFormat="false" ht="15" hidden="false" customHeight="false" outlineLevel="0" collapsed="false">
      <c r="A341" s="32" t="s">
        <v>444</v>
      </c>
      <c r="B341" s="32" t="s">
        <v>576</v>
      </c>
      <c r="C341" s="32" t="s">
        <v>579</v>
      </c>
      <c r="D341" s="66" t="n">
        <f aca="false">ROUND(S341*T341,0)</f>
        <v>895</v>
      </c>
      <c r="E341" s="66" t="n">
        <f aca="false">ROUND(S341,0)-D341</f>
        <v>995</v>
      </c>
      <c r="F341" s="66" t="n">
        <f aca="false">IF(COUNTA(D341:E341)=0,"",SUM(D341:E341))</f>
        <v>1890</v>
      </c>
      <c r="G341" s="47" t="n">
        <f aca="false">IF(OR(F341="",F341=0),"",D341/F341)</f>
        <v>0.473544973544974</v>
      </c>
      <c r="H341" s="47" t="n">
        <f aca="false">IF(OR(F341="",F341=0),"",E341/F341)</f>
        <v>0.526455026455027</v>
      </c>
      <c r="I341" s="32" t="s">
        <v>450</v>
      </c>
      <c r="J341" s="36" t="n">
        <v>2.04108163546025</v>
      </c>
      <c r="K341" s="36" t="n">
        <f aca="false">$K$8</f>
        <v>1.08250239635708</v>
      </c>
      <c r="L341" s="36" t="n">
        <f aca="false">SQRT(J341^2+K341^2)</f>
        <v>2.31037349377366</v>
      </c>
      <c r="M341" s="47" t="n">
        <f aca="false">IF(G341="","",MAX(0,G341-1.96*L341/100))</f>
        <v>0.42826165306701</v>
      </c>
      <c r="N341" s="47" t="n">
        <f aca="false">IF(G341="","",MIN(1,G341+1.96*L341/100))</f>
        <v>0.518828294022937</v>
      </c>
      <c r="O341" s="66" t="n">
        <f aca="false">ROUND(S341*W341,0)</f>
        <v>118</v>
      </c>
      <c r="P341" s="66" t="n">
        <f aca="false">IF(F341="","",ROUND(SQRT((F341*L341/100)^2+(G341*O341)^2),0))</f>
        <v>71</v>
      </c>
      <c r="R341" s="67" t="n">
        <v>-4.00358643032273</v>
      </c>
      <c r="S341" s="68" t="n">
        <f aca="false">U341*V341*$F$5</f>
        <v>1890.04888073443</v>
      </c>
      <c r="T341" s="69" t="n">
        <f aca="false">MAX(0,MIN(1,R341/100+$D$5))</f>
        <v>0.473416316462404</v>
      </c>
      <c r="U341" s="69" t="n">
        <v>0.595703125</v>
      </c>
      <c r="V341" s="68" t="n">
        <v>3172.80336700337</v>
      </c>
      <c r="W341" s="69" t="n">
        <v>0.0626598089245614</v>
      </c>
      <c r="X341" s="70" t="s">
        <v>227</v>
      </c>
      <c r="Y341" s="70" t="s">
        <v>451</v>
      </c>
    </row>
    <row r="342" customFormat="false" ht="15" hidden="false" customHeight="false" outlineLevel="0" collapsed="false">
      <c r="A342" s="32" t="s">
        <v>444</v>
      </c>
      <c r="B342" s="32" t="s">
        <v>576</v>
      </c>
      <c r="C342" s="32" t="s">
        <v>580</v>
      </c>
      <c r="D342" s="66" t="n">
        <f aca="false">ROUND(S342*T342,0)</f>
        <v>1494</v>
      </c>
      <c r="E342" s="66" t="n">
        <f aca="false">ROUND(S342,0)-D342</f>
        <v>1249</v>
      </c>
      <c r="F342" s="66" t="n">
        <f aca="false">IF(COUNTA(D342:E342)=0,"",SUM(D342:E342))</f>
        <v>2743</v>
      </c>
      <c r="G342" s="47" t="n">
        <f aca="false">IF(OR(F342="",F342=0),"",D342/F342)</f>
        <v>0.544659132336858</v>
      </c>
      <c r="H342" s="47" t="n">
        <f aca="false">IF(OR(F342="",F342=0),"",E342/F342)</f>
        <v>0.455340867663143</v>
      </c>
      <c r="I342" s="32" t="s">
        <v>450</v>
      </c>
      <c r="J342" s="36" t="n">
        <v>2.04108163546025</v>
      </c>
      <c r="K342" s="36" t="n">
        <f aca="false">$K$8</f>
        <v>1.08250239635708</v>
      </c>
      <c r="L342" s="36" t="n">
        <f aca="false">SQRT(J342^2+K342^2)</f>
        <v>2.31037349377366</v>
      </c>
      <c r="M342" s="47" t="n">
        <f aca="false">IF(G342="","",MAX(0,G342-1.96*L342/100))</f>
        <v>0.499375811858894</v>
      </c>
      <c r="N342" s="47" t="n">
        <f aca="false">IF(G342="","",MIN(1,G342+1.96*L342/100))</f>
        <v>0.589942452814821</v>
      </c>
      <c r="O342" s="66" t="n">
        <f aca="false">ROUND(S342*W342,0)</f>
        <v>172</v>
      </c>
      <c r="P342" s="66" t="n">
        <f aca="false">IF(F342="","",ROUND(SQRT((F342*L342/100)^2+(G342*O342)^2),0))</f>
        <v>113</v>
      </c>
      <c r="R342" s="67" t="n">
        <v>3.11332390860958</v>
      </c>
      <c r="S342" s="68" t="n">
        <f aca="false">U342*V342*$F$5</f>
        <v>2742.87031301597</v>
      </c>
      <c r="T342" s="69" t="n">
        <f aca="false">MAX(0,MIN(1,R342/100+$D$5))</f>
        <v>0.544585419851728</v>
      </c>
      <c r="U342" s="69" t="n">
        <v>0.618488972313468</v>
      </c>
      <c r="V342" s="68" t="n">
        <v>4434.79259259259</v>
      </c>
      <c r="W342" s="69" t="n">
        <v>0.0626598089245614</v>
      </c>
      <c r="X342" s="70" t="s">
        <v>227</v>
      </c>
      <c r="Y342" s="70" t="s">
        <v>451</v>
      </c>
    </row>
    <row r="343" customFormat="false" ht="15" hidden="false" customHeight="false" outlineLevel="0" collapsed="false">
      <c r="A343" s="32" t="s">
        <v>444</v>
      </c>
      <c r="B343" s="32" t="s">
        <v>576</v>
      </c>
      <c r="C343" s="32" t="s">
        <v>581</v>
      </c>
      <c r="D343" s="66" t="n">
        <f aca="false">ROUND(S343*T343,0)</f>
        <v>642</v>
      </c>
      <c r="E343" s="66" t="n">
        <f aca="false">ROUND(S343,0)-D343</f>
        <v>665</v>
      </c>
      <c r="F343" s="66" t="n">
        <f aca="false">IF(COUNTA(D343:E343)=0,"",SUM(D343:E343))</f>
        <v>1307</v>
      </c>
      <c r="G343" s="47" t="n">
        <f aca="false">IF(OR(F343="",F343=0),"",D343/F343)</f>
        <v>0.491201224177506</v>
      </c>
      <c r="H343" s="47" t="n">
        <f aca="false">IF(OR(F343="",F343=0),"",E343/F343)</f>
        <v>0.508798775822494</v>
      </c>
      <c r="I343" s="32" t="s">
        <v>450</v>
      </c>
      <c r="J343" s="36" t="n">
        <v>2.04108163546025</v>
      </c>
      <c r="K343" s="36" t="n">
        <f aca="false">$K$8</f>
        <v>1.08250239635708</v>
      </c>
      <c r="L343" s="36" t="n">
        <f aca="false">SQRT(J343^2+K343^2)</f>
        <v>2.31037349377366</v>
      </c>
      <c r="M343" s="47" t="n">
        <f aca="false">IF(G343="","",MAX(0,G343-1.96*L343/100))</f>
        <v>0.445917903699542</v>
      </c>
      <c r="N343" s="47" t="n">
        <f aca="false">IF(G343="","",MIN(1,G343+1.96*L343/100))</f>
        <v>0.53648454465547</v>
      </c>
      <c r="O343" s="66" t="n">
        <f aca="false">ROUND(S343*W343,0)</f>
        <v>82</v>
      </c>
      <c r="P343" s="66" t="n">
        <f aca="false">IF(F343="","",ROUND(SQRT((F343*L343/100)^2+(G343*O343)^2),0))</f>
        <v>50</v>
      </c>
      <c r="R343" s="67" t="n">
        <v>-2.24925923697748</v>
      </c>
      <c r="S343" s="68" t="n">
        <f aca="false">U343*V343*$F$5</f>
        <v>1307.13543971355</v>
      </c>
      <c r="T343" s="69" t="n">
        <f aca="false">MAX(0,MIN(1,R343/100+$D$5))</f>
        <v>0.490959588395857</v>
      </c>
      <c r="U343" s="69" t="n">
        <v>0.687995769434162</v>
      </c>
      <c r="V343" s="68" t="n">
        <v>1899.91784511785</v>
      </c>
      <c r="W343" s="69" t="n">
        <v>0.0626598089245614</v>
      </c>
      <c r="X343" s="70" t="s">
        <v>227</v>
      </c>
      <c r="Y343" s="70" t="s">
        <v>451</v>
      </c>
    </row>
    <row r="344" customFormat="false" ht="15" hidden="false" customHeight="false" outlineLevel="0" collapsed="false">
      <c r="A344" s="32" t="s">
        <v>444</v>
      </c>
      <c r="B344" s="32" t="s">
        <v>576</v>
      </c>
      <c r="C344" s="32" t="s">
        <v>582</v>
      </c>
      <c r="D344" s="66" t="n">
        <f aca="false">ROUND(S344*T344,0)</f>
        <v>290</v>
      </c>
      <c r="E344" s="66" t="n">
        <f aca="false">ROUND(S344,0)-D344</f>
        <v>342</v>
      </c>
      <c r="F344" s="66" t="n">
        <f aca="false">IF(COUNTA(D344:E344)=0,"",SUM(D344:E344))</f>
        <v>632</v>
      </c>
      <c r="G344" s="47" t="n">
        <f aca="false">IF(OR(F344="",F344=0),"",D344/F344)</f>
        <v>0.458860759493671</v>
      </c>
      <c r="H344" s="47" t="n">
        <f aca="false">IF(OR(F344="",F344=0),"",E344/F344)</f>
        <v>0.541139240506329</v>
      </c>
      <c r="I344" s="32" t="s">
        <v>450</v>
      </c>
      <c r="J344" s="36" t="n">
        <v>2.23195740581291</v>
      </c>
      <c r="K344" s="36" t="n">
        <f aca="false">$K$8</f>
        <v>1.08250239635708</v>
      </c>
      <c r="L344" s="36" t="n">
        <f aca="false">SQRT(J344^2+K344^2)</f>
        <v>2.48061389568831</v>
      </c>
      <c r="M344" s="47" t="n">
        <f aca="false">IF(G344="","",MAX(0,G344-1.96*L344/100))</f>
        <v>0.41024072713818</v>
      </c>
      <c r="N344" s="47" t="n">
        <f aca="false">IF(G344="","",MIN(1,G344+1.96*L344/100))</f>
        <v>0.507480791849162</v>
      </c>
      <c r="O344" s="66" t="n">
        <f aca="false">ROUND(S344*W344,0)</f>
        <v>54</v>
      </c>
      <c r="P344" s="66" t="n">
        <f aca="false">IF(F344="","",ROUND(SQRT((F344*L344/100)^2+(G344*O344)^2),0))</f>
        <v>29</v>
      </c>
      <c r="R344" s="67" t="n">
        <v>-5.53897132102001</v>
      </c>
      <c r="S344" s="68" t="n">
        <f aca="false">U344*V344*$F$5</f>
        <v>632.223853949221</v>
      </c>
      <c r="T344" s="69" t="n">
        <f aca="false">MAX(0,MIN(1,R344/100+$D$5))</f>
        <v>0.458062467555432</v>
      </c>
      <c r="U344" s="69" t="n">
        <v>0.616062683643487</v>
      </c>
      <c r="V344" s="68" t="n">
        <v>1026.232996633</v>
      </c>
      <c r="W344" s="69" t="n">
        <v>0.084758520671361</v>
      </c>
      <c r="X344" s="70" t="s">
        <v>194</v>
      </c>
      <c r="Y344" s="70" t="s">
        <v>451</v>
      </c>
    </row>
    <row r="345" customFormat="false" ht="15" hidden="false" customHeight="false" outlineLevel="0" collapsed="false">
      <c r="A345" s="32" t="s">
        <v>444</v>
      </c>
      <c r="B345" s="32" t="s">
        <v>576</v>
      </c>
      <c r="C345" s="32" t="s">
        <v>583</v>
      </c>
      <c r="D345" s="66" t="n">
        <f aca="false">ROUND(S345*T345,0)</f>
        <v>995</v>
      </c>
      <c r="E345" s="66" t="n">
        <f aca="false">ROUND(S345,0)-D345</f>
        <v>790</v>
      </c>
      <c r="F345" s="66" t="n">
        <f aca="false">IF(COUNTA(D345:E345)=0,"",SUM(D345:E345))</f>
        <v>1785</v>
      </c>
      <c r="G345" s="47" t="n">
        <f aca="false">IF(OR(F345="",F345=0),"",D345/F345)</f>
        <v>0.557422969187675</v>
      </c>
      <c r="H345" s="47" t="n">
        <f aca="false">IF(OR(F345="",F345=0),"",E345/F345)</f>
        <v>0.442577030812325</v>
      </c>
      <c r="I345" s="32" t="s">
        <v>450</v>
      </c>
      <c r="J345" s="36" t="n">
        <v>2.04108163546025</v>
      </c>
      <c r="K345" s="36" t="n">
        <f aca="false">$K$8</f>
        <v>1.08250239635708</v>
      </c>
      <c r="L345" s="36" t="n">
        <f aca="false">SQRT(J345^2+K345^2)</f>
        <v>2.31037349377366</v>
      </c>
      <c r="M345" s="47" t="n">
        <f aca="false">IF(G345="","",MAX(0,G345-1.96*L345/100))</f>
        <v>0.512139648709711</v>
      </c>
      <c r="N345" s="47" t="n">
        <f aca="false">IF(G345="","",MIN(1,G345+1.96*L345/100))</f>
        <v>0.602706289665639</v>
      </c>
      <c r="O345" s="66" t="n">
        <f aca="false">ROUND(S345*W345,0)</f>
        <v>112</v>
      </c>
      <c r="P345" s="66" t="n">
        <f aca="false">IF(F345="","",ROUND(SQRT((F345*L345/100)^2+(G345*O345)^2),0))</f>
        <v>75</v>
      </c>
      <c r="R345" s="67" t="n">
        <v>4.36942189296281</v>
      </c>
      <c r="S345" s="68" t="n">
        <f aca="false">U345*V345*$F$5</f>
        <v>1785.15714635141</v>
      </c>
      <c r="T345" s="69" t="n">
        <f aca="false">MAX(0,MIN(1,R345/100+$D$5))</f>
        <v>0.55714639969526</v>
      </c>
      <c r="U345" s="69" t="n">
        <v>0.525560538116592</v>
      </c>
      <c r="V345" s="68" t="n">
        <v>3396.67272727273</v>
      </c>
      <c r="W345" s="69" t="n">
        <v>0.0626598089245614</v>
      </c>
      <c r="X345" s="70" t="s">
        <v>227</v>
      </c>
      <c r="Y345" s="70" t="s">
        <v>451</v>
      </c>
    </row>
    <row r="346" customFormat="false" ht="15" hidden="false" customHeight="false" outlineLevel="0" collapsed="false">
      <c r="A346" s="32" t="s">
        <v>444</v>
      </c>
      <c r="B346" s="32" t="s">
        <v>584</v>
      </c>
      <c r="C346" s="32" t="s">
        <v>585</v>
      </c>
      <c r="D346" s="66" t="n">
        <f aca="false">ROUND(S346*T346,0)</f>
        <v>80</v>
      </c>
      <c r="E346" s="66" t="n">
        <f aca="false">ROUND(S346,0)-D346</f>
        <v>135</v>
      </c>
      <c r="F346" s="66" t="n">
        <f aca="false">IF(COUNTA(D346:E346)=0,"",SUM(D346:E346))</f>
        <v>215</v>
      </c>
      <c r="G346" s="47" t="n">
        <f aca="false">IF(OR(F346="",F346=0),"",D346/F346)</f>
        <v>0.372093023255814</v>
      </c>
      <c r="H346" s="47" t="n">
        <f aca="false">IF(OR(F346="",F346=0),"",E346/F346)</f>
        <v>0.627906976744186</v>
      </c>
      <c r="I346" s="32" t="s">
        <v>187</v>
      </c>
      <c r="J346" s="36" t="n">
        <v>3.27267117391589</v>
      </c>
      <c r="K346" s="36" t="n">
        <f aca="false">$K$8</f>
        <v>1.08250239635708</v>
      </c>
      <c r="L346" s="36" t="n">
        <f aca="false">SQRT(J346^2+K346^2)</f>
        <v>3.44705498225642</v>
      </c>
      <c r="M346" s="47" t="n">
        <f aca="false">IF(G346="","",MAX(0,G346-1.96*L346/100))</f>
        <v>0.304530745603588</v>
      </c>
      <c r="N346" s="47" t="n">
        <f aca="false">IF(G346="","",MIN(1,G346+1.96*L346/100))</f>
        <v>0.43965530090804</v>
      </c>
      <c r="O346" s="66" t="n">
        <f aca="false">ROUND(S346*W346,0)</f>
        <v>31</v>
      </c>
      <c r="P346" s="66" t="n">
        <f aca="false">IF(F346="","",ROUND(SQRT((F346*L346/100)^2+(G346*O346)^2),0))</f>
        <v>14</v>
      </c>
      <c r="R346" s="67" t="n">
        <v>-14.0926540964334</v>
      </c>
      <c r="S346" s="68" t="n">
        <f aca="false">U346*V346*$F$5</f>
        <v>214.558510638298</v>
      </c>
      <c r="T346" s="69" t="n">
        <f aca="false">MAX(0,MIN(1,R346/100+$D$5))</f>
        <v>0.372525639801297</v>
      </c>
      <c r="U346" s="69" t="n">
        <v>0.513297872340426</v>
      </c>
      <c r="V346" s="68" t="n">
        <v>418</v>
      </c>
      <c r="W346" s="69" t="n">
        <v>0.144238908687966</v>
      </c>
      <c r="X346" s="70" t="s">
        <v>188</v>
      </c>
      <c r="Y346" s="70" t="s">
        <v>189</v>
      </c>
    </row>
    <row r="347" customFormat="false" ht="15" hidden="false" customHeight="false" outlineLevel="0" collapsed="false">
      <c r="A347" s="32" t="s">
        <v>444</v>
      </c>
      <c r="B347" s="32" t="s">
        <v>584</v>
      </c>
      <c r="C347" s="32" t="s">
        <v>586</v>
      </c>
      <c r="D347" s="66" t="n">
        <f aca="false">ROUND(S347*T347,0)</f>
        <v>189</v>
      </c>
      <c r="E347" s="66" t="n">
        <f aca="false">ROUND(S347,0)-D347</f>
        <v>374</v>
      </c>
      <c r="F347" s="66" t="n">
        <f aca="false">IF(COUNTA(D347:E347)=0,"",SUM(D347:E347))</f>
        <v>563</v>
      </c>
      <c r="G347" s="47" t="n">
        <f aca="false">IF(OR(F347="",F347=0),"",D347/F347)</f>
        <v>0.335701598579041</v>
      </c>
      <c r="H347" s="47" t="n">
        <f aca="false">IF(OR(F347="",F347=0),"",E347/F347)</f>
        <v>0.664298401420959</v>
      </c>
      <c r="I347" s="32" t="s">
        <v>187</v>
      </c>
      <c r="J347" s="36" t="n">
        <v>3.27267117391589</v>
      </c>
      <c r="K347" s="36" t="n">
        <f aca="false">$K$8</f>
        <v>1.08250239635708</v>
      </c>
      <c r="L347" s="36" t="n">
        <f aca="false">SQRT(J347^2+K347^2)</f>
        <v>3.44705498225642</v>
      </c>
      <c r="M347" s="47" t="n">
        <f aca="false">IF(G347="","",MAX(0,G347-1.96*L347/100))</f>
        <v>0.268139320926815</v>
      </c>
      <c r="N347" s="47" t="n">
        <f aca="false">IF(G347="","",MIN(1,G347+1.96*L347/100))</f>
        <v>0.403263876231267</v>
      </c>
      <c r="O347" s="66" t="n">
        <f aca="false">ROUND(S347*W347,0)</f>
        <v>81</v>
      </c>
      <c r="P347" s="66" t="n">
        <f aca="false">IF(F347="","",ROUND(SQRT((F347*L347/100)^2+(G347*O347)^2),0))</f>
        <v>33</v>
      </c>
      <c r="R347" s="67" t="n">
        <v>-17.7278512971467</v>
      </c>
      <c r="S347" s="68" t="n">
        <f aca="false">U347*V347*$F$5</f>
        <v>562.888888888889</v>
      </c>
      <c r="T347" s="69" t="n">
        <f aca="false">MAX(0,MIN(1,R347/100+$D$5))</f>
        <v>0.336173667794164</v>
      </c>
      <c r="U347" s="69" t="n">
        <v>0.62962962962963</v>
      </c>
      <c r="V347" s="68" t="n">
        <v>894</v>
      </c>
      <c r="W347" s="69" t="n">
        <v>0.144238908687966</v>
      </c>
      <c r="X347" s="70" t="s">
        <v>188</v>
      </c>
      <c r="Y347" s="70" t="s">
        <v>189</v>
      </c>
    </row>
    <row r="348" customFormat="false" ht="15" hidden="false" customHeight="false" outlineLevel="0" collapsed="false">
      <c r="A348" s="32" t="s">
        <v>444</v>
      </c>
      <c r="B348" s="32" t="s">
        <v>584</v>
      </c>
      <c r="C348" s="32" t="s">
        <v>587</v>
      </c>
      <c r="D348" s="66" t="n">
        <f aca="false">ROUND(S348*T348,0)</f>
        <v>150</v>
      </c>
      <c r="E348" s="66" t="n">
        <f aca="false">ROUND(S348,0)-D348</f>
        <v>212</v>
      </c>
      <c r="F348" s="66" t="n">
        <f aca="false">IF(COUNTA(D348:E348)=0,"",SUM(D348:E348))</f>
        <v>362</v>
      </c>
      <c r="G348" s="47" t="n">
        <f aca="false">IF(OR(F348="",F348=0),"",D348/F348)</f>
        <v>0.414364640883978</v>
      </c>
      <c r="H348" s="47" t="n">
        <f aca="false">IF(OR(F348="",F348=0),"",E348/F348)</f>
        <v>0.585635359116022</v>
      </c>
      <c r="I348" s="32" t="s">
        <v>187</v>
      </c>
      <c r="J348" s="36" t="n">
        <v>3.27267117391589</v>
      </c>
      <c r="K348" s="36" t="n">
        <f aca="false">$K$8</f>
        <v>1.08250239635708</v>
      </c>
      <c r="L348" s="36" t="n">
        <f aca="false">SQRT(J348^2+K348^2)</f>
        <v>3.44705498225642</v>
      </c>
      <c r="M348" s="47" t="n">
        <f aca="false">IF(G348="","",MAX(0,G348-1.96*L348/100))</f>
        <v>0.346802363231752</v>
      </c>
      <c r="N348" s="47" t="n">
        <f aca="false">IF(G348="","",MIN(1,G348+1.96*L348/100))</f>
        <v>0.481926918536204</v>
      </c>
      <c r="O348" s="66" t="n">
        <f aca="false">ROUND(S348*W348,0)</f>
        <v>52</v>
      </c>
      <c r="P348" s="66" t="n">
        <f aca="false">IF(F348="","",ROUND(SQRT((F348*L348/100)^2+(G348*O348)^2),0))</f>
        <v>25</v>
      </c>
      <c r="R348" s="67" t="n">
        <v>-9.85210463806723</v>
      </c>
      <c r="S348" s="68" t="n">
        <f aca="false">U348*V348*$F$5</f>
        <v>362.264705882353</v>
      </c>
      <c r="T348" s="69" t="n">
        <f aca="false">MAX(0,MIN(1,R348/100+$D$5))</f>
        <v>0.414931134384959</v>
      </c>
      <c r="U348" s="69" t="n">
        <v>0.553921568627451</v>
      </c>
      <c r="V348" s="68" t="n">
        <v>654</v>
      </c>
      <c r="W348" s="69" t="n">
        <v>0.144238908687966</v>
      </c>
      <c r="X348" s="70" t="s">
        <v>188</v>
      </c>
      <c r="Y348" s="70" t="s">
        <v>189</v>
      </c>
    </row>
    <row r="349" customFormat="false" ht="15" hidden="false" customHeight="false" outlineLevel="0" collapsed="false">
      <c r="A349" s="32" t="s">
        <v>444</v>
      </c>
      <c r="B349" s="32" t="s">
        <v>584</v>
      </c>
      <c r="C349" s="32" t="s">
        <v>588</v>
      </c>
      <c r="D349" s="66" t="n">
        <f aca="false">ROUND(S349*T349,0)</f>
        <v>90</v>
      </c>
      <c r="E349" s="66" t="n">
        <f aca="false">ROUND(S349,0)-D349</f>
        <v>126</v>
      </c>
      <c r="F349" s="66" t="n">
        <f aca="false">IF(COUNTA(D349:E349)=0,"",SUM(D349:E349))</f>
        <v>216</v>
      </c>
      <c r="G349" s="47" t="n">
        <f aca="false">IF(OR(F349="",F349=0),"",D349/F349)</f>
        <v>0.416666666666667</v>
      </c>
      <c r="H349" s="47" t="n">
        <f aca="false">IF(OR(F349="",F349=0),"",E349/F349)</f>
        <v>0.583333333333333</v>
      </c>
      <c r="I349" s="32" t="s">
        <v>187</v>
      </c>
      <c r="J349" s="36" t="n">
        <v>3.27267117391589</v>
      </c>
      <c r="K349" s="36" t="n">
        <f aca="false">$K$8</f>
        <v>1.08250239635708</v>
      </c>
      <c r="L349" s="36" t="n">
        <f aca="false">SQRT(J349^2+K349^2)</f>
        <v>3.44705498225642</v>
      </c>
      <c r="M349" s="47" t="n">
        <f aca="false">IF(G349="","",MAX(0,G349-1.96*L349/100))</f>
        <v>0.349104389014441</v>
      </c>
      <c r="N349" s="47" t="n">
        <f aca="false">IF(G349="","",MIN(1,G349+1.96*L349/100))</f>
        <v>0.484228944318893</v>
      </c>
      <c r="O349" s="66" t="n">
        <f aca="false">ROUND(S349*W349,0)</f>
        <v>31</v>
      </c>
      <c r="P349" s="66" t="n">
        <f aca="false">IF(F349="","",ROUND(SQRT((F349*L349/100)^2+(G349*O349)^2),0))</f>
        <v>15</v>
      </c>
      <c r="R349" s="67" t="n">
        <v>-9.58886597333138</v>
      </c>
      <c r="S349" s="68" t="n">
        <f aca="false">U349*V349*$F$5</f>
        <v>215.962962962963</v>
      </c>
      <c r="T349" s="69" t="n">
        <f aca="false">MAX(0,MIN(1,R349/100+$D$5))</f>
        <v>0.417563521032318</v>
      </c>
      <c r="U349" s="69" t="n">
        <v>0.453703703703704</v>
      </c>
      <c r="V349" s="68" t="n">
        <v>476</v>
      </c>
      <c r="W349" s="69" t="n">
        <v>0.144238908687966</v>
      </c>
      <c r="X349" s="70" t="s">
        <v>188</v>
      </c>
      <c r="Y349" s="70" t="s">
        <v>189</v>
      </c>
    </row>
    <row r="350" customFormat="false" ht="15" hidden="false" customHeight="false" outlineLevel="0" collapsed="false">
      <c r="A350" s="32" t="s">
        <v>444</v>
      </c>
      <c r="B350" s="32" t="s">
        <v>589</v>
      </c>
      <c r="C350" s="32" t="s">
        <v>590</v>
      </c>
      <c r="D350" s="66" t="n">
        <f aca="false">ROUND(S350*T350,0)</f>
        <v>337</v>
      </c>
      <c r="E350" s="66" t="n">
        <f aca="false">ROUND(S350,0)-D350</f>
        <v>614</v>
      </c>
      <c r="F350" s="66" t="n">
        <f aca="false">IF(COUNTA(D350:E350)=0,"",SUM(D350:E350))</f>
        <v>951</v>
      </c>
      <c r="G350" s="47" t="n">
        <f aca="false">IF(OR(F350="",F350=0),"",D350/F350)</f>
        <v>0.354363827549947</v>
      </c>
      <c r="H350" s="47" t="n">
        <f aca="false">IF(OR(F350="",F350=0),"",E350/F350)</f>
        <v>0.645636172450053</v>
      </c>
      <c r="I350" s="32" t="s">
        <v>187</v>
      </c>
      <c r="J350" s="36" t="n">
        <v>2.04108163546025</v>
      </c>
      <c r="K350" s="36" t="n">
        <f aca="false">$K$8</f>
        <v>1.08250239635708</v>
      </c>
      <c r="L350" s="36" t="n">
        <f aca="false">SQRT(J350^2+K350^2)</f>
        <v>2.31037349377366</v>
      </c>
      <c r="M350" s="47" t="n">
        <f aca="false">IF(G350="","",MAX(0,G350-1.96*L350/100))</f>
        <v>0.309080507071984</v>
      </c>
      <c r="N350" s="47" t="n">
        <f aca="false">IF(G350="","",MIN(1,G350+1.96*L350/100))</f>
        <v>0.399647148027911</v>
      </c>
      <c r="O350" s="66" t="n">
        <f aca="false">ROUND(S350*W350,0)</f>
        <v>60</v>
      </c>
      <c r="P350" s="66" t="n">
        <f aca="false">IF(F350="","",ROUND(SQRT((F350*L350/100)^2+(G350*O350)^2),0))</f>
        <v>31</v>
      </c>
      <c r="R350" s="67" t="n">
        <v>-15.9390054805416</v>
      </c>
      <c r="S350" s="68" t="n">
        <f aca="false">U350*V350*$F$5</f>
        <v>951.480446927374</v>
      </c>
      <c r="T350" s="69" t="n">
        <f aca="false">MAX(0,MIN(1,R350/100+$D$5))</f>
        <v>0.354062125960216</v>
      </c>
      <c r="U350" s="69" t="n">
        <v>0.642458100558659</v>
      </c>
      <c r="V350" s="68" t="n">
        <v>1481</v>
      </c>
      <c r="W350" s="69" t="n">
        <v>0.0626598089245614</v>
      </c>
      <c r="X350" s="70" t="s">
        <v>227</v>
      </c>
      <c r="Y350" s="70" t="s">
        <v>189</v>
      </c>
    </row>
    <row r="351" customFormat="false" ht="15" hidden="false" customHeight="false" outlineLevel="0" collapsed="false">
      <c r="A351" s="32" t="s">
        <v>444</v>
      </c>
      <c r="B351" s="32" t="s">
        <v>589</v>
      </c>
      <c r="C351" s="32" t="s">
        <v>591</v>
      </c>
      <c r="D351" s="66" t="n">
        <f aca="false">ROUND(S351*T351,0)</f>
        <v>279</v>
      </c>
      <c r="E351" s="66" t="n">
        <f aca="false">ROUND(S351,0)-D351</f>
        <v>470</v>
      </c>
      <c r="F351" s="66" t="n">
        <f aca="false">IF(COUNTA(D351:E351)=0,"",SUM(D351:E351))</f>
        <v>749</v>
      </c>
      <c r="G351" s="47" t="n">
        <f aca="false">IF(OR(F351="",F351=0),"",D351/F351)</f>
        <v>0.372496662216288</v>
      </c>
      <c r="H351" s="47" t="n">
        <f aca="false">IF(OR(F351="",F351=0),"",E351/F351)</f>
        <v>0.627503337783712</v>
      </c>
      <c r="I351" s="32" t="s">
        <v>187</v>
      </c>
      <c r="J351" s="36" t="n">
        <v>2.23195740581291</v>
      </c>
      <c r="K351" s="36" t="n">
        <f aca="false">$K$8</f>
        <v>1.08250239635708</v>
      </c>
      <c r="L351" s="36" t="n">
        <f aca="false">SQRT(J351^2+K351^2)</f>
        <v>2.48061389568831</v>
      </c>
      <c r="M351" s="47" t="n">
        <f aca="false">IF(G351="","",MAX(0,G351-1.96*L351/100))</f>
        <v>0.323876629860798</v>
      </c>
      <c r="N351" s="47" t="n">
        <f aca="false">IF(G351="","",MIN(1,G351+1.96*L351/100))</f>
        <v>0.421116694571779</v>
      </c>
      <c r="O351" s="66" t="n">
        <f aca="false">ROUND(S351*W351,0)</f>
        <v>63</v>
      </c>
      <c r="P351" s="66" t="n">
        <f aca="false">IF(F351="","",ROUND(SQRT((F351*L351/100)^2+(G351*O351)^2),0))</f>
        <v>30</v>
      </c>
      <c r="R351" s="67" t="n">
        <v>-14.1446352793697</v>
      </c>
      <c r="S351" s="68" t="n">
        <f aca="false">U351*V351*$F$5</f>
        <v>748.801666666667</v>
      </c>
      <c r="T351" s="69" t="n">
        <f aca="false">MAX(0,MIN(1,R351/100+$D$5))</f>
        <v>0.372005827971935</v>
      </c>
      <c r="U351" s="69" t="n">
        <v>0.618333333333333</v>
      </c>
      <c r="V351" s="68" t="n">
        <v>1211</v>
      </c>
      <c r="W351" s="69" t="n">
        <v>0.084758520671361</v>
      </c>
      <c r="X351" s="70" t="s">
        <v>194</v>
      </c>
      <c r="Y351" s="70" t="s">
        <v>189</v>
      </c>
    </row>
    <row r="352" customFormat="false" ht="15" hidden="false" customHeight="false" outlineLevel="0" collapsed="false">
      <c r="A352" s="32" t="s">
        <v>444</v>
      </c>
      <c r="B352" s="32" t="s">
        <v>589</v>
      </c>
      <c r="C352" s="32" t="s">
        <v>592</v>
      </c>
      <c r="D352" s="66" t="n">
        <f aca="false">ROUND(S352*T352,0)</f>
        <v>236</v>
      </c>
      <c r="E352" s="66" t="n">
        <f aca="false">ROUND(S352,0)-D352</f>
        <v>471</v>
      </c>
      <c r="F352" s="66" t="n">
        <f aca="false">IF(COUNTA(D352:E352)=0,"",SUM(D352:E352))</f>
        <v>707</v>
      </c>
      <c r="G352" s="47" t="n">
        <f aca="false">IF(OR(F352="",F352=0),"",D352/F352)</f>
        <v>0.333804809052334</v>
      </c>
      <c r="H352" s="47" t="n">
        <f aca="false">IF(OR(F352="",F352=0),"",E352/F352)</f>
        <v>0.666195190947666</v>
      </c>
      <c r="I352" s="32" t="s">
        <v>187</v>
      </c>
      <c r="J352" s="36" t="n">
        <v>2.23195740581291</v>
      </c>
      <c r="K352" s="36" t="n">
        <f aca="false">$K$8</f>
        <v>1.08250239635708</v>
      </c>
      <c r="L352" s="36" t="n">
        <f aca="false">SQRT(J352^2+K352^2)</f>
        <v>2.48061389568831</v>
      </c>
      <c r="M352" s="47" t="n">
        <f aca="false">IF(G352="","",MAX(0,G352-1.96*L352/100))</f>
        <v>0.285184776696843</v>
      </c>
      <c r="N352" s="47" t="n">
        <f aca="false">IF(G352="","",MIN(1,G352+1.96*L352/100))</f>
        <v>0.382424841407825</v>
      </c>
      <c r="O352" s="66" t="n">
        <f aca="false">ROUND(S352*W352,0)</f>
        <v>60</v>
      </c>
      <c r="P352" s="66" t="n">
        <f aca="false">IF(F352="","",ROUND(SQRT((F352*L352/100)^2+(G352*O352)^2),0))</f>
        <v>27</v>
      </c>
      <c r="R352" s="67" t="n">
        <v>-17.9667351353451</v>
      </c>
      <c r="S352" s="68" t="n">
        <f aca="false">U352*V352*$F$5</f>
        <v>707.096134786918</v>
      </c>
      <c r="T352" s="69" t="n">
        <f aca="false">MAX(0,MIN(1,R352/100+$D$5))</f>
        <v>0.33378482941218</v>
      </c>
      <c r="U352" s="69" t="n">
        <v>0.698711595639247</v>
      </c>
      <c r="V352" s="68" t="n">
        <v>1012</v>
      </c>
      <c r="W352" s="69" t="n">
        <v>0.084758520671361</v>
      </c>
      <c r="X352" s="70" t="s">
        <v>194</v>
      </c>
      <c r="Y352" s="70" t="s">
        <v>189</v>
      </c>
    </row>
    <row r="353" customFormat="false" ht="15" hidden="false" customHeight="false" outlineLevel="0" collapsed="false">
      <c r="A353" s="32" t="s">
        <v>444</v>
      </c>
      <c r="B353" s="32" t="s">
        <v>589</v>
      </c>
      <c r="C353" s="32" t="s">
        <v>593</v>
      </c>
      <c r="D353" s="66" t="n">
        <f aca="false">ROUND(S353*T353,0)</f>
        <v>247</v>
      </c>
      <c r="E353" s="66" t="n">
        <f aca="false">ROUND(S353,0)-D353</f>
        <v>466</v>
      </c>
      <c r="F353" s="66" t="n">
        <f aca="false">IF(COUNTA(D353:E353)=0,"",SUM(D353:E353))</f>
        <v>713</v>
      </c>
      <c r="G353" s="47" t="n">
        <f aca="false">IF(OR(F353="",F353=0),"",D353/F353)</f>
        <v>0.346423562412342</v>
      </c>
      <c r="H353" s="47" t="n">
        <f aca="false">IF(OR(F353="",F353=0),"",E353/F353)</f>
        <v>0.653576437587658</v>
      </c>
      <c r="I353" s="32" t="s">
        <v>187</v>
      </c>
      <c r="J353" s="36" t="n">
        <v>2.23195740581291</v>
      </c>
      <c r="K353" s="36" t="n">
        <f aca="false">$K$8</f>
        <v>1.08250239635708</v>
      </c>
      <c r="L353" s="36" t="n">
        <f aca="false">SQRT(J353^2+K353^2)</f>
        <v>2.48061389568831</v>
      </c>
      <c r="M353" s="47" t="n">
        <f aca="false">IF(G353="","",MAX(0,G353-1.96*L353/100))</f>
        <v>0.297803530056851</v>
      </c>
      <c r="N353" s="47" t="n">
        <f aca="false">IF(G353="","",MIN(1,G353+1.96*L353/100))</f>
        <v>0.395043594767833</v>
      </c>
      <c r="O353" s="66" t="n">
        <f aca="false">ROUND(S353*W353,0)</f>
        <v>60</v>
      </c>
      <c r="P353" s="66" t="n">
        <f aca="false">IF(F353="","",ROUND(SQRT((F353*L353/100)^2+(G353*O353)^2),0))</f>
        <v>27</v>
      </c>
      <c r="R353" s="67" t="n">
        <v>-16.7560518802137</v>
      </c>
      <c r="S353" s="68" t="n">
        <f aca="false">U353*V353*$F$5</f>
        <v>713.433121019108</v>
      </c>
      <c r="T353" s="69" t="n">
        <f aca="false">MAX(0,MIN(1,R353/100+$D$5))</f>
        <v>0.345891661963495</v>
      </c>
      <c r="U353" s="69" t="n">
        <v>0.643312101910828</v>
      </c>
      <c r="V353" s="68" t="n">
        <v>1109</v>
      </c>
      <c r="W353" s="69" t="n">
        <v>0.084758520671361</v>
      </c>
      <c r="X353" s="70" t="s">
        <v>194</v>
      </c>
      <c r="Y353" s="70" t="s">
        <v>189</v>
      </c>
    </row>
    <row r="354" customFormat="false" ht="15" hidden="false" customHeight="false" outlineLevel="0" collapsed="false">
      <c r="A354" s="32" t="s">
        <v>444</v>
      </c>
      <c r="B354" s="32" t="s">
        <v>594</v>
      </c>
      <c r="C354" s="32" t="s">
        <v>595</v>
      </c>
      <c r="D354" s="66" t="n">
        <f aca="false">ROUND(S354*T354,0)</f>
        <v>67</v>
      </c>
      <c r="E354" s="66" t="n">
        <f aca="false">ROUND(S354,0)-D354</f>
        <v>129</v>
      </c>
      <c r="F354" s="66" t="n">
        <f aca="false">IF(COUNTA(D354:E354)=0,"",SUM(D354:E354))</f>
        <v>196</v>
      </c>
      <c r="G354" s="47" t="n">
        <f aca="false">IF(OR(F354="",F354=0),"",D354/F354)</f>
        <v>0.341836734693878</v>
      </c>
      <c r="H354" s="47" t="n">
        <f aca="false">IF(OR(F354="",F354=0),"",E354/F354)</f>
        <v>0.658163265306123</v>
      </c>
      <c r="I354" s="32" t="s">
        <v>187</v>
      </c>
      <c r="J354" s="36" t="n">
        <v>3.27267117391589</v>
      </c>
      <c r="K354" s="36" t="n">
        <f aca="false">$K$8</f>
        <v>1.08250239635708</v>
      </c>
      <c r="L354" s="36" t="n">
        <f aca="false">SQRT(J354^2+K354^2)</f>
        <v>3.44705498225642</v>
      </c>
      <c r="M354" s="47" t="n">
        <f aca="false">IF(G354="","",MAX(0,G354-1.96*L354/100))</f>
        <v>0.274274457041652</v>
      </c>
      <c r="N354" s="47" t="n">
        <f aca="false">IF(G354="","",MIN(1,G354+1.96*L354/100))</f>
        <v>0.409399012346103</v>
      </c>
      <c r="O354" s="66" t="n">
        <f aca="false">ROUND(S354*W354,0)</f>
        <v>28</v>
      </c>
      <c r="P354" s="66" t="n">
        <f aca="false">IF(F354="","",ROUND(SQRT((F354*L354/100)^2+(G354*O354)^2),0))</f>
        <v>12</v>
      </c>
      <c r="R354" s="67" t="n">
        <v>-17.053317047515</v>
      </c>
      <c r="S354" s="68" t="n">
        <f aca="false">U354*V354*$F$5</f>
        <v>196.10298102981</v>
      </c>
      <c r="T354" s="69" t="n">
        <f aca="false">MAX(0,MIN(1,R354/100+$D$5))</f>
        <v>0.342919010290482</v>
      </c>
      <c r="U354" s="69" t="n">
        <v>0.525745257452575</v>
      </c>
      <c r="V354" s="68" t="n">
        <v>373</v>
      </c>
      <c r="W354" s="69" t="n">
        <v>0.144238908687966</v>
      </c>
      <c r="X354" s="70" t="s">
        <v>188</v>
      </c>
      <c r="Y354" s="70" t="s">
        <v>189</v>
      </c>
    </row>
    <row r="355" customFormat="false" ht="15" hidden="false" customHeight="false" outlineLevel="0" collapsed="false">
      <c r="A355" s="32" t="s">
        <v>444</v>
      </c>
      <c r="B355" s="32" t="s">
        <v>596</v>
      </c>
      <c r="C355" s="32" t="s">
        <v>597</v>
      </c>
      <c r="D355" s="66" t="n">
        <f aca="false">ROUND(S355*T355,0)</f>
        <v>253</v>
      </c>
      <c r="E355" s="66" t="n">
        <f aca="false">ROUND(S355,0)-D355</f>
        <v>431</v>
      </c>
      <c r="F355" s="66" t="n">
        <f aca="false">IF(COUNTA(D355:E355)=0,"",SUM(D355:E355))</f>
        <v>684</v>
      </c>
      <c r="G355" s="47" t="n">
        <f aca="false">IF(OR(F355="",F355=0),"",D355/F355)</f>
        <v>0.369883040935673</v>
      </c>
      <c r="H355" s="47" t="n">
        <f aca="false">IF(OR(F355="",F355=0),"",E355/F355)</f>
        <v>0.630116959064328</v>
      </c>
      <c r="I355" s="32" t="s">
        <v>187</v>
      </c>
      <c r="J355" s="36" t="n">
        <v>2.23195740581291</v>
      </c>
      <c r="K355" s="36" t="n">
        <f aca="false">$K$8</f>
        <v>1.08250239635708</v>
      </c>
      <c r="L355" s="36" t="n">
        <f aca="false">SQRT(J355^2+K355^2)</f>
        <v>2.48061389568831</v>
      </c>
      <c r="M355" s="47" t="n">
        <f aca="false">IF(G355="","",MAX(0,G355-1.96*L355/100))</f>
        <v>0.321263008580182</v>
      </c>
      <c r="N355" s="47" t="n">
        <f aca="false">IF(G355="","",MIN(1,G355+1.96*L355/100))</f>
        <v>0.418503073291163</v>
      </c>
      <c r="O355" s="66" t="n">
        <f aca="false">ROUND(S355*W355,0)</f>
        <v>58</v>
      </c>
      <c r="P355" s="66" t="n">
        <f aca="false">IF(F355="","",ROUND(SQRT((F355*L355/100)^2+(G355*O355)^2),0))</f>
        <v>27</v>
      </c>
      <c r="R355" s="67" t="n">
        <v>-14.3321777487689</v>
      </c>
      <c r="S355" s="68" t="n">
        <f aca="false">U355*V355*$F$5</f>
        <v>683.952941176471</v>
      </c>
      <c r="T355" s="69" t="n">
        <f aca="false">MAX(0,MIN(1,R355/100+$D$5))</f>
        <v>0.370130403277943</v>
      </c>
      <c r="U355" s="69" t="n">
        <v>0.568067226890757</v>
      </c>
      <c r="V355" s="68" t="n">
        <v>1204</v>
      </c>
      <c r="W355" s="69" t="n">
        <v>0.084758520671361</v>
      </c>
      <c r="X355" s="70" t="s">
        <v>194</v>
      </c>
      <c r="Y355" s="70" t="s">
        <v>189</v>
      </c>
    </row>
    <row r="356" customFormat="false" ht="15" hidden="false" customHeight="false" outlineLevel="0" collapsed="false">
      <c r="A356" s="32" t="s">
        <v>444</v>
      </c>
      <c r="B356" s="32" t="s">
        <v>598</v>
      </c>
      <c r="C356" s="32" t="s">
        <v>599</v>
      </c>
      <c r="D356" s="66" t="n">
        <f aca="false">ROUND(S356*T356,0)</f>
        <v>160</v>
      </c>
      <c r="E356" s="66" t="n">
        <f aca="false">ROUND(S356,0)-D356</f>
        <v>229</v>
      </c>
      <c r="F356" s="66" t="n">
        <f aca="false">IF(COUNTA(D356:E356)=0,"",SUM(D356:E356))</f>
        <v>389</v>
      </c>
      <c r="G356" s="47" t="n">
        <f aca="false">IF(OR(F356="",F356=0),"",D356/F356)</f>
        <v>0.411311053984576</v>
      </c>
      <c r="H356" s="47" t="n">
        <f aca="false">IF(OR(F356="",F356=0),"",E356/F356)</f>
        <v>0.588688946015424</v>
      </c>
      <c r="I356" s="32" t="s">
        <v>187</v>
      </c>
      <c r="J356" s="36" t="n">
        <v>3.27267117391589</v>
      </c>
      <c r="K356" s="36" t="n">
        <f aca="false">$K$8</f>
        <v>1.08250239635708</v>
      </c>
      <c r="L356" s="36" t="n">
        <f aca="false">SQRT(J356^2+K356^2)</f>
        <v>3.44705498225642</v>
      </c>
      <c r="M356" s="47" t="n">
        <f aca="false">IF(G356="","",MAX(0,G356-1.96*L356/100))</f>
        <v>0.34374877633235</v>
      </c>
      <c r="N356" s="47" t="n">
        <f aca="false">IF(G356="","",MIN(1,G356+1.96*L356/100))</f>
        <v>0.478873331636802</v>
      </c>
      <c r="O356" s="66" t="n">
        <f aca="false">ROUND(S356*W356,0)</f>
        <v>56</v>
      </c>
      <c r="P356" s="66" t="n">
        <f aca="false">IF(F356="","",ROUND(SQRT((F356*L356/100)^2+(G356*O356)^2),0))</f>
        <v>27</v>
      </c>
      <c r="R356" s="67" t="n">
        <v>-10.0941255609226</v>
      </c>
      <c r="S356" s="68" t="n">
        <f aca="false">U356*V356*$F$5</f>
        <v>388.819749216301</v>
      </c>
      <c r="T356" s="69" t="n">
        <f aca="false">MAX(0,MIN(1,R356/100+$D$5))</f>
        <v>0.412510925156405</v>
      </c>
      <c r="U356" s="69" t="n">
        <v>0.606583072100314</v>
      </c>
      <c r="V356" s="68" t="n">
        <v>641</v>
      </c>
      <c r="W356" s="69" t="n">
        <v>0.144238908687966</v>
      </c>
      <c r="X356" s="70" t="s">
        <v>188</v>
      </c>
      <c r="Y356" s="70" t="s">
        <v>189</v>
      </c>
    </row>
    <row r="357" customFormat="false" ht="15" hidden="false" customHeight="false" outlineLevel="0" collapsed="false">
      <c r="A357" s="32" t="s">
        <v>444</v>
      </c>
      <c r="B357" s="32" t="s">
        <v>600</v>
      </c>
      <c r="C357" s="32" t="s">
        <v>601</v>
      </c>
      <c r="D357" s="66" t="n">
        <f aca="false">ROUND(S357*T357,0)</f>
        <v>253</v>
      </c>
      <c r="E357" s="66" t="n">
        <f aca="false">ROUND(S357,0)-D357</f>
        <v>349</v>
      </c>
      <c r="F357" s="66" t="n">
        <f aca="false">IF(COUNTA(D357:E357)=0,"",SUM(D357:E357))</f>
        <v>602</v>
      </c>
      <c r="G357" s="47" t="n">
        <f aca="false">IF(OR(F357="",F357=0),"",D357/F357)</f>
        <v>0.420265780730897</v>
      </c>
      <c r="H357" s="47" t="n">
        <f aca="false">IF(OR(F357="",F357=0),"",E357/F357)</f>
        <v>0.579734219269103</v>
      </c>
      <c r="I357" s="32" t="s">
        <v>187</v>
      </c>
      <c r="J357" s="36" t="n">
        <v>2.23195740581291</v>
      </c>
      <c r="K357" s="36" t="n">
        <f aca="false">$K$8</f>
        <v>1.08250239635708</v>
      </c>
      <c r="L357" s="36" t="n">
        <f aca="false">SQRT(J357^2+K357^2)</f>
        <v>2.48061389568831</v>
      </c>
      <c r="M357" s="47" t="n">
        <f aca="false">IF(G357="","",MAX(0,G357-1.96*L357/100))</f>
        <v>0.371645748375406</v>
      </c>
      <c r="N357" s="47" t="n">
        <f aca="false">IF(G357="","",MIN(1,G357+1.96*L357/100))</f>
        <v>0.468885813086388</v>
      </c>
      <c r="O357" s="66" t="n">
        <f aca="false">ROUND(S357*W357,0)</f>
        <v>51</v>
      </c>
      <c r="P357" s="66" t="n">
        <f aca="false">IF(F357="","",ROUND(SQRT((F357*L357/100)^2+(G357*O357)^2),0))</f>
        <v>26</v>
      </c>
      <c r="R357" s="67" t="n">
        <v>-9.32961834166671</v>
      </c>
      <c r="S357" s="68" t="n">
        <f aca="false">U357*V357*$F$5</f>
        <v>602.07868852459</v>
      </c>
      <c r="T357" s="69" t="n">
        <f aca="false">MAX(0,MIN(1,R357/100+$D$5))</f>
        <v>0.420155997348965</v>
      </c>
      <c r="U357" s="69" t="n">
        <v>0.613114754098361</v>
      </c>
      <c r="V357" s="68" t="n">
        <v>982</v>
      </c>
      <c r="W357" s="69" t="n">
        <v>0.084758520671361</v>
      </c>
      <c r="X357" s="70" t="s">
        <v>194</v>
      </c>
      <c r="Y357" s="70" t="s">
        <v>189</v>
      </c>
    </row>
    <row r="358" customFormat="false" ht="15" hidden="false" customHeight="false" outlineLevel="0" collapsed="false">
      <c r="A358" s="32" t="s">
        <v>444</v>
      </c>
      <c r="B358" s="32" t="s">
        <v>602</v>
      </c>
      <c r="C358" s="32" t="s">
        <v>603</v>
      </c>
      <c r="D358" s="66" t="n">
        <f aca="false">ROUND(S358*T358,0)</f>
        <v>235</v>
      </c>
      <c r="E358" s="66" t="n">
        <f aca="false">ROUND(S358,0)-D358</f>
        <v>579</v>
      </c>
      <c r="F358" s="66" t="n">
        <f aca="false">IF(COUNTA(D358:E358)=0,"",SUM(D358:E358))</f>
        <v>814</v>
      </c>
      <c r="G358" s="47" t="n">
        <f aca="false">IF(OR(F358="",F358=0),"",D358/F358)</f>
        <v>0.288697788697789</v>
      </c>
      <c r="H358" s="47" t="n">
        <f aca="false">IF(OR(F358="",F358=0),"",E358/F358)</f>
        <v>0.711302211302211</v>
      </c>
      <c r="I358" s="32" t="s">
        <v>187</v>
      </c>
      <c r="J358" s="36" t="n">
        <v>2.23195740581291</v>
      </c>
      <c r="K358" s="36" t="n">
        <f aca="false">$K$8</f>
        <v>1.08250239635708</v>
      </c>
      <c r="L358" s="36" t="n">
        <f aca="false">SQRT(J358^2+K358^2)</f>
        <v>2.48061389568831</v>
      </c>
      <c r="M358" s="47" t="n">
        <f aca="false">IF(G358="","",MAX(0,G358-1.96*L358/100))</f>
        <v>0.240077756342298</v>
      </c>
      <c r="N358" s="47" t="n">
        <f aca="false">IF(G358="","",MIN(1,G358+1.96*L358/100))</f>
        <v>0.337317821053279</v>
      </c>
      <c r="O358" s="66" t="n">
        <f aca="false">ROUND(S358*W358,0)</f>
        <v>69</v>
      </c>
      <c r="P358" s="66" t="n">
        <f aca="false">IF(F358="","",ROUND(SQRT((F358*L358/100)^2+(G358*O358)^2),0))</f>
        <v>28</v>
      </c>
      <c r="R358" s="67" t="n">
        <v>-22.4912825960982</v>
      </c>
      <c r="S358" s="68" t="n">
        <f aca="false">U358*V358*$F$5</f>
        <v>814.349042709867</v>
      </c>
      <c r="T358" s="69" t="n">
        <f aca="false">MAX(0,MIN(1,R358/100+$D$5))</f>
        <v>0.28853935480465</v>
      </c>
      <c r="U358" s="69" t="n">
        <v>0.610456553755523</v>
      </c>
      <c r="V358" s="68" t="n">
        <v>1334</v>
      </c>
      <c r="W358" s="69" t="n">
        <v>0.084758520671361</v>
      </c>
      <c r="X358" s="70" t="s">
        <v>194</v>
      </c>
      <c r="Y358" s="70" t="s">
        <v>189</v>
      </c>
    </row>
    <row r="359" customFormat="false" ht="15" hidden="false" customHeight="false" outlineLevel="0" collapsed="false">
      <c r="A359" s="32" t="s">
        <v>444</v>
      </c>
      <c r="B359" s="32" t="s">
        <v>602</v>
      </c>
      <c r="C359" s="32" t="s">
        <v>604</v>
      </c>
      <c r="D359" s="66" t="n">
        <f aca="false">ROUND(S359*T359,0)</f>
        <v>204</v>
      </c>
      <c r="E359" s="66" t="n">
        <f aca="false">ROUND(S359,0)-D359</f>
        <v>413</v>
      </c>
      <c r="F359" s="66" t="n">
        <f aca="false">IF(COUNTA(D359:E359)=0,"",SUM(D359:E359))</f>
        <v>617</v>
      </c>
      <c r="G359" s="47" t="n">
        <f aca="false">IF(OR(F359="",F359=0),"",D359/F359)</f>
        <v>0.33063209076175</v>
      </c>
      <c r="H359" s="47" t="n">
        <f aca="false">IF(OR(F359="",F359=0),"",E359/F359)</f>
        <v>0.66936790923825</v>
      </c>
      <c r="I359" s="32" t="s">
        <v>187</v>
      </c>
      <c r="J359" s="36" t="n">
        <v>2.23195740581291</v>
      </c>
      <c r="K359" s="36" t="n">
        <f aca="false">$K$8</f>
        <v>1.08250239635708</v>
      </c>
      <c r="L359" s="36" t="n">
        <f aca="false">SQRT(J359^2+K359^2)</f>
        <v>2.48061389568831</v>
      </c>
      <c r="M359" s="47" t="n">
        <f aca="false">IF(G359="","",MAX(0,G359-1.96*L359/100))</f>
        <v>0.28201205840626</v>
      </c>
      <c r="N359" s="47" t="n">
        <f aca="false">IF(G359="","",MIN(1,G359+1.96*L359/100))</f>
        <v>0.379252123117241</v>
      </c>
      <c r="O359" s="66" t="n">
        <f aca="false">ROUND(S359*W359,0)</f>
        <v>52</v>
      </c>
      <c r="P359" s="66" t="n">
        <f aca="false">IF(F359="","",ROUND(SQRT((F359*L359/100)^2+(G359*O359)^2),0))</f>
        <v>23</v>
      </c>
      <c r="R359" s="67" t="n">
        <v>-18.3055314371445</v>
      </c>
      <c r="S359" s="68" t="n">
        <f aca="false">U359*V359*$F$5</f>
        <v>617.366628830874</v>
      </c>
      <c r="T359" s="69" t="n">
        <f aca="false">MAX(0,MIN(1,R359/100+$D$5))</f>
        <v>0.330396866394186</v>
      </c>
      <c r="U359" s="69" t="n">
        <v>0.667423382519864</v>
      </c>
      <c r="V359" s="68" t="n">
        <v>925</v>
      </c>
      <c r="W359" s="69" t="n">
        <v>0.084758520671361</v>
      </c>
      <c r="X359" s="70" t="s">
        <v>194</v>
      </c>
      <c r="Y359" s="70" t="s">
        <v>189</v>
      </c>
    </row>
    <row r="360" customFormat="false" ht="15" hidden="false" customHeight="false" outlineLevel="0" collapsed="false">
      <c r="A360" s="32" t="s">
        <v>444</v>
      </c>
      <c r="B360" s="32" t="s">
        <v>602</v>
      </c>
      <c r="C360" s="32" t="s">
        <v>605</v>
      </c>
      <c r="D360" s="66" t="n">
        <f aca="false">ROUND(S360*T360,0)</f>
        <v>150</v>
      </c>
      <c r="E360" s="66" t="n">
        <f aca="false">ROUND(S360,0)-D360</f>
        <v>378</v>
      </c>
      <c r="F360" s="66" t="n">
        <f aca="false">IF(COUNTA(D360:E360)=0,"",SUM(D360:E360))</f>
        <v>528</v>
      </c>
      <c r="G360" s="47" t="n">
        <f aca="false">IF(OR(F360="",F360=0),"",D360/F360)</f>
        <v>0.284090909090909</v>
      </c>
      <c r="H360" s="47" t="n">
        <f aca="false">IF(OR(F360="",F360=0),"",E360/F360)</f>
        <v>0.715909090909091</v>
      </c>
      <c r="I360" s="32" t="s">
        <v>187</v>
      </c>
      <c r="J360" s="36" t="n">
        <v>3.27267117391589</v>
      </c>
      <c r="K360" s="36" t="n">
        <f aca="false">$K$8</f>
        <v>1.08250239635708</v>
      </c>
      <c r="L360" s="36" t="n">
        <f aca="false">SQRT(J360^2+K360^2)</f>
        <v>3.44705498225642</v>
      </c>
      <c r="M360" s="47" t="n">
        <f aca="false">IF(G360="","",MAX(0,G360-1.96*L360/100))</f>
        <v>0.216528631438683</v>
      </c>
      <c r="N360" s="47" t="n">
        <f aca="false">IF(G360="","",MIN(1,G360+1.96*L360/100))</f>
        <v>0.351653186743135</v>
      </c>
      <c r="O360" s="66" t="n">
        <f aca="false">ROUND(S360*W360,0)</f>
        <v>76</v>
      </c>
      <c r="P360" s="66" t="n">
        <f aca="false">IF(F360="","",ROUND(SQRT((F360*L360/100)^2+(G360*O360)^2),0))</f>
        <v>28</v>
      </c>
      <c r="R360" s="67" t="n">
        <v>-22.9116110952703</v>
      </c>
      <c r="S360" s="68" t="n">
        <f aca="false">U360*V360*$F$5</f>
        <v>528.071059431524</v>
      </c>
      <c r="T360" s="69" t="n">
        <f aca="false">MAX(0,MIN(1,R360/100+$D$5))</f>
        <v>0.284336069812929</v>
      </c>
      <c r="U360" s="69" t="n">
        <v>0.657622739018088</v>
      </c>
      <c r="V360" s="68" t="n">
        <v>803</v>
      </c>
      <c r="W360" s="69" t="n">
        <v>0.144238908687966</v>
      </c>
      <c r="X360" s="70" t="s">
        <v>188</v>
      </c>
      <c r="Y360" s="70" t="s">
        <v>189</v>
      </c>
    </row>
    <row r="361" customFormat="false" ht="15" hidden="false" customHeight="false" outlineLevel="0" collapsed="false">
      <c r="A361" s="32" t="s">
        <v>444</v>
      </c>
      <c r="B361" s="32" t="s">
        <v>602</v>
      </c>
      <c r="C361" s="32" t="s">
        <v>606</v>
      </c>
      <c r="D361" s="66" t="n">
        <f aca="false">ROUND(S361*T361,0)</f>
        <v>145</v>
      </c>
      <c r="E361" s="66" t="n">
        <f aca="false">ROUND(S361,0)-D361</f>
        <v>318</v>
      </c>
      <c r="F361" s="66" t="n">
        <f aca="false">IF(COUNTA(D361:E361)=0,"",SUM(D361:E361))</f>
        <v>463</v>
      </c>
      <c r="G361" s="47" t="n">
        <f aca="false">IF(OR(F361="",F361=0),"",D361/F361)</f>
        <v>0.31317494600432</v>
      </c>
      <c r="H361" s="47" t="n">
        <f aca="false">IF(OR(F361="",F361=0),"",E361/F361)</f>
        <v>0.68682505399568</v>
      </c>
      <c r="I361" s="32" t="s">
        <v>187</v>
      </c>
      <c r="J361" s="36" t="n">
        <v>3.27267117391589</v>
      </c>
      <c r="K361" s="36" t="n">
        <f aca="false">$K$8</f>
        <v>1.08250239635708</v>
      </c>
      <c r="L361" s="36" t="n">
        <f aca="false">SQRT(J361^2+K361^2)</f>
        <v>3.44705498225642</v>
      </c>
      <c r="M361" s="47" t="n">
        <f aca="false">IF(G361="","",MAX(0,G361-1.96*L361/100))</f>
        <v>0.245612668352094</v>
      </c>
      <c r="N361" s="47" t="n">
        <f aca="false">IF(G361="","",MIN(1,G361+1.96*L361/100))</f>
        <v>0.380737223656546</v>
      </c>
      <c r="O361" s="66" t="n">
        <f aca="false">ROUND(S361*W361,0)</f>
        <v>67</v>
      </c>
      <c r="P361" s="66" t="n">
        <f aca="false">IF(F361="","",ROUND(SQRT((F361*L361/100)^2+(G361*O361)^2),0))</f>
        <v>26</v>
      </c>
      <c r="R361" s="67" t="n">
        <v>-19.9602754682804</v>
      </c>
      <c r="S361" s="68" t="n">
        <f aca="false">U361*V361*$F$5</f>
        <v>463.140604467805</v>
      </c>
      <c r="T361" s="69" t="n">
        <f aca="false">MAX(0,MIN(1,R361/100+$D$5))</f>
        <v>0.313849426082828</v>
      </c>
      <c r="U361" s="69" t="n">
        <v>0.624178712220762</v>
      </c>
      <c r="V361" s="68" t="n">
        <v>742</v>
      </c>
      <c r="W361" s="69" t="n">
        <v>0.144238908687966</v>
      </c>
      <c r="X361" s="70" t="s">
        <v>188</v>
      </c>
      <c r="Y361" s="70" t="s">
        <v>189</v>
      </c>
    </row>
    <row r="362" customFormat="false" ht="15" hidden="false" customHeight="false" outlineLevel="0" collapsed="false">
      <c r="A362" s="32" t="s">
        <v>444</v>
      </c>
      <c r="B362" s="32" t="s">
        <v>602</v>
      </c>
      <c r="C362" s="32" t="s">
        <v>607</v>
      </c>
      <c r="D362" s="66" t="n">
        <f aca="false">ROUND(S362*T362,0)</f>
        <v>272</v>
      </c>
      <c r="E362" s="66" t="n">
        <f aca="false">ROUND(S362,0)-D362</f>
        <v>454</v>
      </c>
      <c r="F362" s="66" t="n">
        <f aca="false">IF(COUNTA(D362:E362)=0,"",SUM(D362:E362))</f>
        <v>726</v>
      </c>
      <c r="G362" s="47" t="n">
        <f aca="false">IF(OR(F362="",F362=0),"",D362/F362)</f>
        <v>0.37465564738292</v>
      </c>
      <c r="H362" s="47" t="n">
        <f aca="false">IF(OR(F362="",F362=0),"",E362/F362)</f>
        <v>0.62534435261708</v>
      </c>
      <c r="I362" s="32" t="s">
        <v>187</v>
      </c>
      <c r="J362" s="36" t="n">
        <v>2.23195740581291</v>
      </c>
      <c r="K362" s="36" t="n">
        <f aca="false">$K$8</f>
        <v>1.08250239635708</v>
      </c>
      <c r="L362" s="36" t="n">
        <f aca="false">SQRT(J362^2+K362^2)</f>
        <v>2.48061389568831</v>
      </c>
      <c r="M362" s="47" t="n">
        <f aca="false">IF(G362="","",MAX(0,G362-1.96*L362/100))</f>
        <v>0.326035615027429</v>
      </c>
      <c r="N362" s="47" t="n">
        <f aca="false">IF(G362="","",MIN(1,G362+1.96*L362/100))</f>
        <v>0.423275679738411</v>
      </c>
      <c r="O362" s="66" t="n">
        <f aca="false">ROUND(S362*W362,0)</f>
        <v>62</v>
      </c>
      <c r="P362" s="66" t="n">
        <f aca="false">IF(F362="","",ROUND(SQRT((F362*L362/100)^2+(G362*O362)^2),0))</f>
        <v>29</v>
      </c>
      <c r="R362" s="67" t="n">
        <v>-13.9392432777374</v>
      </c>
      <c r="S362" s="68" t="n">
        <f aca="false">U362*V362*$F$5</f>
        <v>726.367947669665</v>
      </c>
      <c r="T362" s="69" t="n">
        <f aca="false">MAX(0,MIN(1,R362/100+$D$5))</f>
        <v>0.374059747988258</v>
      </c>
      <c r="U362" s="69" t="n">
        <v>0.59198691741619</v>
      </c>
      <c r="V362" s="68" t="n">
        <v>1227</v>
      </c>
      <c r="W362" s="69" t="n">
        <v>0.084758520671361</v>
      </c>
      <c r="X362" s="70" t="s">
        <v>194</v>
      </c>
      <c r="Y362" s="70" t="s">
        <v>189</v>
      </c>
    </row>
    <row r="363" customFormat="false" ht="15" hidden="false" customHeight="false" outlineLevel="0" collapsed="false">
      <c r="A363" s="32" t="s">
        <v>444</v>
      </c>
      <c r="B363" s="32" t="s">
        <v>608</v>
      </c>
      <c r="C363" s="32" t="s">
        <v>609</v>
      </c>
      <c r="D363" s="66" t="n">
        <f aca="false">ROUND(S363*T363,0)</f>
        <v>893</v>
      </c>
      <c r="E363" s="66" t="n">
        <f aca="false">ROUND(S363,0)-D363</f>
        <v>962</v>
      </c>
      <c r="F363" s="66" t="n">
        <f aca="false">IF(COUNTA(D363:E363)=0,"",SUM(D363:E363))</f>
        <v>1855</v>
      </c>
      <c r="G363" s="47" t="n">
        <f aca="false">IF(OR(F363="",F363=0),"",D363/F363)</f>
        <v>0.481401617250674</v>
      </c>
      <c r="H363" s="47" t="n">
        <f aca="false">IF(OR(F363="",F363=0),"",E363/F363)</f>
        <v>0.518598382749326</v>
      </c>
      <c r="I363" s="32" t="s">
        <v>450</v>
      </c>
      <c r="J363" s="36" t="n">
        <v>2.04108163546025</v>
      </c>
      <c r="K363" s="36" t="n">
        <f aca="false">$K$8</f>
        <v>1.08250239635708</v>
      </c>
      <c r="L363" s="36" t="n">
        <f aca="false">SQRT(J363^2+K363^2)</f>
        <v>2.31037349377366</v>
      </c>
      <c r="M363" s="47" t="n">
        <f aca="false">IF(G363="","",MAX(0,G363-1.96*L363/100))</f>
        <v>0.43611829677271</v>
      </c>
      <c r="N363" s="47" t="n">
        <f aca="false">IF(G363="","",MIN(1,G363+1.96*L363/100))</f>
        <v>0.526684937728638</v>
      </c>
      <c r="O363" s="66" t="n">
        <f aca="false">ROUND(S363*W363,0)</f>
        <v>116</v>
      </c>
      <c r="P363" s="66" t="n">
        <f aca="false">IF(F363="","",ROUND(SQRT((F363*L363/100)^2+(G363*O363)^2),0))</f>
        <v>70</v>
      </c>
      <c r="R363" s="67" t="n">
        <v>-3.20438687770263</v>
      </c>
      <c r="S363" s="68" t="n">
        <f aca="false">U363*V363*$F$5</f>
        <v>1854.6421815347</v>
      </c>
      <c r="T363" s="69" t="n">
        <f aca="false">MAX(0,MIN(1,R363/100+$D$5))</f>
        <v>0.481408311988605</v>
      </c>
      <c r="U363" s="69" t="n">
        <v>0.666177549523111</v>
      </c>
      <c r="V363" s="68" t="n">
        <v>2784.0058297707</v>
      </c>
      <c r="W363" s="69" t="n">
        <v>0.0626598089245614</v>
      </c>
      <c r="X363" s="70" t="s">
        <v>227</v>
      </c>
      <c r="Y363" s="70" t="s">
        <v>451</v>
      </c>
    </row>
    <row r="364" customFormat="false" ht="15" hidden="false" customHeight="false" outlineLevel="0" collapsed="false">
      <c r="A364" s="32" t="s">
        <v>444</v>
      </c>
      <c r="B364" s="32" t="s">
        <v>608</v>
      </c>
      <c r="C364" s="32" t="s">
        <v>610</v>
      </c>
      <c r="D364" s="66" t="n">
        <f aca="false">ROUND(S364*T364,0)</f>
        <v>681</v>
      </c>
      <c r="E364" s="66" t="n">
        <f aca="false">ROUND(S364,0)-D364</f>
        <v>739</v>
      </c>
      <c r="F364" s="66" t="n">
        <f aca="false">IF(COUNTA(D364:E364)=0,"",SUM(D364:E364))</f>
        <v>1420</v>
      </c>
      <c r="G364" s="47" t="n">
        <f aca="false">IF(OR(F364="",F364=0),"",D364/F364)</f>
        <v>0.479577464788732</v>
      </c>
      <c r="H364" s="47" t="n">
        <f aca="false">IF(OR(F364="",F364=0),"",E364/F364)</f>
        <v>0.520422535211268</v>
      </c>
      <c r="I364" s="32" t="s">
        <v>450</v>
      </c>
      <c r="J364" s="36" t="n">
        <v>2.04108163546025</v>
      </c>
      <c r="K364" s="36" t="n">
        <f aca="false">$K$8</f>
        <v>1.08250239635708</v>
      </c>
      <c r="L364" s="36" t="n">
        <f aca="false">SQRT(J364^2+K364^2)</f>
        <v>2.31037349377366</v>
      </c>
      <c r="M364" s="47" t="n">
        <f aca="false">IF(G364="","",MAX(0,G364-1.96*L364/100))</f>
        <v>0.434294144310769</v>
      </c>
      <c r="N364" s="47" t="n">
        <f aca="false">IF(G364="","",MIN(1,G364+1.96*L364/100))</f>
        <v>0.524860785266696</v>
      </c>
      <c r="O364" s="66" t="n">
        <f aca="false">ROUND(S364*W364,0)</f>
        <v>89</v>
      </c>
      <c r="P364" s="66" t="n">
        <f aca="false">IF(F364="","",ROUND(SQRT((F364*L364/100)^2+(G364*O364)^2),0))</f>
        <v>54</v>
      </c>
      <c r="R364" s="67" t="n">
        <v>-3.38315232741476</v>
      </c>
      <c r="S364" s="68" t="n">
        <f aca="false">U364*V364*$F$5</f>
        <v>1419.663661096</v>
      </c>
      <c r="T364" s="69" t="n">
        <f aca="false">MAX(0,MIN(1,R364/100+$D$5))</f>
        <v>0.479620657491484</v>
      </c>
      <c r="U364" s="69" t="n">
        <v>0.590789473684211</v>
      </c>
      <c r="V364" s="68" t="n">
        <v>2402.9941702293</v>
      </c>
      <c r="W364" s="69" t="n">
        <v>0.0626598089245614</v>
      </c>
      <c r="X364" s="70" t="s">
        <v>227</v>
      </c>
      <c r="Y364" s="70" t="s">
        <v>451</v>
      </c>
    </row>
    <row r="365" customFormat="false" ht="15" hidden="false" customHeight="false" outlineLevel="0" collapsed="false">
      <c r="A365" s="32" t="s">
        <v>444</v>
      </c>
      <c r="B365" s="32" t="s">
        <v>611</v>
      </c>
      <c r="C365" s="32" t="s">
        <v>612</v>
      </c>
      <c r="D365" s="66" t="n">
        <f aca="false">ROUND(S365*T365,0)</f>
        <v>302</v>
      </c>
      <c r="E365" s="66" t="n">
        <f aca="false">ROUND(S365,0)-D365</f>
        <v>459</v>
      </c>
      <c r="F365" s="66" t="n">
        <f aca="false">IF(COUNTA(D365:E365)=0,"",SUM(D365:E365))</f>
        <v>761</v>
      </c>
      <c r="G365" s="47" t="n">
        <f aca="false">IF(OR(F365="",F365=0),"",D365/F365)</f>
        <v>0.396846254927727</v>
      </c>
      <c r="H365" s="47" t="n">
        <f aca="false">IF(OR(F365="",F365=0),"",E365/F365)</f>
        <v>0.603153745072273</v>
      </c>
      <c r="I365" s="32" t="s">
        <v>187</v>
      </c>
      <c r="J365" s="36" t="n">
        <v>2.23195740581291</v>
      </c>
      <c r="K365" s="36" t="n">
        <f aca="false">$K$8</f>
        <v>1.08250239635708</v>
      </c>
      <c r="L365" s="36" t="n">
        <f aca="false">SQRT(J365^2+K365^2)</f>
        <v>2.48061389568831</v>
      </c>
      <c r="M365" s="47" t="n">
        <f aca="false">IF(G365="","",MAX(0,G365-1.96*L365/100))</f>
        <v>0.348226222572236</v>
      </c>
      <c r="N365" s="47" t="n">
        <f aca="false">IF(G365="","",MIN(1,G365+1.96*L365/100))</f>
        <v>0.445466287283217</v>
      </c>
      <c r="O365" s="66" t="n">
        <f aca="false">ROUND(S365*W365,0)</f>
        <v>65</v>
      </c>
      <c r="P365" s="66" t="n">
        <f aca="false">IF(F365="","",ROUND(SQRT((F365*L365/100)^2+(G365*O365)^2),0))</f>
        <v>32</v>
      </c>
      <c r="R365" s="67" t="n">
        <v>-11.6900399743256</v>
      </c>
      <c r="S365" s="68" t="n">
        <f aca="false">U365*V365*$F$5</f>
        <v>761.429837518464</v>
      </c>
      <c r="T365" s="69" t="n">
        <f aca="false">MAX(0,MIN(1,R365/100+$D$5))</f>
        <v>0.396551781022376</v>
      </c>
      <c r="U365" s="69" t="n">
        <v>0.534711964549483</v>
      </c>
      <c r="V365" s="68" t="n">
        <v>1424</v>
      </c>
      <c r="W365" s="69" t="n">
        <v>0.084758520671361</v>
      </c>
      <c r="X365" s="70" t="s">
        <v>194</v>
      </c>
      <c r="Y365" s="70" t="s">
        <v>189</v>
      </c>
    </row>
    <row r="366" customFormat="false" ht="15" hidden="false" customHeight="false" outlineLevel="0" collapsed="false">
      <c r="A366" s="32" t="s">
        <v>444</v>
      </c>
      <c r="B366" s="32" t="s">
        <v>419</v>
      </c>
      <c r="C366" s="32" t="s">
        <v>613</v>
      </c>
      <c r="D366" s="66" t="n">
        <f aca="false">ROUND(S366*T366,0)</f>
        <v>429</v>
      </c>
      <c r="E366" s="66" t="n">
        <f aca="false">ROUND(S366,0)-D366</f>
        <v>821</v>
      </c>
      <c r="F366" s="66" t="n">
        <f aca="false">IF(COUNTA(D366:E366)=0,"",SUM(D366:E366))</f>
        <v>1250</v>
      </c>
      <c r="G366" s="47" t="n">
        <f aca="false">IF(OR(F366="",F366=0),"",D366/F366)</f>
        <v>0.3432</v>
      </c>
      <c r="H366" s="47" t="n">
        <f aca="false">IF(OR(F366="",F366=0),"",E366/F366)</f>
        <v>0.6568</v>
      </c>
      <c r="I366" s="32" t="s">
        <v>187</v>
      </c>
      <c r="J366" s="36" t="n">
        <v>2.04108163546025</v>
      </c>
      <c r="K366" s="36" t="n">
        <f aca="false">$K$8</f>
        <v>1.08250239635708</v>
      </c>
      <c r="L366" s="36" t="n">
        <f aca="false">SQRT(J366^2+K366^2)</f>
        <v>2.31037349377366</v>
      </c>
      <c r="M366" s="47" t="n">
        <f aca="false">IF(G366="","",MAX(0,G366-1.96*L366/100))</f>
        <v>0.297916679522036</v>
      </c>
      <c r="N366" s="47" t="n">
        <f aca="false">IF(G366="","",MIN(1,G366+1.96*L366/100))</f>
        <v>0.388483320477964</v>
      </c>
      <c r="O366" s="66" t="n">
        <f aca="false">ROUND(S366*W366,0)</f>
        <v>78</v>
      </c>
      <c r="P366" s="66" t="n">
        <f aca="false">IF(F366="","",ROUND(SQRT((F366*L366/100)^2+(G366*O366)^2),0))</f>
        <v>39</v>
      </c>
      <c r="R366" s="67" t="n">
        <v>-17.0287841738622</v>
      </c>
      <c r="S366" s="68" t="n">
        <f aca="false">U366*V366*$F$5</f>
        <v>1250.46090534979</v>
      </c>
      <c r="T366" s="69" t="n">
        <f aca="false">MAX(0,MIN(1,R366/100+$D$5))</f>
        <v>0.343164339027009</v>
      </c>
      <c r="U366" s="69" t="n">
        <v>0.616598079561042</v>
      </c>
      <c r="V366" s="68" t="n">
        <v>2028</v>
      </c>
      <c r="W366" s="69" t="n">
        <v>0.0626598089245614</v>
      </c>
      <c r="X366" s="70" t="s">
        <v>227</v>
      </c>
      <c r="Y366" s="70" t="s">
        <v>189</v>
      </c>
    </row>
    <row r="367" customFormat="false" ht="15" hidden="false" customHeight="false" outlineLevel="0" collapsed="false">
      <c r="A367" s="32" t="s">
        <v>444</v>
      </c>
      <c r="B367" s="32" t="s">
        <v>419</v>
      </c>
      <c r="C367" s="32" t="s">
        <v>614</v>
      </c>
      <c r="D367" s="66" t="n">
        <f aca="false">ROUND(S367*T367,0)</f>
        <v>476</v>
      </c>
      <c r="E367" s="66" t="n">
        <f aca="false">ROUND(S367,0)-D367</f>
        <v>907</v>
      </c>
      <c r="F367" s="66" t="n">
        <f aca="false">IF(COUNTA(D367:E367)=0,"",SUM(D367:E367))</f>
        <v>1383</v>
      </c>
      <c r="G367" s="47" t="n">
        <f aca="false">IF(OR(F367="",F367=0),"",D367/F367)</f>
        <v>0.344179320318149</v>
      </c>
      <c r="H367" s="47" t="n">
        <f aca="false">IF(OR(F367="",F367=0),"",E367/F367)</f>
        <v>0.655820679681851</v>
      </c>
      <c r="I367" s="32" t="s">
        <v>615</v>
      </c>
      <c r="J367" s="36" t="n">
        <v>2.04108163546025</v>
      </c>
      <c r="K367" s="36" t="n">
        <f aca="false">$K$8</f>
        <v>1.08250239635708</v>
      </c>
      <c r="L367" s="36" t="n">
        <f aca="false">SQRT(J367^2+K367^2)</f>
        <v>2.31037349377366</v>
      </c>
      <c r="M367" s="47" t="n">
        <f aca="false">IF(G367="","",MAX(0,G367-1.96*L367/100))</f>
        <v>0.298895999840185</v>
      </c>
      <c r="N367" s="47" t="n">
        <f aca="false">IF(G367="","",MIN(1,G367+1.96*L367/100))</f>
        <v>0.389462640796113</v>
      </c>
      <c r="O367" s="66" t="n">
        <f aca="false">ROUND(S367*W367,0)</f>
        <v>87</v>
      </c>
      <c r="P367" s="66" t="n">
        <f aca="false">IF(F367="","",ROUND(SQRT((F367*L367/100)^2+(G367*O367)^2),0))</f>
        <v>44</v>
      </c>
      <c r="R367" s="67" t="n">
        <v>-16.9212606681802</v>
      </c>
      <c r="S367" s="68" t="n">
        <f aca="false">U367*V367*$F$5</f>
        <v>1383.3299660738</v>
      </c>
      <c r="T367" s="69" t="n">
        <f aca="false">MAX(0,MIN(1,R367/100+$D$5))</f>
        <v>0.34423957408383</v>
      </c>
      <c r="U367" s="69" t="n">
        <v>0.764270699488289</v>
      </c>
      <c r="V367" s="68" t="n">
        <v>1810</v>
      </c>
      <c r="W367" s="69" t="n">
        <v>0.0626598089245614</v>
      </c>
      <c r="X367" s="70" t="s">
        <v>227</v>
      </c>
      <c r="Y367" s="70" t="s">
        <v>189</v>
      </c>
    </row>
    <row r="368" customFormat="false" ht="15" hidden="false" customHeight="false" outlineLevel="0" collapsed="false">
      <c r="A368" s="32" t="s">
        <v>444</v>
      </c>
      <c r="B368" s="32" t="s">
        <v>616</v>
      </c>
      <c r="C368" s="32" t="s">
        <v>616</v>
      </c>
      <c r="D368" s="66" t="n">
        <f aca="false">ROUND(S368*T368,0)</f>
        <v>208</v>
      </c>
      <c r="E368" s="66" t="n">
        <f aca="false">ROUND(S368,0)-D368</f>
        <v>230</v>
      </c>
      <c r="F368" s="66" t="n">
        <f aca="false">IF(COUNTA(D368:E368)=0,"",SUM(D368:E368))</f>
        <v>438</v>
      </c>
      <c r="G368" s="47" t="n">
        <f aca="false">IF(OR(F368="",F368=0),"",D368/F368)</f>
        <v>0.474885844748858</v>
      </c>
      <c r="H368" s="47" t="n">
        <f aca="false">IF(OR(F368="",F368=0),"",E368/F368)</f>
        <v>0.525114155251142</v>
      </c>
      <c r="I368" s="32" t="s">
        <v>187</v>
      </c>
      <c r="J368" s="36" t="n">
        <v>3.27267117391589</v>
      </c>
      <c r="K368" s="36" t="n">
        <f aca="false">$K$8</f>
        <v>1.08250239635708</v>
      </c>
      <c r="L368" s="36" t="n">
        <f aca="false">SQRT(J368^2+K368^2)</f>
        <v>3.44705498225642</v>
      </c>
      <c r="M368" s="47" t="n">
        <f aca="false">IF(G368="","",MAX(0,G368-1.96*L368/100))</f>
        <v>0.407323567096633</v>
      </c>
      <c r="N368" s="47" t="n">
        <f aca="false">IF(G368="","",MIN(1,G368+1.96*L368/100))</f>
        <v>0.542448122401084</v>
      </c>
      <c r="O368" s="66" t="n">
        <f aca="false">ROUND(S368*W368,0)</f>
        <v>63</v>
      </c>
      <c r="P368" s="66" t="n">
        <f aca="false">IF(F368="","",ROUND(SQRT((F368*L368/100)^2+(G368*O368)^2),0))</f>
        <v>34</v>
      </c>
      <c r="R368" s="67" t="n">
        <v>-3.92893499786296</v>
      </c>
      <c r="S368" s="68" t="n">
        <f aca="false">U368*V368*$F$5</f>
        <v>438.292134831461</v>
      </c>
      <c r="T368" s="69" t="n">
        <f aca="false">MAX(0,MIN(1,R368/100+$D$5))</f>
        <v>0.474162830787002</v>
      </c>
      <c r="U368" s="69" t="n">
        <v>0.51685393258427</v>
      </c>
      <c r="V368" s="68" t="n">
        <v>848</v>
      </c>
      <c r="W368" s="69" t="n">
        <v>0.144238908687966</v>
      </c>
      <c r="X368" s="70" t="s">
        <v>188</v>
      </c>
      <c r="Y368" s="70" t="s">
        <v>189</v>
      </c>
    </row>
    <row r="369" customFormat="false" ht="15" hidden="false" customHeight="false" outlineLevel="0" collapsed="false">
      <c r="A369" s="32" t="s">
        <v>444</v>
      </c>
      <c r="B369" s="32" t="s">
        <v>617</v>
      </c>
      <c r="C369" s="32" t="s">
        <v>618</v>
      </c>
      <c r="D369" s="66" t="n">
        <f aca="false">ROUND(S369*T369,0)</f>
        <v>415</v>
      </c>
      <c r="E369" s="66" t="n">
        <f aca="false">ROUND(S369,0)-D369</f>
        <v>564</v>
      </c>
      <c r="F369" s="66" t="n">
        <f aca="false">IF(COUNTA(D369:E369)=0,"",SUM(D369:E369))</f>
        <v>979</v>
      </c>
      <c r="G369" s="47" t="n">
        <f aca="false">IF(OR(F369="",F369=0),"",D369/F369)</f>
        <v>0.423901940755873</v>
      </c>
      <c r="H369" s="47" t="n">
        <f aca="false">IF(OR(F369="",F369=0),"",E369/F369)</f>
        <v>0.576098059244127</v>
      </c>
      <c r="I369" s="32" t="s">
        <v>187</v>
      </c>
      <c r="J369" s="36" t="n">
        <v>2.04108163546025</v>
      </c>
      <c r="K369" s="36" t="n">
        <f aca="false">$K$8</f>
        <v>1.08250239635708</v>
      </c>
      <c r="L369" s="36" t="n">
        <f aca="false">SQRT(J369^2+K369^2)</f>
        <v>2.31037349377366</v>
      </c>
      <c r="M369" s="47" t="n">
        <f aca="false">IF(G369="","",MAX(0,G369-1.96*L369/100))</f>
        <v>0.37861862027791</v>
      </c>
      <c r="N369" s="47" t="n">
        <f aca="false">IF(G369="","",MIN(1,G369+1.96*L369/100))</f>
        <v>0.469185261233837</v>
      </c>
      <c r="O369" s="66" t="n">
        <f aca="false">ROUND(S369*W369,0)</f>
        <v>61</v>
      </c>
      <c r="P369" s="66" t="n">
        <f aca="false">IF(F369="","",ROUND(SQRT((F369*L369/100)^2+(G369*O369)^2),0))</f>
        <v>34</v>
      </c>
      <c r="R369" s="67" t="n">
        <v>-8.96423469523161</v>
      </c>
      <c r="S369" s="68" t="n">
        <f aca="false">U369*V369*$F$5</f>
        <v>979.331514324693</v>
      </c>
      <c r="T369" s="69" t="n">
        <f aca="false">MAX(0,MIN(1,R369/100+$D$5))</f>
        <v>0.423809833813316</v>
      </c>
      <c r="U369" s="69" t="n">
        <v>0.668485675306958</v>
      </c>
      <c r="V369" s="68" t="n">
        <v>1465</v>
      </c>
      <c r="W369" s="69" t="n">
        <v>0.0626598089245614</v>
      </c>
      <c r="X369" s="70" t="s">
        <v>227</v>
      </c>
      <c r="Y369" s="70" t="s">
        <v>189</v>
      </c>
    </row>
    <row r="370" customFormat="false" ht="15" hidden="false" customHeight="false" outlineLevel="0" collapsed="false">
      <c r="A370" s="32" t="s">
        <v>444</v>
      </c>
      <c r="B370" s="32" t="s">
        <v>617</v>
      </c>
      <c r="C370" s="32" t="s">
        <v>619</v>
      </c>
      <c r="D370" s="66" t="n">
        <f aca="false">ROUND(S370*T370,0)</f>
        <v>367</v>
      </c>
      <c r="E370" s="66" t="n">
        <f aca="false">ROUND(S370,0)-D370</f>
        <v>561</v>
      </c>
      <c r="F370" s="66" t="n">
        <f aca="false">IF(COUNTA(D370:E370)=0,"",SUM(D370:E370))</f>
        <v>928</v>
      </c>
      <c r="G370" s="47" t="n">
        <f aca="false">IF(OR(F370="",F370=0),"",D370/F370)</f>
        <v>0.395474137931035</v>
      </c>
      <c r="H370" s="47" t="n">
        <f aca="false">IF(OR(F370="",F370=0),"",E370/F370)</f>
        <v>0.604525862068966</v>
      </c>
      <c r="I370" s="32" t="s">
        <v>187</v>
      </c>
      <c r="J370" s="36" t="n">
        <v>2.04108163546025</v>
      </c>
      <c r="K370" s="36" t="n">
        <f aca="false">$K$8</f>
        <v>1.08250239635708</v>
      </c>
      <c r="L370" s="36" t="n">
        <f aca="false">SQRT(J370^2+K370^2)</f>
        <v>2.31037349377366</v>
      </c>
      <c r="M370" s="47" t="n">
        <f aca="false">IF(G370="","",MAX(0,G370-1.96*L370/100))</f>
        <v>0.350190817453071</v>
      </c>
      <c r="N370" s="47" t="n">
        <f aca="false">IF(G370="","",MIN(1,G370+1.96*L370/100))</f>
        <v>0.440757458408998</v>
      </c>
      <c r="O370" s="66" t="n">
        <f aca="false">ROUND(S370*W370,0)</f>
        <v>58</v>
      </c>
      <c r="P370" s="66" t="n">
        <f aca="false">IF(F370="","",ROUND(SQRT((F370*L370/100)^2+(G370*O370)^2),0))</f>
        <v>31</v>
      </c>
      <c r="R370" s="67" t="n">
        <v>-11.7743979215098</v>
      </c>
      <c r="S370" s="68" t="n">
        <f aca="false">U370*V370*$F$5</f>
        <v>927.869774919614</v>
      </c>
      <c r="T370" s="69" t="n">
        <f aca="false">MAX(0,MIN(1,R370/100+$D$5))</f>
        <v>0.395708201550533</v>
      </c>
      <c r="U370" s="69" t="n">
        <v>0.679260450160772</v>
      </c>
      <c r="V370" s="68" t="n">
        <v>1366</v>
      </c>
      <c r="W370" s="69" t="n">
        <v>0.0626598089245614</v>
      </c>
      <c r="X370" s="70" t="s">
        <v>227</v>
      </c>
      <c r="Y370" s="70" t="s">
        <v>189</v>
      </c>
    </row>
    <row r="371" customFormat="false" ht="15" hidden="false" customHeight="false" outlineLevel="0" collapsed="false">
      <c r="A371" s="32" t="s">
        <v>444</v>
      </c>
      <c r="B371" s="32" t="s">
        <v>617</v>
      </c>
      <c r="C371" s="32" t="s">
        <v>620</v>
      </c>
      <c r="D371" s="66" t="n">
        <f aca="false">ROUND(S371*T371,0)</f>
        <v>436</v>
      </c>
      <c r="E371" s="66" t="n">
        <f aca="false">ROUND(S371,0)-D371</f>
        <v>453</v>
      </c>
      <c r="F371" s="66" t="n">
        <f aca="false">IF(COUNTA(D371:E371)=0,"",SUM(D371:E371))</f>
        <v>889</v>
      </c>
      <c r="G371" s="47" t="n">
        <f aca="false">IF(OR(F371="",F371=0),"",D371/F371)</f>
        <v>0.490438695163105</v>
      </c>
      <c r="H371" s="47" t="n">
        <f aca="false">IF(OR(F371="",F371=0),"",E371/F371)</f>
        <v>0.509561304836895</v>
      </c>
      <c r="I371" s="32" t="s">
        <v>187</v>
      </c>
      <c r="J371" s="36" t="n">
        <v>2.23195740581291</v>
      </c>
      <c r="K371" s="36" t="n">
        <f aca="false">$K$8</f>
        <v>1.08250239635708</v>
      </c>
      <c r="L371" s="36" t="n">
        <f aca="false">SQRT(J371^2+K371^2)</f>
        <v>2.48061389568831</v>
      </c>
      <c r="M371" s="47" t="n">
        <f aca="false">IF(G371="","",MAX(0,G371-1.96*L371/100))</f>
        <v>0.441818662807614</v>
      </c>
      <c r="N371" s="47" t="n">
        <f aca="false">IF(G371="","",MIN(1,G371+1.96*L371/100))</f>
        <v>0.539058727518595</v>
      </c>
      <c r="O371" s="66" t="n">
        <f aca="false">ROUND(S371*W371,0)</f>
        <v>75</v>
      </c>
      <c r="P371" s="66" t="n">
        <f aca="false">IF(F371="","",ROUND(SQRT((F371*L371/100)^2+(G371*O371)^2),0))</f>
        <v>43</v>
      </c>
      <c r="R371" s="67" t="n">
        <v>-2.29306405088875</v>
      </c>
      <c r="S371" s="68" t="n">
        <f aca="false">U371*V371*$F$5</f>
        <v>888.564146620848</v>
      </c>
      <c r="T371" s="69" t="n">
        <f aca="false">MAX(0,MIN(1,R371/100+$D$5))</f>
        <v>0.490521540256744</v>
      </c>
      <c r="U371" s="69" t="n">
        <v>0.521764032073311</v>
      </c>
      <c r="V371" s="68" t="n">
        <v>1703</v>
      </c>
      <c r="W371" s="69" t="n">
        <v>0.084758520671361</v>
      </c>
      <c r="X371" s="70" t="s">
        <v>194</v>
      </c>
      <c r="Y371" s="70" t="s">
        <v>189</v>
      </c>
    </row>
    <row r="372" customFormat="false" ht="15" hidden="false" customHeight="false" outlineLevel="0" collapsed="false">
      <c r="A372" s="32" t="s">
        <v>444</v>
      </c>
      <c r="B372" s="32" t="s">
        <v>617</v>
      </c>
      <c r="C372" s="32" t="s">
        <v>621</v>
      </c>
      <c r="D372" s="66" t="n">
        <f aca="false">ROUND(S372*T372,0)</f>
        <v>245</v>
      </c>
      <c r="E372" s="66" t="n">
        <f aca="false">ROUND(S372,0)-D372</f>
        <v>336</v>
      </c>
      <c r="F372" s="66" t="n">
        <f aca="false">IF(COUNTA(D372:E372)=0,"",SUM(D372:E372))</f>
        <v>581</v>
      </c>
      <c r="G372" s="47" t="n">
        <f aca="false">IF(OR(F372="",F372=0),"",D372/F372)</f>
        <v>0.421686746987952</v>
      </c>
      <c r="H372" s="47" t="n">
        <f aca="false">IF(OR(F372="",F372=0),"",E372/F372)</f>
        <v>0.578313253012048</v>
      </c>
      <c r="I372" s="32" t="s">
        <v>187</v>
      </c>
      <c r="J372" s="36" t="n">
        <v>2.23195740581291</v>
      </c>
      <c r="K372" s="36" t="n">
        <f aca="false">$K$8</f>
        <v>1.08250239635708</v>
      </c>
      <c r="L372" s="36" t="n">
        <f aca="false">SQRT(J372^2+K372^2)</f>
        <v>2.48061389568831</v>
      </c>
      <c r="M372" s="47" t="n">
        <f aca="false">IF(G372="","",MAX(0,G372-1.96*L372/100))</f>
        <v>0.373066714632461</v>
      </c>
      <c r="N372" s="47" t="n">
        <f aca="false">IF(G372="","",MIN(1,G372+1.96*L372/100))</f>
        <v>0.470306779343443</v>
      </c>
      <c r="O372" s="66" t="n">
        <f aca="false">ROUND(S372*W372,0)</f>
        <v>49</v>
      </c>
      <c r="P372" s="66" t="n">
        <f aca="false">IF(F372="","",ROUND(SQRT((F372*L372/100)^2+(G372*O372)^2),0))</f>
        <v>25</v>
      </c>
      <c r="R372" s="67" t="n">
        <v>-9.21851638256315</v>
      </c>
      <c r="S372" s="68" t="n">
        <f aca="false">U372*V372*$F$5</f>
        <v>580.714285714285</v>
      </c>
      <c r="T372" s="69" t="n">
        <f aca="false">MAX(0,MIN(1,R372/100+$D$5))</f>
        <v>0.42126701694</v>
      </c>
      <c r="U372" s="69" t="n">
        <v>0.714285714285714</v>
      </c>
      <c r="V372" s="68" t="n">
        <v>813</v>
      </c>
      <c r="W372" s="69" t="n">
        <v>0.084758520671361</v>
      </c>
      <c r="X372" s="70" t="s">
        <v>194</v>
      </c>
      <c r="Y372" s="70" t="s">
        <v>189</v>
      </c>
    </row>
    <row r="373" customFormat="false" ht="15" hidden="false" customHeight="false" outlineLevel="0" collapsed="false">
      <c r="A373" s="32" t="s">
        <v>444</v>
      </c>
      <c r="B373" s="32" t="s">
        <v>622</v>
      </c>
      <c r="C373" s="32" t="s">
        <v>623</v>
      </c>
      <c r="D373" s="66" t="n">
        <f aca="false">ROUND(S373*T373,0)</f>
        <v>452</v>
      </c>
      <c r="E373" s="66" t="n">
        <f aca="false">ROUND(S373,0)-D373</f>
        <v>313</v>
      </c>
      <c r="F373" s="66" t="n">
        <f aca="false">IF(COUNTA(D373:E373)=0,"",SUM(D373:E373))</f>
        <v>765</v>
      </c>
      <c r="G373" s="47" t="n">
        <f aca="false">IF(OR(F373="",F373=0),"",D373/F373)</f>
        <v>0.590849673202614</v>
      </c>
      <c r="H373" s="47" t="n">
        <f aca="false">IF(OR(F373="",F373=0),"",E373/F373)</f>
        <v>0.409150326797386</v>
      </c>
      <c r="I373" s="32" t="s">
        <v>187</v>
      </c>
      <c r="J373" s="36" t="n">
        <v>2.23195740581291</v>
      </c>
      <c r="K373" s="36" t="n">
        <f aca="false">$K$8</f>
        <v>1.08250239635708</v>
      </c>
      <c r="L373" s="36" t="n">
        <f aca="false">SQRT(J373^2+K373^2)</f>
        <v>2.48061389568831</v>
      </c>
      <c r="M373" s="47" t="n">
        <f aca="false">IF(G373="","",MAX(0,G373-1.96*L373/100))</f>
        <v>0.542229640847124</v>
      </c>
      <c r="N373" s="47" t="n">
        <f aca="false">IF(G373="","",MIN(1,G373+1.96*L373/100))</f>
        <v>0.639469705558105</v>
      </c>
      <c r="O373" s="66" t="n">
        <f aca="false">ROUND(S373*W373,0)</f>
        <v>65</v>
      </c>
      <c r="P373" s="66" t="n">
        <f aca="false">IF(F373="","",ROUND(SQRT((F373*L373/100)^2+(G373*O373)^2),0))</f>
        <v>43</v>
      </c>
      <c r="R373" s="67" t="n">
        <v>7.79569090019414</v>
      </c>
      <c r="S373" s="68" t="n">
        <f aca="false">U373*V373*$F$5</f>
        <v>764.667071688942</v>
      </c>
      <c r="T373" s="69" t="n">
        <f aca="false">MAX(0,MIN(1,R373/100+$D$5))</f>
        <v>0.591409089767573</v>
      </c>
      <c r="U373" s="69" t="n">
        <v>0.451397326852977</v>
      </c>
      <c r="V373" s="68" t="n">
        <v>1694</v>
      </c>
      <c r="W373" s="69" t="n">
        <v>0.084758520671361</v>
      </c>
      <c r="X373" s="70" t="s">
        <v>194</v>
      </c>
      <c r="Y373" s="70" t="s">
        <v>189</v>
      </c>
    </row>
    <row r="374" customFormat="false" ht="15" hidden="false" customHeight="false" outlineLevel="0" collapsed="false">
      <c r="A374" s="32" t="s">
        <v>444</v>
      </c>
      <c r="B374" s="32" t="s">
        <v>622</v>
      </c>
      <c r="C374" s="32" t="s">
        <v>624</v>
      </c>
      <c r="D374" s="66" t="n">
        <f aca="false">ROUND(S374*T374,0)</f>
        <v>348</v>
      </c>
      <c r="E374" s="66" t="n">
        <f aca="false">ROUND(S374,0)-D374</f>
        <v>271</v>
      </c>
      <c r="F374" s="66" t="n">
        <f aca="false">IF(COUNTA(D374:E374)=0,"",SUM(D374:E374))</f>
        <v>619</v>
      </c>
      <c r="G374" s="47" t="n">
        <f aca="false">IF(OR(F374="",F374=0),"",D374/F374)</f>
        <v>0.562197092084007</v>
      </c>
      <c r="H374" s="47" t="n">
        <f aca="false">IF(OR(F374="",F374=0),"",E374/F374)</f>
        <v>0.437802907915994</v>
      </c>
      <c r="I374" s="32" t="s">
        <v>187</v>
      </c>
      <c r="J374" s="36" t="n">
        <v>2.23195740581291</v>
      </c>
      <c r="K374" s="36" t="n">
        <f aca="false">$K$8</f>
        <v>1.08250239635708</v>
      </c>
      <c r="L374" s="36" t="n">
        <f aca="false">SQRT(J374^2+K374^2)</f>
        <v>2.48061389568831</v>
      </c>
      <c r="M374" s="47" t="n">
        <f aca="false">IF(G374="","",MAX(0,G374-1.96*L374/100))</f>
        <v>0.513577059728516</v>
      </c>
      <c r="N374" s="47" t="n">
        <f aca="false">IF(G374="","",MIN(1,G374+1.96*L374/100))</f>
        <v>0.610817124439497</v>
      </c>
      <c r="O374" s="66" t="n">
        <f aca="false">ROUND(S374*W374,0)</f>
        <v>52</v>
      </c>
      <c r="P374" s="66" t="n">
        <f aca="false">IF(F374="","",ROUND(SQRT((F374*L374/100)^2+(G374*O374)^2),0))</f>
        <v>33</v>
      </c>
      <c r="R374" s="67" t="n">
        <v>4.88382416932218</v>
      </c>
      <c r="S374" s="68" t="n">
        <f aca="false">U374*V374*$F$5</f>
        <v>619.017871017871</v>
      </c>
      <c r="T374" s="69" t="n">
        <f aca="false">MAX(0,MIN(1,R374/100+$D$5))</f>
        <v>0.562290422458853</v>
      </c>
      <c r="U374" s="69" t="n">
        <v>0.469308469308469</v>
      </c>
      <c r="V374" s="68" t="n">
        <v>1319</v>
      </c>
      <c r="W374" s="69" t="n">
        <v>0.084758520671361</v>
      </c>
      <c r="X374" s="70" t="s">
        <v>194</v>
      </c>
      <c r="Y374" s="70" t="s">
        <v>189</v>
      </c>
    </row>
    <row r="375" customFormat="false" ht="15" hidden="false" customHeight="false" outlineLevel="0" collapsed="false">
      <c r="A375" s="32" t="s">
        <v>444</v>
      </c>
      <c r="B375" s="32" t="s">
        <v>622</v>
      </c>
      <c r="C375" s="32" t="s">
        <v>625</v>
      </c>
      <c r="D375" s="66" t="n">
        <f aca="false">ROUND(S375*T375,0)</f>
        <v>520</v>
      </c>
      <c r="E375" s="66" t="n">
        <f aca="false">ROUND(S375,0)-D375</f>
        <v>446</v>
      </c>
      <c r="F375" s="66" t="n">
        <f aca="false">IF(COUNTA(D375:E375)=0,"",SUM(D375:E375))</f>
        <v>966</v>
      </c>
      <c r="G375" s="47" t="n">
        <f aca="false">IF(OR(F375="",F375=0),"",D375/F375)</f>
        <v>0.538302277432712</v>
      </c>
      <c r="H375" s="47" t="n">
        <f aca="false">IF(OR(F375="",F375=0),"",E375/F375)</f>
        <v>0.461697722567288</v>
      </c>
      <c r="I375" s="32" t="s">
        <v>187</v>
      </c>
      <c r="J375" s="36" t="n">
        <v>2.04108163546025</v>
      </c>
      <c r="K375" s="36" t="n">
        <f aca="false">$K$8</f>
        <v>1.08250239635708</v>
      </c>
      <c r="L375" s="36" t="n">
        <f aca="false">SQRT(J375^2+K375^2)</f>
        <v>2.31037349377366</v>
      </c>
      <c r="M375" s="47" t="n">
        <f aca="false">IF(G375="","",MAX(0,G375-1.96*L375/100))</f>
        <v>0.493018956954748</v>
      </c>
      <c r="N375" s="47" t="n">
        <f aca="false">IF(G375="","",MIN(1,G375+1.96*L375/100))</f>
        <v>0.583585597910676</v>
      </c>
      <c r="O375" s="66" t="n">
        <f aca="false">ROUND(S375*W375,0)</f>
        <v>61</v>
      </c>
      <c r="P375" s="66" t="n">
        <f aca="false">IF(F375="","",ROUND(SQRT((F375*L375/100)^2+(G375*O375)^2),0))</f>
        <v>40</v>
      </c>
      <c r="R375" s="67" t="n">
        <v>2.47232650159666</v>
      </c>
      <c r="S375" s="68" t="n">
        <f aca="false">U375*V375*$F$5</f>
        <v>966.474176094441</v>
      </c>
      <c r="T375" s="69" t="n">
        <f aca="false">MAX(0,MIN(1,R375/100+$D$5))</f>
        <v>0.538175445781598</v>
      </c>
      <c r="U375" s="69" t="n">
        <v>0.465322183964584</v>
      </c>
      <c r="V375" s="68" t="n">
        <v>2077</v>
      </c>
      <c r="W375" s="69" t="n">
        <v>0.0626598089245614</v>
      </c>
      <c r="X375" s="70" t="s">
        <v>227</v>
      </c>
      <c r="Y375" s="70" t="s">
        <v>189</v>
      </c>
    </row>
    <row r="376" customFormat="false" ht="15" hidden="false" customHeight="false" outlineLevel="0" collapsed="false">
      <c r="A376" s="32" t="s">
        <v>444</v>
      </c>
      <c r="B376" s="32" t="s">
        <v>626</v>
      </c>
      <c r="C376" s="32" t="s">
        <v>626</v>
      </c>
      <c r="D376" s="66" t="n">
        <f aca="false">ROUND(S376*T376,0)</f>
        <v>498</v>
      </c>
      <c r="E376" s="66" t="n">
        <f aca="false">ROUND(S376,0)-D376</f>
        <v>647</v>
      </c>
      <c r="F376" s="66" t="n">
        <f aca="false">IF(COUNTA(D376:E376)=0,"",SUM(D376:E376))</f>
        <v>1145</v>
      </c>
      <c r="G376" s="47" t="n">
        <f aca="false">IF(OR(F376="",F376=0),"",D376/F376)</f>
        <v>0.434934497816594</v>
      </c>
      <c r="H376" s="47" t="n">
        <f aca="false">IF(OR(F376="",F376=0),"",E376/F376)</f>
        <v>0.565065502183406</v>
      </c>
      <c r="I376" s="32" t="s">
        <v>187</v>
      </c>
      <c r="J376" s="36" t="n">
        <v>2.04108163546025</v>
      </c>
      <c r="K376" s="36" t="n">
        <f aca="false">$K$8</f>
        <v>1.08250239635708</v>
      </c>
      <c r="L376" s="36" t="n">
        <f aca="false">SQRT(J376^2+K376^2)</f>
        <v>2.31037349377366</v>
      </c>
      <c r="M376" s="47" t="n">
        <f aca="false">IF(G376="","",MAX(0,G376-1.96*L376/100))</f>
        <v>0.38965117733863</v>
      </c>
      <c r="N376" s="47" t="n">
        <f aca="false">IF(G376="","",MIN(1,G376+1.96*L376/100))</f>
        <v>0.480217818294558</v>
      </c>
      <c r="O376" s="66" t="n">
        <f aca="false">ROUND(S376*W376,0)</f>
        <v>72</v>
      </c>
      <c r="P376" s="66" t="n">
        <f aca="false">IF(F376="","",ROUND(SQRT((F376*L376/100)^2+(G376*O376)^2),0))</f>
        <v>41</v>
      </c>
      <c r="R376" s="67" t="n">
        <v>-7.84551514869251</v>
      </c>
      <c r="S376" s="68" t="n">
        <f aca="false">U376*V376*$F$5</f>
        <v>1145.48062775871</v>
      </c>
      <c r="T376" s="69" t="n">
        <f aca="false">MAX(0,MIN(1,R376/100+$D$5))</f>
        <v>0.434997029278707</v>
      </c>
      <c r="U376" s="69" t="n">
        <v>0.537027954879843</v>
      </c>
      <c r="V376" s="68" t="n">
        <v>2133</v>
      </c>
      <c r="W376" s="69" t="n">
        <v>0.0626598089245614</v>
      </c>
      <c r="X376" s="70" t="s">
        <v>227</v>
      </c>
      <c r="Y376" s="70" t="s">
        <v>189</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627</v>
      </c>
    </row>
    <row r="2" customFormat="false" ht="15" hidden="false" customHeight="false" outlineLevel="0" collapsed="false">
      <c r="A2" s="2" t="s">
        <v>145</v>
      </c>
    </row>
    <row r="3" customFormat="false" ht="15" hidden="false" customHeight="false" outlineLevel="0" collapsed="false">
      <c r="A3" s="13" t="s">
        <v>146</v>
      </c>
      <c r="B3" s="13"/>
      <c r="C3" s="13"/>
      <c r="D3" s="13"/>
      <c r="E3" s="13"/>
      <c r="F3" s="13"/>
      <c r="G3" s="13"/>
      <c r="H3" s="13"/>
      <c r="I3" s="13"/>
    </row>
    <row r="4" customFormat="false" ht="15" hidden="false" customHeight="false" outlineLevel="0" collapsed="false">
      <c r="A4" s="0" t="s">
        <v>147</v>
      </c>
      <c r="B4" s="0" t="s">
        <v>628</v>
      </c>
      <c r="C4" s="0" t="s">
        <v>149</v>
      </c>
      <c r="D4" s="55" t="n">
        <v>46300</v>
      </c>
      <c r="E4" s="56" t="s">
        <v>150</v>
      </c>
      <c r="F4" s="56" t="s">
        <v>151</v>
      </c>
      <c r="G4" s="56" t="s">
        <v>152</v>
      </c>
      <c r="H4" s="56" t="s">
        <v>153</v>
      </c>
    </row>
    <row r="5" customFormat="false" ht="15" hidden="false" customHeight="false" outlineLevel="0" collapsed="false">
      <c r="A5" s="0" t="s">
        <v>154</v>
      </c>
      <c r="B5" s="57" t="n">
        <f aca="false">'Scenario &amp; Comparison'!$C$6</f>
        <v>0.494960810113265</v>
      </c>
      <c r="C5" s="56" t="s">
        <v>155</v>
      </c>
      <c r="D5" s="58" t="n">
        <f aca="false">B5-SUMPRODUCT(R12:R376,S12:S376)/SUM(S12:S376)/100</f>
        <v>0.511244861192254</v>
      </c>
      <c r="E5" s="56" t="s">
        <v>156</v>
      </c>
      <c r="F5" s="59" t="n">
        <f aca="false">'Scenario &amp; Comparison'!$C$7</f>
        <v>1</v>
      </c>
    </row>
    <row r="6" customFormat="false" ht="15" hidden="false" customHeight="false" outlineLevel="0" collapsed="false">
      <c r="A6" s="4" t="s">
        <v>157</v>
      </c>
      <c r="B6" s="4"/>
      <c r="C6" s="4"/>
      <c r="D6" s="4"/>
      <c r="E6" s="4"/>
      <c r="F6" s="4"/>
      <c r="G6" s="4"/>
      <c r="H6" s="4"/>
      <c r="I6" s="4"/>
      <c r="J6" s="4"/>
      <c r="K6" s="4"/>
      <c r="L6" s="4"/>
      <c r="M6" s="4"/>
      <c r="N6" s="4"/>
      <c r="O6" s="4"/>
      <c r="P6" s="4"/>
    </row>
    <row r="7" customFormat="false" ht="45" hidden="false" customHeight="true" outlineLevel="0" collapsed="false">
      <c r="A7" s="8" t="s">
        <v>158</v>
      </c>
      <c r="B7" s="8" t="s">
        <v>159</v>
      </c>
      <c r="C7" s="8" t="s">
        <v>160</v>
      </c>
      <c r="D7" s="8" t="s">
        <v>37</v>
      </c>
      <c r="E7" s="8" t="s">
        <v>38</v>
      </c>
      <c r="F7" s="8" t="s">
        <v>39</v>
      </c>
      <c r="G7" s="8" t="s">
        <v>40</v>
      </c>
      <c r="H7" s="8" t="s">
        <v>161</v>
      </c>
      <c r="I7" s="8" t="s">
        <v>162</v>
      </c>
      <c r="J7" s="8" t="s">
        <v>163</v>
      </c>
      <c r="K7" s="8" t="s">
        <v>164</v>
      </c>
      <c r="L7" s="8" t="s">
        <v>165</v>
      </c>
      <c r="M7" s="8" t="s">
        <v>166</v>
      </c>
      <c r="N7" s="8" t="s">
        <v>167</v>
      </c>
      <c r="O7" s="8" t="s">
        <v>168</v>
      </c>
      <c r="P7" s="8" t="s">
        <v>169</v>
      </c>
    </row>
    <row r="8" customFormat="false" ht="15" hidden="false" customHeight="false" outlineLevel="0" collapsed="false">
      <c r="A8" s="20" t="s">
        <v>170</v>
      </c>
      <c r="B8" s="20" t="s">
        <v>171</v>
      </c>
      <c r="C8" s="20"/>
      <c r="D8" s="60" t="n">
        <f aca="false">SUM(D12:D376)</f>
        <v>151998</v>
      </c>
      <c r="E8" s="60" t="n">
        <f aca="false">SUM(E12:E376)</f>
        <v>155102</v>
      </c>
      <c r="F8" s="60" t="n">
        <f aca="false">D8+E8</f>
        <v>307100</v>
      </c>
      <c r="G8" s="61" t="n">
        <f aca="false">IF(F8=0,"",D8/F8)</f>
        <v>0.494946271572778</v>
      </c>
      <c r="H8" s="61" t="n">
        <f aca="false">IF(F8=0,"",E8/F8)</f>
        <v>0.505053728427222</v>
      </c>
      <c r="I8" s="20" t="s">
        <v>172</v>
      </c>
      <c r="J8" s="62" t="n">
        <v>0</v>
      </c>
      <c r="K8" s="62" t="n">
        <v>1.08097709874515</v>
      </c>
      <c r="L8" s="62" t="n">
        <f aca="false">SQRT(J8^2+K8^2)</f>
        <v>1.08097709874515</v>
      </c>
      <c r="M8" s="61" t="n">
        <f aca="false">G8-1.96*L8/100</f>
        <v>0.473759120437373</v>
      </c>
      <c r="N8" s="61" t="n">
        <f aca="false">G8+1.96*L8/100</f>
        <v>0.516133422708183</v>
      </c>
      <c r="O8" s="60" t="n">
        <f aca="false">ROUND(F8*0.03668,0)</f>
        <v>11264</v>
      </c>
      <c r="P8" s="60" t="n">
        <f aca="false">ROUND(SQRT((F8*L8/100)^2+(G8*O8)^2),0)</f>
        <v>6489</v>
      </c>
    </row>
    <row r="9" customFormat="false" ht="15" hidden="false" customHeight="false" outlineLevel="0" collapsed="false">
      <c r="A9" s="13" t="s">
        <v>173</v>
      </c>
      <c r="B9" s="13"/>
      <c r="C9" s="13"/>
      <c r="D9" s="13"/>
      <c r="E9" s="13"/>
      <c r="F9" s="13"/>
      <c r="G9" s="13"/>
      <c r="H9" s="13"/>
      <c r="I9" s="13"/>
      <c r="J9" s="13"/>
      <c r="K9" s="13"/>
      <c r="L9" s="13"/>
      <c r="M9" s="13"/>
      <c r="N9" s="13"/>
      <c r="O9" s="13"/>
      <c r="P9" s="13"/>
    </row>
    <row r="10" customFormat="false" ht="15" hidden="false" customHeight="false" outlineLevel="0" collapsed="false">
      <c r="A10" s="4" t="s">
        <v>174</v>
      </c>
      <c r="B10" s="4"/>
      <c r="C10" s="4"/>
      <c r="D10" s="4"/>
      <c r="E10" s="4"/>
      <c r="F10" s="4"/>
      <c r="G10" s="4"/>
      <c r="H10" s="4"/>
      <c r="I10" s="4"/>
      <c r="J10" s="4"/>
      <c r="K10" s="4"/>
      <c r="L10" s="4"/>
      <c r="M10" s="4"/>
      <c r="N10" s="4"/>
      <c r="O10" s="4"/>
      <c r="P10" s="4"/>
      <c r="R10" s="63" t="s">
        <v>175</v>
      </c>
      <c r="S10" s="64"/>
      <c r="T10" s="64"/>
      <c r="U10" s="64"/>
      <c r="V10" s="64"/>
      <c r="W10" s="64"/>
      <c r="X10" s="64"/>
      <c r="Y10" s="64"/>
    </row>
    <row r="11" customFormat="false" ht="31.5" hidden="false" customHeight="true" outlineLevel="0" collapsed="false">
      <c r="A11" s="8" t="s">
        <v>136</v>
      </c>
      <c r="B11" s="8" t="s">
        <v>137</v>
      </c>
      <c r="C11" s="8" t="s">
        <v>138</v>
      </c>
      <c r="D11" s="8" t="s">
        <v>37</v>
      </c>
      <c r="E11" s="8" t="s">
        <v>38</v>
      </c>
      <c r="F11" s="8" t="s">
        <v>39</v>
      </c>
      <c r="G11" s="8" t="s">
        <v>40</v>
      </c>
      <c r="H11" s="8" t="s">
        <v>161</v>
      </c>
      <c r="I11" s="8" t="s">
        <v>176</v>
      </c>
      <c r="J11" s="8" t="s">
        <v>163</v>
      </c>
      <c r="K11" s="8" t="s">
        <v>164</v>
      </c>
      <c r="L11" s="8" t="s">
        <v>165</v>
      </c>
      <c r="M11" s="8" t="s">
        <v>166</v>
      </c>
      <c r="N11" s="8" t="s">
        <v>167</v>
      </c>
      <c r="O11" s="8" t="s">
        <v>168</v>
      </c>
      <c r="P11" s="8" t="s">
        <v>169</v>
      </c>
      <c r="R11" s="65" t="s">
        <v>177</v>
      </c>
      <c r="S11" s="65" t="s">
        <v>178</v>
      </c>
      <c r="T11" s="65" t="s">
        <v>179</v>
      </c>
      <c r="U11" s="65" t="s">
        <v>180</v>
      </c>
      <c r="V11" s="65" t="s">
        <v>181</v>
      </c>
      <c r="W11" s="65" t="s">
        <v>182</v>
      </c>
      <c r="X11" s="65" t="s">
        <v>183</v>
      </c>
      <c r="Y11" s="65" t="s">
        <v>184</v>
      </c>
    </row>
    <row r="12" customFormat="false" ht="15" hidden="false" customHeight="false" outlineLevel="0" collapsed="false">
      <c r="A12" s="32" t="s">
        <v>185</v>
      </c>
      <c r="B12" s="32" t="s">
        <v>186</v>
      </c>
      <c r="C12" s="32" t="s">
        <v>186</v>
      </c>
      <c r="D12" s="66" t="n">
        <f aca="false">ROUND(S12*T12,0)</f>
        <v>142</v>
      </c>
      <c r="E12" s="66" t="n">
        <f aca="false">ROUND(S12,0)-D12</f>
        <v>222</v>
      </c>
      <c r="F12" s="66" t="n">
        <f aca="false">IF(COUNTA(D12:E12)=0,"",SUM(D12:E12))</f>
        <v>364</v>
      </c>
      <c r="G12" s="47" t="n">
        <f aca="false">IF(OR(F12="",F12=0),"",D12/F12)</f>
        <v>0.39010989010989</v>
      </c>
      <c r="H12" s="47" t="n">
        <f aca="false">IF(OR(F12="",F12=0),"",E12/F12)</f>
        <v>0.60989010989011</v>
      </c>
      <c r="I12" s="32" t="s">
        <v>187</v>
      </c>
      <c r="J12" s="36" t="n">
        <v>3.50278191458698</v>
      </c>
      <c r="K12" s="36" t="n">
        <f aca="false">$K$8</f>
        <v>1.08097709874515</v>
      </c>
      <c r="L12" s="36" t="n">
        <f aca="false">SQRT(J12^2+K12^2)</f>
        <v>3.66578676809892</v>
      </c>
      <c r="M12" s="47" t="n">
        <f aca="false">IF(G12="","",MAX(0,G12-1.96*L12/100))</f>
        <v>0.318260469455151</v>
      </c>
      <c r="N12" s="47" t="n">
        <f aca="false">IF(G12="","",MIN(1,G12+1.96*L12/100))</f>
        <v>0.461959310764629</v>
      </c>
      <c r="O12" s="66" t="n">
        <f aca="false">ROUND(S12*W12,0)</f>
        <v>53</v>
      </c>
      <c r="P12" s="66" t="n">
        <f aca="false">IF(F12="","",ROUND(SQRT((F12*L12/100)^2+(G12*O12)^2),0))</f>
        <v>25</v>
      </c>
      <c r="R12" s="67" t="n">
        <v>-12.1232843919177</v>
      </c>
      <c r="S12" s="68" t="n">
        <f aca="false">U12*V12*$F$5</f>
        <v>364.490963855422</v>
      </c>
      <c r="T12" s="69" t="n">
        <f aca="false">MAX(0,MIN(1,R12/100+$D$5))</f>
        <v>0.390012017273076</v>
      </c>
      <c r="U12" s="69" t="n">
        <v>0.58132530120482</v>
      </c>
      <c r="V12" s="68" t="n">
        <v>627</v>
      </c>
      <c r="W12" s="69" t="n">
        <v>0.144238908687966</v>
      </c>
      <c r="X12" s="70" t="s">
        <v>188</v>
      </c>
      <c r="Y12" s="70" t="s">
        <v>189</v>
      </c>
    </row>
    <row r="13" customFormat="false" ht="15" hidden="false" customHeight="false" outlineLevel="0" collapsed="false">
      <c r="A13" s="32" t="s">
        <v>185</v>
      </c>
      <c r="B13" s="32" t="s">
        <v>190</v>
      </c>
      <c r="C13" s="32" t="s">
        <v>190</v>
      </c>
      <c r="D13" s="66" t="n">
        <f aca="false">ROUND(S13*T13,0)</f>
        <v>93</v>
      </c>
      <c r="E13" s="66" t="n">
        <f aca="false">ROUND(S13,0)-D13</f>
        <v>237</v>
      </c>
      <c r="F13" s="66" t="n">
        <f aca="false">IF(COUNTA(D13:E13)=0,"",SUM(D13:E13))</f>
        <v>330</v>
      </c>
      <c r="G13" s="47" t="n">
        <f aca="false">IF(OR(F13="",F13=0),"",D13/F13)</f>
        <v>0.281818181818182</v>
      </c>
      <c r="H13" s="47" t="n">
        <f aca="false">IF(OR(F13="",F13=0),"",E13/F13)</f>
        <v>0.718181818181818</v>
      </c>
      <c r="I13" s="32" t="s">
        <v>187</v>
      </c>
      <c r="J13" s="36" t="n">
        <v>3.50278191458698</v>
      </c>
      <c r="K13" s="36" t="n">
        <f aca="false">$K$8</f>
        <v>1.08097709874515</v>
      </c>
      <c r="L13" s="36" t="n">
        <f aca="false">SQRT(J13^2+K13^2)</f>
        <v>3.66578676809892</v>
      </c>
      <c r="M13" s="47" t="n">
        <f aca="false">IF(G13="","",MAX(0,G13-1.96*L13/100))</f>
        <v>0.209968761163443</v>
      </c>
      <c r="N13" s="47" t="n">
        <f aca="false">IF(G13="","",MIN(1,G13+1.96*L13/100))</f>
        <v>0.353667602472921</v>
      </c>
      <c r="O13" s="66" t="n">
        <f aca="false">ROUND(S13*W13,0)</f>
        <v>48</v>
      </c>
      <c r="P13" s="66" t="n">
        <f aca="false">IF(F13="","",ROUND(SQRT((F13*L13/100)^2+(G13*O13)^2),0))</f>
        <v>18</v>
      </c>
      <c r="R13" s="67" t="n">
        <v>-22.8161062890795</v>
      </c>
      <c r="S13" s="68" t="n">
        <f aca="false">U13*V13*$F$5</f>
        <v>330.130136986301</v>
      </c>
      <c r="T13" s="69" t="n">
        <f aca="false">MAX(0,MIN(1,R13/100+$D$5))</f>
        <v>0.283083798301459</v>
      </c>
      <c r="U13" s="69" t="n">
        <v>0.537671232876712</v>
      </c>
      <c r="V13" s="68" t="n">
        <v>614</v>
      </c>
      <c r="W13" s="69" t="n">
        <v>0.144238908687966</v>
      </c>
      <c r="X13" s="70" t="s">
        <v>188</v>
      </c>
      <c r="Y13" s="70" t="s">
        <v>189</v>
      </c>
    </row>
    <row r="14" customFormat="false" ht="15" hidden="false" customHeight="false" outlineLevel="0" collapsed="false">
      <c r="A14" s="32" t="s">
        <v>185</v>
      </c>
      <c r="B14" s="32" t="s">
        <v>191</v>
      </c>
      <c r="C14" s="32" t="s">
        <v>191</v>
      </c>
      <c r="D14" s="66" t="n">
        <f aca="false">ROUND(S14*T14,0)</f>
        <v>123</v>
      </c>
      <c r="E14" s="66" t="n">
        <f aca="false">ROUND(S14,0)-D14</f>
        <v>233</v>
      </c>
      <c r="F14" s="66" t="n">
        <f aca="false">IF(COUNTA(D14:E14)=0,"",SUM(D14:E14))</f>
        <v>356</v>
      </c>
      <c r="G14" s="47" t="n">
        <f aca="false">IF(OR(F14="",F14=0),"",D14/F14)</f>
        <v>0.345505617977528</v>
      </c>
      <c r="H14" s="47" t="n">
        <f aca="false">IF(OR(F14="",F14=0),"",E14/F14)</f>
        <v>0.654494382022472</v>
      </c>
      <c r="I14" s="32" t="s">
        <v>187</v>
      </c>
      <c r="J14" s="36" t="n">
        <v>3.50278191458698</v>
      </c>
      <c r="K14" s="36" t="n">
        <f aca="false">$K$8</f>
        <v>1.08097709874515</v>
      </c>
      <c r="L14" s="36" t="n">
        <f aca="false">SQRT(J14^2+K14^2)</f>
        <v>3.66578676809892</v>
      </c>
      <c r="M14" s="47" t="n">
        <f aca="false">IF(G14="","",MAX(0,G14-1.96*L14/100))</f>
        <v>0.273656197322789</v>
      </c>
      <c r="N14" s="47" t="n">
        <f aca="false">IF(G14="","",MIN(1,G14+1.96*L14/100))</f>
        <v>0.417355038632267</v>
      </c>
      <c r="O14" s="66" t="n">
        <f aca="false">ROUND(S14*W14,0)</f>
        <v>51</v>
      </c>
      <c r="P14" s="66" t="n">
        <f aca="false">IF(F14="","",ROUND(SQRT((F14*L14/100)^2+(G14*O14)^2),0))</f>
        <v>22</v>
      </c>
      <c r="R14" s="67" t="n">
        <v>-16.4730153557832</v>
      </c>
      <c r="S14" s="68" t="n">
        <f aca="false">U14*V14*$F$5</f>
        <v>355.63436928702</v>
      </c>
      <c r="T14" s="69" t="n">
        <f aca="false">MAX(0,MIN(1,R14/100+$D$5))</f>
        <v>0.346514707634422</v>
      </c>
      <c r="U14" s="69" t="n">
        <v>0.636197440585009</v>
      </c>
      <c r="V14" s="68" t="n">
        <v>559</v>
      </c>
      <c r="W14" s="69" t="n">
        <v>0.144238908687966</v>
      </c>
      <c r="X14" s="70" t="s">
        <v>188</v>
      </c>
      <c r="Y14" s="70" t="s">
        <v>189</v>
      </c>
    </row>
    <row r="15" customFormat="false" ht="15" hidden="false" customHeight="false" outlineLevel="0" collapsed="false">
      <c r="A15" s="32" t="s">
        <v>185</v>
      </c>
      <c r="B15" s="32" t="s">
        <v>192</v>
      </c>
      <c r="C15" s="32" t="s">
        <v>193</v>
      </c>
      <c r="D15" s="66" t="n">
        <f aca="false">ROUND(S15*T15,0)</f>
        <v>191</v>
      </c>
      <c r="E15" s="66" t="n">
        <f aca="false">ROUND(S15,0)-D15</f>
        <v>533</v>
      </c>
      <c r="F15" s="66" t="n">
        <f aca="false">IF(COUNTA(D15:E15)=0,"",SUM(D15:E15))</f>
        <v>724</v>
      </c>
      <c r="G15" s="47" t="n">
        <f aca="false">IF(OR(F15="",F15=0),"",D15/F15)</f>
        <v>0.263812154696133</v>
      </c>
      <c r="H15" s="47" t="n">
        <f aca="false">IF(OR(F15="",F15=0),"",E15/F15)</f>
        <v>0.736187845303867</v>
      </c>
      <c r="I15" s="32" t="s">
        <v>187</v>
      </c>
      <c r="J15" s="36" t="n">
        <v>2.43699899914484</v>
      </c>
      <c r="K15" s="36" t="n">
        <f aca="false">$K$8</f>
        <v>1.08097709874515</v>
      </c>
      <c r="L15" s="36" t="n">
        <f aca="false">SQRT(J15^2+K15^2)</f>
        <v>2.66598492303397</v>
      </c>
      <c r="M15" s="47" t="n">
        <f aca="false">IF(G15="","",MAX(0,G15-1.96*L15/100))</f>
        <v>0.211558850204667</v>
      </c>
      <c r="N15" s="47" t="n">
        <f aca="false">IF(G15="","",MIN(1,G15+1.96*L15/100))</f>
        <v>0.316065459187598</v>
      </c>
      <c r="O15" s="66" t="n">
        <f aca="false">ROUND(S15*W15,0)</f>
        <v>61</v>
      </c>
      <c r="P15" s="66" t="n">
        <f aca="false">IF(F15="","",ROUND(SQRT((F15*L15/100)^2+(G15*O15)^2),0))</f>
        <v>25</v>
      </c>
      <c r="R15" s="67" t="n">
        <v>-24.7073622189747</v>
      </c>
      <c r="S15" s="68" t="n">
        <f aca="false">U15*V15*$F$5</f>
        <v>724.377906976744</v>
      </c>
      <c r="T15" s="69" t="n">
        <f aca="false">MAX(0,MIN(1,R15/100+$D$5))</f>
        <v>0.264171239002507</v>
      </c>
      <c r="U15" s="69" t="n">
        <v>0.676356589147287</v>
      </c>
      <c r="V15" s="68" t="n">
        <v>1071</v>
      </c>
      <c r="W15" s="69" t="n">
        <v>0.084758520671361</v>
      </c>
      <c r="X15" s="70" t="s">
        <v>194</v>
      </c>
      <c r="Y15" s="70" t="s">
        <v>189</v>
      </c>
    </row>
    <row r="16" customFormat="false" ht="15" hidden="false" customHeight="false" outlineLevel="0" collapsed="false">
      <c r="A16" s="32" t="s">
        <v>185</v>
      </c>
      <c r="B16" s="32" t="s">
        <v>192</v>
      </c>
      <c r="C16" s="32" t="s">
        <v>195</v>
      </c>
      <c r="D16" s="66" t="n">
        <f aca="false">ROUND(S16*T16,0)</f>
        <v>168</v>
      </c>
      <c r="E16" s="66" t="n">
        <f aca="false">ROUND(S16,0)-D16</f>
        <v>443</v>
      </c>
      <c r="F16" s="66" t="n">
        <f aca="false">IF(COUNTA(D16:E16)=0,"",SUM(D16:E16))</f>
        <v>611</v>
      </c>
      <c r="G16" s="47" t="n">
        <f aca="false">IF(OR(F16="",F16=0),"",D16/F16)</f>
        <v>0.274959083469722</v>
      </c>
      <c r="H16" s="47" t="n">
        <f aca="false">IF(OR(F16="",F16=0),"",E16/F16)</f>
        <v>0.725040916530278</v>
      </c>
      <c r="I16" s="32" t="s">
        <v>187</v>
      </c>
      <c r="J16" s="36" t="n">
        <v>2.43699899914484</v>
      </c>
      <c r="K16" s="36" t="n">
        <f aca="false">$K$8</f>
        <v>1.08097709874515</v>
      </c>
      <c r="L16" s="36" t="n">
        <f aca="false">SQRT(J16^2+K16^2)</f>
        <v>2.66598492303397</v>
      </c>
      <c r="M16" s="47" t="n">
        <f aca="false">IF(G16="","",MAX(0,G16-1.96*L16/100))</f>
        <v>0.222705778978256</v>
      </c>
      <c r="N16" s="47" t="n">
        <f aca="false">IF(G16="","",MIN(1,G16+1.96*L16/100))</f>
        <v>0.327212387961188</v>
      </c>
      <c r="O16" s="66" t="n">
        <f aca="false">ROUND(S16*W16,0)</f>
        <v>52</v>
      </c>
      <c r="P16" s="66" t="n">
        <f aca="false">IF(F16="","",ROUND(SQRT((F16*L16/100)^2+(G16*O16)^2),0))</f>
        <v>22</v>
      </c>
      <c r="R16" s="67" t="n">
        <v>-23.5715000132672</v>
      </c>
      <c r="S16" s="68" t="n">
        <f aca="false">U16*V16*$F$5</f>
        <v>610.89237199582</v>
      </c>
      <c r="T16" s="69" t="n">
        <f aca="false">MAX(0,MIN(1,R16/100+$D$5))</f>
        <v>0.275529861059581</v>
      </c>
      <c r="U16" s="69" t="n">
        <v>0.625914315569488</v>
      </c>
      <c r="V16" s="68" t="n">
        <v>976</v>
      </c>
      <c r="W16" s="69" t="n">
        <v>0.084758520671361</v>
      </c>
      <c r="X16" s="70" t="s">
        <v>194</v>
      </c>
      <c r="Y16" s="70" t="s">
        <v>189</v>
      </c>
    </row>
    <row r="17" customFormat="false" ht="15" hidden="false" customHeight="false" outlineLevel="0" collapsed="false">
      <c r="A17" s="32" t="s">
        <v>185</v>
      </c>
      <c r="B17" s="32" t="s">
        <v>196</v>
      </c>
      <c r="C17" s="32" t="s">
        <v>196</v>
      </c>
      <c r="D17" s="66" t="n">
        <f aca="false">ROUND(S17*T17,0)</f>
        <v>33</v>
      </c>
      <c r="E17" s="66" t="n">
        <f aca="false">ROUND(S17,0)-D17</f>
        <v>60</v>
      </c>
      <c r="F17" s="66" t="n">
        <f aca="false">IF(COUNTA(D17:E17)=0,"",SUM(D17:E17))</f>
        <v>93</v>
      </c>
      <c r="G17" s="47" t="n">
        <f aca="false">IF(OR(F17="",F17=0),"",D17/F17)</f>
        <v>0.354838709677419</v>
      </c>
      <c r="H17" s="47" t="n">
        <f aca="false">IF(OR(F17="",F17=0),"",E17/F17)</f>
        <v>0.645161290322581</v>
      </c>
      <c r="I17" s="32" t="s">
        <v>187</v>
      </c>
      <c r="J17" s="36" t="n">
        <v>3.50278191458698</v>
      </c>
      <c r="K17" s="36" t="n">
        <f aca="false">$K$8</f>
        <v>1.08097709874515</v>
      </c>
      <c r="L17" s="36" t="n">
        <f aca="false">SQRT(J17^2+K17^2)</f>
        <v>3.66578676809892</v>
      </c>
      <c r="M17" s="47" t="n">
        <f aca="false">IF(G17="","",MAX(0,G17-1.96*L17/100))</f>
        <v>0.282989289022681</v>
      </c>
      <c r="N17" s="47" t="n">
        <f aca="false">IF(G17="","",MIN(1,G17+1.96*L17/100))</f>
        <v>0.426688130332158</v>
      </c>
      <c r="O17" s="66" t="n">
        <f aca="false">ROUND(S17*W17,0)</f>
        <v>13</v>
      </c>
      <c r="P17" s="66" t="n">
        <f aca="false">IF(F17="","",ROUND(SQRT((F17*L17/100)^2+(G17*O17)^2),0))</f>
        <v>6</v>
      </c>
      <c r="R17" s="67" t="n">
        <v>-15.5737829230933</v>
      </c>
      <c r="S17" s="68" t="n">
        <f aca="false">U17*V17*$F$5</f>
        <v>93.4268292682927</v>
      </c>
      <c r="T17" s="69" t="n">
        <f aca="false">MAX(0,MIN(1,R17/100+$D$5))</f>
        <v>0.355507031961321</v>
      </c>
      <c r="U17" s="69" t="n">
        <v>0.573170731707317</v>
      </c>
      <c r="V17" s="68" t="n">
        <v>163</v>
      </c>
      <c r="W17" s="69" t="n">
        <v>0.144238908687966</v>
      </c>
      <c r="X17" s="70" t="s">
        <v>188</v>
      </c>
      <c r="Y17" s="70" t="s">
        <v>189</v>
      </c>
    </row>
    <row r="18" customFormat="false" ht="15" hidden="false" customHeight="false" outlineLevel="0" collapsed="false">
      <c r="A18" s="32" t="s">
        <v>185</v>
      </c>
      <c r="B18" s="32" t="s">
        <v>197</v>
      </c>
      <c r="C18" s="32" t="s">
        <v>198</v>
      </c>
      <c r="D18" s="66" t="n">
        <f aca="false">ROUND(S18*T18,0)</f>
        <v>233</v>
      </c>
      <c r="E18" s="66" t="n">
        <f aca="false">ROUND(S18,0)-D18</f>
        <v>620</v>
      </c>
      <c r="F18" s="66" t="n">
        <f aca="false">IF(COUNTA(D18:E18)=0,"",SUM(D18:E18))</f>
        <v>853</v>
      </c>
      <c r="G18" s="47" t="n">
        <f aca="false">IF(OR(F18="",F18=0),"",D18/F18)</f>
        <v>0.273153575615475</v>
      </c>
      <c r="H18" s="47" t="n">
        <f aca="false">IF(OR(F18="",F18=0),"",E18/F18)</f>
        <v>0.726846424384525</v>
      </c>
      <c r="I18" s="32" t="s">
        <v>187</v>
      </c>
      <c r="J18" s="36" t="n">
        <v>2.43699899914484</v>
      </c>
      <c r="K18" s="36" t="n">
        <f aca="false">$K$8</f>
        <v>1.08097709874515</v>
      </c>
      <c r="L18" s="36" t="n">
        <f aca="false">SQRT(J18^2+K18^2)</f>
        <v>2.66598492303397</v>
      </c>
      <c r="M18" s="47" t="n">
        <f aca="false">IF(G18="","",MAX(0,G18-1.96*L18/100))</f>
        <v>0.220900271124009</v>
      </c>
      <c r="N18" s="47" t="n">
        <f aca="false">IF(G18="","",MIN(1,G18+1.96*L18/100))</f>
        <v>0.325406880106941</v>
      </c>
      <c r="O18" s="66" t="n">
        <f aca="false">ROUND(S18*W18,0)</f>
        <v>72</v>
      </c>
      <c r="P18" s="66" t="n">
        <f aca="false">IF(F18="","",ROUND(SQRT((F18*L18/100)^2+(G18*O18)^2),0))</f>
        <v>30</v>
      </c>
      <c r="R18" s="67" t="n">
        <v>-23.7611235126441</v>
      </c>
      <c r="S18" s="68" t="n">
        <f aca="false">U18*V18*$F$5</f>
        <v>852.994440031771</v>
      </c>
      <c r="T18" s="69" t="n">
        <f aca="false">MAX(0,MIN(1,R18/100+$D$5))</f>
        <v>0.273633626065813</v>
      </c>
      <c r="U18" s="69" t="n">
        <v>0.666401906274821</v>
      </c>
      <c r="V18" s="68" t="n">
        <v>1280</v>
      </c>
      <c r="W18" s="69" t="n">
        <v>0.084758520671361</v>
      </c>
      <c r="X18" s="70" t="s">
        <v>194</v>
      </c>
      <c r="Y18" s="70" t="s">
        <v>189</v>
      </c>
    </row>
    <row r="19" customFormat="false" ht="15" hidden="false" customHeight="false" outlineLevel="0" collapsed="false">
      <c r="A19" s="32" t="s">
        <v>185</v>
      </c>
      <c r="B19" s="32" t="s">
        <v>197</v>
      </c>
      <c r="C19" s="32" t="s">
        <v>199</v>
      </c>
      <c r="D19" s="66" t="n">
        <f aca="false">ROUND(S19*T19,0)</f>
        <v>122</v>
      </c>
      <c r="E19" s="66" t="n">
        <f aca="false">ROUND(S19,0)-D19</f>
        <v>326</v>
      </c>
      <c r="F19" s="66" t="n">
        <f aca="false">IF(COUNTA(D19:E19)=0,"",SUM(D19:E19))</f>
        <v>448</v>
      </c>
      <c r="G19" s="47" t="n">
        <f aca="false">IF(OR(F19="",F19=0),"",D19/F19)</f>
        <v>0.272321428571429</v>
      </c>
      <c r="H19" s="47" t="n">
        <f aca="false">IF(OR(F19="",F19=0),"",E19/F19)</f>
        <v>0.727678571428571</v>
      </c>
      <c r="I19" s="32" t="s">
        <v>187</v>
      </c>
      <c r="J19" s="36" t="n">
        <v>3.50278191458698</v>
      </c>
      <c r="K19" s="36" t="n">
        <f aca="false">$K$8</f>
        <v>1.08097709874515</v>
      </c>
      <c r="L19" s="36" t="n">
        <f aca="false">SQRT(J19^2+K19^2)</f>
        <v>3.66578676809892</v>
      </c>
      <c r="M19" s="47" t="n">
        <f aca="false">IF(G19="","",MAX(0,G19-1.96*L19/100))</f>
        <v>0.20047200791669</v>
      </c>
      <c r="N19" s="47" t="n">
        <f aca="false">IF(G19="","",MIN(1,G19+1.96*L19/100))</f>
        <v>0.344170849226167</v>
      </c>
      <c r="O19" s="66" t="n">
        <f aca="false">ROUND(S19*W19,0)</f>
        <v>65</v>
      </c>
      <c r="P19" s="66" t="n">
        <f aca="false">IF(F19="","",ROUND(SQRT((F19*L19/100)^2+(G19*O19)^2),0))</f>
        <v>24</v>
      </c>
      <c r="R19" s="67" t="n">
        <v>-23.9948013333149</v>
      </c>
      <c r="S19" s="68" t="n">
        <f aca="false">U19*V19*$F$5</f>
        <v>447.939320388349</v>
      </c>
      <c r="T19" s="69" t="n">
        <f aca="false">MAX(0,MIN(1,R19/100+$D$5))</f>
        <v>0.271296847859105</v>
      </c>
      <c r="U19" s="69" t="n">
        <v>0.550970873786408</v>
      </c>
      <c r="V19" s="68" t="n">
        <v>813</v>
      </c>
      <c r="W19" s="69" t="n">
        <v>0.144238908687966</v>
      </c>
      <c r="X19" s="70" t="s">
        <v>188</v>
      </c>
      <c r="Y19" s="70" t="s">
        <v>189</v>
      </c>
    </row>
    <row r="20" customFormat="false" ht="15" hidden="false" customHeight="false" outlineLevel="0" collapsed="false">
      <c r="A20" s="32" t="s">
        <v>185</v>
      </c>
      <c r="B20" s="32" t="s">
        <v>197</v>
      </c>
      <c r="C20" s="32" t="s">
        <v>200</v>
      </c>
      <c r="D20" s="66" t="n">
        <f aca="false">ROUND(S20*T20,0)</f>
        <v>175</v>
      </c>
      <c r="E20" s="66" t="n">
        <f aca="false">ROUND(S20,0)-D20</f>
        <v>508</v>
      </c>
      <c r="F20" s="66" t="n">
        <f aca="false">IF(COUNTA(D20:E20)=0,"",SUM(D20:E20))</f>
        <v>683</v>
      </c>
      <c r="G20" s="47" t="n">
        <f aca="false">IF(OR(F20="",F20=0),"",D20/F20)</f>
        <v>0.256222547584187</v>
      </c>
      <c r="H20" s="47" t="n">
        <f aca="false">IF(OR(F20="",F20=0),"",E20/F20)</f>
        <v>0.743777452415813</v>
      </c>
      <c r="I20" s="32" t="s">
        <v>187</v>
      </c>
      <c r="J20" s="36" t="n">
        <v>2.43699899914484</v>
      </c>
      <c r="K20" s="36" t="n">
        <f aca="false">$K$8</f>
        <v>1.08097709874515</v>
      </c>
      <c r="L20" s="36" t="n">
        <f aca="false">SQRT(J20^2+K20^2)</f>
        <v>2.66598492303397</v>
      </c>
      <c r="M20" s="47" t="n">
        <f aca="false">IF(G20="","",MAX(0,G20-1.96*L20/100))</f>
        <v>0.203969243092722</v>
      </c>
      <c r="N20" s="47" t="n">
        <f aca="false">IF(G20="","",MIN(1,G20+1.96*L20/100))</f>
        <v>0.308475852075653</v>
      </c>
      <c r="O20" s="66" t="n">
        <f aca="false">ROUND(S20*W20,0)</f>
        <v>58</v>
      </c>
      <c r="P20" s="66" t="n">
        <f aca="false">IF(F20="","",ROUND(SQRT((F20*L20/100)^2+(G20*O20)^2),0))</f>
        <v>24</v>
      </c>
      <c r="R20" s="67" t="n">
        <v>-25.5094374563095</v>
      </c>
      <c r="S20" s="68" t="n">
        <f aca="false">U20*V20*$F$5</f>
        <v>683.326771653543</v>
      </c>
      <c r="T20" s="69" t="n">
        <f aca="false">MAX(0,MIN(1,R20/100+$D$5))</f>
        <v>0.256150486629159</v>
      </c>
      <c r="U20" s="69" t="n">
        <v>0.654527559055118</v>
      </c>
      <c r="V20" s="68" t="n">
        <v>1044</v>
      </c>
      <c r="W20" s="69" t="n">
        <v>0.084758520671361</v>
      </c>
      <c r="X20" s="70" t="s">
        <v>194</v>
      </c>
      <c r="Y20" s="70" t="s">
        <v>189</v>
      </c>
    </row>
    <row r="21" customFormat="false" ht="15" hidden="false" customHeight="false" outlineLevel="0" collapsed="false">
      <c r="A21" s="32" t="s">
        <v>185</v>
      </c>
      <c r="B21" s="32" t="s">
        <v>201</v>
      </c>
      <c r="C21" s="32" t="s">
        <v>202</v>
      </c>
      <c r="D21" s="66" t="n">
        <f aca="false">ROUND(S21*T21,0)</f>
        <v>198</v>
      </c>
      <c r="E21" s="66" t="n">
        <f aca="false">ROUND(S21,0)-D21</f>
        <v>238</v>
      </c>
      <c r="F21" s="66" t="n">
        <f aca="false">IF(COUNTA(D21:E21)=0,"",SUM(D21:E21))</f>
        <v>436</v>
      </c>
      <c r="G21" s="47" t="n">
        <f aca="false">IF(OR(F21="",F21=0),"",D21/F21)</f>
        <v>0.454128440366973</v>
      </c>
      <c r="H21" s="47" t="n">
        <f aca="false">IF(OR(F21="",F21=0),"",E21/F21)</f>
        <v>0.545871559633028</v>
      </c>
      <c r="I21" s="32" t="s">
        <v>187</v>
      </c>
      <c r="J21" s="36" t="n">
        <v>3.50278191458698</v>
      </c>
      <c r="K21" s="36" t="n">
        <f aca="false">$K$8</f>
        <v>1.08097709874515</v>
      </c>
      <c r="L21" s="36" t="n">
        <f aca="false">SQRT(J21^2+K21^2)</f>
        <v>3.66578676809892</v>
      </c>
      <c r="M21" s="47" t="n">
        <f aca="false">IF(G21="","",MAX(0,G21-1.96*L21/100))</f>
        <v>0.382279019712234</v>
      </c>
      <c r="N21" s="47" t="n">
        <f aca="false">IF(G21="","",MIN(1,G21+1.96*L21/100))</f>
        <v>0.525977861021711</v>
      </c>
      <c r="O21" s="66" t="n">
        <f aca="false">ROUND(S21*W21,0)</f>
        <v>63</v>
      </c>
      <c r="P21" s="66" t="n">
        <f aca="false">IF(F21="","",ROUND(SQRT((F21*L21/100)^2+(G21*O21)^2),0))</f>
        <v>33</v>
      </c>
      <c r="R21" s="67" t="n">
        <v>-5.62497945449071</v>
      </c>
      <c r="S21" s="68" t="n">
        <f aca="false">U21*V21*$F$5</f>
        <v>436.24466571835</v>
      </c>
      <c r="T21" s="69" t="n">
        <f aca="false">MAX(0,MIN(1,R21/100+$D$5))</f>
        <v>0.454995066647346</v>
      </c>
      <c r="U21" s="69" t="n">
        <v>0.625889046941679</v>
      </c>
      <c r="V21" s="68" t="n">
        <v>697</v>
      </c>
      <c r="W21" s="69" t="n">
        <v>0.144238908687966</v>
      </c>
      <c r="X21" s="70" t="s">
        <v>188</v>
      </c>
      <c r="Y21" s="70" t="s">
        <v>189</v>
      </c>
    </row>
    <row r="22" customFormat="false" ht="15" hidden="false" customHeight="false" outlineLevel="0" collapsed="false">
      <c r="A22" s="32" t="s">
        <v>185</v>
      </c>
      <c r="B22" s="32" t="s">
        <v>201</v>
      </c>
      <c r="C22" s="32" t="s">
        <v>203</v>
      </c>
      <c r="D22" s="66" t="n">
        <f aca="false">ROUND(S22*T22,0)</f>
        <v>119</v>
      </c>
      <c r="E22" s="66" t="n">
        <f aca="false">ROUND(S22,0)-D22</f>
        <v>161</v>
      </c>
      <c r="F22" s="66" t="n">
        <f aca="false">IF(COUNTA(D22:E22)=0,"",SUM(D22:E22))</f>
        <v>280</v>
      </c>
      <c r="G22" s="47" t="n">
        <f aca="false">IF(OR(F22="",F22=0),"",D22/F22)</f>
        <v>0.425</v>
      </c>
      <c r="H22" s="47" t="n">
        <f aca="false">IF(OR(F22="",F22=0),"",E22/F22)</f>
        <v>0.575</v>
      </c>
      <c r="I22" s="32" t="s">
        <v>187</v>
      </c>
      <c r="J22" s="36" t="n">
        <v>3.50278191458698</v>
      </c>
      <c r="K22" s="36" t="n">
        <f aca="false">$K$8</f>
        <v>1.08097709874515</v>
      </c>
      <c r="L22" s="36" t="n">
        <f aca="false">SQRT(J22^2+K22^2)</f>
        <v>3.66578676809892</v>
      </c>
      <c r="M22" s="47" t="n">
        <f aca="false">IF(G22="","",MAX(0,G22-1.96*L22/100))</f>
        <v>0.353150579345261</v>
      </c>
      <c r="N22" s="47" t="n">
        <f aca="false">IF(G22="","",MIN(1,G22+1.96*L22/100))</f>
        <v>0.496849420654739</v>
      </c>
      <c r="O22" s="66" t="n">
        <f aca="false">ROUND(S22*W22,0)</f>
        <v>40</v>
      </c>
      <c r="P22" s="66" t="n">
        <f aca="false">IF(F22="","",ROUND(SQRT((F22*L22/100)^2+(G22*O22)^2),0))</f>
        <v>20</v>
      </c>
      <c r="R22" s="67" t="n">
        <v>-8.85958919025318</v>
      </c>
      <c r="S22" s="68" t="n">
        <f aca="false">U22*V22*$F$5</f>
        <v>280.5</v>
      </c>
      <c r="T22" s="69" t="n">
        <f aca="false">MAX(0,MIN(1,R22/100+$D$5))</f>
        <v>0.422648969289722</v>
      </c>
      <c r="U22" s="69" t="n">
        <v>0.568965517241379</v>
      </c>
      <c r="V22" s="68" t="n">
        <v>493</v>
      </c>
      <c r="W22" s="69" t="n">
        <v>0.144238908687966</v>
      </c>
      <c r="X22" s="70" t="s">
        <v>188</v>
      </c>
      <c r="Y22" s="70" t="s">
        <v>189</v>
      </c>
    </row>
    <row r="23" customFormat="false" ht="15" hidden="false" customHeight="false" outlineLevel="0" collapsed="false">
      <c r="A23" s="32" t="s">
        <v>185</v>
      </c>
      <c r="B23" s="32" t="s">
        <v>201</v>
      </c>
      <c r="C23" s="32" t="s">
        <v>204</v>
      </c>
      <c r="D23" s="66" t="n">
        <f aca="false">ROUND(S23*T23,0)</f>
        <v>253</v>
      </c>
      <c r="E23" s="66" t="n">
        <f aca="false">ROUND(S23,0)-D23</f>
        <v>393</v>
      </c>
      <c r="F23" s="66" t="n">
        <f aca="false">IF(COUNTA(D23:E23)=0,"",SUM(D23:E23))</f>
        <v>646</v>
      </c>
      <c r="G23" s="47" t="n">
        <f aca="false">IF(OR(F23="",F23=0),"",D23/F23)</f>
        <v>0.391640866873065</v>
      </c>
      <c r="H23" s="47" t="n">
        <f aca="false">IF(OR(F23="",F23=0),"",E23/F23)</f>
        <v>0.608359133126935</v>
      </c>
      <c r="I23" s="32" t="s">
        <v>187</v>
      </c>
      <c r="J23" s="36" t="n">
        <v>2.43699899914484</v>
      </c>
      <c r="K23" s="36" t="n">
        <f aca="false">$K$8</f>
        <v>1.08097709874515</v>
      </c>
      <c r="L23" s="36" t="n">
        <f aca="false">SQRT(J23^2+K23^2)</f>
        <v>2.66598492303397</v>
      </c>
      <c r="M23" s="47" t="n">
        <f aca="false">IF(G23="","",MAX(0,G23-1.96*L23/100))</f>
        <v>0.339387562381599</v>
      </c>
      <c r="N23" s="47" t="n">
        <f aca="false">IF(G23="","",MIN(1,G23+1.96*L23/100))</f>
        <v>0.443894171364531</v>
      </c>
      <c r="O23" s="66" t="n">
        <f aca="false">ROUND(S23*W23,0)</f>
        <v>55</v>
      </c>
      <c r="P23" s="66" t="n">
        <f aca="false">IF(F23="","",ROUND(SQRT((F23*L23/100)^2+(G23*O23)^2),0))</f>
        <v>28</v>
      </c>
      <c r="R23" s="67" t="n">
        <v>-11.8802741001898</v>
      </c>
      <c r="S23" s="68" t="n">
        <f aca="false">U23*V23*$F$5</f>
        <v>645.69536423841</v>
      </c>
      <c r="T23" s="69" t="n">
        <f aca="false">MAX(0,MIN(1,R23/100+$D$5))</f>
        <v>0.392442120190355</v>
      </c>
      <c r="U23" s="69" t="n">
        <v>0.689845474613686</v>
      </c>
      <c r="V23" s="68" t="n">
        <v>936</v>
      </c>
      <c r="W23" s="69" t="n">
        <v>0.084758520671361</v>
      </c>
      <c r="X23" s="70" t="s">
        <v>194</v>
      </c>
      <c r="Y23" s="70" t="s">
        <v>189</v>
      </c>
    </row>
    <row r="24" customFormat="false" ht="15" hidden="false" customHeight="false" outlineLevel="0" collapsed="false">
      <c r="A24" s="32" t="s">
        <v>185</v>
      </c>
      <c r="B24" s="32" t="s">
        <v>201</v>
      </c>
      <c r="C24" s="32" t="s">
        <v>205</v>
      </c>
      <c r="D24" s="66" t="n">
        <f aca="false">ROUND(S24*T24,0)</f>
        <v>120</v>
      </c>
      <c r="E24" s="66" t="n">
        <f aca="false">ROUND(S24,0)-D24</f>
        <v>109</v>
      </c>
      <c r="F24" s="66" t="n">
        <f aca="false">IF(COUNTA(D24:E24)=0,"",SUM(D24:E24))</f>
        <v>229</v>
      </c>
      <c r="G24" s="47" t="n">
        <f aca="false">IF(OR(F24="",F24=0),"",D24/F24)</f>
        <v>0.524017467248908</v>
      </c>
      <c r="H24" s="47" t="n">
        <f aca="false">IF(OR(F24="",F24=0),"",E24/F24)</f>
        <v>0.475982532751092</v>
      </c>
      <c r="I24" s="32" t="s">
        <v>187</v>
      </c>
      <c r="J24" s="36" t="n">
        <v>3.50278191458698</v>
      </c>
      <c r="K24" s="36" t="n">
        <f aca="false">$K$8</f>
        <v>1.08097709874515</v>
      </c>
      <c r="L24" s="36" t="n">
        <f aca="false">SQRT(J24^2+K24^2)</f>
        <v>3.66578676809892</v>
      </c>
      <c r="M24" s="47" t="n">
        <f aca="false">IF(G24="","",MAX(0,G24-1.96*L24/100))</f>
        <v>0.452168046594169</v>
      </c>
      <c r="N24" s="47" t="n">
        <f aca="false">IF(G24="","",MIN(1,G24+1.96*L24/100))</f>
        <v>0.595866887903647</v>
      </c>
      <c r="O24" s="66" t="n">
        <f aca="false">ROUND(S24*W24,0)</f>
        <v>33</v>
      </c>
      <c r="P24" s="66" t="n">
        <f aca="false">IF(F24="","",ROUND(SQRT((F24*L24/100)^2+(G24*O24)^2),0))</f>
        <v>19</v>
      </c>
      <c r="R24" s="67" t="n">
        <v>1.08257988090632</v>
      </c>
      <c r="S24" s="68" t="n">
        <f aca="false">U24*V24*$F$5</f>
        <v>229.496083550914</v>
      </c>
      <c r="T24" s="69" t="n">
        <f aca="false">MAX(0,MIN(1,R24/100+$D$5))</f>
        <v>0.522070660001317</v>
      </c>
      <c r="U24" s="69" t="n">
        <v>0.650130548302872</v>
      </c>
      <c r="V24" s="68" t="n">
        <v>353</v>
      </c>
      <c r="W24" s="69" t="n">
        <v>0.144238908687966</v>
      </c>
      <c r="X24" s="70" t="s">
        <v>188</v>
      </c>
      <c r="Y24" s="70" t="s">
        <v>189</v>
      </c>
    </row>
    <row r="25" customFormat="false" ht="15" hidden="false" customHeight="false" outlineLevel="0" collapsed="false">
      <c r="A25" s="32" t="s">
        <v>185</v>
      </c>
      <c r="B25" s="32" t="s">
        <v>201</v>
      </c>
      <c r="C25" s="32" t="s">
        <v>206</v>
      </c>
      <c r="D25" s="66" t="n">
        <f aca="false">ROUND(S25*T25,0)</f>
        <v>229</v>
      </c>
      <c r="E25" s="66" t="n">
        <f aca="false">ROUND(S25,0)-D25</f>
        <v>290</v>
      </c>
      <c r="F25" s="66" t="n">
        <f aca="false">IF(COUNTA(D25:E25)=0,"",SUM(D25:E25))</f>
        <v>519</v>
      </c>
      <c r="G25" s="47" t="n">
        <f aca="false">IF(OR(F25="",F25=0),"",D25/F25)</f>
        <v>0.441233140655106</v>
      </c>
      <c r="H25" s="47" t="n">
        <f aca="false">IF(OR(F25="",F25=0),"",E25/F25)</f>
        <v>0.558766859344894</v>
      </c>
      <c r="I25" s="32" t="s">
        <v>187</v>
      </c>
      <c r="J25" s="36" t="n">
        <v>3.50278191458698</v>
      </c>
      <c r="K25" s="36" t="n">
        <f aca="false">$K$8</f>
        <v>1.08097709874515</v>
      </c>
      <c r="L25" s="36" t="n">
        <f aca="false">SQRT(J25^2+K25^2)</f>
        <v>3.66578676809892</v>
      </c>
      <c r="M25" s="47" t="n">
        <f aca="false">IF(G25="","",MAX(0,G25-1.96*L25/100))</f>
        <v>0.369383720000367</v>
      </c>
      <c r="N25" s="47" t="n">
        <f aca="false">IF(G25="","",MIN(1,G25+1.96*L25/100))</f>
        <v>0.513082561309845</v>
      </c>
      <c r="O25" s="66" t="n">
        <f aca="false">ROUND(S25*W25,0)</f>
        <v>75</v>
      </c>
      <c r="P25" s="66" t="n">
        <f aca="false">IF(F25="","",ROUND(SQRT((F25*L25/100)^2+(G25*O25)^2),0))</f>
        <v>38</v>
      </c>
      <c r="R25" s="67" t="n">
        <v>-6.97708284635525</v>
      </c>
      <c r="S25" s="68" t="n">
        <f aca="false">U25*V25*$F$5</f>
        <v>519.166666666667</v>
      </c>
      <c r="T25" s="69" t="n">
        <f aca="false">MAX(0,MIN(1,R25/100+$D$5))</f>
        <v>0.441474032728701</v>
      </c>
      <c r="U25" s="69" t="n">
        <v>0.648148148148148</v>
      </c>
      <c r="V25" s="68" t="n">
        <v>801</v>
      </c>
      <c r="W25" s="69" t="n">
        <v>0.144238908687966</v>
      </c>
      <c r="X25" s="70" t="s">
        <v>188</v>
      </c>
      <c r="Y25" s="70" t="s">
        <v>189</v>
      </c>
    </row>
    <row r="26" customFormat="false" ht="15" hidden="false" customHeight="false" outlineLevel="0" collapsed="false">
      <c r="A26" s="32" t="s">
        <v>185</v>
      </c>
      <c r="B26" s="32" t="s">
        <v>207</v>
      </c>
      <c r="C26" s="32" t="s">
        <v>208</v>
      </c>
      <c r="D26" s="66" t="n">
        <f aca="false">ROUND(S26*T26,0)</f>
        <v>97</v>
      </c>
      <c r="E26" s="66" t="n">
        <f aca="false">ROUND(S26,0)-D26</f>
        <v>170</v>
      </c>
      <c r="F26" s="66" t="n">
        <f aca="false">IF(COUNTA(D26:E26)=0,"",SUM(D26:E26))</f>
        <v>267</v>
      </c>
      <c r="G26" s="47" t="n">
        <f aca="false">IF(OR(F26="",F26=0),"",D26/F26)</f>
        <v>0.363295880149813</v>
      </c>
      <c r="H26" s="47" t="n">
        <f aca="false">IF(OR(F26="",F26=0),"",E26/F26)</f>
        <v>0.636704119850187</v>
      </c>
      <c r="I26" s="32" t="s">
        <v>187</v>
      </c>
      <c r="J26" s="36" t="n">
        <v>3.50278191458698</v>
      </c>
      <c r="K26" s="36" t="n">
        <f aca="false">$K$8</f>
        <v>1.08097709874515</v>
      </c>
      <c r="L26" s="36" t="n">
        <f aca="false">SQRT(J26^2+K26^2)</f>
        <v>3.66578676809892</v>
      </c>
      <c r="M26" s="47" t="n">
        <f aca="false">IF(G26="","",MAX(0,G26-1.96*L26/100))</f>
        <v>0.291446459495074</v>
      </c>
      <c r="N26" s="47" t="n">
        <f aca="false">IF(G26="","",MIN(1,G26+1.96*L26/100))</f>
        <v>0.435145300804552</v>
      </c>
      <c r="O26" s="66" t="n">
        <f aca="false">ROUND(S26*W26,0)</f>
        <v>39</v>
      </c>
      <c r="P26" s="66" t="n">
        <f aca="false">IF(F26="","",ROUND(SQRT((F26*L26/100)^2+(G26*O26)^2),0))</f>
        <v>17</v>
      </c>
      <c r="R26" s="67" t="n">
        <v>-14.6390342357313</v>
      </c>
      <c r="S26" s="68" t="n">
        <f aca="false">U26*V26*$F$5</f>
        <v>267.002518891688</v>
      </c>
      <c r="T26" s="69" t="n">
        <f aca="false">MAX(0,MIN(1,R26/100+$D$5))</f>
        <v>0.36485451883494</v>
      </c>
      <c r="U26" s="69" t="n">
        <v>0.629722921914358</v>
      </c>
      <c r="V26" s="68" t="n">
        <v>424</v>
      </c>
      <c r="W26" s="69" t="n">
        <v>0.144238908687966</v>
      </c>
      <c r="X26" s="70" t="s">
        <v>188</v>
      </c>
      <c r="Y26" s="70" t="s">
        <v>189</v>
      </c>
    </row>
    <row r="27" customFormat="false" ht="15" hidden="false" customHeight="false" outlineLevel="0" collapsed="false">
      <c r="A27" s="32" t="s">
        <v>185</v>
      </c>
      <c r="B27" s="32" t="s">
        <v>207</v>
      </c>
      <c r="C27" s="32" t="s">
        <v>209</v>
      </c>
      <c r="D27" s="66" t="n">
        <f aca="false">ROUND(S27*T27,0)</f>
        <v>169</v>
      </c>
      <c r="E27" s="66" t="n">
        <f aca="false">ROUND(S27,0)-D27</f>
        <v>373</v>
      </c>
      <c r="F27" s="66" t="n">
        <f aca="false">IF(COUNTA(D27:E27)=0,"",SUM(D27:E27))</f>
        <v>542</v>
      </c>
      <c r="G27" s="47" t="n">
        <f aca="false">IF(OR(F27="",F27=0),"",D27/F27)</f>
        <v>0.311808118081181</v>
      </c>
      <c r="H27" s="47" t="n">
        <f aca="false">IF(OR(F27="",F27=0),"",E27/F27)</f>
        <v>0.688191881918819</v>
      </c>
      <c r="I27" s="32" t="s">
        <v>187</v>
      </c>
      <c r="J27" s="36" t="n">
        <v>3.50278191458698</v>
      </c>
      <c r="K27" s="36" t="n">
        <f aca="false">$K$8</f>
        <v>1.08097709874515</v>
      </c>
      <c r="L27" s="36" t="n">
        <f aca="false">SQRT(J27^2+K27^2)</f>
        <v>3.66578676809892</v>
      </c>
      <c r="M27" s="47" t="n">
        <f aca="false">IF(G27="","",MAX(0,G27-1.96*L27/100))</f>
        <v>0.239958697426442</v>
      </c>
      <c r="N27" s="47" t="n">
        <f aca="false">IF(G27="","",MIN(1,G27+1.96*L27/100))</f>
        <v>0.38365753873592</v>
      </c>
      <c r="O27" s="66" t="n">
        <f aca="false">ROUND(S27*W27,0)</f>
        <v>78</v>
      </c>
      <c r="P27" s="66" t="n">
        <f aca="false">IF(F27="","",ROUND(SQRT((F27*L27/100)^2+(G27*O27)^2),0))</f>
        <v>31</v>
      </c>
      <c r="R27" s="67" t="n">
        <v>-19.992335663783</v>
      </c>
      <c r="S27" s="68" t="n">
        <f aca="false">U27*V27*$F$5</f>
        <v>542.170709793351</v>
      </c>
      <c r="T27" s="69" t="n">
        <f aca="false">MAX(0,MIN(1,R27/100+$D$5))</f>
        <v>0.311321504554423</v>
      </c>
      <c r="U27" s="69" t="n">
        <v>0.527403414195867</v>
      </c>
      <c r="V27" s="68" t="n">
        <v>1028</v>
      </c>
      <c r="W27" s="69" t="n">
        <v>0.144238908687966</v>
      </c>
      <c r="X27" s="70" t="s">
        <v>188</v>
      </c>
      <c r="Y27" s="70" t="s">
        <v>189</v>
      </c>
    </row>
    <row r="28" customFormat="false" ht="15" hidden="false" customHeight="false" outlineLevel="0" collapsed="false">
      <c r="A28" s="32" t="s">
        <v>185</v>
      </c>
      <c r="B28" s="32" t="s">
        <v>210</v>
      </c>
      <c r="C28" s="32" t="s">
        <v>211</v>
      </c>
      <c r="D28" s="66" t="n">
        <f aca="false">ROUND(S28*T28,0)</f>
        <v>214</v>
      </c>
      <c r="E28" s="66" t="n">
        <f aca="false">ROUND(S28,0)-D28</f>
        <v>310</v>
      </c>
      <c r="F28" s="66" t="n">
        <f aca="false">IF(COUNTA(D28:E28)=0,"",SUM(D28:E28))</f>
        <v>524</v>
      </c>
      <c r="G28" s="47" t="n">
        <f aca="false">IF(OR(F28="",F28=0),"",D28/F28)</f>
        <v>0.408396946564886</v>
      </c>
      <c r="H28" s="47" t="n">
        <f aca="false">IF(OR(F28="",F28=0),"",E28/F28)</f>
        <v>0.591603053435115</v>
      </c>
      <c r="I28" s="32" t="s">
        <v>187</v>
      </c>
      <c r="J28" s="36" t="n">
        <v>3.50278191458698</v>
      </c>
      <c r="K28" s="36" t="n">
        <f aca="false">$K$8</f>
        <v>1.08097709874515</v>
      </c>
      <c r="L28" s="36" t="n">
        <f aca="false">SQRT(J28^2+K28^2)</f>
        <v>3.66578676809892</v>
      </c>
      <c r="M28" s="47" t="n">
        <f aca="false">IF(G28="","",MAX(0,G28-1.96*L28/100))</f>
        <v>0.336547525910147</v>
      </c>
      <c r="N28" s="47" t="n">
        <f aca="false">IF(G28="","",MIN(1,G28+1.96*L28/100))</f>
        <v>0.480246367219624</v>
      </c>
      <c r="O28" s="66" t="n">
        <f aca="false">ROUND(S28*W28,0)</f>
        <v>76</v>
      </c>
      <c r="P28" s="66" t="n">
        <f aca="false">IF(F28="","",ROUND(SQRT((F28*L28/100)^2+(G28*O28)^2),0))</f>
        <v>37</v>
      </c>
      <c r="R28" s="67" t="n">
        <v>-10.1628263667089</v>
      </c>
      <c r="S28" s="68" t="n">
        <f aca="false">U28*V28*$F$5</f>
        <v>523.643835616438</v>
      </c>
      <c r="T28" s="69" t="n">
        <f aca="false">MAX(0,MIN(1,R28/100+$D$5))</f>
        <v>0.409616597525164</v>
      </c>
      <c r="U28" s="69" t="n">
        <v>0.472602739726027</v>
      </c>
      <c r="V28" s="68" t="n">
        <v>1108</v>
      </c>
      <c r="W28" s="69" t="n">
        <v>0.144238908687966</v>
      </c>
      <c r="X28" s="70" t="s">
        <v>188</v>
      </c>
      <c r="Y28" s="70" t="s">
        <v>189</v>
      </c>
    </row>
    <row r="29" customFormat="false" ht="15" hidden="false" customHeight="false" outlineLevel="0" collapsed="false">
      <c r="A29" s="32" t="s">
        <v>185</v>
      </c>
      <c r="B29" s="32" t="s">
        <v>210</v>
      </c>
      <c r="C29" s="32" t="s">
        <v>212</v>
      </c>
      <c r="D29" s="66" t="n">
        <f aca="false">ROUND(S29*T29,0)</f>
        <v>122</v>
      </c>
      <c r="E29" s="66" t="n">
        <f aca="false">ROUND(S29,0)-D29</f>
        <v>176</v>
      </c>
      <c r="F29" s="66" t="n">
        <f aca="false">IF(COUNTA(D29:E29)=0,"",SUM(D29:E29))</f>
        <v>298</v>
      </c>
      <c r="G29" s="47" t="n">
        <f aca="false">IF(OR(F29="",F29=0),"",D29/F29)</f>
        <v>0.409395973154362</v>
      </c>
      <c r="H29" s="47" t="n">
        <f aca="false">IF(OR(F29="",F29=0),"",E29/F29)</f>
        <v>0.590604026845638</v>
      </c>
      <c r="I29" s="32" t="s">
        <v>187</v>
      </c>
      <c r="J29" s="36" t="n">
        <v>3.50278191458698</v>
      </c>
      <c r="K29" s="36" t="n">
        <f aca="false">$K$8</f>
        <v>1.08097709874515</v>
      </c>
      <c r="L29" s="36" t="n">
        <f aca="false">SQRT(J29^2+K29^2)</f>
        <v>3.66578676809892</v>
      </c>
      <c r="M29" s="47" t="n">
        <f aca="false">IF(G29="","",MAX(0,G29-1.96*L29/100))</f>
        <v>0.337546552499624</v>
      </c>
      <c r="N29" s="47" t="n">
        <f aca="false">IF(G29="","",MIN(1,G29+1.96*L29/100))</f>
        <v>0.481245393809101</v>
      </c>
      <c r="O29" s="66" t="n">
        <f aca="false">ROUND(S29*W29,0)</f>
        <v>43</v>
      </c>
      <c r="P29" s="66" t="n">
        <f aca="false">IF(F29="","",ROUND(SQRT((F29*L29/100)^2+(G29*O29)^2),0))</f>
        <v>21</v>
      </c>
      <c r="R29" s="67" t="n">
        <v>-10.0323558403528</v>
      </c>
      <c r="S29" s="68" t="n">
        <f aca="false">U29*V29*$F$5</f>
        <v>297.7625</v>
      </c>
      <c r="T29" s="69" t="n">
        <f aca="false">MAX(0,MIN(1,R29/100+$D$5))</f>
        <v>0.410921302788725</v>
      </c>
      <c r="U29" s="69" t="n">
        <v>0.4484375</v>
      </c>
      <c r="V29" s="68" t="n">
        <v>664</v>
      </c>
      <c r="W29" s="69" t="n">
        <v>0.144238908687966</v>
      </c>
      <c r="X29" s="70" t="s">
        <v>188</v>
      </c>
      <c r="Y29" s="70" t="s">
        <v>189</v>
      </c>
    </row>
    <row r="30" customFormat="false" ht="15" hidden="false" customHeight="false" outlineLevel="0" collapsed="false">
      <c r="A30" s="32" t="s">
        <v>185</v>
      </c>
      <c r="B30" s="32" t="s">
        <v>210</v>
      </c>
      <c r="C30" s="32" t="s">
        <v>213</v>
      </c>
      <c r="D30" s="66" t="n">
        <f aca="false">ROUND(S30*T30,0)</f>
        <v>118</v>
      </c>
      <c r="E30" s="66" t="n">
        <f aca="false">ROUND(S30,0)-D30</f>
        <v>143</v>
      </c>
      <c r="F30" s="66" t="n">
        <f aca="false">IF(COUNTA(D30:E30)=0,"",SUM(D30:E30))</f>
        <v>261</v>
      </c>
      <c r="G30" s="47" t="n">
        <f aca="false">IF(OR(F30="",F30=0),"",D30/F30)</f>
        <v>0.452107279693487</v>
      </c>
      <c r="H30" s="47" t="n">
        <f aca="false">IF(OR(F30="",F30=0),"",E30/F30)</f>
        <v>0.547892720306513</v>
      </c>
      <c r="I30" s="32" t="s">
        <v>187</v>
      </c>
      <c r="J30" s="36" t="n">
        <v>3.50278191458698</v>
      </c>
      <c r="K30" s="36" t="n">
        <f aca="false">$K$8</f>
        <v>1.08097709874515</v>
      </c>
      <c r="L30" s="36" t="n">
        <f aca="false">SQRT(J30^2+K30^2)</f>
        <v>3.66578676809892</v>
      </c>
      <c r="M30" s="47" t="n">
        <f aca="false">IF(G30="","",MAX(0,G30-1.96*L30/100))</f>
        <v>0.380257859038748</v>
      </c>
      <c r="N30" s="47" t="n">
        <f aca="false">IF(G30="","",MIN(1,G30+1.96*L30/100))</f>
        <v>0.523956700348225</v>
      </c>
      <c r="O30" s="66" t="n">
        <f aca="false">ROUND(S30*W30,0)</f>
        <v>38</v>
      </c>
      <c r="P30" s="66" t="n">
        <f aca="false">IF(F30="","",ROUND(SQRT((F30*L30/100)^2+(G30*O30)^2),0))</f>
        <v>20</v>
      </c>
      <c r="R30" s="67" t="n">
        <v>-5.71372552201768</v>
      </c>
      <c r="S30" s="68" t="n">
        <f aca="false">U30*V30*$F$5</f>
        <v>260.883392226148</v>
      </c>
      <c r="T30" s="69" t="n">
        <f aca="false">MAX(0,MIN(1,R30/100+$D$5))</f>
        <v>0.454107605972077</v>
      </c>
      <c r="U30" s="69" t="n">
        <v>0.406360424028269</v>
      </c>
      <c r="V30" s="68" t="n">
        <v>642</v>
      </c>
      <c r="W30" s="69" t="n">
        <v>0.144238908687966</v>
      </c>
      <c r="X30" s="70" t="s">
        <v>188</v>
      </c>
      <c r="Y30" s="70" t="s">
        <v>189</v>
      </c>
    </row>
    <row r="31" customFormat="false" ht="15" hidden="false" customHeight="false" outlineLevel="0" collapsed="false">
      <c r="A31" s="32" t="s">
        <v>185</v>
      </c>
      <c r="B31" s="32" t="s">
        <v>214</v>
      </c>
      <c r="C31" s="32" t="s">
        <v>214</v>
      </c>
      <c r="D31" s="66" t="n">
        <f aca="false">ROUND(S31*T31,0)</f>
        <v>33</v>
      </c>
      <c r="E31" s="66" t="n">
        <f aca="false">ROUND(S31,0)-D31</f>
        <v>85</v>
      </c>
      <c r="F31" s="66" t="n">
        <f aca="false">IF(COUNTA(D31:E31)=0,"",SUM(D31:E31))</f>
        <v>118</v>
      </c>
      <c r="G31" s="47" t="n">
        <f aca="false">IF(OR(F31="",F31=0),"",D31/F31)</f>
        <v>0.279661016949153</v>
      </c>
      <c r="H31" s="47" t="n">
        <f aca="false">IF(OR(F31="",F31=0),"",E31/F31)</f>
        <v>0.720338983050847</v>
      </c>
      <c r="I31" s="32" t="s">
        <v>187</v>
      </c>
      <c r="J31" s="36" t="n">
        <v>3.50278191458698</v>
      </c>
      <c r="K31" s="36" t="n">
        <f aca="false">$K$8</f>
        <v>1.08097709874515</v>
      </c>
      <c r="L31" s="36" t="n">
        <f aca="false">SQRT(J31^2+K31^2)</f>
        <v>3.66578676809892</v>
      </c>
      <c r="M31" s="47" t="n">
        <f aca="false">IF(G31="","",MAX(0,G31-1.96*L31/100))</f>
        <v>0.207811596294414</v>
      </c>
      <c r="N31" s="47" t="n">
        <f aca="false">IF(G31="","",MIN(1,G31+1.96*L31/100))</f>
        <v>0.351510437603891</v>
      </c>
      <c r="O31" s="66" t="n">
        <f aca="false">ROUND(S31*W31,0)</f>
        <v>17</v>
      </c>
      <c r="P31" s="66" t="n">
        <f aca="false">IF(F31="","",ROUND(SQRT((F31*L31/100)^2+(G31*O31)^2),0))</f>
        <v>6</v>
      </c>
      <c r="R31" s="67" t="n">
        <v>-23.0629527053561</v>
      </c>
      <c r="S31" s="68" t="n">
        <f aca="false">U31*V31*$F$5</f>
        <v>118.285714285714</v>
      </c>
      <c r="T31" s="69" t="n">
        <f aca="false">MAX(0,MIN(1,R31/100+$D$5))</f>
        <v>0.280615334138693</v>
      </c>
      <c r="U31" s="69" t="n">
        <v>0.657142857142857</v>
      </c>
      <c r="V31" s="68" t="n">
        <v>180</v>
      </c>
      <c r="W31" s="69" t="n">
        <v>0.144238908687966</v>
      </c>
      <c r="X31" s="70" t="s">
        <v>188</v>
      </c>
      <c r="Y31" s="70" t="s">
        <v>189</v>
      </c>
    </row>
    <row r="32" customFormat="false" ht="15" hidden="false" customHeight="false" outlineLevel="0" collapsed="false">
      <c r="A32" s="32" t="s">
        <v>185</v>
      </c>
      <c r="B32" s="32" t="s">
        <v>215</v>
      </c>
      <c r="C32" s="32" t="s">
        <v>215</v>
      </c>
      <c r="D32" s="66" t="n">
        <f aca="false">ROUND(S32*T32,0)</f>
        <v>48</v>
      </c>
      <c r="E32" s="66" t="n">
        <f aca="false">ROUND(S32,0)-D32</f>
        <v>189</v>
      </c>
      <c r="F32" s="66" t="n">
        <f aca="false">IF(COUNTA(D32:E32)=0,"",SUM(D32:E32))</f>
        <v>237</v>
      </c>
      <c r="G32" s="47" t="n">
        <f aca="false">IF(OR(F32="",F32=0),"",D32/F32)</f>
        <v>0.20253164556962</v>
      </c>
      <c r="H32" s="47" t="n">
        <f aca="false">IF(OR(F32="",F32=0),"",E32/F32)</f>
        <v>0.79746835443038</v>
      </c>
      <c r="I32" s="32" t="s">
        <v>187</v>
      </c>
      <c r="J32" s="36" t="n">
        <v>3.50278191458698</v>
      </c>
      <c r="K32" s="36" t="n">
        <f aca="false">$K$8</f>
        <v>1.08097709874515</v>
      </c>
      <c r="L32" s="36" t="n">
        <f aca="false">SQRT(J32^2+K32^2)</f>
        <v>3.66578676809892</v>
      </c>
      <c r="M32" s="47" t="n">
        <f aca="false">IF(G32="","",MAX(0,G32-1.96*L32/100))</f>
        <v>0.130682224914881</v>
      </c>
      <c r="N32" s="47" t="n">
        <f aca="false">IF(G32="","",MIN(1,G32+1.96*L32/100))</f>
        <v>0.274381066224359</v>
      </c>
      <c r="O32" s="66" t="n">
        <f aca="false">ROUND(S32*W32,0)</f>
        <v>34</v>
      </c>
      <c r="P32" s="66" t="n">
        <f aca="false">IF(F32="","",ROUND(SQRT((F32*L32/100)^2+(G32*O32)^2),0))</f>
        <v>11</v>
      </c>
      <c r="R32" s="67" t="n">
        <v>-30.9598901841114</v>
      </c>
      <c r="S32" s="68" t="n">
        <f aca="false">U32*V32*$F$5</f>
        <v>236.844827586207</v>
      </c>
      <c r="T32" s="69" t="n">
        <f aca="false">MAX(0,MIN(1,R32/100+$D$5))</f>
        <v>0.20164595935114</v>
      </c>
      <c r="U32" s="69" t="n">
        <v>0.692528735632184</v>
      </c>
      <c r="V32" s="68" t="n">
        <v>342</v>
      </c>
      <c r="W32" s="69" t="n">
        <v>0.144238908687966</v>
      </c>
      <c r="X32" s="70" t="s">
        <v>188</v>
      </c>
      <c r="Y32" s="70" t="s">
        <v>189</v>
      </c>
    </row>
    <row r="33" customFormat="false" ht="15" hidden="false" customHeight="false" outlineLevel="0" collapsed="false">
      <c r="A33" s="32" t="s">
        <v>185</v>
      </c>
      <c r="B33" s="32" t="s">
        <v>216</v>
      </c>
      <c r="C33" s="32" t="s">
        <v>217</v>
      </c>
      <c r="D33" s="66" t="n">
        <f aca="false">ROUND(S33*T33,0)</f>
        <v>233</v>
      </c>
      <c r="E33" s="66" t="n">
        <f aca="false">ROUND(S33,0)-D33</f>
        <v>363</v>
      </c>
      <c r="F33" s="66" t="n">
        <f aca="false">IF(COUNTA(D33:E33)=0,"",SUM(D33:E33))</f>
        <v>596</v>
      </c>
      <c r="G33" s="47" t="n">
        <f aca="false">IF(OR(F33="",F33=0),"",D33/F33)</f>
        <v>0.390939597315436</v>
      </c>
      <c r="H33" s="47" t="n">
        <f aca="false">IF(OR(F33="",F33=0),"",E33/F33)</f>
        <v>0.609060402684564</v>
      </c>
      <c r="I33" s="32" t="s">
        <v>187</v>
      </c>
      <c r="J33" s="36" t="n">
        <v>2.43699899914484</v>
      </c>
      <c r="K33" s="36" t="n">
        <f aca="false">$K$8</f>
        <v>1.08097709874515</v>
      </c>
      <c r="L33" s="36" t="n">
        <f aca="false">SQRT(J33^2+K33^2)</f>
        <v>2.66598492303397</v>
      </c>
      <c r="M33" s="47" t="n">
        <f aca="false">IF(G33="","",MAX(0,G33-1.96*L33/100))</f>
        <v>0.338686292823971</v>
      </c>
      <c r="N33" s="47" t="n">
        <f aca="false">IF(G33="","",MIN(1,G33+1.96*L33/100))</f>
        <v>0.443192901806902</v>
      </c>
      <c r="O33" s="66" t="n">
        <f aca="false">ROUND(S33*W33,0)</f>
        <v>51</v>
      </c>
      <c r="P33" s="66" t="n">
        <f aca="false">IF(F33="","",ROUND(SQRT((F33*L33/100)^2+(G33*O33)^2),0))</f>
        <v>25</v>
      </c>
      <c r="R33" s="67" t="n">
        <v>-12.0665542667177</v>
      </c>
      <c r="S33" s="68" t="n">
        <f aca="false">U33*V33*$F$5</f>
        <v>596.457399103139</v>
      </c>
      <c r="T33" s="69" t="n">
        <f aca="false">MAX(0,MIN(1,R33/100+$D$5))</f>
        <v>0.390579318525076</v>
      </c>
      <c r="U33" s="69" t="n">
        <v>0.50762331838565</v>
      </c>
      <c r="V33" s="68" t="n">
        <v>1175</v>
      </c>
      <c r="W33" s="69" t="n">
        <v>0.084758520671361</v>
      </c>
      <c r="X33" s="70" t="s">
        <v>194</v>
      </c>
      <c r="Y33" s="70" t="s">
        <v>189</v>
      </c>
    </row>
    <row r="34" customFormat="false" ht="15" hidden="false" customHeight="false" outlineLevel="0" collapsed="false">
      <c r="A34" s="32" t="s">
        <v>185</v>
      </c>
      <c r="B34" s="32" t="s">
        <v>216</v>
      </c>
      <c r="C34" s="32" t="s">
        <v>218</v>
      </c>
      <c r="D34" s="66" t="n">
        <f aca="false">ROUND(S34*T34,0)</f>
        <v>230</v>
      </c>
      <c r="E34" s="66" t="n">
        <f aca="false">ROUND(S34,0)-D34</f>
        <v>333</v>
      </c>
      <c r="F34" s="66" t="n">
        <f aca="false">IF(COUNTA(D34:E34)=0,"",SUM(D34:E34))</f>
        <v>563</v>
      </c>
      <c r="G34" s="47" t="n">
        <f aca="false">IF(OR(F34="",F34=0),"",D34/F34)</f>
        <v>0.408525754884547</v>
      </c>
      <c r="H34" s="47" t="n">
        <f aca="false">IF(OR(F34="",F34=0),"",E34/F34)</f>
        <v>0.591474245115453</v>
      </c>
      <c r="I34" s="32" t="s">
        <v>187</v>
      </c>
      <c r="J34" s="36" t="n">
        <v>3.50278191458698</v>
      </c>
      <c r="K34" s="36" t="n">
        <f aca="false">$K$8</f>
        <v>1.08097709874515</v>
      </c>
      <c r="L34" s="36" t="n">
        <f aca="false">SQRT(J34^2+K34^2)</f>
        <v>3.66578676809892</v>
      </c>
      <c r="M34" s="47" t="n">
        <f aca="false">IF(G34="","",MAX(0,G34-1.96*L34/100))</f>
        <v>0.336676334229808</v>
      </c>
      <c r="N34" s="47" t="n">
        <f aca="false">IF(G34="","",MIN(1,G34+1.96*L34/100))</f>
        <v>0.480375175539286</v>
      </c>
      <c r="O34" s="66" t="n">
        <f aca="false">ROUND(S34*W34,0)</f>
        <v>81</v>
      </c>
      <c r="P34" s="66" t="n">
        <f aca="false">IF(F34="","",ROUND(SQRT((F34*L34/100)^2+(G34*O34)^2),0))</f>
        <v>39</v>
      </c>
      <c r="R34" s="67" t="n">
        <v>-10.2409639545994</v>
      </c>
      <c r="S34" s="68" t="n">
        <f aca="false">U34*V34*$F$5</f>
        <v>563.161453077699</v>
      </c>
      <c r="T34" s="69" t="n">
        <f aca="false">MAX(0,MIN(1,R34/100+$D$5))</f>
        <v>0.40883522164626</v>
      </c>
      <c r="U34" s="69" t="n">
        <v>0.531786074672048</v>
      </c>
      <c r="V34" s="68" t="n">
        <v>1059</v>
      </c>
      <c r="W34" s="69" t="n">
        <v>0.144238908687966</v>
      </c>
      <c r="X34" s="70" t="s">
        <v>188</v>
      </c>
      <c r="Y34" s="70" t="s">
        <v>189</v>
      </c>
    </row>
    <row r="35" customFormat="false" ht="15" hidden="false" customHeight="false" outlineLevel="0" collapsed="false">
      <c r="A35" s="32" t="s">
        <v>185</v>
      </c>
      <c r="B35" s="32" t="s">
        <v>216</v>
      </c>
      <c r="C35" s="32" t="s">
        <v>219</v>
      </c>
      <c r="D35" s="66" t="n">
        <f aca="false">ROUND(S35*T35,0)</f>
        <v>239</v>
      </c>
      <c r="E35" s="66" t="n">
        <f aca="false">ROUND(S35,0)-D35</f>
        <v>355</v>
      </c>
      <c r="F35" s="66" t="n">
        <f aca="false">IF(COUNTA(D35:E35)=0,"",SUM(D35:E35))</f>
        <v>594</v>
      </c>
      <c r="G35" s="47" t="n">
        <f aca="false">IF(OR(F35="",F35=0),"",D35/F35)</f>
        <v>0.402356902356902</v>
      </c>
      <c r="H35" s="47" t="n">
        <f aca="false">IF(OR(F35="",F35=0),"",E35/F35)</f>
        <v>0.597643097643098</v>
      </c>
      <c r="I35" s="32" t="s">
        <v>187</v>
      </c>
      <c r="J35" s="36" t="n">
        <v>2.43699899914484</v>
      </c>
      <c r="K35" s="36" t="n">
        <f aca="false">$K$8</f>
        <v>1.08097709874515</v>
      </c>
      <c r="L35" s="36" t="n">
        <f aca="false">SQRT(J35^2+K35^2)</f>
        <v>2.66598492303397</v>
      </c>
      <c r="M35" s="47" t="n">
        <f aca="false">IF(G35="","",MAX(0,G35-1.96*L35/100))</f>
        <v>0.350103597865437</v>
      </c>
      <c r="N35" s="47" t="n">
        <f aca="false">IF(G35="","",MIN(1,G35+1.96*L35/100))</f>
        <v>0.454610206848368</v>
      </c>
      <c r="O35" s="66" t="n">
        <f aca="false">ROUND(S35*W35,0)</f>
        <v>50</v>
      </c>
      <c r="P35" s="66" t="n">
        <f aca="false">IF(F35="","",ROUND(SQRT((F35*L35/100)^2+(G35*O35)^2),0))</f>
        <v>26</v>
      </c>
      <c r="R35" s="67" t="n">
        <v>-10.9653201716697</v>
      </c>
      <c r="S35" s="68" t="n">
        <f aca="false">U35*V35*$F$5</f>
        <v>593.941784037559</v>
      </c>
      <c r="T35" s="69" t="n">
        <f aca="false">MAX(0,MIN(1,R35/100+$D$5))</f>
        <v>0.401591659475557</v>
      </c>
      <c r="U35" s="69" t="n">
        <v>0.538967136150235</v>
      </c>
      <c r="V35" s="68" t="n">
        <v>1102</v>
      </c>
      <c r="W35" s="69" t="n">
        <v>0.084758520671361</v>
      </c>
      <c r="X35" s="70" t="s">
        <v>194</v>
      </c>
      <c r="Y35" s="70" t="s">
        <v>189</v>
      </c>
    </row>
    <row r="36" customFormat="false" ht="15" hidden="false" customHeight="false" outlineLevel="0" collapsed="false">
      <c r="A36" s="32" t="s">
        <v>185</v>
      </c>
      <c r="B36" s="32" t="s">
        <v>220</v>
      </c>
      <c r="C36" s="32" t="s">
        <v>221</v>
      </c>
      <c r="D36" s="66" t="n">
        <f aca="false">ROUND(S36*T36,0)</f>
        <v>251</v>
      </c>
      <c r="E36" s="66" t="n">
        <f aca="false">ROUND(S36,0)-D36</f>
        <v>579</v>
      </c>
      <c r="F36" s="66" t="n">
        <f aca="false">IF(COUNTA(D36:E36)=0,"",SUM(D36:E36))</f>
        <v>830</v>
      </c>
      <c r="G36" s="47" t="n">
        <f aca="false">IF(OR(F36="",F36=0),"",D36/F36)</f>
        <v>0.302409638554217</v>
      </c>
      <c r="H36" s="47" t="n">
        <f aca="false">IF(OR(F36="",F36=0),"",E36/F36)</f>
        <v>0.697590361445783</v>
      </c>
      <c r="I36" s="32" t="s">
        <v>187</v>
      </c>
      <c r="J36" s="36" t="n">
        <v>2.43699899914484</v>
      </c>
      <c r="K36" s="36" t="n">
        <f aca="false">$K$8</f>
        <v>1.08097709874515</v>
      </c>
      <c r="L36" s="36" t="n">
        <f aca="false">SQRT(J36^2+K36^2)</f>
        <v>2.66598492303397</v>
      </c>
      <c r="M36" s="47" t="n">
        <f aca="false">IF(G36="","",MAX(0,G36-1.96*L36/100))</f>
        <v>0.250156334062751</v>
      </c>
      <c r="N36" s="47" t="n">
        <f aca="false">IF(G36="","",MIN(1,G36+1.96*L36/100))</f>
        <v>0.354662943045683</v>
      </c>
      <c r="O36" s="66" t="n">
        <f aca="false">ROUND(S36*W36,0)</f>
        <v>70</v>
      </c>
      <c r="P36" s="66" t="n">
        <f aca="false">IF(F36="","",ROUND(SQRT((F36*L36/100)^2+(G36*O36)^2),0))</f>
        <v>31</v>
      </c>
      <c r="R36" s="67" t="n">
        <v>-20.8887823274794</v>
      </c>
      <c r="S36" s="68" t="n">
        <f aca="false">U36*V36*$F$5</f>
        <v>830.121621621622</v>
      </c>
      <c r="T36" s="69" t="n">
        <f aca="false">MAX(0,MIN(1,R36/100+$D$5))</f>
        <v>0.30235703791746</v>
      </c>
      <c r="U36" s="69" t="n">
        <v>0.635135135135135</v>
      </c>
      <c r="V36" s="68" t="n">
        <v>1307</v>
      </c>
      <c r="W36" s="69" t="n">
        <v>0.084758520671361</v>
      </c>
      <c r="X36" s="70" t="s">
        <v>194</v>
      </c>
      <c r="Y36" s="70" t="s">
        <v>189</v>
      </c>
    </row>
    <row r="37" customFormat="false" ht="15" hidden="false" customHeight="false" outlineLevel="0" collapsed="false">
      <c r="A37" s="32" t="s">
        <v>185</v>
      </c>
      <c r="B37" s="32" t="s">
        <v>220</v>
      </c>
      <c r="C37" s="32" t="s">
        <v>222</v>
      </c>
      <c r="D37" s="66" t="n">
        <f aca="false">ROUND(S37*T37,0)</f>
        <v>184</v>
      </c>
      <c r="E37" s="66" t="n">
        <f aca="false">ROUND(S37,0)-D37</f>
        <v>387</v>
      </c>
      <c r="F37" s="66" t="n">
        <f aca="false">IF(COUNTA(D37:E37)=0,"",SUM(D37:E37))</f>
        <v>571</v>
      </c>
      <c r="G37" s="47" t="n">
        <f aca="false">IF(OR(F37="",F37=0),"",D37/F37)</f>
        <v>0.322241681260946</v>
      </c>
      <c r="H37" s="47" t="n">
        <f aca="false">IF(OR(F37="",F37=0),"",E37/F37)</f>
        <v>0.677758318739054</v>
      </c>
      <c r="I37" s="32" t="s">
        <v>187</v>
      </c>
      <c r="J37" s="36" t="n">
        <v>2.43699899914484</v>
      </c>
      <c r="K37" s="36" t="n">
        <f aca="false">$K$8</f>
        <v>1.08097709874515</v>
      </c>
      <c r="L37" s="36" t="n">
        <f aca="false">SQRT(J37^2+K37^2)</f>
        <v>2.66598492303397</v>
      </c>
      <c r="M37" s="47" t="n">
        <f aca="false">IF(G37="","",MAX(0,G37-1.96*L37/100))</f>
        <v>0.26998837676948</v>
      </c>
      <c r="N37" s="47" t="n">
        <f aca="false">IF(G37="","",MIN(1,G37+1.96*L37/100))</f>
        <v>0.374494985752411</v>
      </c>
      <c r="O37" s="66" t="n">
        <f aca="false">ROUND(S37*W37,0)</f>
        <v>48</v>
      </c>
      <c r="P37" s="66" t="n">
        <f aca="false">IF(F37="","",ROUND(SQRT((F37*L37/100)^2+(G37*O37)^2),0))</f>
        <v>22</v>
      </c>
      <c r="R37" s="67" t="n">
        <v>-18.9680043401842</v>
      </c>
      <c r="S37" s="68" t="n">
        <f aca="false">U37*V37*$F$5</f>
        <v>570.942760942761</v>
      </c>
      <c r="T37" s="69" t="n">
        <f aca="false">MAX(0,MIN(1,R37/100+$D$5))</f>
        <v>0.321564817790412</v>
      </c>
      <c r="U37" s="69" t="n">
        <v>0.613916947250281</v>
      </c>
      <c r="V37" s="68" t="n">
        <v>930</v>
      </c>
      <c r="W37" s="69" t="n">
        <v>0.084758520671361</v>
      </c>
      <c r="X37" s="70" t="s">
        <v>194</v>
      </c>
      <c r="Y37" s="70" t="s">
        <v>189</v>
      </c>
    </row>
    <row r="38" customFormat="false" ht="15" hidden="false" customHeight="false" outlineLevel="0" collapsed="false">
      <c r="A38" s="32" t="s">
        <v>185</v>
      </c>
      <c r="B38" s="32" t="s">
        <v>223</v>
      </c>
      <c r="C38" s="32" t="s">
        <v>224</v>
      </c>
      <c r="D38" s="66" t="n">
        <f aca="false">ROUND(S38*T38,0)</f>
        <v>113</v>
      </c>
      <c r="E38" s="66" t="n">
        <f aca="false">ROUND(S38,0)-D38</f>
        <v>333</v>
      </c>
      <c r="F38" s="66" t="n">
        <f aca="false">IF(COUNTA(D38:E38)=0,"",SUM(D38:E38))</f>
        <v>446</v>
      </c>
      <c r="G38" s="47" t="n">
        <f aca="false">IF(OR(F38="",F38=0),"",D38/F38)</f>
        <v>0.253363228699552</v>
      </c>
      <c r="H38" s="47" t="n">
        <f aca="false">IF(OR(F38="",F38=0),"",E38/F38)</f>
        <v>0.746636771300449</v>
      </c>
      <c r="I38" s="32" t="s">
        <v>187</v>
      </c>
      <c r="J38" s="36" t="n">
        <v>3.50278191458698</v>
      </c>
      <c r="K38" s="36" t="n">
        <f aca="false">$K$8</f>
        <v>1.08097709874515</v>
      </c>
      <c r="L38" s="36" t="n">
        <f aca="false">SQRT(J38^2+K38^2)</f>
        <v>3.66578676809892</v>
      </c>
      <c r="M38" s="47" t="n">
        <f aca="false">IF(G38="","",MAX(0,G38-1.96*L38/100))</f>
        <v>0.181513808044813</v>
      </c>
      <c r="N38" s="47" t="n">
        <f aca="false">IF(G38="","",MIN(1,G38+1.96*L38/100))</f>
        <v>0.32521264935429</v>
      </c>
      <c r="O38" s="66" t="n">
        <f aca="false">ROUND(S38*W38,0)</f>
        <v>64</v>
      </c>
      <c r="P38" s="66" t="n">
        <f aca="false">IF(F38="","",ROUND(SQRT((F38*L38/100)^2+(G38*O38)^2),0))</f>
        <v>23</v>
      </c>
      <c r="R38" s="67" t="n">
        <v>-25.72051406773</v>
      </c>
      <c r="S38" s="68" t="n">
        <f aca="false">U38*V38*$F$5</f>
        <v>446.130363036304</v>
      </c>
      <c r="T38" s="69" t="n">
        <f aca="false">MAX(0,MIN(1,R38/100+$D$5))</f>
        <v>0.254039720514953</v>
      </c>
      <c r="U38" s="69" t="n">
        <v>0.641914191419142</v>
      </c>
      <c r="V38" s="68" t="n">
        <v>695</v>
      </c>
      <c r="W38" s="69" t="n">
        <v>0.144238908687966</v>
      </c>
      <c r="X38" s="70" t="s">
        <v>188</v>
      </c>
      <c r="Y38" s="70" t="s">
        <v>189</v>
      </c>
    </row>
    <row r="39" customFormat="false" ht="15" hidden="false" customHeight="false" outlineLevel="0" collapsed="false">
      <c r="A39" s="32" t="s">
        <v>185</v>
      </c>
      <c r="B39" s="32" t="s">
        <v>223</v>
      </c>
      <c r="C39" s="32" t="s">
        <v>225</v>
      </c>
      <c r="D39" s="66" t="n">
        <f aca="false">ROUND(S39*T39,0)</f>
        <v>90</v>
      </c>
      <c r="E39" s="66" t="n">
        <f aca="false">ROUND(S39,0)-D39</f>
        <v>211</v>
      </c>
      <c r="F39" s="66" t="n">
        <f aca="false">IF(COUNTA(D39:E39)=0,"",SUM(D39:E39))</f>
        <v>301</v>
      </c>
      <c r="G39" s="47" t="n">
        <f aca="false">IF(OR(F39="",F39=0),"",D39/F39)</f>
        <v>0.299003322259136</v>
      </c>
      <c r="H39" s="47" t="n">
        <f aca="false">IF(OR(F39="",F39=0),"",E39/F39)</f>
        <v>0.700996677740864</v>
      </c>
      <c r="I39" s="32" t="s">
        <v>187</v>
      </c>
      <c r="J39" s="36" t="n">
        <v>3.50278191458698</v>
      </c>
      <c r="K39" s="36" t="n">
        <f aca="false">$K$8</f>
        <v>1.08097709874515</v>
      </c>
      <c r="L39" s="36" t="n">
        <f aca="false">SQRT(J39^2+K39^2)</f>
        <v>3.66578676809892</v>
      </c>
      <c r="M39" s="47" t="n">
        <f aca="false">IF(G39="","",MAX(0,G39-1.96*L39/100))</f>
        <v>0.227153901604397</v>
      </c>
      <c r="N39" s="47" t="n">
        <f aca="false">IF(G39="","",MIN(1,G39+1.96*L39/100))</f>
        <v>0.370852742913875</v>
      </c>
      <c r="O39" s="66" t="n">
        <f aca="false">ROUND(S39*W39,0)</f>
        <v>43</v>
      </c>
      <c r="P39" s="66" t="n">
        <f aca="false">IF(F39="","",ROUND(SQRT((F39*L39/100)^2+(G39*O39)^2),0))</f>
        <v>17</v>
      </c>
      <c r="R39" s="67" t="n">
        <v>-21.3653664478019</v>
      </c>
      <c r="S39" s="68" t="n">
        <f aca="false">U39*V39*$F$5</f>
        <v>301.151408450704</v>
      </c>
      <c r="T39" s="69" t="n">
        <f aca="false">MAX(0,MIN(1,R39/100+$D$5))</f>
        <v>0.297591196714234</v>
      </c>
      <c r="U39" s="69" t="n">
        <v>0.538732394366197</v>
      </c>
      <c r="V39" s="68" t="n">
        <v>559</v>
      </c>
      <c r="W39" s="69" t="n">
        <v>0.144238908687966</v>
      </c>
      <c r="X39" s="70" t="s">
        <v>188</v>
      </c>
      <c r="Y39" s="70" t="s">
        <v>189</v>
      </c>
    </row>
    <row r="40" customFormat="false" ht="15" hidden="false" customHeight="false" outlineLevel="0" collapsed="false">
      <c r="A40" s="32" t="s">
        <v>185</v>
      </c>
      <c r="B40" s="32" t="s">
        <v>223</v>
      </c>
      <c r="C40" s="32" t="s">
        <v>226</v>
      </c>
      <c r="D40" s="66" t="n">
        <f aca="false">ROUND(S40*T40,0)</f>
        <v>342</v>
      </c>
      <c r="E40" s="66" t="n">
        <f aca="false">ROUND(S40,0)-D40</f>
        <v>794</v>
      </c>
      <c r="F40" s="66" t="n">
        <f aca="false">IF(COUNTA(D40:E40)=0,"",SUM(D40:E40))</f>
        <v>1136</v>
      </c>
      <c r="G40" s="47" t="n">
        <f aca="false">IF(OR(F40="",F40=0),"",D40/F40)</f>
        <v>0.301056338028169</v>
      </c>
      <c r="H40" s="47" t="n">
        <f aca="false">IF(OR(F40="",F40=0),"",E40/F40)</f>
        <v>0.698943661971831</v>
      </c>
      <c r="I40" s="32" t="s">
        <v>187</v>
      </c>
      <c r="J40" s="36" t="n">
        <v>2.17211657538669</v>
      </c>
      <c r="K40" s="36" t="n">
        <f aca="false">$K$8</f>
        <v>1.08097709874515</v>
      </c>
      <c r="L40" s="36" t="n">
        <f aca="false">SQRT(J40^2+K40^2)</f>
        <v>2.4262320385901</v>
      </c>
      <c r="M40" s="47" t="n">
        <f aca="false">IF(G40="","",MAX(0,G40-1.96*L40/100))</f>
        <v>0.253502190071803</v>
      </c>
      <c r="N40" s="47" t="n">
        <f aca="false">IF(G40="","",MIN(1,G40+1.96*L40/100))</f>
        <v>0.348610485984535</v>
      </c>
      <c r="O40" s="66" t="n">
        <f aca="false">ROUND(S40*W40,0)</f>
        <v>71</v>
      </c>
      <c r="P40" s="66" t="n">
        <f aca="false">IF(F40="","",ROUND(SQRT((F40*L40/100)^2+(G40*O40)^2),0))</f>
        <v>35</v>
      </c>
      <c r="R40" s="67" t="n">
        <v>-20.9967132181889</v>
      </c>
      <c r="S40" s="68" t="n">
        <f aca="false">U40*V40*$F$5</f>
        <v>1135.63689776733</v>
      </c>
      <c r="T40" s="69" t="n">
        <f aca="false">MAX(0,MIN(1,R40/100+$D$5))</f>
        <v>0.301277729010365</v>
      </c>
      <c r="U40" s="69" t="n">
        <v>0.63337250293772</v>
      </c>
      <c r="V40" s="68" t="n">
        <v>1793</v>
      </c>
      <c r="W40" s="69" t="n">
        <v>0.0626598089245614</v>
      </c>
      <c r="X40" s="70" t="s">
        <v>227</v>
      </c>
      <c r="Y40" s="70" t="s">
        <v>189</v>
      </c>
    </row>
    <row r="41" customFormat="false" ht="15" hidden="false" customHeight="false" outlineLevel="0" collapsed="false">
      <c r="A41" s="32" t="s">
        <v>185</v>
      </c>
      <c r="B41" s="32" t="s">
        <v>228</v>
      </c>
      <c r="C41" s="32" t="s">
        <v>229</v>
      </c>
      <c r="D41" s="66" t="n">
        <f aca="false">ROUND(S41*T41,0)</f>
        <v>244</v>
      </c>
      <c r="E41" s="66" t="n">
        <f aca="false">ROUND(S41,0)-D41</f>
        <v>342</v>
      </c>
      <c r="F41" s="66" t="n">
        <f aca="false">IF(COUNTA(D41:E41)=0,"",SUM(D41:E41))</f>
        <v>586</v>
      </c>
      <c r="G41" s="47" t="n">
        <f aca="false">IF(OR(F41="",F41=0),"",D41/F41)</f>
        <v>0.416382252559727</v>
      </c>
      <c r="H41" s="47" t="n">
        <f aca="false">IF(OR(F41="",F41=0),"",E41/F41)</f>
        <v>0.583617747440273</v>
      </c>
      <c r="I41" s="32" t="s">
        <v>187</v>
      </c>
      <c r="J41" s="36" t="n">
        <v>2.43699899914484</v>
      </c>
      <c r="K41" s="36" t="n">
        <f aca="false">$K$8</f>
        <v>1.08097709874515</v>
      </c>
      <c r="L41" s="36" t="n">
        <f aca="false">SQRT(J41^2+K41^2)</f>
        <v>2.66598492303397</v>
      </c>
      <c r="M41" s="47" t="n">
        <f aca="false">IF(G41="","",MAX(0,G41-1.96*L41/100))</f>
        <v>0.364128948068261</v>
      </c>
      <c r="N41" s="47" t="n">
        <f aca="false">IF(G41="","",MIN(1,G41+1.96*L41/100))</f>
        <v>0.468635557051193</v>
      </c>
      <c r="O41" s="66" t="n">
        <f aca="false">ROUND(S41*W41,0)</f>
        <v>50</v>
      </c>
      <c r="P41" s="66" t="n">
        <f aca="false">IF(F41="","",ROUND(SQRT((F41*L41/100)^2+(G41*O41)^2),0))</f>
        <v>26</v>
      </c>
      <c r="R41" s="67" t="n">
        <v>-9.55891045104598</v>
      </c>
      <c r="S41" s="68" t="n">
        <f aca="false">U41*V41*$F$5</f>
        <v>585.940362087327</v>
      </c>
      <c r="T41" s="69" t="n">
        <f aca="false">MAX(0,MIN(1,R41/100+$D$5))</f>
        <v>0.415655756681794</v>
      </c>
      <c r="U41" s="69" t="n">
        <v>0.598509052183174</v>
      </c>
      <c r="V41" s="68" t="n">
        <v>979</v>
      </c>
      <c r="W41" s="69" t="n">
        <v>0.084758520671361</v>
      </c>
      <c r="X41" s="70" t="s">
        <v>194</v>
      </c>
      <c r="Y41" s="70" t="s">
        <v>189</v>
      </c>
    </row>
    <row r="42" customFormat="false" ht="15" hidden="false" customHeight="false" outlineLevel="0" collapsed="false">
      <c r="A42" s="32" t="s">
        <v>185</v>
      </c>
      <c r="B42" s="32" t="s">
        <v>228</v>
      </c>
      <c r="C42" s="32" t="s">
        <v>230</v>
      </c>
      <c r="D42" s="66" t="n">
        <f aca="false">ROUND(S42*T42,0)</f>
        <v>251</v>
      </c>
      <c r="E42" s="66" t="n">
        <f aca="false">ROUND(S42,0)-D42</f>
        <v>378</v>
      </c>
      <c r="F42" s="66" t="n">
        <f aca="false">IF(COUNTA(D42:E42)=0,"",SUM(D42:E42))</f>
        <v>629</v>
      </c>
      <c r="G42" s="47" t="n">
        <f aca="false">IF(OR(F42="",F42=0),"",D42/F42)</f>
        <v>0.399046104928458</v>
      </c>
      <c r="H42" s="47" t="n">
        <f aca="false">IF(OR(F42="",F42=0),"",E42/F42)</f>
        <v>0.600953895071542</v>
      </c>
      <c r="I42" s="32" t="s">
        <v>187</v>
      </c>
      <c r="J42" s="36" t="n">
        <v>2.43699899914484</v>
      </c>
      <c r="K42" s="36" t="n">
        <f aca="false">$K$8</f>
        <v>1.08097709874515</v>
      </c>
      <c r="L42" s="36" t="n">
        <f aca="false">SQRT(J42^2+K42^2)</f>
        <v>2.66598492303397</v>
      </c>
      <c r="M42" s="47" t="n">
        <f aca="false">IF(G42="","",MAX(0,G42-1.96*L42/100))</f>
        <v>0.346792800436992</v>
      </c>
      <c r="N42" s="47" t="n">
        <f aca="false">IF(G42="","",MIN(1,G42+1.96*L42/100))</f>
        <v>0.451299409419924</v>
      </c>
      <c r="O42" s="66" t="n">
        <f aca="false">ROUND(S42*W42,0)</f>
        <v>53</v>
      </c>
      <c r="P42" s="66" t="n">
        <f aca="false">IF(F42="","",ROUND(SQRT((F42*L42/100)^2+(G42*O42)^2),0))</f>
        <v>27</v>
      </c>
      <c r="R42" s="67" t="n">
        <v>-11.2839664507882</v>
      </c>
      <c r="S42" s="68" t="n">
        <f aca="false">U42*V42*$F$5</f>
        <v>629.208480565371</v>
      </c>
      <c r="T42" s="69" t="n">
        <f aca="false">MAX(0,MIN(1,R42/100+$D$5))</f>
        <v>0.398405196684371</v>
      </c>
      <c r="U42" s="69" t="n">
        <v>0.558303886925795</v>
      </c>
      <c r="V42" s="68" t="n">
        <v>1127</v>
      </c>
      <c r="W42" s="69" t="n">
        <v>0.084758520671361</v>
      </c>
      <c r="X42" s="70" t="s">
        <v>194</v>
      </c>
      <c r="Y42" s="70" t="s">
        <v>189</v>
      </c>
    </row>
    <row r="43" customFormat="false" ht="15" hidden="false" customHeight="false" outlineLevel="0" collapsed="false">
      <c r="A43" s="32" t="s">
        <v>185</v>
      </c>
      <c r="B43" s="32" t="s">
        <v>231</v>
      </c>
      <c r="C43" s="32" t="s">
        <v>231</v>
      </c>
      <c r="D43" s="66" t="n">
        <f aca="false">ROUND(S43*T43,0)</f>
        <v>106</v>
      </c>
      <c r="E43" s="66" t="n">
        <f aca="false">ROUND(S43,0)-D43</f>
        <v>424</v>
      </c>
      <c r="F43" s="66" t="n">
        <f aca="false">IF(COUNTA(D43:E43)=0,"",SUM(D43:E43))</f>
        <v>530</v>
      </c>
      <c r="G43" s="47" t="n">
        <f aca="false">IF(OR(F43="",F43=0),"",D43/F43)</f>
        <v>0.2</v>
      </c>
      <c r="H43" s="47" t="n">
        <f aca="false">IF(OR(F43="",F43=0),"",E43/F43)</f>
        <v>0.8</v>
      </c>
      <c r="I43" s="32" t="s">
        <v>187</v>
      </c>
      <c r="J43" s="36" t="n">
        <v>3.50278191458698</v>
      </c>
      <c r="K43" s="36" t="n">
        <f aca="false">$K$8</f>
        <v>1.08097709874515</v>
      </c>
      <c r="L43" s="36" t="n">
        <f aca="false">SQRT(J43^2+K43^2)</f>
        <v>3.66578676809892</v>
      </c>
      <c r="M43" s="47" t="n">
        <f aca="false">IF(G43="","",MAX(0,G43-1.96*L43/100))</f>
        <v>0.128150579345261</v>
      </c>
      <c r="N43" s="47" t="n">
        <f aca="false">IF(G43="","",MIN(1,G43+1.96*L43/100))</f>
        <v>0.271849420654739</v>
      </c>
      <c r="O43" s="66" t="n">
        <f aca="false">ROUND(S43*W43,0)</f>
        <v>76</v>
      </c>
      <c r="P43" s="66" t="n">
        <f aca="false">IF(F43="","",ROUND(SQRT((F43*L43/100)^2+(G43*O43)^2),0))</f>
        <v>25</v>
      </c>
      <c r="R43" s="67" t="n">
        <v>-31.0380539207864</v>
      </c>
      <c r="S43" s="68" t="n">
        <f aca="false">U43*V43*$F$5</f>
        <v>530.117647058823</v>
      </c>
      <c r="T43" s="69" t="n">
        <f aca="false">MAX(0,MIN(1,R43/100+$D$5))</f>
        <v>0.200864321984389</v>
      </c>
      <c r="U43" s="69" t="n">
        <v>0.705882352941177</v>
      </c>
      <c r="V43" s="68" t="n">
        <v>751</v>
      </c>
      <c r="W43" s="69" t="n">
        <v>0.144238908687966</v>
      </c>
      <c r="X43" s="70" t="s">
        <v>188</v>
      </c>
      <c r="Y43" s="70" t="s">
        <v>189</v>
      </c>
    </row>
    <row r="44" customFormat="false" ht="15" hidden="false" customHeight="false" outlineLevel="0" collapsed="false">
      <c r="A44" s="32" t="s">
        <v>185</v>
      </c>
      <c r="B44" s="32" t="s">
        <v>232</v>
      </c>
      <c r="C44" s="32" t="s">
        <v>233</v>
      </c>
      <c r="D44" s="66" t="n">
        <f aca="false">ROUND(S44*T44,0)</f>
        <v>233</v>
      </c>
      <c r="E44" s="66" t="n">
        <f aca="false">ROUND(S44,0)-D44</f>
        <v>462</v>
      </c>
      <c r="F44" s="66" t="n">
        <f aca="false">IF(COUNTA(D44:E44)=0,"",SUM(D44:E44))</f>
        <v>695</v>
      </c>
      <c r="G44" s="47" t="n">
        <f aca="false">IF(OR(F44="",F44=0),"",D44/F44)</f>
        <v>0.335251798561151</v>
      </c>
      <c r="H44" s="47" t="n">
        <f aca="false">IF(OR(F44="",F44=0),"",E44/F44)</f>
        <v>0.664748201438849</v>
      </c>
      <c r="I44" s="32" t="s">
        <v>187</v>
      </c>
      <c r="J44" s="36" t="n">
        <v>2.43699899914484</v>
      </c>
      <c r="K44" s="36" t="n">
        <f aca="false">$K$8</f>
        <v>1.08097709874515</v>
      </c>
      <c r="L44" s="36" t="n">
        <f aca="false">SQRT(J44^2+K44^2)</f>
        <v>2.66598492303397</v>
      </c>
      <c r="M44" s="47" t="n">
        <f aca="false">IF(G44="","",MAX(0,G44-1.96*L44/100))</f>
        <v>0.282998494069685</v>
      </c>
      <c r="N44" s="47" t="n">
        <f aca="false">IF(G44="","",MIN(1,G44+1.96*L44/100))</f>
        <v>0.387505103052617</v>
      </c>
      <c r="O44" s="66" t="n">
        <f aca="false">ROUND(S44*W44,0)</f>
        <v>59</v>
      </c>
      <c r="P44" s="66" t="n">
        <f aca="false">IF(F44="","",ROUND(SQRT((F44*L44/100)^2+(G44*O44)^2),0))</f>
        <v>27</v>
      </c>
      <c r="R44" s="67" t="n">
        <v>-17.6775717393231</v>
      </c>
      <c r="S44" s="68" t="n">
        <f aca="false">U44*V44*$F$5</f>
        <v>695.209549071618</v>
      </c>
      <c r="T44" s="69" t="n">
        <f aca="false">MAX(0,MIN(1,R44/100+$D$5))</f>
        <v>0.334469143799023</v>
      </c>
      <c r="U44" s="69" t="n">
        <v>0.600353669319186</v>
      </c>
      <c r="V44" s="68" t="n">
        <v>1158</v>
      </c>
      <c r="W44" s="69" t="n">
        <v>0.084758520671361</v>
      </c>
      <c r="X44" s="70" t="s">
        <v>194</v>
      </c>
      <c r="Y44" s="70" t="s">
        <v>189</v>
      </c>
    </row>
    <row r="45" customFormat="false" ht="15" hidden="false" customHeight="false" outlineLevel="0" collapsed="false">
      <c r="A45" s="32" t="s">
        <v>185</v>
      </c>
      <c r="B45" s="32" t="s">
        <v>232</v>
      </c>
      <c r="C45" s="32" t="s">
        <v>234</v>
      </c>
      <c r="D45" s="66" t="n">
        <f aca="false">ROUND(S45*T45,0)</f>
        <v>381</v>
      </c>
      <c r="E45" s="66" t="n">
        <f aca="false">ROUND(S45,0)-D45</f>
        <v>603</v>
      </c>
      <c r="F45" s="66" t="n">
        <f aca="false">IF(COUNTA(D45:E45)=0,"",SUM(D45:E45))</f>
        <v>984</v>
      </c>
      <c r="G45" s="47" t="n">
        <f aca="false">IF(OR(F45="",F45=0),"",D45/F45)</f>
        <v>0.38719512195122</v>
      </c>
      <c r="H45" s="47" t="n">
        <f aca="false">IF(OR(F45="",F45=0),"",E45/F45)</f>
        <v>0.612804878048781</v>
      </c>
      <c r="I45" s="32" t="s">
        <v>187</v>
      </c>
      <c r="J45" s="36" t="n">
        <v>2.17211657538669</v>
      </c>
      <c r="K45" s="36" t="n">
        <f aca="false">$K$8</f>
        <v>1.08097709874515</v>
      </c>
      <c r="L45" s="36" t="n">
        <f aca="false">SQRT(J45^2+K45^2)</f>
        <v>2.4262320385901</v>
      </c>
      <c r="M45" s="47" t="n">
        <f aca="false">IF(G45="","",MAX(0,G45-1.96*L45/100))</f>
        <v>0.339640973994854</v>
      </c>
      <c r="N45" s="47" t="n">
        <f aca="false">IF(G45="","",MIN(1,G45+1.96*L45/100))</f>
        <v>0.434749269907586</v>
      </c>
      <c r="O45" s="66" t="n">
        <f aca="false">ROUND(S45*W45,0)</f>
        <v>62</v>
      </c>
      <c r="P45" s="66" t="n">
        <f aca="false">IF(F45="","",ROUND(SQRT((F45*L45/100)^2+(G45*O45)^2),0))</f>
        <v>34</v>
      </c>
      <c r="R45" s="67" t="n">
        <v>-12.4000328777557</v>
      </c>
      <c r="S45" s="68" t="n">
        <f aca="false">U45*V45*$F$5</f>
        <v>983.694267515924</v>
      </c>
      <c r="T45" s="69" t="n">
        <f aca="false">MAX(0,MIN(1,R45/100+$D$5))</f>
        <v>0.387244532414697</v>
      </c>
      <c r="U45" s="69" t="n">
        <v>0.54198031268095</v>
      </c>
      <c r="V45" s="68" t="n">
        <v>1815</v>
      </c>
      <c r="W45" s="69" t="n">
        <v>0.0626598089245614</v>
      </c>
      <c r="X45" s="70" t="s">
        <v>227</v>
      </c>
      <c r="Y45" s="70" t="s">
        <v>189</v>
      </c>
    </row>
    <row r="46" customFormat="false" ht="15" hidden="false" customHeight="false" outlineLevel="0" collapsed="false">
      <c r="A46" s="32" t="s">
        <v>185</v>
      </c>
      <c r="B46" s="32" t="s">
        <v>232</v>
      </c>
      <c r="C46" s="32" t="s">
        <v>235</v>
      </c>
      <c r="D46" s="66" t="n">
        <f aca="false">ROUND(S46*T46,0)</f>
        <v>106</v>
      </c>
      <c r="E46" s="66" t="n">
        <f aca="false">ROUND(S46,0)-D46</f>
        <v>205</v>
      </c>
      <c r="F46" s="66" t="n">
        <f aca="false">IF(COUNTA(D46:E46)=0,"",SUM(D46:E46))</f>
        <v>311</v>
      </c>
      <c r="G46" s="47" t="n">
        <f aca="false">IF(OR(F46="",F46=0),"",D46/F46)</f>
        <v>0.340836012861736</v>
      </c>
      <c r="H46" s="47" t="n">
        <f aca="false">IF(OR(F46="",F46=0),"",E46/F46)</f>
        <v>0.659163987138264</v>
      </c>
      <c r="I46" s="32" t="s">
        <v>187</v>
      </c>
      <c r="J46" s="36" t="n">
        <v>3.50278191458698</v>
      </c>
      <c r="K46" s="36" t="n">
        <f aca="false">$K$8</f>
        <v>1.08097709874515</v>
      </c>
      <c r="L46" s="36" t="n">
        <f aca="false">SQRT(J46^2+K46^2)</f>
        <v>3.66578676809892</v>
      </c>
      <c r="M46" s="47" t="n">
        <f aca="false">IF(G46="","",MAX(0,G46-1.96*L46/100))</f>
        <v>0.268986592206998</v>
      </c>
      <c r="N46" s="47" t="n">
        <f aca="false">IF(G46="","",MIN(1,G46+1.96*L46/100))</f>
        <v>0.412685433516475</v>
      </c>
      <c r="O46" s="66" t="n">
        <f aca="false">ROUND(S46*W46,0)</f>
        <v>45</v>
      </c>
      <c r="P46" s="66" t="n">
        <f aca="false">IF(F46="","",ROUND(SQRT((F46*L46/100)^2+(G46*O46)^2),0))</f>
        <v>19</v>
      </c>
      <c r="R46" s="67" t="n">
        <v>-17.1520549160516</v>
      </c>
      <c r="S46" s="68" t="n">
        <f aca="false">U46*V46*$F$5</f>
        <v>310.913705583756</v>
      </c>
      <c r="T46" s="69" t="n">
        <f aca="false">MAX(0,MIN(1,R46/100+$D$5))</f>
        <v>0.339724312031738</v>
      </c>
      <c r="U46" s="69" t="n">
        <v>0.49746192893401</v>
      </c>
      <c r="V46" s="68" t="n">
        <v>625</v>
      </c>
      <c r="W46" s="69" t="n">
        <v>0.144238908687966</v>
      </c>
      <c r="X46" s="70" t="s">
        <v>188</v>
      </c>
      <c r="Y46" s="70" t="s">
        <v>189</v>
      </c>
    </row>
    <row r="47" customFormat="false" ht="15" hidden="false" customHeight="false" outlineLevel="0" collapsed="false">
      <c r="A47" s="32" t="s">
        <v>185</v>
      </c>
      <c r="B47" s="32" t="s">
        <v>236</v>
      </c>
      <c r="C47" s="32" t="s">
        <v>236</v>
      </c>
      <c r="D47" s="66" t="n">
        <f aca="false">ROUND(S47*T47,0)</f>
        <v>53</v>
      </c>
      <c r="E47" s="66" t="n">
        <f aca="false">ROUND(S47,0)-D47</f>
        <v>132</v>
      </c>
      <c r="F47" s="66" t="n">
        <f aca="false">IF(COUNTA(D47:E47)=0,"",SUM(D47:E47))</f>
        <v>185</v>
      </c>
      <c r="G47" s="47" t="n">
        <f aca="false">IF(OR(F47="",F47=0),"",D47/F47)</f>
        <v>0.286486486486487</v>
      </c>
      <c r="H47" s="47" t="n">
        <f aca="false">IF(OR(F47="",F47=0),"",E47/F47)</f>
        <v>0.713513513513514</v>
      </c>
      <c r="I47" s="32" t="s">
        <v>187</v>
      </c>
      <c r="J47" s="36" t="n">
        <v>3.50278191458698</v>
      </c>
      <c r="K47" s="36" t="n">
        <f aca="false">$K$8</f>
        <v>1.08097709874515</v>
      </c>
      <c r="L47" s="36" t="n">
        <f aca="false">SQRT(J47^2+K47^2)</f>
        <v>3.66578676809892</v>
      </c>
      <c r="M47" s="47" t="n">
        <f aca="false">IF(G47="","",MAX(0,G47-1.96*L47/100))</f>
        <v>0.214637065831748</v>
      </c>
      <c r="N47" s="47" t="n">
        <f aca="false">IF(G47="","",MIN(1,G47+1.96*L47/100))</f>
        <v>0.358335907141225</v>
      </c>
      <c r="O47" s="66" t="n">
        <f aca="false">ROUND(S47*W47,0)</f>
        <v>27</v>
      </c>
      <c r="P47" s="66" t="n">
        <f aca="false">IF(F47="","",ROUND(SQRT((F47*L47/100)^2+(G47*O47)^2),0))</f>
        <v>10</v>
      </c>
      <c r="R47" s="67" t="n">
        <v>-22.3667652176778</v>
      </c>
      <c r="S47" s="68" t="n">
        <f aca="false">U47*V47*$F$5</f>
        <v>184.547540983606</v>
      </c>
      <c r="T47" s="69" t="n">
        <f aca="false">MAX(0,MIN(1,R47/100+$D$5))</f>
        <v>0.287577209015475</v>
      </c>
      <c r="U47" s="69" t="n">
        <v>0.613114754098361</v>
      </c>
      <c r="V47" s="68" t="n">
        <v>301</v>
      </c>
      <c r="W47" s="69" t="n">
        <v>0.144238908687966</v>
      </c>
      <c r="X47" s="70" t="s">
        <v>188</v>
      </c>
      <c r="Y47" s="70" t="s">
        <v>189</v>
      </c>
    </row>
    <row r="48" customFormat="false" ht="15" hidden="false" customHeight="false" outlineLevel="0" collapsed="false">
      <c r="A48" s="32" t="s">
        <v>185</v>
      </c>
      <c r="B48" s="32" t="s">
        <v>237</v>
      </c>
      <c r="C48" s="32" t="s">
        <v>238</v>
      </c>
      <c r="D48" s="66" t="n">
        <f aca="false">ROUND(S48*T48,0)</f>
        <v>330</v>
      </c>
      <c r="E48" s="66" t="n">
        <f aca="false">ROUND(S48,0)-D48</f>
        <v>509</v>
      </c>
      <c r="F48" s="66" t="n">
        <f aca="false">IF(COUNTA(D48:E48)=0,"",SUM(D48:E48))</f>
        <v>839</v>
      </c>
      <c r="G48" s="47" t="n">
        <f aca="false">IF(OR(F48="",F48=0),"",D48/F48)</f>
        <v>0.393325387365912</v>
      </c>
      <c r="H48" s="47" t="n">
        <f aca="false">IF(OR(F48="",F48=0),"",E48/F48)</f>
        <v>0.606674612634088</v>
      </c>
      <c r="I48" s="32" t="s">
        <v>187</v>
      </c>
      <c r="J48" s="36" t="n">
        <v>2.43699899914484</v>
      </c>
      <c r="K48" s="36" t="n">
        <f aca="false">$K$8</f>
        <v>1.08097709874515</v>
      </c>
      <c r="L48" s="36" t="n">
        <f aca="false">SQRT(J48^2+K48^2)</f>
        <v>2.66598492303397</v>
      </c>
      <c r="M48" s="47" t="n">
        <f aca="false">IF(G48="","",MAX(0,G48-1.96*L48/100))</f>
        <v>0.341072082874446</v>
      </c>
      <c r="N48" s="47" t="n">
        <f aca="false">IF(G48="","",MIN(1,G48+1.96*L48/100))</f>
        <v>0.445578691857378</v>
      </c>
      <c r="O48" s="66" t="n">
        <f aca="false">ROUND(S48*W48,0)</f>
        <v>71</v>
      </c>
      <c r="P48" s="66" t="n">
        <f aca="false">IF(F48="","",ROUND(SQRT((F48*L48/100)^2+(G48*O48)^2),0))</f>
        <v>36</v>
      </c>
      <c r="R48" s="67" t="n">
        <v>-11.846981997157</v>
      </c>
      <c r="S48" s="68" t="n">
        <f aca="false">U48*V48*$F$5</f>
        <v>839.29959746981</v>
      </c>
      <c r="T48" s="69" t="n">
        <f aca="false">MAX(0,MIN(1,R48/100+$D$5))</f>
        <v>0.392775041220683</v>
      </c>
      <c r="U48" s="69" t="n">
        <v>0.474985623921794</v>
      </c>
      <c r="V48" s="68" t="n">
        <v>1767</v>
      </c>
      <c r="W48" s="69" t="n">
        <v>0.084758520671361</v>
      </c>
      <c r="X48" s="70" t="s">
        <v>194</v>
      </c>
      <c r="Y48" s="70" t="s">
        <v>189</v>
      </c>
    </row>
    <row r="49" customFormat="false" ht="15" hidden="false" customHeight="false" outlineLevel="0" collapsed="false">
      <c r="A49" s="32" t="s">
        <v>185</v>
      </c>
      <c r="B49" s="32" t="s">
        <v>237</v>
      </c>
      <c r="C49" s="32" t="s">
        <v>239</v>
      </c>
      <c r="D49" s="66" t="n">
        <f aca="false">ROUND(S49*T49,0)</f>
        <v>245</v>
      </c>
      <c r="E49" s="66" t="n">
        <f aca="false">ROUND(S49,0)-D49</f>
        <v>406</v>
      </c>
      <c r="F49" s="66" t="n">
        <f aca="false">IF(COUNTA(D49:E49)=0,"",SUM(D49:E49))</f>
        <v>651</v>
      </c>
      <c r="G49" s="47" t="n">
        <f aca="false">IF(OR(F49="",F49=0),"",D49/F49)</f>
        <v>0.376344086021505</v>
      </c>
      <c r="H49" s="47" t="n">
        <f aca="false">IF(OR(F49="",F49=0),"",E49/F49)</f>
        <v>0.623655913978495</v>
      </c>
      <c r="I49" s="32" t="s">
        <v>187</v>
      </c>
      <c r="J49" s="36" t="n">
        <v>2.43699899914484</v>
      </c>
      <c r="K49" s="36" t="n">
        <f aca="false">$K$8</f>
        <v>1.08097709874515</v>
      </c>
      <c r="L49" s="36" t="n">
        <f aca="false">SQRT(J49^2+K49^2)</f>
        <v>2.66598492303397</v>
      </c>
      <c r="M49" s="47" t="n">
        <f aca="false">IF(G49="","",MAX(0,G49-1.96*L49/100))</f>
        <v>0.32409078153004</v>
      </c>
      <c r="N49" s="47" t="n">
        <f aca="false">IF(G49="","",MIN(1,G49+1.96*L49/100))</f>
        <v>0.428597390512971</v>
      </c>
      <c r="O49" s="66" t="n">
        <f aca="false">ROUND(S49*W49,0)</f>
        <v>55</v>
      </c>
      <c r="P49" s="66" t="n">
        <f aca="false">IF(F49="","",ROUND(SQRT((F49*L49/100)^2+(G49*O49)^2),0))</f>
        <v>27</v>
      </c>
      <c r="R49" s="67" t="n">
        <v>-13.4135586649008</v>
      </c>
      <c r="S49" s="68" t="n">
        <f aca="false">U49*V49*$F$5</f>
        <v>650.966977138019</v>
      </c>
      <c r="T49" s="69" t="n">
        <f aca="false">MAX(0,MIN(1,R49/100+$D$5))</f>
        <v>0.377109274543245</v>
      </c>
      <c r="U49" s="69" t="n">
        <v>0.523285351397121</v>
      </c>
      <c r="V49" s="68" t="n">
        <v>1244</v>
      </c>
      <c r="W49" s="69" t="n">
        <v>0.084758520671361</v>
      </c>
      <c r="X49" s="70" t="s">
        <v>194</v>
      </c>
      <c r="Y49" s="70" t="s">
        <v>189</v>
      </c>
    </row>
    <row r="50" customFormat="false" ht="15" hidden="false" customHeight="false" outlineLevel="0" collapsed="false">
      <c r="A50" s="32" t="s">
        <v>185</v>
      </c>
      <c r="B50" s="32" t="s">
        <v>237</v>
      </c>
      <c r="C50" s="32" t="s">
        <v>240</v>
      </c>
      <c r="D50" s="66" t="n">
        <f aca="false">ROUND(S50*T50,0)</f>
        <v>357</v>
      </c>
      <c r="E50" s="66" t="n">
        <f aca="false">ROUND(S50,0)-D50</f>
        <v>588</v>
      </c>
      <c r="F50" s="66" t="n">
        <f aca="false">IF(COUNTA(D50:E50)=0,"",SUM(D50:E50))</f>
        <v>945</v>
      </c>
      <c r="G50" s="47" t="n">
        <f aca="false">IF(OR(F50="",F50=0),"",D50/F50)</f>
        <v>0.377777777777778</v>
      </c>
      <c r="H50" s="47" t="n">
        <f aca="false">IF(OR(F50="",F50=0),"",E50/F50)</f>
        <v>0.622222222222222</v>
      </c>
      <c r="I50" s="32" t="s">
        <v>187</v>
      </c>
      <c r="J50" s="36" t="n">
        <v>2.17211657538669</v>
      </c>
      <c r="K50" s="36" t="n">
        <f aca="false">$K$8</f>
        <v>1.08097709874515</v>
      </c>
      <c r="L50" s="36" t="n">
        <f aca="false">SQRT(J50^2+K50^2)</f>
        <v>2.4262320385901</v>
      </c>
      <c r="M50" s="47" t="n">
        <f aca="false">IF(G50="","",MAX(0,G50-1.96*L50/100))</f>
        <v>0.330223629821412</v>
      </c>
      <c r="N50" s="47" t="n">
        <f aca="false">IF(G50="","",MIN(1,G50+1.96*L50/100))</f>
        <v>0.425331925734144</v>
      </c>
      <c r="O50" s="66" t="n">
        <f aca="false">ROUND(S50*W50,0)</f>
        <v>59</v>
      </c>
      <c r="P50" s="66" t="n">
        <f aca="false">IF(F50="","",ROUND(SQRT((F50*L50/100)^2+(G50*O50)^2),0))</f>
        <v>32</v>
      </c>
      <c r="R50" s="67" t="n">
        <v>-13.36862831019</v>
      </c>
      <c r="S50" s="68" t="n">
        <f aca="false">U50*V50*$F$5</f>
        <v>945.214912280702</v>
      </c>
      <c r="T50" s="69" t="n">
        <f aca="false">MAX(0,MIN(1,R50/100+$D$5))</f>
        <v>0.377558578090354</v>
      </c>
      <c r="U50" s="69" t="n">
        <v>0.521929824561404</v>
      </c>
      <c r="V50" s="68" t="n">
        <v>1811</v>
      </c>
      <c r="W50" s="69" t="n">
        <v>0.0626598089245614</v>
      </c>
      <c r="X50" s="70" t="s">
        <v>227</v>
      </c>
      <c r="Y50" s="70" t="s">
        <v>189</v>
      </c>
    </row>
    <row r="51" customFormat="false" ht="15" hidden="false" customHeight="false" outlineLevel="0" collapsed="false">
      <c r="A51" s="32" t="s">
        <v>185</v>
      </c>
      <c r="B51" s="32" t="s">
        <v>237</v>
      </c>
      <c r="C51" s="32" t="s">
        <v>241</v>
      </c>
      <c r="D51" s="66" t="n">
        <f aca="false">ROUND(S51*T51,0)</f>
        <v>362</v>
      </c>
      <c r="E51" s="66" t="n">
        <f aca="false">ROUND(S51,0)-D51</f>
        <v>754</v>
      </c>
      <c r="F51" s="66" t="n">
        <f aca="false">IF(COUNTA(D51:E51)=0,"",SUM(D51:E51))</f>
        <v>1116</v>
      </c>
      <c r="G51" s="47" t="n">
        <f aca="false">IF(OR(F51="",F51=0),"",D51/F51)</f>
        <v>0.324372759856631</v>
      </c>
      <c r="H51" s="47" t="n">
        <f aca="false">IF(OR(F51="",F51=0),"",E51/F51)</f>
        <v>0.675627240143369</v>
      </c>
      <c r="I51" s="32" t="s">
        <v>187</v>
      </c>
      <c r="J51" s="36" t="n">
        <v>2.17211657538669</v>
      </c>
      <c r="K51" s="36" t="n">
        <f aca="false">$K$8</f>
        <v>1.08097709874515</v>
      </c>
      <c r="L51" s="36" t="n">
        <f aca="false">SQRT(J51^2+K51^2)</f>
        <v>2.4262320385901</v>
      </c>
      <c r="M51" s="47" t="n">
        <f aca="false">IF(G51="","",MAX(0,G51-1.96*L51/100))</f>
        <v>0.276818611900265</v>
      </c>
      <c r="N51" s="47" t="n">
        <f aca="false">IF(G51="","",MIN(1,G51+1.96*L51/100))</f>
        <v>0.371926907812997</v>
      </c>
      <c r="O51" s="66" t="n">
        <f aca="false">ROUND(S51*W51,0)</f>
        <v>70</v>
      </c>
      <c r="P51" s="66" t="n">
        <f aca="false">IF(F51="","",ROUND(SQRT((F51*L51/100)^2+(G51*O51)^2),0))</f>
        <v>35</v>
      </c>
      <c r="R51" s="67" t="n">
        <v>-18.6957667365721</v>
      </c>
      <c r="S51" s="68" t="n">
        <f aca="false">U51*V51*$F$5</f>
        <v>1115.89731051345</v>
      </c>
      <c r="T51" s="69" t="n">
        <f aca="false">MAX(0,MIN(1,R51/100+$D$5))</f>
        <v>0.324287193826532</v>
      </c>
      <c r="U51" s="69" t="n">
        <v>0.63080684596577</v>
      </c>
      <c r="V51" s="68" t="n">
        <v>1769</v>
      </c>
      <c r="W51" s="69" t="n">
        <v>0.0626598089245614</v>
      </c>
      <c r="X51" s="70" t="s">
        <v>227</v>
      </c>
      <c r="Y51" s="70" t="s">
        <v>189</v>
      </c>
    </row>
    <row r="52" customFormat="false" ht="15" hidden="false" customHeight="false" outlineLevel="0" collapsed="false">
      <c r="A52" s="32" t="s">
        <v>185</v>
      </c>
      <c r="B52" s="32" t="s">
        <v>237</v>
      </c>
      <c r="C52" s="32" t="s">
        <v>242</v>
      </c>
      <c r="D52" s="66" t="n">
        <f aca="false">ROUND(S52*T52,0)</f>
        <v>348</v>
      </c>
      <c r="E52" s="66" t="n">
        <f aca="false">ROUND(S52,0)-D52</f>
        <v>584</v>
      </c>
      <c r="F52" s="66" t="n">
        <f aca="false">IF(COUNTA(D52:E52)=0,"",SUM(D52:E52))</f>
        <v>932</v>
      </c>
      <c r="G52" s="47" t="n">
        <f aca="false">IF(OR(F52="",F52=0),"",D52/F52)</f>
        <v>0.373390557939914</v>
      </c>
      <c r="H52" s="47" t="n">
        <f aca="false">IF(OR(F52="",F52=0),"",E52/F52)</f>
        <v>0.626609442060086</v>
      </c>
      <c r="I52" s="32" t="s">
        <v>187</v>
      </c>
      <c r="J52" s="36" t="n">
        <v>2.17211657538669</v>
      </c>
      <c r="K52" s="36" t="n">
        <f aca="false">$K$8</f>
        <v>1.08097709874515</v>
      </c>
      <c r="L52" s="36" t="n">
        <f aca="false">SQRT(J52^2+K52^2)</f>
        <v>2.4262320385901</v>
      </c>
      <c r="M52" s="47" t="n">
        <f aca="false">IF(G52="","",MAX(0,G52-1.96*L52/100))</f>
        <v>0.325836409983548</v>
      </c>
      <c r="N52" s="47" t="n">
        <f aca="false">IF(G52="","",MIN(1,G52+1.96*L52/100))</f>
        <v>0.42094470589628</v>
      </c>
      <c r="O52" s="66" t="n">
        <f aca="false">ROUND(S52*W52,0)</f>
        <v>58</v>
      </c>
      <c r="P52" s="66" t="n">
        <f aca="false">IF(F52="","",ROUND(SQRT((F52*L52/100)^2+(G52*O52)^2),0))</f>
        <v>31</v>
      </c>
      <c r="R52" s="67" t="n">
        <v>-13.7632351890332</v>
      </c>
      <c r="S52" s="68" t="n">
        <f aca="false">U52*V52*$F$5</f>
        <v>932.161434977579</v>
      </c>
      <c r="T52" s="69" t="n">
        <f aca="false">MAX(0,MIN(1,R52/100+$D$5))</f>
        <v>0.373612509301921</v>
      </c>
      <c r="U52" s="69" t="n">
        <v>0.669656203288491</v>
      </c>
      <c r="V52" s="68" t="n">
        <v>1392</v>
      </c>
      <c r="W52" s="69" t="n">
        <v>0.0626598089245614</v>
      </c>
      <c r="X52" s="70" t="s">
        <v>227</v>
      </c>
      <c r="Y52" s="70" t="s">
        <v>189</v>
      </c>
    </row>
    <row r="53" customFormat="false" ht="15" hidden="false" customHeight="false" outlineLevel="0" collapsed="false">
      <c r="A53" s="32" t="s">
        <v>185</v>
      </c>
      <c r="B53" s="32" t="s">
        <v>243</v>
      </c>
      <c r="C53" s="32" t="s">
        <v>244</v>
      </c>
      <c r="D53" s="66" t="n">
        <f aca="false">ROUND(S53*T53,0)</f>
        <v>146</v>
      </c>
      <c r="E53" s="66" t="n">
        <f aca="false">ROUND(S53,0)-D53</f>
        <v>158</v>
      </c>
      <c r="F53" s="66" t="n">
        <f aca="false">IF(COUNTA(D53:E53)=0,"",SUM(D53:E53))</f>
        <v>304</v>
      </c>
      <c r="G53" s="47" t="n">
        <f aca="false">IF(OR(F53="",F53=0),"",D53/F53)</f>
        <v>0.480263157894737</v>
      </c>
      <c r="H53" s="47" t="n">
        <f aca="false">IF(OR(F53="",F53=0),"",E53/F53)</f>
        <v>0.519736842105263</v>
      </c>
      <c r="I53" s="32" t="s">
        <v>187</v>
      </c>
      <c r="J53" s="36" t="n">
        <v>3.50278191458698</v>
      </c>
      <c r="K53" s="36" t="n">
        <f aca="false">$K$8</f>
        <v>1.08097709874515</v>
      </c>
      <c r="L53" s="36" t="n">
        <f aca="false">SQRT(J53^2+K53^2)</f>
        <v>3.66578676809892</v>
      </c>
      <c r="M53" s="47" t="n">
        <f aca="false">IF(G53="","",MAX(0,G53-1.96*L53/100))</f>
        <v>0.408413737239998</v>
      </c>
      <c r="N53" s="47" t="n">
        <f aca="false">IF(G53="","",MIN(1,G53+1.96*L53/100))</f>
        <v>0.552112578549476</v>
      </c>
      <c r="O53" s="66" t="n">
        <f aca="false">ROUND(S53*W53,0)</f>
        <v>44</v>
      </c>
      <c r="P53" s="66" t="n">
        <f aca="false">IF(F53="","",ROUND(SQRT((F53*L53/100)^2+(G53*O53)^2),0))</f>
        <v>24</v>
      </c>
      <c r="R53" s="67" t="n">
        <v>-3.22956282453548</v>
      </c>
      <c r="S53" s="68" t="n">
        <f aca="false">U53*V53*$F$5</f>
        <v>304.095808383234</v>
      </c>
      <c r="T53" s="69" t="n">
        <f aca="false">MAX(0,MIN(1,R53/100+$D$5))</f>
        <v>0.478949232946899</v>
      </c>
      <c r="U53" s="69" t="n">
        <v>0.574850299401198</v>
      </c>
      <c r="V53" s="68" t="n">
        <v>529</v>
      </c>
      <c r="W53" s="69" t="n">
        <v>0.144238908687966</v>
      </c>
      <c r="X53" s="70" t="s">
        <v>188</v>
      </c>
      <c r="Y53" s="70" t="s">
        <v>189</v>
      </c>
    </row>
    <row r="54" customFormat="false" ht="15" hidden="false" customHeight="false" outlineLevel="0" collapsed="false">
      <c r="A54" s="32" t="s">
        <v>185</v>
      </c>
      <c r="B54" s="32" t="s">
        <v>243</v>
      </c>
      <c r="C54" s="32" t="s">
        <v>245</v>
      </c>
      <c r="D54" s="66" t="n">
        <f aca="false">ROUND(S54*T54,0)</f>
        <v>168</v>
      </c>
      <c r="E54" s="66" t="n">
        <f aca="false">ROUND(S54,0)-D54</f>
        <v>171</v>
      </c>
      <c r="F54" s="66" t="n">
        <f aca="false">IF(COUNTA(D54:E54)=0,"",SUM(D54:E54))</f>
        <v>339</v>
      </c>
      <c r="G54" s="47" t="n">
        <f aca="false">IF(OR(F54="",F54=0),"",D54/F54)</f>
        <v>0.495575221238938</v>
      </c>
      <c r="H54" s="47" t="n">
        <f aca="false">IF(OR(F54="",F54=0),"",E54/F54)</f>
        <v>0.504424778761062</v>
      </c>
      <c r="I54" s="32" t="s">
        <v>187</v>
      </c>
      <c r="J54" s="36" t="n">
        <v>3.50278191458698</v>
      </c>
      <c r="K54" s="36" t="n">
        <f aca="false">$K$8</f>
        <v>1.08097709874515</v>
      </c>
      <c r="L54" s="36" t="n">
        <f aca="false">SQRT(J54^2+K54^2)</f>
        <v>3.66578676809892</v>
      </c>
      <c r="M54" s="47" t="n">
        <f aca="false">IF(G54="","",MAX(0,G54-1.96*L54/100))</f>
        <v>0.423725800584199</v>
      </c>
      <c r="N54" s="47" t="n">
        <f aca="false">IF(G54="","",MIN(1,G54+1.96*L54/100))</f>
        <v>0.567424641893677</v>
      </c>
      <c r="O54" s="66" t="n">
        <f aca="false">ROUND(S54*W54,0)</f>
        <v>49</v>
      </c>
      <c r="P54" s="66" t="n">
        <f aca="false">IF(F54="","",ROUND(SQRT((F54*L54/100)^2+(G54*O54)^2),0))</f>
        <v>27</v>
      </c>
      <c r="R54" s="67" t="n">
        <v>-1.54547585198539</v>
      </c>
      <c r="S54" s="68" t="n">
        <f aca="false">U54*V54*$F$5</f>
        <v>338.993963782696</v>
      </c>
      <c r="T54" s="69" t="n">
        <f aca="false">MAX(0,MIN(1,R54/100+$D$5))</f>
        <v>0.4957901026724</v>
      </c>
      <c r="U54" s="69" t="n">
        <v>0.627766599597585</v>
      </c>
      <c r="V54" s="68" t="n">
        <v>540</v>
      </c>
      <c r="W54" s="69" t="n">
        <v>0.144238908687966</v>
      </c>
      <c r="X54" s="70" t="s">
        <v>188</v>
      </c>
      <c r="Y54" s="70" t="s">
        <v>189</v>
      </c>
    </row>
    <row r="55" customFormat="false" ht="15" hidden="false" customHeight="false" outlineLevel="0" collapsed="false">
      <c r="A55" s="32" t="s">
        <v>185</v>
      </c>
      <c r="B55" s="32" t="s">
        <v>243</v>
      </c>
      <c r="C55" s="32" t="s">
        <v>246</v>
      </c>
      <c r="D55" s="66" t="n">
        <f aca="false">ROUND(S55*T55,0)</f>
        <v>86</v>
      </c>
      <c r="E55" s="66" t="n">
        <f aca="false">ROUND(S55,0)-D55</f>
        <v>157</v>
      </c>
      <c r="F55" s="66" t="n">
        <f aca="false">IF(COUNTA(D55:E55)=0,"",SUM(D55:E55))</f>
        <v>243</v>
      </c>
      <c r="G55" s="47" t="n">
        <f aca="false">IF(OR(F55="",F55=0),"",D55/F55)</f>
        <v>0.353909465020576</v>
      </c>
      <c r="H55" s="47" t="n">
        <f aca="false">IF(OR(F55="",F55=0),"",E55/F55)</f>
        <v>0.646090534979424</v>
      </c>
      <c r="I55" s="32" t="s">
        <v>187</v>
      </c>
      <c r="J55" s="36" t="n">
        <v>3.50278191458698</v>
      </c>
      <c r="K55" s="36" t="n">
        <f aca="false">$K$8</f>
        <v>1.08097709874515</v>
      </c>
      <c r="L55" s="36" t="n">
        <f aca="false">SQRT(J55^2+K55^2)</f>
        <v>3.66578676809892</v>
      </c>
      <c r="M55" s="47" t="n">
        <f aca="false">IF(G55="","",MAX(0,G55-1.96*L55/100))</f>
        <v>0.282060044365837</v>
      </c>
      <c r="N55" s="47" t="n">
        <f aca="false">IF(G55="","",MIN(1,G55+1.96*L55/100))</f>
        <v>0.425758885675315</v>
      </c>
      <c r="O55" s="66" t="n">
        <f aca="false">ROUND(S55*W55,0)</f>
        <v>35</v>
      </c>
      <c r="P55" s="66" t="n">
        <f aca="false">IF(F55="","",ROUND(SQRT((F55*L55/100)^2+(G55*O55)^2),0))</f>
        <v>15</v>
      </c>
      <c r="R55" s="67" t="n">
        <v>-15.9142450230431</v>
      </c>
      <c r="S55" s="68" t="n">
        <f aca="false">U55*V55*$F$5</f>
        <v>242.881401617251</v>
      </c>
      <c r="T55" s="69" t="n">
        <f aca="false">MAX(0,MIN(1,R55/100+$D$5))</f>
        <v>0.352102410961823</v>
      </c>
      <c r="U55" s="69" t="n">
        <v>0.676549865229111</v>
      </c>
      <c r="V55" s="68" t="n">
        <v>359</v>
      </c>
      <c r="W55" s="69" t="n">
        <v>0.144238908687966</v>
      </c>
      <c r="X55" s="70" t="s">
        <v>188</v>
      </c>
      <c r="Y55" s="70" t="s">
        <v>189</v>
      </c>
    </row>
    <row r="56" customFormat="false" ht="15" hidden="false" customHeight="false" outlineLevel="0" collapsed="false">
      <c r="A56" s="32" t="s">
        <v>185</v>
      </c>
      <c r="B56" s="32" t="s">
        <v>243</v>
      </c>
      <c r="C56" s="32" t="s">
        <v>247</v>
      </c>
      <c r="D56" s="66" t="n">
        <f aca="false">ROUND(S56*T56,0)</f>
        <v>167</v>
      </c>
      <c r="E56" s="66" t="n">
        <f aca="false">ROUND(S56,0)-D56</f>
        <v>238</v>
      </c>
      <c r="F56" s="66" t="n">
        <f aca="false">IF(COUNTA(D56:E56)=0,"",SUM(D56:E56))</f>
        <v>405</v>
      </c>
      <c r="G56" s="47" t="n">
        <f aca="false">IF(OR(F56="",F56=0),"",D56/F56)</f>
        <v>0.412345679012346</v>
      </c>
      <c r="H56" s="47" t="n">
        <f aca="false">IF(OR(F56="",F56=0),"",E56/F56)</f>
        <v>0.587654320987654</v>
      </c>
      <c r="I56" s="32" t="s">
        <v>187</v>
      </c>
      <c r="J56" s="36" t="n">
        <v>3.50278191458698</v>
      </c>
      <c r="K56" s="36" t="n">
        <f aca="false">$K$8</f>
        <v>1.08097709874515</v>
      </c>
      <c r="L56" s="36" t="n">
        <f aca="false">SQRT(J56^2+K56^2)</f>
        <v>3.66578676809892</v>
      </c>
      <c r="M56" s="47" t="n">
        <f aca="false">IF(G56="","",MAX(0,G56-1.96*L56/100))</f>
        <v>0.340496258357607</v>
      </c>
      <c r="N56" s="47" t="n">
        <f aca="false">IF(G56="","",MIN(1,G56+1.96*L56/100))</f>
        <v>0.484195099667085</v>
      </c>
      <c r="O56" s="66" t="n">
        <f aca="false">ROUND(S56*W56,0)</f>
        <v>58</v>
      </c>
      <c r="P56" s="66" t="n">
        <f aca="false">IF(F56="","",ROUND(SQRT((F56*L56/100)^2+(G56*O56)^2),0))</f>
        <v>28</v>
      </c>
      <c r="R56" s="67" t="n">
        <v>-9.83701586581307</v>
      </c>
      <c r="S56" s="68" t="n">
        <f aca="false">U56*V56*$F$5</f>
        <v>405.365413533835</v>
      </c>
      <c r="T56" s="69" t="n">
        <f aca="false">MAX(0,MIN(1,R56/100+$D$5))</f>
        <v>0.412874702534123</v>
      </c>
      <c r="U56" s="69" t="n">
        <v>0.577443609022556</v>
      </c>
      <c r="V56" s="68" t="n">
        <v>702</v>
      </c>
      <c r="W56" s="69" t="n">
        <v>0.144238908687966</v>
      </c>
      <c r="X56" s="70" t="s">
        <v>188</v>
      </c>
      <c r="Y56" s="70" t="s">
        <v>189</v>
      </c>
    </row>
    <row r="57" customFormat="false" ht="15" hidden="false" customHeight="false" outlineLevel="0" collapsed="false">
      <c r="A57" s="32" t="s">
        <v>185</v>
      </c>
      <c r="B57" s="32" t="s">
        <v>248</v>
      </c>
      <c r="C57" s="32" t="s">
        <v>249</v>
      </c>
      <c r="D57" s="66" t="n">
        <f aca="false">ROUND(S57*T57,0)</f>
        <v>237</v>
      </c>
      <c r="E57" s="66" t="n">
        <f aca="false">ROUND(S57,0)-D57</f>
        <v>533</v>
      </c>
      <c r="F57" s="66" t="n">
        <f aca="false">IF(COUNTA(D57:E57)=0,"",SUM(D57:E57))</f>
        <v>770</v>
      </c>
      <c r="G57" s="47" t="n">
        <f aca="false">IF(OR(F57="",F57=0),"",D57/F57)</f>
        <v>0.307792207792208</v>
      </c>
      <c r="H57" s="47" t="n">
        <f aca="false">IF(OR(F57="",F57=0),"",E57/F57)</f>
        <v>0.692207792207792</v>
      </c>
      <c r="I57" s="32" t="s">
        <v>187</v>
      </c>
      <c r="J57" s="36" t="n">
        <v>2.43699899914484</v>
      </c>
      <c r="K57" s="36" t="n">
        <f aca="false">$K$8</f>
        <v>1.08097709874515</v>
      </c>
      <c r="L57" s="36" t="n">
        <f aca="false">SQRT(J57^2+K57^2)</f>
        <v>2.66598492303397</v>
      </c>
      <c r="M57" s="47" t="n">
        <f aca="false">IF(G57="","",MAX(0,G57-1.96*L57/100))</f>
        <v>0.255538903300742</v>
      </c>
      <c r="N57" s="47" t="n">
        <f aca="false">IF(G57="","",MIN(1,G57+1.96*L57/100))</f>
        <v>0.360045512283674</v>
      </c>
      <c r="O57" s="66" t="n">
        <f aca="false">ROUND(S57*W57,0)</f>
        <v>65</v>
      </c>
      <c r="P57" s="66" t="n">
        <f aca="false">IF(F57="","",ROUND(SQRT((F57*L57/100)^2+(G57*O57)^2),0))</f>
        <v>29</v>
      </c>
      <c r="R57" s="67" t="n">
        <v>-20.3551880364861</v>
      </c>
      <c r="S57" s="68" t="n">
        <f aca="false">U57*V57*$F$5</f>
        <v>769.717741935484</v>
      </c>
      <c r="T57" s="69" t="n">
        <f aca="false">MAX(0,MIN(1,R57/100+$D$5))</f>
        <v>0.307692980827393</v>
      </c>
      <c r="U57" s="69" t="n">
        <v>0.633512544802867</v>
      </c>
      <c r="V57" s="68" t="n">
        <v>1215</v>
      </c>
      <c r="W57" s="69" t="n">
        <v>0.084758520671361</v>
      </c>
      <c r="X57" s="70" t="s">
        <v>194</v>
      </c>
      <c r="Y57" s="70" t="s">
        <v>189</v>
      </c>
    </row>
    <row r="58" customFormat="false" ht="15" hidden="false" customHeight="false" outlineLevel="0" collapsed="false">
      <c r="A58" s="32" t="s">
        <v>185</v>
      </c>
      <c r="B58" s="32" t="s">
        <v>248</v>
      </c>
      <c r="C58" s="32" t="s">
        <v>250</v>
      </c>
      <c r="D58" s="66" t="n">
        <f aca="false">ROUND(S58*T58,0)</f>
        <v>214</v>
      </c>
      <c r="E58" s="66" t="n">
        <f aca="false">ROUND(S58,0)-D58</f>
        <v>572</v>
      </c>
      <c r="F58" s="66" t="n">
        <f aca="false">IF(COUNTA(D58:E58)=0,"",SUM(D58:E58))</f>
        <v>786</v>
      </c>
      <c r="G58" s="47" t="n">
        <f aca="false">IF(OR(F58="",F58=0),"",D58/F58)</f>
        <v>0.272264631043257</v>
      </c>
      <c r="H58" s="47" t="n">
        <f aca="false">IF(OR(F58="",F58=0),"",E58/F58)</f>
        <v>0.727735368956743</v>
      </c>
      <c r="I58" s="32" t="s">
        <v>187</v>
      </c>
      <c r="J58" s="36" t="n">
        <v>2.43699899914484</v>
      </c>
      <c r="K58" s="36" t="n">
        <f aca="false">$K$8</f>
        <v>1.08097709874515</v>
      </c>
      <c r="L58" s="36" t="n">
        <f aca="false">SQRT(J58^2+K58^2)</f>
        <v>2.66598492303397</v>
      </c>
      <c r="M58" s="47" t="n">
        <f aca="false">IF(G58="","",MAX(0,G58-1.96*L58/100))</f>
        <v>0.220011326551791</v>
      </c>
      <c r="N58" s="47" t="n">
        <f aca="false">IF(G58="","",MIN(1,G58+1.96*L58/100))</f>
        <v>0.324517935534723</v>
      </c>
      <c r="O58" s="66" t="n">
        <f aca="false">ROUND(S58*W58,0)</f>
        <v>67</v>
      </c>
      <c r="P58" s="66" t="n">
        <f aca="false">IF(F58="","",ROUND(SQRT((F58*L58/100)^2+(G58*O58)^2),0))</f>
        <v>28</v>
      </c>
      <c r="R58" s="67" t="n">
        <v>-23.957304791851</v>
      </c>
      <c r="S58" s="68" t="n">
        <f aca="false">U58*V58*$F$5</f>
        <v>786.289198606272</v>
      </c>
      <c r="T58" s="69" t="n">
        <f aca="false">MAX(0,MIN(1,R58/100+$D$5))</f>
        <v>0.271671813273744</v>
      </c>
      <c r="U58" s="69" t="n">
        <v>0.649825783972126</v>
      </c>
      <c r="V58" s="68" t="n">
        <v>1210</v>
      </c>
      <c r="W58" s="69" t="n">
        <v>0.084758520671361</v>
      </c>
      <c r="X58" s="70" t="s">
        <v>194</v>
      </c>
      <c r="Y58" s="70" t="s">
        <v>189</v>
      </c>
    </row>
    <row r="59" customFormat="false" ht="15" hidden="false" customHeight="false" outlineLevel="0" collapsed="false">
      <c r="A59" s="32" t="s">
        <v>185</v>
      </c>
      <c r="B59" s="32" t="s">
        <v>248</v>
      </c>
      <c r="C59" s="32" t="s">
        <v>251</v>
      </c>
      <c r="D59" s="66" t="n">
        <f aca="false">ROUND(S59*T59,0)</f>
        <v>209</v>
      </c>
      <c r="E59" s="66" t="n">
        <f aca="false">ROUND(S59,0)-D59</f>
        <v>492</v>
      </c>
      <c r="F59" s="66" t="n">
        <f aca="false">IF(COUNTA(D59:E59)=0,"",SUM(D59:E59))</f>
        <v>701</v>
      </c>
      <c r="G59" s="47" t="n">
        <f aca="false">IF(OR(F59="",F59=0),"",D59/F59)</f>
        <v>0.298145506419401</v>
      </c>
      <c r="H59" s="47" t="n">
        <f aca="false">IF(OR(F59="",F59=0),"",E59/F59)</f>
        <v>0.701854493580599</v>
      </c>
      <c r="I59" s="32" t="s">
        <v>187</v>
      </c>
      <c r="J59" s="36" t="n">
        <v>2.43699899914484</v>
      </c>
      <c r="K59" s="36" t="n">
        <f aca="false">$K$8</f>
        <v>1.08097709874515</v>
      </c>
      <c r="L59" s="36" t="n">
        <f aca="false">SQRT(J59^2+K59^2)</f>
        <v>2.66598492303397</v>
      </c>
      <c r="M59" s="47" t="n">
        <f aca="false">IF(G59="","",MAX(0,G59-1.96*L59/100))</f>
        <v>0.245892201927935</v>
      </c>
      <c r="N59" s="47" t="n">
        <f aca="false">IF(G59="","",MIN(1,G59+1.96*L59/100))</f>
        <v>0.350398810910867</v>
      </c>
      <c r="O59" s="66" t="n">
        <f aca="false">ROUND(S59*W59,0)</f>
        <v>59</v>
      </c>
      <c r="P59" s="66" t="n">
        <f aca="false">IF(F59="","",ROUND(SQRT((F59*L59/100)^2+(G59*O59)^2),0))</f>
        <v>26</v>
      </c>
      <c r="R59" s="67" t="n">
        <v>-21.3586621309984</v>
      </c>
      <c r="S59" s="68" t="n">
        <f aca="false">U59*V59*$F$5</f>
        <v>700.937313432836</v>
      </c>
      <c r="T59" s="69" t="n">
        <f aca="false">MAX(0,MIN(1,R59/100+$D$5))</f>
        <v>0.29765823988227</v>
      </c>
      <c r="U59" s="69" t="n">
        <v>0.674626865671642</v>
      </c>
      <c r="V59" s="68" t="n">
        <v>1039</v>
      </c>
      <c r="W59" s="69" t="n">
        <v>0.084758520671361</v>
      </c>
      <c r="X59" s="70" t="s">
        <v>194</v>
      </c>
      <c r="Y59" s="70" t="s">
        <v>189</v>
      </c>
    </row>
    <row r="60" customFormat="false" ht="15" hidden="false" customHeight="false" outlineLevel="0" collapsed="false">
      <c r="A60" s="32" t="s">
        <v>185</v>
      </c>
      <c r="B60" s="32" t="s">
        <v>252</v>
      </c>
      <c r="C60" s="32" t="s">
        <v>253</v>
      </c>
      <c r="D60" s="66" t="n">
        <f aca="false">ROUND(S60*T60,0)</f>
        <v>172</v>
      </c>
      <c r="E60" s="66" t="n">
        <f aca="false">ROUND(S60,0)-D60</f>
        <v>429</v>
      </c>
      <c r="F60" s="66" t="n">
        <f aca="false">IF(COUNTA(D60:E60)=0,"",SUM(D60:E60))</f>
        <v>601</v>
      </c>
      <c r="G60" s="47" t="n">
        <f aca="false">IF(OR(F60="",F60=0),"",D60/F60)</f>
        <v>0.286189683860233</v>
      </c>
      <c r="H60" s="47" t="n">
        <f aca="false">IF(OR(F60="",F60=0),"",E60/F60)</f>
        <v>0.713810316139767</v>
      </c>
      <c r="I60" s="32" t="s">
        <v>187</v>
      </c>
      <c r="J60" s="36" t="n">
        <v>2.43699899914484</v>
      </c>
      <c r="K60" s="36" t="n">
        <f aca="false">$K$8</f>
        <v>1.08097709874515</v>
      </c>
      <c r="L60" s="36" t="n">
        <f aca="false">SQRT(J60^2+K60^2)</f>
        <v>2.66598492303397</v>
      </c>
      <c r="M60" s="47" t="n">
        <f aca="false">IF(G60="","",MAX(0,G60-1.96*L60/100))</f>
        <v>0.233936379368767</v>
      </c>
      <c r="N60" s="47" t="n">
        <f aca="false">IF(G60="","",MIN(1,G60+1.96*L60/100))</f>
        <v>0.338442988351699</v>
      </c>
      <c r="O60" s="66" t="n">
        <f aca="false">ROUND(S60*W60,0)</f>
        <v>51</v>
      </c>
      <c r="P60" s="66" t="n">
        <f aca="false">IF(F60="","",ROUND(SQRT((F60*L60/100)^2+(G60*O60)^2),0))</f>
        <v>22</v>
      </c>
      <c r="R60" s="67" t="n">
        <v>-22.5044704972631</v>
      </c>
      <c r="S60" s="68" t="n">
        <f aca="false">U60*V60*$F$5</f>
        <v>601.421153846154</v>
      </c>
      <c r="T60" s="69" t="n">
        <f aca="false">MAX(0,MIN(1,R60/100+$D$5))</f>
        <v>0.286200156219623</v>
      </c>
      <c r="U60" s="69" t="n">
        <v>0.578846153846154</v>
      </c>
      <c r="V60" s="68" t="n">
        <v>1039</v>
      </c>
      <c r="W60" s="69" t="n">
        <v>0.084758520671361</v>
      </c>
      <c r="X60" s="70" t="s">
        <v>194</v>
      </c>
      <c r="Y60" s="70" t="s">
        <v>189</v>
      </c>
    </row>
    <row r="61" customFormat="false" ht="15" hidden="false" customHeight="false" outlineLevel="0" collapsed="false">
      <c r="A61" s="32" t="s">
        <v>185</v>
      </c>
      <c r="B61" s="32" t="s">
        <v>252</v>
      </c>
      <c r="C61" s="32" t="s">
        <v>254</v>
      </c>
      <c r="D61" s="66" t="n">
        <f aca="false">ROUND(S61*T61,0)</f>
        <v>86</v>
      </c>
      <c r="E61" s="66" t="n">
        <f aca="false">ROUND(S61,0)-D61</f>
        <v>226</v>
      </c>
      <c r="F61" s="66" t="n">
        <f aca="false">IF(COUNTA(D61:E61)=0,"",SUM(D61:E61))</f>
        <v>312</v>
      </c>
      <c r="G61" s="47" t="n">
        <f aca="false">IF(OR(F61="",F61=0),"",D61/F61)</f>
        <v>0.275641025641026</v>
      </c>
      <c r="H61" s="47" t="n">
        <f aca="false">IF(OR(F61="",F61=0),"",E61/F61)</f>
        <v>0.724358974358974</v>
      </c>
      <c r="I61" s="32" t="s">
        <v>187</v>
      </c>
      <c r="J61" s="36" t="n">
        <v>3.50278191458698</v>
      </c>
      <c r="K61" s="36" t="n">
        <f aca="false">$K$8</f>
        <v>1.08097709874515</v>
      </c>
      <c r="L61" s="36" t="n">
        <f aca="false">SQRT(J61^2+K61^2)</f>
        <v>3.66578676809892</v>
      </c>
      <c r="M61" s="47" t="n">
        <f aca="false">IF(G61="","",MAX(0,G61-1.96*L61/100))</f>
        <v>0.203791604986287</v>
      </c>
      <c r="N61" s="47" t="n">
        <f aca="false">IF(G61="","",MIN(1,G61+1.96*L61/100))</f>
        <v>0.347490446295765</v>
      </c>
      <c r="O61" s="66" t="n">
        <f aca="false">ROUND(S61*W61,0)</f>
        <v>45</v>
      </c>
      <c r="P61" s="66" t="n">
        <f aca="false">IF(F61="","",ROUND(SQRT((F61*L61/100)^2+(G61*O61)^2),0))</f>
        <v>17</v>
      </c>
      <c r="R61" s="67" t="n">
        <v>-23.4569224978888</v>
      </c>
      <c r="S61" s="68" t="n">
        <f aca="false">U61*V61*$F$5</f>
        <v>312.431640625</v>
      </c>
      <c r="T61" s="69" t="n">
        <f aca="false">MAX(0,MIN(1,R61/100+$D$5))</f>
        <v>0.276675636213365</v>
      </c>
      <c r="U61" s="69" t="n">
        <v>0.583984375</v>
      </c>
      <c r="V61" s="68" t="n">
        <v>535</v>
      </c>
      <c r="W61" s="69" t="n">
        <v>0.144238908687966</v>
      </c>
      <c r="X61" s="70" t="s">
        <v>188</v>
      </c>
      <c r="Y61" s="70" t="s">
        <v>189</v>
      </c>
    </row>
    <row r="62" customFormat="false" ht="15" hidden="false" customHeight="false" outlineLevel="0" collapsed="false">
      <c r="A62" s="32" t="s">
        <v>185</v>
      </c>
      <c r="B62" s="32" t="s">
        <v>255</v>
      </c>
      <c r="C62" s="32" t="s">
        <v>255</v>
      </c>
      <c r="D62" s="66" t="n">
        <f aca="false">ROUND(S62*T62,0)</f>
        <v>42</v>
      </c>
      <c r="E62" s="66" t="n">
        <f aca="false">ROUND(S62,0)-D62</f>
        <v>65</v>
      </c>
      <c r="F62" s="66" t="n">
        <f aca="false">IF(COUNTA(D62:E62)=0,"",SUM(D62:E62))</f>
        <v>107</v>
      </c>
      <c r="G62" s="47" t="n">
        <f aca="false">IF(OR(F62="",F62=0),"",D62/F62)</f>
        <v>0.392523364485981</v>
      </c>
      <c r="H62" s="47" t="n">
        <f aca="false">IF(OR(F62="",F62=0),"",E62/F62)</f>
        <v>0.607476635514019</v>
      </c>
      <c r="I62" s="32" t="s">
        <v>187</v>
      </c>
      <c r="J62" s="36" t="n">
        <v>3.50278191458698</v>
      </c>
      <c r="K62" s="36" t="n">
        <f aca="false">$K$8</f>
        <v>1.08097709874515</v>
      </c>
      <c r="L62" s="36" t="n">
        <f aca="false">SQRT(J62^2+K62^2)</f>
        <v>3.66578676809892</v>
      </c>
      <c r="M62" s="47" t="n">
        <f aca="false">IF(G62="","",MAX(0,G62-1.96*L62/100))</f>
        <v>0.320673943831243</v>
      </c>
      <c r="N62" s="47" t="n">
        <f aca="false">IF(G62="","",MIN(1,G62+1.96*L62/100))</f>
        <v>0.46437278514072</v>
      </c>
      <c r="O62" s="66" t="n">
        <f aca="false">ROUND(S62*W62,0)</f>
        <v>15</v>
      </c>
      <c r="P62" s="66" t="n">
        <f aca="false">IF(F62="","",ROUND(SQRT((F62*L62/100)^2+(G62*O62)^2),0))</f>
        <v>7</v>
      </c>
      <c r="R62" s="67" t="n">
        <v>-11.7370494372458</v>
      </c>
      <c r="S62" s="68" t="n">
        <f aca="false">U62*V62*$F$5</f>
        <v>106.666666666667</v>
      </c>
      <c r="T62" s="69" t="n">
        <f aca="false">MAX(0,MIN(1,R62/100+$D$5))</f>
        <v>0.393874366819795</v>
      </c>
      <c r="U62" s="69" t="n">
        <v>0.444444444444444</v>
      </c>
      <c r="V62" s="68" t="n">
        <v>240</v>
      </c>
      <c r="W62" s="69" t="n">
        <v>0.144238908687966</v>
      </c>
      <c r="X62" s="70" t="s">
        <v>188</v>
      </c>
      <c r="Y62" s="70" t="s">
        <v>189</v>
      </c>
    </row>
    <row r="63" customFormat="false" ht="15" hidden="false" customHeight="false" outlineLevel="0" collapsed="false">
      <c r="A63" s="32" t="s">
        <v>256</v>
      </c>
      <c r="B63" s="32" t="s">
        <v>257</v>
      </c>
      <c r="C63" s="32" t="s">
        <v>257</v>
      </c>
      <c r="D63" s="66" t="n">
        <f aca="false">ROUND(S63*T63,0)</f>
        <v>492</v>
      </c>
      <c r="E63" s="66" t="n">
        <f aca="false">ROUND(S63,0)-D63</f>
        <v>569</v>
      </c>
      <c r="F63" s="66" t="n">
        <f aca="false">IF(COUNTA(D63:E63)=0,"",SUM(D63:E63))</f>
        <v>1061</v>
      </c>
      <c r="G63" s="47" t="n">
        <f aca="false">IF(OR(F63="",F63=0),"",D63/F63)</f>
        <v>0.463713477851084</v>
      </c>
      <c r="H63" s="47" t="n">
        <f aca="false">IF(OR(F63="",F63=0),"",E63/F63)</f>
        <v>0.536286522148916</v>
      </c>
      <c r="I63" s="32" t="s">
        <v>187</v>
      </c>
      <c r="J63" s="36" t="n">
        <v>2.17211657538669</v>
      </c>
      <c r="K63" s="36" t="n">
        <f aca="false">$K$8</f>
        <v>1.08097709874515</v>
      </c>
      <c r="L63" s="36" t="n">
        <f aca="false">SQRT(J63^2+K63^2)</f>
        <v>2.4262320385901</v>
      </c>
      <c r="M63" s="47" t="n">
        <f aca="false">IF(G63="","",MAX(0,G63-1.96*L63/100))</f>
        <v>0.416159329894718</v>
      </c>
      <c r="N63" s="47" t="n">
        <f aca="false">IF(G63="","",MIN(1,G63+1.96*L63/100))</f>
        <v>0.51126762580745</v>
      </c>
      <c r="O63" s="66" t="n">
        <f aca="false">ROUND(S63*W63,0)</f>
        <v>66</v>
      </c>
      <c r="P63" s="66" t="n">
        <f aca="false">IF(F63="","",ROUND(SQRT((F63*L63/100)^2+(G63*O63)^2),0))</f>
        <v>40</v>
      </c>
      <c r="R63" s="67" t="n">
        <v>-4.77063432092689</v>
      </c>
      <c r="S63" s="68" t="n">
        <f aca="false">U63*V63*$F$5</f>
        <v>1060.80585424134</v>
      </c>
      <c r="T63" s="69" t="n">
        <f aca="false">MAX(0,MIN(1,R63/100+$D$5))</f>
        <v>0.463538517982985</v>
      </c>
      <c r="U63" s="69" t="n">
        <v>0.605137395459976</v>
      </c>
      <c r="V63" s="68" t="n">
        <v>1753</v>
      </c>
      <c r="W63" s="69" t="n">
        <v>0.0626598089245614</v>
      </c>
      <c r="X63" s="70" t="s">
        <v>227</v>
      </c>
      <c r="Y63" s="70" t="s">
        <v>189</v>
      </c>
    </row>
    <row r="64" customFormat="false" ht="15" hidden="false" customHeight="false" outlineLevel="0" collapsed="false">
      <c r="A64" s="32" t="s">
        <v>256</v>
      </c>
      <c r="B64" s="32" t="s">
        <v>258</v>
      </c>
      <c r="C64" s="32" t="s">
        <v>259</v>
      </c>
      <c r="D64" s="66" t="n">
        <f aca="false">ROUND(S64*T64,0)</f>
        <v>241</v>
      </c>
      <c r="E64" s="66" t="n">
        <f aca="false">ROUND(S64,0)-D64</f>
        <v>98</v>
      </c>
      <c r="F64" s="66" t="n">
        <f aca="false">IF(COUNTA(D64:E64)=0,"",SUM(D64:E64))</f>
        <v>339</v>
      </c>
      <c r="G64" s="47" t="n">
        <f aca="false">IF(OR(F64="",F64=0),"",D64/F64)</f>
        <v>0.710914454277286</v>
      </c>
      <c r="H64" s="47" t="n">
        <f aca="false">IF(OR(F64="",F64=0),"",E64/F64)</f>
        <v>0.289085545722714</v>
      </c>
      <c r="I64" s="32" t="s">
        <v>187</v>
      </c>
      <c r="J64" s="36" t="n">
        <v>3.50278191458698</v>
      </c>
      <c r="K64" s="36" t="n">
        <f aca="false">$K$8</f>
        <v>1.08097709874515</v>
      </c>
      <c r="L64" s="36" t="n">
        <f aca="false">SQRT(J64^2+K64^2)</f>
        <v>3.66578676809892</v>
      </c>
      <c r="M64" s="47" t="n">
        <f aca="false">IF(G64="","",MAX(0,G64-1.96*L64/100))</f>
        <v>0.639065033622547</v>
      </c>
      <c r="N64" s="47" t="n">
        <f aca="false">IF(G64="","",MIN(1,G64+1.96*L64/100))</f>
        <v>0.782763874932025</v>
      </c>
      <c r="O64" s="66" t="n">
        <f aca="false">ROUND(S64*W64,0)</f>
        <v>49</v>
      </c>
      <c r="P64" s="66" t="n">
        <f aca="false">IF(F64="","",ROUND(SQRT((F64*L64/100)^2+(G64*O64)^2),0))</f>
        <v>37</v>
      </c>
      <c r="R64" s="67" t="n">
        <v>20.146434206592</v>
      </c>
      <c r="S64" s="68" t="n">
        <f aca="false">U64*V64*$F$5</f>
        <v>338.759820426487</v>
      </c>
      <c r="T64" s="69" t="n">
        <f aca="false">MAX(0,MIN(1,R64/100+$D$5))</f>
        <v>0.712709203258174</v>
      </c>
      <c r="U64" s="69" t="n">
        <v>0.187991021324355</v>
      </c>
      <c r="V64" s="68" t="n">
        <v>1802</v>
      </c>
      <c r="W64" s="69" t="n">
        <v>0.144238908687966</v>
      </c>
      <c r="X64" s="70" t="s">
        <v>188</v>
      </c>
      <c r="Y64" s="70" t="s">
        <v>189</v>
      </c>
    </row>
    <row r="65" customFormat="false" ht="15" hidden="false" customHeight="false" outlineLevel="0" collapsed="false">
      <c r="A65" s="32" t="s">
        <v>256</v>
      </c>
      <c r="B65" s="32" t="s">
        <v>258</v>
      </c>
      <c r="C65" s="32" t="s">
        <v>260</v>
      </c>
      <c r="D65" s="66" t="n">
        <f aca="false">ROUND(S65*T65,0)</f>
        <v>135</v>
      </c>
      <c r="E65" s="66" t="n">
        <f aca="false">ROUND(S65,0)-D65</f>
        <v>66</v>
      </c>
      <c r="F65" s="66" t="n">
        <f aca="false">IF(COUNTA(D65:E65)=0,"",SUM(D65:E65))</f>
        <v>201</v>
      </c>
      <c r="G65" s="47" t="n">
        <f aca="false">IF(OR(F65="",F65=0),"",D65/F65)</f>
        <v>0.671641791044776</v>
      </c>
      <c r="H65" s="47" t="n">
        <f aca="false">IF(OR(F65="",F65=0),"",E65/F65)</f>
        <v>0.328358208955224</v>
      </c>
      <c r="I65" s="32" t="s">
        <v>187</v>
      </c>
      <c r="J65" s="36" t="n">
        <v>3.50278191458698</v>
      </c>
      <c r="K65" s="36" t="n">
        <f aca="false">$K$8</f>
        <v>1.08097709874515</v>
      </c>
      <c r="L65" s="36" t="n">
        <f aca="false">SQRT(J65^2+K65^2)</f>
        <v>3.66578676809892</v>
      </c>
      <c r="M65" s="47" t="n">
        <f aca="false">IF(G65="","",MAX(0,G65-1.96*L65/100))</f>
        <v>0.599792370390037</v>
      </c>
      <c r="N65" s="47" t="n">
        <f aca="false">IF(G65="","",MIN(1,G65+1.96*L65/100))</f>
        <v>0.743491211699515</v>
      </c>
      <c r="O65" s="66" t="n">
        <f aca="false">ROUND(S65*W65,0)</f>
        <v>29</v>
      </c>
      <c r="P65" s="66" t="n">
        <f aca="false">IF(F65="","",ROUND(SQRT((F65*L65/100)^2+(G65*O65)^2),0))</f>
        <v>21</v>
      </c>
      <c r="R65" s="67" t="n">
        <v>16.0862348184514</v>
      </c>
      <c r="S65" s="68" t="n">
        <f aca="false">U65*V65*$F$5</f>
        <v>200.692863595303</v>
      </c>
      <c r="T65" s="69" t="n">
        <f aca="false">MAX(0,MIN(1,R65/100+$D$5))</f>
        <v>0.672107209376768</v>
      </c>
      <c r="U65" s="69" t="n">
        <v>0.188798554652213</v>
      </c>
      <c r="V65" s="68" t="n">
        <v>1063</v>
      </c>
      <c r="W65" s="69" t="n">
        <v>0.144238908687966</v>
      </c>
      <c r="X65" s="70" t="s">
        <v>188</v>
      </c>
      <c r="Y65" s="70" t="s">
        <v>189</v>
      </c>
    </row>
    <row r="66" customFormat="false" ht="15" hidden="false" customHeight="false" outlineLevel="0" collapsed="false">
      <c r="A66" s="32" t="s">
        <v>256</v>
      </c>
      <c r="B66" s="32" t="s">
        <v>258</v>
      </c>
      <c r="C66" s="32" t="s">
        <v>261</v>
      </c>
      <c r="D66" s="66" t="n">
        <f aca="false">ROUND(S66*T66,0)</f>
        <v>165</v>
      </c>
      <c r="E66" s="66" t="n">
        <f aca="false">ROUND(S66,0)-D66</f>
        <v>68</v>
      </c>
      <c r="F66" s="66" t="n">
        <f aca="false">IF(COUNTA(D66:E66)=0,"",SUM(D66:E66))</f>
        <v>233</v>
      </c>
      <c r="G66" s="47" t="n">
        <f aca="false">IF(OR(F66="",F66=0),"",D66/F66)</f>
        <v>0.708154506437768</v>
      </c>
      <c r="H66" s="47" t="n">
        <f aca="false">IF(OR(F66="",F66=0),"",E66/F66)</f>
        <v>0.291845493562232</v>
      </c>
      <c r="I66" s="32" t="s">
        <v>187</v>
      </c>
      <c r="J66" s="36" t="n">
        <v>3.50278191458698</v>
      </c>
      <c r="K66" s="36" t="n">
        <f aca="false">$K$8</f>
        <v>1.08097709874515</v>
      </c>
      <c r="L66" s="36" t="n">
        <f aca="false">SQRT(J66^2+K66^2)</f>
        <v>3.66578676809892</v>
      </c>
      <c r="M66" s="47" t="n">
        <f aca="false">IF(G66="","",MAX(0,G66-1.96*L66/100))</f>
        <v>0.636305085783029</v>
      </c>
      <c r="N66" s="47" t="n">
        <f aca="false">IF(G66="","",MIN(1,G66+1.96*L66/100))</f>
        <v>0.780003927092507</v>
      </c>
      <c r="O66" s="66" t="n">
        <f aca="false">ROUND(S66*W66,0)</f>
        <v>34</v>
      </c>
      <c r="P66" s="66" t="n">
        <f aca="false">IF(F66="","",ROUND(SQRT((F66*L66/100)^2+(G66*O66)^2),0))</f>
        <v>26</v>
      </c>
      <c r="R66" s="67" t="n">
        <v>19.8544431984474</v>
      </c>
      <c r="S66" s="68" t="n">
        <f aca="false">U66*V66*$F$5</f>
        <v>232.72650296359</v>
      </c>
      <c r="T66" s="69" t="n">
        <f aca="false">MAX(0,MIN(1,R66/100+$D$5))</f>
        <v>0.709789293176728</v>
      </c>
      <c r="U66" s="69" t="n">
        <v>0.202370872142252</v>
      </c>
      <c r="V66" s="68" t="n">
        <v>1150</v>
      </c>
      <c r="W66" s="69" t="n">
        <v>0.144238908687966</v>
      </c>
      <c r="X66" s="70" t="s">
        <v>188</v>
      </c>
      <c r="Y66" s="70" t="s">
        <v>189</v>
      </c>
    </row>
    <row r="67" customFormat="false" ht="15" hidden="false" customHeight="false" outlineLevel="0" collapsed="false">
      <c r="A67" s="32" t="s">
        <v>256</v>
      </c>
      <c r="B67" s="32" t="s">
        <v>258</v>
      </c>
      <c r="C67" s="32" t="s">
        <v>262</v>
      </c>
      <c r="D67" s="66" t="n">
        <f aca="false">ROUND(S67*T67,0)</f>
        <v>160</v>
      </c>
      <c r="E67" s="66" t="n">
        <f aca="false">ROUND(S67,0)-D67</f>
        <v>75</v>
      </c>
      <c r="F67" s="66" t="n">
        <f aca="false">IF(COUNTA(D67:E67)=0,"",SUM(D67:E67))</f>
        <v>235</v>
      </c>
      <c r="G67" s="47" t="n">
        <f aca="false">IF(OR(F67="",F67=0),"",D67/F67)</f>
        <v>0.680851063829787</v>
      </c>
      <c r="H67" s="47" t="n">
        <f aca="false">IF(OR(F67="",F67=0),"",E67/F67)</f>
        <v>0.319148936170213</v>
      </c>
      <c r="I67" s="32" t="s">
        <v>187</v>
      </c>
      <c r="J67" s="36" t="n">
        <v>3.50278191458698</v>
      </c>
      <c r="K67" s="36" t="n">
        <f aca="false">$K$8</f>
        <v>1.08097709874515</v>
      </c>
      <c r="L67" s="36" t="n">
        <f aca="false">SQRT(J67^2+K67^2)</f>
        <v>3.66578676809892</v>
      </c>
      <c r="M67" s="47" t="n">
        <f aca="false">IF(G67="","",MAX(0,G67-1.96*L67/100))</f>
        <v>0.609001643175048</v>
      </c>
      <c r="N67" s="47" t="n">
        <f aca="false">IF(G67="","",MIN(1,G67+1.96*L67/100))</f>
        <v>0.752700484484526</v>
      </c>
      <c r="O67" s="66" t="n">
        <f aca="false">ROUND(S67*W67,0)</f>
        <v>34</v>
      </c>
      <c r="P67" s="66" t="n">
        <f aca="false">IF(F67="","",ROUND(SQRT((F67*L67/100)^2+(G67*O67)^2),0))</f>
        <v>25</v>
      </c>
      <c r="R67" s="67" t="n">
        <v>17.2034558792042</v>
      </c>
      <c r="S67" s="68" t="n">
        <f aca="false">U67*V67*$F$5</f>
        <v>234.521920668058</v>
      </c>
      <c r="T67" s="69" t="n">
        <f aca="false">MAX(0,MIN(1,R67/100+$D$5))</f>
        <v>0.683279419984296</v>
      </c>
      <c r="U67" s="69" t="n">
        <v>0.248434237995825</v>
      </c>
      <c r="V67" s="68" t="n">
        <v>944</v>
      </c>
      <c r="W67" s="69" t="n">
        <v>0.144238908687966</v>
      </c>
      <c r="X67" s="70" t="s">
        <v>188</v>
      </c>
      <c r="Y67" s="70" t="s">
        <v>189</v>
      </c>
    </row>
    <row r="68" customFormat="false" ht="15" hidden="false" customHeight="false" outlineLevel="0" collapsed="false">
      <c r="A68" s="32" t="s">
        <v>256</v>
      </c>
      <c r="B68" s="32" t="s">
        <v>258</v>
      </c>
      <c r="C68" s="32" t="s">
        <v>263</v>
      </c>
      <c r="D68" s="66" t="n">
        <f aca="false">ROUND(S68*T68,0)</f>
        <v>161</v>
      </c>
      <c r="E68" s="66" t="n">
        <f aca="false">ROUND(S68,0)-D68</f>
        <v>66</v>
      </c>
      <c r="F68" s="66" t="n">
        <f aca="false">IF(COUNTA(D68:E68)=0,"",SUM(D68:E68))</f>
        <v>227</v>
      </c>
      <c r="G68" s="47" t="n">
        <f aca="false">IF(OR(F68="",F68=0),"",D68/F68)</f>
        <v>0.709251101321586</v>
      </c>
      <c r="H68" s="47" t="n">
        <f aca="false">IF(OR(F68="",F68=0),"",E68/F68)</f>
        <v>0.290748898678414</v>
      </c>
      <c r="I68" s="32" t="s">
        <v>187</v>
      </c>
      <c r="J68" s="36" t="n">
        <v>3.50278191458698</v>
      </c>
      <c r="K68" s="36" t="n">
        <f aca="false">$K$8</f>
        <v>1.08097709874515</v>
      </c>
      <c r="L68" s="36" t="n">
        <f aca="false">SQRT(J68^2+K68^2)</f>
        <v>3.66578676809892</v>
      </c>
      <c r="M68" s="47" t="n">
        <f aca="false">IF(G68="","",MAX(0,G68-1.96*L68/100))</f>
        <v>0.637401680666847</v>
      </c>
      <c r="N68" s="47" t="n">
        <f aca="false">IF(G68="","",MIN(1,G68+1.96*L68/100))</f>
        <v>0.781100521976325</v>
      </c>
      <c r="O68" s="66" t="n">
        <f aca="false">ROUND(S68*W68,0)</f>
        <v>33</v>
      </c>
      <c r="P68" s="66" t="n">
        <f aca="false">IF(F68="","",ROUND(SQRT((F68*L68/100)^2+(G68*O68)^2),0))</f>
        <v>25</v>
      </c>
      <c r="R68" s="67" t="n">
        <v>19.7267171046104</v>
      </c>
      <c r="S68" s="68" t="n">
        <f aca="false">U68*V68*$F$5</f>
        <v>227.321723189734</v>
      </c>
      <c r="T68" s="69" t="n">
        <f aca="false">MAX(0,MIN(1,R68/100+$D$5))</f>
        <v>0.708512032238357</v>
      </c>
      <c r="U68" s="69" t="n">
        <v>0.212648945921173</v>
      </c>
      <c r="V68" s="68" t="n">
        <v>1069</v>
      </c>
      <c r="W68" s="69" t="n">
        <v>0.144238908687966</v>
      </c>
      <c r="X68" s="70" t="s">
        <v>188</v>
      </c>
      <c r="Y68" s="70" t="s">
        <v>189</v>
      </c>
    </row>
    <row r="69" customFormat="false" ht="15" hidden="false" customHeight="false" outlineLevel="0" collapsed="false">
      <c r="A69" s="32" t="s">
        <v>256</v>
      </c>
      <c r="B69" s="32" t="s">
        <v>258</v>
      </c>
      <c r="C69" s="32" t="s">
        <v>264</v>
      </c>
      <c r="D69" s="66" t="n">
        <f aca="false">ROUND(S69*T69,0)</f>
        <v>256</v>
      </c>
      <c r="E69" s="66" t="n">
        <f aca="false">ROUND(S69,0)-D69</f>
        <v>105</v>
      </c>
      <c r="F69" s="66" t="n">
        <f aca="false">IF(COUNTA(D69:E69)=0,"",SUM(D69:E69))</f>
        <v>361</v>
      </c>
      <c r="G69" s="47" t="n">
        <f aca="false">IF(OR(F69="",F69=0),"",D69/F69)</f>
        <v>0.709141274238227</v>
      </c>
      <c r="H69" s="47" t="n">
        <f aca="false">IF(OR(F69="",F69=0),"",E69/F69)</f>
        <v>0.290858725761773</v>
      </c>
      <c r="I69" s="32" t="s">
        <v>187</v>
      </c>
      <c r="J69" s="36" t="n">
        <v>3.50278191458698</v>
      </c>
      <c r="K69" s="36" t="n">
        <f aca="false">$K$8</f>
        <v>1.08097709874515</v>
      </c>
      <c r="L69" s="36" t="n">
        <f aca="false">SQRT(J69^2+K69^2)</f>
        <v>3.66578676809892</v>
      </c>
      <c r="M69" s="47" t="n">
        <f aca="false">IF(G69="","",MAX(0,G69-1.96*L69/100))</f>
        <v>0.637291853583488</v>
      </c>
      <c r="N69" s="47" t="n">
        <f aca="false">IF(G69="","",MIN(1,G69+1.96*L69/100))</f>
        <v>0.780990694892966</v>
      </c>
      <c r="O69" s="66" t="n">
        <f aca="false">ROUND(S69*W69,0)</f>
        <v>52</v>
      </c>
      <c r="P69" s="66" t="n">
        <f aca="false">IF(F69="","",ROUND(SQRT((F69*L69/100)^2+(G69*O69)^2),0))</f>
        <v>39</v>
      </c>
      <c r="R69" s="67" t="n">
        <v>19.7313338648068</v>
      </c>
      <c r="S69" s="68" t="n">
        <f aca="false">U69*V69*$F$5</f>
        <v>360.922448979592</v>
      </c>
      <c r="T69" s="69" t="n">
        <f aca="false">MAX(0,MIN(1,R69/100+$D$5))</f>
        <v>0.708558199840321</v>
      </c>
      <c r="U69" s="69" t="n">
        <v>0.36530612244898</v>
      </c>
      <c r="V69" s="68" t="n">
        <v>988.000000000001</v>
      </c>
      <c r="W69" s="69" t="n">
        <v>0.144238908687966</v>
      </c>
      <c r="X69" s="70" t="s">
        <v>188</v>
      </c>
      <c r="Y69" s="70" t="s">
        <v>189</v>
      </c>
    </row>
    <row r="70" customFormat="false" ht="15" hidden="false" customHeight="false" outlineLevel="0" collapsed="false">
      <c r="A70" s="32" t="s">
        <v>256</v>
      </c>
      <c r="B70" s="32" t="s">
        <v>258</v>
      </c>
      <c r="C70" s="32" t="s">
        <v>265</v>
      </c>
      <c r="D70" s="66" t="n">
        <f aca="false">ROUND(S70*T70,0)</f>
        <v>569</v>
      </c>
      <c r="E70" s="66" t="n">
        <f aca="false">ROUND(S70,0)-D70</f>
        <v>189</v>
      </c>
      <c r="F70" s="66" t="n">
        <f aca="false">IF(COUNTA(D70:E70)=0,"",SUM(D70:E70))</f>
        <v>758</v>
      </c>
      <c r="G70" s="47" t="n">
        <f aca="false">IF(OR(F70="",F70=0),"",D70/F70)</f>
        <v>0.75065963060686</v>
      </c>
      <c r="H70" s="47" t="n">
        <f aca="false">IF(OR(F70="",F70=0),"",E70/F70)</f>
        <v>0.24934036939314</v>
      </c>
      <c r="I70" s="32" t="s">
        <v>187</v>
      </c>
      <c r="J70" s="36" t="n">
        <v>2.43699899914484</v>
      </c>
      <c r="K70" s="36" t="n">
        <f aca="false">$K$8</f>
        <v>1.08097709874515</v>
      </c>
      <c r="L70" s="36" t="n">
        <f aca="false">SQRT(J70^2+K70^2)</f>
        <v>2.66598492303397</v>
      </c>
      <c r="M70" s="47" t="n">
        <f aca="false">IF(G70="","",MAX(0,G70-1.96*L70/100))</f>
        <v>0.698406326115394</v>
      </c>
      <c r="N70" s="47" t="n">
        <f aca="false">IF(G70="","",MIN(1,G70+1.96*L70/100))</f>
        <v>0.802912935098326</v>
      </c>
      <c r="O70" s="66" t="n">
        <f aca="false">ROUND(S70*W70,0)</f>
        <v>64</v>
      </c>
      <c r="P70" s="66" t="n">
        <f aca="false">IF(F70="","",ROUND(SQRT((F70*L70/100)^2+(G70*O70)^2),0))</f>
        <v>52</v>
      </c>
      <c r="R70" s="67" t="n">
        <v>24.014336560478</v>
      </c>
      <c r="S70" s="68" t="n">
        <f aca="false">U70*V70*$F$5</f>
        <v>757.916666666666</v>
      </c>
      <c r="T70" s="69" t="n">
        <f aca="false">MAX(0,MIN(1,R70/100+$D$5))</f>
        <v>0.751388226797034</v>
      </c>
      <c r="U70" s="69" t="n">
        <v>0.307971014492754</v>
      </c>
      <c r="V70" s="68" t="n">
        <v>2461</v>
      </c>
      <c r="W70" s="69" t="n">
        <v>0.084758520671361</v>
      </c>
      <c r="X70" s="70" t="s">
        <v>194</v>
      </c>
      <c r="Y70" s="70" t="s">
        <v>189</v>
      </c>
    </row>
    <row r="71" customFormat="false" ht="15" hidden="false" customHeight="false" outlineLevel="0" collapsed="false">
      <c r="A71" s="32" t="s">
        <v>256</v>
      </c>
      <c r="B71" s="32" t="s">
        <v>258</v>
      </c>
      <c r="C71" s="32" t="s">
        <v>266</v>
      </c>
      <c r="D71" s="66" t="n">
        <f aca="false">ROUND(S71*T71,0)</f>
        <v>275</v>
      </c>
      <c r="E71" s="66" t="n">
        <f aca="false">ROUND(S71,0)-D71</f>
        <v>136</v>
      </c>
      <c r="F71" s="66" t="n">
        <f aca="false">IF(COUNTA(D71:E71)=0,"",SUM(D71:E71))</f>
        <v>411</v>
      </c>
      <c r="G71" s="47" t="n">
        <f aca="false">IF(OR(F71="",F71=0),"",D71/F71)</f>
        <v>0.669099756690998</v>
      </c>
      <c r="H71" s="47" t="n">
        <f aca="false">IF(OR(F71="",F71=0),"",E71/F71)</f>
        <v>0.330900243309002</v>
      </c>
      <c r="I71" s="32" t="s">
        <v>187</v>
      </c>
      <c r="J71" s="36" t="n">
        <v>3.50278191458698</v>
      </c>
      <c r="K71" s="36" t="n">
        <f aca="false">$K$8</f>
        <v>1.08097709874515</v>
      </c>
      <c r="L71" s="36" t="n">
        <f aca="false">SQRT(J71^2+K71^2)</f>
        <v>3.66578676809892</v>
      </c>
      <c r="M71" s="47" t="n">
        <f aca="false">IF(G71="","",MAX(0,G71-1.96*L71/100))</f>
        <v>0.597250336036259</v>
      </c>
      <c r="N71" s="47" t="n">
        <f aca="false">IF(G71="","",MIN(1,G71+1.96*L71/100))</f>
        <v>0.740949177345736</v>
      </c>
      <c r="O71" s="66" t="n">
        <f aca="false">ROUND(S71*W71,0)</f>
        <v>59</v>
      </c>
      <c r="P71" s="66" t="n">
        <f aca="false">IF(F71="","",ROUND(SQRT((F71*L71/100)^2+(G71*O71)^2),0))</f>
        <v>42</v>
      </c>
      <c r="R71" s="67" t="n">
        <v>15.7452160122151</v>
      </c>
      <c r="S71" s="68" t="n">
        <f aca="false">U71*V71*$F$5</f>
        <v>411.119158878505</v>
      </c>
      <c r="T71" s="69" t="n">
        <f aca="false">MAX(0,MIN(1,R71/100+$D$5))</f>
        <v>0.668697021314405</v>
      </c>
      <c r="U71" s="69" t="n">
        <v>0.466121495327103</v>
      </c>
      <c r="V71" s="68" t="n">
        <v>882</v>
      </c>
      <c r="W71" s="69" t="n">
        <v>0.144238908687966</v>
      </c>
      <c r="X71" s="70" t="s">
        <v>188</v>
      </c>
      <c r="Y71" s="70" t="s">
        <v>189</v>
      </c>
    </row>
    <row r="72" customFormat="false" ht="15" hidden="false" customHeight="false" outlineLevel="0" collapsed="false">
      <c r="A72" s="32" t="s">
        <v>256</v>
      </c>
      <c r="B72" s="32" t="s">
        <v>258</v>
      </c>
      <c r="C72" s="32" t="s">
        <v>267</v>
      </c>
      <c r="D72" s="66" t="n">
        <f aca="false">ROUND(S72*T72,0)</f>
        <v>412</v>
      </c>
      <c r="E72" s="66" t="n">
        <f aca="false">ROUND(S72,0)-D72</f>
        <v>258</v>
      </c>
      <c r="F72" s="66" t="n">
        <f aca="false">IF(COUNTA(D72:E72)=0,"",SUM(D72:E72))</f>
        <v>670</v>
      </c>
      <c r="G72" s="47" t="n">
        <f aca="false">IF(OR(F72="",F72=0),"",D72/F72)</f>
        <v>0.614925373134328</v>
      </c>
      <c r="H72" s="47" t="n">
        <f aca="false">IF(OR(F72="",F72=0),"",E72/F72)</f>
        <v>0.385074626865672</v>
      </c>
      <c r="I72" s="32" t="s">
        <v>187</v>
      </c>
      <c r="J72" s="36" t="n">
        <v>2.43699899914484</v>
      </c>
      <c r="K72" s="36" t="n">
        <f aca="false">$K$8</f>
        <v>1.08097709874515</v>
      </c>
      <c r="L72" s="36" t="n">
        <f aca="false">SQRT(J72^2+K72^2)</f>
        <v>2.66598492303397</v>
      </c>
      <c r="M72" s="47" t="n">
        <f aca="false">IF(G72="","",MAX(0,G72-1.96*L72/100))</f>
        <v>0.562672068642863</v>
      </c>
      <c r="N72" s="47" t="n">
        <f aca="false">IF(G72="","",MIN(1,G72+1.96*L72/100))</f>
        <v>0.667178677625794</v>
      </c>
      <c r="O72" s="66" t="n">
        <f aca="false">ROUND(S72*W72,0)</f>
        <v>57</v>
      </c>
      <c r="P72" s="66" t="n">
        <f aca="false">IF(F72="","",ROUND(SQRT((F72*L72/100)^2+(G72*O72)^2),0))</f>
        <v>39</v>
      </c>
      <c r="R72" s="67" t="n">
        <v>10.3474540961766</v>
      </c>
      <c r="S72" s="68" t="n">
        <f aca="false">U72*V72*$F$5</f>
        <v>669.509193776521</v>
      </c>
      <c r="T72" s="69" t="n">
        <f aca="false">MAX(0,MIN(1,R72/100+$D$5))</f>
        <v>0.614719402154019</v>
      </c>
      <c r="U72" s="69" t="n">
        <v>0.487270155586988</v>
      </c>
      <c r="V72" s="68" t="n">
        <v>1374</v>
      </c>
      <c r="W72" s="69" t="n">
        <v>0.084758520671361</v>
      </c>
      <c r="X72" s="70" t="s">
        <v>194</v>
      </c>
      <c r="Y72" s="70" t="s">
        <v>189</v>
      </c>
    </row>
    <row r="73" customFormat="false" ht="15" hidden="false" customHeight="false" outlineLevel="0" collapsed="false">
      <c r="A73" s="32" t="s">
        <v>256</v>
      </c>
      <c r="B73" s="32" t="s">
        <v>258</v>
      </c>
      <c r="C73" s="32" t="s">
        <v>268</v>
      </c>
      <c r="D73" s="66" t="n">
        <f aca="false">ROUND(S73*T73,0)</f>
        <v>347</v>
      </c>
      <c r="E73" s="66" t="n">
        <f aca="false">ROUND(S73,0)-D73</f>
        <v>202</v>
      </c>
      <c r="F73" s="66" t="n">
        <f aca="false">IF(COUNTA(D73:E73)=0,"",SUM(D73:E73))</f>
        <v>549</v>
      </c>
      <c r="G73" s="47" t="n">
        <f aca="false">IF(OR(F73="",F73=0),"",D73/F73)</f>
        <v>0.632058287795993</v>
      </c>
      <c r="H73" s="47" t="n">
        <f aca="false">IF(OR(F73="",F73=0),"",E73/F73)</f>
        <v>0.367941712204007</v>
      </c>
      <c r="I73" s="32" t="s">
        <v>187</v>
      </c>
      <c r="J73" s="36" t="n">
        <v>3.50278191458698</v>
      </c>
      <c r="K73" s="36" t="n">
        <f aca="false">$K$8</f>
        <v>1.08097709874515</v>
      </c>
      <c r="L73" s="36" t="n">
        <f aca="false">SQRT(J73^2+K73^2)</f>
        <v>3.66578676809892</v>
      </c>
      <c r="M73" s="47" t="n">
        <f aca="false">IF(G73="","",MAX(0,G73-1.96*L73/100))</f>
        <v>0.560208867141254</v>
      </c>
      <c r="N73" s="47" t="n">
        <f aca="false">IF(G73="","",MIN(1,G73+1.96*L73/100))</f>
        <v>0.703907708450732</v>
      </c>
      <c r="O73" s="66" t="n">
        <f aca="false">ROUND(S73*W73,0)</f>
        <v>79</v>
      </c>
      <c r="P73" s="66" t="n">
        <f aca="false">IF(F73="","",ROUND(SQRT((F73*L73/100)^2+(G73*O73)^2),0))</f>
        <v>54</v>
      </c>
      <c r="R73" s="67" t="n">
        <v>12.0497537868125</v>
      </c>
      <c r="S73" s="68" t="n">
        <f aca="false">U73*V73*$F$5</f>
        <v>549.287257019439</v>
      </c>
      <c r="T73" s="69" t="n">
        <f aca="false">MAX(0,MIN(1,R73/100+$D$5))</f>
        <v>0.631742399060379</v>
      </c>
      <c r="U73" s="69" t="n">
        <v>0.587473002159827</v>
      </c>
      <c r="V73" s="68" t="n">
        <v>935</v>
      </c>
      <c r="W73" s="69" t="n">
        <v>0.144238908687966</v>
      </c>
      <c r="X73" s="70" t="s">
        <v>188</v>
      </c>
      <c r="Y73" s="70" t="s">
        <v>189</v>
      </c>
    </row>
    <row r="74" customFormat="false" ht="15" hidden="false" customHeight="false" outlineLevel="0" collapsed="false">
      <c r="A74" s="32" t="s">
        <v>256</v>
      </c>
      <c r="B74" s="32" t="s">
        <v>258</v>
      </c>
      <c r="C74" s="32" t="s">
        <v>269</v>
      </c>
      <c r="D74" s="66" t="n">
        <f aca="false">ROUND(S74*T74,0)</f>
        <v>261</v>
      </c>
      <c r="E74" s="66" t="n">
        <f aca="false">ROUND(S74,0)-D74</f>
        <v>117</v>
      </c>
      <c r="F74" s="66" t="n">
        <f aca="false">IF(COUNTA(D74:E74)=0,"",SUM(D74:E74))</f>
        <v>378</v>
      </c>
      <c r="G74" s="47" t="n">
        <f aca="false">IF(OR(F74="",F74=0),"",D74/F74)</f>
        <v>0.690476190476191</v>
      </c>
      <c r="H74" s="47" t="n">
        <f aca="false">IF(OR(F74="",F74=0),"",E74/F74)</f>
        <v>0.30952380952381</v>
      </c>
      <c r="I74" s="32" t="s">
        <v>187</v>
      </c>
      <c r="J74" s="36" t="n">
        <v>3.50278191458698</v>
      </c>
      <c r="K74" s="36" t="n">
        <f aca="false">$K$8</f>
        <v>1.08097709874515</v>
      </c>
      <c r="L74" s="36" t="n">
        <f aca="false">SQRT(J74^2+K74^2)</f>
        <v>3.66578676809892</v>
      </c>
      <c r="M74" s="47" t="n">
        <f aca="false">IF(G74="","",MAX(0,G74-1.96*L74/100))</f>
        <v>0.618626769821452</v>
      </c>
      <c r="N74" s="47" t="n">
        <f aca="false">IF(G74="","",MIN(1,G74+1.96*L74/100))</f>
        <v>0.762325611130929</v>
      </c>
      <c r="O74" s="66" t="n">
        <f aca="false">ROUND(S74*W74,0)</f>
        <v>55</v>
      </c>
      <c r="P74" s="66" t="n">
        <f aca="false">IF(F74="","",ROUND(SQRT((F74*L74/100)^2+(G74*O74)^2),0))</f>
        <v>40</v>
      </c>
      <c r="R74" s="67" t="n">
        <v>17.7566785441269</v>
      </c>
      <c r="S74" s="68" t="n">
        <f aca="false">U74*V74*$F$5</f>
        <v>378.339066339066</v>
      </c>
      <c r="T74" s="69" t="n">
        <f aca="false">MAX(0,MIN(1,R74/100+$D$5))</f>
        <v>0.688811646633522</v>
      </c>
      <c r="U74" s="69" t="n">
        <v>0.314496314496315</v>
      </c>
      <c r="V74" s="68" t="n">
        <v>1203</v>
      </c>
      <c r="W74" s="69" t="n">
        <v>0.144238908687966</v>
      </c>
      <c r="X74" s="70" t="s">
        <v>188</v>
      </c>
      <c r="Y74" s="70" t="s">
        <v>189</v>
      </c>
    </row>
    <row r="75" customFormat="false" ht="15" hidden="false" customHeight="false" outlineLevel="0" collapsed="false">
      <c r="A75" s="32" t="s">
        <v>256</v>
      </c>
      <c r="B75" s="32" t="s">
        <v>258</v>
      </c>
      <c r="C75" s="32" t="s">
        <v>270</v>
      </c>
      <c r="D75" s="66" t="n">
        <f aca="false">ROUND(S75*T75,0)</f>
        <v>321</v>
      </c>
      <c r="E75" s="66" t="n">
        <f aca="false">ROUND(S75,0)-D75</f>
        <v>164</v>
      </c>
      <c r="F75" s="66" t="n">
        <f aca="false">IF(COUNTA(D75:E75)=0,"",SUM(D75:E75))</f>
        <v>485</v>
      </c>
      <c r="G75" s="47" t="n">
        <f aca="false">IF(OR(F75="",F75=0),"",D75/F75)</f>
        <v>0.661855670103093</v>
      </c>
      <c r="H75" s="47" t="n">
        <f aca="false">IF(OR(F75="",F75=0),"",E75/F75)</f>
        <v>0.338144329896907</v>
      </c>
      <c r="I75" s="32" t="s">
        <v>187</v>
      </c>
      <c r="J75" s="36" t="n">
        <v>3.50278191458698</v>
      </c>
      <c r="K75" s="36" t="n">
        <f aca="false">$K$8</f>
        <v>1.08097709874515</v>
      </c>
      <c r="L75" s="36" t="n">
        <f aca="false">SQRT(J75^2+K75^2)</f>
        <v>3.66578676809892</v>
      </c>
      <c r="M75" s="47" t="n">
        <f aca="false">IF(G75="","",MAX(0,G75-1.96*L75/100))</f>
        <v>0.590006249448354</v>
      </c>
      <c r="N75" s="47" t="n">
        <f aca="false">IF(G75="","",MIN(1,G75+1.96*L75/100))</f>
        <v>0.733705090757832</v>
      </c>
      <c r="O75" s="66" t="n">
        <f aca="false">ROUND(S75*W75,0)</f>
        <v>70</v>
      </c>
      <c r="P75" s="66" t="n">
        <f aca="false">IF(F75="","",ROUND(SQRT((F75*L75/100)^2+(G75*O75)^2),0))</f>
        <v>50</v>
      </c>
      <c r="R75" s="67" t="n">
        <v>15.1605188211342</v>
      </c>
      <c r="S75" s="68" t="n">
        <f aca="false">U75*V75*$F$5</f>
        <v>484.695302013423</v>
      </c>
      <c r="T75" s="69" t="n">
        <f aca="false">MAX(0,MIN(1,R75/100+$D$5))</f>
        <v>0.662850049403595</v>
      </c>
      <c r="U75" s="69" t="n">
        <v>0.326174496644295</v>
      </c>
      <c r="V75" s="68" t="n">
        <v>1486</v>
      </c>
      <c r="W75" s="69" t="n">
        <v>0.144238908687966</v>
      </c>
      <c r="X75" s="70" t="s">
        <v>188</v>
      </c>
      <c r="Y75" s="70" t="s">
        <v>189</v>
      </c>
    </row>
    <row r="76" customFormat="false" ht="15" hidden="false" customHeight="false" outlineLevel="0" collapsed="false">
      <c r="A76" s="32" t="s">
        <v>256</v>
      </c>
      <c r="B76" s="32" t="s">
        <v>258</v>
      </c>
      <c r="C76" s="32" t="s">
        <v>271</v>
      </c>
      <c r="D76" s="66" t="n">
        <f aca="false">ROUND(S76*T76,0)</f>
        <v>368</v>
      </c>
      <c r="E76" s="66" t="n">
        <f aca="false">ROUND(S76,0)-D76</f>
        <v>206</v>
      </c>
      <c r="F76" s="66" t="n">
        <f aca="false">IF(COUNTA(D76:E76)=0,"",SUM(D76:E76))</f>
        <v>574</v>
      </c>
      <c r="G76" s="47" t="n">
        <f aca="false">IF(OR(F76="",F76=0),"",D76/F76)</f>
        <v>0.641114982578397</v>
      </c>
      <c r="H76" s="47" t="n">
        <f aca="false">IF(OR(F76="",F76=0),"",E76/F76)</f>
        <v>0.358885017421603</v>
      </c>
      <c r="I76" s="32" t="s">
        <v>187</v>
      </c>
      <c r="J76" s="36" t="n">
        <v>2.43699899914484</v>
      </c>
      <c r="K76" s="36" t="n">
        <f aca="false">$K$8</f>
        <v>1.08097709874515</v>
      </c>
      <c r="L76" s="36" t="n">
        <f aca="false">SQRT(J76^2+K76^2)</f>
        <v>2.66598492303397</v>
      </c>
      <c r="M76" s="47" t="n">
        <f aca="false">IF(G76="","",MAX(0,G76-1.96*L76/100))</f>
        <v>0.588861678086931</v>
      </c>
      <c r="N76" s="47" t="n">
        <f aca="false">IF(G76="","",MIN(1,G76+1.96*L76/100))</f>
        <v>0.693368287069863</v>
      </c>
      <c r="O76" s="66" t="n">
        <f aca="false">ROUND(S76*W76,0)</f>
        <v>49</v>
      </c>
      <c r="P76" s="66" t="n">
        <f aca="false">IF(F76="","",ROUND(SQRT((F76*L76/100)^2+(G76*O76)^2),0))</f>
        <v>35</v>
      </c>
      <c r="R76" s="67" t="n">
        <v>12.9812936903638</v>
      </c>
      <c r="S76" s="68" t="n">
        <f aca="false">U76*V76*$F$5</f>
        <v>574.422997946612</v>
      </c>
      <c r="T76" s="69" t="n">
        <f aca="false">MAX(0,MIN(1,R76/100+$D$5))</f>
        <v>0.641057798095891</v>
      </c>
      <c r="U76" s="69" t="n">
        <v>0.509240246406571</v>
      </c>
      <c r="V76" s="68" t="n">
        <v>1128</v>
      </c>
      <c r="W76" s="69" t="n">
        <v>0.084758520671361</v>
      </c>
      <c r="X76" s="70" t="s">
        <v>194</v>
      </c>
      <c r="Y76" s="70" t="s">
        <v>189</v>
      </c>
    </row>
    <row r="77" customFormat="false" ht="15" hidden="false" customHeight="false" outlineLevel="0" collapsed="false">
      <c r="A77" s="32" t="s">
        <v>256</v>
      </c>
      <c r="B77" s="32" t="s">
        <v>258</v>
      </c>
      <c r="C77" s="32" t="s">
        <v>272</v>
      </c>
      <c r="D77" s="66" t="n">
        <f aca="false">ROUND(S77*T77,0)</f>
        <v>323</v>
      </c>
      <c r="E77" s="66" t="n">
        <f aca="false">ROUND(S77,0)-D77</f>
        <v>256</v>
      </c>
      <c r="F77" s="66" t="n">
        <f aca="false">IF(COUNTA(D77:E77)=0,"",SUM(D77:E77))</f>
        <v>579</v>
      </c>
      <c r="G77" s="47" t="n">
        <f aca="false">IF(OR(F77="",F77=0),"",D77/F77)</f>
        <v>0.557858376511226</v>
      </c>
      <c r="H77" s="47" t="n">
        <f aca="false">IF(OR(F77="",F77=0),"",E77/F77)</f>
        <v>0.442141623488774</v>
      </c>
      <c r="I77" s="32" t="s">
        <v>187</v>
      </c>
      <c r="J77" s="36" t="n">
        <v>2.43699899914484</v>
      </c>
      <c r="K77" s="36" t="n">
        <f aca="false">$K$8</f>
        <v>1.08097709874515</v>
      </c>
      <c r="L77" s="36" t="n">
        <f aca="false">SQRT(J77^2+K77^2)</f>
        <v>2.66598492303397</v>
      </c>
      <c r="M77" s="47" t="n">
        <f aca="false">IF(G77="","",MAX(0,G77-1.96*L77/100))</f>
        <v>0.505605072019761</v>
      </c>
      <c r="N77" s="47" t="n">
        <f aca="false">IF(G77="","",MIN(1,G77+1.96*L77/100))</f>
        <v>0.610111681002692</v>
      </c>
      <c r="O77" s="66" t="n">
        <f aca="false">ROUND(S77*W77,0)</f>
        <v>49</v>
      </c>
      <c r="P77" s="66" t="n">
        <f aca="false">IF(F77="","",ROUND(SQRT((F77*L77/100)^2+(G77*O77)^2),0))</f>
        <v>31</v>
      </c>
      <c r="R77" s="67" t="n">
        <v>4.64536578739715</v>
      </c>
      <c r="S77" s="68" t="n">
        <f aca="false">U77*V77*$F$5</f>
        <v>579.434468524251</v>
      </c>
      <c r="T77" s="69" t="n">
        <f aca="false">MAX(0,MIN(1,R77/100+$D$5))</f>
        <v>0.557698519066225</v>
      </c>
      <c r="U77" s="69" t="n">
        <v>0.584107327141383</v>
      </c>
      <c r="V77" s="68" t="n">
        <v>992</v>
      </c>
      <c r="W77" s="69" t="n">
        <v>0.084758520671361</v>
      </c>
      <c r="X77" s="70" t="s">
        <v>194</v>
      </c>
      <c r="Y77" s="70" t="s">
        <v>189</v>
      </c>
    </row>
    <row r="78" customFormat="false" ht="15" hidden="false" customHeight="false" outlineLevel="0" collapsed="false">
      <c r="A78" s="32" t="s">
        <v>256</v>
      </c>
      <c r="B78" s="32" t="s">
        <v>258</v>
      </c>
      <c r="C78" s="32" t="s">
        <v>273</v>
      </c>
      <c r="D78" s="66" t="n">
        <f aca="false">ROUND(S78*T78,0)</f>
        <v>268</v>
      </c>
      <c r="E78" s="66" t="n">
        <f aca="false">ROUND(S78,0)-D78</f>
        <v>164</v>
      </c>
      <c r="F78" s="66" t="n">
        <f aca="false">IF(COUNTA(D78:E78)=0,"",SUM(D78:E78))</f>
        <v>432</v>
      </c>
      <c r="G78" s="47" t="n">
        <f aca="false">IF(OR(F78="",F78=0),"",D78/F78)</f>
        <v>0.62037037037037</v>
      </c>
      <c r="H78" s="47" t="n">
        <f aca="false">IF(OR(F78="",F78=0),"",E78/F78)</f>
        <v>0.37962962962963</v>
      </c>
      <c r="I78" s="32" t="s">
        <v>187</v>
      </c>
      <c r="J78" s="36" t="n">
        <v>3.50278191458698</v>
      </c>
      <c r="K78" s="36" t="n">
        <f aca="false">$K$8</f>
        <v>1.08097709874515</v>
      </c>
      <c r="L78" s="36" t="n">
        <f aca="false">SQRT(J78^2+K78^2)</f>
        <v>3.66578676809892</v>
      </c>
      <c r="M78" s="47" t="n">
        <f aca="false">IF(G78="","",MAX(0,G78-1.96*L78/100))</f>
        <v>0.548520949715632</v>
      </c>
      <c r="N78" s="47" t="n">
        <f aca="false">IF(G78="","",MIN(1,G78+1.96*L78/100))</f>
        <v>0.692219791025109</v>
      </c>
      <c r="O78" s="66" t="n">
        <f aca="false">ROUND(S78*W78,0)</f>
        <v>62</v>
      </c>
      <c r="P78" s="66" t="n">
        <f aca="false">IF(F78="","",ROUND(SQRT((F78*L78/100)^2+(G78*O78)^2),0))</f>
        <v>42</v>
      </c>
      <c r="R78" s="67" t="n">
        <v>11.0378723556621</v>
      </c>
      <c r="S78" s="68" t="n">
        <f aca="false">U78*V78*$F$5</f>
        <v>431.913793103448</v>
      </c>
      <c r="T78" s="69" t="n">
        <f aca="false">MAX(0,MIN(1,R78/100+$D$5))</f>
        <v>0.621623584748874</v>
      </c>
      <c r="U78" s="69" t="n">
        <v>0.353448275862069</v>
      </c>
      <c r="V78" s="68" t="n">
        <v>1222</v>
      </c>
      <c r="W78" s="69" t="n">
        <v>0.144238908687966</v>
      </c>
      <c r="X78" s="70" t="s">
        <v>188</v>
      </c>
      <c r="Y78" s="70" t="s">
        <v>189</v>
      </c>
    </row>
    <row r="79" customFormat="false" ht="15" hidden="false" customHeight="false" outlineLevel="0" collapsed="false">
      <c r="A79" s="32" t="s">
        <v>256</v>
      </c>
      <c r="B79" s="32" t="s">
        <v>258</v>
      </c>
      <c r="C79" s="32" t="s">
        <v>274</v>
      </c>
      <c r="D79" s="66" t="n">
        <f aca="false">ROUND(S79*T79,0)</f>
        <v>254</v>
      </c>
      <c r="E79" s="66" t="n">
        <f aca="false">ROUND(S79,0)-D79</f>
        <v>110</v>
      </c>
      <c r="F79" s="66" t="n">
        <f aca="false">IF(COUNTA(D79:E79)=0,"",SUM(D79:E79))</f>
        <v>364</v>
      </c>
      <c r="G79" s="47" t="n">
        <f aca="false">IF(OR(F79="",F79=0),"",D79/F79)</f>
        <v>0.697802197802198</v>
      </c>
      <c r="H79" s="47" t="n">
        <f aca="false">IF(OR(F79="",F79=0),"",E79/F79)</f>
        <v>0.302197802197802</v>
      </c>
      <c r="I79" s="32" t="s">
        <v>187</v>
      </c>
      <c r="J79" s="36" t="n">
        <v>3.50278191458698</v>
      </c>
      <c r="K79" s="36" t="n">
        <f aca="false">$K$8</f>
        <v>1.08097709874515</v>
      </c>
      <c r="L79" s="36" t="n">
        <f aca="false">SQRT(J79^2+K79^2)</f>
        <v>3.66578676809892</v>
      </c>
      <c r="M79" s="47" t="n">
        <f aca="false">IF(G79="","",MAX(0,G79-1.96*L79/100))</f>
        <v>0.625952777147459</v>
      </c>
      <c r="N79" s="47" t="n">
        <f aca="false">IF(G79="","",MIN(1,G79+1.96*L79/100))</f>
        <v>0.769651618456937</v>
      </c>
      <c r="O79" s="66" t="n">
        <f aca="false">ROUND(S79*W79,0)</f>
        <v>52</v>
      </c>
      <c r="P79" s="66" t="n">
        <f aca="false">IF(F79="","",ROUND(SQRT((F79*L79/100)^2+(G79*O79)^2),0))</f>
        <v>39</v>
      </c>
      <c r="R79" s="67" t="n">
        <v>18.685064746742</v>
      </c>
      <c r="S79" s="68" t="n">
        <f aca="false">U79*V79*$F$5</f>
        <v>363.966015293118</v>
      </c>
      <c r="T79" s="69" t="n">
        <f aca="false">MAX(0,MIN(1,R79/100+$D$5))</f>
        <v>0.698095508659673</v>
      </c>
      <c r="U79" s="69" t="n">
        <v>0.295666949872557</v>
      </c>
      <c r="V79" s="68" t="n">
        <v>1231</v>
      </c>
      <c r="W79" s="69" t="n">
        <v>0.144238908687966</v>
      </c>
      <c r="X79" s="70" t="s">
        <v>188</v>
      </c>
      <c r="Y79" s="70" t="s">
        <v>189</v>
      </c>
    </row>
    <row r="80" customFormat="false" ht="15" hidden="false" customHeight="false" outlineLevel="0" collapsed="false">
      <c r="A80" s="32" t="s">
        <v>256</v>
      </c>
      <c r="B80" s="32" t="s">
        <v>258</v>
      </c>
      <c r="C80" s="32" t="s">
        <v>275</v>
      </c>
      <c r="D80" s="66" t="n">
        <f aca="false">ROUND(S80*T80,0)</f>
        <v>201</v>
      </c>
      <c r="E80" s="66" t="n">
        <f aca="false">ROUND(S80,0)-D80</f>
        <v>103</v>
      </c>
      <c r="F80" s="66" t="n">
        <f aca="false">IF(COUNTA(D80:E80)=0,"",SUM(D80:E80))</f>
        <v>304</v>
      </c>
      <c r="G80" s="47" t="n">
        <f aca="false">IF(OR(F80="",F80=0),"",D80/F80)</f>
        <v>0.661184210526316</v>
      </c>
      <c r="H80" s="47" t="n">
        <f aca="false">IF(OR(F80="",F80=0),"",E80/F80)</f>
        <v>0.338815789473684</v>
      </c>
      <c r="I80" s="32" t="s">
        <v>187</v>
      </c>
      <c r="J80" s="36" t="n">
        <v>3.50278191458698</v>
      </c>
      <c r="K80" s="36" t="n">
        <f aca="false">$K$8</f>
        <v>1.08097709874515</v>
      </c>
      <c r="L80" s="36" t="n">
        <f aca="false">SQRT(J80^2+K80^2)</f>
        <v>3.66578676809892</v>
      </c>
      <c r="M80" s="47" t="n">
        <f aca="false">IF(G80="","",MAX(0,G80-1.96*L80/100))</f>
        <v>0.589334789871577</v>
      </c>
      <c r="N80" s="47" t="n">
        <f aca="false">IF(G80="","",MIN(1,G80+1.96*L80/100))</f>
        <v>0.733033631181055</v>
      </c>
      <c r="O80" s="66" t="n">
        <f aca="false">ROUND(S80*W80,0)</f>
        <v>44</v>
      </c>
      <c r="P80" s="66" t="n">
        <f aca="false">IF(F80="","",ROUND(SQRT((F80*L80/100)^2+(G80*O80)^2),0))</f>
        <v>31</v>
      </c>
      <c r="R80" s="67" t="n">
        <v>14.9396734054087</v>
      </c>
      <c r="S80" s="68" t="n">
        <f aca="false">U80*V80*$F$5</f>
        <v>303.644444444444</v>
      </c>
      <c r="T80" s="69" t="n">
        <f aca="false">MAX(0,MIN(1,R80/100+$D$5))</f>
        <v>0.66064159524634</v>
      </c>
      <c r="U80" s="69" t="n">
        <v>0.311111111111111</v>
      </c>
      <c r="V80" s="68" t="n">
        <v>976</v>
      </c>
      <c r="W80" s="69" t="n">
        <v>0.144238908687966</v>
      </c>
      <c r="X80" s="70" t="s">
        <v>188</v>
      </c>
      <c r="Y80" s="70" t="s">
        <v>189</v>
      </c>
    </row>
    <row r="81" customFormat="false" ht="15" hidden="false" customHeight="false" outlineLevel="0" collapsed="false">
      <c r="A81" s="32" t="s">
        <v>256</v>
      </c>
      <c r="B81" s="32" t="s">
        <v>258</v>
      </c>
      <c r="C81" s="32" t="s">
        <v>276</v>
      </c>
      <c r="D81" s="66" t="n">
        <f aca="false">ROUND(S81*T81,0)</f>
        <v>263</v>
      </c>
      <c r="E81" s="66" t="n">
        <f aca="false">ROUND(S81,0)-D81</f>
        <v>132</v>
      </c>
      <c r="F81" s="66" t="n">
        <f aca="false">IF(COUNTA(D81:E81)=0,"",SUM(D81:E81))</f>
        <v>395</v>
      </c>
      <c r="G81" s="47" t="n">
        <f aca="false">IF(OR(F81="",F81=0),"",D81/F81)</f>
        <v>0.665822784810127</v>
      </c>
      <c r="H81" s="47" t="n">
        <f aca="false">IF(OR(F81="",F81=0),"",E81/F81)</f>
        <v>0.334177215189873</v>
      </c>
      <c r="I81" s="32" t="s">
        <v>187</v>
      </c>
      <c r="J81" s="36" t="n">
        <v>3.50278191458698</v>
      </c>
      <c r="K81" s="36" t="n">
        <f aca="false">$K$8</f>
        <v>1.08097709874515</v>
      </c>
      <c r="L81" s="36" t="n">
        <f aca="false">SQRT(J81^2+K81^2)</f>
        <v>3.66578676809892</v>
      </c>
      <c r="M81" s="47" t="n">
        <f aca="false">IF(G81="","",MAX(0,G81-1.96*L81/100))</f>
        <v>0.593973364155388</v>
      </c>
      <c r="N81" s="47" t="n">
        <f aca="false">IF(G81="","",MIN(1,G81+1.96*L81/100))</f>
        <v>0.737672205464865</v>
      </c>
      <c r="O81" s="66" t="n">
        <f aca="false">ROUND(S81*W81,0)</f>
        <v>57</v>
      </c>
      <c r="P81" s="66" t="n">
        <f aca="false">IF(F81="","",ROUND(SQRT((F81*L81/100)^2+(G81*O81)^2),0))</f>
        <v>41</v>
      </c>
      <c r="R81" s="67" t="n">
        <v>15.4292194063497</v>
      </c>
      <c r="S81" s="68" t="n">
        <f aca="false">U81*V81*$F$5</f>
        <v>395.313313313313</v>
      </c>
      <c r="T81" s="69" t="n">
        <f aca="false">MAX(0,MIN(1,R81/100+$D$5))</f>
        <v>0.66553705525575</v>
      </c>
      <c r="U81" s="69" t="n">
        <v>0.379379379379379</v>
      </c>
      <c r="V81" s="68" t="n">
        <v>1042</v>
      </c>
      <c r="W81" s="69" t="n">
        <v>0.144238908687966</v>
      </c>
      <c r="X81" s="70" t="s">
        <v>188</v>
      </c>
      <c r="Y81" s="70" t="s">
        <v>189</v>
      </c>
    </row>
    <row r="82" customFormat="false" ht="15" hidden="false" customHeight="false" outlineLevel="0" collapsed="false">
      <c r="A82" s="32" t="s">
        <v>256</v>
      </c>
      <c r="B82" s="32" t="s">
        <v>258</v>
      </c>
      <c r="C82" s="32" t="s">
        <v>277</v>
      </c>
      <c r="D82" s="66" t="n">
        <f aca="false">ROUND(S82*T82,0)</f>
        <v>204</v>
      </c>
      <c r="E82" s="66" t="n">
        <f aca="false">ROUND(S82,0)-D82</f>
        <v>97</v>
      </c>
      <c r="F82" s="66" t="n">
        <f aca="false">IF(COUNTA(D82:E82)=0,"",SUM(D82:E82))</f>
        <v>301</v>
      </c>
      <c r="G82" s="47" t="n">
        <f aca="false">IF(OR(F82="",F82=0),"",D82/F82)</f>
        <v>0.677740863787375</v>
      </c>
      <c r="H82" s="47" t="n">
        <f aca="false">IF(OR(F82="",F82=0),"",E82/F82)</f>
        <v>0.322259136212625</v>
      </c>
      <c r="I82" s="32" t="s">
        <v>187</v>
      </c>
      <c r="J82" s="36" t="n">
        <v>3.50278191458698</v>
      </c>
      <c r="K82" s="36" t="n">
        <f aca="false">$K$8</f>
        <v>1.08097709874515</v>
      </c>
      <c r="L82" s="36" t="n">
        <f aca="false">SQRT(J82^2+K82^2)</f>
        <v>3.66578676809892</v>
      </c>
      <c r="M82" s="47" t="n">
        <f aca="false">IF(G82="","",MAX(0,G82-1.96*L82/100))</f>
        <v>0.605891443132637</v>
      </c>
      <c r="N82" s="47" t="n">
        <f aca="false">IF(G82="","",MIN(1,G82+1.96*L82/100))</f>
        <v>0.749590284442114</v>
      </c>
      <c r="O82" s="66" t="n">
        <f aca="false">ROUND(S82*W82,0)</f>
        <v>43</v>
      </c>
      <c r="P82" s="66" t="n">
        <f aca="false">IF(F82="","",ROUND(SQRT((F82*L82/100)^2+(G82*O82)^2),0))</f>
        <v>31</v>
      </c>
      <c r="R82" s="67" t="n">
        <v>16.600039415173</v>
      </c>
      <c r="S82" s="68" t="n">
        <f aca="false">U82*V82*$F$5</f>
        <v>300.567123287671</v>
      </c>
      <c r="T82" s="69" t="n">
        <f aca="false">MAX(0,MIN(1,R82/100+$D$5))</f>
        <v>0.677245255343984</v>
      </c>
      <c r="U82" s="69" t="n">
        <v>0.398630136986301</v>
      </c>
      <c r="V82" s="68" t="n">
        <v>754</v>
      </c>
      <c r="W82" s="69" t="n">
        <v>0.144238908687966</v>
      </c>
      <c r="X82" s="70" t="s">
        <v>188</v>
      </c>
      <c r="Y82" s="70" t="s">
        <v>189</v>
      </c>
    </row>
    <row r="83" customFormat="false" ht="15" hidden="false" customHeight="false" outlineLevel="0" collapsed="false">
      <c r="A83" s="32" t="s">
        <v>256</v>
      </c>
      <c r="B83" s="32" t="s">
        <v>258</v>
      </c>
      <c r="C83" s="32" t="s">
        <v>278</v>
      </c>
      <c r="D83" s="66" t="n">
        <f aca="false">ROUND(S83*T83,0)</f>
        <v>388</v>
      </c>
      <c r="E83" s="66" t="n">
        <f aca="false">ROUND(S83,0)-D83</f>
        <v>198</v>
      </c>
      <c r="F83" s="66" t="n">
        <f aca="false">IF(COUNTA(D83:E83)=0,"",SUM(D83:E83))</f>
        <v>586</v>
      </c>
      <c r="G83" s="47" t="n">
        <f aca="false">IF(OR(F83="",F83=0),"",D83/F83)</f>
        <v>0.662116040955631</v>
      </c>
      <c r="H83" s="47" t="n">
        <f aca="false">IF(OR(F83="",F83=0),"",E83/F83)</f>
        <v>0.337883959044369</v>
      </c>
      <c r="I83" s="32" t="s">
        <v>187</v>
      </c>
      <c r="J83" s="36" t="n">
        <v>2.43699899914484</v>
      </c>
      <c r="K83" s="36" t="n">
        <f aca="false">$K$8</f>
        <v>1.08097709874515</v>
      </c>
      <c r="L83" s="36" t="n">
        <f aca="false">SQRT(J83^2+K83^2)</f>
        <v>2.66598492303397</v>
      </c>
      <c r="M83" s="47" t="n">
        <f aca="false">IF(G83="","",MAX(0,G83-1.96*L83/100))</f>
        <v>0.609862736464166</v>
      </c>
      <c r="N83" s="47" t="n">
        <f aca="false">IF(G83="","",MIN(1,G83+1.96*L83/100))</f>
        <v>0.714369345447097</v>
      </c>
      <c r="O83" s="66" t="n">
        <f aca="false">ROUND(S83*W83,0)</f>
        <v>50</v>
      </c>
      <c r="P83" s="66" t="n">
        <f aca="false">IF(F83="","",ROUND(SQRT((F83*L83/100)^2+(G83*O83)^2),0))</f>
        <v>37</v>
      </c>
      <c r="R83" s="67" t="n">
        <v>14.9864358538512</v>
      </c>
      <c r="S83" s="68" t="n">
        <f aca="false">U83*V83*$F$5</f>
        <v>586.485403548941</v>
      </c>
      <c r="T83" s="69" t="n">
        <f aca="false">MAX(0,MIN(1,R83/100+$D$5))</f>
        <v>0.661109219730765</v>
      </c>
      <c r="U83" s="69" t="n">
        <v>0.328563251287922</v>
      </c>
      <c r="V83" s="68" t="n">
        <v>1785</v>
      </c>
      <c r="W83" s="69" t="n">
        <v>0.084758520671361</v>
      </c>
      <c r="X83" s="70" t="s">
        <v>194</v>
      </c>
      <c r="Y83" s="70" t="s">
        <v>189</v>
      </c>
    </row>
    <row r="84" customFormat="false" ht="15" hidden="false" customHeight="false" outlineLevel="0" collapsed="false">
      <c r="A84" s="32" t="s">
        <v>256</v>
      </c>
      <c r="B84" s="32" t="s">
        <v>258</v>
      </c>
      <c r="C84" s="32" t="s">
        <v>279</v>
      </c>
      <c r="D84" s="66" t="n">
        <f aca="false">ROUND(S84*T84,0)</f>
        <v>382</v>
      </c>
      <c r="E84" s="66" t="n">
        <f aca="false">ROUND(S84,0)-D84</f>
        <v>189</v>
      </c>
      <c r="F84" s="66" t="n">
        <f aca="false">IF(COUNTA(D84:E84)=0,"",SUM(D84:E84))</f>
        <v>571</v>
      </c>
      <c r="G84" s="47" t="n">
        <f aca="false">IF(OR(F84="",F84=0),"",D84/F84)</f>
        <v>0.669001751313485</v>
      </c>
      <c r="H84" s="47" t="n">
        <f aca="false">IF(OR(F84="",F84=0),"",E84/F84)</f>
        <v>0.330998248686515</v>
      </c>
      <c r="I84" s="32" t="s">
        <v>187</v>
      </c>
      <c r="J84" s="36" t="n">
        <v>2.43699899914484</v>
      </c>
      <c r="K84" s="36" t="n">
        <f aca="false">$K$8</f>
        <v>1.08097709874515</v>
      </c>
      <c r="L84" s="36" t="n">
        <f aca="false">SQRT(J84^2+K84^2)</f>
        <v>2.66598492303397</v>
      </c>
      <c r="M84" s="47" t="n">
        <f aca="false">IF(G84="","",MAX(0,G84-1.96*L84/100))</f>
        <v>0.616748446822019</v>
      </c>
      <c r="N84" s="47" t="n">
        <f aca="false">IF(G84="","",MIN(1,G84+1.96*L84/100))</f>
        <v>0.721255055804951</v>
      </c>
      <c r="O84" s="66" t="n">
        <f aca="false">ROUND(S84*W84,0)</f>
        <v>48</v>
      </c>
      <c r="P84" s="66" t="n">
        <f aca="false">IF(F84="","",ROUND(SQRT((F84*L84/100)^2+(G84*O84)^2),0))</f>
        <v>36</v>
      </c>
      <c r="R84" s="67" t="n">
        <v>15.7024456106991</v>
      </c>
      <c r="S84" s="68" t="n">
        <f aca="false">U84*V84*$F$5</f>
        <v>571.299896587383</v>
      </c>
      <c r="T84" s="69" t="n">
        <f aca="false">MAX(0,MIN(1,R84/100+$D$5))</f>
        <v>0.668269317299244</v>
      </c>
      <c r="U84" s="69" t="n">
        <v>0.28593588417787</v>
      </c>
      <c r="V84" s="68" t="n">
        <v>1998</v>
      </c>
      <c r="W84" s="69" t="n">
        <v>0.084758520671361</v>
      </c>
      <c r="X84" s="70" t="s">
        <v>194</v>
      </c>
      <c r="Y84" s="70" t="s">
        <v>189</v>
      </c>
    </row>
    <row r="85" customFormat="false" ht="15" hidden="false" customHeight="false" outlineLevel="0" collapsed="false">
      <c r="A85" s="32" t="s">
        <v>256</v>
      </c>
      <c r="B85" s="32" t="s">
        <v>258</v>
      </c>
      <c r="C85" s="32" t="s">
        <v>280</v>
      </c>
      <c r="D85" s="66" t="n">
        <f aca="false">ROUND(S85*T85,0)</f>
        <v>294</v>
      </c>
      <c r="E85" s="66" t="n">
        <f aca="false">ROUND(S85,0)-D85</f>
        <v>229</v>
      </c>
      <c r="F85" s="66" t="n">
        <f aca="false">IF(COUNTA(D85:E85)=0,"",SUM(D85:E85))</f>
        <v>523</v>
      </c>
      <c r="G85" s="47" t="n">
        <f aca="false">IF(OR(F85="",F85=0),"",D85/F85)</f>
        <v>0.562141491395794</v>
      </c>
      <c r="H85" s="47" t="n">
        <f aca="false">IF(OR(F85="",F85=0),"",E85/F85)</f>
        <v>0.437858508604207</v>
      </c>
      <c r="I85" s="32" t="s">
        <v>187</v>
      </c>
      <c r="J85" s="36" t="n">
        <v>3.50278191458698</v>
      </c>
      <c r="K85" s="36" t="n">
        <f aca="false">$K$8</f>
        <v>1.08097709874515</v>
      </c>
      <c r="L85" s="36" t="n">
        <f aca="false">SQRT(J85^2+K85^2)</f>
        <v>3.66578676809892</v>
      </c>
      <c r="M85" s="47" t="n">
        <f aca="false">IF(G85="","",MAX(0,G85-1.96*L85/100))</f>
        <v>0.490292070741055</v>
      </c>
      <c r="N85" s="47" t="n">
        <f aca="false">IF(G85="","",MIN(1,G85+1.96*L85/100))</f>
        <v>0.633990912050532</v>
      </c>
      <c r="O85" s="66" t="n">
        <f aca="false">ROUND(S85*W85,0)</f>
        <v>75</v>
      </c>
      <c r="P85" s="66" t="n">
        <f aca="false">IF(F85="","",ROUND(SQRT((F85*L85/100)^2+(G85*O85)^2),0))</f>
        <v>46</v>
      </c>
      <c r="R85" s="67" t="n">
        <v>5.21134319778675</v>
      </c>
      <c r="S85" s="68" t="n">
        <f aca="false">U85*V85*$F$5</f>
        <v>522.567052980132</v>
      </c>
      <c r="T85" s="69" t="n">
        <f aca="false">MAX(0,MIN(1,R85/100+$D$5))</f>
        <v>0.563358293170121</v>
      </c>
      <c r="U85" s="69" t="n">
        <v>0.43294701986755</v>
      </c>
      <c r="V85" s="68" t="n">
        <v>1207</v>
      </c>
      <c r="W85" s="69" t="n">
        <v>0.144238908687966</v>
      </c>
      <c r="X85" s="70" t="s">
        <v>188</v>
      </c>
      <c r="Y85" s="70" t="s">
        <v>189</v>
      </c>
    </row>
    <row r="86" customFormat="false" ht="15" hidden="false" customHeight="false" outlineLevel="0" collapsed="false">
      <c r="A86" s="32" t="s">
        <v>256</v>
      </c>
      <c r="B86" s="32" t="s">
        <v>258</v>
      </c>
      <c r="C86" s="32" t="s">
        <v>281</v>
      </c>
      <c r="D86" s="66" t="n">
        <f aca="false">ROUND(S86*T86,0)</f>
        <v>384</v>
      </c>
      <c r="E86" s="66" t="n">
        <f aca="false">ROUND(S86,0)-D86</f>
        <v>226</v>
      </c>
      <c r="F86" s="66" t="n">
        <f aca="false">IF(COUNTA(D86:E86)=0,"",SUM(D86:E86))</f>
        <v>610</v>
      </c>
      <c r="G86" s="47" t="n">
        <f aca="false">IF(OR(F86="",F86=0),"",D86/F86)</f>
        <v>0.629508196721312</v>
      </c>
      <c r="H86" s="47" t="n">
        <f aca="false">IF(OR(F86="",F86=0),"",E86/F86)</f>
        <v>0.370491803278689</v>
      </c>
      <c r="I86" s="32" t="s">
        <v>187</v>
      </c>
      <c r="J86" s="36" t="n">
        <v>2.43699899914484</v>
      </c>
      <c r="K86" s="36" t="n">
        <f aca="false">$K$8</f>
        <v>1.08097709874515</v>
      </c>
      <c r="L86" s="36" t="n">
        <f aca="false">SQRT(J86^2+K86^2)</f>
        <v>2.66598492303397</v>
      </c>
      <c r="M86" s="47" t="n">
        <f aca="false">IF(G86="","",MAX(0,G86-1.96*L86/100))</f>
        <v>0.577254892229846</v>
      </c>
      <c r="N86" s="47" t="n">
        <f aca="false">IF(G86="","",MIN(1,G86+1.96*L86/100))</f>
        <v>0.681761501212777</v>
      </c>
      <c r="O86" s="66" t="n">
        <f aca="false">ROUND(S86*W86,0)</f>
        <v>52</v>
      </c>
      <c r="P86" s="66" t="n">
        <f aca="false">IF(F86="","",ROUND(SQRT((F86*L86/100)^2+(G86*O86)^2),0))</f>
        <v>37</v>
      </c>
      <c r="R86" s="67" t="n">
        <v>11.81900274934</v>
      </c>
      <c r="S86" s="68" t="n">
        <f aca="false">U86*V86*$F$5</f>
        <v>610.325752919484</v>
      </c>
      <c r="T86" s="69" t="n">
        <f aca="false">MAX(0,MIN(1,R86/100+$D$5))</f>
        <v>0.629434888685653</v>
      </c>
      <c r="U86" s="69" t="n">
        <v>0.368776889981561</v>
      </c>
      <c r="V86" s="68" t="n">
        <v>1655</v>
      </c>
      <c r="W86" s="69" t="n">
        <v>0.084758520671361</v>
      </c>
      <c r="X86" s="70" t="s">
        <v>194</v>
      </c>
      <c r="Y86" s="70" t="s">
        <v>189</v>
      </c>
    </row>
    <row r="87" customFormat="false" ht="15" hidden="false" customHeight="false" outlineLevel="0" collapsed="false">
      <c r="A87" s="32" t="s">
        <v>256</v>
      </c>
      <c r="B87" s="32" t="s">
        <v>258</v>
      </c>
      <c r="C87" s="32" t="s">
        <v>282</v>
      </c>
      <c r="D87" s="66" t="n">
        <f aca="false">ROUND(S87*T87,0)</f>
        <v>426</v>
      </c>
      <c r="E87" s="66" t="n">
        <f aca="false">ROUND(S87,0)-D87</f>
        <v>255</v>
      </c>
      <c r="F87" s="66" t="n">
        <f aca="false">IF(COUNTA(D87:E87)=0,"",SUM(D87:E87))</f>
        <v>681</v>
      </c>
      <c r="G87" s="47" t="n">
        <f aca="false">IF(OR(F87="",F87=0),"",D87/F87)</f>
        <v>0.625550660792952</v>
      </c>
      <c r="H87" s="47" t="n">
        <f aca="false">IF(OR(F87="",F87=0),"",E87/F87)</f>
        <v>0.374449339207049</v>
      </c>
      <c r="I87" s="32" t="s">
        <v>187</v>
      </c>
      <c r="J87" s="36" t="n">
        <v>2.43699899914484</v>
      </c>
      <c r="K87" s="36" t="n">
        <f aca="false">$K$8</f>
        <v>1.08097709874515</v>
      </c>
      <c r="L87" s="36" t="n">
        <f aca="false">SQRT(J87^2+K87^2)</f>
        <v>2.66598492303397</v>
      </c>
      <c r="M87" s="47" t="n">
        <f aca="false">IF(G87="","",MAX(0,G87-1.96*L87/100))</f>
        <v>0.573297356301486</v>
      </c>
      <c r="N87" s="47" t="n">
        <f aca="false">IF(G87="","",MIN(1,G87+1.96*L87/100))</f>
        <v>0.677803965284417</v>
      </c>
      <c r="O87" s="66" t="n">
        <f aca="false">ROUND(S87*W87,0)</f>
        <v>58</v>
      </c>
      <c r="P87" s="66" t="n">
        <f aca="false">IF(F87="","",ROUND(SQRT((F87*L87/100)^2+(G87*O87)^2),0))</f>
        <v>41</v>
      </c>
      <c r="R87" s="67" t="n">
        <v>11.4950313393258</v>
      </c>
      <c r="S87" s="68" t="n">
        <f aca="false">U87*V87*$F$5</f>
        <v>680.907053394859</v>
      </c>
      <c r="T87" s="69" t="n">
        <f aca="false">MAX(0,MIN(1,R87/100+$D$5))</f>
        <v>0.626195174585511</v>
      </c>
      <c r="U87" s="69" t="n">
        <v>0.441001977587344</v>
      </c>
      <c r="V87" s="68" t="n">
        <v>1544</v>
      </c>
      <c r="W87" s="69" t="n">
        <v>0.084758520671361</v>
      </c>
      <c r="X87" s="70" t="s">
        <v>194</v>
      </c>
      <c r="Y87" s="70" t="s">
        <v>189</v>
      </c>
    </row>
    <row r="88" customFormat="false" ht="15" hidden="false" customHeight="false" outlineLevel="0" collapsed="false">
      <c r="A88" s="32" t="s">
        <v>256</v>
      </c>
      <c r="B88" s="32" t="s">
        <v>258</v>
      </c>
      <c r="C88" s="32" t="s">
        <v>283</v>
      </c>
      <c r="D88" s="66" t="n">
        <f aca="false">ROUND(S88*T88,0)</f>
        <v>288</v>
      </c>
      <c r="E88" s="66" t="n">
        <f aca="false">ROUND(S88,0)-D88</f>
        <v>204</v>
      </c>
      <c r="F88" s="66" t="n">
        <f aca="false">IF(COUNTA(D88:E88)=0,"",SUM(D88:E88))</f>
        <v>492</v>
      </c>
      <c r="G88" s="47" t="n">
        <f aca="false">IF(OR(F88="",F88=0),"",D88/F88)</f>
        <v>0.585365853658537</v>
      </c>
      <c r="H88" s="47" t="n">
        <f aca="false">IF(OR(F88="",F88=0),"",E88/F88)</f>
        <v>0.414634146341463</v>
      </c>
      <c r="I88" s="32" t="s">
        <v>187</v>
      </c>
      <c r="J88" s="36" t="n">
        <v>3.50278191458698</v>
      </c>
      <c r="K88" s="36" t="n">
        <f aca="false">$K$8</f>
        <v>1.08097709874515</v>
      </c>
      <c r="L88" s="36" t="n">
        <f aca="false">SQRT(J88^2+K88^2)</f>
        <v>3.66578676809892</v>
      </c>
      <c r="M88" s="47" t="n">
        <f aca="false">IF(G88="","",MAX(0,G88-1.96*L88/100))</f>
        <v>0.513516433003798</v>
      </c>
      <c r="N88" s="47" t="n">
        <f aca="false">IF(G88="","",MIN(1,G88+1.96*L88/100))</f>
        <v>0.657215274313275</v>
      </c>
      <c r="O88" s="66" t="n">
        <f aca="false">ROUND(S88*W88,0)</f>
        <v>71</v>
      </c>
      <c r="P88" s="66" t="n">
        <f aca="false">IF(F88="","",ROUND(SQRT((F88*L88/100)^2+(G88*O88)^2),0))</f>
        <v>45</v>
      </c>
      <c r="R88" s="67" t="n">
        <v>7.51465383664246</v>
      </c>
      <c r="S88" s="68" t="n">
        <f aca="false">U88*V88*$F$5</f>
        <v>491.515840779854</v>
      </c>
      <c r="T88" s="69" t="n">
        <f aca="false">MAX(0,MIN(1,R88/100+$D$5))</f>
        <v>0.586391399558678</v>
      </c>
      <c r="U88" s="69" t="n">
        <v>0.376929325751422</v>
      </c>
      <c r="V88" s="68" t="n">
        <v>1304</v>
      </c>
      <c r="W88" s="69" t="n">
        <v>0.144238908687966</v>
      </c>
      <c r="X88" s="70" t="s">
        <v>188</v>
      </c>
      <c r="Y88" s="70" t="s">
        <v>189</v>
      </c>
    </row>
    <row r="89" customFormat="false" ht="15" hidden="false" customHeight="false" outlineLevel="0" collapsed="false">
      <c r="A89" s="32" t="s">
        <v>256</v>
      </c>
      <c r="B89" s="32" t="s">
        <v>258</v>
      </c>
      <c r="C89" s="32" t="s">
        <v>284</v>
      </c>
      <c r="D89" s="66" t="n">
        <f aca="false">ROUND(S89*T89,0)</f>
        <v>297</v>
      </c>
      <c r="E89" s="66" t="n">
        <f aca="false">ROUND(S89,0)-D89</f>
        <v>163</v>
      </c>
      <c r="F89" s="66" t="n">
        <f aca="false">IF(COUNTA(D89:E89)=0,"",SUM(D89:E89))</f>
        <v>460</v>
      </c>
      <c r="G89" s="47" t="n">
        <f aca="false">IF(OR(F89="",F89=0),"",D89/F89)</f>
        <v>0.645652173913044</v>
      </c>
      <c r="H89" s="47" t="n">
        <f aca="false">IF(OR(F89="",F89=0),"",E89/F89)</f>
        <v>0.354347826086957</v>
      </c>
      <c r="I89" s="32" t="s">
        <v>187</v>
      </c>
      <c r="J89" s="36" t="n">
        <v>3.50278191458698</v>
      </c>
      <c r="K89" s="36" t="n">
        <f aca="false">$K$8</f>
        <v>1.08097709874515</v>
      </c>
      <c r="L89" s="36" t="n">
        <f aca="false">SQRT(J89^2+K89^2)</f>
        <v>3.66578676809892</v>
      </c>
      <c r="M89" s="47" t="n">
        <f aca="false">IF(G89="","",MAX(0,G89-1.96*L89/100))</f>
        <v>0.573802753258305</v>
      </c>
      <c r="N89" s="47" t="n">
        <f aca="false">IF(G89="","",MIN(1,G89+1.96*L89/100))</f>
        <v>0.717501594567782</v>
      </c>
      <c r="O89" s="66" t="n">
        <f aca="false">ROUND(S89*W89,0)</f>
        <v>66</v>
      </c>
      <c r="P89" s="66" t="n">
        <f aca="false">IF(F89="","",ROUND(SQRT((F89*L89/100)^2+(G89*O89)^2),0))</f>
        <v>46</v>
      </c>
      <c r="R89" s="67" t="n">
        <v>13.5038876817252</v>
      </c>
      <c r="S89" s="68" t="n">
        <f aca="false">U89*V89*$F$5</f>
        <v>460.299781181619</v>
      </c>
      <c r="T89" s="69" t="n">
        <f aca="false">MAX(0,MIN(1,R89/100+$D$5))</f>
        <v>0.646283738009505</v>
      </c>
      <c r="U89" s="69" t="n">
        <v>0.321663019693654</v>
      </c>
      <c r="V89" s="68" t="n">
        <v>1431</v>
      </c>
      <c r="W89" s="69" t="n">
        <v>0.144238908687966</v>
      </c>
      <c r="X89" s="70" t="s">
        <v>188</v>
      </c>
      <c r="Y89" s="70" t="s">
        <v>189</v>
      </c>
    </row>
    <row r="90" customFormat="false" ht="15" hidden="false" customHeight="false" outlineLevel="0" collapsed="false">
      <c r="A90" s="32" t="s">
        <v>256</v>
      </c>
      <c r="B90" s="32" t="s">
        <v>258</v>
      </c>
      <c r="C90" s="32" t="s">
        <v>285</v>
      </c>
      <c r="D90" s="66" t="n">
        <f aca="false">ROUND(S90*T90,0)</f>
        <v>487</v>
      </c>
      <c r="E90" s="66" t="n">
        <f aca="false">ROUND(S90,0)-D90</f>
        <v>334</v>
      </c>
      <c r="F90" s="66" t="n">
        <f aca="false">IF(COUNTA(D90:E90)=0,"",SUM(D90:E90))</f>
        <v>821</v>
      </c>
      <c r="G90" s="47" t="n">
        <f aca="false">IF(OR(F90="",F90=0),"",D90/F90)</f>
        <v>0.593179049939099</v>
      </c>
      <c r="H90" s="47" t="n">
        <f aca="false">IF(OR(F90="",F90=0),"",E90/F90)</f>
        <v>0.406820950060901</v>
      </c>
      <c r="I90" s="32" t="s">
        <v>187</v>
      </c>
      <c r="J90" s="36" t="n">
        <v>2.43699899914484</v>
      </c>
      <c r="K90" s="36" t="n">
        <f aca="false">$K$8</f>
        <v>1.08097709874515</v>
      </c>
      <c r="L90" s="36" t="n">
        <f aca="false">SQRT(J90^2+K90^2)</f>
        <v>2.66598492303397</v>
      </c>
      <c r="M90" s="47" t="n">
        <f aca="false">IF(G90="","",MAX(0,G90-1.96*L90/100))</f>
        <v>0.540925745447633</v>
      </c>
      <c r="N90" s="47" t="n">
        <f aca="false">IF(G90="","",MIN(1,G90+1.96*L90/100))</f>
        <v>0.645432354430565</v>
      </c>
      <c r="O90" s="66" t="n">
        <f aca="false">ROUND(S90*W90,0)</f>
        <v>70</v>
      </c>
      <c r="P90" s="66" t="n">
        <f aca="false">IF(F90="","",ROUND(SQRT((F90*L90/100)^2+(G90*O90)^2),0))</f>
        <v>47</v>
      </c>
      <c r="R90" s="67" t="n">
        <v>8.10888329683243</v>
      </c>
      <c r="S90" s="68" t="n">
        <f aca="false">U90*V90*$F$5</f>
        <v>821.477888730385</v>
      </c>
      <c r="T90" s="69" t="n">
        <f aca="false">MAX(0,MIN(1,R90/100+$D$5))</f>
        <v>0.592333694160578</v>
      </c>
      <c r="U90" s="69" t="n">
        <v>0.368045649072753</v>
      </c>
      <c r="V90" s="68" t="n">
        <v>2232</v>
      </c>
      <c r="W90" s="69" t="n">
        <v>0.084758520671361</v>
      </c>
      <c r="X90" s="70" t="s">
        <v>194</v>
      </c>
      <c r="Y90" s="70" t="s">
        <v>189</v>
      </c>
    </row>
    <row r="91" customFormat="false" ht="15" hidden="false" customHeight="false" outlineLevel="0" collapsed="false">
      <c r="A91" s="32" t="s">
        <v>256</v>
      </c>
      <c r="B91" s="32" t="s">
        <v>258</v>
      </c>
      <c r="C91" s="32" t="s">
        <v>286</v>
      </c>
      <c r="D91" s="66" t="n">
        <f aca="false">ROUND(S91*T91,0)</f>
        <v>354</v>
      </c>
      <c r="E91" s="66" t="n">
        <f aca="false">ROUND(S91,0)-D91</f>
        <v>166</v>
      </c>
      <c r="F91" s="66" t="n">
        <f aca="false">IF(COUNTA(D91:E91)=0,"",SUM(D91:E91))</f>
        <v>520</v>
      </c>
      <c r="G91" s="47" t="n">
        <f aca="false">IF(OR(F91="",F91=0),"",D91/F91)</f>
        <v>0.680769230769231</v>
      </c>
      <c r="H91" s="47" t="n">
        <f aca="false">IF(OR(F91="",F91=0),"",E91/F91)</f>
        <v>0.319230769230769</v>
      </c>
      <c r="I91" s="32" t="s">
        <v>187</v>
      </c>
      <c r="J91" s="36" t="n">
        <v>3.50278191458698</v>
      </c>
      <c r="K91" s="36" t="n">
        <f aca="false">$K$8</f>
        <v>1.08097709874515</v>
      </c>
      <c r="L91" s="36" t="n">
        <f aca="false">SQRT(J91^2+K91^2)</f>
        <v>3.66578676809892</v>
      </c>
      <c r="M91" s="47" t="n">
        <f aca="false">IF(G91="","",MAX(0,G91-1.96*L91/100))</f>
        <v>0.608919810114492</v>
      </c>
      <c r="N91" s="47" t="n">
        <f aca="false">IF(G91="","",MIN(1,G91+1.96*L91/100))</f>
        <v>0.75261865142397</v>
      </c>
      <c r="O91" s="66" t="n">
        <f aca="false">ROUND(S91*W91,0)</f>
        <v>75</v>
      </c>
      <c r="P91" s="66" t="n">
        <f aca="false">IF(F91="","",ROUND(SQRT((F91*L91/100)^2+(G91*O91)^2),0))</f>
        <v>55</v>
      </c>
      <c r="R91" s="67" t="n">
        <v>16.8953491025471</v>
      </c>
      <c r="S91" s="68" t="n">
        <f aca="false">U91*V91*$F$5</f>
        <v>519.765237020316</v>
      </c>
      <c r="T91" s="69" t="n">
        <f aca="false">MAX(0,MIN(1,R91/100+$D$5))</f>
        <v>0.680198352217724</v>
      </c>
      <c r="U91" s="69" t="n">
        <v>0.555304740406321</v>
      </c>
      <c r="V91" s="68" t="n">
        <v>936</v>
      </c>
      <c r="W91" s="69" t="n">
        <v>0.144238908687966</v>
      </c>
      <c r="X91" s="70" t="s">
        <v>188</v>
      </c>
      <c r="Y91" s="70" t="s">
        <v>189</v>
      </c>
    </row>
    <row r="92" customFormat="false" ht="15" hidden="false" customHeight="false" outlineLevel="0" collapsed="false">
      <c r="A92" s="32" t="s">
        <v>256</v>
      </c>
      <c r="B92" s="32" t="s">
        <v>258</v>
      </c>
      <c r="C92" s="32" t="s">
        <v>287</v>
      </c>
      <c r="D92" s="66" t="n">
        <f aca="false">ROUND(S92*T92,0)</f>
        <v>395</v>
      </c>
      <c r="E92" s="66" t="n">
        <f aca="false">ROUND(S92,0)-D92</f>
        <v>222</v>
      </c>
      <c r="F92" s="66" t="n">
        <f aca="false">IF(COUNTA(D92:E92)=0,"",SUM(D92:E92))</f>
        <v>617</v>
      </c>
      <c r="G92" s="47" t="n">
        <f aca="false">IF(OR(F92="",F92=0),"",D92/F92)</f>
        <v>0.640194489465154</v>
      </c>
      <c r="H92" s="47" t="n">
        <f aca="false">IF(OR(F92="",F92=0),"",E92/F92)</f>
        <v>0.359805510534846</v>
      </c>
      <c r="I92" s="32" t="s">
        <v>187</v>
      </c>
      <c r="J92" s="36" t="n">
        <v>2.43699899914484</v>
      </c>
      <c r="K92" s="36" t="n">
        <f aca="false">$K$8</f>
        <v>1.08097709874515</v>
      </c>
      <c r="L92" s="36" t="n">
        <f aca="false">SQRT(J92^2+K92^2)</f>
        <v>2.66598492303397</v>
      </c>
      <c r="M92" s="47" t="n">
        <f aca="false">IF(G92="","",MAX(0,G92-1.96*L92/100))</f>
        <v>0.587941184973688</v>
      </c>
      <c r="N92" s="47" t="n">
        <f aca="false">IF(G92="","",MIN(1,G92+1.96*L92/100))</f>
        <v>0.69244779395662</v>
      </c>
      <c r="O92" s="66" t="n">
        <f aca="false">ROUND(S92*W92,0)</f>
        <v>52</v>
      </c>
      <c r="P92" s="66" t="n">
        <f aca="false">IF(F92="","",ROUND(SQRT((F92*L92/100)^2+(G92*O92)^2),0))</f>
        <v>37</v>
      </c>
      <c r="R92" s="67" t="n">
        <v>12.8572338950414</v>
      </c>
      <c r="S92" s="68" t="n">
        <f aca="false">U92*V92*$F$5</f>
        <v>617.474012474013</v>
      </c>
      <c r="T92" s="69" t="n">
        <f aca="false">MAX(0,MIN(1,R92/100+$D$5))</f>
        <v>0.639817200142668</v>
      </c>
      <c r="U92" s="69" t="n">
        <v>0.646569646569647</v>
      </c>
      <c r="V92" s="68" t="n">
        <v>955</v>
      </c>
      <c r="W92" s="69" t="n">
        <v>0.084758520671361</v>
      </c>
      <c r="X92" s="70" t="s">
        <v>194</v>
      </c>
      <c r="Y92" s="70" t="s">
        <v>189</v>
      </c>
    </row>
    <row r="93" customFormat="false" ht="15" hidden="false" customHeight="false" outlineLevel="0" collapsed="false">
      <c r="A93" s="32" t="s">
        <v>256</v>
      </c>
      <c r="B93" s="32" t="s">
        <v>258</v>
      </c>
      <c r="C93" s="32" t="s">
        <v>288</v>
      </c>
      <c r="D93" s="66" t="n">
        <f aca="false">ROUND(S93*T93,0)</f>
        <v>430</v>
      </c>
      <c r="E93" s="66" t="n">
        <f aca="false">ROUND(S93,0)-D93</f>
        <v>246</v>
      </c>
      <c r="F93" s="66" t="n">
        <f aca="false">IF(COUNTA(D93:E93)=0,"",SUM(D93:E93))</f>
        <v>676</v>
      </c>
      <c r="G93" s="47" t="n">
        <f aca="false">IF(OR(F93="",F93=0),"",D93/F93)</f>
        <v>0.636094674556213</v>
      </c>
      <c r="H93" s="47" t="n">
        <f aca="false">IF(OR(F93="",F93=0),"",E93/F93)</f>
        <v>0.363905325443787</v>
      </c>
      <c r="I93" s="32" t="s">
        <v>187</v>
      </c>
      <c r="J93" s="36" t="n">
        <v>2.43699899914484</v>
      </c>
      <c r="K93" s="36" t="n">
        <f aca="false">$K$8</f>
        <v>1.08097709874515</v>
      </c>
      <c r="L93" s="36" t="n">
        <f aca="false">SQRT(J93^2+K93^2)</f>
        <v>2.66598492303397</v>
      </c>
      <c r="M93" s="47" t="n">
        <f aca="false">IF(G93="","",MAX(0,G93-1.96*L93/100))</f>
        <v>0.583841370064747</v>
      </c>
      <c r="N93" s="47" t="n">
        <f aca="false">IF(G93="","",MIN(1,G93+1.96*L93/100))</f>
        <v>0.688347979047679</v>
      </c>
      <c r="O93" s="66" t="n">
        <f aca="false">ROUND(S93*W93,0)</f>
        <v>57</v>
      </c>
      <c r="P93" s="66" t="n">
        <f aca="false">IF(F93="","",ROUND(SQRT((F93*L93/100)^2+(G93*O93)^2),0))</f>
        <v>40</v>
      </c>
      <c r="R93" s="67" t="n">
        <v>12.571369876976</v>
      </c>
      <c r="S93" s="68" t="n">
        <f aca="false">U93*V93*$F$5</f>
        <v>675.646008403362</v>
      </c>
      <c r="T93" s="69" t="n">
        <f aca="false">MAX(0,MIN(1,R93/100+$D$5))</f>
        <v>0.636958559962013</v>
      </c>
      <c r="U93" s="69" t="n">
        <v>0.719537815126051</v>
      </c>
      <c r="V93" s="68" t="n">
        <v>939</v>
      </c>
      <c r="W93" s="69" t="n">
        <v>0.084758520671361</v>
      </c>
      <c r="X93" s="70" t="s">
        <v>194</v>
      </c>
      <c r="Y93" s="70" t="s">
        <v>189</v>
      </c>
    </row>
    <row r="94" customFormat="false" ht="15" hidden="false" customHeight="false" outlineLevel="0" collapsed="false">
      <c r="A94" s="32" t="s">
        <v>256</v>
      </c>
      <c r="B94" s="32" t="s">
        <v>258</v>
      </c>
      <c r="C94" s="32" t="s">
        <v>289</v>
      </c>
      <c r="D94" s="66" t="n">
        <f aca="false">ROUND(S94*T94,0)</f>
        <v>355</v>
      </c>
      <c r="E94" s="66" t="n">
        <f aca="false">ROUND(S94,0)-D94</f>
        <v>200</v>
      </c>
      <c r="F94" s="66" t="n">
        <f aca="false">IF(COUNTA(D94:E94)=0,"",SUM(D94:E94))</f>
        <v>555</v>
      </c>
      <c r="G94" s="47" t="n">
        <f aca="false">IF(OR(F94="",F94=0),"",D94/F94)</f>
        <v>0.63963963963964</v>
      </c>
      <c r="H94" s="47" t="n">
        <f aca="false">IF(OR(F94="",F94=0),"",E94/F94)</f>
        <v>0.36036036036036</v>
      </c>
      <c r="I94" s="32" t="s">
        <v>290</v>
      </c>
      <c r="J94" s="36" t="n">
        <v>3.50278191458698</v>
      </c>
      <c r="K94" s="36" t="n">
        <f aca="false">$K$8</f>
        <v>1.08097709874515</v>
      </c>
      <c r="L94" s="36" t="n">
        <f aca="false">SQRT(J94^2+K94^2)</f>
        <v>3.66578676809892</v>
      </c>
      <c r="M94" s="47" t="n">
        <f aca="false">IF(G94="","",MAX(0,G94-1.96*L94/100))</f>
        <v>0.567790218984901</v>
      </c>
      <c r="N94" s="47" t="n">
        <f aca="false">IF(G94="","",MIN(1,G94+1.96*L94/100))</f>
        <v>0.711489060294379</v>
      </c>
      <c r="O94" s="66" t="n">
        <f aca="false">ROUND(S94*W94,0)</f>
        <v>80</v>
      </c>
      <c r="P94" s="66" t="n">
        <f aca="false">IF(F94="","",ROUND(SQRT((F94*L94/100)^2+(G94*O94)^2),0))</f>
        <v>55</v>
      </c>
      <c r="R94" s="67" t="n">
        <v>12.861219815366</v>
      </c>
      <c r="S94" s="68" t="n">
        <f aca="false">U94*V94*$F$5</f>
        <v>554.842964315995</v>
      </c>
      <c r="T94" s="69" t="n">
        <f aca="false">MAX(0,MIN(1,R94/100+$D$5))</f>
        <v>0.639857059345914</v>
      </c>
      <c r="U94" s="69" t="n">
        <v>0.77927382628651</v>
      </c>
      <c r="V94" s="68" t="n">
        <v>712</v>
      </c>
      <c r="W94" s="69" t="n">
        <v>0.144238908687966</v>
      </c>
      <c r="X94" s="70" t="s">
        <v>188</v>
      </c>
      <c r="Y94" s="70" t="s">
        <v>189</v>
      </c>
    </row>
    <row r="95" customFormat="false" ht="15" hidden="false" customHeight="false" outlineLevel="0" collapsed="false">
      <c r="A95" s="32" t="s">
        <v>256</v>
      </c>
      <c r="B95" s="32" t="s">
        <v>258</v>
      </c>
      <c r="C95" s="32" t="s">
        <v>291</v>
      </c>
      <c r="D95" s="66" t="n">
        <f aca="false">ROUND(S95*T95,0)</f>
        <v>771</v>
      </c>
      <c r="E95" s="66" t="n">
        <f aca="false">ROUND(S95,0)-D95</f>
        <v>435</v>
      </c>
      <c r="F95" s="66" t="n">
        <f aca="false">IF(COUNTA(D95:E95)=0,"",SUM(D95:E95))</f>
        <v>1206</v>
      </c>
      <c r="G95" s="47" t="n">
        <f aca="false">IF(OR(F95="",F95=0),"",D95/F95)</f>
        <v>0.639303482587065</v>
      </c>
      <c r="H95" s="47" t="n">
        <f aca="false">IF(OR(F95="",F95=0),"",E95/F95)</f>
        <v>0.360696517412935</v>
      </c>
      <c r="I95" s="32" t="s">
        <v>290</v>
      </c>
      <c r="J95" s="36" t="n">
        <v>2.17211657538669</v>
      </c>
      <c r="K95" s="36" t="n">
        <f aca="false">$K$8</f>
        <v>1.08097709874515</v>
      </c>
      <c r="L95" s="36" t="n">
        <f aca="false">SQRT(J95^2+K95^2)</f>
        <v>2.4262320385901</v>
      </c>
      <c r="M95" s="47" t="n">
        <f aca="false">IF(G95="","",MAX(0,G95-1.96*L95/100))</f>
        <v>0.591749334630699</v>
      </c>
      <c r="N95" s="47" t="n">
        <f aca="false">IF(G95="","",MIN(1,G95+1.96*L95/100))</f>
        <v>0.686857630543431</v>
      </c>
      <c r="O95" s="66" t="n">
        <f aca="false">ROUND(S95*W95,0)</f>
        <v>76</v>
      </c>
      <c r="P95" s="66" t="n">
        <f aca="false">IF(F95="","",ROUND(SQRT((F95*L95/100)^2+(G95*O95)^2),0))</f>
        <v>57</v>
      </c>
      <c r="R95" s="67" t="n">
        <v>12.7910942869248</v>
      </c>
      <c r="S95" s="68" t="n">
        <f aca="false">U95*V95*$F$5</f>
        <v>1206.29316677804</v>
      </c>
      <c r="T95" s="69" t="n">
        <f aca="false">MAX(0,MIN(1,R95/100+$D$5))</f>
        <v>0.639155804061501</v>
      </c>
      <c r="U95" s="69" t="n">
        <v>0.569903617810831</v>
      </c>
      <c r="V95" s="68" t="n">
        <v>2116.66171099557</v>
      </c>
      <c r="W95" s="69" t="n">
        <v>0.0626598089245614</v>
      </c>
      <c r="X95" s="70" t="s">
        <v>227</v>
      </c>
      <c r="Y95" s="70" t="s">
        <v>292</v>
      </c>
    </row>
    <row r="96" customFormat="false" ht="15" hidden="false" customHeight="false" outlineLevel="0" collapsed="false">
      <c r="A96" s="32" t="s">
        <v>256</v>
      </c>
      <c r="B96" s="32" t="s">
        <v>258</v>
      </c>
      <c r="C96" s="32" t="s">
        <v>293</v>
      </c>
      <c r="D96" s="66" t="n">
        <f aca="false">ROUND(S96*T96,0)</f>
        <v>392</v>
      </c>
      <c r="E96" s="66" t="n">
        <f aca="false">ROUND(S96,0)-D96</f>
        <v>193</v>
      </c>
      <c r="F96" s="66" t="n">
        <f aca="false">IF(COUNTA(D96:E96)=0,"",SUM(D96:E96))</f>
        <v>585</v>
      </c>
      <c r="G96" s="47" t="n">
        <f aca="false">IF(OR(F96="",F96=0),"",D96/F96)</f>
        <v>0.67008547008547</v>
      </c>
      <c r="H96" s="47" t="n">
        <f aca="false">IF(OR(F96="",F96=0),"",E96/F96)</f>
        <v>0.32991452991453</v>
      </c>
      <c r="I96" s="32" t="s">
        <v>187</v>
      </c>
      <c r="J96" s="36" t="n">
        <v>2.43699899914484</v>
      </c>
      <c r="K96" s="36" t="n">
        <f aca="false">$K$8</f>
        <v>1.08097709874515</v>
      </c>
      <c r="L96" s="36" t="n">
        <f aca="false">SQRT(J96^2+K96^2)</f>
        <v>2.66598492303397</v>
      </c>
      <c r="M96" s="47" t="n">
        <f aca="false">IF(G96="","",MAX(0,G96-1.96*L96/100))</f>
        <v>0.617832165594004</v>
      </c>
      <c r="N96" s="47" t="n">
        <f aca="false">IF(G96="","",MIN(1,G96+1.96*L96/100))</f>
        <v>0.722338774576936</v>
      </c>
      <c r="O96" s="66" t="n">
        <f aca="false">ROUND(S96*W96,0)</f>
        <v>50</v>
      </c>
      <c r="P96" s="66" t="n">
        <f aca="false">IF(F96="","",ROUND(SQRT((F96*L96/100)^2+(G96*O96)^2),0))</f>
        <v>37</v>
      </c>
      <c r="R96" s="67" t="n">
        <v>15.8396346440423</v>
      </c>
      <c r="S96" s="68" t="n">
        <f aca="false">U96*V96*$F$5</f>
        <v>585.1929092805</v>
      </c>
      <c r="T96" s="69" t="n">
        <f aca="false">MAX(0,MIN(1,R96/100+$D$5))</f>
        <v>0.669641207632676</v>
      </c>
      <c r="U96" s="69" t="n">
        <v>0.599582898852972</v>
      </c>
      <c r="V96" s="68" t="n">
        <v>976</v>
      </c>
      <c r="W96" s="69" t="n">
        <v>0.084758520671361</v>
      </c>
      <c r="X96" s="70" t="s">
        <v>194</v>
      </c>
      <c r="Y96" s="70" t="s">
        <v>189</v>
      </c>
    </row>
    <row r="97" customFormat="false" ht="15" hidden="false" customHeight="false" outlineLevel="0" collapsed="false">
      <c r="A97" s="32" t="s">
        <v>256</v>
      </c>
      <c r="B97" s="32" t="s">
        <v>258</v>
      </c>
      <c r="C97" s="32" t="s">
        <v>294</v>
      </c>
      <c r="D97" s="66" t="n">
        <f aca="false">ROUND(S97*T97,0)</f>
        <v>486</v>
      </c>
      <c r="E97" s="66" t="n">
        <f aca="false">ROUND(S97,0)-D97</f>
        <v>299</v>
      </c>
      <c r="F97" s="66" t="n">
        <f aca="false">IF(COUNTA(D97:E97)=0,"",SUM(D97:E97))</f>
        <v>785</v>
      </c>
      <c r="G97" s="47" t="n">
        <f aca="false">IF(OR(F97="",F97=0),"",D97/F97)</f>
        <v>0.619108280254777</v>
      </c>
      <c r="H97" s="47" t="n">
        <f aca="false">IF(OR(F97="",F97=0),"",E97/F97)</f>
        <v>0.380891719745223</v>
      </c>
      <c r="I97" s="32" t="s">
        <v>187</v>
      </c>
      <c r="J97" s="36" t="n">
        <v>2.43699899914484</v>
      </c>
      <c r="K97" s="36" t="n">
        <f aca="false">$K$8</f>
        <v>1.08097709874515</v>
      </c>
      <c r="L97" s="36" t="n">
        <f aca="false">SQRT(J97^2+K97^2)</f>
        <v>2.66598492303397</v>
      </c>
      <c r="M97" s="47" t="n">
        <f aca="false">IF(G97="","",MAX(0,G97-1.96*L97/100))</f>
        <v>0.566854975763311</v>
      </c>
      <c r="N97" s="47" t="n">
        <f aca="false">IF(G97="","",MIN(1,G97+1.96*L97/100))</f>
        <v>0.671361584746243</v>
      </c>
      <c r="O97" s="66" t="n">
        <f aca="false">ROUND(S97*W97,0)</f>
        <v>67</v>
      </c>
      <c r="P97" s="66" t="n">
        <f aca="false">IF(F97="","",ROUND(SQRT((F97*L97/100)^2+(G97*O97)^2),0))</f>
        <v>46</v>
      </c>
      <c r="R97" s="67" t="n">
        <v>10.7091898163462</v>
      </c>
      <c r="S97" s="68" t="n">
        <f aca="false">U97*V97*$F$5</f>
        <v>785.366995073891</v>
      </c>
      <c r="T97" s="69" t="n">
        <f aca="false">MAX(0,MIN(1,R97/100+$D$5))</f>
        <v>0.618336759355715</v>
      </c>
      <c r="U97" s="69" t="n">
        <v>0.624794745484401</v>
      </c>
      <c r="V97" s="68" t="n">
        <v>1257</v>
      </c>
      <c r="W97" s="69" t="n">
        <v>0.084758520671361</v>
      </c>
      <c r="X97" s="70" t="s">
        <v>194</v>
      </c>
      <c r="Y97" s="70" t="s">
        <v>189</v>
      </c>
    </row>
    <row r="98" customFormat="false" ht="15" hidden="false" customHeight="false" outlineLevel="0" collapsed="false">
      <c r="A98" s="32" t="s">
        <v>256</v>
      </c>
      <c r="B98" s="32" t="s">
        <v>258</v>
      </c>
      <c r="C98" s="32" t="s">
        <v>295</v>
      </c>
      <c r="D98" s="66" t="n">
        <f aca="false">ROUND(S98*T98,0)</f>
        <v>13</v>
      </c>
      <c r="E98" s="66" t="n">
        <f aca="false">ROUND(S98,0)-D98</f>
        <v>7</v>
      </c>
      <c r="F98" s="66" t="n">
        <f aca="false">IF(COUNTA(D98:E98)=0,"",SUM(D98:E98))</f>
        <v>20</v>
      </c>
      <c r="G98" s="47" t="n">
        <f aca="false">IF(OR(F98="",F98=0),"",D98/F98)</f>
        <v>0.65</v>
      </c>
      <c r="H98" s="47" t="n">
        <f aca="false">IF(OR(F98="",F98=0),"",E98/F98)</f>
        <v>0.35</v>
      </c>
      <c r="I98" s="32" t="s">
        <v>290</v>
      </c>
      <c r="J98" s="36" t="n">
        <v>3.50278191458698</v>
      </c>
      <c r="K98" s="36" t="n">
        <f aca="false">$K$8</f>
        <v>1.08097709874515</v>
      </c>
      <c r="L98" s="36" t="n">
        <f aca="false">SQRT(J98^2+K98^2)</f>
        <v>3.66578676809892</v>
      </c>
      <c r="M98" s="47" t="n">
        <f aca="false">IF(G98="","",MAX(0,G98-1.96*L98/100))</f>
        <v>0.578150579345261</v>
      </c>
      <c r="N98" s="47" t="n">
        <f aca="false">IF(G98="","",MIN(1,G98+1.96*L98/100))</f>
        <v>0.721849420654739</v>
      </c>
      <c r="O98" s="66" t="n">
        <f aca="false">ROUND(S98*W98,0)</f>
        <v>3</v>
      </c>
      <c r="P98" s="66" t="n">
        <f aca="false">IF(F98="","",ROUND(SQRT((F98*L98/100)^2+(G98*O98)^2),0))</f>
        <v>2</v>
      </c>
      <c r="R98" s="67" t="n">
        <v>13.3940977201034</v>
      </c>
      <c r="S98" s="68" t="n">
        <f aca="false">U98*V98*$F$5</f>
        <v>20.1728274473207</v>
      </c>
      <c r="T98" s="69" t="n">
        <f aca="false">MAX(0,MIN(1,R98/100+$D$5))</f>
        <v>0.645185838393288</v>
      </c>
      <c r="U98" s="69" t="n">
        <v>0.58248124473513</v>
      </c>
      <c r="V98" s="68" t="n">
        <v>34.6325785244704</v>
      </c>
      <c r="W98" s="69" t="n">
        <v>0.144238908687966</v>
      </c>
      <c r="X98" s="70" t="s">
        <v>188</v>
      </c>
      <c r="Y98" s="70" t="s">
        <v>292</v>
      </c>
    </row>
    <row r="99" customFormat="false" ht="15" hidden="false" customHeight="false" outlineLevel="0" collapsed="false">
      <c r="A99" s="32" t="s">
        <v>256</v>
      </c>
      <c r="B99" s="32" t="s">
        <v>258</v>
      </c>
      <c r="C99" s="32" t="s">
        <v>296</v>
      </c>
      <c r="D99" s="66" t="n">
        <f aca="false">ROUND(S99*T99,0)</f>
        <v>217</v>
      </c>
      <c r="E99" s="66" t="n">
        <f aca="false">ROUND(S99,0)-D99</f>
        <v>164</v>
      </c>
      <c r="F99" s="66" t="n">
        <f aca="false">IF(COUNTA(D99:E99)=0,"",SUM(D99:E99))</f>
        <v>381</v>
      </c>
      <c r="G99" s="47" t="n">
        <f aca="false">IF(OR(F99="",F99=0),"",D99/F99)</f>
        <v>0.569553805774278</v>
      </c>
      <c r="H99" s="47" t="n">
        <f aca="false">IF(OR(F99="",F99=0),"",E99/F99)</f>
        <v>0.430446194225722</v>
      </c>
      <c r="I99" s="32" t="s">
        <v>187</v>
      </c>
      <c r="J99" s="36" t="n">
        <v>3.50278191458698</v>
      </c>
      <c r="K99" s="36" t="n">
        <f aca="false">$K$8</f>
        <v>1.08097709874515</v>
      </c>
      <c r="L99" s="36" t="n">
        <f aca="false">SQRT(J99^2+K99^2)</f>
        <v>3.66578676809892</v>
      </c>
      <c r="M99" s="47" t="n">
        <f aca="false">IF(G99="","",MAX(0,G99-1.96*L99/100))</f>
        <v>0.497704385119539</v>
      </c>
      <c r="N99" s="47" t="n">
        <f aca="false">IF(G99="","",MIN(1,G99+1.96*L99/100))</f>
        <v>0.641403226429017</v>
      </c>
      <c r="O99" s="66" t="n">
        <f aca="false">ROUND(S99*W99,0)</f>
        <v>55</v>
      </c>
      <c r="P99" s="66" t="n">
        <f aca="false">IF(F99="","",ROUND(SQRT((F99*L99/100)^2+(G99*O99)^2),0))</f>
        <v>34</v>
      </c>
      <c r="R99" s="67" t="n">
        <v>5.70936286492587</v>
      </c>
      <c r="S99" s="68" t="n">
        <f aca="false">U99*V99*$F$5</f>
        <v>381.16646562123</v>
      </c>
      <c r="T99" s="69" t="n">
        <f aca="false">MAX(0,MIN(1,R99/100+$D$5))</f>
        <v>0.568338489841512</v>
      </c>
      <c r="U99" s="69" t="n">
        <v>0.44270205066345</v>
      </c>
      <c r="V99" s="68" t="n">
        <v>861</v>
      </c>
      <c r="W99" s="69" t="n">
        <v>0.144238908687966</v>
      </c>
      <c r="X99" s="70" t="s">
        <v>188</v>
      </c>
      <c r="Y99" s="70" t="s">
        <v>189</v>
      </c>
    </row>
    <row r="100" customFormat="false" ht="15" hidden="false" customHeight="false" outlineLevel="0" collapsed="false">
      <c r="A100" s="32" t="s">
        <v>256</v>
      </c>
      <c r="B100" s="32" t="s">
        <v>258</v>
      </c>
      <c r="C100" s="32" t="s">
        <v>297</v>
      </c>
      <c r="D100" s="66" t="n">
        <f aca="false">ROUND(S100*T100,0)</f>
        <v>375</v>
      </c>
      <c r="E100" s="66" t="n">
        <f aca="false">ROUND(S100,0)-D100</f>
        <v>185</v>
      </c>
      <c r="F100" s="66" t="n">
        <f aca="false">IF(COUNTA(D100:E100)=0,"",SUM(D100:E100))</f>
        <v>560</v>
      </c>
      <c r="G100" s="47" t="n">
        <f aca="false">IF(OR(F100="",F100=0),"",D100/F100)</f>
        <v>0.669642857142857</v>
      </c>
      <c r="H100" s="47" t="n">
        <f aca="false">IF(OR(F100="",F100=0),"",E100/F100)</f>
        <v>0.330357142857143</v>
      </c>
      <c r="I100" s="32" t="s">
        <v>187</v>
      </c>
      <c r="J100" s="36" t="n">
        <v>3.50278191458698</v>
      </c>
      <c r="K100" s="36" t="n">
        <f aca="false">$K$8</f>
        <v>1.08097709874515</v>
      </c>
      <c r="L100" s="36" t="n">
        <f aca="false">SQRT(J100^2+K100^2)</f>
        <v>3.66578676809892</v>
      </c>
      <c r="M100" s="47" t="n">
        <f aca="false">IF(G100="","",MAX(0,G100-1.96*L100/100))</f>
        <v>0.597793436488118</v>
      </c>
      <c r="N100" s="47" t="n">
        <f aca="false">IF(G100="","",MIN(1,G100+1.96*L100/100))</f>
        <v>0.741492277797596</v>
      </c>
      <c r="O100" s="66" t="n">
        <f aca="false">ROUND(S100*W100,0)</f>
        <v>81</v>
      </c>
      <c r="P100" s="66" t="n">
        <f aca="false">IF(F100="","",ROUND(SQRT((F100*L100/100)^2+(G100*O100)^2),0))</f>
        <v>58</v>
      </c>
      <c r="R100" s="67" t="n">
        <v>15.8126773862312</v>
      </c>
      <c r="S100" s="68" t="n">
        <f aca="false">U100*V100*$F$5</f>
        <v>559.617875647668</v>
      </c>
      <c r="T100" s="69" t="n">
        <f aca="false">MAX(0,MIN(1,R100/100+$D$5))</f>
        <v>0.669371635054565</v>
      </c>
      <c r="U100" s="69" t="n">
        <v>0.356217616580311</v>
      </c>
      <c r="V100" s="68" t="n">
        <v>1571</v>
      </c>
      <c r="W100" s="69" t="n">
        <v>0.144238908687966</v>
      </c>
      <c r="X100" s="70" t="s">
        <v>188</v>
      </c>
      <c r="Y100" s="70" t="s">
        <v>189</v>
      </c>
    </row>
    <row r="101" customFormat="false" ht="15" hidden="false" customHeight="false" outlineLevel="0" collapsed="false">
      <c r="A101" s="32" t="s">
        <v>256</v>
      </c>
      <c r="B101" s="32" t="s">
        <v>258</v>
      </c>
      <c r="C101" s="32" t="s">
        <v>298</v>
      </c>
      <c r="D101" s="66" t="n">
        <f aca="false">ROUND(S101*T101,0)</f>
        <v>260</v>
      </c>
      <c r="E101" s="66" t="n">
        <f aca="false">ROUND(S101,0)-D101</f>
        <v>179</v>
      </c>
      <c r="F101" s="66" t="n">
        <f aca="false">IF(COUNTA(D101:E101)=0,"",SUM(D101:E101))</f>
        <v>439</v>
      </c>
      <c r="G101" s="47" t="n">
        <f aca="false">IF(OR(F101="",F101=0),"",D101/F101)</f>
        <v>0.592255125284738</v>
      </c>
      <c r="H101" s="47" t="n">
        <f aca="false">IF(OR(F101="",F101=0),"",E101/F101)</f>
        <v>0.407744874715262</v>
      </c>
      <c r="I101" s="32" t="s">
        <v>187</v>
      </c>
      <c r="J101" s="36" t="n">
        <v>3.50278191458698</v>
      </c>
      <c r="K101" s="36" t="n">
        <f aca="false">$K$8</f>
        <v>1.08097709874515</v>
      </c>
      <c r="L101" s="36" t="n">
        <f aca="false">SQRT(J101^2+K101^2)</f>
        <v>3.66578676809892</v>
      </c>
      <c r="M101" s="47" t="n">
        <f aca="false">IF(G101="","",MAX(0,G101-1.96*L101/100))</f>
        <v>0.520405704629999</v>
      </c>
      <c r="N101" s="47" t="n">
        <f aca="false">IF(G101="","",MIN(1,G101+1.96*L101/100))</f>
        <v>0.664104545939477</v>
      </c>
      <c r="O101" s="66" t="n">
        <f aca="false">ROUND(S101*W101,0)</f>
        <v>63</v>
      </c>
      <c r="P101" s="66" t="n">
        <f aca="false">IF(F101="","",ROUND(SQRT((F101*L101/100)^2+(G101*O101)^2),0))</f>
        <v>41</v>
      </c>
      <c r="R101" s="67" t="n">
        <v>8.1216804027154</v>
      </c>
      <c r="S101" s="68" t="n">
        <f aca="false">U101*V101*$F$5</f>
        <v>439.019455252919</v>
      </c>
      <c r="T101" s="69" t="n">
        <f aca="false">MAX(0,MIN(1,R101/100+$D$5))</f>
        <v>0.592461665219408</v>
      </c>
      <c r="U101" s="69" t="n">
        <v>0.546044098573282</v>
      </c>
      <c r="V101" s="68" t="n">
        <v>804</v>
      </c>
      <c r="W101" s="69" t="n">
        <v>0.144238908687966</v>
      </c>
      <c r="X101" s="70" t="s">
        <v>188</v>
      </c>
      <c r="Y101" s="70" t="s">
        <v>189</v>
      </c>
    </row>
    <row r="102" customFormat="false" ht="15" hidden="false" customHeight="false" outlineLevel="0" collapsed="false">
      <c r="A102" s="32" t="s">
        <v>256</v>
      </c>
      <c r="B102" s="32" t="s">
        <v>258</v>
      </c>
      <c r="C102" s="32" t="s">
        <v>299</v>
      </c>
      <c r="D102" s="66" t="n">
        <f aca="false">ROUND(S102*T102,0)</f>
        <v>245</v>
      </c>
      <c r="E102" s="66" t="n">
        <f aca="false">ROUND(S102,0)-D102</f>
        <v>130</v>
      </c>
      <c r="F102" s="66" t="n">
        <f aca="false">IF(COUNTA(D102:E102)=0,"",SUM(D102:E102))</f>
        <v>375</v>
      </c>
      <c r="G102" s="47" t="n">
        <f aca="false">IF(OR(F102="",F102=0),"",D102/F102)</f>
        <v>0.653333333333333</v>
      </c>
      <c r="H102" s="47" t="n">
        <f aca="false">IF(OR(F102="",F102=0),"",E102/F102)</f>
        <v>0.346666666666667</v>
      </c>
      <c r="I102" s="32" t="s">
        <v>187</v>
      </c>
      <c r="J102" s="36" t="n">
        <v>3.50278191458698</v>
      </c>
      <c r="K102" s="36" t="n">
        <f aca="false">$K$8</f>
        <v>1.08097709874515</v>
      </c>
      <c r="L102" s="36" t="n">
        <f aca="false">SQRT(J102^2+K102^2)</f>
        <v>3.66578676809892</v>
      </c>
      <c r="M102" s="47" t="n">
        <f aca="false">IF(G102="","",MAX(0,G102-1.96*L102/100))</f>
        <v>0.581483912678595</v>
      </c>
      <c r="N102" s="47" t="n">
        <f aca="false">IF(G102="","",MIN(1,G102+1.96*L102/100))</f>
        <v>0.725182753988072</v>
      </c>
      <c r="O102" s="66" t="n">
        <f aca="false">ROUND(S102*W102,0)</f>
        <v>54</v>
      </c>
      <c r="P102" s="66" t="n">
        <f aca="false">IF(F102="","",ROUND(SQRT((F102*L102/100)^2+(G102*O102)^2),0))</f>
        <v>38</v>
      </c>
      <c r="R102" s="67" t="n">
        <v>14.2829973992035</v>
      </c>
      <c r="S102" s="68" t="n">
        <f aca="false">U102*V102*$F$5</f>
        <v>374.938159879336</v>
      </c>
      <c r="T102" s="69" t="n">
        <f aca="false">MAX(0,MIN(1,R102/100+$D$5))</f>
        <v>0.654074835184289</v>
      </c>
      <c r="U102" s="69" t="n">
        <v>0.291101055806938</v>
      </c>
      <c r="V102" s="68" t="n">
        <v>1288</v>
      </c>
      <c r="W102" s="69" t="n">
        <v>0.144238908687966</v>
      </c>
      <c r="X102" s="70" t="s">
        <v>188</v>
      </c>
      <c r="Y102" s="70" t="s">
        <v>189</v>
      </c>
    </row>
    <row r="103" customFormat="false" ht="15" hidden="false" customHeight="false" outlineLevel="0" collapsed="false">
      <c r="A103" s="32" t="s">
        <v>256</v>
      </c>
      <c r="B103" s="32" t="s">
        <v>258</v>
      </c>
      <c r="C103" s="32" t="s">
        <v>300</v>
      </c>
      <c r="D103" s="66" t="n">
        <f aca="false">ROUND(S103*T103,0)</f>
        <v>369</v>
      </c>
      <c r="E103" s="66" t="n">
        <f aca="false">ROUND(S103,0)-D103</f>
        <v>232</v>
      </c>
      <c r="F103" s="66" t="n">
        <f aca="false">IF(COUNTA(D103:E103)=0,"",SUM(D103:E103))</f>
        <v>601</v>
      </c>
      <c r="G103" s="47" t="n">
        <f aca="false">IF(OR(F103="",F103=0),"",D103/F103)</f>
        <v>0.613976705490849</v>
      </c>
      <c r="H103" s="47" t="n">
        <f aca="false">IF(OR(F103="",F103=0),"",E103/F103)</f>
        <v>0.386023294509151</v>
      </c>
      <c r="I103" s="32" t="s">
        <v>187</v>
      </c>
      <c r="J103" s="36" t="n">
        <v>2.43699899914484</v>
      </c>
      <c r="K103" s="36" t="n">
        <f aca="false">$K$8</f>
        <v>1.08097709874515</v>
      </c>
      <c r="L103" s="36" t="n">
        <f aca="false">SQRT(J103^2+K103^2)</f>
        <v>2.66598492303397</v>
      </c>
      <c r="M103" s="47" t="n">
        <f aca="false">IF(G103="","",MAX(0,G103-1.96*L103/100))</f>
        <v>0.561723400999383</v>
      </c>
      <c r="N103" s="47" t="n">
        <f aca="false">IF(G103="","",MIN(1,G103+1.96*L103/100))</f>
        <v>0.666230009982314</v>
      </c>
      <c r="O103" s="66" t="n">
        <f aca="false">ROUND(S103*W103,0)</f>
        <v>51</v>
      </c>
      <c r="P103" s="66" t="n">
        <f aca="false">IF(F103="","",ROUND(SQRT((F103*L103/100)^2+(G103*O103)^2),0))</f>
        <v>35</v>
      </c>
      <c r="R103" s="67" t="n">
        <v>10.3512211676337</v>
      </c>
      <c r="S103" s="68" t="n">
        <f aca="false">U103*V103*$F$5</f>
        <v>600.916119620715</v>
      </c>
      <c r="T103" s="69" t="n">
        <f aca="false">MAX(0,MIN(1,R103/100+$D$5))</f>
        <v>0.614757072868591</v>
      </c>
      <c r="U103" s="69" t="n">
        <v>0.440554339897885</v>
      </c>
      <c r="V103" s="68" t="n">
        <v>1364</v>
      </c>
      <c r="W103" s="69" t="n">
        <v>0.084758520671361</v>
      </c>
      <c r="X103" s="70" t="s">
        <v>194</v>
      </c>
      <c r="Y103" s="70" t="s">
        <v>189</v>
      </c>
    </row>
    <row r="104" customFormat="false" ht="15" hidden="false" customHeight="false" outlineLevel="0" collapsed="false">
      <c r="A104" s="32" t="s">
        <v>256</v>
      </c>
      <c r="B104" s="32" t="s">
        <v>258</v>
      </c>
      <c r="C104" s="32" t="s">
        <v>301</v>
      </c>
      <c r="D104" s="66" t="n">
        <f aca="false">ROUND(S104*T104,0)</f>
        <v>1</v>
      </c>
      <c r="E104" s="66" t="n">
        <f aca="false">ROUND(S104,0)-D104</f>
        <v>1</v>
      </c>
      <c r="F104" s="66" t="n">
        <f aca="false">IF(COUNTA(D104:E104)=0,"",SUM(D104:E104))</f>
        <v>2</v>
      </c>
      <c r="G104" s="47" t="n">
        <f aca="false">IF(OR(F104="",F104=0),"",D104/F104)</f>
        <v>0.5</v>
      </c>
      <c r="H104" s="47" t="n">
        <f aca="false">IF(OR(F104="",F104=0),"",E104/F104)</f>
        <v>0.5</v>
      </c>
      <c r="I104" s="32" t="s">
        <v>290</v>
      </c>
      <c r="J104" s="36" t="n">
        <v>3.50278191458698</v>
      </c>
      <c r="K104" s="36" t="n">
        <f aca="false">$K$8</f>
        <v>1.08097709874515</v>
      </c>
      <c r="L104" s="36" t="n">
        <f aca="false">SQRT(J104^2+K104^2)</f>
        <v>3.66578676809892</v>
      </c>
      <c r="M104" s="47" t="n">
        <f aca="false">IF(G104="","",MAX(0,G104-1.96*L104/100))</f>
        <v>0.428150579345261</v>
      </c>
      <c r="N104" s="47" t="n">
        <f aca="false">IF(G104="","",MIN(1,G104+1.96*L104/100))</f>
        <v>0.571849420654739</v>
      </c>
      <c r="O104" s="66" t="n">
        <f aca="false">ROUND(S104*W104,0)</f>
        <v>0</v>
      </c>
      <c r="P104" s="66" t="n">
        <f aca="false">IF(F104="","",ROUND(SQRT((F104*L104/100)^2+(G104*O104)^2),0))</f>
        <v>0</v>
      </c>
      <c r="R104" s="67" t="n">
        <v>13.3940977201034</v>
      </c>
      <c r="S104" s="68" t="n">
        <f aca="false">U104*V104*$F$5</f>
        <v>1.93609179834966</v>
      </c>
      <c r="T104" s="69" t="n">
        <f aca="false">MAX(0,MIN(1,R104/100+$D$5))</f>
        <v>0.645185838393288</v>
      </c>
      <c r="U104" s="69" t="n">
        <v>0.633576090764528</v>
      </c>
      <c r="V104" s="68" t="n">
        <v>3.05581575215915</v>
      </c>
      <c r="W104" s="69" t="n">
        <v>0.144238908687966</v>
      </c>
      <c r="X104" s="70" t="s">
        <v>188</v>
      </c>
      <c r="Y104" s="70" t="s">
        <v>292</v>
      </c>
    </row>
    <row r="105" customFormat="false" ht="15" hidden="false" customHeight="false" outlineLevel="0" collapsed="false">
      <c r="A105" s="32" t="s">
        <v>256</v>
      </c>
      <c r="B105" s="32" t="s">
        <v>258</v>
      </c>
      <c r="C105" s="32" t="s">
        <v>302</v>
      </c>
      <c r="D105" s="66" t="n">
        <f aca="false">ROUND(S105*T105,0)</f>
        <v>506</v>
      </c>
      <c r="E105" s="66" t="n">
        <f aca="false">ROUND(S105,0)-D105</f>
        <v>278</v>
      </c>
      <c r="F105" s="66" t="n">
        <f aca="false">IF(COUNTA(D105:E105)=0,"",SUM(D105:E105))</f>
        <v>784</v>
      </c>
      <c r="G105" s="47" t="n">
        <f aca="false">IF(OR(F105="",F105=0),"",D105/F105)</f>
        <v>0.645408163265306</v>
      </c>
      <c r="H105" s="47" t="n">
        <f aca="false">IF(OR(F105="",F105=0),"",E105/F105)</f>
        <v>0.354591836734694</v>
      </c>
      <c r="I105" s="32" t="s">
        <v>187</v>
      </c>
      <c r="J105" s="36" t="n">
        <v>2.43699899914484</v>
      </c>
      <c r="K105" s="36" t="n">
        <f aca="false">$K$8</f>
        <v>1.08097709874515</v>
      </c>
      <c r="L105" s="36" t="n">
        <f aca="false">SQRT(J105^2+K105^2)</f>
        <v>2.66598492303397</v>
      </c>
      <c r="M105" s="47" t="n">
        <f aca="false">IF(G105="","",MAX(0,G105-1.96*L105/100))</f>
        <v>0.59315485877384</v>
      </c>
      <c r="N105" s="47" t="n">
        <f aca="false">IF(G105="","",MIN(1,G105+1.96*L105/100))</f>
        <v>0.697661467756772</v>
      </c>
      <c r="O105" s="66" t="n">
        <f aca="false">ROUND(S105*W105,0)</f>
        <v>66</v>
      </c>
      <c r="P105" s="66" t="n">
        <f aca="false">IF(F105="","",ROUND(SQRT((F105*L105/100)^2+(G105*O105)^2),0))</f>
        <v>47</v>
      </c>
      <c r="R105" s="67" t="n">
        <v>13.4460963219775</v>
      </c>
      <c r="S105" s="68" t="n">
        <f aca="false">U105*V105*$F$5</f>
        <v>784.118962432916</v>
      </c>
      <c r="T105" s="69" t="n">
        <f aca="false">MAX(0,MIN(1,R105/100+$D$5))</f>
        <v>0.645705824412028</v>
      </c>
      <c r="U105" s="69" t="n">
        <v>0.344364937388193</v>
      </c>
      <c r="V105" s="68" t="n">
        <v>2277</v>
      </c>
      <c r="W105" s="69" t="n">
        <v>0.084758520671361</v>
      </c>
      <c r="X105" s="70" t="s">
        <v>194</v>
      </c>
      <c r="Y105" s="70" t="s">
        <v>189</v>
      </c>
    </row>
    <row r="106" customFormat="false" ht="15" hidden="false" customHeight="false" outlineLevel="0" collapsed="false">
      <c r="A106" s="32" t="s">
        <v>256</v>
      </c>
      <c r="B106" s="32" t="s">
        <v>258</v>
      </c>
      <c r="C106" s="32" t="s">
        <v>303</v>
      </c>
      <c r="D106" s="66" t="n">
        <f aca="false">ROUND(S106*T106,0)</f>
        <v>222</v>
      </c>
      <c r="E106" s="66" t="n">
        <f aca="false">ROUND(S106,0)-D106</f>
        <v>86</v>
      </c>
      <c r="F106" s="66" t="n">
        <f aca="false">IF(COUNTA(D106:E106)=0,"",SUM(D106:E106))</f>
        <v>308</v>
      </c>
      <c r="G106" s="47" t="n">
        <f aca="false">IF(OR(F106="",F106=0),"",D106/F106)</f>
        <v>0.720779220779221</v>
      </c>
      <c r="H106" s="47" t="n">
        <f aca="false">IF(OR(F106="",F106=0),"",E106/F106)</f>
        <v>0.279220779220779</v>
      </c>
      <c r="I106" s="32" t="s">
        <v>187</v>
      </c>
      <c r="J106" s="36" t="n">
        <v>3.50278191458698</v>
      </c>
      <c r="K106" s="36" t="n">
        <f aca="false">$K$8</f>
        <v>1.08097709874515</v>
      </c>
      <c r="L106" s="36" t="n">
        <f aca="false">SQRT(J106^2+K106^2)</f>
        <v>3.66578676809892</v>
      </c>
      <c r="M106" s="47" t="n">
        <f aca="false">IF(G106="","",MAX(0,G106-1.96*L106/100))</f>
        <v>0.648929800124482</v>
      </c>
      <c r="N106" s="47" t="n">
        <f aca="false">IF(G106="","",MIN(1,G106+1.96*L106/100))</f>
        <v>0.79262864143396</v>
      </c>
      <c r="O106" s="66" t="n">
        <f aca="false">ROUND(S106*W106,0)</f>
        <v>44</v>
      </c>
      <c r="P106" s="66" t="n">
        <f aca="false">IF(F106="","",ROUND(SQRT((F106*L106/100)^2+(G106*O106)^2),0))</f>
        <v>34</v>
      </c>
      <c r="R106" s="67" t="n">
        <v>21.038636636854</v>
      </c>
      <c r="S106" s="68" t="n">
        <f aca="false">U106*V106*$F$5</f>
        <v>307.670520231214</v>
      </c>
      <c r="T106" s="69" t="n">
        <f aca="false">MAX(0,MIN(1,R106/100+$D$5))</f>
        <v>0.721631227560793</v>
      </c>
      <c r="U106" s="69" t="n">
        <v>0.194605009633911</v>
      </c>
      <c r="V106" s="68" t="n">
        <v>1581</v>
      </c>
      <c r="W106" s="69" t="n">
        <v>0.144238908687966</v>
      </c>
      <c r="X106" s="70" t="s">
        <v>188</v>
      </c>
      <c r="Y106" s="70" t="s">
        <v>189</v>
      </c>
    </row>
    <row r="107" customFormat="false" ht="15" hidden="false" customHeight="false" outlineLevel="0" collapsed="false">
      <c r="A107" s="32" t="s">
        <v>256</v>
      </c>
      <c r="B107" s="32" t="s">
        <v>258</v>
      </c>
      <c r="C107" s="32" t="s">
        <v>304</v>
      </c>
      <c r="D107" s="66" t="n">
        <f aca="false">ROUND(S107*T107,0)</f>
        <v>190</v>
      </c>
      <c r="E107" s="66" t="n">
        <f aca="false">ROUND(S107,0)-D107</f>
        <v>82</v>
      </c>
      <c r="F107" s="66" t="n">
        <f aca="false">IF(COUNTA(D107:E107)=0,"",SUM(D107:E107))</f>
        <v>272</v>
      </c>
      <c r="G107" s="47" t="n">
        <f aca="false">IF(OR(F107="",F107=0),"",D107/F107)</f>
        <v>0.698529411764706</v>
      </c>
      <c r="H107" s="47" t="n">
        <f aca="false">IF(OR(F107="",F107=0),"",E107/F107)</f>
        <v>0.301470588235294</v>
      </c>
      <c r="I107" s="32" t="s">
        <v>187</v>
      </c>
      <c r="J107" s="36" t="n">
        <v>3.50278191458698</v>
      </c>
      <c r="K107" s="36" t="n">
        <f aca="false">$K$8</f>
        <v>1.08097709874515</v>
      </c>
      <c r="L107" s="36" t="n">
        <f aca="false">SQRT(J107^2+K107^2)</f>
        <v>3.66578676809892</v>
      </c>
      <c r="M107" s="47" t="n">
        <f aca="false">IF(G107="","",MAX(0,G107-1.96*L107/100))</f>
        <v>0.626679991109967</v>
      </c>
      <c r="N107" s="47" t="n">
        <f aca="false">IF(G107="","",MIN(1,G107+1.96*L107/100))</f>
        <v>0.770378832419445</v>
      </c>
      <c r="O107" s="66" t="n">
        <f aca="false">ROUND(S107*W107,0)</f>
        <v>39</v>
      </c>
      <c r="P107" s="66" t="n">
        <f aca="false">IF(F107="","",ROUND(SQRT((F107*L107/100)^2+(G107*O107)^2),0))</f>
        <v>29</v>
      </c>
      <c r="R107" s="67" t="n">
        <v>18.9253938707663</v>
      </c>
      <c r="S107" s="68" t="n">
        <f aca="false">U107*V107*$F$5</f>
        <v>271.509527754764</v>
      </c>
      <c r="T107" s="69" t="n">
        <f aca="false">MAX(0,MIN(1,R107/100+$D$5))</f>
        <v>0.700498799899917</v>
      </c>
      <c r="U107" s="69" t="n">
        <v>0.251864125932063</v>
      </c>
      <c r="V107" s="68" t="n">
        <v>1078</v>
      </c>
      <c r="W107" s="69" t="n">
        <v>0.144238908687966</v>
      </c>
      <c r="X107" s="70" t="s">
        <v>188</v>
      </c>
      <c r="Y107" s="70" t="s">
        <v>189</v>
      </c>
    </row>
    <row r="108" customFormat="false" ht="15" hidden="false" customHeight="false" outlineLevel="0" collapsed="false">
      <c r="A108" s="32" t="s">
        <v>256</v>
      </c>
      <c r="B108" s="32" t="s">
        <v>258</v>
      </c>
      <c r="C108" s="32" t="s">
        <v>305</v>
      </c>
      <c r="D108" s="66" t="n">
        <f aca="false">ROUND(S108*T108,0)</f>
        <v>396</v>
      </c>
      <c r="E108" s="66" t="n">
        <f aca="false">ROUND(S108,0)-D108</f>
        <v>154</v>
      </c>
      <c r="F108" s="66" t="n">
        <f aca="false">IF(COUNTA(D108:E108)=0,"",SUM(D108:E108))</f>
        <v>550</v>
      </c>
      <c r="G108" s="47" t="n">
        <f aca="false">IF(OR(F108="",F108=0),"",D108/F108)</f>
        <v>0.72</v>
      </c>
      <c r="H108" s="47" t="n">
        <f aca="false">IF(OR(F108="",F108=0),"",E108/F108)</f>
        <v>0.28</v>
      </c>
      <c r="I108" s="32" t="s">
        <v>187</v>
      </c>
      <c r="J108" s="36" t="n">
        <v>3.50278191458698</v>
      </c>
      <c r="K108" s="36" t="n">
        <f aca="false">$K$8</f>
        <v>1.08097709874515</v>
      </c>
      <c r="L108" s="36" t="n">
        <f aca="false">SQRT(J108^2+K108^2)</f>
        <v>3.66578676809892</v>
      </c>
      <c r="M108" s="47" t="n">
        <f aca="false">IF(G108="","",MAX(0,G108-1.96*L108/100))</f>
        <v>0.648150579345261</v>
      </c>
      <c r="N108" s="47" t="n">
        <f aca="false">IF(G108="","",MIN(1,G108+1.96*L108/100))</f>
        <v>0.791849420654739</v>
      </c>
      <c r="O108" s="66" t="n">
        <f aca="false">ROUND(S108*W108,0)</f>
        <v>79</v>
      </c>
      <c r="P108" s="66" t="n">
        <f aca="false">IF(F108="","",ROUND(SQRT((F108*L108/100)^2+(G108*O108)^2),0))</f>
        <v>60</v>
      </c>
      <c r="R108" s="67" t="n">
        <v>20.7816570797449</v>
      </c>
      <c r="S108" s="68" t="n">
        <f aca="false">U108*V108*$F$5</f>
        <v>550.335990190067</v>
      </c>
      <c r="T108" s="69" t="n">
        <f aca="false">MAX(0,MIN(1,R108/100+$D$5))</f>
        <v>0.719061431989703</v>
      </c>
      <c r="U108" s="69" t="n">
        <v>0.267933782955242</v>
      </c>
      <c r="V108" s="68" t="n">
        <v>2054</v>
      </c>
      <c r="W108" s="69" t="n">
        <v>0.144238908687966</v>
      </c>
      <c r="X108" s="70" t="s">
        <v>188</v>
      </c>
      <c r="Y108" s="70" t="s">
        <v>189</v>
      </c>
    </row>
    <row r="109" customFormat="false" ht="15" hidden="false" customHeight="false" outlineLevel="0" collapsed="false">
      <c r="A109" s="32" t="s">
        <v>256</v>
      </c>
      <c r="B109" s="32" t="s">
        <v>258</v>
      </c>
      <c r="C109" s="32" t="s">
        <v>306</v>
      </c>
      <c r="D109" s="66" t="n">
        <f aca="false">ROUND(S109*T109,0)</f>
        <v>158</v>
      </c>
      <c r="E109" s="66" t="n">
        <f aca="false">ROUND(S109,0)-D109</f>
        <v>75</v>
      </c>
      <c r="F109" s="66" t="n">
        <f aca="false">IF(COUNTA(D109:E109)=0,"",SUM(D109:E109))</f>
        <v>233</v>
      </c>
      <c r="G109" s="47" t="n">
        <f aca="false">IF(OR(F109="",F109=0),"",D109/F109)</f>
        <v>0.678111587982833</v>
      </c>
      <c r="H109" s="47" t="n">
        <f aca="false">IF(OR(F109="",F109=0),"",E109/F109)</f>
        <v>0.321888412017167</v>
      </c>
      <c r="I109" s="32" t="s">
        <v>187</v>
      </c>
      <c r="J109" s="36" t="n">
        <v>3.50278191458698</v>
      </c>
      <c r="K109" s="36" t="n">
        <f aca="false">$K$8</f>
        <v>1.08097709874515</v>
      </c>
      <c r="L109" s="36" t="n">
        <f aca="false">SQRT(J109^2+K109^2)</f>
        <v>3.66578676809892</v>
      </c>
      <c r="M109" s="47" t="n">
        <f aca="false">IF(G109="","",MAX(0,G109-1.96*L109/100))</f>
        <v>0.606262167328094</v>
      </c>
      <c r="N109" s="47" t="n">
        <f aca="false">IF(G109="","",MIN(1,G109+1.96*L109/100))</f>
        <v>0.749961008637572</v>
      </c>
      <c r="O109" s="66" t="n">
        <f aca="false">ROUND(S109*W109,0)</f>
        <v>34</v>
      </c>
      <c r="P109" s="66" t="n">
        <f aca="false">IF(F109="","",ROUND(SQRT((F109*L109/100)^2+(G109*O109)^2),0))</f>
        <v>25</v>
      </c>
      <c r="R109" s="67" t="n">
        <v>16.8896856174929</v>
      </c>
      <c r="S109" s="68" t="n">
        <f aca="false">U109*V109*$F$5</f>
        <v>232.689791873142</v>
      </c>
      <c r="T109" s="69" t="n">
        <f aca="false">MAX(0,MIN(1,R109/100+$D$5))</f>
        <v>0.680141717367183</v>
      </c>
      <c r="U109" s="69" t="n">
        <v>0.229930624380575</v>
      </c>
      <c r="V109" s="68" t="n">
        <v>1012</v>
      </c>
      <c r="W109" s="69" t="n">
        <v>0.144238908687966</v>
      </c>
      <c r="X109" s="70" t="s">
        <v>188</v>
      </c>
      <c r="Y109" s="70" t="s">
        <v>189</v>
      </c>
    </row>
    <row r="110" customFormat="false" ht="15" hidden="false" customHeight="false" outlineLevel="0" collapsed="false">
      <c r="A110" s="32" t="s">
        <v>256</v>
      </c>
      <c r="B110" s="32" t="s">
        <v>258</v>
      </c>
      <c r="C110" s="32" t="s">
        <v>307</v>
      </c>
      <c r="D110" s="66" t="n">
        <f aca="false">ROUND(S110*T110,0)</f>
        <v>229</v>
      </c>
      <c r="E110" s="66" t="n">
        <f aca="false">ROUND(S110,0)-D110</f>
        <v>78</v>
      </c>
      <c r="F110" s="66" t="n">
        <f aca="false">IF(COUNTA(D110:E110)=0,"",SUM(D110:E110))</f>
        <v>307</v>
      </c>
      <c r="G110" s="47" t="n">
        <f aca="false">IF(OR(F110="",F110=0),"",D110/F110)</f>
        <v>0.745928338762215</v>
      </c>
      <c r="H110" s="47" t="n">
        <f aca="false">IF(OR(F110="",F110=0),"",E110/F110)</f>
        <v>0.254071661237785</v>
      </c>
      <c r="I110" s="32" t="s">
        <v>187</v>
      </c>
      <c r="J110" s="36" t="n">
        <v>3.50278191458698</v>
      </c>
      <c r="K110" s="36" t="n">
        <f aca="false">$K$8</f>
        <v>1.08097709874515</v>
      </c>
      <c r="L110" s="36" t="n">
        <f aca="false">SQRT(J110^2+K110^2)</f>
        <v>3.66578676809892</v>
      </c>
      <c r="M110" s="47" t="n">
        <f aca="false">IF(G110="","",MAX(0,G110-1.96*L110/100))</f>
        <v>0.674078918107476</v>
      </c>
      <c r="N110" s="47" t="n">
        <f aca="false">IF(G110="","",MIN(1,G110+1.96*L110/100))</f>
        <v>0.817777759416954</v>
      </c>
      <c r="O110" s="66" t="n">
        <f aca="false">ROUND(S110*W110,0)</f>
        <v>44</v>
      </c>
      <c r="P110" s="66" t="n">
        <f aca="false">IF(F110="","",ROUND(SQRT((F110*L110/100)^2+(G110*O110)^2),0))</f>
        <v>35</v>
      </c>
      <c r="R110" s="67" t="n">
        <v>23.6640499961002</v>
      </c>
      <c r="S110" s="68" t="n">
        <f aca="false">U110*V110*$F$5</f>
        <v>306.767588932806</v>
      </c>
      <c r="T110" s="69" t="n">
        <f aca="false">MAX(0,MIN(1,R110/100+$D$5))</f>
        <v>0.747885361153255</v>
      </c>
      <c r="U110" s="69" t="n">
        <v>0.222134387351779</v>
      </c>
      <c r="V110" s="68" t="n">
        <v>1381</v>
      </c>
      <c r="W110" s="69" t="n">
        <v>0.144238908687966</v>
      </c>
      <c r="X110" s="70" t="s">
        <v>188</v>
      </c>
      <c r="Y110" s="70" t="s">
        <v>189</v>
      </c>
    </row>
    <row r="111" customFormat="false" ht="15" hidden="false" customHeight="false" outlineLevel="0" collapsed="false">
      <c r="A111" s="32" t="s">
        <v>256</v>
      </c>
      <c r="B111" s="32" t="s">
        <v>258</v>
      </c>
      <c r="C111" s="32" t="s">
        <v>308</v>
      </c>
      <c r="D111" s="66" t="n">
        <f aca="false">ROUND(S111*T111,0)</f>
        <v>79</v>
      </c>
      <c r="E111" s="66" t="n">
        <f aca="false">ROUND(S111,0)-D111</f>
        <v>40</v>
      </c>
      <c r="F111" s="66" t="n">
        <f aca="false">IF(COUNTA(D111:E111)=0,"",SUM(D111:E111))</f>
        <v>119</v>
      </c>
      <c r="G111" s="47" t="n">
        <f aca="false">IF(OR(F111="",F111=0),"",D111/F111)</f>
        <v>0.663865546218487</v>
      </c>
      <c r="H111" s="47" t="n">
        <f aca="false">IF(OR(F111="",F111=0),"",E111/F111)</f>
        <v>0.336134453781513</v>
      </c>
      <c r="I111" s="32" t="s">
        <v>187</v>
      </c>
      <c r="J111" s="36" t="n">
        <v>3.50278191458698</v>
      </c>
      <c r="K111" s="36" t="n">
        <f aca="false">$K$8</f>
        <v>1.08097709874515</v>
      </c>
      <c r="L111" s="36" t="n">
        <f aca="false">SQRT(J111^2+K111^2)</f>
        <v>3.66578676809892</v>
      </c>
      <c r="M111" s="47" t="n">
        <f aca="false">IF(G111="","",MAX(0,G111-1.96*L111/100))</f>
        <v>0.592016125563749</v>
      </c>
      <c r="N111" s="47" t="n">
        <f aca="false">IF(G111="","",MIN(1,G111+1.96*L111/100))</f>
        <v>0.735714966873226</v>
      </c>
      <c r="O111" s="66" t="n">
        <f aca="false">ROUND(S111*W111,0)</f>
        <v>17</v>
      </c>
      <c r="P111" s="66" t="n">
        <f aca="false">IF(F111="","",ROUND(SQRT((F111*L111/100)^2+(G111*O111)^2),0))</f>
        <v>12</v>
      </c>
      <c r="R111" s="67" t="n">
        <v>15.0583493379079</v>
      </c>
      <c r="S111" s="68" t="n">
        <f aca="false">U111*V111*$F$5</f>
        <v>119.188732394366</v>
      </c>
      <c r="T111" s="69" t="n">
        <f aca="false">MAX(0,MIN(1,R111/100+$D$5))</f>
        <v>0.661828354571332</v>
      </c>
      <c r="U111" s="69" t="n">
        <v>0.173239436619718</v>
      </c>
      <c r="V111" s="68" t="n">
        <v>688</v>
      </c>
      <c r="W111" s="69" t="n">
        <v>0.144238908687966</v>
      </c>
      <c r="X111" s="70" t="s">
        <v>188</v>
      </c>
      <c r="Y111" s="70" t="s">
        <v>189</v>
      </c>
    </row>
    <row r="112" customFormat="false" ht="15" hidden="false" customHeight="false" outlineLevel="0" collapsed="false">
      <c r="A112" s="32" t="s">
        <v>256</v>
      </c>
      <c r="B112" s="32" t="s">
        <v>258</v>
      </c>
      <c r="C112" s="32" t="s">
        <v>309</v>
      </c>
      <c r="D112" s="66" t="n">
        <f aca="false">ROUND(S112*T112,0)</f>
        <v>191</v>
      </c>
      <c r="E112" s="66" t="n">
        <f aca="false">ROUND(S112,0)-D112</f>
        <v>100</v>
      </c>
      <c r="F112" s="66" t="n">
        <f aca="false">IF(COUNTA(D112:E112)=0,"",SUM(D112:E112))</f>
        <v>291</v>
      </c>
      <c r="G112" s="47" t="n">
        <f aca="false">IF(OR(F112="",F112=0),"",D112/F112)</f>
        <v>0.656357388316151</v>
      </c>
      <c r="H112" s="47" t="n">
        <f aca="false">IF(OR(F112="",F112=0),"",E112/F112)</f>
        <v>0.343642611683849</v>
      </c>
      <c r="I112" s="32" t="s">
        <v>187</v>
      </c>
      <c r="J112" s="36" t="n">
        <v>3.50278191458698</v>
      </c>
      <c r="K112" s="36" t="n">
        <f aca="false">$K$8</f>
        <v>1.08097709874515</v>
      </c>
      <c r="L112" s="36" t="n">
        <f aca="false">SQRT(J112^2+K112^2)</f>
        <v>3.66578676809892</v>
      </c>
      <c r="M112" s="47" t="n">
        <f aca="false">IF(G112="","",MAX(0,G112-1.96*L112/100))</f>
        <v>0.584507967661412</v>
      </c>
      <c r="N112" s="47" t="n">
        <f aca="false">IF(G112="","",MIN(1,G112+1.96*L112/100))</f>
        <v>0.72820680897089</v>
      </c>
      <c r="O112" s="66" t="n">
        <f aca="false">ROUND(S112*W112,0)</f>
        <v>42</v>
      </c>
      <c r="P112" s="66" t="n">
        <f aca="false">IF(F112="","",ROUND(SQRT((F112*L112/100)^2+(G112*O112)^2),0))</f>
        <v>30</v>
      </c>
      <c r="R112" s="67" t="n">
        <v>14.3885279289545</v>
      </c>
      <c r="S112" s="68" t="n">
        <f aca="false">U112*V112*$F$5</f>
        <v>291.248923341947</v>
      </c>
      <c r="T112" s="69" t="n">
        <f aca="false">MAX(0,MIN(1,R112/100+$D$5))</f>
        <v>0.655130140481798</v>
      </c>
      <c r="U112" s="69" t="n">
        <v>0.24978466838932</v>
      </c>
      <c r="V112" s="68" t="n">
        <v>1166</v>
      </c>
      <c r="W112" s="69" t="n">
        <v>0.144238908687966</v>
      </c>
      <c r="X112" s="70" t="s">
        <v>188</v>
      </c>
      <c r="Y112" s="70" t="s">
        <v>189</v>
      </c>
    </row>
    <row r="113" customFormat="false" ht="15" hidden="false" customHeight="false" outlineLevel="0" collapsed="false">
      <c r="A113" s="32" t="s">
        <v>256</v>
      </c>
      <c r="B113" s="32" t="s">
        <v>258</v>
      </c>
      <c r="C113" s="32" t="s">
        <v>310</v>
      </c>
      <c r="D113" s="66" t="n">
        <f aca="false">ROUND(S113*T113,0)</f>
        <v>267</v>
      </c>
      <c r="E113" s="66" t="n">
        <f aca="false">ROUND(S113,0)-D113</f>
        <v>108</v>
      </c>
      <c r="F113" s="66" t="n">
        <f aca="false">IF(COUNTA(D113:E113)=0,"",SUM(D113:E113))</f>
        <v>375</v>
      </c>
      <c r="G113" s="47" t="n">
        <f aca="false">IF(OR(F113="",F113=0),"",D113/F113)</f>
        <v>0.712</v>
      </c>
      <c r="H113" s="47" t="n">
        <f aca="false">IF(OR(F113="",F113=0),"",E113/F113)</f>
        <v>0.288</v>
      </c>
      <c r="I113" s="32" t="s">
        <v>187</v>
      </c>
      <c r="J113" s="36" t="n">
        <v>3.50278191458698</v>
      </c>
      <c r="K113" s="36" t="n">
        <f aca="false">$K$8</f>
        <v>1.08097709874515</v>
      </c>
      <c r="L113" s="36" t="n">
        <f aca="false">SQRT(J113^2+K113^2)</f>
        <v>3.66578676809892</v>
      </c>
      <c r="M113" s="47" t="n">
        <f aca="false">IF(G113="","",MAX(0,G113-1.96*L113/100))</f>
        <v>0.640150579345261</v>
      </c>
      <c r="N113" s="47" t="n">
        <f aca="false">IF(G113="","",MIN(1,G113+1.96*L113/100))</f>
        <v>0.783849420654739</v>
      </c>
      <c r="O113" s="66" t="n">
        <f aca="false">ROUND(S113*W113,0)</f>
        <v>54</v>
      </c>
      <c r="P113" s="66" t="n">
        <f aca="false">IF(F113="","",ROUND(SQRT((F113*L113/100)^2+(G113*O113)^2),0))</f>
        <v>41</v>
      </c>
      <c r="R113" s="67" t="n">
        <v>20.0521513486434</v>
      </c>
      <c r="S113" s="68" t="n">
        <f aca="false">U113*V113*$F$5</f>
        <v>375.212598425197</v>
      </c>
      <c r="T113" s="69" t="n">
        <f aca="false">MAX(0,MIN(1,R113/100+$D$5))</f>
        <v>0.711766374678687</v>
      </c>
      <c r="U113" s="69" t="n">
        <v>0.224409448818898</v>
      </c>
      <c r="V113" s="68" t="n">
        <v>1672</v>
      </c>
      <c r="W113" s="69" t="n">
        <v>0.144238908687966</v>
      </c>
      <c r="X113" s="70" t="s">
        <v>188</v>
      </c>
      <c r="Y113" s="70" t="s">
        <v>189</v>
      </c>
    </row>
    <row r="114" customFormat="false" ht="15" hidden="false" customHeight="false" outlineLevel="0" collapsed="false">
      <c r="A114" s="32" t="s">
        <v>256</v>
      </c>
      <c r="B114" s="32" t="s">
        <v>258</v>
      </c>
      <c r="C114" s="32" t="s">
        <v>311</v>
      </c>
      <c r="D114" s="66" t="n">
        <f aca="false">ROUND(S114*T114,0)</f>
        <v>102</v>
      </c>
      <c r="E114" s="66" t="n">
        <f aca="false">ROUND(S114,0)-D114</f>
        <v>42</v>
      </c>
      <c r="F114" s="66" t="n">
        <f aca="false">IF(COUNTA(D114:E114)=0,"",SUM(D114:E114))</f>
        <v>144</v>
      </c>
      <c r="G114" s="47" t="n">
        <f aca="false">IF(OR(F114="",F114=0),"",D114/F114)</f>
        <v>0.708333333333333</v>
      </c>
      <c r="H114" s="47" t="n">
        <f aca="false">IF(OR(F114="",F114=0),"",E114/F114)</f>
        <v>0.291666666666667</v>
      </c>
      <c r="I114" s="32" t="s">
        <v>187</v>
      </c>
      <c r="J114" s="36" t="n">
        <v>3.50278191458698</v>
      </c>
      <c r="K114" s="36" t="n">
        <f aca="false">$K$8</f>
        <v>1.08097709874515</v>
      </c>
      <c r="L114" s="36" t="n">
        <f aca="false">SQRT(J114^2+K114^2)</f>
        <v>3.66578676809892</v>
      </c>
      <c r="M114" s="47" t="n">
        <f aca="false">IF(G114="","",MAX(0,G114-1.96*L114/100))</f>
        <v>0.636483912678595</v>
      </c>
      <c r="N114" s="47" t="n">
        <f aca="false">IF(G114="","",MIN(1,G114+1.96*L114/100))</f>
        <v>0.780182753988072</v>
      </c>
      <c r="O114" s="66" t="n">
        <f aca="false">ROUND(S114*W114,0)</f>
        <v>21</v>
      </c>
      <c r="P114" s="66" t="n">
        <f aca="false">IF(F114="","",ROUND(SQRT((F114*L114/100)^2+(G114*O114)^2),0))</f>
        <v>16</v>
      </c>
      <c r="R114" s="67" t="n">
        <v>20.1090323526158</v>
      </c>
      <c r="S114" s="68" t="n">
        <f aca="false">U114*V114*$F$5</f>
        <v>143.58320610687</v>
      </c>
      <c r="T114" s="69" t="n">
        <f aca="false">MAX(0,MIN(1,R114/100+$D$5))</f>
        <v>0.712335184718411</v>
      </c>
      <c r="U114" s="69" t="n">
        <v>0.215267175572519</v>
      </c>
      <c r="V114" s="68" t="n">
        <v>667</v>
      </c>
      <c r="W114" s="69" t="n">
        <v>0.144238908687966</v>
      </c>
      <c r="X114" s="70" t="s">
        <v>188</v>
      </c>
      <c r="Y114" s="70" t="s">
        <v>189</v>
      </c>
    </row>
    <row r="115" customFormat="false" ht="15" hidden="false" customHeight="false" outlineLevel="0" collapsed="false">
      <c r="A115" s="32" t="s">
        <v>256</v>
      </c>
      <c r="B115" s="32" t="s">
        <v>258</v>
      </c>
      <c r="C115" s="32" t="s">
        <v>312</v>
      </c>
      <c r="D115" s="66" t="n">
        <f aca="false">ROUND(S115*T115,0)</f>
        <v>125</v>
      </c>
      <c r="E115" s="66" t="n">
        <f aca="false">ROUND(S115,0)-D115</f>
        <v>50</v>
      </c>
      <c r="F115" s="66" t="n">
        <f aca="false">IF(COUNTA(D115:E115)=0,"",SUM(D115:E115))</f>
        <v>175</v>
      </c>
      <c r="G115" s="47" t="n">
        <f aca="false">IF(OR(F115="",F115=0),"",D115/F115)</f>
        <v>0.714285714285714</v>
      </c>
      <c r="H115" s="47" t="n">
        <f aca="false">IF(OR(F115="",F115=0),"",E115/F115)</f>
        <v>0.285714285714286</v>
      </c>
      <c r="I115" s="32" t="s">
        <v>187</v>
      </c>
      <c r="J115" s="36" t="n">
        <v>3.50278191458698</v>
      </c>
      <c r="K115" s="36" t="n">
        <f aca="false">$K$8</f>
        <v>1.08097709874515</v>
      </c>
      <c r="L115" s="36" t="n">
        <f aca="false">SQRT(J115^2+K115^2)</f>
        <v>3.66578676809892</v>
      </c>
      <c r="M115" s="47" t="n">
        <f aca="false">IF(G115="","",MAX(0,G115-1.96*L115/100))</f>
        <v>0.642436293630975</v>
      </c>
      <c r="N115" s="47" t="n">
        <f aca="false">IF(G115="","",MIN(1,G115+1.96*L115/100))</f>
        <v>0.786135134940453</v>
      </c>
      <c r="O115" s="66" t="n">
        <f aca="false">ROUND(S115*W115,0)</f>
        <v>25</v>
      </c>
      <c r="P115" s="66" t="n">
        <f aca="false">IF(F115="","",ROUND(SQRT((F115*L115/100)^2+(G115*O115)^2),0))</f>
        <v>19</v>
      </c>
      <c r="R115" s="67" t="n">
        <v>20.6869347567833</v>
      </c>
      <c r="S115" s="68" t="n">
        <f aca="false">U115*V115*$F$5</f>
        <v>174.69400244798</v>
      </c>
      <c r="T115" s="69" t="n">
        <f aca="false">MAX(0,MIN(1,R115/100+$D$5))</f>
        <v>0.718114208760086</v>
      </c>
      <c r="U115" s="69" t="n">
        <v>0.211750305997552</v>
      </c>
      <c r="V115" s="68" t="n">
        <v>825</v>
      </c>
      <c r="W115" s="69" t="n">
        <v>0.144238908687966</v>
      </c>
      <c r="X115" s="70" t="s">
        <v>188</v>
      </c>
      <c r="Y115" s="70" t="s">
        <v>189</v>
      </c>
    </row>
    <row r="116" customFormat="false" ht="15" hidden="false" customHeight="false" outlineLevel="0" collapsed="false">
      <c r="A116" s="32" t="s">
        <v>256</v>
      </c>
      <c r="B116" s="32" t="s">
        <v>258</v>
      </c>
      <c r="C116" s="32" t="s">
        <v>313</v>
      </c>
      <c r="D116" s="66" t="n">
        <f aca="false">ROUND(S116*T116,0)</f>
        <v>195</v>
      </c>
      <c r="E116" s="66" t="n">
        <f aca="false">ROUND(S116,0)-D116</f>
        <v>68</v>
      </c>
      <c r="F116" s="66" t="n">
        <f aca="false">IF(COUNTA(D116:E116)=0,"",SUM(D116:E116))</f>
        <v>263</v>
      </c>
      <c r="G116" s="47" t="n">
        <f aca="false">IF(OR(F116="",F116=0),"",D116/F116)</f>
        <v>0.741444866920152</v>
      </c>
      <c r="H116" s="47" t="n">
        <f aca="false">IF(OR(F116="",F116=0),"",E116/F116)</f>
        <v>0.258555133079848</v>
      </c>
      <c r="I116" s="32" t="s">
        <v>187</v>
      </c>
      <c r="J116" s="36" t="n">
        <v>3.50278191458698</v>
      </c>
      <c r="K116" s="36" t="n">
        <f aca="false">$K$8</f>
        <v>1.08097709874515</v>
      </c>
      <c r="L116" s="36" t="n">
        <f aca="false">SQRT(J116^2+K116^2)</f>
        <v>3.66578676809892</v>
      </c>
      <c r="M116" s="47" t="n">
        <f aca="false">IF(G116="","",MAX(0,G116-1.96*L116/100))</f>
        <v>0.669595446265413</v>
      </c>
      <c r="N116" s="47" t="n">
        <f aca="false">IF(G116="","",MIN(1,G116+1.96*L116/100))</f>
        <v>0.813294287574891</v>
      </c>
      <c r="O116" s="66" t="n">
        <f aca="false">ROUND(S116*W116,0)</f>
        <v>38</v>
      </c>
      <c r="P116" s="66" t="n">
        <f aca="false">IF(F116="","",ROUND(SQRT((F116*L116/100)^2+(G116*O116)^2),0))</f>
        <v>30</v>
      </c>
      <c r="R116" s="67" t="n">
        <v>22.8892719370058</v>
      </c>
      <c r="S116" s="68" t="n">
        <f aca="false">U116*V116*$F$5</f>
        <v>263.436544342508</v>
      </c>
      <c r="T116" s="69" t="n">
        <f aca="false">MAX(0,MIN(1,R116/100+$D$5))</f>
        <v>0.740137580562311</v>
      </c>
      <c r="U116" s="69" t="n">
        <v>0.210244648318043</v>
      </c>
      <c r="V116" s="68" t="n">
        <v>1253</v>
      </c>
      <c r="W116" s="69" t="n">
        <v>0.144238908687966</v>
      </c>
      <c r="X116" s="70" t="s">
        <v>188</v>
      </c>
      <c r="Y116" s="70" t="s">
        <v>189</v>
      </c>
    </row>
    <row r="117" customFormat="false" ht="15" hidden="false" customHeight="false" outlineLevel="0" collapsed="false">
      <c r="A117" s="32" t="s">
        <v>256</v>
      </c>
      <c r="B117" s="32" t="s">
        <v>258</v>
      </c>
      <c r="C117" s="32" t="s">
        <v>314</v>
      </c>
      <c r="D117" s="66" t="n">
        <f aca="false">ROUND(S117*T117,0)</f>
        <v>334</v>
      </c>
      <c r="E117" s="66" t="n">
        <f aca="false">ROUND(S117,0)-D117</f>
        <v>159</v>
      </c>
      <c r="F117" s="66" t="n">
        <f aca="false">IF(COUNTA(D117:E117)=0,"",SUM(D117:E117))</f>
        <v>493</v>
      </c>
      <c r="G117" s="47" t="n">
        <f aca="false">IF(OR(F117="",F117=0),"",D117/F117)</f>
        <v>0.677484787018256</v>
      </c>
      <c r="H117" s="47" t="n">
        <f aca="false">IF(OR(F117="",F117=0),"",E117/F117)</f>
        <v>0.322515212981744</v>
      </c>
      <c r="I117" s="32" t="s">
        <v>187</v>
      </c>
      <c r="J117" s="36" t="n">
        <v>3.50278191458698</v>
      </c>
      <c r="K117" s="36" t="n">
        <f aca="false">$K$8</f>
        <v>1.08097709874515</v>
      </c>
      <c r="L117" s="36" t="n">
        <f aca="false">SQRT(J117^2+K117^2)</f>
        <v>3.66578676809892</v>
      </c>
      <c r="M117" s="47" t="n">
        <f aca="false">IF(G117="","",MAX(0,G117-1.96*L117/100))</f>
        <v>0.605635366363517</v>
      </c>
      <c r="N117" s="47" t="n">
        <f aca="false">IF(G117="","",MIN(1,G117+1.96*L117/100))</f>
        <v>0.749334207672994</v>
      </c>
      <c r="O117" s="66" t="n">
        <f aca="false">ROUND(S117*W117,0)</f>
        <v>71</v>
      </c>
      <c r="P117" s="66" t="n">
        <f aca="false">IF(F117="","",ROUND(SQRT((F117*L117/100)^2+(G117*O117)^2),0))</f>
        <v>51</v>
      </c>
      <c r="R117" s="67" t="n">
        <v>16.5089977765402</v>
      </c>
      <c r="S117" s="68" t="n">
        <f aca="false">U117*V117*$F$5</f>
        <v>493.360186418109</v>
      </c>
      <c r="T117" s="69" t="n">
        <f aca="false">MAX(0,MIN(1,R117/100+$D$5))</f>
        <v>0.676334838957656</v>
      </c>
      <c r="U117" s="69" t="n">
        <v>0.330892143808256</v>
      </c>
      <c r="V117" s="68" t="n">
        <v>1491</v>
      </c>
      <c r="W117" s="69" t="n">
        <v>0.144238908687966</v>
      </c>
      <c r="X117" s="70" t="s">
        <v>188</v>
      </c>
      <c r="Y117" s="70" t="s">
        <v>189</v>
      </c>
    </row>
    <row r="118" customFormat="false" ht="15" hidden="false" customHeight="false" outlineLevel="0" collapsed="false">
      <c r="A118" s="32" t="s">
        <v>256</v>
      </c>
      <c r="B118" s="32" t="s">
        <v>258</v>
      </c>
      <c r="C118" s="32" t="s">
        <v>315</v>
      </c>
      <c r="D118" s="66" t="n">
        <f aca="false">ROUND(S118*T118,0)</f>
        <v>153</v>
      </c>
      <c r="E118" s="66" t="n">
        <f aca="false">ROUND(S118,0)-D118</f>
        <v>71</v>
      </c>
      <c r="F118" s="66" t="n">
        <f aca="false">IF(COUNTA(D118:E118)=0,"",SUM(D118:E118))</f>
        <v>224</v>
      </c>
      <c r="G118" s="47" t="n">
        <f aca="false">IF(OR(F118="",F118=0),"",D118/F118)</f>
        <v>0.683035714285714</v>
      </c>
      <c r="H118" s="47" t="n">
        <f aca="false">IF(OR(F118="",F118=0),"",E118/F118)</f>
        <v>0.316964285714286</v>
      </c>
      <c r="I118" s="32" t="s">
        <v>187</v>
      </c>
      <c r="J118" s="36" t="n">
        <v>3.50278191458698</v>
      </c>
      <c r="K118" s="36" t="n">
        <f aca="false">$K$8</f>
        <v>1.08097709874515</v>
      </c>
      <c r="L118" s="36" t="n">
        <f aca="false">SQRT(J118^2+K118^2)</f>
        <v>3.66578676809892</v>
      </c>
      <c r="M118" s="47" t="n">
        <f aca="false">IF(G118="","",MAX(0,G118-1.96*L118/100))</f>
        <v>0.611186293630975</v>
      </c>
      <c r="N118" s="47" t="n">
        <f aca="false">IF(G118="","",MIN(1,G118+1.96*L118/100))</f>
        <v>0.754885134940453</v>
      </c>
      <c r="O118" s="66" t="n">
        <f aca="false">ROUND(S118*W118,0)</f>
        <v>32</v>
      </c>
      <c r="P118" s="66" t="n">
        <f aca="false">IF(F118="","",ROUND(SQRT((F118*L118/100)^2+(G118*O118)^2),0))</f>
        <v>23</v>
      </c>
      <c r="R118" s="67" t="n">
        <v>17.3765996032029</v>
      </c>
      <c r="S118" s="68" t="n">
        <f aca="false">U118*V118*$F$5</f>
        <v>223.817896389325</v>
      </c>
      <c r="T118" s="69" t="n">
        <f aca="false">MAX(0,MIN(1,R118/100+$D$5))</f>
        <v>0.685010857224283</v>
      </c>
      <c r="U118" s="69" t="n">
        <v>0.342229199372057</v>
      </c>
      <c r="V118" s="68" t="n">
        <v>654</v>
      </c>
      <c r="W118" s="69" t="n">
        <v>0.144238908687966</v>
      </c>
      <c r="X118" s="70" t="s">
        <v>188</v>
      </c>
      <c r="Y118" s="70" t="s">
        <v>189</v>
      </c>
    </row>
    <row r="119" customFormat="false" ht="15" hidden="false" customHeight="false" outlineLevel="0" collapsed="false">
      <c r="A119" s="32" t="s">
        <v>256</v>
      </c>
      <c r="B119" s="32" t="s">
        <v>258</v>
      </c>
      <c r="C119" s="32" t="s">
        <v>316</v>
      </c>
      <c r="D119" s="66" t="n">
        <f aca="false">ROUND(S119*T119,0)</f>
        <v>165</v>
      </c>
      <c r="E119" s="66" t="n">
        <f aca="false">ROUND(S119,0)-D119</f>
        <v>77</v>
      </c>
      <c r="F119" s="66" t="n">
        <f aca="false">IF(COUNTA(D119:E119)=0,"",SUM(D119:E119))</f>
        <v>242</v>
      </c>
      <c r="G119" s="47" t="n">
        <f aca="false">IF(OR(F119="",F119=0),"",D119/F119)</f>
        <v>0.681818181818182</v>
      </c>
      <c r="H119" s="47" t="n">
        <f aca="false">IF(OR(F119="",F119=0),"",E119/F119)</f>
        <v>0.318181818181818</v>
      </c>
      <c r="I119" s="32" t="s">
        <v>187</v>
      </c>
      <c r="J119" s="36" t="n">
        <v>3.50278191458698</v>
      </c>
      <c r="K119" s="36" t="n">
        <f aca="false">$K$8</f>
        <v>1.08097709874515</v>
      </c>
      <c r="L119" s="36" t="n">
        <f aca="false">SQRT(J119^2+K119^2)</f>
        <v>3.66578676809892</v>
      </c>
      <c r="M119" s="47" t="n">
        <f aca="false">IF(G119="","",MAX(0,G119-1.96*L119/100))</f>
        <v>0.609968761163443</v>
      </c>
      <c r="N119" s="47" t="n">
        <f aca="false">IF(G119="","",MIN(1,G119+1.96*L119/100))</f>
        <v>0.753667602472921</v>
      </c>
      <c r="O119" s="66" t="n">
        <f aca="false">ROUND(S119*W119,0)</f>
        <v>35</v>
      </c>
      <c r="P119" s="66" t="n">
        <f aca="false">IF(F119="","",ROUND(SQRT((F119*L119/100)^2+(G119*O119)^2),0))</f>
        <v>25</v>
      </c>
      <c r="R119" s="67" t="n">
        <v>17.1257082824832</v>
      </c>
      <c r="S119" s="68" t="n">
        <f aca="false">U119*V119*$F$5</f>
        <v>242.481171548117</v>
      </c>
      <c r="T119" s="69" t="n">
        <f aca="false">MAX(0,MIN(1,R119/100+$D$5))</f>
        <v>0.682501944017086</v>
      </c>
      <c r="U119" s="69" t="n">
        <v>0.248953974895398</v>
      </c>
      <c r="V119" s="68" t="n">
        <v>974</v>
      </c>
      <c r="W119" s="69" t="n">
        <v>0.144238908687966</v>
      </c>
      <c r="X119" s="70" t="s">
        <v>188</v>
      </c>
      <c r="Y119" s="70" t="s">
        <v>189</v>
      </c>
    </row>
    <row r="120" customFormat="false" ht="15" hidden="false" customHeight="false" outlineLevel="0" collapsed="false">
      <c r="A120" s="32" t="s">
        <v>256</v>
      </c>
      <c r="B120" s="32" t="s">
        <v>258</v>
      </c>
      <c r="C120" s="32" t="s">
        <v>317</v>
      </c>
      <c r="D120" s="66" t="n">
        <f aca="false">ROUND(S120*T120,0)</f>
        <v>281</v>
      </c>
      <c r="E120" s="66" t="n">
        <f aca="false">ROUND(S120,0)-D120</f>
        <v>168</v>
      </c>
      <c r="F120" s="66" t="n">
        <f aca="false">IF(COUNTA(D120:E120)=0,"",SUM(D120:E120))</f>
        <v>449</v>
      </c>
      <c r="G120" s="47" t="n">
        <f aca="false">IF(OR(F120="",F120=0),"",D120/F120)</f>
        <v>0.625835189309577</v>
      </c>
      <c r="H120" s="47" t="n">
        <f aca="false">IF(OR(F120="",F120=0),"",E120/F120)</f>
        <v>0.374164810690423</v>
      </c>
      <c r="I120" s="32" t="s">
        <v>187</v>
      </c>
      <c r="J120" s="36" t="n">
        <v>3.50278191458698</v>
      </c>
      <c r="K120" s="36" t="n">
        <f aca="false">$K$8</f>
        <v>1.08097709874515</v>
      </c>
      <c r="L120" s="36" t="n">
        <f aca="false">SQRT(J120^2+K120^2)</f>
        <v>3.66578676809892</v>
      </c>
      <c r="M120" s="47" t="n">
        <f aca="false">IF(G120="","",MAX(0,G120-1.96*L120/100))</f>
        <v>0.553985768654838</v>
      </c>
      <c r="N120" s="47" t="n">
        <f aca="false">IF(G120="","",MIN(1,G120+1.96*L120/100))</f>
        <v>0.697684609964316</v>
      </c>
      <c r="O120" s="66" t="n">
        <f aca="false">ROUND(S120*W120,0)</f>
        <v>65</v>
      </c>
      <c r="P120" s="66" t="n">
        <f aca="false">IF(F120="","",ROUND(SQRT((F120*L120/100)^2+(G120*O120)^2),0))</f>
        <v>44</v>
      </c>
      <c r="R120" s="67" t="n">
        <v>11.5227420742359</v>
      </c>
      <c r="S120" s="68" t="n">
        <f aca="false">U120*V120*$F$5</f>
        <v>448.675647668394</v>
      </c>
      <c r="T120" s="69" t="n">
        <f aca="false">MAX(0,MIN(1,R120/100+$D$5))</f>
        <v>0.626472281934612</v>
      </c>
      <c r="U120" s="69" t="n">
        <v>0.437305699481865</v>
      </c>
      <c r="V120" s="68" t="n">
        <v>1026</v>
      </c>
      <c r="W120" s="69" t="n">
        <v>0.144238908687966</v>
      </c>
      <c r="X120" s="70" t="s">
        <v>188</v>
      </c>
      <c r="Y120" s="70" t="s">
        <v>189</v>
      </c>
    </row>
    <row r="121" customFormat="false" ht="15" hidden="false" customHeight="false" outlineLevel="0" collapsed="false">
      <c r="A121" s="32" t="s">
        <v>256</v>
      </c>
      <c r="B121" s="32" t="s">
        <v>258</v>
      </c>
      <c r="C121" s="32" t="s">
        <v>318</v>
      </c>
      <c r="D121" s="66" t="n">
        <f aca="false">ROUND(S121*T121,0)</f>
        <v>214</v>
      </c>
      <c r="E121" s="66" t="n">
        <f aca="false">ROUND(S121,0)-D121</f>
        <v>96</v>
      </c>
      <c r="F121" s="66" t="n">
        <f aca="false">IF(COUNTA(D121:E121)=0,"",SUM(D121:E121))</f>
        <v>310</v>
      </c>
      <c r="G121" s="47" t="n">
        <f aca="false">IF(OR(F121="",F121=0),"",D121/F121)</f>
        <v>0.690322580645161</v>
      </c>
      <c r="H121" s="47" t="n">
        <f aca="false">IF(OR(F121="",F121=0),"",E121/F121)</f>
        <v>0.309677419354839</v>
      </c>
      <c r="I121" s="32" t="s">
        <v>187</v>
      </c>
      <c r="J121" s="36" t="n">
        <v>3.50278191458698</v>
      </c>
      <c r="K121" s="36" t="n">
        <f aca="false">$K$8</f>
        <v>1.08097709874515</v>
      </c>
      <c r="L121" s="36" t="n">
        <f aca="false">SQRT(J121^2+K121^2)</f>
        <v>3.66578676809892</v>
      </c>
      <c r="M121" s="47" t="n">
        <f aca="false">IF(G121="","",MAX(0,G121-1.96*L121/100))</f>
        <v>0.618473159990422</v>
      </c>
      <c r="N121" s="47" t="n">
        <f aca="false">IF(G121="","",MIN(1,G121+1.96*L121/100))</f>
        <v>0.7621720012999</v>
      </c>
      <c r="O121" s="66" t="n">
        <f aca="false">ROUND(S121*W121,0)</f>
        <v>45</v>
      </c>
      <c r="P121" s="66" t="n">
        <f aca="false">IF(F121="","",ROUND(SQRT((F121*L121/100)^2+(G121*O121)^2),0))</f>
        <v>33</v>
      </c>
      <c r="R121" s="67" t="n">
        <v>17.7759825559237</v>
      </c>
      <c r="S121" s="68" t="n">
        <f aca="false">U121*V121*$F$5</f>
        <v>310.16656308266</v>
      </c>
      <c r="T121" s="69" t="n">
        <f aca="false">MAX(0,MIN(1,R121/100+$D$5))</f>
        <v>0.689004686751491</v>
      </c>
      <c r="U121" s="69" t="n">
        <v>0.187072715972654</v>
      </c>
      <c r="V121" s="68" t="n">
        <v>1658</v>
      </c>
      <c r="W121" s="69" t="n">
        <v>0.144238908687966</v>
      </c>
      <c r="X121" s="70" t="s">
        <v>188</v>
      </c>
      <c r="Y121" s="70" t="s">
        <v>189</v>
      </c>
    </row>
    <row r="122" customFormat="false" ht="15" hidden="false" customHeight="false" outlineLevel="0" collapsed="false">
      <c r="A122" s="32" t="s">
        <v>256</v>
      </c>
      <c r="B122" s="32" t="s">
        <v>319</v>
      </c>
      <c r="C122" s="32" t="s">
        <v>320</v>
      </c>
      <c r="D122" s="66" t="n">
        <f aca="false">ROUND(S122*T122,0)</f>
        <v>470</v>
      </c>
      <c r="E122" s="66" t="n">
        <f aca="false">ROUND(S122,0)-D122</f>
        <v>187</v>
      </c>
      <c r="F122" s="66" t="n">
        <f aca="false">IF(COUNTA(D122:E122)=0,"",SUM(D122:E122))</f>
        <v>657</v>
      </c>
      <c r="G122" s="47" t="n">
        <f aca="false">IF(OR(F122="",F122=0),"",D122/F122)</f>
        <v>0.715372907153729</v>
      </c>
      <c r="H122" s="47" t="n">
        <f aca="false">IF(OR(F122="",F122=0),"",E122/F122)</f>
        <v>0.284627092846271</v>
      </c>
      <c r="I122" s="32" t="s">
        <v>187</v>
      </c>
      <c r="J122" s="36" t="n">
        <v>2.43699899914484</v>
      </c>
      <c r="K122" s="36" t="n">
        <f aca="false">$K$8</f>
        <v>1.08097709874515</v>
      </c>
      <c r="L122" s="36" t="n">
        <f aca="false">SQRT(J122^2+K122^2)</f>
        <v>2.66598492303397</v>
      </c>
      <c r="M122" s="47" t="n">
        <f aca="false">IF(G122="","",MAX(0,G122-1.96*L122/100))</f>
        <v>0.663119602662263</v>
      </c>
      <c r="N122" s="47" t="n">
        <f aca="false">IF(G122="","",MIN(1,G122+1.96*L122/100))</f>
        <v>0.767626211645195</v>
      </c>
      <c r="O122" s="66" t="n">
        <f aca="false">ROUND(S122*W122,0)</f>
        <v>56</v>
      </c>
      <c r="P122" s="66" t="n">
        <f aca="false">IF(F122="","",ROUND(SQRT((F122*L122/100)^2+(G122*O122)^2),0))</f>
        <v>44</v>
      </c>
      <c r="R122" s="67" t="n">
        <v>20.3354220063399</v>
      </c>
      <c r="S122" s="68" t="n">
        <f aca="false">U122*V122*$F$5</f>
        <v>657.496995708155</v>
      </c>
      <c r="T122" s="69" t="n">
        <f aca="false">MAX(0,MIN(1,R122/100+$D$5))</f>
        <v>0.714599081255653</v>
      </c>
      <c r="U122" s="69" t="n">
        <v>0.542489270386266</v>
      </c>
      <c r="V122" s="68" t="n">
        <v>1212</v>
      </c>
      <c r="W122" s="69" t="n">
        <v>0.084758520671361</v>
      </c>
      <c r="X122" s="70" t="s">
        <v>194</v>
      </c>
      <c r="Y122" s="70" t="s">
        <v>189</v>
      </c>
    </row>
    <row r="123" customFormat="false" ht="15" hidden="false" customHeight="false" outlineLevel="0" collapsed="false">
      <c r="A123" s="32" t="s">
        <v>256</v>
      </c>
      <c r="B123" s="32" t="s">
        <v>319</v>
      </c>
      <c r="C123" s="32" t="s">
        <v>321</v>
      </c>
      <c r="D123" s="66" t="n">
        <f aca="false">ROUND(S123*T123,0)</f>
        <v>315</v>
      </c>
      <c r="E123" s="66" t="n">
        <f aca="false">ROUND(S123,0)-D123</f>
        <v>151</v>
      </c>
      <c r="F123" s="66" t="n">
        <f aca="false">IF(COUNTA(D123:E123)=0,"",SUM(D123:E123))</f>
        <v>466</v>
      </c>
      <c r="G123" s="47" t="n">
        <f aca="false">IF(OR(F123="",F123=0),"",D123/F123)</f>
        <v>0.675965665236052</v>
      </c>
      <c r="H123" s="47" t="n">
        <f aca="false">IF(OR(F123="",F123=0),"",E123/F123)</f>
        <v>0.324034334763949</v>
      </c>
      <c r="I123" s="32" t="s">
        <v>187</v>
      </c>
      <c r="J123" s="36" t="n">
        <v>3.50278191458698</v>
      </c>
      <c r="K123" s="36" t="n">
        <f aca="false">$K$8</f>
        <v>1.08097709874515</v>
      </c>
      <c r="L123" s="36" t="n">
        <f aca="false">SQRT(J123^2+K123^2)</f>
        <v>3.66578676809892</v>
      </c>
      <c r="M123" s="47" t="n">
        <f aca="false">IF(G123="","",MAX(0,G123-1.96*L123/100))</f>
        <v>0.604116244581313</v>
      </c>
      <c r="N123" s="47" t="n">
        <f aca="false">IF(G123="","",MIN(1,G123+1.96*L123/100))</f>
        <v>0.74781508589079</v>
      </c>
      <c r="O123" s="66" t="n">
        <f aca="false">ROUND(S123*W123,0)</f>
        <v>67</v>
      </c>
      <c r="P123" s="66" t="n">
        <f aca="false">IF(F123="","",ROUND(SQRT((F123*L123/100)^2+(G123*O123)^2),0))</f>
        <v>48</v>
      </c>
      <c r="R123" s="67" t="n">
        <v>16.5407129858847</v>
      </c>
      <c r="S123" s="68" t="n">
        <f aca="false">U123*V123*$F$5</f>
        <v>465.633707865169</v>
      </c>
      <c r="T123" s="69" t="n">
        <f aca="false">MAX(0,MIN(1,R123/100+$D$5))</f>
        <v>0.6766519910511</v>
      </c>
      <c r="U123" s="69" t="n">
        <v>0.519101123595506</v>
      </c>
      <c r="V123" s="68" t="n">
        <v>897</v>
      </c>
      <c r="W123" s="69" t="n">
        <v>0.144238908687966</v>
      </c>
      <c r="X123" s="70" t="s">
        <v>188</v>
      </c>
      <c r="Y123" s="70" t="s">
        <v>189</v>
      </c>
    </row>
    <row r="124" customFormat="false" ht="15" hidden="false" customHeight="false" outlineLevel="0" collapsed="false">
      <c r="A124" s="32" t="s">
        <v>256</v>
      </c>
      <c r="B124" s="32" t="s">
        <v>319</v>
      </c>
      <c r="C124" s="32" t="s">
        <v>322</v>
      </c>
      <c r="D124" s="66" t="n">
        <f aca="false">ROUND(S124*T124,0)</f>
        <v>350</v>
      </c>
      <c r="E124" s="66" t="n">
        <f aca="false">ROUND(S124,0)-D124</f>
        <v>137</v>
      </c>
      <c r="F124" s="66" t="n">
        <f aca="false">IF(COUNTA(D124:E124)=0,"",SUM(D124:E124))</f>
        <v>487</v>
      </c>
      <c r="G124" s="47" t="n">
        <f aca="false">IF(OR(F124="",F124=0),"",D124/F124)</f>
        <v>0.718685831622177</v>
      </c>
      <c r="H124" s="47" t="n">
        <f aca="false">IF(OR(F124="",F124=0),"",E124/F124)</f>
        <v>0.281314168377823</v>
      </c>
      <c r="I124" s="32" t="s">
        <v>187</v>
      </c>
      <c r="J124" s="36" t="n">
        <v>3.50278191458698</v>
      </c>
      <c r="K124" s="36" t="n">
        <f aca="false">$K$8</f>
        <v>1.08097709874515</v>
      </c>
      <c r="L124" s="36" t="n">
        <f aca="false">SQRT(J124^2+K124^2)</f>
        <v>3.66578676809892</v>
      </c>
      <c r="M124" s="47" t="n">
        <f aca="false">IF(G124="","",MAX(0,G124-1.96*L124/100))</f>
        <v>0.646836410967438</v>
      </c>
      <c r="N124" s="47" t="n">
        <f aca="false">IF(G124="","",MIN(1,G124+1.96*L124/100))</f>
        <v>0.790535252276916</v>
      </c>
      <c r="O124" s="66" t="n">
        <f aca="false">ROUND(S124*W124,0)</f>
        <v>70</v>
      </c>
      <c r="P124" s="66" t="n">
        <f aca="false">IF(F124="","",ROUND(SQRT((F124*L124/100)^2+(G124*O124)^2),0))</f>
        <v>53</v>
      </c>
      <c r="R124" s="67" t="n">
        <v>20.8121615572747</v>
      </c>
      <c r="S124" s="68" t="n">
        <f aca="false">U124*V124*$F$5</f>
        <v>486.64</v>
      </c>
      <c r="T124" s="69" t="n">
        <f aca="false">MAX(0,MIN(1,R124/100+$D$5))</f>
        <v>0.719366476765001</v>
      </c>
      <c r="U124" s="69" t="n">
        <v>0.56</v>
      </c>
      <c r="V124" s="68" t="n">
        <v>869</v>
      </c>
      <c r="W124" s="69" t="n">
        <v>0.144238908687966</v>
      </c>
      <c r="X124" s="70" t="s">
        <v>188</v>
      </c>
      <c r="Y124" s="70" t="s">
        <v>189</v>
      </c>
    </row>
    <row r="125" customFormat="false" ht="15" hidden="false" customHeight="false" outlineLevel="0" collapsed="false">
      <c r="A125" s="32" t="s">
        <v>256</v>
      </c>
      <c r="B125" s="32" t="s">
        <v>319</v>
      </c>
      <c r="C125" s="32" t="s">
        <v>323</v>
      </c>
      <c r="D125" s="66" t="n">
        <f aca="false">ROUND(S125*T125,0)</f>
        <v>379</v>
      </c>
      <c r="E125" s="66" t="n">
        <f aca="false">ROUND(S125,0)-D125</f>
        <v>168</v>
      </c>
      <c r="F125" s="66" t="n">
        <f aca="false">IF(COUNTA(D125:E125)=0,"",SUM(D125:E125))</f>
        <v>547</v>
      </c>
      <c r="G125" s="47" t="n">
        <f aca="false">IF(OR(F125="",F125=0),"",D125/F125)</f>
        <v>0.692870201096892</v>
      </c>
      <c r="H125" s="47" t="n">
        <f aca="false">IF(OR(F125="",F125=0),"",E125/F125)</f>
        <v>0.307129798903108</v>
      </c>
      <c r="I125" s="32" t="s">
        <v>187</v>
      </c>
      <c r="J125" s="36" t="n">
        <v>3.50278191458698</v>
      </c>
      <c r="K125" s="36" t="n">
        <f aca="false">$K$8</f>
        <v>1.08097709874515</v>
      </c>
      <c r="L125" s="36" t="n">
        <f aca="false">SQRT(J125^2+K125^2)</f>
        <v>3.66578676809892</v>
      </c>
      <c r="M125" s="47" t="n">
        <f aca="false">IF(G125="","",MAX(0,G125-1.96*L125/100))</f>
        <v>0.621020780442153</v>
      </c>
      <c r="N125" s="47" t="n">
        <f aca="false">IF(G125="","",MIN(1,G125+1.96*L125/100))</f>
        <v>0.764719621751631</v>
      </c>
      <c r="O125" s="66" t="n">
        <f aca="false">ROUND(S125*W125,0)</f>
        <v>79</v>
      </c>
      <c r="P125" s="66" t="n">
        <f aca="false">IF(F125="","",ROUND(SQRT((F125*L125/100)^2+(G125*O125)^2),0))</f>
        <v>58</v>
      </c>
      <c r="R125" s="67" t="n">
        <v>18.0731851462962</v>
      </c>
      <c r="S125" s="68" t="n">
        <f aca="false">U125*V125*$F$5</f>
        <v>547.019495412844</v>
      </c>
      <c r="T125" s="69" t="n">
        <f aca="false">MAX(0,MIN(1,R125/100+$D$5))</f>
        <v>0.691976712655216</v>
      </c>
      <c r="U125" s="69" t="n">
        <v>0.666284403669725</v>
      </c>
      <c r="V125" s="68" t="n">
        <v>821</v>
      </c>
      <c r="W125" s="69" t="n">
        <v>0.144238908687966</v>
      </c>
      <c r="X125" s="70" t="s">
        <v>188</v>
      </c>
      <c r="Y125" s="70" t="s">
        <v>189</v>
      </c>
    </row>
    <row r="126" customFormat="false" ht="15" hidden="false" customHeight="false" outlineLevel="0" collapsed="false">
      <c r="A126" s="32" t="s">
        <v>256</v>
      </c>
      <c r="B126" s="32" t="s">
        <v>319</v>
      </c>
      <c r="C126" s="32" t="s">
        <v>324</v>
      </c>
      <c r="D126" s="66" t="n">
        <f aca="false">ROUND(S126*T126,0)</f>
        <v>591</v>
      </c>
      <c r="E126" s="66" t="n">
        <f aca="false">ROUND(S126,0)-D126</f>
        <v>307</v>
      </c>
      <c r="F126" s="66" t="n">
        <f aca="false">IF(COUNTA(D126:E126)=0,"",SUM(D126:E126))</f>
        <v>898</v>
      </c>
      <c r="G126" s="47" t="n">
        <f aca="false">IF(OR(F126="",F126=0),"",D126/F126)</f>
        <v>0.658129175946548</v>
      </c>
      <c r="H126" s="47" t="n">
        <f aca="false">IF(OR(F126="",F126=0),"",E126/F126)</f>
        <v>0.341870824053452</v>
      </c>
      <c r="I126" s="32" t="s">
        <v>187</v>
      </c>
      <c r="J126" s="36" t="n">
        <v>2.43699899914484</v>
      </c>
      <c r="K126" s="36" t="n">
        <f aca="false">$K$8</f>
        <v>1.08097709874515</v>
      </c>
      <c r="L126" s="36" t="n">
        <f aca="false">SQRT(J126^2+K126^2)</f>
        <v>2.66598492303397</v>
      </c>
      <c r="M126" s="47" t="n">
        <f aca="false">IF(G126="","",MAX(0,G126-1.96*L126/100))</f>
        <v>0.605875871455082</v>
      </c>
      <c r="N126" s="47" t="n">
        <f aca="false">IF(G126="","",MIN(1,G126+1.96*L126/100))</f>
        <v>0.710382480438014</v>
      </c>
      <c r="O126" s="66" t="n">
        <f aca="false">ROUND(S126*W126,0)</f>
        <v>76</v>
      </c>
      <c r="P126" s="66" t="n">
        <f aca="false">IF(F126="","",ROUND(SQRT((F126*L126/100)^2+(G126*O126)^2),0))</f>
        <v>55</v>
      </c>
      <c r="R126" s="67" t="n">
        <v>14.636738657251</v>
      </c>
      <c r="S126" s="68" t="n">
        <f aca="false">U126*V126*$F$5</f>
        <v>898.212765957447</v>
      </c>
      <c r="T126" s="69" t="n">
        <f aca="false">MAX(0,MIN(1,R126/100+$D$5))</f>
        <v>0.657612247764764</v>
      </c>
      <c r="U126" s="69" t="n">
        <v>0.510638297872341</v>
      </c>
      <c r="V126" s="68" t="n">
        <v>1759</v>
      </c>
      <c r="W126" s="69" t="n">
        <v>0.084758520671361</v>
      </c>
      <c r="X126" s="70" t="s">
        <v>194</v>
      </c>
      <c r="Y126" s="70" t="s">
        <v>189</v>
      </c>
    </row>
    <row r="127" customFormat="false" ht="15" hidden="false" customHeight="false" outlineLevel="0" collapsed="false">
      <c r="A127" s="32" t="s">
        <v>256</v>
      </c>
      <c r="B127" s="32" t="s">
        <v>319</v>
      </c>
      <c r="C127" s="32" t="s">
        <v>325</v>
      </c>
      <c r="D127" s="66" t="n">
        <f aca="false">ROUND(S127*T127,0)</f>
        <v>395</v>
      </c>
      <c r="E127" s="66" t="n">
        <f aca="false">ROUND(S127,0)-D127</f>
        <v>239</v>
      </c>
      <c r="F127" s="66" t="n">
        <f aca="false">IF(COUNTA(D127:E127)=0,"",SUM(D127:E127))</f>
        <v>634</v>
      </c>
      <c r="G127" s="47" t="n">
        <f aca="false">IF(OR(F127="",F127=0),"",D127/F127)</f>
        <v>0.623028391167192</v>
      </c>
      <c r="H127" s="47" t="n">
        <f aca="false">IF(OR(F127="",F127=0),"",E127/F127)</f>
        <v>0.376971608832808</v>
      </c>
      <c r="I127" s="32" t="s">
        <v>187</v>
      </c>
      <c r="J127" s="36" t="n">
        <v>2.43699899914484</v>
      </c>
      <c r="K127" s="36" t="n">
        <f aca="false">$K$8</f>
        <v>1.08097709874515</v>
      </c>
      <c r="L127" s="36" t="n">
        <f aca="false">SQRT(J127^2+K127^2)</f>
        <v>2.66598492303397</v>
      </c>
      <c r="M127" s="47" t="n">
        <f aca="false">IF(G127="","",MAX(0,G127-1.96*L127/100))</f>
        <v>0.570775086675727</v>
      </c>
      <c r="N127" s="47" t="n">
        <f aca="false">IF(G127="","",MIN(1,G127+1.96*L127/100))</f>
        <v>0.675281695658658</v>
      </c>
      <c r="O127" s="66" t="n">
        <f aca="false">ROUND(S127*W127,0)</f>
        <v>54</v>
      </c>
      <c r="P127" s="66" t="n">
        <f aca="false">IF(F127="","",ROUND(SQRT((F127*L127/100)^2+(G127*O127)^2),0))</f>
        <v>38</v>
      </c>
      <c r="R127" s="67" t="n">
        <v>11.2562355112471</v>
      </c>
      <c r="S127" s="68" t="n">
        <f aca="false">U127*V127*$F$5</f>
        <v>634.007858546169</v>
      </c>
      <c r="T127" s="69" t="n">
        <f aca="false">MAX(0,MIN(1,R127/100+$D$5))</f>
        <v>0.623807216304724</v>
      </c>
      <c r="U127" s="69" t="n">
        <v>0.609037328094303</v>
      </c>
      <c r="V127" s="68" t="n">
        <v>1041</v>
      </c>
      <c r="W127" s="69" t="n">
        <v>0.084758520671361</v>
      </c>
      <c r="X127" s="70" t="s">
        <v>194</v>
      </c>
      <c r="Y127" s="70" t="s">
        <v>189</v>
      </c>
    </row>
    <row r="128" customFormat="false" ht="15" hidden="false" customHeight="false" outlineLevel="0" collapsed="false">
      <c r="A128" s="32" t="s">
        <v>256</v>
      </c>
      <c r="B128" s="32" t="s">
        <v>319</v>
      </c>
      <c r="C128" s="32" t="s">
        <v>326</v>
      </c>
      <c r="D128" s="66" t="n">
        <f aca="false">ROUND(S128*T128,0)</f>
        <v>444</v>
      </c>
      <c r="E128" s="66" t="n">
        <f aca="false">ROUND(S128,0)-D128</f>
        <v>283</v>
      </c>
      <c r="F128" s="66" t="n">
        <f aca="false">IF(COUNTA(D128:E128)=0,"",SUM(D128:E128))</f>
        <v>727</v>
      </c>
      <c r="G128" s="47" t="n">
        <f aca="false">IF(OR(F128="",F128=0),"",D128/F128)</f>
        <v>0.610729023383769</v>
      </c>
      <c r="H128" s="47" t="n">
        <f aca="false">IF(OR(F128="",F128=0),"",E128/F128)</f>
        <v>0.389270976616231</v>
      </c>
      <c r="I128" s="32" t="s">
        <v>187</v>
      </c>
      <c r="J128" s="36" t="n">
        <v>2.43699899914484</v>
      </c>
      <c r="K128" s="36" t="n">
        <f aca="false">$K$8</f>
        <v>1.08097709874515</v>
      </c>
      <c r="L128" s="36" t="n">
        <f aca="false">SQRT(J128^2+K128^2)</f>
        <v>2.66598492303397</v>
      </c>
      <c r="M128" s="47" t="n">
        <f aca="false">IF(G128="","",MAX(0,G128-1.96*L128/100))</f>
        <v>0.558475718892303</v>
      </c>
      <c r="N128" s="47" t="n">
        <f aca="false">IF(G128="","",MIN(1,G128+1.96*L128/100))</f>
        <v>0.662982327875235</v>
      </c>
      <c r="O128" s="66" t="n">
        <f aca="false">ROUND(S128*W128,0)</f>
        <v>62</v>
      </c>
      <c r="P128" s="66" t="n">
        <f aca="false">IF(F128="","",ROUND(SQRT((F128*L128/100)^2+(G128*O128)^2),0))</f>
        <v>43</v>
      </c>
      <c r="R128" s="67" t="n">
        <v>9.94339293887748</v>
      </c>
      <c r="S128" s="68" t="n">
        <f aca="false">U128*V128*$F$5</f>
        <v>727.46884272997</v>
      </c>
      <c r="T128" s="69" t="n">
        <f aca="false">MAX(0,MIN(1,R128/100+$D$5))</f>
        <v>0.610678790581028</v>
      </c>
      <c r="U128" s="69" t="n">
        <v>0.554896142433234</v>
      </c>
      <c r="V128" s="68" t="n">
        <v>1311</v>
      </c>
      <c r="W128" s="69" t="n">
        <v>0.084758520671361</v>
      </c>
      <c r="X128" s="70" t="s">
        <v>194</v>
      </c>
      <c r="Y128" s="70" t="s">
        <v>189</v>
      </c>
    </row>
    <row r="129" customFormat="false" ht="15" hidden="false" customHeight="false" outlineLevel="0" collapsed="false">
      <c r="A129" s="32" t="s">
        <v>256</v>
      </c>
      <c r="B129" s="32" t="s">
        <v>319</v>
      </c>
      <c r="C129" s="32" t="s">
        <v>327</v>
      </c>
      <c r="D129" s="66" t="n">
        <f aca="false">ROUND(S129*T129,0)</f>
        <v>549</v>
      </c>
      <c r="E129" s="66" t="n">
        <f aca="false">ROUND(S129,0)-D129</f>
        <v>349</v>
      </c>
      <c r="F129" s="66" t="n">
        <f aca="false">IF(COUNTA(D129:E129)=0,"",SUM(D129:E129))</f>
        <v>898</v>
      </c>
      <c r="G129" s="47" t="n">
        <f aca="false">IF(OR(F129="",F129=0),"",D129/F129)</f>
        <v>0.611358574610245</v>
      </c>
      <c r="H129" s="47" t="n">
        <f aca="false">IF(OR(F129="",F129=0),"",E129/F129)</f>
        <v>0.388641425389755</v>
      </c>
      <c r="I129" s="32" t="s">
        <v>187</v>
      </c>
      <c r="J129" s="36" t="n">
        <v>2.43699899914484</v>
      </c>
      <c r="K129" s="36" t="n">
        <f aca="false">$K$8</f>
        <v>1.08097709874515</v>
      </c>
      <c r="L129" s="36" t="n">
        <f aca="false">SQRT(J129^2+K129^2)</f>
        <v>2.66598492303397</v>
      </c>
      <c r="M129" s="47" t="n">
        <f aca="false">IF(G129="","",MAX(0,G129-1.96*L129/100))</f>
        <v>0.559105270118779</v>
      </c>
      <c r="N129" s="47" t="n">
        <f aca="false">IF(G129="","",MIN(1,G129+1.96*L129/100))</f>
        <v>0.663611879101711</v>
      </c>
      <c r="O129" s="66" t="n">
        <f aca="false">ROUND(S129*W129,0)</f>
        <v>76</v>
      </c>
      <c r="P129" s="66" t="n">
        <f aca="false">IF(F129="","",ROUND(SQRT((F129*L129/100)^2+(G129*O129)^2),0))</f>
        <v>52</v>
      </c>
      <c r="R129" s="67" t="n">
        <v>9.9533494836507</v>
      </c>
      <c r="S129" s="68" t="n">
        <f aca="false">U129*V129*$F$5</f>
        <v>898.28</v>
      </c>
      <c r="T129" s="69" t="n">
        <f aca="false">MAX(0,MIN(1,R129/100+$D$5))</f>
        <v>0.610778356028761</v>
      </c>
      <c r="U129" s="69" t="n">
        <v>0.68</v>
      </c>
      <c r="V129" s="68" t="n">
        <v>1321</v>
      </c>
      <c r="W129" s="69" t="n">
        <v>0.084758520671361</v>
      </c>
      <c r="X129" s="70" t="s">
        <v>194</v>
      </c>
      <c r="Y129" s="70" t="s">
        <v>189</v>
      </c>
    </row>
    <row r="130" customFormat="false" ht="15" hidden="false" customHeight="false" outlineLevel="0" collapsed="false">
      <c r="A130" s="32" t="s">
        <v>256</v>
      </c>
      <c r="B130" s="32" t="s">
        <v>319</v>
      </c>
      <c r="C130" s="32" t="s">
        <v>328</v>
      </c>
      <c r="D130" s="66" t="n">
        <f aca="false">ROUND(S130*T130,0)</f>
        <v>417</v>
      </c>
      <c r="E130" s="66" t="n">
        <f aca="false">ROUND(S130,0)-D130</f>
        <v>248</v>
      </c>
      <c r="F130" s="66" t="n">
        <f aca="false">IF(COUNTA(D130:E130)=0,"",SUM(D130:E130))</f>
        <v>665</v>
      </c>
      <c r="G130" s="47" t="n">
        <f aca="false">IF(OR(F130="",F130=0),"",D130/F130)</f>
        <v>0.627067669172932</v>
      </c>
      <c r="H130" s="47" t="n">
        <f aca="false">IF(OR(F130="",F130=0),"",E130/F130)</f>
        <v>0.372932330827068</v>
      </c>
      <c r="I130" s="32" t="s">
        <v>187</v>
      </c>
      <c r="J130" s="36" t="n">
        <v>2.43699899914484</v>
      </c>
      <c r="K130" s="36" t="n">
        <f aca="false">$K$8</f>
        <v>1.08097709874515</v>
      </c>
      <c r="L130" s="36" t="n">
        <f aca="false">SQRT(J130^2+K130^2)</f>
        <v>2.66598492303397</v>
      </c>
      <c r="M130" s="47" t="n">
        <f aca="false">IF(G130="","",MAX(0,G130-1.96*L130/100))</f>
        <v>0.574814364681467</v>
      </c>
      <c r="N130" s="47" t="n">
        <f aca="false">IF(G130="","",MIN(1,G130+1.96*L130/100))</f>
        <v>0.679320973664398</v>
      </c>
      <c r="O130" s="66" t="n">
        <f aca="false">ROUND(S130*W130,0)</f>
        <v>56</v>
      </c>
      <c r="P130" s="66" t="n">
        <f aca="false">IF(F130="","",ROUND(SQRT((F130*L130/100)^2+(G130*O130)^2),0))</f>
        <v>39</v>
      </c>
      <c r="R130" s="67" t="n">
        <v>11.5720858195507</v>
      </c>
      <c r="S130" s="68" t="n">
        <f aca="false">U130*V130*$F$5</f>
        <v>665.309142318568</v>
      </c>
      <c r="T130" s="69" t="n">
        <f aca="false">MAX(0,MIN(1,R130/100+$D$5))</f>
        <v>0.62696571938776</v>
      </c>
      <c r="U130" s="69" t="n">
        <v>0.61545711592837</v>
      </c>
      <c r="V130" s="68" t="n">
        <v>1081</v>
      </c>
      <c r="W130" s="69" t="n">
        <v>0.084758520671361</v>
      </c>
      <c r="X130" s="70" t="s">
        <v>194</v>
      </c>
      <c r="Y130" s="70" t="s">
        <v>189</v>
      </c>
    </row>
    <row r="131" customFormat="false" ht="15" hidden="false" customHeight="false" outlineLevel="0" collapsed="false">
      <c r="A131" s="32" t="s">
        <v>256</v>
      </c>
      <c r="B131" s="32" t="s">
        <v>319</v>
      </c>
      <c r="C131" s="32" t="s">
        <v>329</v>
      </c>
      <c r="D131" s="66" t="n">
        <f aca="false">ROUND(S131*T131,0)</f>
        <v>325</v>
      </c>
      <c r="E131" s="66" t="n">
        <f aca="false">ROUND(S131,0)-D131</f>
        <v>255</v>
      </c>
      <c r="F131" s="66" t="n">
        <f aca="false">IF(COUNTA(D131:E131)=0,"",SUM(D131:E131))</f>
        <v>580</v>
      </c>
      <c r="G131" s="47" t="n">
        <f aca="false">IF(OR(F131="",F131=0),"",D131/F131)</f>
        <v>0.560344827586207</v>
      </c>
      <c r="H131" s="47" t="n">
        <f aca="false">IF(OR(F131="",F131=0),"",E131/F131)</f>
        <v>0.439655172413793</v>
      </c>
      <c r="I131" s="32" t="s">
        <v>187</v>
      </c>
      <c r="J131" s="36" t="n">
        <v>2.43699899914484</v>
      </c>
      <c r="K131" s="36" t="n">
        <f aca="false">$K$8</f>
        <v>1.08097709874515</v>
      </c>
      <c r="L131" s="36" t="n">
        <f aca="false">SQRT(J131^2+K131^2)</f>
        <v>2.66598492303397</v>
      </c>
      <c r="M131" s="47" t="n">
        <f aca="false">IF(G131="","",MAX(0,G131-1.96*L131/100))</f>
        <v>0.508091523094741</v>
      </c>
      <c r="N131" s="47" t="n">
        <f aca="false">IF(G131="","",MIN(1,G131+1.96*L131/100))</f>
        <v>0.612598132077673</v>
      </c>
      <c r="O131" s="66" t="n">
        <f aca="false">ROUND(S131*W131,0)</f>
        <v>49</v>
      </c>
      <c r="P131" s="66" t="n">
        <f aca="false">IF(F131="","",ROUND(SQRT((F131*L131/100)^2+(G131*O131)^2),0))</f>
        <v>32</v>
      </c>
      <c r="R131" s="67" t="n">
        <v>4.8386375536955</v>
      </c>
      <c r="S131" s="68" t="n">
        <f aca="false">U131*V131*$F$5</f>
        <v>580.019459459459</v>
      </c>
      <c r="T131" s="69" t="n">
        <f aca="false">MAX(0,MIN(1,R131/100+$D$5))</f>
        <v>0.559631236729209</v>
      </c>
      <c r="U131" s="69" t="n">
        <v>0.634594594594595</v>
      </c>
      <c r="V131" s="68" t="n">
        <v>914</v>
      </c>
      <c r="W131" s="69" t="n">
        <v>0.084758520671361</v>
      </c>
      <c r="X131" s="70" t="s">
        <v>194</v>
      </c>
      <c r="Y131" s="70" t="s">
        <v>189</v>
      </c>
    </row>
    <row r="132" customFormat="false" ht="15" hidden="false" customHeight="false" outlineLevel="0" collapsed="false">
      <c r="A132" s="32" t="s">
        <v>256</v>
      </c>
      <c r="B132" s="32" t="s">
        <v>319</v>
      </c>
      <c r="C132" s="32" t="s">
        <v>330</v>
      </c>
      <c r="D132" s="66" t="n">
        <f aca="false">ROUND(S132*T132,0)</f>
        <v>423</v>
      </c>
      <c r="E132" s="66" t="n">
        <f aca="false">ROUND(S132,0)-D132</f>
        <v>239</v>
      </c>
      <c r="F132" s="66" t="n">
        <f aca="false">IF(COUNTA(D132:E132)=0,"",SUM(D132:E132))</f>
        <v>662</v>
      </c>
      <c r="G132" s="47" t="n">
        <f aca="false">IF(OR(F132="",F132=0),"",D132/F132)</f>
        <v>0.638972809667674</v>
      </c>
      <c r="H132" s="47" t="n">
        <f aca="false">IF(OR(F132="",F132=0),"",E132/F132)</f>
        <v>0.361027190332326</v>
      </c>
      <c r="I132" s="32" t="s">
        <v>187</v>
      </c>
      <c r="J132" s="36" t="n">
        <v>2.43699899914484</v>
      </c>
      <c r="K132" s="36" t="n">
        <f aca="false">$K$8</f>
        <v>1.08097709874515</v>
      </c>
      <c r="L132" s="36" t="n">
        <f aca="false">SQRT(J132^2+K132^2)</f>
        <v>2.66598492303397</v>
      </c>
      <c r="M132" s="47" t="n">
        <f aca="false">IF(G132="","",MAX(0,G132-1.96*L132/100))</f>
        <v>0.586719505176208</v>
      </c>
      <c r="N132" s="47" t="n">
        <f aca="false">IF(G132="","",MIN(1,G132+1.96*L132/100))</f>
        <v>0.69122611415914</v>
      </c>
      <c r="O132" s="66" t="n">
        <f aca="false">ROUND(S132*W132,0)</f>
        <v>56</v>
      </c>
      <c r="P132" s="66" t="n">
        <f aca="false">IF(F132="","",ROUND(SQRT((F132*L132/100)^2+(G132*O132)^2),0))</f>
        <v>40</v>
      </c>
      <c r="R132" s="67" t="n">
        <v>12.7566206312306</v>
      </c>
      <c r="S132" s="68" t="n">
        <f aca="false">U132*V132*$F$5</f>
        <v>662.03519510329</v>
      </c>
      <c r="T132" s="69" t="n">
        <f aca="false">MAX(0,MIN(1,R132/100+$D$5))</f>
        <v>0.63881106750456</v>
      </c>
      <c r="U132" s="69" t="n">
        <v>0.489671002295333</v>
      </c>
      <c r="V132" s="68" t="n">
        <v>1352</v>
      </c>
      <c r="W132" s="69" t="n">
        <v>0.084758520671361</v>
      </c>
      <c r="X132" s="70" t="s">
        <v>194</v>
      </c>
      <c r="Y132" s="70" t="s">
        <v>189</v>
      </c>
    </row>
    <row r="133" customFormat="false" ht="15" hidden="false" customHeight="false" outlineLevel="0" collapsed="false">
      <c r="A133" s="32" t="s">
        <v>256</v>
      </c>
      <c r="B133" s="32" t="s">
        <v>319</v>
      </c>
      <c r="C133" s="32" t="s">
        <v>331</v>
      </c>
      <c r="D133" s="66" t="n">
        <f aca="false">ROUND(S133*T133,0)</f>
        <v>449</v>
      </c>
      <c r="E133" s="66" t="n">
        <f aca="false">ROUND(S133,0)-D133</f>
        <v>289</v>
      </c>
      <c r="F133" s="66" t="n">
        <f aca="false">IF(COUNTA(D133:E133)=0,"",SUM(D133:E133))</f>
        <v>738</v>
      </c>
      <c r="G133" s="47" t="n">
        <f aca="false">IF(OR(F133="",F133=0),"",D133/F133)</f>
        <v>0.60840108401084</v>
      </c>
      <c r="H133" s="47" t="n">
        <f aca="false">IF(OR(F133="",F133=0),"",E133/F133)</f>
        <v>0.39159891598916</v>
      </c>
      <c r="I133" s="32" t="s">
        <v>187</v>
      </c>
      <c r="J133" s="36" t="n">
        <v>2.43699899914484</v>
      </c>
      <c r="K133" s="36" t="n">
        <f aca="false">$K$8</f>
        <v>1.08097709874515</v>
      </c>
      <c r="L133" s="36" t="n">
        <f aca="false">SQRT(J133^2+K133^2)</f>
        <v>2.66598492303397</v>
      </c>
      <c r="M133" s="47" t="n">
        <f aca="false">IF(G133="","",MAX(0,G133-1.96*L133/100))</f>
        <v>0.556147779519374</v>
      </c>
      <c r="N133" s="47" t="n">
        <f aca="false">IF(G133="","",MIN(1,G133+1.96*L133/100))</f>
        <v>0.660654388502306</v>
      </c>
      <c r="O133" s="66" t="n">
        <f aca="false">ROUND(S133*W133,0)</f>
        <v>63</v>
      </c>
      <c r="P133" s="66" t="n">
        <f aca="false">IF(F133="","",ROUND(SQRT((F133*L133/100)^2+(G133*O133)^2),0))</f>
        <v>43</v>
      </c>
      <c r="R133" s="67" t="n">
        <v>9.80376182640589</v>
      </c>
      <c r="S133" s="68" t="n">
        <f aca="false">U133*V133*$F$5</f>
        <v>737.535483870968</v>
      </c>
      <c r="T133" s="69" t="n">
        <f aca="false">MAX(0,MIN(1,R133/100+$D$5))</f>
        <v>0.609282479456312</v>
      </c>
      <c r="U133" s="69" t="n">
        <v>0.561290322580645</v>
      </c>
      <c r="V133" s="68" t="n">
        <v>1314</v>
      </c>
      <c r="W133" s="69" t="n">
        <v>0.084758520671361</v>
      </c>
      <c r="X133" s="70" t="s">
        <v>194</v>
      </c>
      <c r="Y133" s="70" t="s">
        <v>189</v>
      </c>
    </row>
    <row r="134" customFormat="false" ht="15" hidden="false" customHeight="false" outlineLevel="0" collapsed="false">
      <c r="A134" s="32" t="s">
        <v>256</v>
      </c>
      <c r="B134" s="32" t="s">
        <v>332</v>
      </c>
      <c r="C134" s="32" t="s">
        <v>333</v>
      </c>
      <c r="D134" s="66" t="n">
        <f aca="false">ROUND(S134*T134,0)</f>
        <v>386</v>
      </c>
      <c r="E134" s="66" t="n">
        <f aca="false">ROUND(S134,0)-D134</f>
        <v>299</v>
      </c>
      <c r="F134" s="66" t="n">
        <f aca="false">IF(COUNTA(D134:E134)=0,"",SUM(D134:E134))</f>
        <v>685</v>
      </c>
      <c r="G134" s="47" t="n">
        <f aca="false">IF(OR(F134="",F134=0),"",D134/F134)</f>
        <v>0.563503649635037</v>
      </c>
      <c r="H134" s="47" t="n">
        <f aca="false">IF(OR(F134="",F134=0),"",E134/F134)</f>
        <v>0.436496350364964</v>
      </c>
      <c r="I134" s="32" t="s">
        <v>187</v>
      </c>
      <c r="J134" s="36" t="n">
        <v>2.43699899914484</v>
      </c>
      <c r="K134" s="36" t="n">
        <f aca="false">$K$8</f>
        <v>1.08097709874515</v>
      </c>
      <c r="L134" s="36" t="n">
        <f aca="false">SQRT(J134^2+K134^2)</f>
        <v>2.66598492303397</v>
      </c>
      <c r="M134" s="47" t="n">
        <f aca="false">IF(G134="","",MAX(0,G134-1.96*L134/100))</f>
        <v>0.511250345143571</v>
      </c>
      <c r="N134" s="47" t="n">
        <f aca="false">IF(G134="","",MIN(1,G134+1.96*L134/100))</f>
        <v>0.615756954126502</v>
      </c>
      <c r="O134" s="66" t="n">
        <f aca="false">ROUND(S134*W134,0)</f>
        <v>58</v>
      </c>
      <c r="P134" s="66" t="n">
        <f aca="false">IF(F134="","",ROUND(SQRT((F134*L134/100)^2+(G134*O134)^2),0))</f>
        <v>37</v>
      </c>
      <c r="R134" s="67" t="n">
        <v>5.26308377742172</v>
      </c>
      <c r="S134" s="68" t="n">
        <f aca="false">U134*V134*$F$5</f>
        <v>685.017857142857</v>
      </c>
      <c r="T134" s="69" t="n">
        <f aca="false">MAX(0,MIN(1,R134/100+$D$5))</f>
        <v>0.563875698966471</v>
      </c>
      <c r="U134" s="69" t="n">
        <v>0.462225274725275</v>
      </c>
      <c r="V134" s="68" t="n">
        <v>1482</v>
      </c>
      <c r="W134" s="69" t="n">
        <v>0.084758520671361</v>
      </c>
      <c r="X134" s="70" t="s">
        <v>194</v>
      </c>
      <c r="Y134" s="70" t="s">
        <v>189</v>
      </c>
    </row>
    <row r="135" customFormat="false" ht="15" hidden="false" customHeight="false" outlineLevel="0" collapsed="false">
      <c r="A135" s="32" t="s">
        <v>256</v>
      </c>
      <c r="B135" s="32" t="s">
        <v>332</v>
      </c>
      <c r="C135" s="32" t="s">
        <v>334</v>
      </c>
      <c r="D135" s="66" t="n">
        <f aca="false">ROUND(S135*T135,0)</f>
        <v>350</v>
      </c>
      <c r="E135" s="66" t="n">
        <f aca="false">ROUND(S135,0)-D135</f>
        <v>363</v>
      </c>
      <c r="F135" s="66" t="n">
        <f aca="false">IF(COUNTA(D135:E135)=0,"",SUM(D135:E135))</f>
        <v>713</v>
      </c>
      <c r="G135" s="47" t="n">
        <f aca="false">IF(OR(F135="",F135=0),"",D135/F135)</f>
        <v>0.490883590462833</v>
      </c>
      <c r="H135" s="47" t="n">
        <f aca="false">IF(OR(F135="",F135=0),"",E135/F135)</f>
        <v>0.509116409537167</v>
      </c>
      <c r="I135" s="32" t="s">
        <v>187</v>
      </c>
      <c r="J135" s="36" t="n">
        <v>2.43699899914484</v>
      </c>
      <c r="K135" s="36" t="n">
        <f aca="false">$K$8</f>
        <v>1.08097709874515</v>
      </c>
      <c r="L135" s="36" t="n">
        <f aca="false">SQRT(J135^2+K135^2)</f>
        <v>2.66598492303397</v>
      </c>
      <c r="M135" s="47" t="n">
        <f aca="false">IF(G135="","",MAX(0,G135-1.96*L135/100))</f>
        <v>0.438630285971367</v>
      </c>
      <c r="N135" s="47" t="n">
        <f aca="false">IF(G135="","",MIN(1,G135+1.96*L135/100))</f>
        <v>0.543136894954299</v>
      </c>
      <c r="O135" s="66" t="n">
        <f aca="false">ROUND(S135*W135,0)</f>
        <v>60</v>
      </c>
      <c r="P135" s="66" t="n">
        <f aca="false">IF(F135="","",ROUND(SQRT((F135*L135/100)^2+(G135*O135)^2),0))</f>
        <v>35</v>
      </c>
      <c r="R135" s="67" t="n">
        <v>-2.08413735772019</v>
      </c>
      <c r="S135" s="68" t="n">
        <f aca="false">U135*V135*$F$5</f>
        <v>712.774509803922</v>
      </c>
      <c r="T135" s="69" t="n">
        <f aca="false">MAX(0,MIN(1,R135/100+$D$5))</f>
        <v>0.490403487615052</v>
      </c>
      <c r="U135" s="69" t="n">
        <v>0.544934640522876</v>
      </c>
      <c r="V135" s="68" t="n">
        <v>1308</v>
      </c>
      <c r="W135" s="69" t="n">
        <v>0.084758520671361</v>
      </c>
      <c r="X135" s="70" t="s">
        <v>194</v>
      </c>
      <c r="Y135" s="70" t="s">
        <v>189</v>
      </c>
    </row>
    <row r="136" customFormat="false" ht="15" hidden="false" customHeight="false" outlineLevel="0" collapsed="false">
      <c r="A136" s="32" t="s">
        <v>256</v>
      </c>
      <c r="B136" s="32" t="s">
        <v>332</v>
      </c>
      <c r="C136" s="32" t="s">
        <v>335</v>
      </c>
      <c r="D136" s="66" t="n">
        <f aca="false">ROUND(S136*T136,0)</f>
        <v>408</v>
      </c>
      <c r="E136" s="66" t="n">
        <f aca="false">ROUND(S136,0)-D136</f>
        <v>373</v>
      </c>
      <c r="F136" s="66" t="n">
        <f aca="false">IF(COUNTA(D136:E136)=0,"",SUM(D136:E136))</f>
        <v>781</v>
      </c>
      <c r="G136" s="47" t="n">
        <f aca="false">IF(OR(F136="",F136=0),"",D136/F136)</f>
        <v>0.522407170294494</v>
      </c>
      <c r="H136" s="47" t="n">
        <f aca="false">IF(OR(F136="",F136=0),"",E136/F136)</f>
        <v>0.477592829705506</v>
      </c>
      <c r="I136" s="32" t="s">
        <v>187</v>
      </c>
      <c r="J136" s="36" t="n">
        <v>2.43699899914484</v>
      </c>
      <c r="K136" s="36" t="n">
        <f aca="false">$K$8</f>
        <v>1.08097709874515</v>
      </c>
      <c r="L136" s="36" t="n">
        <f aca="false">SQRT(J136^2+K136^2)</f>
        <v>2.66598492303397</v>
      </c>
      <c r="M136" s="47" t="n">
        <f aca="false">IF(G136="","",MAX(0,G136-1.96*L136/100))</f>
        <v>0.470153865803029</v>
      </c>
      <c r="N136" s="47" t="n">
        <f aca="false">IF(G136="","",MIN(1,G136+1.96*L136/100))</f>
        <v>0.57466047478596</v>
      </c>
      <c r="O136" s="66" t="n">
        <f aca="false">ROUND(S136*W136,0)</f>
        <v>66</v>
      </c>
      <c r="P136" s="66" t="n">
        <f aca="false">IF(F136="","",ROUND(SQRT((F136*L136/100)^2+(G136*O136)^2),0))</f>
        <v>40</v>
      </c>
      <c r="R136" s="67" t="n">
        <v>1.13106665261517</v>
      </c>
      <c r="S136" s="68" t="n">
        <f aca="false">U136*V136*$F$5</f>
        <v>780.975243810953</v>
      </c>
      <c r="T136" s="69" t="n">
        <f aca="false">MAX(0,MIN(1,R136/100+$D$5))</f>
        <v>0.522555527718405</v>
      </c>
      <c r="U136" s="69" t="n">
        <v>0.577644411102776</v>
      </c>
      <c r="V136" s="68" t="n">
        <v>1352</v>
      </c>
      <c r="W136" s="69" t="n">
        <v>0.084758520671361</v>
      </c>
      <c r="X136" s="70" t="s">
        <v>194</v>
      </c>
      <c r="Y136" s="70" t="s">
        <v>189</v>
      </c>
    </row>
    <row r="137" customFormat="false" ht="15" hidden="false" customHeight="false" outlineLevel="0" collapsed="false">
      <c r="A137" s="32" t="s">
        <v>256</v>
      </c>
      <c r="B137" s="32" t="s">
        <v>336</v>
      </c>
      <c r="C137" s="32" t="s">
        <v>336</v>
      </c>
      <c r="D137" s="66" t="n">
        <f aca="false">ROUND(S137*T137,0)</f>
        <v>620</v>
      </c>
      <c r="E137" s="66" t="n">
        <f aca="false">ROUND(S137,0)-D137</f>
        <v>650</v>
      </c>
      <c r="F137" s="66" t="n">
        <f aca="false">IF(COUNTA(D137:E137)=0,"",SUM(D137:E137))</f>
        <v>1270</v>
      </c>
      <c r="G137" s="47" t="n">
        <f aca="false">IF(OR(F137="",F137=0),"",D137/F137)</f>
        <v>0.488188976377953</v>
      </c>
      <c r="H137" s="47" t="n">
        <f aca="false">IF(OR(F137="",F137=0),"",E137/F137)</f>
        <v>0.511811023622047</v>
      </c>
      <c r="I137" s="32" t="s">
        <v>187</v>
      </c>
      <c r="J137" s="36" t="n">
        <v>2.17211657538669</v>
      </c>
      <c r="K137" s="36" t="n">
        <f aca="false">$K$8</f>
        <v>1.08097709874515</v>
      </c>
      <c r="L137" s="36" t="n">
        <f aca="false">SQRT(J137^2+K137^2)</f>
        <v>2.4262320385901</v>
      </c>
      <c r="M137" s="47" t="n">
        <f aca="false">IF(G137="","",MAX(0,G137-1.96*L137/100))</f>
        <v>0.440634828421587</v>
      </c>
      <c r="N137" s="47" t="n">
        <f aca="false">IF(G137="","",MIN(1,G137+1.96*L137/100))</f>
        <v>0.535743124334319</v>
      </c>
      <c r="O137" s="66" t="n">
        <f aca="false">ROUND(S137*W137,0)</f>
        <v>80</v>
      </c>
      <c r="P137" s="66" t="n">
        <f aca="false">IF(F137="","",ROUND(SQRT((F137*L137/100)^2+(G137*O137)^2),0))</f>
        <v>50</v>
      </c>
      <c r="R137" s="67" t="n">
        <v>-2.30146782046271</v>
      </c>
      <c r="S137" s="68" t="n">
        <f aca="false">U137*V137*$F$5</f>
        <v>1270.44031093837</v>
      </c>
      <c r="T137" s="69" t="n">
        <f aca="false">MAX(0,MIN(1,R137/100+$D$5))</f>
        <v>0.488230182987626</v>
      </c>
      <c r="U137" s="69" t="n">
        <v>0.676846196557468</v>
      </c>
      <c r="V137" s="68" t="n">
        <v>1877</v>
      </c>
      <c r="W137" s="69" t="n">
        <v>0.0626598089245614</v>
      </c>
      <c r="X137" s="70" t="s">
        <v>227</v>
      </c>
      <c r="Y137" s="70" t="s">
        <v>189</v>
      </c>
    </row>
    <row r="138" customFormat="false" ht="15" hidden="false" customHeight="false" outlineLevel="0" collapsed="false">
      <c r="A138" s="32" t="s">
        <v>256</v>
      </c>
      <c r="B138" s="32" t="s">
        <v>337</v>
      </c>
      <c r="C138" s="32" t="s">
        <v>338</v>
      </c>
      <c r="D138" s="66" t="n">
        <f aca="false">ROUND(S138*T138,0)</f>
        <v>296</v>
      </c>
      <c r="E138" s="66" t="n">
        <f aca="false">ROUND(S138,0)-D138</f>
        <v>279</v>
      </c>
      <c r="F138" s="66" t="n">
        <f aca="false">IF(COUNTA(D138:E138)=0,"",SUM(D138:E138))</f>
        <v>575</v>
      </c>
      <c r="G138" s="47" t="n">
        <f aca="false">IF(OR(F138="",F138=0),"",D138/F138)</f>
        <v>0.514782608695652</v>
      </c>
      <c r="H138" s="47" t="n">
        <f aca="false">IF(OR(F138="",F138=0),"",E138/F138)</f>
        <v>0.485217391304348</v>
      </c>
      <c r="I138" s="32" t="s">
        <v>187</v>
      </c>
      <c r="J138" s="36" t="n">
        <v>2.43699899914484</v>
      </c>
      <c r="K138" s="36" t="n">
        <f aca="false">$K$8</f>
        <v>1.08097709874515</v>
      </c>
      <c r="L138" s="36" t="n">
        <f aca="false">SQRT(J138^2+K138^2)</f>
        <v>2.66598492303397</v>
      </c>
      <c r="M138" s="47" t="n">
        <f aca="false">IF(G138="","",MAX(0,G138-1.96*L138/100))</f>
        <v>0.462529304204186</v>
      </c>
      <c r="N138" s="47" t="n">
        <f aca="false">IF(G138="","",MIN(1,G138+1.96*L138/100))</f>
        <v>0.567035913187118</v>
      </c>
      <c r="O138" s="66" t="n">
        <f aca="false">ROUND(S138*W138,0)</f>
        <v>49</v>
      </c>
      <c r="P138" s="66" t="n">
        <f aca="false">IF(F138="","",ROUND(SQRT((F138*L138/100)^2+(G138*O138)^2),0))</f>
        <v>30</v>
      </c>
      <c r="R138" s="67" t="n">
        <v>0.339787288392096</v>
      </c>
      <c r="S138" s="68" t="n">
        <f aca="false">U138*V138*$F$5</f>
        <v>574.764397905759</v>
      </c>
      <c r="T138" s="69" t="n">
        <f aca="false">MAX(0,MIN(1,R138/100+$D$5))</f>
        <v>0.514642734076174</v>
      </c>
      <c r="U138" s="69" t="n">
        <v>0.575916230366492</v>
      </c>
      <c r="V138" s="68" t="n">
        <v>998</v>
      </c>
      <c r="W138" s="69" t="n">
        <v>0.084758520671361</v>
      </c>
      <c r="X138" s="70" t="s">
        <v>194</v>
      </c>
      <c r="Y138" s="70" t="s">
        <v>189</v>
      </c>
    </row>
    <row r="139" customFormat="false" ht="15" hidden="false" customHeight="false" outlineLevel="0" collapsed="false">
      <c r="A139" s="32" t="s">
        <v>256</v>
      </c>
      <c r="B139" s="32" t="s">
        <v>337</v>
      </c>
      <c r="C139" s="32" t="s">
        <v>339</v>
      </c>
      <c r="D139" s="66" t="n">
        <f aca="false">ROUND(S139*T139,0)</f>
        <v>409</v>
      </c>
      <c r="E139" s="66" t="n">
        <f aca="false">ROUND(S139,0)-D139</f>
        <v>380</v>
      </c>
      <c r="F139" s="66" t="n">
        <f aca="false">IF(COUNTA(D139:E139)=0,"",SUM(D139:E139))</f>
        <v>789</v>
      </c>
      <c r="G139" s="47" t="n">
        <f aca="false">IF(OR(F139="",F139=0),"",D139/F139)</f>
        <v>0.518377693282636</v>
      </c>
      <c r="H139" s="47" t="n">
        <f aca="false">IF(OR(F139="",F139=0),"",E139/F139)</f>
        <v>0.481622306717364</v>
      </c>
      <c r="I139" s="32" t="s">
        <v>187</v>
      </c>
      <c r="J139" s="36" t="n">
        <v>2.43699899914484</v>
      </c>
      <c r="K139" s="36" t="n">
        <f aca="false">$K$8</f>
        <v>1.08097709874515</v>
      </c>
      <c r="L139" s="36" t="n">
        <f aca="false">SQRT(J139^2+K139^2)</f>
        <v>2.66598492303397</v>
      </c>
      <c r="M139" s="47" t="n">
        <f aca="false">IF(G139="","",MAX(0,G139-1.96*L139/100))</f>
        <v>0.466124388791171</v>
      </c>
      <c r="N139" s="47" t="n">
        <f aca="false">IF(G139="","",MIN(1,G139+1.96*L139/100))</f>
        <v>0.570630997774102</v>
      </c>
      <c r="O139" s="66" t="n">
        <f aca="false">ROUND(S139*W139,0)</f>
        <v>67</v>
      </c>
      <c r="P139" s="66" t="n">
        <f aca="false">IF(F139="","",ROUND(SQRT((F139*L139/100)^2+(G139*O139)^2),0))</f>
        <v>41</v>
      </c>
      <c r="R139" s="67" t="n">
        <v>0.664735511523167</v>
      </c>
      <c r="S139" s="68" t="n">
        <f aca="false">U139*V139*$F$5</f>
        <v>789.294258373206</v>
      </c>
      <c r="T139" s="69" t="n">
        <f aca="false">MAX(0,MIN(1,R139/100+$D$5))</f>
        <v>0.517892216307485</v>
      </c>
      <c r="U139" s="69" t="n">
        <v>0.595693779904306</v>
      </c>
      <c r="V139" s="68" t="n">
        <v>1325</v>
      </c>
      <c r="W139" s="69" t="n">
        <v>0.084758520671361</v>
      </c>
      <c r="X139" s="70" t="s">
        <v>194</v>
      </c>
      <c r="Y139" s="70" t="s">
        <v>189</v>
      </c>
    </row>
    <row r="140" customFormat="false" ht="15" hidden="false" customHeight="false" outlineLevel="0" collapsed="false">
      <c r="A140" s="32" t="s">
        <v>256</v>
      </c>
      <c r="B140" s="32" t="s">
        <v>340</v>
      </c>
      <c r="C140" s="32" t="s">
        <v>341</v>
      </c>
      <c r="D140" s="66" t="n">
        <f aca="false">ROUND(S140*T140,0)</f>
        <v>439</v>
      </c>
      <c r="E140" s="66" t="n">
        <f aca="false">ROUND(S140,0)-D140</f>
        <v>377</v>
      </c>
      <c r="F140" s="66" t="n">
        <f aca="false">IF(COUNTA(D140:E140)=0,"",SUM(D140:E140))</f>
        <v>816</v>
      </c>
      <c r="G140" s="47" t="n">
        <f aca="false">IF(OR(F140="",F140=0),"",D140/F140)</f>
        <v>0.537990196078431</v>
      </c>
      <c r="H140" s="47" t="n">
        <f aca="false">IF(OR(F140="",F140=0),"",E140/F140)</f>
        <v>0.462009803921569</v>
      </c>
      <c r="I140" s="32" t="s">
        <v>187</v>
      </c>
      <c r="J140" s="36" t="n">
        <v>2.43699899914484</v>
      </c>
      <c r="K140" s="36" t="n">
        <f aca="false">$K$8</f>
        <v>1.08097709874515</v>
      </c>
      <c r="L140" s="36" t="n">
        <f aca="false">SQRT(J140^2+K140^2)</f>
        <v>2.66598492303397</v>
      </c>
      <c r="M140" s="47" t="n">
        <f aca="false">IF(G140="","",MAX(0,G140-1.96*L140/100))</f>
        <v>0.485736891586966</v>
      </c>
      <c r="N140" s="47" t="n">
        <f aca="false">IF(G140="","",MIN(1,G140+1.96*L140/100))</f>
        <v>0.590243500569897</v>
      </c>
      <c r="O140" s="66" t="n">
        <f aca="false">ROUND(S140*W140,0)</f>
        <v>69</v>
      </c>
      <c r="P140" s="66" t="n">
        <f aca="false">IF(F140="","",ROUND(SQRT((F140*L140/100)^2+(G140*O140)^2),0))</f>
        <v>43</v>
      </c>
      <c r="R140" s="67" t="n">
        <v>2.659377718556</v>
      </c>
      <c r="S140" s="68" t="n">
        <f aca="false">U140*V140*$F$5</f>
        <v>816.283916083916</v>
      </c>
      <c r="T140" s="69" t="n">
        <f aca="false">MAX(0,MIN(1,R140/100+$D$5))</f>
        <v>0.537838638377814</v>
      </c>
      <c r="U140" s="69" t="n">
        <v>0.572027972027972</v>
      </c>
      <c r="V140" s="68" t="n">
        <v>1427</v>
      </c>
      <c r="W140" s="69" t="n">
        <v>0.084758520671361</v>
      </c>
      <c r="X140" s="70" t="s">
        <v>194</v>
      </c>
      <c r="Y140" s="70" t="s">
        <v>189</v>
      </c>
    </row>
    <row r="141" customFormat="false" ht="15" hidden="false" customHeight="false" outlineLevel="0" collapsed="false">
      <c r="A141" s="32" t="s">
        <v>256</v>
      </c>
      <c r="B141" s="32" t="s">
        <v>340</v>
      </c>
      <c r="C141" s="32" t="s">
        <v>342</v>
      </c>
      <c r="D141" s="66" t="n">
        <f aca="false">ROUND(S141*T141,0)</f>
        <v>444</v>
      </c>
      <c r="E141" s="66" t="n">
        <f aca="false">ROUND(S141,0)-D141</f>
        <v>379</v>
      </c>
      <c r="F141" s="66" t="n">
        <f aca="false">IF(COUNTA(D141:E141)=0,"",SUM(D141:E141))</f>
        <v>823</v>
      </c>
      <c r="G141" s="47" t="n">
        <f aca="false">IF(OR(F141="",F141=0),"",D141/F141)</f>
        <v>0.539489671931956</v>
      </c>
      <c r="H141" s="47" t="n">
        <f aca="false">IF(OR(F141="",F141=0),"",E141/F141)</f>
        <v>0.460510328068044</v>
      </c>
      <c r="I141" s="32" t="s">
        <v>187</v>
      </c>
      <c r="J141" s="36" t="n">
        <v>2.43699899914484</v>
      </c>
      <c r="K141" s="36" t="n">
        <f aca="false">$K$8</f>
        <v>1.08097709874515</v>
      </c>
      <c r="L141" s="36" t="n">
        <f aca="false">SQRT(J141^2+K141^2)</f>
        <v>2.66598492303397</v>
      </c>
      <c r="M141" s="47" t="n">
        <f aca="false">IF(G141="","",MAX(0,G141-1.96*L141/100))</f>
        <v>0.487236367440491</v>
      </c>
      <c r="N141" s="47" t="n">
        <f aca="false">IF(G141="","",MIN(1,G141+1.96*L141/100))</f>
        <v>0.591742976423422</v>
      </c>
      <c r="O141" s="66" t="n">
        <f aca="false">ROUND(S141*W141,0)</f>
        <v>70</v>
      </c>
      <c r="P141" s="66" t="n">
        <f aca="false">IF(F141="","",ROUND(SQRT((F141*L141/100)^2+(G141*O141)^2),0))</f>
        <v>44</v>
      </c>
      <c r="R141" s="67" t="n">
        <v>2.80453063003403</v>
      </c>
      <c r="S141" s="68" t="n">
        <f aca="false">U141*V141*$F$5</f>
        <v>823.491577335375</v>
      </c>
      <c r="T141" s="69" t="n">
        <f aca="false">MAX(0,MIN(1,R141/100+$D$5))</f>
        <v>0.539290167492594</v>
      </c>
      <c r="U141" s="69" t="n">
        <v>0.616385911179173</v>
      </c>
      <c r="V141" s="68" t="n">
        <v>1336</v>
      </c>
      <c r="W141" s="69" t="n">
        <v>0.084758520671361</v>
      </c>
      <c r="X141" s="70" t="s">
        <v>194</v>
      </c>
      <c r="Y141" s="70" t="s">
        <v>189</v>
      </c>
    </row>
    <row r="142" customFormat="false" ht="15" hidden="false" customHeight="false" outlineLevel="0" collapsed="false">
      <c r="A142" s="32" t="s">
        <v>256</v>
      </c>
      <c r="B142" s="32" t="s">
        <v>340</v>
      </c>
      <c r="C142" s="32" t="s">
        <v>343</v>
      </c>
      <c r="D142" s="66" t="n">
        <f aca="false">ROUND(S142*T142,0)</f>
        <v>629</v>
      </c>
      <c r="E142" s="66" t="n">
        <f aca="false">ROUND(S142,0)-D142</f>
        <v>602</v>
      </c>
      <c r="F142" s="66" t="n">
        <f aca="false">IF(COUNTA(D142:E142)=0,"",SUM(D142:E142))</f>
        <v>1231</v>
      </c>
      <c r="G142" s="47" t="n">
        <f aca="false">IF(OR(F142="",F142=0),"",D142/F142)</f>
        <v>0.510966693744923</v>
      </c>
      <c r="H142" s="47" t="n">
        <f aca="false">IF(OR(F142="",F142=0),"",E142/F142)</f>
        <v>0.489033306255077</v>
      </c>
      <c r="I142" s="32" t="s">
        <v>187</v>
      </c>
      <c r="J142" s="36" t="n">
        <v>2.17211657538669</v>
      </c>
      <c r="K142" s="36" t="n">
        <f aca="false">$K$8</f>
        <v>1.08097709874515</v>
      </c>
      <c r="L142" s="36" t="n">
        <f aca="false">SQRT(J142^2+K142^2)</f>
        <v>2.4262320385901</v>
      </c>
      <c r="M142" s="47" t="n">
        <f aca="false">IF(G142="","",MAX(0,G142-1.96*L142/100))</f>
        <v>0.463412545788557</v>
      </c>
      <c r="N142" s="47" t="n">
        <f aca="false">IF(G142="","",MIN(1,G142+1.96*L142/100))</f>
        <v>0.558520841701289</v>
      </c>
      <c r="O142" s="66" t="n">
        <f aca="false">ROUND(S142*W142,0)</f>
        <v>77</v>
      </c>
      <c r="P142" s="66" t="n">
        <f aca="false">IF(F142="","",ROUND(SQRT((F142*L142/100)^2+(G142*O142)^2),0))</f>
        <v>49</v>
      </c>
      <c r="R142" s="67" t="n">
        <v>-0.0406940516936947</v>
      </c>
      <c r="S142" s="68" t="n">
        <f aca="false">U142*V142*$F$5</f>
        <v>1230.51149425287</v>
      </c>
      <c r="T142" s="69" t="n">
        <f aca="false">MAX(0,MIN(1,R142/100+$D$5))</f>
        <v>0.510837920675317</v>
      </c>
      <c r="U142" s="69" t="n">
        <v>0.58735632183908</v>
      </c>
      <c r="V142" s="68" t="n">
        <v>2095</v>
      </c>
      <c r="W142" s="69" t="n">
        <v>0.0626598089245614</v>
      </c>
      <c r="X142" s="70" t="s">
        <v>227</v>
      </c>
      <c r="Y142" s="70" t="s">
        <v>189</v>
      </c>
    </row>
    <row r="143" customFormat="false" ht="15" hidden="false" customHeight="false" outlineLevel="0" collapsed="false">
      <c r="A143" s="32" t="s">
        <v>256</v>
      </c>
      <c r="B143" s="32" t="s">
        <v>340</v>
      </c>
      <c r="C143" s="32" t="s">
        <v>344</v>
      </c>
      <c r="D143" s="66" t="n">
        <f aca="false">ROUND(S143*T143,0)</f>
        <v>520</v>
      </c>
      <c r="E143" s="66" t="n">
        <f aca="false">ROUND(S143,0)-D143</f>
        <v>407</v>
      </c>
      <c r="F143" s="66" t="n">
        <f aca="false">IF(COUNTA(D143:E143)=0,"",SUM(D143:E143))</f>
        <v>927</v>
      </c>
      <c r="G143" s="47" t="n">
        <f aca="false">IF(OR(F143="",F143=0),"",D143/F143)</f>
        <v>0.560949298813377</v>
      </c>
      <c r="H143" s="47" t="n">
        <f aca="false">IF(OR(F143="",F143=0),"",E143/F143)</f>
        <v>0.439050701186624</v>
      </c>
      <c r="I143" s="32" t="s">
        <v>187</v>
      </c>
      <c r="J143" s="36" t="n">
        <v>2.17211657538669</v>
      </c>
      <c r="K143" s="36" t="n">
        <f aca="false">$K$8</f>
        <v>1.08097709874515</v>
      </c>
      <c r="L143" s="36" t="n">
        <f aca="false">SQRT(J143^2+K143^2)</f>
        <v>2.4262320385901</v>
      </c>
      <c r="M143" s="47" t="n">
        <f aca="false">IF(G143="","",MAX(0,G143-1.96*L143/100))</f>
        <v>0.513395150857011</v>
      </c>
      <c r="N143" s="47" t="n">
        <f aca="false">IF(G143="","",MIN(1,G143+1.96*L143/100))</f>
        <v>0.608503446769743</v>
      </c>
      <c r="O143" s="66" t="n">
        <f aca="false">ROUND(S143*W143,0)</f>
        <v>58</v>
      </c>
      <c r="P143" s="66" t="n">
        <f aca="false">IF(F143="","",ROUND(SQRT((F143*L143/100)^2+(G143*O143)^2),0))</f>
        <v>40</v>
      </c>
      <c r="R143" s="67" t="n">
        <v>4.94167318405372</v>
      </c>
      <c r="S143" s="68" t="n">
        <f aca="false">U143*V143*$F$5</f>
        <v>927.10447761194</v>
      </c>
      <c r="T143" s="69" t="n">
        <f aca="false">MAX(0,MIN(1,R143/100+$D$5))</f>
        <v>0.560661593032791</v>
      </c>
      <c r="U143" s="69" t="n">
        <v>0.546641791044776</v>
      </c>
      <c r="V143" s="68" t="n">
        <v>1696</v>
      </c>
      <c r="W143" s="69" t="n">
        <v>0.0626598089245614</v>
      </c>
      <c r="X143" s="70" t="s">
        <v>227</v>
      </c>
      <c r="Y143" s="70" t="s">
        <v>189</v>
      </c>
    </row>
    <row r="144" customFormat="false" ht="15" hidden="false" customHeight="false" outlineLevel="0" collapsed="false">
      <c r="A144" s="32" t="s">
        <v>256</v>
      </c>
      <c r="B144" s="32" t="s">
        <v>340</v>
      </c>
      <c r="C144" s="32" t="s">
        <v>345</v>
      </c>
      <c r="D144" s="66" t="n">
        <f aca="false">ROUND(S144*T144,0)</f>
        <v>287</v>
      </c>
      <c r="E144" s="66" t="n">
        <f aca="false">ROUND(S144,0)-D144</f>
        <v>284</v>
      </c>
      <c r="F144" s="66" t="n">
        <f aca="false">IF(COUNTA(D144:E144)=0,"",SUM(D144:E144))</f>
        <v>571</v>
      </c>
      <c r="G144" s="47" t="n">
        <f aca="false">IF(OR(F144="",F144=0),"",D144/F144)</f>
        <v>0.502626970227671</v>
      </c>
      <c r="H144" s="47" t="n">
        <f aca="false">IF(OR(F144="",F144=0),"",E144/F144)</f>
        <v>0.497373029772329</v>
      </c>
      <c r="I144" s="32" t="s">
        <v>187</v>
      </c>
      <c r="J144" s="36" t="n">
        <v>2.43699899914484</v>
      </c>
      <c r="K144" s="36" t="n">
        <f aca="false">$K$8</f>
        <v>1.08097709874515</v>
      </c>
      <c r="L144" s="36" t="n">
        <f aca="false">SQRT(J144^2+K144^2)</f>
        <v>2.66598492303397</v>
      </c>
      <c r="M144" s="47" t="n">
        <f aca="false">IF(G144="","",MAX(0,G144-1.96*L144/100))</f>
        <v>0.450373665736205</v>
      </c>
      <c r="N144" s="47" t="n">
        <f aca="false">IF(G144="","",MIN(1,G144+1.96*L144/100))</f>
        <v>0.554880274719137</v>
      </c>
      <c r="O144" s="66" t="n">
        <f aca="false">ROUND(S144*W144,0)</f>
        <v>48</v>
      </c>
      <c r="P144" s="66" t="n">
        <f aca="false">IF(F144="","",ROUND(SQRT((F144*L144/100)^2+(G144*O144)^2),0))</f>
        <v>29</v>
      </c>
      <c r="R144" s="67" t="n">
        <v>-0.856993961104504</v>
      </c>
      <c r="S144" s="68" t="n">
        <f aca="false">U144*V144*$F$5</f>
        <v>571.471747700394</v>
      </c>
      <c r="T144" s="69" t="n">
        <f aca="false">MAX(0,MIN(1,R144/100+$D$5))</f>
        <v>0.502674921581209</v>
      </c>
      <c r="U144" s="69" t="n">
        <v>0.727989487516426</v>
      </c>
      <c r="V144" s="68" t="n">
        <v>785</v>
      </c>
      <c r="W144" s="69" t="n">
        <v>0.084758520671361</v>
      </c>
      <c r="X144" s="70" t="s">
        <v>194</v>
      </c>
      <c r="Y144" s="70" t="s">
        <v>189</v>
      </c>
    </row>
    <row r="145" customFormat="false" ht="15" hidden="false" customHeight="false" outlineLevel="0" collapsed="false">
      <c r="A145" s="32" t="s">
        <v>256</v>
      </c>
      <c r="B145" s="32" t="s">
        <v>340</v>
      </c>
      <c r="C145" s="32" t="s">
        <v>346</v>
      </c>
      <c r="D145" s="66" t="n">
        <f aca="false">ROUND(S145*T145,0)</f>
        <v>573</v>
      </c>
      <c r="E145" s="66" t="n">
        <f aca="false">ROUND(S145,0)-D145</f>
        <v>432</v>
      </c>
      <c r="F145" s="66" t="n">
        <f aca="false">IF(COUNTA(D145:E145)=0,"",SUM(D145:E145))</f>
        <v>1005</v>
      </c>
      <c r="G145" s="47" t="n">
        <f aca="false">IF(OR(F145="",F145=0),"",D145/F145)</f>
        <v>0.570149253731343</v>
      </c>
      <c r="H145" s="47" t="n">
        <f aca="false">IF(OR(F145="",F145=0),"",E145/F145)</f>
        <v>0.429850746268657</v>
      </c>
      <c r="I145" s="32" t="s">
        <v>187</v>
      </c>
      <c r="J145" s="36" t="n">
        <v>2.17211657538669</v>
      </c>
      <c r="K145" s="36" t="n">
        <f aca="false">$K$8</f>
        <v>1.08097709874515</v>
      </c>
      <c r="L145" s="36" t="n">
        <f aca="false">SQRT(J145^2+K145^2)</f>
        <v>2.4262320385901</v>
      </c>
      <c r="M145" s="47" t="n">
        <f aca="false">IF(G145="","",MAX(0,G145-1.96*L145/100))</f>
        <v>0.522595105774977</v>
      </c>
      <c r="N145" s="47" t="n">
        <f aca="false">IF(G145="","",MIN(1,G145+1.96*L145/100))</f>
        <v>0.617703401687709</v>
      </c>
      <c r="O145" s="66" t="n">
        <f aca="false">ROUND(S145*W145,0)</f>
        <v>63</v>
      </c>
      <c r="P145" s="66" t="n">
        <f aca="false">IF(F145="","",ROUND(SQRT((F145*L145/100)^2+(G145*O145)^2),0))</f>
        <v>43</v>
      </c>
      <c r="R145" s="67" t="n">
        <v>5.89331202961937</v>
      </c>
      <c r="S145" s="68" t="n">
        <f aca="false">U145*V145*$F$5</f>
        <v>1004.53991291727</v>
      </c>
      <c r="T145" s="69" t="n">
        <f aca="false">MAX(0,MIN(1,R145/100+$D$5))</f>
        <v>0.570177981488447</v>
      </c>
      <c r="U145" s="69" t="n">
        <v>0.730043541364296</v>
      </c>
      <c r="V145" s="68" t="n">
        <v>1376</v>
      </c>
      <c r="W145" s="69" t="n">
        <v>0.0626598089245614</v>
      </c>
      <c r="X145" s="70" t="s">
        <v>227</v>
      </c>
      <c r="Y145" s="70" t="s">
        <v>189</v>
      </c>
    </row>
    <row r="146" customFormat="false" ht="15" hidden="false" customHeight="false" outlineLevel="0" collapsed="false">
      <c r="A146" s="32" t="s">
        <v>256</v>
      </c>
      <c r="B146" s="32" t="s">
        <v>347</v>
      </c>
      <c r="C146" s="32" t="s">
        <v>348</v>
      </c>
      <c r="D146" s="66" t="n">
        <f aca="false">ROUND(S146*T146,0)</f>
        <v>411</v>
      </c>
      <c r="E146" s="66" t="n">
        <f aca="false">ROUND(S146,0)-D146</f>
        <v>192</v>
      </c>
      <c r="F146" s="66" t="n">
        <f aca="false">IF(COUNTA(D146:E146)=0,"",SUM(D146:E146))</f>
        <v>603</v>
      </c>
      <c r="G146" s="47" t="n">
        <f aca="false">IF(OR(F146="",F146=0),"",D146/F146)</f>
        <v>0.681592039800995</v>
      </c>
      <c r="H146" s="47" t="n">
        <f aca="false">IF(OR(F146="",F146=0),"",E146/F146)</f>
        <v>0.318407960199005</v>
      </c>
      <c r="I146" s="32" t="s">
        <v>187</v>
      </c>
      <c r="J146" s="36" t="n">
        <v>2.43699899914484</v>
      </c>
      <c r="K146" s="36" t="n">
        <f aca="false">$K$8</f>
        <v>1.08097709874515</v>
      </c>
      <c r="L146" s="36" t="n">
        <f aca="false">SQRT(J146^2+K146^2)</f>
        <v>2.66598492303397</v>
      </c>
      <c r="M146" s="47" t="n">
        <f aca="false">IF(G146="","",MAX(0,G146-1.96*L146/100))</f>
        <v>0.629338735309529</v>
      </c>
      <c r="N146" s="47" t="n">
        <f aca="false">IF(G146="","",MIN(1,G146+1.96*L146/100))</f>
        <v>0.733845344292461</v>
      </c>
      <c r="O146" s="66" t="n">
        <f aca="false">ROUND(S146*W146,0)</f>
        <v>51</v>
      </c>
      <c r="P146" s="66" t="n">
        <f aca="false">IF(F146="","",ROUND(SQRT((F146*L146/100)^2+(G146*O146)^2),0))</f>
        <v>38</v>
      </c>
      <c r="R146" s="67" t="n">
        <v>17.0192129760759</v>
      </c>
      <c r="S146" s="68" t="n">
        <f aca="false">U146*V146*$F$5</f>
        <v>603.200953137411</v>
      </c>
      <c r="T146" s="69" t="n">
        <f aca="false">MAX(0,MIN(1,R146/100+$D$5))</f>
        <v>0.681436990953012</v>
      </c>
      <c r="U146" s="69" t="n">
        <v>0.453534551231136</v>
      </c>
      <c r="V146" s="68" t="n">
        <v>1330</v>
      </c>
      <c r="W146" s="69" t="n">
        <v>0.084758520671361</v>
      </c>
      <c r="X146" s="70" t="s">
        <v>194</v>
      </c>
      <c r="Y146" s="70" t="s">
        <v>189</v>
      </c>
    </row>
    <row r="147" customFormat="false" ht="15" hidden="false" customHeight="false" outlineLevel="0" collapsed="false">
      <c r="A147" s="32" t="s">
        <v>256</v>
      </c>
      <c r="B147" s="32" t="s">
        <v>347</v>
      </c>
      <c r="C147" s="32" t="s">
        <v>349</v>
      </c>
      <c r="D147" s="66" t="n">
        <f aca="false">ROUND(S147*T147,0)</f>
        <v>308</v>
      </c>
      <c r="E147" s="66" t="n">
        <f aca="false">ROUND(S147,0)-D147</f>
        <v>176</v>
      </c>
      <c r="F147" s="66" t="n">
        <f aca="false">IF(COUNTA(D147:E147)=0,"",SUM(D147:E147))</f>
        <v>484</v>
      </c>
      <c r="G147" s="47" t="n">
        <f aca="false">IF(OR(F147="",F147=0),"",D147/F147)</f>
        <v>0.636363636363636</v>
      </c>
      <c r="H147" s="47" t="n">
        <f aca="false">IF(OR(F147="",F147=0),"",E147/F147)</f>
        <v>0.363636363636364</v>
      </c>
      <c r="I147" s="32" t="s">
        <v>187</v>
      </c>
      <c r="J147" s="36" t="n">
        <v>3.50278191458698</v>
      </c>
      <c r="K147" s="36" t="n">
        <f aca="false">$K$8</f>
        <v>1.08097709874515</v>
      </c>
      <c r="L147" s="36" t="n">
        <f aca="false">SQRT(J147^2+K147^2)</f>
        <v>3.66578676809892</v>
      </c>
      <c r="M147" s="47" t="n">
        <f aca="false">IF(G147="","",MAX(0,G147-1.96*L147/100))</f>
        <v>0.564514215708898</v>
      </c>
      <c r="N147" s="47" t="n">
        <f aca="false">IF(G147="","",MIN(1,G147+1.96*L147/100))</f>
        <v>0.708213057018375</v>
      </c>
      <c r="O147" s="66" t="n">
        <f aca="false">ROUND(S147*W147,0)</f>
        <v>70</v>
      </c>
      <c r="P147" s="66" t="n">
        <f aca="false">IF(F147="","",ROUND(SQRT((F147*L147/100)^2+(G147*O147)^2),0))</f>
        <v>48</v>
      </c>
      <c r="R147" s="67" t="n">
        <v>12.4695222945645</v>
      </c>
      <c r="S147" s="68" t="n">
        <f aca="false">U147*V147*$F$5</f>
        <v>483.987301587302</v>
      </c>
      <c r="T147" s="69" t="n">
        <f aca="false">MAX(0,MIN(1,R147/100+$D$5))</f>
        <v>0.635940084137898</v>
      </c>
      <c r="U147" s="69" t="n">
        <v>0.499470899470899</v>
      </c>
      <c r="V147" s="68" t="n">
        <v>969</v>
      </c>
      <c r="W147" s="69" t="n">
        <v>0.144238908687966</v>
      </c>
      <c r="X147" s="70" t="s">
        <v>188</v>
      </c>
      <c r="Y147" s="70" t="s">
        <v>189</v>
      </c>
    </row>
    <row r="148" customFormat="false" ht="15" hidden="false" customHeight="false" outlineLevel="0" collapsed="false">
      <c r="A148" s="32" t="s">
        <v>256</v>
      </c>
      <c r="B148" s="32" t="s">
        <v>347</v>
      </c>
      <c r="C148" s="32" t="s">
        <v>350</v>
      </c>
      <c r="D148" s="66" t="n">
        <f aca="false">ROUND(S148*T148,0)</f>
        <v>341</v>
      </c>
      <c r="E148" s="66" t="n">
        <f aca="false">ROUND(S148,0)-D148</f>
        <v>174</v>
      </c>
      <c r="F148" s="66" t="n">
        <f aca="false">IF(COUNTA(D148:E148)=0,"",SUM(D148:E148))</f>
        <v>515</v>
      </c>
      <c r="G148" s="47" t="n">
        <f aca="false">IF(OR(F148="",F148=0),"",D148/F148)</f>
        <v>0.662135922330097</v>
      </c>
      <c r="H148" s="47" t="n">
        <f aca="false">IF(OR(F148="",F148=0),"",E148/F148)</f>
        <v>0.337864077669903</v>
      </c>
      <c r="I148" s="32" t="s">
        <v>187</v>
      </c>
      <c r="J148" s="36" t="n">
        <v>3.50278191458698</v>
      </c>
      <c r="K148" s="36" t="n">
        <f aca="false">$K$8</f>
        <v>1.08097709874515</v>
      </c>
      <c r="L148" s="36" t="n">
        <f aca="false">SQRT(J148^2+K148^2)</f>
        <v>3.66578676809892</v>
      </c>
      <c r="M148" s="47" t="n">
        <f aca="false">IF(G148="","",MAX(0,G148-1.96*L148/100))</f>
        <v>0.590286501675358</v>
      </c>
      <c r="N148" s="47" t="n">
        <f aca="false">IF(G148="","",MIN(1,G148+1.96*L148/100))</f>
        <v>0.733985342984836</v>
      </c>
      <c r="O148" s="66" t="n">
        <f aca="false">ROUND(S148*W148,0)</f>
        <v>74</v>
      </c>
      <c r="P148" s="66" t="n">
        <f aca="false">IF(F148="","",ROUND(SQRT((F148*L148/100)^2+(G148*O148)^2),0))</f>
        <v>53</v>
      </c>
      <c r="R148" s="67" t="n">
        <v>15.1181372192485</v>
      </c>
      <c r="S148" s="68" t="n">
        <f aca="false">U148*V148*$F$5</f>
        <v>515.312883435583</v>
      </c>
      <c r="T148" s="69" t="n">
        <f aca="false">MAX(0,MIN(1,R148/100+$D$5))</f>
        <v>0.662426233384739</v>
      </c>
      <c r="U148" s="69" t="n">
        <v>0.620858895705521</v>
      </c>
      <c r="V148" s="68" t="n">
        <v>830</v>
      </c>
      <c r="W148" s="69" t="n">
        <v>0.144238908687966</v>
      </c>
      <c r="X148" s="70" t="s">
        <v>188</v>
      </c>
      <c r="Y148" s="70" t="s">
        <v>189</v>
      </c>
    </row>
    <row r="149" customFormat="false" ht="15" hidden="false" customHeight="false" outlineLevel="0" collapsed="false">
      <c r="A149" s="32" t="s">
        <v>256</v>
      </c>
      <c r="B149" s="32" t="s">
        <v>351</v>
      </c>
      <c r="C149" s="32" t="s">
        <v>351</v>
      </c>
      <c r="D149" s="66" t="n">
        <f aca="false">ROUND(S149*T149,0)</f>
        <v>265</v>
      </c>
      <c r="E149" s="66" t="n">
        <f aca="false">ROUND(S149,0)-D149</f>
        <v>219</v>
      </c>
      <c r="F149" s="66" t="n">
        <f aca="false">IF(COUNTA(D149:E149)=0,"",SUM(D149:E149))</f>
        <v>484</v>
      </c>
      <c r="G149" s="47" t="n">
        <f aca="false">IF(OR(F149="",F149=0),"",D149/F149)</f>
        <v>0.547520661157025</v>
      </c>
      <c r="H149" s="47" t="n">
        <f aca="false">IF(OR(F149="",F149=0),"",E149/F149)</f>
        <v>0.452479338842975</v>
      </c>
      <c r="I149" s="32" t="s">
        <v>187</v>
      </c>
      <c r="J149" s="36" t="n">
        <v>3.50278191458698</v>
      </c>
      <c r="K149" s="36" t="n">
        <f aca="false">$K$8</f>
        <v>1.08097709874515</v>
      </c>
      <c r="L149" s="36" t="n">
        <f aca="false">SQRT(J149^2+K149^2)</f>
        <v>3.66578676809892</v>
      </c>
      <c r="M149" s="47" t="n">
        <f aca="false">IF(G149="","",MAX(0,G149-1.96*L149/100))</f>
        <v>0.475671240502286</v>
      </c>
      <c r="N149" s="47" t="n">
        <f aca="false">IF(G149="","",MIN(1,G149+1.96*L149/100))</f>
        <v>0.619370081811764</v>
      </c>
      <c r="O149" s="66" t="n">
        <f aca="false">ROUND(S149*W149,0)</f>
        <v>70</v>
      </c>
      <c r="P149" s="66" t="n">
        <f aca="false">IF(F149="","",ROUND(SQRT((F149*L149/100)^2+(G149*O149)^2),0))</f>
        <v>42</v>
      </c>
      <c r="R149" s="67" t="n">
        <v>3.74052881785582</v>
      </c>
      <c r="S149" s="68" t="n">
        <f aca="false">U149*V149*$F$5</f>
        <v>483.913480885312</v>
      </c>
      <c r="T149" s="69" t="n">
        <f aca="false">MAX(0,MIN(1,R149/100+$D$5))</f>
        <v>0.548650149370812</v>
      </c>
      <c r="U149" s="69" t="n">
        <v>0.469818913480885</v>
      </c>
      <c r="V149" s="68" t="n">
        <v>1030</v>
      </c>
      <c r="W149" s="69" t="n">
        <v>0.144238908687966</v>
      </c>
      <c r="X149" s="70" t="s">
        <v>188</v>
      </c>
      <c r="Y149" s="70" t="s">
        <v>189</v>
      </c>
    </row>
    <row r="150" customFormat="false" ht="15" hidden="false" customHeight="false" outlineLevel="0" collapsed="false">
      <c r="A150" s="32" t="s">
        <v>256</v>
      </c>
      <c r="B150" s="32" t="s">
        <v>352</v>
      </c>
      <c r="C150" s="32" t="s">
        <v>352</v>
      </c>
      <c r="D150" s="66" t="n">
        <f aca="false">ROUND(S150*T150,0)</f>
        <v>522</v>
      </c>
      <c r="E150" s="66" t="n">
        <f aca="false">ROUND(S150,0)-D150</f>
        <v>1135</v>
      </c>
      <c r="F150" s="66" t="n">
        <f aca="false">IF(COUNTA(D150:E150)=0,"",SUM(D150:E150))</f>
        <v>1657</v>
      </c>
      <c r="G150" s="47" t="n">
        <f aca="false">IF(OR(F150="",F150=0),"",D150/F150)</f>
        <v>0.315027157513579</v>
      </c>
      <c r="H150" s="47" t="n">
        <f aca="false">IF(OR(F150="",F150=0),"",E150/F150)</f>
        <v>0.684972842486421</v>
      </c>
      <c r="I150" s="32" t="s">
        <v>187</v>
      </c>
      <c r="J150" s="36" t="n">
        <v>2.17211657538669</v>
      </c>
      <c r="K150" s="36" t="n">
        <f aca="false">$K$8</f>
        <v>1.08097709874515</v>
      </c>
      <c r="L150" s="36" t="n">
        <f aca="false">SQRT(J150^2+K150^2)</f>
        <v>2.4262320385901</v>
      </c>
      <c r="M150" s="47" t="n">
        <f aca="false">IF(G150="","",MAX(0,G150-1.96*L150/100))</f>
        <v>0.267473009557213</v>
      </c>
      <c r="N150" s="47" t="n">
        <f aca="false">IF(G150="","",MIN(1,G150+1.96*L150/100))</f>
        <v>0.362581305469945</v>
      </c>
      <c r="O150" s="66" t="n">
        <f aca="false">ROUND(S150*W150,0)</f>
        <v>104</v>
      </c>
      <c r="P150" s="66" t="n">
        <f aca="false">IF(F150="","",ROUND(SQRT((F150*L150/100)^2+(G150*O150)^2),0))</f>
        <v>52</v>
      </c>
      <c r="R150" s="67" t="n">
        <v>-19.6188858353391</v>
      </c>
      <c r="S150" s="68" t="n">
        <f aca="false">U150*V150*$F$5</f>
        <v>1656.73758865248</v>
      </c>
      <c r="T150" s="69" t="n">
        <f aca="false">MAX(0,MIN(1,R150/100+$D$5))</f>
        <v>0.315056002838863</v>
      </c>
      <c r="U150" s="69" t="n">
        <v>0.66750104297038</v>
      </c>
      <c r="V150" s="68" t="n">
        <v>2482</v>
      </c>
      <c r="W150" s="69" t="n">
        <v>0.0626598089245614</v>
      </c>
      <c r="X150" s="70" t="s">
        <v>227</v>
      </c>
      <c r="Y150" s="70" t="s">
        <v>189</v>
      </c>
    </row>
    <row r="151" customFormat="false" ht="15" hidden="false" customHeight="false" outlineLevel="0" collapsed="false">
      <c r="A151" s="32" t="s">
        <v>256</v>
      </c>
      <c r="B151" s="32" t="s">
        <v>353</v>
      </c>
      <c r="C151" s="32" t="s">
        <v>354</v>
      </c>
      <c r="D151" s="66" t="n">
        <f aca="false">ROUND(S151*T151,0)</f>
        <v>745</v>
      </c>
      <c r="E151" s="66" t="n">
        <f aca="false">ROUND(S151,0)-D151</f>
        <v>795</v>
      </c>
      <c r="F151" s="66" t="n">
        <f aca="false">IF(COUNTA(D151:E151)=0,"",SUM(D151:E151))</f>
        <v>1540</v>
      </c>
      <c r="G151" s="47" t="n">
        <f aca="false">IF(OR(F151="",F151=0),"",D151/F151)</f>
        <v>0.483766233766234</v>
      </c>
      <c r="H151" s="47" t="n">
        <f aca="false">IF(OR(F151="",F151=0),"",E151/F151)</f>
        <v>0.516233766233766</v>
      </c>
      <c r="I151" s="32" t="s">
        <v>187</v>
      </c>
      <c r="J151" s="36" t="n">
        <v>2.17211657538669</v>
      </c>
      <c r="K151" s="36" t="n">
        <f aca="false">$K$8</f>
        <v>1.08097709874515</v>
      </c>
      <c r="L151" s="36" t="n">
        <f aca="false">SQRT(J151^2+K151^2)</f>
        <v>2.4262320385901</v>
      </c>
      <c r="M151" s="47" t="n">
        <f aca="false">IF(G151="","",MAX(0,G151-1.96*L151/100))</f>
        <v>0.436212085809868</v>
      </c>
      <c r="N151" s="47" t="n">
        <f aca="false">IF(G151="","",MIN(1,G151+1.96*L151/100))</f>
        <v>0.5313203817226</v>
      </c>
      <c r="O151" s="66" t="n">
        <f aca="false">ROUND(S151*W151,0)</f>
        <v>97</v>
      </c>
      <c r="P151" s="66" t="n">
        <f aca="false">IF(F151="","",ROUND(SQRT((F151*L151/100)^2+(G151*O151)^2),0))</f>
        <v>60</v>
      </c>
      <c r="R151" s="67" t="n">
        <v>-2.79244059558649</v>
      </c>
      <c r="S151" s="68" t="n">
        <f aca="false">U151*V151*$F$5</f>
        <v>1540.493339254</v>
      </c>
      <c r="T151" s="69" t="n">
        <f aca="false">MAX(0,MIN(1,R151/100+$D$5))</f>
        <v>0.483320455236389</v>
      </c>
      <c r="U151" s="69" t="n">
        <v>0.670071047957371</v>
      </c>
      <c r="V151" s="68" t="n">
        <v>2299</v>
      </c>
      <c r="W151" s="69" t="n">
        <v>0.0626598089245614</v>
      </c>
      <c r="X151" s="70" t="s">
        <v>227</v>
      </c>
      <c r="Y151" s="70" t="s">
        <v>189</v>
      </c>
    </row>
    <row r="152" customFormat="false" ht="15" hidden="false" customHeight="false" outlineLevel="0" collapsed="false">
      <c r="A152" s="32" t="s">
        <v>256</v>
      </c>
      <c r="B152" s="32" t="s">
        <v>353</v>
      </c>
      <c r="C152" s="32" t="s">
        <v>355</v>
      </c>
      <c r="D152" s="66" t="n">
        <f aca="false">ROUND(S152*T152,0)</f>
        <v>866</v>
      </c>
      <c r="E152" s="66" t="n">
        <f aca="false">ROUND(S152,0)-D152</f>
        <v>829</v>
      </c>
      <c r="F152" s="66" t="n">
        <f aca="false">IF(COUNTA(D152:E152)=0,"",SUM(D152:E152))</f>
        <v>1695</v>
      </c>
      <c r="G152" s="47" t="n">
        <f aca="false">IF(OR(F152="",F152=0),"",D152/F152)</f>
        <v>0.510914454277286</v>
      </c>
      <c r="H152" s="47" t="n">
        <f aca="false">IF(OR(F152="",F152=0),"",E152/F152)</f>
        <v>0.489085545722714</v>
      </c>
      <c r="I152" s="32" t="s">
        <v>187</v>
      </c>
      <c r="J152" s="36" t="n">
        <v>2.17211657538669</v>
      </c>
      <c r="K152" s="36" t="n">
        <f aca="false">$K$8</f>
        <v>1.08097709874515</v>
      </c>
      <c r="L152" s="36" t="n">
        <f aca="false">SQRT(J152^2+K152^2)</f>
        <v>2.4262320385901</v>
      </c>
      <c r="M152" s="47" t="n">
        <f aca="false">IF(G152="","",MAX(0,G152-1.96*L152/100))</f>
        <v>0.46336030632092</v>
      </c>
      <c r="N152" s="47" t="n">
        <f aca="false">IF(G152="","",MIN(1,G152+1.96*L152/100))</f>
        <v>0.558468602233652</v>
      </c>
      <c r="O152" s="66" t="n">
        <f aca="false">ROUND(S152*W152,0)</f>
        <v>106</v>
      </c>
      <c r="P152" s="66" t="n">
        <f aca="false">IF(F152="","",ROUND(SQRT((F152*L152/100)^2+(G152*O152)^2),0))</f>
        <v>68</v>
      </c>
      <c r="R152" s="67" t="n">
        <v>-0.0299574303454192</v>
      </c>
      <c r="S152" s="68" t="n">
        <f aca="false">U152*V152*$F$5</f>
        <v>1695.44705882353</v>
      </c>
      <c r="T152" s="69" t="n">
        <f aca="false">MAX(0,MIN(1,R152/100+$D$5))</f>
        <v>0.510945286888799</v>
      </c>
      <c r="U152" s="69" t="n">
        <v>0.620588235294118</v>
      </c>
      <c r="V152" s="68" t="n">
        <v>2732</v>
      </c>
      <c r="W152" s="69" t="n">
        <v>0.0626598089245614</v>
      </c>
      <c r="X152" s="70" t="s">
        <v>227</v>
      </c>
      <c r="Y152" s="70" t="s">
        <v>189</v>
      </c>
    </row>
    <row r="153" customFormat="false" ht="15" hidden="false" customHeight="false" outlineLevel="0" collapsed="false">
      <c r="A153" s="32" t="s">
        <v>256</v>
      </c>
      <c r="B153" s="32" t="s">
        <v>353</v>
      </c>
      <c r="C153" s="32" t="s">
        <v>356</v>
      </c>
      <c r="D153" s="66" t="n">
        <f aca="false">ROUND(S153*T153,0)</f>
        <v>1508</v>
      </c>
      <c r="E153" s="66" t="n">
        <f aca="false">ROUND(S153,0)-D153</f>
        <v>1457</v>
      </c>
      <c r="F153" s="66" t="n">
        <f aca="false">IF(COUNTA(D153:E153)=0,"",SUM(D153:E153))</f>
        <v>2965</v>
      </c>
      <c r="G153" s="47" t="n">
        <f aca="false">IF(OR(F153="",F153=0),"",D153/F153)</f>
        <v>0.508600337268128</v>
      </c>
      <c r="H153" s="47" t="n">
        <f aca="false">IF(OR(F153="",F153=0),"",E153/F153)</f>
        <v>0.491399662731872</v>
      </c>
      <c r="I153" s="32" t="s">
        <v>187</v>
      </c>
      <c r="J153" s="36" t="n">
        <v>2.17211657538669</v>
      </c>
      <c r="K153" s="36" t="n">
        <f aca="false">$K$8</f>
        <v>1.08097709874515</v>
      </c>
      <c r="L153" s="36" t="n">
        <f aca="false">SQRT(J153^2+K153^2)</f>
        <v>2.4262320385901</v>
      </c>
      <c r="M153" s="47" t="n">
        <f aca="false">IF(G153="","",MAX(0,G153-1.96*L153/100))</f>
        <v>0.461046189311762</v>
      </c>
      <c r="N153" s="47" t="n">
        <f aca="false">IF(G153="","",MIN(1,G153+1.96*L153/100))</f>
        <v>0.556154485224494</v>
      </c>
      <c r="O153" s="66" t="n">
        <f aca="false">ROUND(S153*W153,0)</f>
        <v>186</v>
      </c>
      <c r="P153" s="66" t="n">
        <f aca="false">IF(F153="","",ROUND(SQRT((F153*L153/100)^2+(G153*O153)^2),0))</f>
        <v>119</v>
      </c>
      <c r="R153" s="67" t="n">
        <v>-0.285424313055903</v>
      </c>
      <c r="S153" s="68" t="n">
        <f aca="false">U153*V153*$F$5</f>
        <v>2965.37262012693</v>
      </c>
      <c r="T153" s="69" t="n">
        <f aca="false">MAX(0,MIN(1,R153/100+$D$5))</f>
        <v>0.508390618061695</v>
      </c>
      <c r="U153" s="69" t="n">
        <v>0.668177697189484</v>
      </c>
      <c r="V153" s="68" t="n">
        <v>4438</v>
      </c>
      <c r="W153" s="69" t="n">
        <v>0.0626598089245614</v>
      </c>
      <c r="X153" s="70" t="s">
        <v>227</v>
      </c>
      <c r="Y153" s="70" t="s">
        <v>189</v>
      </c>
    </row>
    <row r="154" customFormat="false" ht="15" hidden="false" customHeight="false" outlineLevel="0" collapsed="false">
      <c r="A154" s="32" t="s">
        <v>256</v>
      </c>
      <c r="B154" s="32" t="s">
        <v>353</v>
      </c>
      <c r="C154" s="32" t="s">
        <v>357</v>
      </c>
      <c r="D154" s="66" t="n">
        <f aca="false">ROUND(S154*T154,0)</f>
        <v>730</v>
      </c>
      <c r="E154" s="66" t="n">
        <f aca="false">ROUND(S154,0)-D154</f>
        <v>778</v>
      </c>
      <c r="F154" s="66" t="n">
        <f aca="false">IF(COUNTA(D154:E154)=0,"",SUM(D154:E154))</f>
        <v>1508</v>
      </c>
      <c r="G154" s="47" t="n">
        <f aca="false">IF(OR(F154="",F154=0),"",D154/F154)</f>
        <v>0.484084880636605</v>
      </c>
      <c r="H154" s="47" t="n">
        <f aca="false">IF(OR(F154="",F154=0),"",E154/F154)</f>
        <v>0.515915119363395</v>
      </c>
      <c r="I154" s="32" t="s">
        <v>187</v>
      </c>
      <c r="J154" s="36" t="n">
        <v>2.17211657538669</v>
      </c>
      <c r="K154" s="36" t="n">
        <f aca="false">$K$8</f>
        <v>1.08097709874515</v>
      </c>
      <c r="L154" s="36" t="n">
        <f aca="false">SQRT(J154^2+K154^2)</f>
        <v>2.4262320385901</v>
      </c>
      <c r="M154" s="47" t="n">
        <f aca="false">IF(G154="","",MAX(0,G154-1.96*L154/100))</f>
        <v>0.436530732680239</v>
      </c>
      <c r="N154" s="47" t="n">
        <f aca="false">IF(G154="","",MIN(1,G154+1.96*L154/100))</f>
        <v>0.531639028592971</v>
      </c>
      <c r="O154" s="66" t="n">
        <f aca="false">ROUND(S154*W154,0)</f>
        <v>94</v>
      </c>
      <c r="P154" s="66" t="n">
        <f aca="false">IF(F154="","",ROUND(SQRT((F154*L154/100)^2+(G154*O154)^2),0))</f>
        <v>58</v>
      </c>
      <c r="R154" s="67" t="n">
        <v>-2.72728931325248</v>
      </c>
      <c r="S154" s="68" t="n">
        <f aca="false">U154*V154*$F$5</f>
        <v>1507.62659380692</v>
      </c>
      <c r="T154" s="69" t="n">
        <f aca="false">MAX(0,MIN(1,R154/100+$D$5))</f>
        <v>0.483971968059729</v>
      </c>
      <c r="U154" s="69" t="n">
        <v>0.679417122040073</v>
      </c>
      <c r="V154" s="68" t="n">
        <v>2219</v>
      </c>
      <c r="W154" s="69" t="n">
        <v>0.0626598089245614</v>
      </c>
      <c r="X154" s="70" t="s">
        <v>227</v>
      </c>
      <c r="Y154" s="70" t="s">
        <v>189</v>
      </c>
    </row>
    <row r="155" customFormat="false" ht="15" hidden="false" customHeight="false" outlineLevel="0" collapsed="false">
      <c r="A155" s="32" t="s">
        <v>256</v>
      </c>
      <c r="B155" s="32" t="s">
        <v>353</v>
      </c>
      <c r="C155" s="32" t="s">
        <v>358</v>
      </c>
      <c r="D155" s="66" t="n">
        <f aca="false">ROUND(S155*T155,0)</f>
        <v>671</v>
      </c>
      <c r="E155" s="66" t="n">
        <f aca="false">ROUND(S155,0)-D155</f>
        <v>713</v>
      </c>
      <c r="F155" s="66" t="n">
        <f aca="false">IF(COUNTA(D155:E155)=0,"",SUM(D155:E155))</f>
        <v>1384</v>
      </c>
      <c r="G155" s="47" t="n">
        <f aca="false">IF(OR(F155="",F155=0),"",D155/F155)</f>
        <v>0.484826589595376</v>
      </c>
      <c r="H155" s="47" t="n">
        <f aca="false">IF(OR(F155="",F155=0),"",E155/F155)</f>
        <v>0.515173410404624</v>
      </c>
      <c r="I155" s="32" t="s">
        <v>187</v>
      </c>
      <c r="J155" s="36" t="n">
        <v>2.17211657538669</v>
      </c>
      <c r="K155" s="36" t="n">
        <f aca="false">$K$8</f>
        <v>1.08097709874515</v>
      </c>
      <c r="L155" s="36" t="n">
        <f aca="false">SQRT(J155^2+K155^2)</f>
        <v>2.4262320385901</v>
      </c>
      <c r="M155" s="47" t="n">
        <f aca="false">IF(G155="","",MAX(0,G155-1.96*L155/100))</f>
        <v>0.43727244163901</v>
      </c>
      <c r="N155" s="47" t="n">
        <f aca="false">IF(G155="","",MIN(1,G155+1.96*L155/100))</f>
        <v>0.532380737551742</v>
      </c>
      <c r="O155" s="66" t="n">
        <f aca="false">ROUND(S155*W155,0)</f>
        <v>87</v>
      </c>
      <c r="P155" s="66" t="n">
        <f aca="false">IF(F155="","",ROUND(SQRT((F155*L155/100)^2+(G155*O155)^2),0))</f>
        <v>54</v>
      </c>
      <c r="R155" s="67" t="n">
        <v>-2.63360598245697</v>
      </c>
      <c r="S155" s="68" t="n">
        <f aca="false">U155*V155*$F$5</f>
        <v>1383.95299145299</v>
      </c>
      <c r="T155" s="69" t="n">
        <f aca="false">MAX(0,MIN(1,R155/100+$D$5))</f>
        <v>0.484908801367684</v>
      </c>
      <c r="U155" s="69" t="n">
        <v>0.643399810066477</v>
      </c>
      <c r="V155" s="68" t="n">
        <v>2151</v>
      </c>
      <c r="W155" s="69" t="n">
        <v>0.0626598089245614</v>
      </c>
      <c r="X155" s="70" t="s">
        <v>227</v>
      </c>
      <c r="Y155" s="70" t="s">
        <v>189</v>
      </c>
    </row>
    <row r="156" customFormat="false" ht="15" hidden="false" customHeight="false" outlineLevel="0" collapsed="false">
      <c r="A156" s="32" t="s">
        <v>256</v>
      </c>
      <c r="B156" s="32" t="s">
        <v>353</v>
      </c>
      <c r="C156" s="32" t="s">
        <v>359</v>
      </c>
      <c r="D156" s="66" t="n">
        <f aca="false">ROUND(S156*T156,0)</f>
        <v>611</v>
      </c>
      <c r="E156" s="66" t="n">
        <f aca="false">ROUND(S156,0)-D156</f>
        <v>571</v>
      </c>
      <c r="F156" s="66" t="n">
        <f aca="false">IF(COUNTA(D156:E156)=0,"",SUM(D156:E156))</f>
        <v>1182</v>
      </c>
      <c r="G156" s="47" t="n">
        <f aca="false">IF(OR(F156="",F156=0),"",D156/F156)</f>
        <v>0.516920473773266</v>
      </c>
      <c r="H156" s="47" t="n">
        <f aca="false">IF(OR(F156="",F156=0),"",E156/F156)</f>
        <v>0.483079526226734</v>
      </c>
      <c r="I156" s="32" t="s">
        <v>187</v>
      </c>
      <c r="J156" s="36" t="n">
        <v>2.17211657538669</v>
      </c>
      <c r="K156" s="36" t="n">
        <f aca="false">$K$8</f>
        <v>1.08097709874515</v>
      </c>
      <c r="L156" s="36" t="n">
        <f aca="false">SQRT(J156^2+K156^2)</f>
        <v>2.4262320385901</v>
      </c>
      <c r="M156" s="47" t="n">
        <f aca="false">IF(G156="","",MAX(0,G156-1.96*L156/100))</f>
        <v>0.4693663258169</v>
      </c>
      <c r="N156" s="47" t="n">
        <f aca="false">IF(G156="","",MIN(1,G156+1.96*L156/100))</f>
        <v>0.564474621729632</v>
      </c>
      <c r="O156" s="66" t="n">
        <f aca="false">ROUND(S156*W156,0)</f>
        <v>74</v>
      </c>
      <c r="P156" s="66" t="n">
        <f aca="false">IF(F156="","",ROUND(SQRT((F156*L156/100)^2+(G156*O156)^2),0))</f>
        <v>48</v>
      </c>
      <c r="R156" s="67" t="n">
        <v>0.594902112457775</v>
      </c>
      <c r="S156" s="68" t="n">
        <f aca="false">U156*V156*$F$5</f>
        <v>1181.67359413203</v>
      </c>
      <c r="T156" s="69" t="n">
        <f aca="false">MAX(0,MIN(1,R156/100+$D$5))</f>
        <v>0.517193882316831</v>
      </c>
      <c r="U156" s="69" t="n">
        <v>0.737163814180929</v>
      </c>
      <c r="V156" s="68" t="n">
        <v>1603</v>
      </c>
      <c r="W156" s="69" t="n">
        <v>0.0626598089245614</v>
      </c>
      <c r="X156" s="70" t="s">
        <v>227</v>
      </c>
      <c r="Y156" s="70" t="s">
        <v>189</v>
      </c>
    </row>
    <row r="157" customFormat="false" ht="15" hidden="false" customHeight="false" outlineLevel="0" collapsed="false">
      <c r="A157" s="32" t="s">
        <v>256</v>
      </c>
      <c r="B157" s="32" t="s">
        <v>353</v>
      </c>
      <c r="C157" s="32" t="s">
        <v>360</v>
      </c>
      <c r="D157" s="66" t="n">
        <f aca="false">ROUND(S157*T157,0)</f>
        <v>1230</v>
      </c>
      <c r="E157" s="66" t="n">
        <f aca="false">ROUND(S157,0)-D157</f>
        <v>1272</v>
      </c>
      <c r="F157" s="66" t="n">
        <f aca="false">IF(COUNTA(D157:E157)=0,"",SUM(D157:E157))</f>
        <v>2502</v>
      </c>
      <c r="G157" s="47" t="n">
        <f aca="false">IF(OR(F157="",F157=0),"",D157/F157)</f>
        <v>0.491606714628297</v>
      </c>
      <c r="H157" s="47" t="n">
        <f aca="false">IF(OR(F157="",F157=0),"",E157/F157)</f>
        <v>0.508393285371703</v>
      </c>
      <c r="I157" s="32" t="s">
        <v>187</v>
      </c>
      <c r="J157" s="36" t="n">
        <v>2.17211657538669</v>
      </c>
      <c r="K157" s="36" t="n">
        <f aca="false">$K$8</f>
        <v>1.08097709874515</v>
      </c>
      <c r="L157" s="36" t="n">
        <f aca="false">SQRT(J157^2+K157^2)</f>
        <v>2.4262320385901</v>
      </c>
      <c r="M157" s="47" t="n">
        <f aca="false">IF(G157="","",MAX(0,G157-1.96*L157/100))</f>
        <v>0.444052566671931</v>
      </c>
      <c r="N157" s="47" t="n">
        <f aca="false">IF(G157="","",MIN(1,G157+1.96*L157/100))</f>
        <v>0.539160862584663</v>
      </c>
      <c r="O157" s="66" t="n">
        <f aca="false">ROUND(S157*W157,0)</f>
        <v>157</v>
      </c>
      <c r="P157" s="66" t="n">
        <f aca="false">IF(F157="","",ROUND(SQRT((F157*L157/100)^2+(G157*O157)^2),0))</f>
        <v>98</v>
      </c>
      <c r="R157" s="67" t="n">
        <v>-1.95533028411188</v>
      </c>
      <c r="S157" s="68" t="n">
        <f aca="false">U157*V157*$F$5</f>
        <v>2501.86532550992</v>
      </c>
      <c r="T157" s="69" t="n">
        <f aca="false">MAX(0,MIN(1,R157/100+$D$5))</f>
        <v>0.491691558351135</v>
      </c>
      <c r="U157" s="69" t="n">
        <v>0.618049734562727</v>
      </c>
      <c r="V157" s="68" t="n">
        <v>4048</v>
      </c>
      <c r="W157" s="69" t="n">
        <v>0.0626598089245614</v>
      </c>
      <c r="X157" s="70" t="s">
        <v>227</v>
      </c>
      <c r="Y157" s="70" t="s">
        <v>189</v>
      </c>
    </row>
    <row r="158" customFormat="false" ht="15" hidden="false" customHeight="false" outlineLevel="0" collapsed="false">
      <c r="A158" s="32" t="s">
        <v>256</v>
      </c>
      <c r="B158" s="32" t="s">
        <v>353</v>
      </c>
      <c r="C158" s="32" t="s">
        <v>361</v>
      </c>
      <c r="D158" s="66" t="n">
        <f aca="false">ROUND(S158*T158,0)</f>
        <v>706</v>
      </c>
      <c r="E158" s="66" t="n">
        <f aca="false">ROUND(S158,0)-D158</f>
        <v>607</v>
      </c>
      <c r="F158" s="66" t="n">
        <f aca="false">IF(COUNTA(D158:E158)=0,"",SUM(D158:E158))</f>
        <v>1313</v>
      </c>
      <c r="G158" s="47" t="n">
        <f aca="false">IF(OR(F158="",F158=0),"",D158/F158)</f>
        <v>0.537699923838538</v>
      </c>
      <c r="H158" s="47" t="n">
        <f aca="false">IF(OR(F158="",F158=0),"",E158/F158)</f>
        <v>0.462300076161462</v>
      </c>
      <c r="I158" s="32" t="s">
        <v>187</v>
      </c>
      <c r="J158" s="36" t="n">
        <v>2.17211657538669</v>
      </c>
      <c r="K158" s="36" t="n">
        <f aca="false">$K$8</f>
        <v>1.08097709874515</v>
      </c>
      <c r="L158" s="36" t="n">
        <f aca="false">SQRT(J158^2+K158^2)</f>
        <v>2.4262320385901</v>
      </c>
      <c r="M158" s="47" t="n">
        <f aca="false">IF(G158="","",MAX(0,G158-1.96*L158/100))</f>
        <v>0.490145775882172</v>
      </c>
      <c r="N158" s="47" t="n">
        <f aca="false">IF(G158="","",MIN(1,G158+1.96*L158/100))</f>
        <v>0.585254071794904</v>
      </c>
      <c r="O158" s="66" t="n">
        <f aca="false">ROUND(S158*W158,0)</f>
        <v>82</v>
      </c>
      <c r="P158" s="66" t="n">
        <f aca="false">IF(F158="","",ROUND(SQRT((F158*L158/100)^2+(G158*O158)^2),0))</f>
        <v>54</v>
      </c>
      <c r="R158" s="67" t="n">
        <v>2.65804243598361</v>
      </c>
      <c r="S158" s="68" t="n">
        <f aca="false">U158*V158*$F$5</f>
        <v>1312.71</v>
      </c>
      <c r="T158" s="69" t="n">
        <f aca="false">MAX(0,MIN(1,R158/100+$D$5))</f>
        <v>0.53782528555209</v>
      </c>
      <c r="U158" s="69" t="n">
        <v>0.658</v>
      </c>
      <c r="V158" s="68" t="n">
        <v>1995</v>
      </c>
      <c r="W158" s="69" t="n">
        <v>0.0626598089245614</v>
      </c>
      <c r="X158" s="70" t="s">
        <v>227</v>
      </c>
      <c r="Y158" s="70" t="s">
        <v>189</v>
      </c>
    </row>
    <row r="159" customFormat="false" ht="15" hidden="false" customHeight="false" outlineLevel="0" collapsed="false">
      <c r="A159" s="32" t="s">
        <v>256</v>
      </c>
      <c r="B159" s="32" t="s">
        <v>353</v>
      </c>
      <c r="C159" s="32" t="s">
        <v>362</v>
      </c>
      <c r="D159" s="66" t="n">
        <f aca="false">ROUND(S159*T159,0)</f>
        <v>685</v>
      </c>
      <c r="E159" s="66" t="n">
        <f aca="false">ROUND(S159,0)-D159</f>
        <v>657</v>
      </c>
      <c r="F159" s="66" t="n">
        <f aca="false">IF(COUNTA(D159:E159)=0,"",SUM(D159:E159))</f>
        <v>1342</v>
      </c>
      <c r="G159" s="47" t="n">
        <f aca="false">IF(OR(F159="",F159=0),"",D159/F159)</f>
        <v>0.51043219076006</v>
      </c>
      <c r="H159" s="47" t="n">
        <f aca="false">IF(OR(F159="",F159=0),"",E159/F159)</f>
        <v>0.48956780923994</v>
      </c>
      <c r="I159" s="32" t="s">
        <v>187</v>
      </c>
      <c r="J159" s="36" t="n">
        <v>2.17211657538669</v>
      </c>
      <c r="K159" s="36" t="n">
        <f aca="false">$K$8</f>
        <v>1.08097709874515</v>
      </c>
      <c r="L159" s="36" t="n">
        <f aca="false">SQRT(J159^2+K159^2)</f>
        <v>2.4262320385901</v>
      </c>
      <c r="M159" s="47" t="n">
        <f aca="false">IF(G159="","",MAX(0,G159-1.96*L159/100))</f>
        <v>0.462878042803694</v>
      </c>
      <c r="N159" s="47" t="n">
        <f aca="false">IF(G159="","",MIN(1,G159+1.96*L159/100))</f>
        <v>0.557986338716426</v>
      </c>
      <c r="O159" s="66" t="n">
        <f aca="false">ROUND(S159*W159,0)</f>
        <v>84</v>
      </c>
      <c r="P159" s="66" t="n">
        <f aca="false">IF(F159="","",ROUND(SQRT((F159*L159/100)^2+(G159*O159)^2),0))</f>
        <v>54</v>
      </c>
      <c r="R159" s="67" t="n">
        <v>-0.10127924055881</v>
      </c>
      <c r="S159" s="68" t="n">
        <f aca="false">U159*V159*$F$5</f>
        <v>1342.44359673025</v>
      </c>
      <c r="T159" s="69" t="n">
        <f aca="false">MAX(0,MIN(1,R159/100+$D$5))</f>
        <v>0.510232068786666</v>
      </c>
      <c r="U159" s="69" t="n">
        <v>0.726430517711172</v>
      </c>
      <c r="V159" s="68" t="n">
        <v>1848</v>
      </c>
      <c r="W159" s="69" t="n">
        <v>0.0626598089245614</v>
      </c>
      <c r="X159" s="70" t="s">
        <v>227</v>
      </c>
      <c r="Y159" s="70" t="s">
        <v>189</v>
      </c>
    </row>
    <row r="160" customFormat="false" ht="15" hidden="false" customHeight="false" outlineLevel="0" collapsed="false">
      <c r="A160" s="32" t="s">
        <v>256</v>
      </c>
      <c r="B160" s="32" t="s">
        <v>353</v>
      </c>
      <c r="C160" s="32" t="s">
        <v>363</v>
      </c>
      <c r="D160" s="66" t="n">
        <f aca="false">ROUND(S160*T160,0)</f>
        <v>442</v>
      </c>
      <c r="E160" s="66" t="n">
        <f aca="false">ROUND(S160,0)-D160</f>
        <v>438</v>
      </c>
      <c r="F160" s="66" t="n">
        <f aca="false">IF(COUNTA(D160:E160)=0,"",SUM(D160:E160))</f>
        <v>880</v>
      </c>
      <c r="G160" s="47" t="n">
        <f aca="false">IF(OR(F160="",F160=0),"",D160/F160)</f>
        <v>0.502272727272727</v>
      </c>
      <c r="H160" s="47" t="n">
        <f aca="false">IF(OR(F160="",F160=0),"",E160/F160)</f>
        <v>0.497727272727273</v>
      </c>
      <c r="I160" s="32" t="s">
        <v>187</v>
      </c>
      <c r="J160" s="36" t="n">
        <v>2.43699899914484</v>
      </c>
      <c r="K160" s="36" t="n">
        <f aca="false">$K$8</f>
        <v>1.08097709874515</v>
      </c>
      <c r="L160" s="36" t="n">
        <f aca="false">SQRT(J160^2+K160^2)</f>
        <v>2.66598492303397</v>
      </c>
      <c r="M160" s="47" t="n">
        <f aca="false">IF(G160="","",MAX(0,G160-1.96*L160/100))</f>
        <v>0.450019422781262</v>
      </c>
      <c r="N160" s="47" t="n">
        <f aca="false">IF(G160="","",MIN(1,G160+1.96*L160/100))</f>
        <v>0.554526031764193</v>
      </c>
      <c r="O160" s="66" t="n">
        <f aca="false">ROUND(S160*W160,0)</f>
        <v>75</v>
      </c>
      <c r="P160" s="66" t="n">
        <f aca="false">IF(F160="","",ROUND(SQRT((F160*L160/100)^2+(G160*O160)^2),0))</f>
        <v>44</v>
      </c>
      <c r="R160" s="67" t="n">
        <v>-0.83849614462311</v>
      </c>
      <c r="S160" s="68" t="n">
        <f aca="false">U160*V160*$F$5</f>
        <v>879.958115183246</v>
      </c>
      <c r="T160" s="69" t="n">
        <f aca="false">MAX(0,MIN(1,R160/100+$D$5))</f>
        <v>0.502859899746022</v>
      </c>
      <c r="U160" s="69" t="n">
        <v>0.668661181750187</v>
      </c>
      <c r="V160" s="68" t="n">
        <v>1316</v>
      </c>
      <c r="W160" s="69" t="n">
        <v>0.084758520671361</v>
      </c>
      <c r="X160" s="70" t="s">
        <v>194</v>
      </c>
      <c r="Y160" s="70" t="s">
        <v>189</v>
      </c>
    </row>
    <row r="161" customFormat="false" ht="15" hidden="false" customHeight="false" outlineLevel="0" collapsed="false">
      <c r="A161" s="32" t="s">
        <v>256</v>
      </c>
      <c r="B161" s="32" t="s">
        <v>364</v>
      </c>
      <c r="C161" s="32" t="s">
        <v>364</v>
      </c>
      <c r="D161" s="66" t="n">
        <f aca="false">ROUND(S161*T161,0)</f>
        <v>832</v>
      </c>
      <c r="E161" s="66" t="n">
        <f aca="false">ROUND(S161,0)-D161</f>
        <v>1372</v>
      </c>
      <c r="F161" s="66" t="n">
        <f aca="false">IF(COUNTA(D161:E161)=0,"",SUM(D161:E161))</f>
        <v>2204</v>
      </c>
      <c r="G161" s="47" t="n">
        <f aca="false">IF(OR(F161="",F161=0),"",D161/F161)</f>
        <v>0.377495462794918</v>
      </c>
      <c r="H161" s="47" t="n">
        <f aca="false">IF(OR(F161="",F161=0),"",E161/F161)</f>
        <v>0.622504537205082</v>
      </c>
      <c r="I161" s="32" t="s">
        <v>187</v>
      </c>
      <c r="J161" s="36" t="n">
        <v>2.17211657538669</v>
      </c>
      <c r="K161" s="36" t="n">
        <f aca="false">$K$8</f>
        <v>1.08097709874515</v>
      </c>
      <c r="L161" s="36" t="n">
        <f aca="false">SQRT(J161^2+K161^2)</f>
        <v>2.4262320385901</v>
      </c>
      <c r="M161" s="47" t="n">
        <f aca="false">IF(G161="","",MAX(0,G161-1.96*L161/100))</f>
        <v>0.329941314838552</v>
      </c>
      <c r="N161" s="47" t="n">
        <f aca="false">IF(G161="","",MIN(1,G161+1.96*L161/100))</f>
        <v>0.425049610751284</v>
      </c>
      <c r="O161" s="66" t="n">
        <f aca="false">ROUND(S161*W161,0)</f>
        <v>138</v>
      </c>
      <c r="P161" s="66" t="n">
        <f aca="false">IF(F161="","",ROUND(SQRT((F161*L161/100)^2+(G161*O161)^2),0))</f>
        <v>75</v>
      </c>
      <c r="R161" s="67" t="n">
        <v>-13.3641206902007</v>
      </c>
      <c r="S161" s="68" t="n">
        <f aca="false">U161*V161*$F$5</f>
        <v>2204.10505319149</v>
      </c>
      <c r="T161" s="69" t="n">
        <f aca="false">MAX(0,MIN(1,R161/100+$D$5))</f>
        <v>0.377603654290247</v>
      </c>
      <c r="U161" s="69" t="n">
        <v>0.71841755319149</v>
      </c>
      <c r="V161" s="68" t="n">
        <v>3068</v>
      </c>
      <c r="W161" s="69" t="n">
        <v>0.0626598089245614</v>
      </c>
      <c r="X161" s="70" t="s">
        <v>227</v>
      </c>
      <c r="Y161" s="70" t="s">
        <v>189</v>
      </c>
    </row>
    <row r="162" customFormat="false" ht="15" hidden="false" customHeight="false" outlineLevel="0" collapsed="false">
      <c r="A162" s="32" t="s">
        <v>256</v>
      </c>
      <c r="B162" s="32" t="s">
        <v>365</v>
      </c>
      <c r="C162" s="32" t="s">
        <v>365</v>
      </c>
      <c r="D162" s="66" t="n">
        <f aca="false">ROUND(S162*T162,0)</f>
        <v>453</v>
      </c>
      <c r="E162" s="66" t="n">
        <f aca="false">ROUND(S162,0)-D162</f>
        <v>784</v>
      </c>
      <c r="F162" s="66" t="n">
        <f aca="false">IF(COUNTA(D162:E162)=0,"",SUM(D162:E162))</f>
        <v>1237</v>
      </c>
      <c r="G162" s="47" t="n">
        <f aca="false">IF(OR(F162="",F162=0),"",D162/F162)</f>
        <v>0.366208569118836</v>
      </c>
      <c r="H162" s="47" t="n">
        <f aca="false">IF(OR(F162="",F162=0),"",E162/F162)</f>
        <v>0.633791430881164</v>
      </c>
      <c r="I162" s="32" t="s">
        <v>187</v>
      </c>
      <c r="J162" s="36" t="n">
        <v>2.17211657538669</v>
      </c>
      <c r="K162" s="36" t="n">
        <f aca="false">$K$8</f>
        <v>1.08097709874515</v>
      </c>
      <c r="L162" s="36" t="n">
        <f aca="false">SQRT(J162^2+K162^2)</f>
        <v>2.4262320385901</v>
      </c>
      <c r="M162" s="47" t="n">
        <f aca="false">IF(G162="","",MAX(0,G162-1.96*L162/100))</f>
        <v>0.31865442116247</v>
      </c>
      <c r="N162" s="47" t="n">
        <f aca="false">IF(G162="","",MIN(1,G162+1.96*L162/100))</f>
        <v>0.413762717075202</v>
      </c>
      <c r="O162" s="66" t="n">
        <f aca="false">ROUND(S162*W162,0)</f>
        <v>78</v>
      </c>
      <c r="P162" s="66" t="n">
        <f aca="false">IF(F162="","",ROUND(SQRT((F162*L162/100)^2+(G162*O162)^2),0))</f>
        <v>41</v>
      </c>
      <c r="R162" s="67" t="n">
        <v>-14.486187871765</v>
      </c>
      <c r="S162" s="68" t="n">
        <f aca="false">U162*V162*$F$5</f>
        <v>1236.97340124505</v>
      </c>
      <c r="T162" s="69" t="n">
        <f aca="false">MAX(0,MIN(1,R162/100+$D$5))</f>
        <v>0.366382982474603</v>
      </c>
      <c r="U162" s="69" t="n">
        <v>0.688737973967176</v>
      </c>
      <c r="V162" s="68" t="n">
        <v>1796</v>
      </c>
      <c r="W162" s="69" t="n">
        <v>0.0626598089245614</v>
      </c>
      <c r="X162" s="70" t="s">
        <v>227</v>
      </c>
      <c r="Y162" s="70" t="s">
        <v>189</v>
      </c>
    </row>
    <row r="163" customFormat="false" ht="15" hidden="false" customHeight="false" outlineLevel="0" collapsed="false">
      <c r="A163" s="32" t="s">
        <v>256</v>
      </c>
      <c r="B163" s="32" t="s">
        <v>366</v>
      </c>
      <c r="C163" s="32" t="s">
        <v>367</v>
      </c>
      <c r="D163" s="66" t="n">
        <f aca="false">ROUND(S163*T163,0)</f>
        <v>152</v>
      </c>
      <c r="E163" s="66" t="n">
        <f aca="false">ROUND(S163,0)-D163</f>
        <v>411</v>
      </c>
      <c r="F163" s="66" t="n">
        <f aca="false">IF(COUNTA(D163:E163)=0,"",SUM(D163:E163))</f>
        <v>563</v>
      </c>
      <c r="G163" s="47" t="n">
        <f aca="false">IF(OR(F163="",F163=0),"",D163/F163)</f>
        <v>0.269982238010657</v>
      </c>
      <c r="H163" s="47" t="n">
        <f aca="false">IF(OR(F163="",F163=0),"",E163/F163)</f>
        <v>0.730017761989343</v>
      </c>
      <c r="I163" s="32" t="s">
        <v>187</v>
      </c>
      <c r="J163" s="36" t="n">
        <v>3.50278191458698</v>
      </c>
      <c r="K163" s="36" t="n">
        <f aca="false">$K$8</f>
        <v>1.08097709874515</v>
      </c>
      <c r="L163" s="36" t="n">
        <f aca="false">SQRT(J163^2+K163^2)</f>
        <v>3.66578676809892</v>
      </c>
      <c r="M163" s="47" t="n">
        <f aca="false">IF(G163="","",MAX(0,G163-1.96*L163/100))</f>
        <v>0.198132817355918</v>
      </c>
      <c r="N163" s="47" t="n">
        <f aca="false">IF(G163="","",MIN(1,G163+1.96*L163/100))</f>
        <v>0.341831658665396</v>
      </c>
      <c r="O163" s="66" t="n">
        <f aca="false">ROUND(S163*W163,0)</f>
        <v>81</v>
      </c>
      <c r="P163" s="66" t="n">
        <f aca="false">IF(F163="","",ROUND(SQRT((F163*L163/100)^2+(G163*O163)^2),0))</f>
        <v>30</v>
      </c>
      <c r="R163" s="67" t="n">
        <v>-24.1887251685373</v>
      </c>
      <c r="S163" s="68" t="n">
        <f aca="false">U163*V163*$F$5</f>
        <v>562.682926829269</v>
      </c>
      <c r="T163" s="69" t="n">
        <f aca="false">MAX(0,MIN(1,R163/100+$D$5))</f>
        <v>0.269357609506881</v>
      </c>
      <c r="U163" s="69" t="n">
        <v>0.731707317073171</v>
      </c>
      <c r="V163" s="68" t="n">
        <v>769</v>
      </c>
      <c r="W163" s="69" t="n">
        <v>0.144238908687966</v>
      </c>
      <c r="X163" s="70" t="s">
        <v>188</v>
      </c>
      <c r="Y163" s="70" t="s">
        <v>189</v>
      </c>
    </row>
    <row r="164" customFormat="false" ht="15" hidden="false" customHeight="false" outlineLevel="0" collapsed="false">
      <c r="A164" s="32" t="s">
        <v>256</v>
      </c>
      <c r="B164" s="32" t="s">
        <v>366</v>
      </c>
      <c r="C164" s="32" t="s">
        <v>368</v>
      </c>
      <c r="D164" s="66" t="n">
        <f aca="false">ROUND(S164*T164,0)</f>
        <v>121</v>
      </c>
      <c r="E164" s="66" t="n">
        <f aca="false">ROUND(S164,0)-D164</f>
        <v>262</v>
      </c>
      <c r="F164" s="66" t="n">
        <f aca="false">IF(COUNTA(D164:E164)=0,"",SUM(D164:E164))</f>
        <v>383</v>
      </c>
      <c r="G164" s="47" t="n">
        <f aca="false">IF(OR(F164="",F164=0),"",D164/F164)</f>
        <v>0.315926892950392</v>
      </c>
      <c r="H164" s="47" t="n">
        <f aca="false">IF(OR(F164="",F164=0),"",E164/F164)</f>
        <v>0.684073107049608</v>
      </c>
      <c r="I164" s="32" t="s">
        <v>187</v>
      </c>
      <c r="J164" s="36" t="n">
        <v>3.50278191458698</v>
      </c>
      <c r="K164" s="36" t="n">
        <f aca="false">$K$8</f>
        <v>1.08097709874515</v>
      </c>
      <c r="L164" s="36" t="n">
        <f aca="false">SQRT(J164^2+K164^2)</f>
        <v>3.66578676809892</v>
      </c>
      <c r="M164" s="47" t="n">
        <f aca="false">IF(G164="","",MAX(0,G164-1.96*L164/100))</f>
        <v>0.244077472295653</v>
      </c>
      <c r="N164" s="47" t="n">
        <f aca="false">IF(G164="","",MIN(1,G164+1.96*L164/100))</f>
        <v>0.387776313605131</v>
      </c>
      <c r="O164" s="66" t="n">
        <f aca="false">ROUND(S164*W164,0)</f>
        <v>55</v>
      </c>
      <c r="P164" s="66" t="n">
        <f aca="false">IF(F164="","",ROUND(SQRT((F164*L164/100)^2+(G164*O164)^2),0))</f>
        <v>22</v>
      </c>
      <c r="R164" s="67" t="n">
        <v>-19.6095913080128</v>
      </c>
      <c r="S164" s="68" t="n">
        <f aca="false">U164*V164*$F$5</f>
        <v>382.588235294118</v>
      </c>
      <c r="T164" s="69" t="n">
        <f aca="false">MAX(0,MIN(1,R164/100+$D$5))</f>
        <v>0.315148948112126</v>
      </c>
      <c r="U164" s="69" t="n">
        <v>0.705882352941177</v>
      </c>
      <c r="V164" s="68" t="n">
        <v>542</v>
      </c>
      <c r="W164" s="69" t="n">
        <v>0.144238908687966</v>
      </c>
      <c r="X164" s="70" t="s">
        <v>188</v>
      </c>
      <c r="Y164" s="70" t="s">
        <v>189</v>
      </c>
    </row>
    <row r="165" customFormat="false" ht="15" hidden="false" customHeight="false" outlineLevel="0" collapsed="false">
      <c r="A165" s="32" t="s">
        <v>256</v>
      </c>
      <c r="B165" s="32" t="s">
        <v>366</v>
      </c>
      <c r="C165" s="32" t="s">
        <v>369</v>
      </c>
      <c r="D165" s="66" t="n">
        <f aca="false">ROUND(S165*T165,0)</f>
        <v>412</v>
      </c>
      <c r="E165" s="66" t="n">
        <f aca="false">ROUND(S165,0)-D165</f>
        <v>836</v>
      </c>
      <c r="F165" s="66" t="n">
        <f aca="false">IF(COUNTA(D165:E165)=0,"",SUM(D165:E165))</f>
        <v>1248</v>
      </c>
      <c r="G165" s="47" t="n">
        <f aca="false">IF(OR(F165="",F165=0),"",D165/F165)</f>
        <v>0.330128205128205</v>
      </c>
      <c r="H165" s="47" t="n">
        <f aca="false">IF(OR(F165="",F165=0),"",E165/F165)</f>
        <v>0.669871794871795</v>
      </c>
      <c r="I165" s="32" t="s">
        <v>187</v>
      </c>
      <c r="J165" s="36" t="n">
        <v>2.17211657538669</v>
      </c>
      <c r="K165" s="36" t="n">
        <f aca="false">$K$8</f>
        <v>1.08097709874515</v>
      </c>
      <c r="L165" s="36" t="n">
        <f aca="false">SQRT(J165^2+K165^2)</f>
        <v>2.4262320385901</v>
      </c>
      <c r="M165" s="47" t="n">
        <f aca="false">IF(G165="","",MAX(0,G165-1.96*L165/100))</f>
        <v>0.282574057171839</v>
      </c>
      <c r="N165" s="47" t="n">
        <f aca="false">IF(G165="","",MIN(1,G165+1.96*L165/100))</f>
        <v>0.377682353084571</v>
      </c>
      <c r="O165" s="66" t="n">
        <f aca="false">ROUND(S165*W165,0)</f>
        <v>78</v>
      </c>
      <c r="P165" s="66" t="n">
        <f aca="false">IF(F165="","",ROUND(SQRT((F165*L165/100)^2+(G165*O165)^2),0))</f>
        <v>40</v>
      </c>
      <c r="R165" s="67" t="n">
        <v>-18.1141338438042</v>
      </c>
      <c r="S165" s="68" t="n">
        <f aca="false">U165*V165*$F$5</f>
        <v>1248.26659471128</v>
      </c>
      <c r="T165" s="69" t="n">
        <f aca="false">MAX(0,MIN(1,R165/100+$D$5))</f>
        <v>0.330103522754212</v>
      </c>
      <c r="U165" s="69" t="n">
        <v>0.676200755531571</v>
      </c>
      <c r="V165" s="68" t="n">
        <v>1846</v>
      </c>
      <c r="W165" s="69" t="n">
        <v>0.0626598089245614</v>
      </c>
      <c r="X165" s="70" t="s">
        <v>227</v>
      </c>
      <c r="Y165" s="70" t="s">
        <v>189</v>
      </c>
    </row>
    <row r="166" customFormat="false" ht="15" hidden="false" customHeight="false" outlineLevel="0" collapsed="false">
      <c r="A166" s="32" t="s">
        <v>256</v>
      </c>
      <c r="B166" s="32" t="s">
        <v>370</v>
      </c>
      <c r="C166" s="32" t="s">
        <v>370</v>
      </c>
      <c r="D166" s="66" t="n">
        <f aca="false">ROUND(S166*T166,0)</f>
        <v>807</v>
      </c>
      <c r="E166" s="66" t="n">
        <f aca="false">ROUND(S166,0)-D166</f>
        <v>706</v>
      </c>
      <c r="F166" s="66" t="n">
        <f aca="false">IF(COUNTA(D166:E166)=0,"",SUM(D166:E166))</f>
        <v>1513</v>
      </c>
      <c r="G166" s="47" t="n">
        <f aca="false">IF(OR(F166="",F166=0),"",D166/F166)</f>
        <v>0.533377395902181</v>
      </c>
      <c r="H166" s="47" t="n">
        <f aca="false">IF(OR(F166="",F166=0),"",E166/F166)</f>
        <v>0.466622604097819</v>
      </c>
      <c r="I166" s="32" t="s">
        <v>187</v>
      </c>
      <c r="J166" s="36" t="n">
        <v>2.17211657538669</v>
      </c>
      <c r="K166" s="36" t="n">
        <f aca="false">$K$8</f>
        <v>1.08097709874515</v>
      </c>
      <c r="L166" s="36" t="n">
        <f aca="false">SQRT(J166^2+K166^2)</f>
        <v>2.4262320385901</v>
      </c>
      <c r="M166" s="47" t="n">
        <f aca="false">IF(G166="","",MAX(0,G166-1.96*L166/100))</f>
        <v>0.485823247945815</v>
      </c>
      <c r="N166" s="47" t="n">
        <f aca="false">IF(G166="","",MIN(1,G166+1.96*L166/100))</f>
        <v>0.580931543858547</v>
      </c>
      <c r="O166" s="66" t="n">
        <f aca="false">ROUND(S166*W166,0)</f>
        <v>95</v>
      </c>
      <c r="P166" s="66" t="n">
        <f aca="false">IF(F166="","",ROUND(SQRT((F166*L166/100)^2+(G166*O166)^2),0))</f>
        <v>63</v>
      </c>
      <c r="R166" s="67" t="n">
        <v>2.23037980042195</v>
      </c>
      <c r="S166" s="68" t="n">
        <f aca="false">U166*V166*$F$5</f>
        <v>1512.74151436031</v>
      </c>
      <c r="T166" s="69" t="n">
        <f aca="false">MAX(0,MIN(1,R166/100+$D$5))</f>
        <v>0.533548659196473</v>
      </c>
      <c r="U166" s="69" t="n">
        <v>0.616187989556136</v>
      </c>
      <c r="V166" s="68" t="n">
        <v>2455</v>
      </c>
      <c r="W166" s="69" t="n">
        <v>0.0626598089245614</v>
      </c>
      <c r="X166" s="70" t="s">
        <v>227</v>
      </c>
      <c r="Y166" s="70" t="s">
        <v>189</v>
      </c>
    </row>
    <row r="167" customFormat="false" ht="15" hidden="false" customHeight="false" outlineLevel="0" collapsed="false">
      <c r="A167" s="32" t="s">
        <v>256</v>
      </c>
      <c r="B167" s="32" t="s">
        <v>371</v>
      </c>
      <c r="C167" s="32" t="s">
        <v>372</v>
      </c>
      <c r="D167" s="66" t="n">
        <f aca="false">ROUND(S167*T167,0)</f>
        <v>802</v>
      </c>
      <c r="E167" s="66" t="n">
        <f aca="false">ROUND(S167,0)-D167</f>
        <v>1099</v>
      </c>
      <c r="F167" s="66" t="n">
        <f aca="false">IF(COUNTA(D167:E167)=0,"",SUM(D167:E167))</f>
        <v>1901</v>
      </c>
      <c r="G167" s="47" t="n">
        <f aca="false">IF(OR(F167="",F167=0),"",D167/F167)</f>
        <v>0.421883219358233</v>
      </c>
      <c r="H167" s="47" t="n">
        <f aca="false">IF(OR(F167="",F167=0),"",E167/F167)</f>
        <v>0.578116780641768</v>
      </c>
      <c r="I167" s="32" t="s">
        <v>187</v>
      </c>
      <c r="J167" s="36" t="n">
        <v>2.17211657538669</v>
      </c>
      <c r="K167" s="36" t="n">
        <f aca="false">$K$8</f>
        <v>1.08097709874515</v>
      </c>
      <c r="L167" s="36" t="n">
        <f aca="false">SQRT(J167^2+K167^2)</f>
        <v>2.4262320385901</v>
      </c>
      <c r="M167" s="47" t="n">
        <f aca="false">IF(G167="","",MAX(0,G167-1.96*L167/100))</f>
        <v>0.374329071401867</v>
      </c>
      <c r="N167" s="47" t="n">
        <f aca="false">IF(G167="","",MIN(1,G167+1.96*L167/100))</f>
        <v>0.469437367314599</v>
      </c>
      <c r="O167" s="66" t="n">
        <f aca="false">ROUND(S167*W167,0)</f>
        <v>119</v>
      </c>
      <c r="P167" s="66" t="n">
        <f aca="false">IF(F167="","",ROUND(SQRT((F167*L167/100)^2+(G167*O167)^2),0))</f>
        <v>68</v>
      </c>
      <c r="R167" s="67" t="n">
        <v>-8.91408939665181</v>
      </c>
      <c r="S167" s="68" t="n">
        <f aca="false">U167*V167*$F$5</f>
        <v>1901.09148856393</v>
      </c>
      <c r="T167" s="69" t="n">
        <f aca="false">MAX(0,MIN(1,R167/100+$D$5))</f>
        <v>0.422103967225736</v>
      </c>
      <c r="U167" s="69" t="n">
        <v>0.702287214098238</v>
      </c>
      <c r="V167" s="68" t="n">
        <v>2707</v>
      </c>
      <c r="W167" s="69" t="n">
        <v>0.0626598089245614</v>
      </c>
      <c r="X167" s="70" t="s">
        <v>227</v>
      </c>
      <c r="Y167" s="70" t="s">
        <v>189</v>
      </c>
    </row>
    <row r="168" customFormat="false" ht="15" hidden="false" customHeight="false" outlineLevel="0" collapsed="false">
      <c r="A168" s="32" t="s">
        <v>256</v>
      </c>
      <c r="B168" s="32" t="s">
        <v>371</v>
      </c>
      <c r="C168" s="32" t="s">
        <v>373</v>
      </c>
      <c r="D168" s="66" t="n">
        <f aca="false">ROUND(S168*T168,0)</f>
        <v>660</v>
      </c>
      <c r="E168" s="66" t="n">
        <f aca="false">ROUND(S168,0)-D168</f>
        <v>1020</v>
      </c>
      <c r="F168" s="66" t="n">
        <f aca="false">IF(COUNTA(D168:E168)=0,"",SUM(D168:E168))</f>
        <v>1680</v>
      </c>
      <c r="G168" s="47" t="n">
        <f aca="false">IF(OR(F168="",F168=0),"",D168/F168)</f>
        <v>0.392857142857143</v>
      </c>
      <c r="H168" s="47" t="n">
        <f aca="false">IF(OR(F168="",F168=0),"",E168/F168)</f>
        <v>0.607142857142857</v>
      </c>
      <c r="I168" s="32" t="s">
        <v>187</v>
      </c>
      <c r="J168" s="36" t="n">
        <v>2.17211657538669</v>
      </c>
      <c r="K168" s="36" t="n">
        <f aca="false">$K$8</f>
        <v>1.08097709874515</v>
      </c>
      <c r="L168" s="36" t="n">
        <f aca="false">SQRT(J168^2+K168^2)</f>
        <v>2.4262320385901</v>
      </c>
      <c r="M168" s="47" t="n">
        <f aca="false">IF(G168="","",MAX(0,G168-1.96*L168/100))</f>
        <v>0.345302994900777</v>
      </c>
      <c r="N168" s="47" t="n">
        <f aca="false">IF(G168="","",MIN(1,G168+1.96*L168/100))</f>
        <v>0.440411290813509</v>
      </c>
      <c r="O168" s="66" t="n">
        <f aca="false">ROUND(S168*W168,0)</f>
        <v>105</v>
      </c>
      <c r="P168" s="66" t="n">
        <f aca="false">IF(F168="","",ROUND(SQRT((F168*L168/100)^2+(G168*O168)^2),0))</f>
        <v>58</v>
      </c>
      <c r="R168" s="67" t="n">
        <v>-11.838498798009</v>
      </c>
      <c r="S168" s="68" t="n">
        <f aca="false">U168*V168*$F$5</f>
        <v>1679.87969094923</v>
      </c>
      <c r="T168" s="69" t="n">
        <f aca="false">MAX(0,MIN(1,R168/100+$D$5))</f>
        <v>0.392859873212163</v>
      </c>
      <c r="U168" s="69" t="n">
        <v>0.613318616629875</v>
      </c>
      <c r="V168" s="68" t="n">
        <v>2739</v>
      </c>
      <c r="W168" s="69" t="n">
        <v>0.0626598089245614</v>
      </c>
      <c r="X168" s="70" t="s">
        <v>227</v>
      </c>
      <c r="Y168" s="70" t="s">
        <v>189</v>
      </c>
    </row>
    <row r="169" customFormat="false" ht="15" hidden="false" customHeight="false" outlineLevel="0" collapsed="false">
      <c r="A169" s="32" t="s">
        <v>256</v>
      </c>
      <c r="B169" s="32" t="s">
        <v>371</v>
      </c>
      <c r="C169" s="32" t="s">
        <v>374</v>
      </c>
      <c r="D169" s="66" t="n">
        <f aca="false">ROUND(S169*T169,0)</f>
        <v>355</v>
      </c>
      <c r="E169" s="66" t="n">
        <f aca="false">ROUND(S169,0)-D169</f>
        <v>544</v>
      </c>
      <c r="F169" s="66" t="n">
        <f aca="false">IF(COUNTA(D169:E169)=0,"",SUM(D169:E169))</f>
        <v>899</v>
      </c>
      <c r="G169" s="47" t="n">
        <f aca="false">IF(OR(F169="",F169=0),"",D169/F169)</f>
        <v>0.394883203559511</v>
      </c>
      <c r="H169" s="47" t="n">
        <f aca="false">IF(OR(F169="",F169=0),"",E169/F169)</f>
        <v>0.605116796440489</v>
      </c>
      <c r="I169" s="32" t="s">
        <v>187</v>
      </c>
      <c r="J169" s="36" t="n">
        <v>2.43699899914484</v>
      </c>
      <c r="K169" s="36" t="n">
        <f aca="false">$K$8</f>
        <v>1.08097709874515</v>
      </c>
      <c r="L169" s="36" t="n">
        <f aca="false">SQRT(J169^2+K169^2)</f>
        <v>2.66598492303397</v>
      </c>
      <c r="M169" s="47" t="n">
        <f aca="false">IF(G169="","",MAX(0,G169-1.96*L169/100))</f>
        <v>0.342629899068045</v>
      </c>
      <c r="N169" s="47" t="n">
        <f aca="false">IF(G169="","",MIN(1,G169+1.96*L169/100))</f>
        <v>0.447136508050976</v>
      </c>
      <c r="O169" s="66" t="n">
        <f aca="false">ROUND(S169*W169,0)</f>
        <v>76</v>
      </c>
      <c r="P169" s="66" t="n">
        <f aca="false">IF(F169="","",ROUND(SQRT((F169*L169/100)^2+(G169*O169)^2),0))</f>
        <v>38</v>
      </c>
      <c r="R169" s="67" t="n">
        <v>-11.5990749054673</v>
      </c>
      <c r="S169" s="68" t="n">
        <f aca="false">U169*V169*$F$5</f>
        <v>898.819587628866</v>
      </c>
      <c r="T169" s="69" t="n">
        <f aca="false">MAX(0,MIN(1,R169/100+$D$5))</f>
        <v>0.395254112137581</v>
      </c>
      <c r="U169" s="69" t="n">
        <v>0.654639175257732</v>
      </c>
      <c r="V169" s="68" t="n">
        <v>1373</v>
      </c>
      <c r="W169" s="69" t="n">
        <v>0.084758520671361</v>
      </c>
      <c r="X169" s="70" t="s">
        <v>194</v>
      </c>
      <c r="Y169" s="70" t="s">
        <v>189</v>
      </c>
    </row>
    <row r="170" customFormat="false" ht="15" hidden="false" customHeight="false" outlineLevel="0" collapsed="false">
      <c r="A170" s="32" t="s">
        <v>256</v>
      </c>
      <c r="B170" s="32" t="s">
        <v>371</v>
      </c>
      <c r="C170" s="32" t="s">
        <v>375</v>
      </c>
      <c r="D170" s="66" t="n">
        <f aca="false">ROUND(S170*T170,0)</f>
        <v>545</v>
      </c>
      <c r="E170" s="66" t="n">
        <f aca="false">ROUND(S170,0)-D170</f>
        <v>782</v>
      </c>
      <c r="F170" s="66" t="n">
        <f aca="false">IF(COUNTA(D170:E170)=0,"",SUM(D170:E170))</f>
        <v>1327</v>
      </c>
      <c r="G170" s="47" t="n">
        <f aca="false">IF(OR(F170="",F170=0),"",D170/F170)</f>
        <v>0.410700828937453</v>
      </c>
      <c r="H170" s="47" t="n">
        <f aca="false">IF(OR(F170="",F170=0),"",E170/F170)</f>
        <v>0.589299171062547</v>
      </c>
      <c r="I170" s="32" t="s">
        <v>187</v>
      </c>
      <c r="J170" s="36" t="n">
        <v>2.17211657538669</v>
      </c>
      <c r="K170" s="36" t="n">
        <f aca="false">$K$8</f>
        <v>1.08097709874515</v>
      </c>
      <c r="L170" s="36" t="n">
        <f aca="false">SQRT(J170^2+K170^2)</f>
        <v>2.4262320385901</v>
      </c>
      <c r="M170" s="47" t="n">
        <f aca="false">IF(G170="","",MAX(0,G170-1.96*L170/100))</f>
        <v>0.363146680981087</v>
      </c>
      <c r="N170" s="47" t="n">
        <f aca="false">IF(G170="","",MIN(1,G170+1.96*L170/100))</f>
        <v>0.458254976893819</v>
      </c>
      <c r="O170" s="66" t="n">
        <f aca="false">ROUND(S170*W170,0)</f>
        <v>83</v>
      </c>
      <c r="P170" s="66" t="n">
        <f aca="false">IF(F170="","",ROUND(SQRT((F170*L170/100)^2+(G170*O170)^2),0))</f>
        <v>47</v>
      </c>
      <c r="R170" s="67" t="n">
        <v>-10.0850630876735</v>
      </c>
      <c r="S170" s="68" t="n">
        <f aca="false">U170*V170*$F$5</f>
        <v>1327.11285266458</v>
      </c>
      <c r="T170" s="69" t="n">
        <f aca="false">MAX(0,MIN(1,R170/100+$D$5))</f>
        <v>0.410394230315518</v>
      </c>
      <c r="U170" s="69" t="n">
        <v>0.668234064785789</v>
      </c>
      <c r="V170" s="68" t="n">
        <v>1986</v>
      </c>
      <c r="W170" s="69" t="n">
        <v>0.0626598089245614</v>
      </c>
      <c r="X170" s="70" t="s">
        <v>227</v>
      </c>
      <c r="Y170" s="70" t="s">
        <v>189</v>
      </c>
    </row>
    <row r="171" customFormat="false" ht="15" hidden="false" customHeight="false" outlineLevel="0" collapsed="false">
      <c r="A171" s="32" t="s">
        <v>256</v>
      </c>
      <c r="B171" s="32" t="s">
        <v>371</v>
      </c>
      <c r="C171" s="32" t="s">
        <v>376</v>
      </c>
      <c r="D171" s="66" t="n">
        <f aca="false">ROUND(S171*T171,0)</f>
        <v>447</v>
      </c>
      <c r="E171" s="66" t="n">
        <f aca="false">ROUND(S171,0)-D171</f>
        <v>724</v>
      </c>
      <c r="F171" s="66" t="n">
        <f aca="false">IF(COUNTA(D171:E171)=0,"",SUM(D171:E171))</f>
        <v>1171</v>
      </c>
      <c r="G171" s="47" t="n">
        <f aca="false">IF(OR(F171="",F171=0),"",D171/F171)</f>
        <v>0.381725021349274</v>
      </c>
      <c r="H171" s="47" t="n">
        <f aca="false">IF(OR(F171="",F171=0),"",E171/F171)</f>
        <v>0.618274978650726</v>
      </c>
      <c r="I171" s="32" t="s">
        <v>187</v>
      </c>
      <c r="J171" s="36" t="n">
        <v>2.17211657538669</v>
      </c>
      <c r="K171" s="36" t="n">
        <f aca="false">$K$8</f>
        <v>1.08097709874515</v>
      </c>
      <c r="L171" s="36" t="n">
        <f aca="false">SQRT(J171^2+K171^2)</f>
        <v>2.4262320385901</v>
      </c>
      <c r="M171" s="47" t="n">
        <f aca="false">IF(G171="","",MAX(0,G171-1.96*L171/100))</f>
        <v>0.334170873392908</v>
      </c>
      <c r="N171" s="47" t="n">
        <f aca="false">IF(G171="","",MIN(1,G171+1.96*L171/100))</f>
        <v>0.42927916930564</v>
      </c>
      <c r="O171" s="66" t="n">
        <f aca="false">ROUND(S171*W171,0)</f>
        <v>73</v>
      </c>
      <c r="P171" s="66" t="n">
        <f aca="false">IF(F171="","",ROUND(SQRT((F171*L171/100)^2+(G171*O171)^2),0))</f>
        <v>40</v>
      </c>
      <c r="R171" s="67" t="n">
        <v>-12.9144417890273</v>
      </c>
      <c r="S171" s="68" t="n">
        <f aca="false">U171*V171*$F$5</f>
        <v>1170.83890577508</v>
      </c>
      <c r="T171" s="69" t="n">
        <f aca="false">MAX(0,MIN(1,R171/100+$D$5))</f>
        <v>0.38210044330198</v>
      </c>
      <c r="U171" s="69" t="n">
        <v>0.716109422492401</v>
      </c>
      <c r="V171" s="68" t="n">
        <v>1635</v>
      </c>
      <c r="W171" s="69" t="n">
        <v>0.0626598089245614</v>
      </c>
      <c r="X171" s="70" t="s">
        <v>227</v>
      </c>
      <c r="Y171" s="70" t="s">
        <v>189</v>
      </c>
    </row>
    <row r="172" customFormat="false" ht="15" hidden="false" customHeight="false" outlineLevel="0" collapsed="false">
      <c r="A172" s="32" t="s">
        <v>256</v>
      </c>
      <c r="B172" s="32" t="s">
        <v>371</v>
      </c>
      <c r="C172" s="32" t="s">
        <v>377</v>
      </c>
      <c r="D172" s="66" t="n">
        <f aca="false">ROUND(S172*T172,0)</f>
        <v>392</v>
      </c>
      <c r="E172" s="66" t="n">
        <f aca="false">ROUND(S172,0)-D172</f>
        <v>521</v>
      </c>
      <c r="F172" s="66" t="n">
        <f aca="false">IF(COUNTA(D172:E172)=0,"",SUM(D172:E172))</f>
        <v>913</v>
      </c>
      <c r="G172" s="47" t="n">
        <f aca="false">IF(OR(F172="",F172=0),"",D172/F172)</f>
        <v>0.429353778751369</v>
      </c>
      <c r="H172" s="47" t="n">
        <f aca="false">IF(OR(F172="",F172=0),"",E172/F172)</f>
        <v>0.570646221248631</v>
      </c>
      <c r="I172" s="32" t="s">
        <v>187</v>
      </c>
      <c r="J172" s="36" t="n">
        <v>2.43699899914484</v>
      </c>
      <c r="K172" s="36" t="n">
        <f aca="false">$K$8</f>
        <v>1.08097709874515</v>
      </c>
      <c r="L172" s="36" t="n">
        <f aca="false">SQRT(J172^2+K172^2)</f>
        <v>2.66598492303397</v>
      </c>
      <c r="M172" s="47" t="n">
        <f aca="false">IF(G172="","",MAX(0,G172-1.96*L172/100))</f>
        <v>0.377100474259903</v>
      </c>
      <c r="N172" s="47" t="n">
        <f aca="false">IF(G172="","",MIN(1,G172+1.96*L172/100))</f>
        <v>0.481607083242835</v>
      </c>
      <c r="O172" s="66" t="n">
        <f aca="false">ROUND(S172*W172,0)</f>
        <v>77</v>
      </c>
      <c r="P172" s="66" t="n">
        <f aca="false">IF(F172="","",ROUND(SQRT((F172*L172/100)^2+(G172*O172)^2),0))</f>
        <v>41</v>
      </c>
      <c r="R172" s="67" t="n">
        <v>-8.23394804420282</v>
      </c>
      <c r="S172" s="68" t="n">
        <f aca="false">U172*V172*$F$5</f>
        <v>912.990356083086</v>
      </c>
      <c r="T172" s="69" t="n">
        <f aca="false">MAX(0,MIN(1,R172/100+$D$5))</f>
        <v>0.428905380750225</v>
      </c>
      <c r="U172" s="69" t="n">
        <v>0.61646884272997</v>
      </c>
      <c r="V172" s="68" t="n">
        <v>1481</v>
      </c>
      <c r="W172" s="69" t="n">
        <v>0.084758520671361</v>
      </c>
      <c r="X172" s="70" t="s">
        <v>194</v>
      </c>
      <c r="Y172" s="70" t="s">
        <v>189</v>
      </c>
    </row>
    <row r="173" customFormat="false" ht="15" hidden="false" customHeight="false" outlineLevel="0" collapsed="false">
      <c r="A173" s="32" t="s">
        <v>256</v>
      </c>
      <c r="B173" s="32" t="s">
        <v>378</v>
      </c>
      <c r="C173" s="32" t="s">
        <v>379</v>
      </c>
      <c r="D173" s="66" t="n">
        <f aca="false">ROUND(S173*T173,0)</f>
        <v>499</v>
      </c>
      <c r="E173" s="66" t="n">
        <f aca="false">ROUND(S173,0)-D173</f>
        <v>520</v>
      </c>
      <c r="F173" s="66" t="n">
        <f aca="false">IF(COUNTA(D173:E173)=0,"",SUM(D173:E173))</f>
        <v>1019</v>
      </c>
      <c r="G173" s="47" t="n">
        <f aca="false">IF(OR(F173="",F173=0),"",D173/F173)</f>
        <v>0.489695780176644</v>
      </c>
      <c r="H173" s="47" t="n">
        <f aca="false">IF(OR(F173="",F173=0),"",E173/F173)</f>
        <v>0.510304219823356</v>
      </c>
      <c r="I173" s="32" t="s">
        <v>187</v>
      </c>
      <c r="J173" s="36" t="n">
        <v>2.17211657538669</v>
      </c>
      <c r="K173" s="36" t="n">
        <f aca="false">$K$8</f>
        <v>1.08097709874515</v>
      </c>
      <c r="L173" s="36" t="n">
        <f aca="false">SQRT(J173^2+K173^2)</f>
        <v>2.4262320385901</v>
      </c>
      <c r="M173" s="47" t="n">
        <f aca="false">IF(G173="","",MAX(0,G173-1.96*L173/100))</f>
        <v>0.442141632220278</v>
      </c>
      <c r="N173" s="47" t="n">
        <f aca="false">IF(G173="","",MIN(1,G173+1.96*L173/100))</f>
        <v>0.53724992813301</v>
      </c>
      <c r="O173" s="66" t="n">
        <f aca="false">ROUND(S173*W173,0)</f>
        <v>64</v>
      </c>
      <c r="P173" s="66" t="n">
        <f aca="false">IF(F173="","",ROUND(SQRT((F173*L173/100)^2+(G173*O173)^2),0))</f>
        <v>40</v>
      </c>
      <c r="R173" s="67" t="n">
        <v>-2.12817723751484</v>
      </c>
      <c r="S173" s="68" t="n">
        <f aca="false">U173*V173*$F$5</f>
        <v>1018.96641574986</v>
      </c>
      <c r="T173" s="69" t="n">
        <f aca="false">MAX(0,MIN(1,R173/100+$D$5))</f>
        <v>0.489963088817105</v>
      </c>
      <c r="U173" s="69" t="n">
        <v>0.581933989577302</v>
      </c>
      <c r="V173" s="68" t="n">
        <v>1751</v>
      </c>
      <c r="W173" s="69" t="n">
        <v>0.0626598089245614</v>
      </c>
      <c r="X173" s="70" t="s">
        <v>227</v>
      </c>
      <c r="Y173" s="70" t="s">
        <v>189</v>
      </c>
    </row>
    <row r="174" customFormat="false" ht="15" hidden="false" customHeight="false" outlineLevel="0" collapsed="false">
      <c r="A174" s="32" t="s">
        <v>256</v>
      </c>
      <c r="B174" s="32" t="s">
        <v>378</v>
      </c>
      <c r="C174" s="32" t="s">
        <v>380</v>
      </c>
      <c r="D174" s="66" t="n">
        <f aca="false">ROUND(S174*T174,0)</f>
        <v>614</v>
      </c>
      <c r="E174" s="66" t="n">
        <f aca="false">ROUND(S174,0)-D174</f>
        <v>617</v>
      </c>
      <c r="F174" s="66" t="n">
        <f aca="false">IF(COUNTA(D174:E174)=0,"",SUM(D174:E174))</f>
        <v>1231</v>
      </c>
      <c r="G174" s="47" t="n">
        <f aca="false">IF(OR(F174="",F174=0),"",D174/F174)</f>
        <v>0.498781478472786</v>
      </c>
      <c r="H174" s="47" t="n">
        <f aca="false">IF(OR(F174="",F174=0),"",E174/F174)</f>
        <v>0.501218521527214</v>
      </c>
      <c r="I174" s="32" t="s">
        <v>187</v>
      </c>
      <c r="J174" s="36" t="n">
        <v>2.17211657538669</v>
      </c>
      <c r="K174" s="36" t="n">
        <f aca="false">$K$8</f>
        <v>1.08097709874515</v>
      </c>
      <c r="L174" s="36" t="n">
        <f aca="false">SQRT(J174^2+K174^2)</f>
        <v>2.4262320385901</v>
      </c>
      <c r="M174" s="47" t="n">
        <f aca="false">IF(G174="","",MAX(0,G174-1.96*L174/100))</f>
        <v>0.45122733051642</v>
      </c>
      <c r="N174" s="47" t="n">
        <f aca="false">IF(G174="","",MIN(1,G174+1.96*L174/100))</f>
        <v>0.546335626429152</v>
      </c>
      <c r="O174" s="66" t="n">
        <f aca="false">ROUND(S174*W174,0)</f>
        <v>77</v>
      </c>
      <c r="P174" s="66" t="n">
        <f aca="false">IF(F174="","",ROUND(SQRT((F174*L174/100)^2+(G174*O174)^2),0))</f>
        <v>49</v>
      </c>
      <c r="R174" s="67" t="n">
        <v>-1.19925887278785</v>
      </c>
      <c r="S174" s="68" t="n">
        <f aca="false">U174*V174*$F$5</f>
        <v>1230.79069767442</v>
      </c>
      <c r="T174" s="69" t="n">
        <f aca="false">MAX(0,MIN(1,R174/100+$D$5))</f>
        <v>0.499252272464375</v>
      </c>
      <c r="U174" s="69" t="n">
        <v>0.609302325581395</v>
      </c>
      <c r="V174" s="68" t="n">
        <v>2020</v>
      </c>
      <c r="W174" s="69" t="n">
        <v>0.0626598089245614</v>
      </c>
      <c r="X174" s="70" t="s">
        <v>227</v>
      </c>
      <c r="Y174" s="70" t="s">
        <v>189</v>
      </c>
    </row>
    <row r="175" customFormat="false" ht="15" hidden="false" customHeight="false" outlineLevel="0" collapsed="false">
      <c r="A175" s="32" t="s">
        <v>256</v>
      </c>
      <c r="B175" s="32" t="s">
        <v>378</v>
      </c>
      <c r="C175" s="32" t="s">
        <v>381</v>
      </c>
      <c r="D175" s="66" t="n">
        <f aca="false">ROUND(S175*T175,0)</f>
        <v>275</v>
      </c>
      <c r="E175" s="66" t="n">
        <f aca="false">ROUND(S175,0)-D175</f>
        <v>279</v>
      </c>
      <c r="F175" s="66" t="n">
        <f aca="false">IF(COUNTA(D175:E175)=0,"",SUM(D175:E175))</f>
        <v>554</v>
      </c>
      <c r="G175" s="47" t="n">
        <f aca="false">IF(OR(F175="",F175=0),"",D175/F175)</f>
        <v>0.496389891696751</v>
      </c>
      <c r="H175" s="47" t="n">
        <f aca="false">IF(OR(F175="",F175=0),"",E175/F175)</f>
        <v>0.503610108303249</v>
      </c>
      <c r="I175" s="32" t="s">
        <v>187</v>
      </c>
      <c r="J175" s="36" t="n">
        <v>3.50278191458698</v>
      </c>
      <c r="K175" s="36" t="n">
        <f aca="false">$K$8</f>
        <v>1.08097709874515</v>
      </c>
      <c r="L175" s="36" t="n">
        <f aca="false">SQRT(J175^2+K175^2)</f>
        <v>3.66578676809892</v>
      </c>
      <c r="M175" s="47" t="n">
        <f aca="false">IF(G175="","",MAX(0,G175-1.96*L175/100))</f>
        <v>0.424540471042012</v>
      </c>
      <c r="N175" s="47" t="n">
        <f aca="false">IF(G175="","",MIN(1,G175+1.96*L175/100))</f>
        <v>0.56823931235149</v>
      </c>
      <c r="O175" s="66" t="n">
        <f aca="false">ROUND(S175*W175,0)</f>
        <v>80</v>
      </c>
      <c r="P175" s="66" t="n">
        <f aca="false">IF(F175="","",ROUND(SQRT((F175*L175/100)^2+(G175*O175)^2),0))</f>
        <v>45</v>
      </c>
      <c r="R175" s="67" t="n">
        <v>-1.55345209315705</v>
      </c>
      <c r="S175" s="68" t="n">
        <f aca="false">U175*V175*$F$5</f>
        <v>553.927710843374</v>
      </c>
      <c r="T175" s="69" t="n">
        <f aca="false">MAX(0,MIN(1,R175/100+$D$5))</f>
        <v>0.495710340260683</v>
      </c>
      <c r="U175" s="69" t="n">
        <v>0.674698795180723</v>
      </c>
      <c r="V175" s="68" t="n">
        <v>821</v>
      </c>
      <c r="W175" s="69" t="n">
        <v>0.144238908687966</v>
      </c>
      <c r="X175" s="70" t="s">
        <v>188</v>
      </c>
      <c r="Y175" s="70" t="s">
        <v>189</v>
      </c>
    </row>
    <row r="176" customFormat="false" ht="15" hidden="false" customHeight="false" outlineLevel="0" collapsed="false">
      <c r="A176" s="32" t="s">
        <v>256</v>
      </c>
      <c r="B176" s="32" t="s">
        <v>378</v>
      </c>
      <c r="C176" s="32" t="s">
        <v>382</v>
      </c>
      <c r="D176" s="66" t="n">
        <f aca="false">ROUND(S176*T176,0)</f>
        <v>320</v>
      </c>
      <c r="E176" s="66" t="n">
        <f aca="false">ROUND(S176,0)-D176</f>
        <v>318</v>
      </c>
      <c r="F176" s="66" t="n">
        <f aca="false">IF(COUNTA(D176:E176)=0,"",SUM(D176:E176))</f>
        <v>638</v>
      </c>
      <c r="G176" s="47" t="n">
        <f aca="false">IF(OR(F176="",F176=0),"",D176/F176)</f>
        <v>0.501567398119122</v>
      </c>
      <c r="H176" s="47" t="n">
        <f aca="false">IF(OR(F176="",F176=0),"",E176/F176)</f>
        <v>0.498432601880878</v>
      </c>
      <c r="I176" s="32" t="s">
        <v>187</v>
      </c>
      <c r="J176" s="36" t="n">
        <v>2.43699899914484</v>
      </c>
      <c r="K176" s="36" t="n">
        <f aca="false">$K$8</f>
        <v>1.08097709874515</v>
      </c>
      <c r="L176" s="36" t="n">
        <f aca="false">SQRT(J176^2+K176^2)</f>
        <v>2.66598492303397</v>
      </c>
      <c r="M176" s="47" t="n">
        <f aca="false">IF(G176="","",MAX(0,G176-1.96*L176/100))</f>
        <v>0.449314093627656</v>
      </c>
      <c r="N176" s="47" t="n">
        <f aca="false">IF(G176="","",MIN(1,G176+1.96*L176/100))</f>
        <v>0.553820702610588</v>
      </c>
      <c r="O176" s="66" t="n">
        <f aca="false">ROUND(S176*W176,0)</f>
        <v>54</v>
      </c>
      <c r="P176" s="66" t="n">
        <f aca="false">IF(F176="","",ROUND(SQRT((F176*L176/100)^2+(G176*O176)^2),0))</f>
        <v>32</v>
      </c>
      <c r="R176" s="67" t="n">
        <v>-1.03925260223172</v>
      </c>
      <c r="S176" s="68" t="n">
        <f aca="false">U176*V176*$F$5</f>
        <v>638.017946161515</v>
      </c>
      <c r="T176" s="69" t="n">
        <f aca="false">MAX(0,MIN(1,R176/100+$D$5))</f>
        <v>0.500852335169936</v>
      </c>
      <c r="U176" s="69" t="n">
        <v>0.626121635094716</v>
      </c>
      <c r="V176" s="68" t="n">
        <v>1019</v>
      </c>
      <c r="W176" s="69" t="n">
        <v>0.084758520671361</v>
      </c>
      <c r="X176" s="70" t="s">
        <v>194</v>
      </c>
      <c r="Y176" s="70" t="s">
        <v>189</v>
      </c>
    </row>
    <row r="177" customFormat="false" ht="15" hidden="false" customHeight="false" outlineLevel="0" collapsed="false">
      <c r="A177" s="32" t="s">
        <v>256</v>
      </c>
      <c r="B177" s="32" t="s">
        <v>378</v>
      </c>
      <c r="C177" s="32" t="s">
        <v>383</v>
      </c>
      <c r="D177" s="66" t="n">
        <f aca="false">ROUND(S177*T177,0)</f>
        <v>418</v>
      </c>
      <c r="E177" s="66" t="n">
        <f aca="false">ROUND(S177,0)-D177</f>
        <v>438</v>
      </c>
      <c r="F177" s="66" t="n">
        <f aca="false">IF(COUNTA(D177:E177)=0,"",SUM(D177:E177))</f>
        <v>856</v>
      </c>
      <c r="G177" s="47" t="n">
        <f aca="false">IF(OR(F177="",F177=0),"",D177/F177)</f>
        <v>0.488317757009346</v>
      </c>
      <c r="H177" s="47" t="n">
        <f aca="false">IF(OR(F177="",F177=0),"",E177/F177)</f>
        <v>0.511682242990654</v>
      </c>
      <c r="I177" s="32" t="s">
        <v>187</v>
      </c>
      <c r="J177" s="36" t="n">
        <v>2.43699899914484</v>
      </c>
      <c r="K177" s="36" t="n">
        <f aca="false">$K$8</f>
        <v>1.08097709874515</v>
      </c>
      <c r="L177" s="36" t="n">
        <f aca="false">SQRT(J177^2+K177^2)</f>
        <v>2.66598492303397</v>
      </c>
      <c r="M177" s="47" t="n">
        <f aca="false">IF(G177="","",MAX(0,G177-1.96*L177/100))</f>
        <v>0.43606445251788</v>
      </c>
      <c r="N177" s="47" t="n">
        <f aca="false">IF(G177="","",MIN(1,G177+1.96*L177/100))</f>
        <v>0.540571061500812</v>
      </c>
      <c r="O177" s="66" t="n">
        <f aca="false">ROUND(S177*W177,0)</f>
        <v>73</v>
      </c>
      <c r="P177" s="66" t="n">
        <f aca="false">IF(F177="","",ROUND(SQRT((F177*L177/100)^2+(G177*O177)^2),0))</f>
        <v>42</v>
      </c>
      <c r="R177" s="67" t="n">
        <v>-2.21963409002154</v>
      </c>
      <c r="S177" s="68" t="n">
        <f aca="false">U177*V177*$F$5</f>
        <v>855.646785437645</v>
      </c>
      <c r="T177" s="69" t="n">
        <f aca="false">MAX(0,MIN(1,R177/100+$D$5))</f>
        <v>0.489048520292038</v>
      </c>
      <c r="U177" s="69" t="n">
        <v>0.66847405112316</v>
      </c>
      <c r="V177" s="68" t="n">
        <v>1280</v>
      </c>
      <c r="W177" s="69" t="n">
        <v>0.084758520671361</v>
      </c>
      <c r="X177" s="70" t="s">
        <v>194</v>
      </c>
      <c r="Y177" s="70" t="s">
        <v>189</v>
      </c>
    </row>
    <row r="178" customFormat="false" ht="15" hidden="false" customHeight="false" outlineLevel="0" collapsed="false">
      <c r="A178" s="32" t="s">
        <v>256</v>
      </c>
      <c r="B178" s="32" t="s">
        <v>378</v>
      </c>
      <c r="C178" s="32" t="s">
        <v>384</v>
      </c>
      <c r="D178" s="66" t="n">
        <f aca="false">ROUND(S178*T178,0)</f>
        <v>263</v>
      </c>
      <c r="E178" s="66" t="n">
        <f aca="false">ROUND(S178,0)-D178</f>
        <v>304</v>
      </c>
      <c r="F178" s="66" t="n">
        <f aca="false">IF(COUNTA(D178:E178)=0,"",SUM(D178:E178))</f>
        <v>567</v>
      </c>
      <c r="G178" s="47" t="n">
        <f aca="false">IF(OR(F178="",F178=0),"",D178/F178)</f>
        <v>0.463844797178131</v>
      </c>
      <c r="H178" s="47" t="n">
        <f aca="false">IF(OR(F178="",F178=0),"",E178/F178)</f>
        <v>0.53615520282187</v>
      </c>
      <c r="I178" s="32" t="s">
        <v>187</v>
      </c>
      <c r="J178" s="36" t="n">
        <v>2.43699899914484</v>
      </c>
      <c r="K178" s="36" t="n">
        <f aca="false">$K$8</f>
        <v>1.08097709874515</v>
      </c>
      <c r="L178" s="36" t="n">
        <f aca="false">SQRT(J178^2+K178^2)</f>
        <v>2.66598492303397</v>
      </c>
      <c r="M178" s="47" t="n">
        <f aca="false">IF(G178="","",MAX(0,G178-1.96*L178/100))</f>
        <v>0.411591492686665</v>
      </c>
      <c r="N178" s="47" t="n">
        <f aca="false">IF(G178="","",MIN(1,G178+1.96*L178/100))</f>
        <v>0.516098101669596</v>
      </c>
      <c r="O178" s="66" t="n">
        <f aca="false">ROUND(S178*W178,0)</f>
        <v>48</v>
      </c>
      <c r="P178" s="66" t="n">
        <f aca="false">IF(F178="","",ROUND(SQRT((F178*L178/100)^2+(G178*O178)^2),0))</f>
        <v>27</v>
      </c>
      <c r="R178" s="67" t="n">
        <v>-4.75399449590415</v>
      </c>
      <c r="S178" s="68" t="n">
        <f aca="false">U178*V178*$F$5</f>
        <v>566.944444444444</v>
      </c>
      <c r="T178" s="69" t="n">
        <f aca="false">MAX(0,MIN(1,R178/100+$D$5))</f>
        <v>0.463704916233212</v>
      </c>
      <c r="U178" s="69" t="n">
        <v>0.722222222222222</v>
      </c>
      <c r="V178" s="68" t="n">
        <v>785</v>
      </c>
      <c r="W178" s="69" t="n">
        <v>0.084758520671361</v>
      </c>
      <c r="X178" s="70" t="s">
        <v>194</v>
      </c>
      <c r="Y178" s="70" t="s">
        <v>189</v>
      </c>
    </row>
    <row r="179" customFormat="false" ht="15" hidden="false" customHeight="false" outlineLevel="0" collapsed="false">
      <c r="A179" s="32" t="s">
        <v>256</v>
      </c>
      <c r="B179" s="32" t="s">
        <v>378</v>
      </c>
      <c r="C179" s="32" t="s">
        <v>385</v>
      </c>
      <c r="D179" s="66" t="n">
        <f aca="false">ROUND(S179*T179,0)</f>
        <v>347</v>
      </c>
      <c r="E179" s="66" t="n">
        <f aca="false">ROUND(S179,0)-D179</f>
        <v>312</v>
      </c>
      <c r="F179" s="66" t="n">
        <f aca="false">IF(COUNTA(D179:E179)=0,"",SUM(D179:E179))</f>
        <v>659</v>
      </c>
      <c r="G179" s="47" t="n">
        <f aca="false">IF(OR(F179="",F179=0),"",D179/F179)</f>
        <v>0.526555386949924</v>
      </c>
      <c r="H179" s="47" t="n">
        <f aca="false">IF(OR(F179="",F179=0),"",E179/F179)</f>
        <v>0.473444613050076</v>
      </c>
      <c r="I179" s="32" t="s">
        <v>187</v>
      </c>
      <c r="J179" s="36" t="n">
        <v>2.43699899914484</v>
      </c>
      <c r="K179" s="36" t="n">
        <f aca="false">$K$8</f>
        <v>1.08097709874515</v>
      </c>
      <c r="L179" s="36" t="n">
        <f aca="false">SQRT(J179^2+K179^2)</f>
        <v>2.66598492303397</v>
      </c>
      <c r="M179" s="47" t="n">
        <f aca="false">IF(G179="","",MAX(0,G179-1.96*L179/100))</f>
        <v>0.474302082458458</v>
      </c>
      <c r="N179" s="47" t="n">
        <f aca="false">IF(G179="","",MIN(1,G179+1.96*L179/100))</f>
        <v>0.57880869144139</v>
      </c>
      <c r="O179" s="66" t="n">
        <f aca="false">ROUND(S179*W179,0)</f>
        <v>56</v>
      </c>
      <c r="P179" s="66" t="n">
        <f aca="false">IF(F179="","",ROUND(SQRT((F179*L179/100)^2+(G179*O179)^2),0))</f>
        <v>34</v>
      </c>
      <c r="R179" s="67" t="n">
        <v>1.49878263094668</v>
      </c>
      <c r="S179" s="68" t="n">
        <f aca="false">U179*V179*$F$5</f>
        <v>659.344556677891</v>
      </c>
      <c r="T179" s="69" t="n">
        <f aca="false">MAX(0,MIN(1,R179/100+$D$5))</f>
        <v>0.52623268750172</v>
      </c>
      <c r="U179" s="69" t="n">
        <v>0.72615039281706</v>
      </c>
      <c r="V179" s="68" t="n">
        <v>908</v>
      </c>
      <c r="W179" s="69" t="n">
        <v>0.084758520671361</v>
      </c>
      <c r="X179" s="70" t="s">
        <v>194</v>
      </c>
      <c r="Y179" s="70" t="s">
        <v>189</v>
      </c>
    </row>
    <row r="180" customFormat="false" ht="15" hidden="false" customHeight="false" outlineLevel="0" collapsed="false">
      <c r="A180" s="32" t="s">
        <v>256</v>
      </c>
      <c r="B180" s="32" t="s">
        <v>378</v>
      </c>
      <c r="C180" s="32" t="s">
        <v>386</v>
      </c>
      <c r="D180" s="66" t="n">
        <f aca="false">ROUND(S180*T180,0)</f>
        <v>462</v>
      </c>
      <c r="E180" s="66" t="n">
        <f aca="false">ROUND(S180,0)-D180</f>
        <v>438</v>
      </c>
      <c r="F180" s="66" t="n">
        <f aca="false">IF(COUNTA(D180:E180)=0,"",SUM(D180:E180))</f>
        <v>900</v>
      </c>
      <c r="G180" s="47" t="n">
        <f aca="false">IF(OR(F180="",F180=0),"",D180/F180)</f>
        <v>0.513333333333333</v>
      </c>
      <c r="H180" s="47" t="n">
        <f aca="false">IF(OR(F180="",F180=0),"",E180/F180)</f>
        <v>0.486666666666667</v>
      </c>
      <c r="I180" s="32" t="s">
        <v>187</v>
      </c>
      <c r="J180" s="36" t="n">
        <v>2.43699899914484</v>
      </c>
      <c r="K180" s="36" t="n">
        <f aca="false">$K$8</f>
        <v>1.08097709874515</v>
      </c>
      <c r="L180" s="36" t="n">
        <f aca="false">SQRT(J180^2+K180^2)</f>
        <v>2.66598492303397</v>
      </c>
      <c r="M180" s="47" t="n">
        <f aca="false">IF(G180="","",MAX(0,G180-1.96*L180/100))</f>
        <v>0.461080028841868</v>
      </c>
      <c r="N180" s="47" t="n">
        <f aca="false">IF(G180="","",MIN(1,G180+1.96*L180/100))</f>
        <v>0.565586637824799</v>
      </c>
      <c r="O180" s="66" t="n">
        <f aca="false">ROUND(S180*W180,0)</f>
        <v>76</v>
      </c>
      <c r="P180" s="66" t="n">
        <f aca="false">IF(F180="","",ROUND(SQRT((F180*L180/100)^2+(G180*O180)^2),0))</f>
        <v>46</v>
      </c>
      <c r="R180" s="67" t="n">
        <v>0.180664822239156</v>
      </c>
      <c r="S180" s="68" t="n">
        <f aca="false">U180*V180*$F$5</f>
        <v>900.130434782609</v>
      </c>
      <c r="T180" s="69" t="n">
        <f aca="false">MAX(0,MIN(1,R180/100+$D$5))</f>
        <v>0.513051509414645</v>
      </c>
      <c r="U180" s="69" t="n">
        <v>0.707093821510297</v>
      </c>
      <c r="V180" s="68" t="n">
        <v>1273</v>
      </c>
      <c r="W180" s="69" t="n">
        <v>0.084758520671361</v>
      </c>
      <c r="X180" s="70" t="s">
        <v>194</v>
      </c>
      <c r="Y180" s="70" t="s">
        <v>189</v>
      </c>
    </row>
    <row r="181" customFormat="false" ht="15" hidden="false" customHeight="false" outlineLevel="0" collapsed="false">
      <c r="A181" s="32" t="s">
        <v>256</v>
      </c>
      <c r="B181" s="32" t="s">
        <v>387</v>
      </c>
      <c r="C181" s="32" t="s">
        <v>388</v>
      </c>
      <c r="D181" s="66" t="n">
        <f aca="false">ROUND(S181*T181,0)</f>
        <v>172</v>
      </c>
      <c r="E181" s="66" t="n">
        <f aca="false">ROUND(S181,0)-D181</f>
        <v>219</v>
      </c>
      <c r="F181" s="66" t="n">
        <f aca="false">IF(COUNTA(D181:E181)=0,"",SUM(D181:E181))</f>
        <v>391</v>
      </c>
      <c r="G181" s="47" t="n">
        <f aca="false">IF(OR(F181="",F181=0),"",D181/F181)</f>
        <v>0.439897698209719</v>
      </c>
      <c r="H181" s="47" t="n">
        <f aca="false">IF(OR(F181="",F181=0),"",E181/F181)</f>
        <v>0.560102301790281</v>
      </c>
      <c r="I181" s="32" t="s">
        <v>187</v>
      </c>
      <c r="J181" s="36" t="n">
        <v>3.50278191458698</v>
      </c>
      <c r="K181" s="36" t="n">
        <f aca="false">$K$8</f>
        <v>1.08097709874515</v>
      </c>
      <c r="L181" s="36" t="n">
        <f aca="false">SQRT(J181^2+K181^2)</f>
        <v>3.66578676809892</v>
      </c>
      <c r="M181" s="47" t="n">
        <f aca="false">IF(G181="","",MAX(0,G181-1.96*L181/100))</f>
        <v>0.36804827755498</v>
      </c>
      <c r="N181" s="47" t="n">
        <f aca="false">IF(G181="","",MIN(1,G181+1.96*L181/100))</f>
        <v>0.511747118864458</v>
      </c>
      <c r="O181" s="66" t="n">
        <f aca="false">ROUND(S181*W181,0)</f>
        <v>56</v>
      </c>
      <c r="P181" s="66" t="n">
        <f aca="false">IF(F181="","",ROUND(SQRT((F181*L181/100)^2+(G181*O181)^2),0))</f>
        <v>29</v>
      </c>
      <c r="R181" s="67" t="n">
        <v>-6.98629033289504</v>
      </c>
      <c r="S181" s="68" t="n">
        <f aca="false">U181*V181*$F$5</f>
        <v>390.71668667467</v>
      </c>
      <c r="T181" s="69" t="n">
        <f aca="false">MAX(0,MIN(1,R181/100+$D$5))</f>
        <v>0.441381957863303</v>
      </c>
      <c r="U181" s="69" t="n">
        <v>0.464585834333733</v>
      </c>
      <c r="V181" s="68" t="n">
        <v>841</v>
      </c>
      <c r="W181" s="69" t="n">
        <v>0.144238908687966</v>
      </c>
      <c r="X181" s="70" t="s">
        <v>188</v>
      </c>
      <c r="Y181" s="70" t="s">
        <v>189</v>
      </c>
    </row>
    <row r="182" customFormat="false" ht="15" hidden="false" customHeight="false" outlineLevel="0" collapsed="false">
      <c r="A182" s="32" t="s">
        <v>256</v>
      </c>
      <c r="B182" s="32" t="s">
        <v>387</v>
      </c>
      <c r="C182" s="32" t="s">
        <v>389</v>
      </c>
      <c r="D182" s="66" t="n">
        <f aca="false">ROUND(S182*T182,0)</f>
        <v>129</v>
      </c>
      <c r="E182" s="66" t="n">
        <f aca="false">ROUND(S182,0)-D182</f>
        <v>187</v>
      </c>
      <c r="F182" s="66" t="n">
        <f aca="false">IF(COUNTA(D182:E182)=0,"",SUM(D182:E182))</f>
        <v>316</v>
      </c>
      <c r="G182" s="47" t="n">
        <f aca="false">IF(OR(F182="",F182=0),"",D182/F182)</f>
        <v>0.408227848101266</v>
      </c>
      <c r="H182" s="47" t="n">
        <f aca="false">IF(OR(F182="",F182=0),"",E182/F182)</f>
        <v>0.591772151898734</v>
      </c>
      <c r="I182" s="32" t="s">
        <v>187</v>
      </c>
      <c r="J182" s="36" t="n">
        <v>3.50278191458698</v>
      </c>
      <c r="K182" s="36" t="n">
        <f aca="false">$K$8</f>
        <v>1.08097709874515</v>
      </c>
      <c r="L182" s="36" t="n">
        <f aca="false">SQRT(J182^2+K182^2)</f>
        <v>3.66578676809892</v>
      </c>
      <c r="M182" s="47" t="n">
        <f aca="false">IF(G182="","",MAX(0,G182-1.96*L182/100))</f>
        <v>0.336378427446527</v>
      </c>
      <c r="N182" s="47" t="n">
        <f aca="false">IF(G182="","",MIN(1,G182+1.96*L182/100))</f>
        <v>0.480077268756005</v>
      </c>
      <c r="O182" s="66" t="n">
        <f aca="false">ROUND(S182*W182,0)</f>
        <v>46</v>
      </c>
      <c r="P182" s="66" t="n">
        <f aca="false">IF(F182="","",ROUND(SQRT((F182*L182/100)^2+(G182*O182)^2),0))</f>
        <v>22</v>
      </c>
      <c r="R182" s="67" t="n">
        <v>-10.3362651864143</v>
      </c>
      <c r="S182" s="68" t="n">
        <f aca="false">U182*V182*$F$5</f>
        <v>316.23569023569</v>
      </c>
      <c r="T182" s="69" t="n">
        <f aca="false">MAX(0,MIN(1,R182/100+$D$5))</f>
        <v>0.40788220932811</v>
      </c>
      <c r="U182" s="69" t="n">
        <v>0.508417508417508</v>
      </c>
      <c r="V182" s="68" t="n">
        <v>622</v>
      </c>
      <c r="W182" s="69" t="n">
        <v>0.144238908687966</v>
      </c>
      <c r="X182" s="70" t="s">
        <v>188</v>
      </c>
      <c r="Y182" s="70" t="s">
        <v>189</v>
      </c>
    </row>
    <row r="183" customFormat="false" ht="15" hidden="false" customHeight="false" outlineLevel="0" collapsed="false">
      <c r="A183" s="32" t="s">
        <v>256</v>
      </c>
      <c r="B183" s="32" t="s">
        <v>387</v>
      </c>
      <c r="C183" s="32" t="s">
        <v>390</v>
      </c>
      <c r="D183" s="66" t="n">
        <f aca="false">ROUND(S183*T183,0)</f>
        <v>286</v>
      </c>
      <c r="E183" s="66" t="n">
        <f aca="false">ROUND(S183,0)-D183</f>
        <v>398</v>
      </c>
      <c r="F183" s="66" t="n">
        <f aca="false">IF(COUNTA(D183:E183)=0,"",SUM(D183:E183))</f>
        <v>684</v>
      </c>
      <c r="G183" s="47" t="n">
        <f aca="false">IF(OR(F183="",F183=0),"",D183/F183)</f>
        <v>0.41812865497076</v>
      </c>
      <c r="H183" s="47" t="n">
        <f aca="false">IF(OR(F183="",F183=0),"",E183/F183)</f>
        <v>0.58187134502924</v>
      </c>
      <c r="I183" s="32" t="s">
        <v>187</v>
      </c>
      <c r="J183" s="36" t="n">
        <v>2.43699899914484</v>
      </c>
      <c r="K183" s="36" t="n">
        <f aca="false">$K$8</f>
        <v>1.08097709874515</v>
      </c>
      <c r="L183" s="36" t="n">
        <f aca="false">SQRT(J183^2+K183^2)</f>
        <v>2.66598492303397</v>
      </c>
      <c r="M183" s="47" t="n">
        <f aca="false">IF(G183="","",MAX(0,G183-1.96*L183/100))</f>
        <v>0.365875350479295</v>
      </c>
      <c r="N183" s="47" t="n">
        <f aca="false">IF(G183="","",MIN(1,G183+1.96*L183/100))</f>
        <v>0.470381959462226</v>
      </c>
      <c r="O183" s="66" t="n">
        <f aca="false">ROUND(S183*W183,0)</f>
        <v>58</v>
      </c>
      <c r="P183" s="66" t="n">
        <f aca="false">IF(F183="","",ROUND(SQRT((F183*L183/100)^2+(G183*O183)^2),0))</f>
        <v>30</v>
      </c>
      <c r="R183" s="67" t="n">
        <v>-9.26507336063284</v>
      </c>
      <c r="S183" s="68" t="n">
        <f aca="false">U183*V183*$F$5</f>
        <v>684.341030195382</v>
      </c>
      <c r="T183" s="69" t="n">
        <f aca="false">MAX(0,MIN(1,R183/100+$D$5))</f>
        <v>0.418594127585925</v>
      </c>
      <c r="U183" s="69" t="n">
        <v>0.587921847246892</v>
      </c>
      <c r="V183" s="68" t="n">
        <v>1164</v>
      </c>
      <c r="W183" s="69" t="n">
        <v>0.084758520671361</v>
      </c>
      <c r="X183" s="70" t="s">
        <v>194</v>
      </c>
      <c r="Y183" s="70" t="s">
        <v>189</v>
      </c>
    </row>
    <row r="184" customFormat="false" ht="15" hidden="false" customHeight="false" outlineLevel="0" collapsed="false">
      <c r="A184" s="32" t="s">
        <v>256</v>
      </c>
      <c r="B184" s="32" t="s">
        <v>391</v>
      </c>
      <c r="C184" s="32" t="s">
        <v>392</v>
      </c>
      <c r="D184" s="66" t="n">
        <f aca="false">ROUND(S184*T184,0)</f>
        <v>712</v>
      </c>
      <c r="E184" s="66" t="n">
        <f aca="false">ROUND(S184,0)-D184</f>
        <v>707</v>
      </c>
      <c r="F184" s="66" t="n">
        <f aca="false">IF(COUNTA(D184:E184)=0,"",SUM(D184:E184))</f>
        <v>1419</v>
      </c>
      <c r="G184" s="47" t="n">
        <f aca="false">IF(OR(F184="",F184=0),"",D184/F184)</f>
        <v>0.501761804087386</v>
      </c>
      <c r="H184" s="47" t="n">
        <f aca="false">IF(OR(F184="",F184=0),"",E184/F184)</f>
        <v>0.498238195912615</v>
      </c>
      <c r="I184" s="32" t="s">
        <v>187</v>
      </c>
      <c r="J184" s="36" t="n">
        <v>2.17211657538669</v>
      </c>
      <c r="K184" s="36" t="n">
        <f aca="false">$K$8</f>
        <v>1.08097709874515</v>
      </c>
      <c r="L184" s="36" t="n">
        <f aca="false">SQRT(J184^2+K184^2)</f>
        <v>2.4262320385901</v>
      </c>
      <c r="M184" s="47" t="n">
        <f aca="false">IF(G184="","",MAX(0,G184-1.96*L184/100))</f>
        <v>0.454207656131019</v>
      </c>
      <c r="N184" s="47" t="n">
        <f aca="false">IF(G184="","",MIN(1,G184+1.96*L184/100))</f>
        <v>0.549315952043752</v>
      </c>
      <c r="O184" s="66" t="n">
        <f aca="false">ROUND(S184*W184,0)</f>
        <v>89</v>
      </c>
      <c r="P184" s="66" t="n">
        <f aca="false">IF(F184="","",ROUND(SQRT((F184*L184/100)^2+(G184*O184)^2),0))</f>
        <v>56</v>
      </c>
      <c r="R184" s="67" t="n">
        <v>-0.972342461692306</v>
      </c>
      <c r="S184" s="68" t="n">
        <f aca="false">U184*V184*$F$5</f>
        <v>1418.72759856631</v>
      </c>
      <c r="T184" s="69" t="n">
        <f aca="false">MAX(0,MIN(1,R184/100+$D$5))</f>
        <v>0.50152143657533</v>
      </c>
      <c r="U184" s="69" t="n">
        <v>0.636200716845878</v>
      </c>
      <c r="V184" s="68" t="n">
        <v>2230</v>
      </c>
      <c r="W184" s="69" t="n">
        <v>0.0626598089245614</v>
      </c>
      <c r="X184" s="70" t="s">
        <v>227</v>
      </c>
      <c r="Y184" s="70" t="s">
        <v>189</v>
      </c>
    </row>
    <row r="185" customFormat="false" ht="15" hidden="false" customHeight="false" outlineLevel="0" collapsed="false">
      <c r="A185" s="32" t="s">
        <v>256</v>
      </c>
      <c r="B185" s="32" t="s">
        <v>391</v>
      </c>
      <c r="C185" s="32" t="s">
        <v>393</v>
      </c>
      <c r="D185" s="66" t="n">
        <f aca="false">ROUND(S185*T185,0)</f>
        <v>331</v>
      </c>
      <c r="E185" s="66" t="n">
        <f aca="false">ROUND(S185,0)-D185</f>
        <v>330</v>
      </c>
      <c r="F185" s="66" t="n">
        <f aca="false">IF(COUNTA(D185:E185)=0,"",SUM(D185:E185))</f>
        <v>661</v>
      </c>
      <c r="G185" s="47" t="n">
        <f aca="false">IF(OR(F185="",F185=0),"",D185/F185)</f>
        <v>0.500756429652042</v>
      </c>
      <c r="H185" s="47" t="n">
        <f aca="false">IF(OR(F185="",F185=0),"",E185/F185)</f>
        <v>0.499243570347958</v>
      </c>
      <c r="I185" s="32" t="s">
        <v>187</v>
      </c>
      <c r="J185" s="36" t="n">
        <v>2.43699899914484</v>
      </c>
      <c r="K185" s="36" t="n">
        <f aca="false">$K$8</f>
        <v>1.08097709874515</v>
      </c>
      <c r="L185" s="36" t="n">
        <f aca="false">SQRT(J185^2+K185^2)</f>
        <v>2.66598492303397</v>
      </c>
      <c r="M185" s="47" t="n">
        <f aca="false">IF(G185="","",MAX(0,G185-1.96*L185/100))</f>
        <v>0.448503125160577</v>
      </c>
      <c r="N185" s="47" t="n">
        <f aca="false">IF(G185="","",MIN(1,G185+1.96*L185/100))</f>
        <v>0.553009734143508</v>
      </c>
      <c r="O185" s="66" t="n">
        <f aca="false">ROUND(S185*W185,0)</f>
        <v>56</v>
      </c>
      <c r="P185" s="66" t="n">
        <f aca="false">IF(F185="","",ROUND(SQRT((F185*L185/100)^2+(G185*O185)^2),0))</f>
        <v>33</v>
      </c>
      <c r="R185" s="67" t="n">
        <v>-1.08707646526205</v>
      </c>
      <c r="S185" s="68" t="n">
        <f aca="false">U185*V185*$F$5</f>
        <v>660.903056768559</v>
      </c>
      <c r="T185" s="69" t="n">
        <f aca="false">MAX(0,MIN(1,R185/100+$D$5))</f>
        <v>0.500374096539633</v>
      </c>
      <c r="U185" s="69" t="n">
        <v>0.566812227074236</v>
      </c>
      <c r="V185" s="68" t="n">
        <v>1166</v>
      </c>
      <c r="W185" s="69" t="n">
        <v>0.084758520671361</v>
      </c>
      <c r="X185" s="70" t="s">
        <v>194</v>
      </c>
      <c r="Y185" s="70" t="s">
        <v>189</v>
      </c>
    </row>
    <row r="186" customFormat="false" ht="15" hidden="false" customHeight="false" outlineLevel="0" collapsed="false">
      <c r="A186" s="32" t="s">
        <v>256</v>
      </c>
      <c r="B186" s="32" t="s">
        <v>391</v>
      </c>
      <c r="C186" s="32" t="s">
        <v>394</v>
      </c>
      <c r="D186" s="66" t="n">
        <f aca="false">ROUND(S186*T186,0)</f>
        <v>929</v>
      </c>
      <c r="E186" s="66" t="n">
        <f aca="false">ROUND(S186,0)-D186</f>
        <v>750</v>
      </c>
      <c r="F186" s="66" t="n">
        <f aca="false">IF(COUNTA(D186:E186)=0,"",SUM(D186:E186))</f>
        <v>1679</v>
      </c>
      <c r="G186" s="47" t="n">
        <f aca="false">IF(OR(F186="",F186=0),"",D186/F186)</f>
        <v>0.553305539011316</v>
      </c>
      <c r="H186" s="47" t="n">
        <f aca="false">IF(OR(F186="",F186=0),"",E186/F186)</f>
        <v>0.446694460988684</v>
      </c>
      <c r="I186" s="32" t="s">
        <v>187</v>
      </c>
      <c r="J186" s="36" t="n">
        <v>2.17211657538669</v>
      </c>
      <c r="K186" s="36" t="n">
        <f aca="false">$K$8</f>
        <v>1.08097709874515</v>
      </c>
      <c r="L186" s="36" t="n">
        <f aca="false">SQRT(J186^2+K186^2)</f>
        <v>2.4262320385901</v>
      </c>
      <c r="M186" s="47" t="n">
        <f aca="false">IF(G186="","",MAX(0,G186-1.96*L186/100))</f>
        <v>0.50575139105495</v>
      </c>
      <c r="N186" s="47" t="n">
        <f aca="false">IF(G186="","",MIN(1,G186+1.96*L186/100))</f>
        <v>0.600859686967682</v>
      </c>
      <c r="O186" s="66" t="n">
        <f aca="false">ROUND(S186*W186,0)</f>
        <v>105</v>
      </c>
      <c r="P186" s="66" t="n">
        <f aca="false">IF(F186="","",ROUND(SQRT((F186*L186/100)^2+(G186*O186)^2),0))</f>
        <v>71</v>
      </c>
      <c r="R186" s="67" t="n">
        <v>4.20910675132919</v>
      </c>
      <c r="S186" s="68" t="n">
        <f aca="false">U186*V186*$F$5</f>
        <v>1678.57188498403</v>
      </c>
      <c r="T186" s="69" t="n">
        <f aca="false">MAX(0,MIN(1,R186/100+$D$5))</f>
        <v>0.553335928705545</v>
      </c>
      <c r="U186" s="69" t="n">
        <v>0.625399361022364</v>
      </c>
      <c r="V186" s="68" t="n">
        <v>2684</v>
      </c>
      <c r="W186" s="69" t="n">
        <v>0.0626598089245614</v>
      </c>
      <c r="X186" s="70" t="s">
        <v>227</v>
      </c>
      <c r="Y186" s="70" t="s">
        <v>189</v>
      </c>
    </row>
    <row r="187" customFormat="false" ht="15" hidden="false" customHeight="false" outlineLevel="0" collapsed="false">
      <c r="A187" s="32" t="s">
        <v>256</v>
      </c>
      <c r="B187" s="32" t="s">
        <v>391</v>
      </c>
      <c r="C187" s="32" t="s">
        <v>395</v>
      </c>
      <c r="D187" s="66" t="n">
        <f aca="false">ROUND(S187*T187,0)</f>
        <v>418</v>
      </c>
      <c r="E187" s="66" t="n">
        <f aca="false">ROUND(S187,0)-D187</f>
        <v>450</v>
      </c>
      <c r="F187" s="66" t="n">
        <f aca="false">IF(COUNTA(D187:E187)=0,"",SUM(D187:E187))</f>
        <v>868</v>
      </c>
      <c r="G187" s="47" t="n">
        <f aca="false">IF(OR(F187="",F187=0),"",D187/F187)</f>
        <v>0.481566820276498</v>
      </c>
      <c r="H187" s="47" t="n">
        <f aca="false">IF(OR(F187="",F187=0),"",E187/F187)</f>
        <v>0.518433179723502</v>
      </c>
      <c r="I187" s="32" t="s">
        <v>187</v>
      </c>
      <c r="J187" s="36" t="n">
        <v>2.43699899914484</v>
      </c>
      <c r="K187" s="36" t="n">
        <f aca="false">$K$8</f>
        <v>1.08097709874515</v>
      </c>
      <c r="L187" s="36" t="n">
        <f aca="false">SQRT(J187^2+K187^2)</f>
        <v>2.66598492303397</v>
      </c>
      <c r="M187" s="47" t="n">
        <f aca="false">IF(G187="","",MAX(0,G187-1.96*L187/100))</f>
        <v>0.429313515785032</v>
      </c>
      <c r="N187" s="47" t="n">
        <f aca="false">IF(G187="","",MIN(1,G187+1.96*L187/100))</f>
        <v>0.533820124767964</v>
      </c>
      <c r="O187" s="66" t="n">
        <f aca="false">ROUND(S187*W187,0)</f>
        <v>74</v>
      </c>
      <c r="P187" s="66" t="n">
        <f aca="false">IF(F187="","",ROUND(SQRT((F187*L187/100)^2+(G187*O187)^2),0))</f>
        <v>42</v>
      </c>
      <c r="R187" s="67" t="n">
        <v>-3.01912938024407</v>
      </c>
      <c r="S187" s="68" t="n">
        <f aca="false">U187*V187*$F$5</f>
        <v>868.364696734059</v>
      </c>
      <c r="T187" s="69" t="n">
        <f aca="false">MAX(0,MIN(1,R187/100+$D$5))</f>
        <v>0.481053567389813</v>
      </c>
      <c r="U187" s="69" t="n">
        <v>0.669517884914464</v>
      </c>
      <c r="V187" s="68" t="n">
        <v>1297</v>
      </c>
      <c r="W187" s="69" t="n">
        <v>0.084758520671361</v>
      </c>
      <c r="X187" s="70" t="s">
        <v>194</v>
      </c>
      <c r="Y187" s="70" t="s">
        <v>189</v>
      </c>
    </row>
    <row r="188" customFormat="false" ht="15" hidden="false" customHeight="false" outlineLevel="0" collapsed="false">
      <c r="A188" s="32" t="s">
        <v>256</v>
      </c>
      <c r="B188" s="32" t="s">
        <v>391</v>
      </c>
      <c r="C188" s="32" t="s">
        <v>396</v>
      </c>
      <c r="D188" s="66" t="n">
        <f aca="false">ROUND(S188*T188,0)</f>
        <v>905</v>
      </c>
      <c r="E188" s="66" t="n">
        <f aca="false">ROUND(S188,0)-D188</f>
        <v>584</v>
      </c>
      <c r="F188" s="66" t="n">
        <f aca="false">IF(COUNTA(D188:E188)=0,"",SUM(D188:E188))</f>
        <v>1489</v>
      </c>
      <c r="G188" s="47" t="n">
        <f aca="false">IF(OR(F188="",F188=0),"",D188/F188)</f>
        <v>0.607790463398254</v>
      </c>
      <c r="H188" s="47" t="n">
        <f aca="false">IF(OR(F188="",F188=0),"",E188/F188)</f>
        <v>0.392209536601746</v>
      </c>
      <c r="I188" s="32" t="s">
        <v>187</v>
      </c>
      <c r="J188" s="36" t="n">
        <v>2.17211657538669</v>
      </c>
      <c r="K188" s="36" t="n">
        <f aca="false">$K$8</f>
        <v>1.08097709874515</v>
      </c>
      <c r="L188" s="36" t="n">
        <f aca="false">SQRT(J188^2+K188^2)</f>
        <v>2.4262320385901</v>
      </c>
      <c r="M188" s="47" t="n">
        <f aca="false">IF(G188="","",MAX(0,G188-1.96*L188/100))</f>
        <v>0.560236315441888</v>
      </c>
      <c r="N188" s="47" t="n">
        <f aca="false">IF(G188="","",MIN(1,G188+1.96*L188/100))</f>
        <v>0.65534461135462</v>
      </c>
      <c r="O188" s="66" t="n">
        <f aca="false">ROUND(S188*W188,0)</f>
        <v>93</v>
      </c>
      <c r="P188" s="66" t="n">
        <f aca="false">IF(F188="","",ROUND(SQRT((F188*L188/100)^2+(G188*O188)^2),0))</f>
        <v>67</v>
      </c>
      <c r="R188" s="67" t="n">
        <v>9.68756914026092</v>
      </c>
      <c r="S188" s="68" t="n">
        <f aca="false">U188*V188*$F$5</f>
        <v>1488.84887459807</v>
      </c>
      <c r="T188" s="69" t="n">
        <f aca="false">MAX(0,MIN(1,R188/100+$D$5))</f>
        <v>0.608120552594863</v>
      </c>
      <c r="U188" s="69" t="n">
        <v>0.650436380339917</v>
      </c>
      <c r="V188" s="68" t="n">
        <v>2289</v>
      </c>
      <c r="W188" s="69" t="n">
        <v>0.0626598089245614</v>
      </c>
      <c r="X188" s="70" t="s">
        <v>227</v>
      </c>
      <c r="Y188" s="70" t="s">
        <v>189</v>
      </c>
    </row>
    <row r="189" customFormat="false" ht="15" hidden="false" customHeight="false" outlineLevel="0" collapsed="false">
      <c r="A189" s="32" t="s">
        <v>256</v>
      </c>
      <c r="B189" s="32" t="s">
        <v>391</v>
      </c>
      <c r="C189" s="32" t="s">
        <v>397</v>
      </c>
      <c r="D189" s="66" t="n">
        <f aca="false">ROUND(S189*T189,0)</f>
        <v>899</v>
      </c>
      <c r="E189" s="66" t="n">
        <f aca="false">ROUND(S189,0)-D189</f>
        <v>581</v>
      </c>
      <c r="F189" s="66" t="n">
        <f aca="false">IF(COUNTA(D189:E189)=0,"",SUM(D189:E189))</f>
        <v>1480</v>
      </c>
      <c r="G189" s="47" t="n">
        <f aca="false">IF(OR(F189="",F189=0),"",D189/F189)</f>
        <v>0.607432432432432</v>
      </c>
      <c r="H189" s="47" t="n">
        <f aca="false">IF(OR(F189="",F189=0),"",E189/F189)</f>
        <v>0.392567567567568</v>
      </c>
      <c r="I189" s="32" t="s">
        <v>187</v>
      </c>
      <c r="J189" s="36" t="n">
        <v>2.17211657538669</v>
      </c>
      <c r="K189" s="36" t="n">
        <f aca="false">$K$8</f>
        <v>1.08097709874515</v>
      </c>
      <c r="L189" s="36" t="n">
        <f aca="false">SQRT(J189^2+K189^2)</f>
        <v>2.4262320385901</v>
      </c>
      <c r="M189" s="47" t="n">
        <f aca="false">IF(G189="","",MAX(0,G189-1.96*L189/100))</f>
        <v>0.559878284476066</v>
      </c>
      <c r="N189" s="47" t="n">
        <f aca="false">IF(G189="","",MIN(1,G189+1.96*L189/100))</f>
        <v>0.654986580388798</v>
      </c>
      <c r="O189" s="66" t="n">
        <f aca="false">ROUND(S189*W189,0)</f>
        <v>93</v>
      </c>
      <c r="P189" s="66" t="n">
        <f aca="false">IF(F189="","",ROUND(SQRT((F189*L189/100)^2+(G189*O189)^2),0))</f>
        <v>67</v>
      </c>
      <c r="R189" s="67" t="n">
        <v>9.6176693529649</v>
      </c>
      <c r="S189" s="68" t="n">
        <f aca="false">U189*V189*$F$5</f>
        <v>1480.29868819374</v>
      </c>
      <c r="T189" s="69" t="n">
        <f aca="false">MAX(0,MIN(1,R189/100+$D$5))</f>
        <v>0.607421554721903</v>
      </c>
      <c r="U189" s="69" t="n">
        <v>0.714429868819374</v>
      </c>
      <c r="V189" s="68" t="n">
        <v>2072</v>
      </c>
      <c r="W189" s="69" t="n">
        <v>0.0626598089245614</v>
      </c>
      <c r="X189" s="70" t="s">
        <v>227</v>
      </c>
      <c r="Y189" s="70" t="s">
        <v>189</v>
      </c>
    </row>
    <row r="190" customFormat="false" ht="15" hidden="false" customHeight="false" outlineLevel="0" collapsed="false">
      <c r="A190" s="32" t="s">
        <v>256</v>
      </c>
      <c r="B190" s="32" t="s">
        <v>391</v>
      </c>
      <c r="C190" s="32" t="s">
        <v>398</v>
      </c>
      <c r="D190" s="66" t="n">
        <f aca="false">ROUND(S190*T190,0)</f>
        <v>385</v>
      </c>
      <c r="E190" s="66" t="n">
        <f aca="false">ROUND(S190,0)-D190</f>
        <v>391</v>
      </c>
      <c r="F190" s="66" t="n">
        <f aca="false">IF(COUNTA(D190:E190)=0,"",SUM(D190:E190))</f>
        <v>776</v>
      </c>
      <c r="G190" s="47" t="n">
        <f aca="false">IF(OR(F190="",F190=0),"",D190/F190)</f>
        <v>0.496134020618557</v>
      </c>
      <c r="H190" s="47" t="n">
        <f aca="false">IF(OR(F190="",F190=0),"",E190/F190)</f>
        <v>0.503865979381443</v>
      </c>
      <c r="I190" s="32" t="s">
        <v>187</v>
      </c>
      <c r="J190" s="36" t="n">
        <v>2.43699899914484</v>
      </c>
      <c r="K190" s="36" t="n">
        <f aca="false">$K$8</f>
        <v>1.08097709874515</v>
      </c>
      <c r="L190" s="36" t="n">
        <f aca="false">SQRT(J190^2+K190^2)</f>
        <v>2.66598492303397</v>
      </c>
      <c r="M190" s="47" t="n">
        <f aca="false">IF(G190="","",MAX(0,G190-1.96*L190/100))</f>
        <v>0.443880716127091</v>
      </c>
      <c r="N190" s="47" t="n">
        <f aca="false">IF(G190="","",MIN(1,G190+1.96*L190/100))</f>
        <v>0.548387325110023</v>
      </c>
      <c r="O190" s="66" t="n">
        <f aca="false">ROUND(S190*W190,0)</f>
        <v>66</v>
      </c>
      <c r="P190" s="66" t="n">
        <f aca="false">IF(F190="","",ROUND(SQRT((F190*L190/100)^2+(G190*O190)^2),0))</f>
        <v>39</v>
      </c>
      <c r="R190" s="67" t="n">
        <v>-1.45248199452734</v>
      </c>
      <c r="S190" s="68" t="n">
        <f aca="false">U190*V190*$F$5</f>
        <v>775.595171773445</v>
      </c>
      <c r="T190" s="69" t="n">
        <f aca="false">MAX(0,MIN(1,R190/100+$D$5))</f>
        <v>0.49672004124698</v>
      </c>
      <c r="U190" s="69" t="n">
        <v>0.70380687093779</v>
      </c>
      <c r="V190" s="68" t="n">
        <v>1102</v>
      </c>
      <c r="W190" s="69" t="n">
        <v>0.084758520671361</v>
      </c>
      <c r="X190" s="70" t="s">
        <v>194</v>
      </c>
      <c r="Y190" s="70" t="s">
        <v>189</v>
      </c>
    </row>
    <row r="191" customFormat="false" ht="15" hidden="false" customHeight="false" outlineLevel="0" collapsed="false">
      <c r="A191" s="32" t="s">
        <v>256</v>
      </c>
      <c r="B191" s="32" t="s">
        <v>391</v>
      </c>
      <c r="C191" s="32" t="s">
        <v>399</v>
      </c>
      <c r="D191" s="66" t="n">
        <f aca="false">ROUND(S191*T191,0)</f>
        <v>1063</v>
      </c>
      <c r="E191" s="66" t="n">
        <f aca="false">ROUND(S191,0)-D191</f>
        <v>1052</v>
      </c>
      <c r="F191" s="66" t="n">
        <f aca="false">IF(COUNTA(D191:E191)=0,"",SUM(D191:E191))</f>
        <v>2115</v>
      </c>
      <c r="G191" s="47" t="n">
        <f aca="false">IF(OR(F191="",F191=0),"",D191/F191)</f>
        <v>0.502600472813239</v>
      </c>
      <c r="H191" s="47" t="n">
        <f aca="false">IF(OR(F191="",F191=0),"",E191/F191)</f>
        <v>0.497399527186761</v>
      </c>
      <c r="I191" s="32" t="s">
        <v>187</v>
      </c>
      <c r="J191" s="36" t="n">
        <v>2.17211657538669</v>
      </c>
      <c r="K191" s="36" t="n">
        <f aca="false">$K$8</f>
        <v>1.08097709874515</v>
      </c>
      <c r="L191" s="36" t="n">
        <f aca="false">SQRT(J191^2+K191^2)</f>
        <v>2.4262320385901</v>
      </c>
      <c r="M191" s="47" t="n">
        <f aca="false">IF(G191="","",MAX(0,G191-1.96*L191/100))</f>
        <v>0.455046324856873</v>
      </c>
      <c r="N191" s="47" t="n">
        <f aca="false">IF(G191="","",MIN(1,G191+1.96*L191/100))</f>
        <v>0.550154620769605</v>
      </c>
      <c r="O191" s="66" t="n">
        <f aca="false">ROUND(S191*W191,0)</f>
        <v>133</v>
      </c>
      <c r="P191" s="66" t="n">
        <f aca="false">IF(F191="","",ROUND(SQRT((F191*L191/100)^2+(G191*O191)^2),0))</f>
        <v>84</v>
      </c>
      <c r="R191" s="67" t="n">
        <v>-0.860450989269763</v>
      </c>
      <c r="S191" s="68" t="n">
        <f aca="false">U191*V191*$F$5</f>
        <v>2115.3476992871</v>
      </c>
      <c r="T191" s="69" t="n">
        <f aca="false">MAX(0,MIN(1,R191/100+$D$5))</f>
        <v>0.502640351299556</v>
      </c>
      <c r="U191" s="69" t="n">
        <v>0.658781594296824</v>
      </c>
      <c r="V191" s="68" t="n">
        <v>3211</v>
      </c>
      <c r="W191" s="69" t="n">
        <v>0.0626598089245614</v>
      </c>
      <c r="X191" s="70" t="s">
        <v>227</v>
      </c>
      <c r="Y191" s="70" t="s">
        <v>189</v>
      </c>
    </row>
    <row r="192" customFormat="false" ht="15" hidden="false" customHeight="false" outlineLevel="0" collapsed="false">
      <c r="A192" s="32" t="s">
        <v>256</v>
      </c>
      <c r="B192" s="32" t="s">
        <v>400</v>
      </c>
      <c r="C192" s="32" t="s">
        <v>401</v>
      </c>
      <c r="D192" s="66" t="n">
        <f aca="false">ROUND(S192*T192,0)</f>
        <v>756</v>
      </c>
      <c r="E192" s="66" t="n">
        <f aca="false">ROUND(S192,0)-D192</f>
        <v>742</v>
      </c>
      <c r="F192" s="66" t="n">
        <f aca="false">IF(COUNTA(D192:E192)=0,"",SUM(D192:E192))</f>
        <v>1498</v>
      </c>
      <c r="G192" s="47" t="n">
        <f aca="false">IF(OR(F192="",F192=0),"",D192/F192)</f>
        <v>0.504672897196262</v>
      </c>
      <c r="H192" s="47" t="n">
        <f aca="false">IF(OR(F192="",F192=0),"",E192/F192)</f>
        <v>0.495327102803738</v>
      </c>
      <c r="I192" s="32" t="s">
        <v>187</v>
      </c>
      <c r="J192" s="36" t="n">
        <v>2.17211657538669</v>
      </c>
      <c r="K192" s="36" t="n">
        <f aca="false">$K$8</f>
        <v>1.08097709874515</v>
      </c>
      <c r="L192" s="36" t="n">
        <f aca="false">SQRT(J192^2+K192^2)</f>
        <v>2.4262320385901</v>
      </c>
      <c r="M192" s="47" t="n">
        <f aca="false">IF(G192="","",MAX(0,G192-1.96*L192/100))</f>
        <v>0.457118749239896</v>
      </c>
      <c r="N192" s="47" t="n">
        <f aca="false">IF(G192="","",MIN(1,G192+1.96*L192/100))</f>
        <v>0.552227045152628</v>
      </c>
      <c r="O192" s="66" t="n">
        <f aca="false">ROUND(S192*W192,0)</f>
        <v>94</v>
      </c>
      <c r="P192" s="66" t="n">
        <f aca="false">IF(F192="","",ROUND(SQRT((F192*L192/100)^2+(G192*O192)^2),0))</f>
        <v>60</v>
      </c>
      <c r="R192" s="67" t="n">
        <v>-0.67494548565977</v>
      </c>
      <c r="S192" s="68" t="n">
        <f aca="false">U192*V192*$F$5</f>
        <v>1497.74778574441</v>
      </c>
      <c r="T192" s="69" t="n">
        <f aca="false">MAX(0,MIN(1,R192/100+$D$5))</f>
        <v>0.504495406335656</v>
      </c>
      <c r="U192" s="69" t="n">
        <v>0.638970898355124</v>
      </c>
      <c r="V192" s="68" t="n">
        <v>2344</v>
      </c>
      <c r="W192" s="69" t="n">
        <v>0.0626598089245614</v>
      </c>
      <c r="X192" s="70" t="s">
        <v>227</v>
      </c>
      <c r="Y192" s="70" t="s">
        <v>189</v>
      </c>
    </row>
    <row r="193" customFormat="false" ht="15" hidden="false" customHeight="false" outlineLevel="0" collapsed="false">
      <c r="A193" s="32" t="s">
        <v>256</v>
      </c>
      <c r="B193" s="32" t="s">
        <v>400</v>
      </c>
      <c r="C193" s="32" t="s">
        <v>402</v>
      </c>
      <c r="D193" s="66" t="n">
        <f aca="false">ROUND(S193*T193,0)</f>
        <v>1051</v>
      </c>
      <c r="E193" s="66" t="n">
        <f aca="false">ROUND(S193,0)-D193</f>
        <v>991</v>
      </c>
      <c r="F193" s="66" t="n">
        <f aca="false">IF(COUNTA(D193:E193)=0,"",SUM(D193:E193))</f>
        <v>2042</v>
      </c>
      <c r="G193" s="47" t="n">
        <f aca="false">IF(OR(F193="",F193=0),"",D193/F193)</f>
        <v>0.514691478942214</v>
      </c>
      <c r="H193" s="47" t="n">
        <f aca="false">IF(OR(F193="",F193=0),"",E193/F193)</f>
        <v>0.485308521057787</v>
      </c>
      <c r="I193" s="32" t="s">
        <v>187</v>
      </c>
      <c r="J193" s="36" t="n">
        <v>2.17211657538669</v>
      </c>
      <c r="K193" s="36" t="n">
        <f aca="false">$K$8</f>
        <v>1.08097709874515</v>
      </c>
      <c r="L193" s="36" t="n">
        <f aca="false">SQRT(J193^2+K193^2)</f>
        <v>2.4262320385901</v>
      </c>
      <c r="M193" s="47" t="n">
        <f aca="false">IF(G193="","",MAX(0,G193-1.96*L193/100))</f>
        <v>0.467137330985848</v>
      </c>
      <c r="N193" s="47" t="n">
        <f aca="false">IF(G193="","",MIN(1,G193+1.96*L193/100))</f>
        <v>0.56224562689858</v>
      </c>
      <c r="O193" s="66" t="n">
        <f aca="false">ROUND(S193*W193,0)</f>
        <v>128</v>
      </c>
      <c r="P193" s="66" t="n">
        <f aca="false">IF(F193="","",ROUND(SQRT((F193*L193/100)^2+(G193*O193)^2),0))</f>
        <v>82</v>
      </c>
      <c r="R193" s="67" t="n">
        <v>0.359216420231161</v>
      </c>
      <c r="S193" s="68" t="n">
        <f aca="false">U193*V193*$F$5</f>
        <v>2042.15796344647</v>
      </c>
      <c r="T193" s="69" t="n">
        <f aca="false">MAX(0,MIN(1,R193/100+$D$5))</f>
        <v>0.514837025394565</v>
      </c>
      <c r="U193" s="69" t="n">
        <v>0.682767624020887</v>
      </c>
      <c r="V193" s="68" t="n">
        <v>2991</v>
      </c>
      <c r="W193" s="69" t="n">
        <v>0.0626598089245614</v>
      </c>
      <c r="X193" s="70" t="s">
        <v>227</v>
      </c>
      <c r="Y193" s="70" t="s">
        <v>189</v>
      </c>
    </row>
    <row r="194" customFormat="false" ht="15" hidden="false" customHeight="false" outlineLevel="0" collapsed="false">
      <c r="A194" s="32" t="s">
        <v>256</v>
      </c>
      <c r="B194" s="32" t="s">
        <v>400</v>
      </c>
      <c r="C194" s="32" t="s">
        <v>403</v>
      </c>
      <c r="D194" s="66" t="n">
        <f aca="false">ROUND(S194*T194,0)</f>
        <v>785</v>
      </c>
      <c r="E194" s="66" t="n">
        <f aca="false">ROUND(S194,0)-D194</f>
        <v>905</v>
      </c>
      <c r="F194" s="66" t="n">
        <f aca="false">IF(COUNTA(D194:E194)=0,"",SUM(D194:E194))</f>
        <v>1690</v>
      </c>
      <c r="G194" s="47" t="n">
        <f aca="false">IF(OR(F194="",F194=0),"",D194/F194)</f>
        <v>0.464497041420118</v>
      </c>
      <c r="H194" s="47" t="n">
        <f aca="false">IF(OR(F194="",F194=0),"",E194/F194)</f>
        <v>0.535502958579882</v>
      </c>
      <c r="I194" s="32" t="s">
        <v>187</v>
      </c>
      <c r="J194" s="36" t="n">
        <v>2.17211657538669</v>
      </c>
      <c r="K194" s="36" t="n">
        <f aca="false">$K$8</f>
        <v>1.08097709874515</v>
      </c>
      <c r="L194" s="36" t="n">
        <f aca="false">SQRT(J194^2+K194^2)</f>
        <v>2.4262320385901</v>
      </c>
      <c r="M194" s="47" t="n">
        <f aca="false">IF(G194="","",MAX(0,G194-1.96*L194/100))</f>
        <v>0.416942893463752</v>
      </c>
      <c r="N194" s="47" t="n">
        <f aca="false">IF(G194="","",MIN(1,G194+1.96*L194/100))</f>
        <v>0.512051189376484</v>
      </c>
      <c r="O194" s="66" t="n">
        <f aca="false">ROUND(S194*W194,0)</f>
        <v>106</v>
      </c>
      <c r="P194" s="66" t="n">
        <f aca="false">IF(F194="","",ROUND(SQRT((F194*L194/100)^2+(G194*O194)^2),0))</f>
        <v>64</v>
      </c>
      <c r="R194" s="67" t="n">
        <v>-4.6648095937838</v>
      </c>
      <c r="S194" s="68" t="n">
        <f aca="false">U194*V194*$F$5</f>
        <v>1690.06787762906</v>
      </c>
      <c r="T194" s="69" t="n">
        <f aca="false">MAX(0,MIN(1,R194/100+$D$5))</f>
        <v>0.464596765254416</v>
      </c>
      <c r="U194" s="69" t="n">
        <v>0.651529636711281</v>
      </c>
      <c r="V194" s="68" t="n">
        <v>2594</v>
      </c>
      <c r="W194" s="69" t="n">
        <v>0.0626598089245614</v>
      </c>
      <c r="X194" s="70" t="s">
        <v>227</v>
      </c>
      <c r="Y194" s="70" t="s">
        <v>189</v>
      </c>
    </row>
    <row r="195" customFormat="false" ht="15" hidden="false" customHeight="false" outlineLevel="0" collapsed="false">
      <c r="A195" s="32" t="s">
        <v>256</v>
      </c>
      <c r="B195" s="32" t="s">
        <v>400</v>
      </c>
      <c r="C195" s="32" t="s">
        <v>404</v>
      </c>
      <c r="D195" s="66" t="n">
        <f aca="false">ROUND(S195*T195,0)</f>
        <v>625</v>
      </c>
      <c r="E195" s="66" t="n">
        <f aca="false">ROUND(S195,0)-D195</f>
        <v>521</v>
      </c>
      <c r="F195" s="66" t="n">
        <f aca="false">IF(COUNTA(D195:E195)=0,"",SUM(D195:E195))</f>
        <v>1146</v>
      </c>
      <c r="G195" s="47" t="n">
        <f aca="false">IF(OR(F195="",F195=0),"",D195/F195)</f>
        <v>0.545375218150087</v>
      </c>
      <c r="H195" s="47" t="n">
        <f aca="false">IF(OR(F195="",F195=0),"",E195/F195)</f>
        <v>0.454624781849913</v>
      </c>
      <c r="I195" s="32" t="s">
        <v>187</v>
      </c>
      <c r="J195" s="36" t="n">
        <v>2.17211657538669</v>
      </c>
      <c r="K195" s="36" t="n">
        <f aca="false">$K$8</f>
        <v>1.08097709874515</v>
      </c>
      <c r="L195" s="36" t="n">
        <f aca="false">SQRT(J195^2+K195^2)</f>
        <v>2.4262320385901</v>
      </c>
      <c r="M195" s="47" t="n">
        <f aca="false">IF(G195="","",MAX(0,G195-1.96*L195/100))</f>
        <v>0.497821070193721</v>
      </c>
      <c r="N195" s="47" t="n">
        <f aca="false">IF(G195="","",MIN(1,G195+1.96*L195/100))</f>
        <v>0.592929366106453</v>
      </c>
      <c r="O195" s="66" t="n">
        <f aca="false">ROUND(S195*W195,0)</f>
        <v>72</v>
      </c>
      <c r="P195" s="66" t="n">
        <f aca="false">IF(F195="","",ROUND(SQRT((F195*L195/100)^2+(G195*O195)^2),0))</f>
        <v>48</v>
      </c>
      <c r="R195" s="67" t="n">
        <v>3.43639237008732</v>
      </c>
      <c r="S195" s="68" t="n">
        <f aca="false">U195*V195*$F$5</f>
        <v>1145.8001397624</v>
      </c>
      <c r="T195" s="69" t="n">
        <f aca="false">MAX(0,MIN(1,R195/100+$D$5))</f>
        <v>0.545608784893127</v>
      </c>
      <c r="U195" s="69" t="n">
        <v>0.640111809923131</v>
      </c>
      <c r="V195" s="68" t="n">
        <v>1790</v>
      </c>
      <c r="W195" s="69" t="n">
        <v>0.0626598089245614</v>
      </c>
      <c r="X195" s="70" t="s">
        <v>227</v>
      </c>
      <c r="Y195" s="70" t="s">
        <v>189</v>
      </c>
    </row>
    <row r="196" customFormat="false" ht="15" hidden="false" customHeight="false" outlineLevel="0" collapsed="false">
      <c r="A196" s="32" t="s">
        <v>256</v>
      </c>
      <c r="B196" s="32" t="s">
        <v>400</v>
      </c>
      <c r="C196" s="32" t="s">
        <v>405</v>
      </c>
      <c r="D196" s="66" t="n">
        <f aca="false">ROUND(S196*T196,0)</f>
        <v>1452</v>
      </c>
      <c r="E196" s="66" t="n">
        <f aca="false">ROUND(S196,0)-D196</f>
        <v>1268</v>
      </c>
      <c r="F196" s="66" t="n">
        <f aca="false">IF(COUNTA(D196:E196)=0,"",SUM(D196:E196))</f>
        <v>2720</v>
      </c>
      <c r="G196" s="47" t="n">
        <f aca="false">IF(OR(F196="",F196=0),"",D196/F196)</f>
        <v>0.533823529411765</v>
      </c>
      <c r="H196" s="47" t="n">
        <f aca="false">IF(OR(F196="",F196=0),"",E196/F196)</f>
        <v>0.466176470588235</v>
      </c>
      <c r="I196" s="32" t="s">
        <v>187</v>
      </c>
      <c r="J196" s="36" t="n">
        <v>2.17211657538669</v>
      </c>
      <c r="K196" s="36" t="n">
        <f aca="false">$K$8</f>
        <v>1.08097709874515</v>
      </c>
      <c r="L196" s="36" t="n">
        <f aca="false">SQRT(J196^2+K196^2)</f>
        <v>2.4262320385901</v>
      </c>
      <c r="M196" s="47" t="n">
        <f aca="false">IF(G196="","",MAX(0,G196-1.96*L196/100))</f>
        <v>0.486269381455399</v>
      </c>
      <c r="N196" s="47" t="n">
        <f aca="false">IF(G196="","",MIN(1,G196+1.96*L196/100))</f>
        <v>0.581377677368131</v>
      </c>
      <c r="O196" s="66" t="n">
        <f aca="false">ROUND(S196*W196,0)</f>
        <v>170</v>
      </c>
      <c r="P196" s="66" t="n">
        <f aca="false">IF(F196="","",ROUND(SQRT((F196*L196/100)^2+(G196*O196)^2),0))</f>
        <v>112</v>
      </c>
      <c r="R196" s="67" t="n">
        <v>2.27645161363651</v>
      </c>
      <c r="S196" s="68" t="n">
        <f aca="false">U196*V196*$F$5</f>
        <v>2719.88153310105</v>
      </c>
      <c r="T196" s="69" t="n">
        <f aca="false">MAX(0,MIN(1,R196/100+$D$5))</f>
        <v>0.534009377328619</v>
      </c>
      <c r="U196" s="69" t="n">
        <v>0.592566782810685</v>
      </c>
      <c r="V196" s="68" t="n">
        <v>4590</v>
      </c>
      <c r="W196" s="69" t="n">
        <v>0.0626598089245614</v>
      </c>
      <c r="X196" s="70" t="s">
        <v>227</v>
      </c>
      <c r="Y196" s="70" t="s">
        <v>189</v>
      </c>
    </row>
    <row r="197" customFormat="false" ht="15" hidden="false" customHeight="false" outlineLevel="0" collapsed="false">
      <c r="A197" s="32" t="s">
        <v>256</v>
      </c>
      <c r="B197" s="32" t="s">
        <v>400</v>
      </c>
      <c r="C197" s="32" t="s">
        <v>406</v>
      </c>
      <c r="D197" s="66" t="n">
        <f aca="false">ROUND(S197*T197,0)</f>
        <v>493</v>
      </c>
      <c r="E197" s="66" t="n">
        <f aca="false">ROUND(S197,0)-D197</f>
        <v>476</v>
      </c>
      <c r="F197" s="66" t="n">
        <f aca="false">IF(COUNTA(D197:E197)=0,"",SUM(D197:E197))</f>
        <v>969</v>
      </c>
      <c r="G197" s="47" t="n">
        <f aca="false">IF(OR(F197="",F197=0),"",D197/F197)</f>
        <v>0.508771929824561</v>
      </c>
      <c r="H197" s="47" t="n">
        <f aca="false">IF(OR(F197="",F197=0),"",E197/F197)</f>
        <v>0.491228070175439</v>
      </c>
      <c r="I197" s="32" t="s">
        <v>187</v>
      </c>
      <c r="J197" s="36" t="n">
        <v>2.17211657538669</v>
      </c>
      <c r="K197" s="36" t="n">
        <f aca="false">$K$8</f>
        <v>1.08097709874515</v>
      </c>
      <c r="L197" s="36" t="n">
        <f aca="false">SQRT(J197^2+K197^2)</f>
        <v>2.4262320385901</v>
      </c>
      <c r="M197" s="47" t="n">
        <f aca="false">IF(G197="","",MAX(0,G197-1.96*L197/100))</f>
        <v>0.461217781868195</v>
      </c>
      <c r="N197" s="47" t="n">
        <f aca="false">IF(G197="","",MIN(1,G197+1.96*L197/100))</f>
        <v>0.556326077780928</v>
      </c>
      <c r="O197" s="66" t="n">
        <f aca="false">ROUND(S197*W197,0)</f>
        <v>61</v>
      </c>
      <c r="P197" s="66" t="n">
        <f aca="false">IF(F197="","",ROUND(SQRT((F197*L197/100)^2+(G197*O197)^2),0))</f>
        <v>39</v>
      </c>
      <c r="R197" s="67" t="n">
        <v>-0.218762148033865</v>
      </c>
      <c r="S197" s="68" t="n">
        <f aca="false">U197*V197*$F$5</f>
        <v>969.162629757786</v>
      </c>
      <c r="T197" s="69" t="n">
        <f aca="false">MAX(0,MIN(1,R197/100+$D$5))</f>
        <v>0.509057239711915</v>
      </c>
      <c r="U197" s="69" t="n">
        <v>0.54325259515571</v>
      </c>
      <c r="V197" s="68" t="n">
        <v>1784</v>
      </c>
      <c r="W197" s="69" t="n">
        <v>0.0626598089245614</v>
      </c>
      <c r="X197" s="70" t="s">
        <v>227</v>
      </c>
      <c r="Y197" s="70" t="s">
        <v>189</v>
      </c>
    </row>
    <row r="198" customFormat="false" ht="15" hidden="false" customHeight="false" outlineLevel="0" collapsed="false">
      <c r="A198" s="32" t="s">
        <v>256</v>
      </c>
      <c r="B198" s="32" t="s">
        <v>400</v>
      </c>
      <c r="C198" s="32" t="s">
        <v>407</v>
      </c>
      <c r="D198" s="66" t="n">
        <f aca="false">ROUND(S198*T198,0)</f>
        <v>504</v>
      </c>
      <c r="E198" s="66" t="n">
        <f aca="false">ROUND(S198,0)-D198</f>
        <v>426</v>
      </c>
      <c r="F198" s="66" t="n">
        <f aca="false">IF(COUNTA(D198:E198)=0,"",SUM(D198:E198))</f>
        <v>930</v>
      </c>
      <c r="G198" s="47" t="n">
        <f aca="false">IF(OR(F198="",F198=0),"",D198/F198)</f>
        <v>0.541935483870968</v>
      </c>
      <c r="H198" s="47" t="n">
        <f aca="false">IF(OR(F198="",F198=0),"",E198/F198)</f>
        <v>0.458064516129032</v>
      </c>
      <c r="I198" s="32" t="s">
        <v>187</v>
      </c>
      <c r="J198" s="36" t="n">
        <v>2.17211657538669</v>
      </c>
      <c r="K198" s="36" t="n">
        <f aca="false">$K$8</f>
        <v>1.08097709874515</v>
      </c>
      <c r="L198" s="36" t="n">
        <f aca="false">SQRT(J198^2+K198^2)</f>
        <v>2.4262320385901</v>
      </c>
      <c r="M198" s="47" t="n">
        <f aca="false">IF(G198="","",MAX(0,G198-1.96*L198/100))</f>
        <v>0.494381335914602</v>
      </c>
      <c r="N198" s="47" t="n">
        <f aca="false">IF(G198="","",MIN(1,G198+1.96*L198/100))</f>
        <v>0.589489631827334</v>
      </c>
      <c r="O198" s="66" t="n">
        <f aca="false">ROUND(S198*W198,0)</f>
        <v>58</v>
      </c>
      <c r="P198" s="66" t="n">
        <f aca="false">IF(F198="","",ROUND(SQRT((F198*L198/100)^2+(G198*O198)^2),0))</f>
        <v>39</v>
      </c>
      <c r="R198" s="67" t="n">
        <v>3.11084023991408</v>
      </c>
      <c r="S198" s="68" t="n">
        <f aca="false">U198*V198*$F$5</f>
        <v>929.805201992252</v>
      </c>
      <c r="T198" s="69" t="n">
        <f aca="false">MAX(0,MIN(1,R198/100+$D$5))</f>
        <v>0.542353263591394</v>
      </c>
      <c r="U198" s="69" t="n">
        <v>0.496956281128943</v>
      </c>
      <c r="V198" s="68" t="n">
        <v>1871</v>
      </c>
      <c r="W198" s="69" t="n">
        <v>0.0626598089245614</v>
      </c>
      <c r="X198" s="70" t="s">
        <v>227</v>
      </c>
      <c r="Y198" s="70" t="s">
        <v>189</v>
      </c>
    </row>
    <row r="199" customFormat="false" ht="15" hidden="false" customHeight="false" outlineLevel="0" collapsed="false">
      <c r="A199" s="32" t="s">
        <v>256</v>
      </c>
      <c r="B199" s="32" t="s">
        <v>400</v>
      </c>
      <c r="C199" s="32" t="s">
        <v>408</v>
      </c>
      <c r="D199" s="66" t="n">
        <f aca="false">ROUND(S199*T199,0)</f>
        <v>530</v>
      </c>
      <c r="E199" s="66" t="n">
        <f aca="false">ROUND(S199,0)-D199</f>
        <v>514</v>
      </c>
      <c r="F199" s="66" t="n">
        <f aca="false">IF(COUNTA(D199:E199)=0,"",SUM(D199:E199))</f>
        <v>1044</v>
      </c>
      <c r="G199" s="47" t="n">
        <f aca="false">IF(OR(F199="",F199=0),"",D199/F199)</f>
        <v>0.507662835249042</v>
      </c>
      <c r="H199" s="47" t="n">
        <f aca="false">IF(OR(F199="",F199=0),"",E199/F199)</f>
        <v>0.492337164750958</v>
      </c>
      <c r="I199" s="32" t="s">
        <v>187</v>
      </c>
      <c r="J199" s="36" t="n">
        <v>2.17211657538669</v>
      </c>
      <c r="K199" s="36" t="n">
        <f aca="false">$K$8</f>
        <v>1.08097709874515</v>
      </c>
      <c r="L199" s="36" t="n">
        <f aca="false">SQRT(J199^2+K199^2)</f>
        <v>2.4262320385901</v>
      </c>
      <c r="M199" s="47" t="n">
        <f aca="false">IF(G199="","",MAX(0,G199-1.96*L199/100))</f>
        <v>0.460108687292676</v>
      </c>
      <c r="N199" s="47" t="n">
        <f aca="false">IF(G199="","",MIN(1,G199+1.96*L199/100))</f>
        <v>0.555216983205408</v>
      </c>
      <c r="O199" s="66" t="n">
        <f aca="false">ROUND(S199*W199,0)</f>
        <v>65</v>
      </c>
      <c r="P199" s="66" t="n">
        <f aca="false">IF(F199="","",ROUND(SQRT((F199*L199/100)^2+(G199*O199)^2),0))</f>
        <v>42</v>
      </c>
      <c r="R199" s="67" t="n">
        <v>-0.379162990185922</v>
      </c>
      <c r="S199" s="68" t="n">
        <f aca="false">U199*V199*$F$5</f>
        <v>1044.14424242424</v>
      </c>
      <c r="T199" s="69" t="n">
        <f aca="false">MAX(0,MIN(1,R199/100+$D$5))</f>
        <v>0.507453231290394</v>
      </c>
      <c r="U199" s="69" t="n">
        <v>0.59939393939394</v>
      </c>
      <c r="V199" s="68" t="n">
        <v>1742</v>
      </c>
      <c r="W199" s="69" t="n">
        <v>0.0626598089245614</v>
      </c>
      <c r="X199" s="70" t="s">
        <v>227</v>
      </c>
      <c r="Y199" s="70" t="s">
        <v>189</v>
      </c>
    </row>
    <row r="200" customFormat="false" ht="15" hidden="false" customHeight="false" outlineLevel="0" collapsed="false">
      <c r="A200" s="32" t="s">
        <v>256</v>
      </c>
      <c r="B200" s="32" t="s">
        <v>409</v>
      </c>
      <c r="C200" s="32" t="s">
        <v>410</v>
      </c>
      <c r="D200" s="66" t="n">
        <f aca="false">ROUND(S200*T200,0)</f>
        <v>1224</v>
      </c>
      <c r="E200" s="66" t="n">
        <f aca="false">ROUND(S200,0)-D200</f>
        <v>1409</v>
      </c>
      <c r="F200" s="66" t="n">
        <f aca="false">IF(COUNTA(D200:E200)=0,"",SUM(D200:E200))</f>
        <v>2633</v>
      </c>
      <c r="G200" s="47" t="n">
        <f aca="false">IF(OR(F200="",F200=0),"",D200/F200)</f>
        <v>0.464868970755792</v>
      </c>
      <c r="H200" s="47" t="n">
        <f aca="false">IF(OR(F200="",F200=0),"",E200/F200)</f>
        <v>0.535131029244208</v>
      </c>
      <c r="I200" s="32" t="s">
        <v>187</v>
      </c>
      <c r="J200" s="36" t="n">
        <v>2.17211657538669</v>
      </c>
      <c r="K200" s="36" t="n">
        <f aca="false">$K$8</f>
        <v>1.08097709874515</v>
      </c>
      <c r="L200" s="36" t="n">
        <f aca="false">SQRT(J200^2+K200^2)</f>
        <v>2.4262320385901</v>
      </c>
      <c r="M200" s="47" t="n">
        <f aca="false">IF(G200="","",MAX(0,G200-1.96*L200/100))</f>
        <v>0.417314822799426</v>
      </c>
      <c r="N200" s="47" t="n">
        <f aca="false">IF(G200="","",MIN(1,G200+1.96*L200/100))</f>
        <v>0.512423118712158</v>
      </c>
      <c r="O200" s="66" t="n">
        <f aca="false">ROUND(S200*W200,0)</f>
        <v>165</v>
      </c>
      <c r="P200" s="66" t="n">
        <f aca="false">IF(F200="","",ROUND(SQRT((F200*L200/100)^2+(G200*O200)^2),0))</f>
        <v>100</v>
      </c>
      <c r="R200" s="67" t="n">
        <v>-4.64205528022827</v>
      </c>
      <c r="S200" s="68" t="n">
        <f aca="false">U200*V200*$F$5</f>
        <v>2632.829612885</v>
      </c>
      <c r="T200" s="69" t="n">
        <f aca="false">MAX(0,MIN(1,R200/100+$D$5))</f>
        <v>0.464824308389971</v>
      </c>
      <c r="U200" s="69" t="n">
        <v>0.704718847131958</v>
      </c>
      <c r="V200" s="68" t="n">
        <v>3736</v>
      </c>
      <c r="W200" s="69" t="n">
        <v>0.0626598089245614</v>
      </c>
      <c r="X200" s="70" t="s">
        <v>227</v>
      </c>
      <c r="Y200" s="70" t="s">
        <v>189</v>
      </c>
    </row>
    <row r="201" customFormat="false" ht="15" hidden="false" customHeight="false" outlineLevel="0" collapsed="false">
      <c r="A201" s="32" t="s">
        <v>256</v>
      </c>
      <c r="B201" s="32" t="s">
        <v>409</v>
      </c>
      <c r="C201" s="32" t="s">
        <v>411</v>
      </c>
      <c r="D201" s="66" t="n">
        <f aca="false">ROUND(S201*T201,0)</f>
        <v>776</v>
      </c>
      <c r="E201" s="66" t="n">
        <f aca="false">ROUND(S201,0)-D201</f>
        <v>1203</v>
      </c>
      <c r="F201" s="66" t="n">
        <f aca="false">IF(COUNTA(D201:E201)=0,"",SUM(D201:E201))</f>
        <v>1979</v>
      </c>
      <c r="G201" s="47" t="n">
        <f aca="false">IF(OR(F201="",F201=0),"",D201/F201)</f>
        <v>0.392117230924709</v>
      </c>
      <c r="H201" s="47" t="n">
        <f aca="false">IF(OR(F201="",F201=0),"",E201/F201)</f>
        <v>0.607882769075291</v>
      </c>
      <c r="I201" s="32" t="s">
        <v>187</v>
      </c>
      <c r="J201" s="36" t="n">
        <v>2.17211657538669</v>
      </c>
      <c r="K201" s="36" t="n">
        <f aca="false">$K$8</f>
        <v>1.08097709874515</v>
      </c>
      <c r="L201" s="36" t="n">
        <f aca="false">SQRT(J201^2+K201^2)</f>
        <v>2.4262320385901</v>
      </c>
      <c r="M201" s="47" t="n">
        <f aca="false">IF(G201="","",MAX(0,G201-1.96*L201/100))</f>
        <v>0.344563082968343</v>
      </c>
      <c r="N201" s="47" t="n">
        <f aca="false">IF(G201="","",MIN(1,G201+1.96*L201/100))</f>
        <v>0.439671378881076</v>
      </c>
      <c r="O201" s="66" t="n">
        <f aca="false">ROUND(S201*W201,0)</f>
        <v>124</v>
      </c>
      <c r="P201" s="66" t="n">
        <f aca="false">IF(F201="","",ROUND(SQRT((F201*L201/100)^2+(G201*O201)^2),0))</f>
        <v>68</v>
      </c>
      <c r="R201" s="67" t="n">
        <v>-11.9342020690093</v>
      </c>
      <c r="S201" s="68" t="n">
        <f aca="false">U201*V201*$F$5</f>
        <v>1979.37527114968</v>
      </c>
      <c r="T201" s="69" t="n">
        <f aca="false">MAX(0,MIN(1,R201/100+$D$5))</f>
        <v>0.39190284050216</v>
      </c>
      <c r="U201" s="69" t="n">
        <v>0.718727404193782</v>
      </c>
      <c r="V201" s="68" t="n">
        <v>2754</v>
      </c>
      <c r="W201" s="69" t="n">
        <v>0.0626598089245614</v>
      </c>
      <c r="X201" s="70" t="s">
        <v>227</v>
      </c>
      <c r="Y201" s="70" t="s">
        <v>189</v>
      </c>
    </row>
    <row r="202" customFormat="false" ht="15" hidden="false" customHeight="false" outlineLevel="0" collapsed="false">
      <c r="A202" s="32" t="s">
        <v>256</v>
      </c>
      <c r="B202" s="32" t="s">
        <v>412</v>
      </c>
      <c r="C202" s="32" t="s">
        <v>413</v>
      </c>
      <c r="D202" s="66" t="n">
        <f aca="false">ROUND(S202*T202,0)</f>
        <v>874</v>
      </c>
      <c r="E202" s="66" t="n">
        <f aca="false">ROUND(S202,0)-D202</f>
        <v>895</v>
      </c>
      <c r="F202" s="66" t="n">
        <f aca="false">IF(COUNTA(D202:E202)=0,"",SUM(D202:E202))</f>
        <v>1769</v>
      </c>
      <c r="G202" s="47" t="n">
        <f aca="false">IF(OR(F202="",F202=0),"",D202/F202)</f>
        <v>0.494064443188242</v>
      </c>
      <c r="H202" s="47" t="n">
        <f aca="false">IF(OR(F202="",F202=0),"",E202/F202)</f>
        <v>0.505935556811758</v>
      </c>
      <c r="I202" s="32" t="s">
        <v>187</v>
      </c>
      <c r="J202" s="36" t="n">
        <v>2.17211657538669</v>
      </c>
      <c r="K202" s="36" t="n">
        <f aca="false">$K$8</f>
        <v>1.08097709874515</v>
      </c>
      <c r="L202" s="36" t="n">
        <f aca="false">SQRT(J202^2+K202^2)</f>
        <v>2.4262320385901</v>
      </c>
      <c r="M202" s="47" t="n">
        <f aca="false">IF(G202="","",MAX(0,G202-1.96*L202/100))</f>
        <v>0.446510295231876</v>
      </c>
      <c r="N202" s="47" t="n">
        <f aca="false">IF(G202="","",MIN(1,G202+1.96*L202/100))</f>
        <v>0.541618591144608</v>
      </c>
      <c r="O202" s="66" t="n">
        <f aca="false">ROUND(S202*W202,0)</f>
        <v>111</v>
      </c>
      <c r="P202" s="66" t="n">
        <f aca="false">IF(F202="","",ROUND(SQRT((F202*L202/100)^2+(G202*O202)^2),0))</f>
        <v>70</v>
      </c>
      <c r="R202" s="67" t="n">
        <v>-1.71454424642981</v>
      </c>
      <c r="S202" s="68" t="n">
        <f aca="false">U202*V202*$F$5</f>
        <v>1769.05616020897</v>
      </c>
      <c r="T202" s="69" t="n">
        <f aca="false">MAX(0,MIN(1,R202/100+$D$5))</f>
        <v>0.494099418727955</v>
      </c>
      <c r="U202" s="69" t="n">
        <v>0.760557248585111</v>
      </c>
      <c r="V202" s="68" t="n">
        <v>2326</v>
      </c>
      <c r="W202" s="69" t="n">
        <v>0.0626598089245614</v>
      </c>
      <c r="X202" s="70" t="s">
        <v>227</v>
      </c>
      <c r="Y202" s="70" t="s">
        <v>189</v>
      </c>
    </row>
    <row r="203" customFormat="false" ht="15" hidden="false" customHeight="false" outlineLevel="0" collapsed="false">
      <c r="A203" s="32" t="s">
        <v>256</v>
      </c>
      <c r="B203" s="32" t="s">
        <v>412</v>
      </c>
      <c r="C203" s="32" t="s">
        <v>414</v>
      </c>
      <c r="D203" s="66" t="n">
        <f aca="false">ROUND(S203*T203,0)</f>
        <v>603</v>
      </c>
      <c r="E203" s="66" t="n">
        <f aca="false">ROUND(S203,0)-D203</f>
        <v>702</v>
      </c>
      <c r="F203" s="66" t="n">
        <f aca="false">IF(COUNTA(D203:E203)=0,"",SUM(D203:E203))</f>
        <v>1305</v>
      </c>
      <c r="G203" s="47" t="n">
        <f aca="false">IF(OR(F203="",F203=0),"",D203/F203)</f>
        <v>0.462068965517241</v>
      </c>
      <c r="H203" s="47" t="n">
        <f aca="false">IF(OR(F203="",F203=0),"",E203/F203)</f>
        <v>0.537931034482759</v>
      </c>
      <c r="I203" s="32" t="s">
        <v>187</v>
      </c>
      <c r="J203" s="36" t="n">
        <v>2.17211657538669</v>
      </c>
      <c r="K203" s="36" t="n">
        <f aca="false">$K$8</f>
        <v>1.08097709874515</v>
      </c>
      <c r="L203" s="36" t="n">
        <f aca="false">SQRT(J203^2+K203^2)</f>
        <v>2.4262320385901</v>
      </c>
      <c r="M203" s="47" t="n">
        <f aca="false">IF(G203="","",MAX(0,G203-1.96*L203/100))</f>
        <v>0.414514817560875</v>
      </c>
      <c r="N203" s="47" t="n">
        <f aca="false">IF(G203="","",MIN(1,G203+1.96*L203/100))</f>
        <v>0.509623113473607</v>
      </c>
      <c r="O203" s="66" t="n">
        <f aca="false">ROUND(S203*W203,0)</f>
        <v>82</v>
      </c>
      <c r="P203" s="66" t="n">
        <f aca="false">IF(F203="","",ROUND(SQRT((F203*L203/100)^2+(G203*O203)^2),0))</f>
        <v>49</v>
      </c>
      <c r="R203" s="67" t="n">
        <v>-4.89941111248863</v>
      </c>
      <c r="S203" s="68" t="n">
        <f aca="false">U203*V203*$F$5</f>
        <v>1304.62964959569</v>
      </c>
      <c r="T203" s="69" t="n">
        <f aca="false">MAX(0,MIN(1,R203/100+$D$5))</f>
        <v>0.462250750067367</v>
      </c>
      <c r="U203" s="69" t="n">
        <v>0.666307277628032</v>
      </c>
      <c r="V203" s="68" t="n">
        <v>1958</v>
      </c>
      <c r="W203" s="69" t="n">
        <v>0.0626598089245614</v>
      </c>
      <c r="X203" s="70" t="s">
        <v>227</v>
      </c>
      <c r="Y203" s="70" t="s">
        <v>189</v>
      </c>
    </row>
    <row r="204" customFormat="false" ht="15" hidden="false" customHeight="false" outlineLevel="0" collapsed="false">
      <c r="A204" s="32" t="s">
        <v>256</v>
      </c>
      <c r="B204" s="32" t="s">
        <v>412</v>
      </c>
      <c r="C204" s="32" t="s">
        <v>415</v>
      </c>
      <c r="D204" s="66" t="n">
        <f aca="false">ROUND(S204*T204,0)</f>
        <v>634</v>
      </c>
      <c r="E204" s="66" t="n">
        <f aca="false">ROUND(S204,0)-D204</f>
        <v>680</v>
      </c>
      <c r="F204" s="66" t="n">
        <f aca="false">IF(COUNTA(D204:E204)=0,"",SUM(D204:E204))</f>
        <v>1314</v>
      </c>
      <c r="G204" s="47" t="n">
        <f aca="false">IF(OR(F204="",F204=0),"",D204/F204)</f>
        <v>0.482496194824962</v>
      </c>
      <c r="H204" s="47" t="n">
        <f aca="false">IF(OR(F204="",F204=0),"",E204/F204)</f>
        <v>0.517503805175038</v>
      </c>
      <c r="I204" s="32" t="s">
        <v>187</v>
      </c>
      <c r="J204" s="36" t="n">
        <v>2.17211657538669</v>
      </c>
      <c r="K204" s="36" t="n">
        <f aca="false">$K$8</f>
        <v>1.08097709874515</v>
      </c>
      <c r="L204" s="36" t="n">
        <f aca="false">SQRT(J204^2+K204^2)</f>
        <v>2.4262320385901</v>
      </c>
      <c r="M204" s="47" t="n">
        <f aca="false">IF(G204="","",MAX(0,G204-1.96*L204/100))</f>
        <v>0.434942046868596</v>
      </c>
      <c r="N204" s="47" t="n">
        <f aca="false">IF(G204="","",MIN(1,G204+1.96*L204/100))</f>
        <v>0.530050342781328</v>
      </c>
      <c r="O204" s="66" t="n">
        <f aca="false">ROUND(S204*W204,0)</f>
        <v>82</v>
      </c>
      <c r="P204" s="66" t="n">
        <f aca="false">IF(F204="","",ROUND(SQRT((F204*L204/100)^2+(G204*O204)^2),0))</f>
        <v>51</v>
      </c>
      <c r="R204" s="67" t="n">
        <v>-2.90163507246515</v>
      </c>
      <c r="S204" s="68" t="n">
        <f aca="false">U204*V204*$F$5</f>
        <v>1313.96987951807</v>
      </c>
      <c r="T204" s="69" t="n">
        <f aca="false">MAX(0,MIN(1,R204/100+$D$5))</f>
        <v>0.482228510467602</v>
      </c>
      <c r="U204" s="69" t="n">
        <v>0.756024096385542</v>
      </c>
      <c r="V204" s="68" t="n">
        <v>1738</v>
      </c>
      <c r="W204" s="69" t="n">
        <v>0.0626598089245614</v>
      </c>
      <c r="X204" s="70" t="s">
        <v>227</v>
      </c>
      <c r="Y204" s="70" t="s">
        <v>189</v>
      </c>
    </row>
    <row r="205" customFormat="false" ht="15" hidden="false" customHeight="false" outlineLevel="0" collapsed="false">
      <c r="A205" s="32" t="s">
        <v>256</v>
      </c>
      <c r="B205" s="32" t="s">
        <v>412</v>
      </c>
      <c r="C205" s="32" t="s">
        <v>416</v>
      </c>
      <c r="D205" s="66" t="n">
        <f aca="false">ROUND(S205*T205,0)</f>
        <v>1358</v>
      </c>
      <c r="E205" s="66" t="n">
        <f aca="false">ROUND(S205,0)-D205</f>
        <v>1486</v>
      </c>
      <c r="F205" s="66" t="n">
        <f aca="false">IF(COUNTA(D205:E205)=0,"",SUM(D205:E205))</f>
        <v>2844</v>
      </c>
      <c r="G205" s="47" t="n">
        <f aca="false">IF(OR(F205="",F205=0),"",D205/F205)</f>
        <v>0.477496483825598</v>
      </c>
      <c r="H205" s="47" t="n">
        <f aca="false">IF(OR(F205="",F205=0),"",E205/F205)</f>
        <v>0.522503516174402</v>
      </c>
      <c r="I205" s="32" t="s">
        <v>187</v>
      </c>
      <c r="J205" s="36" t="n">
        <v>2.17211657538669</v>
      </c>
      <c r="K205" s="36" t="n">
        <f aca="false">$K$8</f>
        <v>1.08097709874515</v>
      </c>
      <c r="L205" s="36" t="n">
        <f aca="false">SQRT(J205^2+K205^2)</f>
        <v>2.4262320385901</v>
      </c>
      <c r="M205" s="47" t="n">
        <f aca="false">IF(G205="","",MAX(0,G205-1.96*L205/100))</f>
        <v>0.429942335869232</v>
      </c>
      <c r="N205" s="47" t="n">
        <f aca="false">IF(G205="","",MIN(1,G205+1.96*L205/100))</f>
        <v>0.525050631781964</v>
      </c>
      <c r="O205" s="66" t="n">
        <f aca="false">ROUND(S205*W205,0)</f>
        <v>178</v>
      </c>
      <c r="P205" s="66" t="n">
        <f aca="false">IF(F205="","",ROUND(SQRT((F205*L205/100)^2+(G205*O205)^2),0))</f>
        <v>109</v>
      </c>
      <c r="R205" s="67" t="n">
        <v>-3.39775903083078</v>
      </c>
      <c r="S205" s="68" t="n">
        <f aca="false">U205*V205*$F$5</f>
        <v>2844.46927374302</v>
      </c>
      <c r="T205" s="69" t="n">
        <f aca="false">MAX(0,MIN(1,R205/100+$D$5))</f>
        <v>0.477267270883946</v>
      </c>
      <c r="U205" s="69" t="n">
        <v>0.670391061452514</v>
      </c>
      <c r="V205" s="68" t="n">
        <v>4243</v>
      </c>
      <c r="W205" s="69" t="n">
        <v>0.0626598089245614</v>
      </c>
      <c r="X205" s="70" t="s">
        <v>227</v>
      </c>
      <c r="Y205" s="70" t="s">
        <v>189</v>
      </c>
    </row>
    <row r="206" customFormat="false" ht="15" hidden="false" customHeight="false" outlineLevel="0" collapsed="false">
      <c r="A206" s="32" t="s">
        <v>256</v>
      </c>
      <c r="B206" s="32" t="s">
        <v>412</v>
      </c>
      <c r="C206" s="32" t="s">
        <v>417</v>
      </c>
      <c r="D206" s="66" t="n">
        <f aca="false">ROUND(S206*T206,0)</f>
        <v>565</v>
      </c>
      <c r="E206" s="66" t="n">
        <f aca="false">ROUND(S206,0)-D206</f>
        <v>531</v>
      </c>
      <c r="F206" s="66" t="n">
        <f aca="false">IF(COUNTA(D206:E206)=0,"",SUM(D206:E206))</f>
        <v>1096</v>
      </c>
      <c r="G206" s="47" t="n">
        <f aca="false">IF(OR(F206="",F206=0),"",D206/F206)</f>
        <v>0.51551094890511</v>
      </c>
      <c r="H206" s="47" t="n">
        <f aca="false">IF(OR(F206="",F206=0),"",E206/F206)</f>
        <v>0.484489051094891</v>
      </c>
      <c r="I206" s="32" t="s">
        <v>187</v>
      </c>
      <c r="J206" s="36" t="n">
        <v>2.17211657538669</v>
      </c>
      <c r="K206" s="36" t="n">
        <f aca="false">$K$8</f>
        <v>1.08097709874515</v>
      </c>
      <c r="L206" s="36" t="n">
        <f aca="false">SQRT(J206^2+K206^2)</f>
        <v>2.4262320385901</v>
      </c>
      <c r="M206" s="47" t="n">
        <f aca="false">IF(G206="","",MAX(0,G206-1.96*L206/100))</f>
        <v>0.467956800948744</v>
      </c>
      <c r="N206" s="47" t="n">
        <f aca="false">IF(G206="","",MIN(1,G206+1.96*L206/100))</f>
        <v>0.563065096861476</v>
      </c>
      <c r="O206" s="66" t="n">
        <f aca="false">ROUND(S206*W206,0)</f>
        <v>69</v>
      </c>
      <c r="P206" s="66" t="n">
        <f aca="false">IF(F206="","",ROUND(SQRT((F206*L206/100)^2+(G206*O206)^2),0))</f>
        <v>44</v>
      </c>
      <c r="R206" s="67" t="n">
        <v>0.480323205904316</v>
      </c>
      <c r="S206" s="68" t="n">
        <f aca="false">U206*V206*$F$5</f>
        <v>1095.71313506815</v>
      </c>
      <c r="T206" s="69" t="n">
        <f aca="false">MAX(0,MIN(1,R206/100+$D$5))</f>
        <v>0.516048093251297</v>
      </c>
      <c r="U206" s="69" t="n">
        <v>0.668525402726146</v>
      </c>
      <c r="V206" s="68" t="n">
        <v>1639</v>
      </c>
      <c r="W206" s="69" t="n">
        <v>0.0626598089245614</v>
      </c>
      <c r="X206" s="70" t="s">
        <v>227</v>
      </c>
      <c r="Y206" s="70" t="s">
        <v>189</v>
      </c>
    </row>
    <row r="207" customFormat="false" ht="15" hidden="false" customHeight="false" outlineLevel="0" collapsed="false">
      <c r="A207" s="32" t="s">
        <v>256</v>
      </c>
      <c r="B207" s="32" t="s">
        <v>412</v>
      </c>
      <c r="C207" s="32" t="s">
        <v>418</v>
      </c>
      <c r="D207" s="66" t="n">
        <f aca="false">ROUND(S207*T207,0)</f>
        <v>553</v>
      </c>
      <c r="E207" s="66" t="n">
        <f aca="false">ROUND(S207,0)-D207</f>
        <v>471</v>
      </c>
      <c r="F207" s="66" t="n">
        <f aca="false">IF(COUNTA(D207:E207)=0,"",SUM(D207:E207))</f>
        <v>1024</v>
      </c>
      <c r="G207" s="47" t="n">
        <f aca="false">IF(OR(F207="",F207=0),"",D207/F207)</f>
        <v>0.5400390625</v>
      </c>
      <c r="H207" s="47" t="n">
        <f aca="false">IF(OR(F207="",F207=0),"",E207/F207)</f>
        <v>0.4599609375</v>
      </c>
      <c r="I207" s="32" t="s">
        <v>187</v>
      </c>
      <c r="J207" s="36" t="n">
        <v>2.17211657538669</v>
      </c>
      <c r="K207" s="36" t="n">
        <f aca="false">$K$8</f>
        <v>1.08097709874515</v>
      </c>
      <c r="L207" s="36" t="n">
        <f aca="false">SQRT(J207^2+K207^2)</f>
        <v>2.4262320385901</v>
      </c>
      <c r="M207" s="47" t="n">
        <f aca="false">IF(G207="","",MAX(0,G207-1.96*L207/100))</f>
        <v>0.492484914543634</v>
      </c>
      <c r="N207" s="47" t="n">
        <f aca="false">IF(G207="","",MIN(1,G207+1.96*L207/100))</f>
        <v>0.587593210456366</v>
      </c>
      <c r="O207" s="66" t="n">
        <f aca="false">ROUND(S207*W207,0)</f>
        <v>64</v>
      </c>
      <c r="P207" s="66" t="n">
        <f aca="false">IF(F207="","",ROUND(SQRT((F207*L207/100)^2+(G207*O207)^2),0))</f>
        <v>43</v>
      </c>
      <c r="R207" s="67" t="n">
        <v>2.89051305607963</v>
      </c>
      <c r="S207" s="68" t="n">
        <f aca="false">U207*V207*$F$5</f>
        <v>1023.63518138262</v>
      </c>
      <c r="T207" s="69" t="n">
        <f aca="false">MAX(0,MIN(1,R207/100+$D$5))</f>
        <v>0.54014999175305</v>
      </c>
      <c r="U207" s="69" t="n">
        <v>0.731690622861054</v>
      </c>
      <c r="V207" s="68" t="n">
        <v>1399</v>
      </c>
      <c r="W207" s="69" t="n">
        <v>0.0626598089245614</v>
      </c>
      <c r="X207" s="70" t="s">
        <v>227</v>
      </c>
      <c r="Y207" s="70" t="s">
        <v>189</v>
      </c>
    </row>
    <row r="208" customFormat="false" ht="15" hidden="false" customHeight="false" outlineLevel="0" collapsed="false">
      <c r="A208" s="32" t="s">
        <v>256</v>
      </c>
      <c r="B208" s="32" t="s">
        <v>419</v>
      </c>
      <c r="C208" s="32" t="s">
        <v>420</v>
      </c>
      <c r="D208" s="66" t="n">
        <f aca="false">ROUND(S208*T208,0)</f>
        <v>190</v>
      </c>
      <c r="E208" s="66" t="n">
        <f aca="false">ROUND(S208,0)-D208</f>
        <v>414</v>
      </c>
      <c r="F208" s="66" t="n">
        <f aca="false">IF(COUNTA(D208:E208)=0,"",SUM(D208:E208))</f>
        <v>604</v>
      </c>
      <c r="G208" s="47" t="n">
        <f aca="false">IF(OR(F208="",F208=0),"",D208/F208)</f>
        <v>0.314569536423841</v>
      </c>
      <c r="H208" s="47" t="n">
        <f aca="false">IF(OR(F208="",F208=0),"",E208/F208)</f>
        <v>0.685430463576159</v>
      </c>
      <c r="I208" s="32" t="s">
        <v>187</v>
      </c>
      <c r="J208" s="36" t="n">
        <v>2.43699899914484</v>
      </c>
      <c r="K208" s="36" t="n">
        <f aca="false">$K$8</f>
        <v>1.08097709874515</v>
      </c>
      <c r="L208" s="36" t="n">
        <f aca="false">SQRT(J208^2+K208^2)</f>
        <v>2.66598492303397</v>
      </c>
      <c r="M208" s="47" t="n">
        <f aca="false">IF(G208="","",MAX(0,G208-1.96*L208/100))</f>
        <v>0.262316231932375</v>
      </c>
      <c r="N208" s="47" t="n">
        <f aca="false">IF(G208="","",MIN(1,G208+1.96*L208/100))</f>
        <v>0.366822840915307</v>
      </c>
      <c r="O208" s="66" t="n">
        <f aca="false">ROUND(S208*W208,0)</f>
        <v>51</v>
      </c>
      <c r="P208" s="66" t="n">
        <f aca="false">IF(F208="","",ROUND(SQRT((F208*L208/100)^2+(G208*O208)^2),0))</f>
        <v>23</v>
      </c>
      <c r="R208" s="67" t="n">
        <v>-19.6535577461589</v>
      </c>
      <c r="S208" s="68" t="n">
        <f aca="false">U208*V208*$F$5</f>
        <v>604.352941176471</v>
      </c>
      <c r="T208" s="69" t="n">
        <f aca="false">MAX(0,MIN(1,R208/100+$D$5))</f>
        <v>0.314709283730664</v>
      </c>
      <c r="U208" s="69" t="n">
        <v>0.647058823529412</v>
      </c>
      <c r="V208" s="68" t="n">
        <v>934</v>
      </c>
      <c r="W208" s="69" t="n">
        <v>0.084758520671361</v>
      </c>
      <c r="X208" s="70" t="s">
        <v>194</v>
      </c>
      <c r="Y208" s="70" t="s">
        <v>189</v>
      </c>
    </row>
    <row r="209" customFormat="false" ht="15" hidden="false" customHeight="false" outlineLevel="0" collapsed="false">
      <c r="A209" s="32" t="s">
        <v>256</v>
      </c>
      <c r="B209" s="32" t="s">
        <v>419</v>
      </c>
      <c r="C209" s="32" t="s">
        <v>421</v>
      </c>
      <c r="D209" s="66" t="n">
        <f aca="false">ROUND(S209*T209,0)</f>
        <v>663</v>
      </c>
      <c r="E209" s="66" t="n">
        <f aca="false">ROUND(S209,0)-D209</f>
        <v>1294</v>
      </c>
      <c r="F209" s="66" t="n">
        <f aca="false">IF(COUNTA(D209:E209)=0,"",SUM(D209:E209))</f>
        <v>1957</v>
      </c>
      <c r="G209" s="47" t="n">
        <f aca="false">IF(OR(F209="",F209=0),"",D209/F209)</f>
        <v>0.338783852835973</v>
      </c>
      <c r="H209" s="47" t="n">
        <f aca="false">IF(OR(F209="",F209=0),"",E209/F209)</f>
        <v>0.661216147164027</v>
      </c>
      <c r="I209" s="32" t="s">
        <v>187</v>
      </c>
      <c r="J209" s="36" t="n">
        <v>2.17211657538669</v>
      </c>
      <c r="K209" s="36" t="n">
        <f aca="false">$K$8</f>
        <v>1.08097709874515</v>
      </c>
      <c r="L209" s="36" t="n">
        <f aca="false">SQRT(J209^2+K209^2)</f>
        <v>2.4262320385901</v>
      </c>
      <c r="M209" s="47" t="n">
        <f aca="false">IF(G209="","",MAX(0,G209-1.96*L209/100))</f>
        <v>0.291229704879607</v>
      </c>
      <c r="N209" s="47" t="n">
        <f aca="false">IF(G209="","",MIN(1,G209+1.96*L209/100))</f>
        <v>0.38633800079234</v>
      </c>
      <c r="O209" s="66" t="n">
        <f aca="false">ROUND(S209*W209,0)</f>
        <v>123</v>
      </c>
      <c r="P209" s="66" t="n">
        <f aca="false">IF(F209="","",ROUND(SQRT((F209*L209/100)^2+(G209*O209)^2),0))</f>
        <v>63</v>
      </c>
      <c r="R209" s="67" t="n">
        <v>-17.2498123553348</v>
      </c>
      <c r="S209" s="68" t="n">
        <f aca="false">U209*V209*$F$5</f>
        <v>1956.62307176392</v>
      </c>
      <c r="T209" s="69" t="n">
        <f aca="false">MAX(0,MIN(1,R209/100+$D$5))</f>
        <v>0.338746737638906</v>
      </c>
      <c r="U209" s="69" t="n">
        <v>0.641515761234071</v>
      </c>
      <c r="V209" s="68" t="n">
        <v>3050</v>
      </c>
      <c r="W209" s="69" t="n">
        <v>0.0626598089245614</v>
      </c>
      <c r="X209" s="70" t="s">
        <v>227</v>
      </c>
      <c r="Y209" s="70" t="s">
        <v>189</v>
      </c>
    </row>
    <row r="210" customFormat="false" ht="15" hidden="false" customHeight="false" outlineLevel="0" collapsed="false">
      <c r="A210" s="32" t="s">
        <v>256</v>
      </c>
      <c r="B210" s="32" t="s">
        <v>419</v>
      </c>
      <c r="C210" s="32" t="s">
        <v>422</v>
      </c>
      <c r="D210" s="66" t="n">
        <f aca="false">ROUND(S210*T210,0)</f>
        <v>166</v>
      </c>
      <c r="E210" s="66" t="n">
        <f aca="false">ROUND(S210,0)-D210</f>
        <v>376</v>
      </c>
      <c r="F210" s="66" t="n">
        <f aca="false">IF(COUNTA(D210:E210)=0,"",SUM(D210:E210))</f>
        <v>542</v>
      </c>
      <c r="G210" s="47" t="n">
        <f aca="false">IF(OR(F210="",F210=0),"",D210/F210)</f>
        <v>0.306273062730627</v>
      </c>
      <c r="H210" s="47" t="n">
        <f aca="false">IF(OR(F210="",F210=0),"",E210/F210)</f>
        <v>0.693726937269373</v>
      </c>
      <c r="I210" s="32" t="s">
        <v>187</v>
      </c>
      <c r="J210" s="36" t="n">
        <v>3.50278191458698</v>
      </c>
      <c r="K210" s="36" t="n">
        <f aca="false">$K$8</f>
        <v>1.08097709874515</v>
      </c>
      <c r="L210" s="36" t="n">
        <f aca="false">SQRT(J210^2+K210^2)</f>
        <v>3.66578676809892</v>
      </c>
      <c r="M210" s="47" t="n">
        <f aca="false">IF(G210="","",MAX(0,G210-1.96*L210/100))</f>
        <v>0.234423642075888</v>
      </c>
      <c r="N210" s="47" t="n">
        <f aca="false">IF(G210="","",MIN(1,G210+1.96*L210/100))</f>
        <v>0.378122483385366</v>
      </c>
      <c r="O210" s="66" t="n">
        <f aca="false">ROUND(S210*W210,0)</f>
        <v>78</v>
      </c>
      <c r="P210" s="66" t="n">
        <f aca="false">IF(F210="","",ROUND(SQRT((F210*L210/100)^2+(G210*O210)^2),0))</f>
        <v>31</v>
      </c>
      <c r="R210" s="67" t="n">
        <v>-20.4625081655511</v>
      </c>
      <c r="S210" s="68" t="n">
        <f aca="false">U210*V210*$F$5</f>
        <v>542.370466321243</v>
      </c>
      <c r="T210" s="69" t="n">
        <f aca="false">MAX(0,MIN(1,R210/100+$D$5))</f>
        <v>0.306619779536743</v>
      </c>
      <c r="U210" s="69" t="n">
        <v>0.660621761658031</v>
      </c>
      <c r="V210" s="68" t="n">
        <v>821</v>
      </c>
      <c r="W210" s="69" t="n">
        <v>0.144238908687966</v>
      </c>
      <c r="X210" s="70" t="s">
        <v>188</v>
      </c>
      <c r="Y210" s="70" t="s">
        <v>189</v>
      </c>
    </row>
    <row r="211" customFormat="false" ht="15" hidden="false" customHeight="false" outlineLevel="0" collapsed="false">
      <c r="A211" s="32" t="s">
        <v>256</v>
      </c>
      <c r="B211" s="32" t="s">
        <v>423</v>
      </c>
      <c r="C211" s="32" t="s">
        <v>423</v>
      </c>
      <c r="D211" s="66" t="n">
        <f aca="false">ROUND(S211*T211,0)</f>
        <v>910</v>
      </c>
      <c r="E211" s="66" t="n">
        <f aca="false">ROUND(S211,0)-D211</f>
        <v>1830</v>
      </c>
      <c r="F211" s="66" t="n">
        <f aca="false">IF(COUNTA(D211:E211)=0,"",SUM(D211:E211))</f>
        <v>2740</v>
      </c>
      <c r="G211" s="47" t="n">
        <f aca="false">IF(OR(F211="",F211=0),"",D211/F211)</f>
        <v>0.332116788321168</v>
      </c>
      <c r="H211" s="47" t="n">
        <f aca="false">IF(OR(F211="",F211=0),"",E211/F211)</f>
        <v>0.667883211678832</v>
      </c>
      <c r="I211" s="32" t="s">
        <v>187</v>
      </c>
      <c r="J211" s="36" t="n">
        <v>2.17211657538669</v>
      </c>
      <c r="K211" s="36" t="n">
        <f aca="false">$K$8</f>
        <v>1.08097709874515</v>
      </c>
      <c r="L211" s="36" t="n">
        <f aca="false">SQRT(J211^2+K211^2)</f>
        <v>2.4262320385901</v>
      </c>
      <c r="M211" s="47" t="n">
        <f aca="false">IF(G211="","",MAX(0,G211-1.96*L211/100))</f>
        <v>0.284562640364802</v>
      </c>
      <c r="N211" s="47" t="n">
        <f aca="false">IF(G211="","",MIN(1,G211+1.96*L211/100))</f>
        <v>0.379670936277534</v>
      </c>
      <c r="O211" s="66" t="n">
        <f aca="false">ROUND(S211*W211,0)</f>
        <v>172</v>
      </c>
      <c r="P211" s="66" t="n">
        <f aca="false">IF(F211="","",ROUND(SQRT((F211*L211/100)^2+(G211*O211)^2),0))</f>
        <v>88</v>
      </c>
      <c r="R211" s="67" t="n">
        <v>-17.9219242125659</v>
      </c>
      <c r="S211" s="68" t="n">
        <f aca="false">U211*V211*$F$5</f>
        <v>2739.5017118778</v>
      </c>
      <c r="T211" s="69" t="n">
        <f aca="false">MAX(0,MIN(1,R211/100+$D$5))</f>
        <v>0.332025619066594</v>
      </c>
      <c r="U211" s="69" t="n">
        <v>0.708980774295497</v>
      </c>
      <c r="V211" s="68" t="n">
        <v>3864</v>
      </c>
      <c r="W211" s="69" t="n">
        <v>0.0626598089245614</v>
      </c>
      <c r="X211" s="70" t="s">
        <v>227</v>
      </c>
      <c r="Y211" s="70" t="s">
        <v>189</v>
      </c>
    </row>
    <row r="212" customFormat="false" ht="15" hidden="false" customHeight="false" outlineLevel="0" collapsed="false">
      <c r="A212" s="32" t="s">
        <v>256</v>
      </c>
      <c r="B212" s="32" t="s">
        <v>424</v>
      </c>
      <c r="C212" s="32" t="s">
        <v>425</v>
      </c>
      <c r="D212" s="66" t="n">
        <f aca="false">ROUND(S212*T212,0)</f>
        <v>631</v>
      </c>
      <c r="E212" s="66" t="n">
        <f aca="false">ROUND(S212,0)-D212</f>
        <v>739</v>
      </c>
      <c r="F212" s="66" t="n">
        <f aca="false">IF(COUNTA(D212:E212)=0,"",SUM(D212:E212))</f>
        <v>1370</v>
      </c>
      <c r="G212" s="47" t="n">
        <f aca="false">IF(OR(F212="",F212=0),"",D212/F212)</f>
        <v>0.460583941605839</v>
      </c>
      <c r="H212" s="47" t="n">
        <f aca="false">IF(OR(F212="",F212=0),"",E212/F212)</f>
        <v>0.539416058394161</v>
      </c>
      <c r="I212" s="32" t="s">
        <v>187</v>
      </c>
      <c r="J212" s="36" t="n">
        <v>2.17211657538669</v>
      </c>
      <c r="K212" s="36" t="n">
        <f aca="false">$K$8</f>
        <v>1.08097709874515</v>
      </c>
      <c r="L212" s="36" t="n">
        <f aca="false">SQRT(J212^2+K212^2)</f>
        <v>2.4262320385901</v>
      </c>
      <c r="M212" s="47" t="n">
        <f aca="false">IF(G212="","",MAX(0,G212-1.96*L212/100))</f>
        <v>0.413029793649473</v>
      </c>
      <c r="N212" s="47" t="n">
        <f aca="false">IF(G212="","",MIN(1,G212+1.96*L212/100))</f>
        <v>0.508138089562205</v>
      </c>
      <c r="O212" s="66" t="n">
        <f aca="false">ROUND(S212*W212,0)</f>
        <v>86</v>
      </c>
      <c r="P212" s="66" t="n">
        <f aca="false">IF(F212="","",ROUND(SQRT((F212*L212/100)^2+(G212*O212)^2),0))</f>
        <v>52</v>
      </c>
      <c r="R212" s="67" t="n">
        <v>-5.04553131405402</v>
      </c>
      <c r="S212" s="68" t="n">
        <f aca="false">U212*V212*$F$5</f>
        <v>1370.10933470861</v>
      </c>
      <c r="T212" s="69" t="n">
        <f aca="false">MAX(0,MIN(1,R212/100+$D$5))</f>
        <v>0.460789548051713</v>
      </c>
      <c r="U212" s="69" t="n">
        <v>0.670964414646725</v>
      </c>
      <c r="V212" s="68" t="n">
        <v>2042</v>
      </c>
      <c r="W212" s="69" t="n">
        <v>0.0626598089245614</v>
      </c>
      <c r="X212" s="70" t="s">
        <v>227</v>
      </c>
      <c r="Y212" s="70" t="s">
        <v>189</v>
      </c>
    </row>
    <row r="213" customFormat="false" ht="15" hidden="false" customHeight="false" outlineLevel="0" collapsed="false">
      <c r="A213" s="32" t="s">
        <v>256</v>
      </c>
      <c r="B213" s="32" t="s">
        <v>424</v>
      </c>
      <c r="C213" s="32" t="s">
        <v>426</v>
      </c>
      <c r="D213" s="66" t="n">
        <f aca="false">ROUND(S213*T213,0)</f>
        <v>460</v>
      </c>
      <c r="E213" s="66" t="n">
        <f aca="false">ROUND(S213,0)-D213</f>
        <v>516</v>
      </c>
      <c r="F213" s="66" t="n">
        <f aca="false">IF(COUNTA(D213:E213)=0,"",SUM(D213:E213))</f>
        <v>976</v>
      </c>
      <c r="G213" s="47" t="n">
        <f aca="false">IF(OR(F213="",F213=0),"",D213/F213)</f>
        <v>0.471311475409836</v>
      </c>
      <c r="H213" s="47" t="n">
        <f aca="false">IF(OR(F213="",F213=0),"",E213/F213)</f>
        <v>0.528688524590164</v>
      </c>
      <c r="I213" s="32" t="s">
        <v>187</v>
      </c>
      <c r="J213" s="36" t="n">
        <v>2.17211657538669</v>
      </c>
      <c r="K213" s="36" t="n">
        <f aca="false">$K$8</f>
        <v>1.08097709874515</v>
      </c>
      <c r="L213" s="36" t="n">
        <f aca="false">SQRT(J213^2+K213^2)</f>
        <v>2.4262320385901</v>
      </c>
      <c r="M213" s="47" t="n">
        <f aca="false">IF(G213="","",MAX(0,G213-1.96*L213/100))</f>
        <v>0.42375732745347</v>
      </c>
      <c r="N213" s="47" t="n">
        <f aca="false">IF(G213="","",MIN(1,G213+1.96*L213/100))</f>
        <v>0.518865623366202</v>
      </c>
      <c r="O213" s="66" t="n">
        <f aca="false">ROUND(S213*W213,0)</f>
        <v>61</v>
      </c>
      <c r="P213" s="66" t="n">
        <f aca="false">IF(F213="","",ROUND(SQRT((F213*L213/100)^2+(G213*O213)^2),0))</f>
        <v>37</v>
      </c>
      <c r="R213" s="67" t="n">
        <v>-3.92951605260385</v>
      </c>
      <c r="S213" s="68" t="n">
        <f aca="false">U213*V213*$F$5</f>
        <v>975.592154420922</v>
      </c>
      <c r="T213" s="69" t="n">
        <f aca="false">MAX(0,MIN(1,R213/100+$D$5))</f>
        <v>0.471949700666215</v>
      </c>
      <c r="U213" s="69" t="n">
        <v>0.599626400996264</v>
      </c>
      <c r="V213" s="68" t="n">
        <v>1627</v>
      </c>
      <c r="W213" s="69" t="n">
        <v>0.0626598089245614</v>
      </c>
      <c r="X213" s="70" t="s">
        <v>227</v>
      </c>
      <c r="Y213" s="70" t="s">
        <v>189</v>
      </c>
    </row>
    <row r="214" customFormat="false" ht="15" hidden="false" customHeight="false" outlineLevel="0" collapsed="false">
      <c r="A214" s="32" t="s">
        <v>256</v>
      </c>
      <c r="B214" s="32" t="s">
        <v>424</v>
      </c>
      <c r="C214" s="32" t="s">
        <v>427</v>
      </c>
      <c r="D214" s="66" t="n">
        <f aca="false">ROUND(S214*T214,0)</f>
        <v>525</v>
      </c>
      <c r="E214" s="66" t="n">
        <f aca="false">ROUND(S214,0)-D214</f>
        <v>412</v>
      </c>
      <c r="F214" s="66" t="n">
        <f aca="false">IF(COUNTA(D214:E214)=0,"",SUM(D214:E214))</f>
        <v>937</v>
      </c>
      <c r="G214" s="47" t="n">
        <f aca="false">IF(OR(F214="",F214=0),"",D214/F214)</f>
        <v>0.560298826040555</v>
      </c>
      <c r="H214" s="47" t="n">
        <f aca="false">IF(OR(F214="",F214=0),"",E214/F214)</f>
        <v>0.439701173959445</v>
      </c>
      <c r="I214" s="32" t="s">
        <v>187</v>
      </c>
      <c r="J214" s="36" t="n">
        <v>2.17211657538669</v>
      </c>
      <c r="K214" s="36" t="n">
        <f aca="false">$K$8</f>
        <v>1.08097709874515</v>
      </c>
      <c r="L214" s="36" t="n">
        <f aca="false">SQRT(J214^2+K214^2)</f>
        <v>2.4262320385901</v>
      </c>
      <c r="M214" s="47" t="n">
        <f aca="false">IF(G214="","",MAX(0,G214-1.96*L214/100))</f>
        <v>0.512744678084189</v>
      </c>
      <c r="N214" s="47" t="n">
        <f aca="false">IF(G214="","",MIN(1,G214+1.96*L214/100))</f>
        <v>0.607852973996921</v>
      </c>
      <c r="O214" s="66" t="n">
        <f aca="false">ROUND(S214*W214,0)</f>
        <v>59</v>
      </c>
      <c r="P214" s="66" t="n">
        <f aca="false">IF(F214="","",ROUND(SQRT((F214*L214/100)^2+(G214*O214)^2),0))</f>
        <v>40</v>
      </c>
      <c r="R214" s="67" t="n">
        <v>4.90293391927233</v>
      </c>
      <c r="S214" s="68" t="n">
        <f aca="false">U214*V214*$F$5</f>
        <v>936.993243243243</v>
      </c>
      <c r="T214" s="69" t="n">
        <f aca="false">MAX(0,MIN(1,R214/100+$D$5))</f>
        <v>0.560274200384977</v>
      </c>
      <c r="U214" s="69" t="n">
        <v>0.506756756756757</v>
      </c>
      <c r="V214" s="68" t="n">
        <v>1849</v>
      </c>
      <c r="W214" s="69" t="n">
        <v>0.0626598089245614</v>
      </c>
      <c r="X214" s="70" t="s">
        <v>227</v>
      </c>
      <c r="Y214" s="70" t="s">
        <v>189</v>
      </c>
    </row>
    <row r="215" customFormat="false" ht="15" hidden="false" customHeight="false" outlineLevel="0" collapsed="false">
      <c r="A215" s="32" t="s">
        <v>256</v>
      </c>
      <c r="B215" s="32" t="s">
        <v>424</v>
      </c>
      <c r="C215" s="32" t="s">
        <v>428</v>
      </c>
      <c r="D215" s="66" t="n">
        <f aca="false">ROUND(S215*T215,0)</f>
        <v>589</v>
      </c>
      <c r="E215" s="66" t="n">
        <f aca="false">ROUND(S215,0)-D215</f>
        <v>415</v>
      </c>
      <c r="F215" s="66" t="n">
        <f aca="false">IF(COUNTA(D215:E215)=0,"",SUM(D215:E215))</f>
        <v>1004</v>
      </c>
      <c r="G215" s="47" t="n">
        <f aca="false">IF(OR(F215="",F215=0),"",D215/F215)</f>
        <v>0.586653386454183</v>
      </c>
      <c r="H215" s="47" t="n">
        <f aca="false">IF(OR(F215="",F215=0),"",E215/F215)</f>
        <v>0.413346613545817</v>
      </c>
      <c r="I215" s="32" t="s">
        <v>187</v>
      </c>
      <c r="J215" s="36" t="n">
        <v>2.17211657538669</v>
      </c>
      <c r="K215" s="36" t="n">
        <f aca="false">$K$8</f>
        <v>1.08097709874515</v>
      </c>
      <c r="L215" s="36" t="n">
        <f aca="false">SQRT(J215^2+K215^2)</f>
        <v>2.4262320385901</v>
      </c>
      <c r="M215" s="47" t="n">
        <f aca="false">IF(G215="","",MAX(0,G215-1.96*L215/100))</f>
        <v>0.539099238497817</v>
      </c>
      <c r="N215" s="47" t="n">
        <f aca="false">IF(G215="","",MIN(1,G215+1.96*L215/100))</f>
        <v>0.634207534410549</v>
      </c>
      <c r="O215" s="66" t="n">
        <f aca="false">ROUND(S215*W215,0)</f>
        <v>63</v>
      </c>
      <c r="P215" s="66" t="n">
        <f aca="false">IF(F215="","",ROUND(SQRT((F215*L215/100)^2+(G215*O215)^2),0))</f>
        <v>44</v>
      </c>
      <c r="R215" s="67" t="n">
        <v>7.54676523034095</v>
      </c>
      <c r="S215" s="68" t="n">
        <f aca="false">U215*V215*$F$5</f>
        <v>1003.94947569113</v>
      </c>
      <c r="T215" s="69" t="n">
        <f aca="false">MAX(0,MIN(1,R215/100+$D$5))</f>
        <v>0.586712513495663</v>
      </c>
      <c r="U215" s="69" t="n">
        <v>0.473784556720686</v>
      </c>
      <c r="V215" s="68" t="n">
        <v>2119</v>
      </c>
      <c r="W215" s="69" t="n">
        <v>0.0626598089245614</v>
      </c>
      <c r="X215" s="70" t="s">
        <v>227</v>
      </c>
      <c r="Y215" s="70" t="s">
        <v>189</v>
      </c>
    </row>
    <row r="216" customFormat="false" ht="15" hidden="false" customHeight="false" outlineLevel="0" collapsed="false">
      <c r="A216" s="32" t="s">
        <v>256</v>
      </c>
      <c r="B216" s="32" t="s">
        <v>424</v>
      </c>
      <c r="C216" s="32" t="s">
        <v>429</v>
      </c>
      <c r="D216" s="66" t="n">
        <f aca="false">ROUND(S216*T216,0)</f>
        <v>220</v>
      </c>
      <c r="E216" s="66" t="n">
        <f aca="false">ROUND(S216,0)-D216</f>
        <v>179</v>
      </c>
      <c r="F216" s="66" t="n">
        <f aca="false">IF(COUNTA(D216:E216)=0,"",SUM(D216:E216))</f>
        <v>399</v>
      </c>
      <c r="G216" s="47" t="n">
        <f aca="false">IF(OR(F216="",F216=0),"",D216/F216)</f>
        <v>0.551378446115288</v>
      </c>
      <c r="H216" s="47" t="n">
        <f aca="false">IF(OR(F216="",F216=0),"",E216/F216)</f>
        <v>0.448621553884712</v>
      </c>
      <c r="I216" s="32" t="s">
        <v>187</v>
      </c>
      <c r="J216" s="36" t="n">
        <v>3.50278191458698</v>
      </c>
      <c r="K216" s="36" t="n">
        <f aca="false">$K$8</f>
        <v>1.08097709874515</v>
      </c>
      <c r="L216" s="36" t="n">
        <f aca="false">SQRT(J216^2+K216^2)</f>
        <v>3.66578676809892</v>
      </c>
      <c r="M216" s="47" t="n">
        <f aca="false">IF(G216="","",MAX(0,G216-1.96*L216/100))</f>
        <v>0.479529025460549</v>
      </c>
      <c r="N216" s="47" t="n">
        <f aca="false">IF(G216="","",MIN(1,G216+1.96*L216/100))</f>
        <v>0.623227866770027</v>
      </c>
      <c r="O216" s="66" t="n">
        <f aca="false">ROUND(S216*W216,0)</f>
        <v>58</v>
      </c>
      <c r="P216" s="66" t="n">
        <f aca="false">IF(F216="","",ROUND(SQRT((F216*L216/100)^2+(G216*O216)^2),0))</f>
        <v>35</v>
      </c>
      <c r="R216" s="67" t="n">
        <v>4.13969607588596</v>
      </c>
      <c r="S216" s="68" t="n">
        <f aca="false">U216*V216*$F$5</f>
        <v>398.675306957708</v>
      </c>
      <c r="T216" s="69" t="n">
        <f aca="false">MAX(0,MIN(1,R216/100+$D$5))</f>
        <v>0.552641821951113</v>
      </c>
      <c r="U216" s="69" t="n">
        <v>0.522510231923602</v>
      </c>
      <c r="V216" s="68" t="n">
        <v>763</v>
      </c>
      <c r="W216" s="69" t="n">
        <v>0.144238908687966</v>
      </c>
      <c r="X216" s="70" t="s">
        <v>188</v>
      </c>
      <c r="Y216" s="70" t="s">
        <v>189</v>
      </c>
    </row>
    <row r="217" customFormat="false" ht="15" hidden="false" customHeight="false" outlineLevel="0" collapsed="false">
      <c r="A217" s="32" t="s">
        <v>256</v>
      </c>
      <c r="B217" s="32" t="s">
        <v>424</v>
      </c>
      <c r="C217" s="32" t="s">
        <v>430</v>
      </c>
      <c r="D217" s="66" t="n">
        <f aca="false">ROUND(S217*T217,0)</f>
        <v>322</v>
      </c>
      <c r="E217" s="66" t="n">
        <f aca="false">ROUND(S217,0)-D217</f>
        <v>198</v>
      </c>
      <c r="F217" s="66" t="n">
        <f aca="false">IF(COUNTA(D217:E217)=0,"",SUM(D217:E217))</f>
        <v>520</v>
      </c>
      <c r="G217" s="47" t="n">
        <f aca="false">IF(OR(F217="",F217=0),"",D217/F217)</f>
        <v>0.619230769230769</v>
      </c>
      <c r="H217" s="47" t="n">
        <f aca="false">IF(OR(F217="",F217=0),"",E217/F217)</f>
        <v>0.380769230769231</v>
      </c>
      <c r="I217" s="32" t="s">
        <v>187</v>
      </c>
      <c r="J217" s="36" t="n">
        <v>3.50278191458698</v>
      </c>
      <c r="K217" s="36" t="n">
        <f aca="false">$K$8</f>
        <v>1.08097709874515</v>
      </c>
      <c r="L217" s="36" t="n">
        <f aca="false">SQRT(J217^2+K217^2)</f>
        <v>3.66578676809892</v>
      </c>
      <c r="M217" s="47" t="n">
        <f aca="false">IF(G217="","",MAX(0,G217-1.96*L217/100))</f>
        <v>0.54738134857603</v>
      </c>
      <c r="N217" s="47" t="n">
        <f aca="false">IF(G217="","",MIN(1,G217+1.96*L217/100))</f>
        <v>0.691080189885508</v>
      </c>
      <c r="O217" s="66" t="n">
        <f aca="false">ROUND(S217*W217,0)</f>
        <v>75</v>
      </c>
      <c r="P217" s="66" t="n">
        <f aca="false">IF(F217="","",ROUND(SQRT((F217*L217/100)^2+(G217*O217)^2),0))</f>
        <v>50</v>
      </c>
      <c r="R217" s="67" t="n">
        <v>10.781667820765</v>
      </c>
      <c r="S217" s="68" t="n">
        <f aca="false">U217*V217*$F$5</f>
        <v>520.227272727273</v>
      </c>
      <c r="T217" s="69" t="n">
        <f aca="false">MAX(0,MIN(1,R217/100+$D$5))</f>
        <v>0.619061539399903</v>
      </c>
      <c r="U217" s="69" t="n">
        <v>0.367132867132867</v>
      </c>
      <c r="V217" s="68" t="n">
        <v>1417</v>
      </c>
      <c r="W217" s="69" t="n">
        <v>0.144238908687966</v>
      </c>
      <c r="X217" s="70" t="s">
        <v>188</v>
      </c>
      <c r="Y217" s="70" t="s">
        <v>189</v>
      </c>
    </row>
    <row r="218" customFormat="false" ht="15" hidden="false" customHeight="false" outlineLevel="0" collapsed="false">
      <c r="A218" s="32" t="s">
        <v>256</v>
      </c>
      <c r="B218" s="32" t="s">
        <v>424</v>
      </c>
      <c r="C218" s="32" t="s">
        <v>431</v>
      </c>
      <c r="D218" s="66" t="n">
        <f aca="false">ROUND(S218*T218,0)</f>
        <v>385</v>
      </c>
      <c r="E218" s="66" t="n">
        <f aca="false">ROUND(S218,0)-D218</f>
        <v>302</v>
      </c>
      <c r="F218" s="66" t="n">
        <f aca="false">IF(COUNTA(D218:E218)=0,"",SUM(D218:E218))</f>
        <v>687</v>
      </c>
      <c r="G218" s="47" t="n">
        <f aca="false">IF(OR(F218="",F218=0),"",D218/F218)</f>
        <v>0.560407569141194</v>
      </c>
      <c r="H218" s="47" t="n">
        <f aca="false">IF(OR(F218="",F218=0),"",E218/F218)</f>
        <v>0.439592430858806</v>
      </c>
      <c r="I218" s="32" t="s">
        <v>187</v>
      </c>
      <c r="J218" s="36" t="n">
        <v>2.43699899914484</v>
      </c>
      <c r="K218" s="36" t="n">
        <f aca="false">$K$8</f>
        <v>1.08097709874515</v>
      </c>
      <c r="L218" s="36" t="n">
        <f aca="false">SQRT(J218^2+K218^2)</f>
        <v>2.66598492303397</v>
      </c>
      <c r="M218" s="47" t="n">
        <f aca="false">IF(G218="","",MAX(0,G218-1.96*L218/100))</f>
        <v>0.508154264649728</v>
      </c>
      <c r="N218" s="47" t="n">
        <f aca="false">IF(G218="","",MIN(1,G218+1.96*L218/100))</f>
        <v>0.612660873632659</v>
      </c>
      <c r="O218" s="66" t="n">
        <f aca="false">ROUND(S218*W218,0)</f>
        <v>58</v>
      </c>
      <c r="P218" s="66" t="n">
        <f aca="false">IF(F218="","",ROUND(SQRT((F218*L218/100)^2+(G218*O218)^2),0))</f>
        <v>37</v>
      </c>
      <c r="R218" s="67" t="n">
        <v>4.87726849551689</v>
      </c>
      <c r="S218" s="68" t="n">
        <f aca="false">U218*V218*$F$5</f>
        <v>687.489614243323</v>
      </c>
      <c r="T218" s="69" t="n">
        <f aca="false">MAX(0,MIN(1,R218/100+$D$5))</f>
        <v>0.560017546147422</v>
      </c>
      <c r="U218" s="69" t="n">
        <v>0.510385756676558</v>
      </c>
      <c r="V218" s="68" t="n">
        <v>1347</v>
      </c>
      <c r="W218" s="69" t="n">
        <v>0.084758520671361</v>
      </c>
      <c r="X218" s="70" t="s">
        <v>194</v>
      </c>
      <c r="Y218" s="70" t="s">
        <v>189</v>
      </c>
    </row>
    <row r="219" customFormat="false" ht="15" hidden="false" customHeight="false" outlineLevel="0" collapsed="false">
      <c r="A219" s="32" t="s">
        <v>256</v>
      </c>
      <c r="B219" s="32" t="s">
        <v>424</v>
      </c>
      <c r="C219" s="32" t="s">
        <v>432</v>
      </c>
      <c r="D219" s="66" t="n">
        <f aca="false">ROUND(S219*T219,0)</f>
        <v>218</v>
      </c>
      <c r="E219" s="66" t="n">
        <f aca="false">ROUND(S219,0)-D219</f>
        <v>232</v>
      </c>
      <c r="F219" s="66" t="n">
        <f aca="false">IF(COUNTA(D219:E219)=0,"",SUM(D219:E219))</f>
        <v>450</v>
      </c>
      <c r="G219" s="47" t="n">
        <f aca="false">IF(OR(F219="",F219=0),"",D219/F219)</f>
        <v>0.484444444444444</v>
      </c>
      <c r="H219" s="47" t="n">
        <f aca="false">IF(OR(F219="",F219=0),"",E219/F219)</f>
        <v>0.515555555555556</v>
      </c>
      <c r="I219" s="32" t="s">
        <v>187</v>
      </c>
      <c r="J219" s="36" t="n">
        <v>3.50278191458698</v>
      </c>
      <c r="K219" s="36" t="n">
        <f aca="false">$K$8</f>
        <v>1.08097709874515</v>
      </c>
      <c r="L219" s="36" t="n">
        <f aca="false">SQRT(J219^2+K219^2)</f>
        <v>3.66578676809892</v>
      </c>
      <c r="M219" s="47" t="n">
        <f aca="false">IF(G219="","",MAX(0,G219-1.96*L219/100))</f>
        <v>0.412595023789706</v>
      </c>
      <c r="N219" s="47" t="n">
        <f aca="false">IF(G219="","",MIN(1,G219+1.96*L219/100))</f>
        <v>0.556293865099183</v>
      </c>
      <c r="O219" s="66" t="n">
        <f aca="false">ROUND(S219*W219,0)</f>
        <v>65</v>
      </c>
      <c r="P219" s="66" t="n">
        <f aca="false">IF(F219="","",ROUND(SQRT((F219*L219/100)^2+(G219*O219)^2),0))</f>
        <v>36</v>
      </c>
      <c r="R219" s="67" t="n">
        <v>-2.66569132599252</v>
      </c>
      <c r="S219" s="68" t="n">
        <f aca="false">U219*V219*$F$5</f>
        <v>449.830708661417</v>
      </c>
      <c r="T219" s="69" t="n">
        <f aca="false">MAX(0,MIN(1,R219/100+$D$5))</f>
        <v>0.484587947932328</v>
      </c>
      <c r="U219" s="69" t="n">
        <v>0.562992125984252</v>
      </c>
      <c r="V219" s="68" t="n">
        <v>799</v>
      </c>
      <c r="W219" s="69" t="n">
        <v>0.144238908687966</v>
      </c>
      <c r="X219" s="70" t="s">
        <v>188</v>
      </c>
      <c r="Y219" s="70" t="s">
        <v>189</v>
      </c>
    </row>
    <row r="220" customFormat="false" ht="15" hidden="false" customHeight="false" outlineLevel="0" collapsed="false">
      <c r="A220" s="32" t="s">
        <v>256</v>
      </c>
      <c r="B220" s="32" t="s">
        <v>424</v>
      </c>
      <c r="C220" s="32" t="s">
        <v>433</v>
      </c>
      <c r="D220" s="66" t="n">
        <f aca="false">ROUND(S220*T220,0)</f>
        <v>404</v>
      </c>
      <c r="E220" s="66" t="n">
        <f aca="false">ROUND(S220,0)-D220</f>
        <v>379</v>
      </c>
      <c r="F220" s="66" t="n">
        <f aca="false">IF(COUNTA(D220:E220)=0,"",SUM(D220:E220))</f>
        <v>783</v>
      </c>
      <c r="G220" s="47" t="n">
        <f aca="false">IF(OR(F220="",F220=0),"",D220/F220)</f>
        <v>0.515964240102171</v>
      </c>
      <c r="H220" s="47" t="n">
        <f aca="false">IF(OR(F220="",F220=0),"",E220/F220)</f>
        <v>0.484035759897829</v>
      </c>
      <c r="I220" s="32" t="s">
        <v>187</v>
      </c>
      <c r="J220" s="36" t="n">
        <v>2.43699899914484</v>
      </c>
      <c r="K220" s="36" t="n">
        <f aca="false">$K$8</f>
        <v>1.08097709874515</v>
      </c>
      <c r="L220" s="36" t="n">
        <f aca="false">SQRT(J220^2+K220^2)</f>
        <v>2.66598492303397</v>
      </c>
      <c r="M220" s="47" t="n">
        <f aca="false">IF(G220="","",MAX(0,G220-1.96*L220/100))</f>
        <v>0.463710935610705</v>
      </c>
      <c r="N220" s="47" t="n">
        <f aca="false">IF(G220="","",MIN(1,G220+1.96*L220/100))</f>
        <v>0.568217544593637</v>
      </c>
      <c r="O220" s="66" t="n">
        <f aca="false">ROUND(S220*W220,0)</f>
        <v>66</v>
      </c>
      <c r="P220" s="66" t="n">
        <f aca="false">IF(F220="","",ROUND(SQRT((F220*L220/100)^2+(G220*O220)^2),0))</f>
        <v>40</v>
      </c>
      <c r="R220" s="67" t="n">
        <v>0.506170700246554</v>
      </c>
      <c r="S220" s="68" t="n">
        <f aca="false">U220*V220*$F$5</f>
        <v>782.513274336283</v>
      </c>
      <c r="T220" s="69" t="n">
        <f aca="false">MAX(0,MIN(1,R220/100+$D$5))</f>
        <v>0.516306568194719</v>
      </c>
      <c r="U220" s="69" t="n">
        <v>0.495575221238938</v>
      </c>
      <c r="V220" s="68" t="n">
        <v>1579</v>
      </c>
      <c r="W220" s="69" t="n">
        <v>0.084758520671361</v>
      </c>
      <c r="X220" s="70" t="s">
        <v>194</v>
      </c>
      <c r="Y220" s="70" t="s">
        <v>189</v>
      </c>
    </row>
    <row r="221" customFormat="false" ht="15" hidden="false" customHeight="false" outlineLevel="0" collapsed="false">
      <c r="A221" s="32" t="s">
        <v>256</v>
      </c>
      <c r="B221" s="32" t="s">
        <v>424</v>
      </c>
      <c r="C221" s="32" t="s">
        <v>434</v>
      </c>
      <c r="D221" s="66" t="n">
        <f aca="false">ROUND(S221*T221,0)</f>
        <v>649</v>
      </c>
      <c r="E221" s="66" t="n">
        <f aca="false">ROUND(S221,0)-D221</f>
        <v>746</v>
      </c>
      <c r="F221" s="66" t="n">
        <f aca="false">IF(COUNTA(D221:E221)=0,"",SUM(D221:E221))</f>
        <v>1395</v>
      </c>
      <c r="G221" s="47" t="n">
        <f aca="false">IF(OR(F221="",F221=0),"",D221/F221)</f>
        <v>0.465232974910394</v>
      </c>
      <c r="H221" s="47" t="n">
        <f aca="false">IF(OR(F221="",F221=0),"",E221/F221)</f>
        <v>0.534767025089606</v>
      </c>
      <c r="I221" s="32" t="s">
        <v>187</v>
      </c>
      <c r="J221" s="36" t="n">
        <v>2.17211657538669</v>
      </c>
      <c r="K221" s="36" t="n">
        <f aca="false">$K$8</f>
        <v>1.08097709874515</v>
      </c>
      <c r="L221" s="36" t="n">
        <f aca="false">SQRT(J221^2+K221^2)</f>
        <v>2.4262320385901</v>
      </c>
      <c r="M221" s="47" t="n">
        <f aca="false">IF(G221="","",MAX(0,G221-1.96*L221/100))</f>
        <v>0.417678826954028</v>
      </c>
      <c r="N221" s="47" t="n">
        <f aca="false">IF(G221="","",MIN(1,G221+1.96*L221/100))</f>
        <v>0.51278712286676</v>
      </c>
      <c r="O221" s="66" t="n">
        <f aca="false">ROUND(S221*W221,0)</f>
        <v>87</v>
      </c>
      <c r="P221" s="66" t="n">
        <f aca="false">IF(F221="","",ROUND(SQRT((F221*L221/100)^2+(G221*O221)^2),0))</f>
        <v>53</v>
      </c>
      <c r="R221" s="67" t="n">
        <v>-4.60163030497089</v>
      </c>
      <c r="S221" s="68" t="n">
        <f aca="false">U221*V221*$F$5</f>
        <v>1394.83442469598</v>
      </c>
      <c r="T221" s="69" t="n">
        <f aca="false">MAX(0,MIN(1,R221/100+$D$5))</f>
        <v>0.465228558142545</v>
      </c>
      <c r="U221" s="69" t="n">
        <v>0.642188961646399</v>
      </c>
      <c r="V221" s="68" t="n">
        <v>2172</v>
      </c>
      <c r="W221" s="69" t="n">
        <v>0.0626598089245614</v>
      </c>
      <c r="X221" s="70" t="s">
        <v>227</v>
      </c>
      <c r="Y221" s="70" t="s">
        <v>189</v>
      </c>
    </row>
    <row r="222" customFormat="false" ht="15" hidden="false" customHeight="false" outlineLevel="0" collapsed="false">
      <c r="A222" s="32" t="s">
        <v>256</v>
      </c>
      <c r="B222" s="32" t="s">
        <v>424</v>
      </c>
      <c r="C222" s="32" t="s">
        <v>435</v>
      </c>
      <c r="D222" s="66" t="n">
        <f aca="false">ROUND(S222*T222,0)</f>
        <v>556</v>
      </c>
      <c r="E222" s="66" t="n">
        <f aca="false">ROUND(S222,0)-D222</f>
        <v>576</v>
      </c>
      <c r="F222" s="66" t="n">
        <f aca="false">IF(COUNTA(D222:E222)=0,"",SUM(D222:E222))</f>
        <v>1132</v>
      </c>
      <c r="G222" s="47" t="n">
        <f aca="false">IF(OR(F222="",F222=0),"",D222/F222)</f>
        <v>0.491166077738516</v>
      </c>
      <c r="H222" s="47" t="n">
        <f aca="false">IF(OR(F222="",F222=0),"",E222/F222)</f>
        <v>0.508833922261484</v>
      </c>
      <c r="I222" s="32" t="s">
        <v>187</v>
      </c>
      <c r="J222" s="36" t="n">
        <v>2.17211657538669</v>
      </c>
      <c r="K222" s="36" t="n">
        <f aca="false">$K$8</f>
        <v>1.08097709874515</v>
      </c>
      <c r="L222" s="36" t="n">
        <f aca="false">SQRT(J222^2+K222^2)</f>
        <v>2.4262320385901</v>
      </c>
      <c r="M222" s="47" t="n">
        <f aca="false">IF(G222="","",MAX(0,G222-1.96*L222/100))</f>
        <v>0.44361192978215</v>
      </c>
      <c r="N222" s="47" t="n">
        <f aca="false">IF(G222="","",MIN(1,G222+1.96*L222/100))</f>
        <v>0.538720225694882</v>
      </c>
      <c r="O222" s="66" t="n">
        <f aca="false">ROUND(S222*W222,0)</f>
        <v>71</v>
      </c>
      <c r="P222" s="66" t="n">
        <f aca="false">IF(F222="","",ROUND(SQRT((F222*L222/100)^2+(G222*O222)^2),0))</f>
        <v>44</v>
      </c>
      <c r="R222" s="67" t="n">
        <v>-2.02364036873899</v>
      </c>
      <c r="S222" s="68" t="n">
        <f aca="false">U222*V222*$F$5</f>
        <v>1132.25997719498</v>
      </c>
      <c r="T222" s="69" t="n">
        <f aca="false">MAX(0,MIN(1,R222/100+$D$5))</f>
        <v>0.491008457504864</v>
      </c>
      <c r="U222" s="69" t="n">
        <v>0.652223489167617</v>
      </c>
      <c r="V222" s="68" t="n">
        <v>1736</v>
      </c>
      <c r="W222" s="69" t="n">
        <v>0.0626598089245614</v>
      </c>
      <c r="X222" s="70" t="s">
        <v>227</v>
      </c>
      <c r="Y222" s="70" t="s">
        <v>189</v>
      </c>
    </row>
    <row r="223" customFormat="false" ht="15" hidden="false" customHeight="false" outlineLevel="0" collapsed="false">
      <c r="A223" s="32" t="s">
        <v>256</v>
      </c>
      <c r="B223" s="32" t="s">
        <v>424</v>
      </c>
      <c r="C223" s="32" t="s">
        <v>436</v>
      </c>
      <c r="D223" s="66" t="n">
        <f aca="false">ROUND(S223*T223,0)</f>
        <v>446</v>
      </c>
      <c r="E223" s="66" t="n">
        <f aca="false">ROUND(S223,0)-D223</f>
        <v>409</v>
      </c>
      <c r="F223" s="66" t="n">
        <f aca="false">IF(COUNTA(D223:E223)=0,"",SUM(D223:E223))</f>
        <v>855</v>
      </c>
      <c r="G223" s="47" t="n">
        <f aca="false">IF(OR(F223="",F223=0),"",D223/F223)</f>
        <v>0.521637426900585</v>
      </c>
      <c r="H223" s="47" t="n">
        <f aca="false">IF(OR(F223="",F223=0),"",E223/F223)</f>
        <v>0.478362573099415</v>
      </c>
      <c r="I223" s="32" t="s">
        <v>187</v>
      </c>
      <c r="J223" s="36" t="n">
        <v>2.43699899914484</v>
      </c>
      <c r="K223" s="36" t="n">
        <f aca="false">$K$8</f>
        <v>1.08097709874515</v>
      </c>
      <c r="L223" s="36" t="n">
        <f aca="false">SQRT(J223^2+K223^2)</f>
        <v>2.66598492303397</v>
      </c>
      <c r="M223" s="47" t="n">
        <f aca="false">IF(G223="","",MAX(0,G223-1.96*L223/100))</f>
        <v>0.469384122409119</v>
      </c>
      <c r="N223" s="47" t="n">
        <f aca="false">IF(G223="","",MIN(1,G223+1.96*L223/100))</f>
        <v>0.573890731392051</v>
      </c>
      <c r="O223" s="66" t="n">
        <f aca="false">ROUND(S223*W223,0)</f>
        <v>72</v>
      </c>
      <c r="P223" s="66" t="n">
        <f aca="false">IF(F223="","",ROUND(SQRT((F223*L223/100)^2+(G223*O223)^2),0))</f>
        <v>44</v>
      </c>
      <c r="R223" s="67" t="n">
        <v>1.03470557362611</v>
      </c>
      <c r="S223" s="68" t="n">
        <f aca="false">U223*V223*$F$5</f>
        <v>855.159618008186</v>
      </c>
      <c r="T223" s="69" t="n">
        <f aca="false">MAX(0,MIN(1,R223/100+$D$5))</f>
        <v>0.521591916928515</v>
      </c>
      <c r="U223" s="69" t="n">
        <v>0.589358799454298</v>
      </c>
      <c r="V223" s="68" t="n">
        <v>1451</v>
      </c>
      <c r="W223" s="69" t="n">
        <v>0.084758520671361</v>
      </c>
      <c r="X223" s="70" t="s">
        <v>194</v>
      </c>
      <c r="Y223" s="70" t="s">
        <v>189</v>
      </c>
    </row>
    <row r="224" customFormat="false" ht="15" hidden="false" customHeight="false" outlineLevel="0" collapsed="false">
      <c r="A224" s="32" t="s">
        <v>437</v>
      </c>
      <c r="B224" s="32" t="s">
        <v>438</v>
      </c>
      <c r="C224" s="32" t="s">
        <v>439</v>
      </c>
      <c r="D224" s="66" t="n">
        <f aca="false">ROUND(S224*T224,0)</f>
        <v>375</v>
      </c>
      <c r="E224" s="66" t="n">
        <f aca="false">ROUND(S224,0)-D224</f>
        <v>859</v>
      </c>
      <c r="F224" s="66" t="n">
        <f aca="false">IF(COUNTA(D224:E224)=0,"",SUM(D224:E224))</f>
        <v>1234</v>
      </c>
      <c r="G224" s="47" t="n">
        <f aca="false">IF(OR(F224="",F224=0),"",D224/F224)</f>
        <v>0.303889789303079</v>
      </c>
      <c r="H224" s="47" t="n">
        <f aca="false">IF(OR(F224="",F224=0),"",E224/F224)</f>
        <v>0.696110210696921</v>
      </c>
      <c r="I224" s="32" t="s">
        <v>187</v>
      </c>
      <c r="J224" s="36" t="n">
        <v>2.17211657538669</v>
      </c>
      <c r="K224" s="36" t="n">
        <f aca="false">$K$8</f>
        <v>1.08097709874515</v>
      </c>
      <c r="L224" s="36" t="n">
        <f aca="false">SQRT(J224^2+K224^2)</f>
        <v>2.4262320385901</v>
      </c>
      <c r="M224" s="47" t="n">
        <f aca="false">IF(G224="","",MAX(0,G224-1.96*L224/100))</f>
        <v>0.256335641346713</v>
      </c>
      <c r="N224" s="47" t="n">
        <f aca="false">IF(G224="","",MIN(1,G224+1.96*L224/100))</f>
        <v>0.351443937259445</v>
      </c>
      <c r="O224" s="66" t="n">
        <f aca="false">ROUND(S224*W224,0)</f>
        <v>77</v>
      </c>
      <c r="P224" s="66" t="n">
        <f aca="false">IF(F224="","",ROUND(SQRT((F224*L224/100)^2+(G224*O224)^2),0))</f>
        <v>38</v>
      </c>
      <c r="R224" s="67" t="n">
        <v>-20.7274613984554</v>
      </c>
      <c r="S224" s="68" t="n">
        <f aca="false">U224*V224*$F$5</f>
        <v>1234.45226917058</v>
      </c>
      <c r="T224" s="69" t="n">
        <f aca="false">MAX(0,MIN(1,R224/100+$D$5))</f>
        <v>0.3039702472077</v>
      </c>
      <c r="U224" s="69" t="n">
        <v>0.618153364632238</v>
      </c>
      <c r="V224" s="68" t="n">
        <v>1997</v>
      </c>
      <c r="W224" s="69" t="n">
        <v>0.0626598089245614</v>
      </c>
      <c r="X224" s="70" t="s">
        <v>227</v>
      </c>
      <c r="Y224" s="70" t="s">
        <v>189</v>
      </c>
    </row>
    <row r="225" customFormat="false" ht="15" hidden="false" customHeight="false" outlineLevel="0" collapsed="false">
      <c r="A225" s="32" t="s">
        <v>437</v>
      </c>
      <c r="B225" s="32" t="s">
        <v>440</v>
      </c>
      <c r="C225" s="32" t="s">
        <v>441</v>
      </c>
      <c r="D225" s="66" t="n">
        <f aca="false">ROUND(S225*T225,0)</f>
        <v>1097</v>
      </c>
      <c r="E225" s="66" t="n">
        <f aca="false">ROUND(S225,0)-D225</f>
        <v>2053</v>
      </c>
      <c r="F225" s="66" t="n">
        <f aca="false">IF(COUNTA(D225:E225)=0,"",SUM(D225:E225))</f>
        <v>3150</v>
      </c>
      <c r="G225" s="47" t="n">
        <f aca="false">IF(OR(F225="",F225=0),"",D225/F225)</f>
        <v>0.348253968253968</v>
      </c>
      <c r="H225" s="47" t="n">
        <f aca="false">IF(OR(F225="",F225=0),"",E225/F225)</f>
        <v>0.651746031746032</v>
      </c>
      <c r="I225" s="32" t="s">
        <v>187</v>
      </c>
      <c r="J225" s="36" t="n">
        <v>2.17211657538669</v>
      </c>
      <c r="K225" s="36" t="n">
        <f aca="false">$K$8</f>
        <v>1.08097709874515</v>
      </c>
      <c r="L225" s="36" t="n">
        <f aca="false">SQRT(J225^2+K225^2)</f>
        <v>2.4262320385901</v>
      </c>
      <c r="M225" s="47" t="n">
        <f aca="false">IF(G225="","",MAX(0,G225-1.96*L225/100))</f>
        <v>0.300699820297602</v>
      </c>
      <c r="N225" s="47" t="n">
        <f aca="false">IF(G225="","",MIN(1,G225+1.96*L225/100))</f>
        <v>0.395808116210334</v>
      </c>
      <c r="O225" s="66" t="n">
        <f aca="false">ROUND(S225*W225,0)</f>
        <v>197</v>
      </c>
      <c r="P225" s="66" t="n">
        <f aca="false">IF(F225="","",ROUND(SQRT((F225*L225/100)^2+(G225*O225)^2),0))</f>
        <v>103</v>
      </c>
      <c r="R225" s="67" t="n">
        <v>-16.311078337439</v>
      </c>
      <c r="S225" s="68" t="n">
        <f aca="false">U225*V225*$F$5</f>
        <v>3150.44851429639</v>
      </c>
      <c r="T225" s="69" t="n">
        <f aca="false">MAX(0,MIN(1,R225/100+$D$5))</f>
        <v>0.348134077817863</v>
      </c>
      <c r="U225" s="69" t="n">
        <v>0.56157727527565</v>
      </c>
      <c r="V225" s="68" t="n">
        <v>5610</v>
      </c>
      <c r="W225" s="69" t="n">
        <v>0.0626598089245614</v>
      </c>
      <c r="X225" s="70" t="s">
        <v>227</v>
      </c>
      <c r="Y225" s="70" t="s">
        <v>189</v>
      </c>
    </row>
    <row r="226" customFormat="false" ht="15" hidden="false" customHeight="false" outlineLevel="0" collapsed="false">
      <c r="A226" s="32" t="s">
        <v>437</v>
      </c>
      <c r="B226" s="32" t="s">
        <v>442</v>
      </c>
      <c r="C226" s="32" t="s">
        <v>443</v>
      </c>
      <c r="D226" s="66" t="n">
        <f aca="false">ROUND(S226*T226,0)</f>
        <v>413</v>
      </c>
      <c r="E226" s="66" t="n">
        <f aca="false">ROUND(S226,0)-D226</f>
        <v>758</v>
      </c>
      <c r="F226" s="66" t="n">
        <f aca="false">IF(COUNTA(D226:E226)=0,"",SUM(D226:E226))</f>
        <v>1171</v>
      </c>
      <c r="G226" s="47" t="n">
        <f aca="false">IF(OR(F226="",F226=0),"",D226/F226)</f>
        <v>0.35269000853971</v>
      </c>
      <c r="H226" s="47" t="n">
        <f aca="false">IF(OR(F226="",F226=0),"",E226/F226)</f>
        <v>0.64730999146029</v>
      </c>
      <c r="I226" s="32" t="s">
        <v>187</v>
      </c>
      <c r="J226" s="36" t="n">
        <v>2.17211657538669</v>
      </c>
      <c r="K226" s="36" t="n">
        <f aca="false">$K$8</f>
        <v>1.08097709874515</v>
      </c>
      <c r="L226" s="36" t="n">
        <f aca="false">SQRT(J226^2+K226^2)</f>
        <v>2.4262320385901</v>
      </c>
      <c r="M226" s="47" t="n">
        <f aca="false">IF(G226="","",MAX(0,G226-1.96*L226/100))</f>
        <v>0.305135860583344</v>
      </c>
      <c r="N226" s="47" t="n">
        <f aca="false">IF(G226="","",MIN(1,G226+1.96*L226/100))</f>
        <v>0.400244156496076</v>
      </c>
      <c r="O226" s="66" t="n">
        <f aca="false">ROUND(S226*W226,0)</f>
        <v>73</v>
      </c>
      <c r="P226" s="66" t="n">
        <f aca="false">IF(F226="","",ROUND(SQRT((F226*L226/100)^2+(G226*O226)^2),0))</f>
        <v>38</v>
      </c>
      <c r="R226" s="67" t="n">
        <v>-15.8173289779256</v>
      </c>
      <c r="S226" s="68" t="n">
        <f aca="false">U226*V226*$F$5</f>
        <v>1170.82273494654</v>
      </c>
      <c r="T226" s="69" t="n">
        <f aca="false">MAX(0,MIN(1,R226/100+$D$5))</f>
        <v>0.353071571412998</v>
      </c>
      <c r="U226" s="69" t="n">
        <v>0.625773776027012</v>
      </c>
      <c r="V226" s="68" t="n">
        <v>1871</v>
      </c>
      <c r="W226" s="69" t="n">
        <v>0.0626598089245614</v>
      </c>
      <c r="X226" s="70" t="s">
        <v>227</v>
      </c>
      <c r="Y226" s="70" t="s">
        <v>189</v>
      </c>
    </row>
    <row r="227" customFormat="false" ht="15" hidden="false" customHeight="false" outlineLevel="0" collapsed="false">
      <c r="A227" s="32" t="s">
        <v>444</v>
      </c>
      <c r="B227" s="32" t="s">
        <v>445</v>
      </c>
      <c r="C227" s="32" t="s">
        <v>446</v>
      </c>
      <c r="D227" s="66" t="n">
        <f aca="false">ROUND(S227*T227,0)</f>
        <v>585</v>
      </c>
      <c r="E227" s="66" t="n">
        <f aca="false">ROUND(S227,0)-D227</f>
        <v>819</v>
      </c>
      <c r="F227" s="66" t="n">
        <f aca="false">IF(COUNTA(D227:E227)=0,"",SUM(D227:E227))</f>
        <v>1404</v>
      </c>
      <c r="G227" s="47" t="n">
        <f aca="false">IF(OR(F227="",F227=0),"",D227/F227)</f>
        <v>0.416666666666667</v>
      </c>
      <c r="H227" s="47" t="n">
        <f aca="false">IF(OR(F227="",F227=0),"",E227/F227)</f>
        <v>0.583333333333333</v>
      </c>
      <c r="I227" s="32" t="s">
        <v>187</v>
      </c>
      <c r="J227" s="36" t="n">
        <v>2.17211657538669</v>
      </c>
      <c r="K227" s="36" t="n">
        <f aca="false">$K$8</f>
        <v>1.08097709874515</v>
      </c>
      <c r="L227" s="36" t="n">
        <f aca="false">SQRT(J227^2+K227^2)</f>
        <v>2.4262320385901</v>
      </c>
      <c r="M227" s="47" t="n">
        <f aca="false">IF(G227="","",MAX(0,G227-1.96*L227/100))</f>
        <v>0.369112518710301</v>
      </c>
      <c r="N227" s="47" t="n">
        <f aca="false">IF(G227="","",MIN(1,G227+1.96*L227/100))</f>
        <v>0.464220814623033</v>
      </c>
      <c r="O227" s="66" t="n">
        <f aca="false">ROUND(S227*W227,0)</f>
        <v>88</v>
      </c>
      <c r="P227" s="66" t="n">
        <f aca="false">IF(F227="","",ROUND(SQRT((F227*L227/100)^2+(G227*O227)^2),0))</f>
        <v>50</v>
      </c>
      <c r="R227" s="67" t="n">
        <v>-9.42887268790674</v>
      </c>
      <c r="S227" s="68" t="n">
        <f aca="false">U227*V227*$F$5</f>
        <v>1403.51261829653</v>
      </c>
      <c r="T227" s="69" t="n">
        <f aca="false">MAX(0,MIN(1,R227/100+$D$5))</f>
        <v>0.416956134313186</v>
      </c>
      <c r="U227" s="69" t="n">
        <v>0.669295478443743</v>
      </c>
      <c r="V227" s="68" t="n">
        <v>2097</v>
      </c>
      <c r="W227" s="69" t="n">
        <v>0.0626598089245614</v>
      </c>
      <c r="X227" s="70" t="s">
        <v>227</v>
      </c>
      <c r="Y227" s="70" t="s">
        <v>189</v>
      </c>
    </row>
    <row r="228" customFormat="false" ht="15" hidden="false" customHeight="false" outlineLevel="0" collapsed="false">
      <c r="A228" s="32" t="s">
        <v>444</v>
      </c>
      <c r="B228" s="32" t="s">
        <v>445</v>
      </c>
      <c r="C228" s="32" t="s">
        <v>447</v>
      </c>
      <c r="D228" s="66" t="n">
        <f aca="false">ROUND(S228*T228,0)</f>
        <v>574</v>
      </c>
      <c r="E228" s="66" t="n">
        <f aca="false">ROUND(S228,0)-D228</f>
        <v>739</v>
      </c>
      <c r="F228" s="66" t="n">
        <f aca="false">IF(COUNTA(D228:E228)=0,"",SUM(D228:E228))</f>
        <v>1313</v>
      </c>
      <c r="G228" s="47" t="n">
        <f aca="false">IF(OR(F228="",F228=0),"",D228/F228)</f>
        <v>0.437166793602437</v>
      </c>
      <c r="H228" s="47" t="n">
        <f aca="false">IF(OR(F228="",F228=0),"",E228/F228)</f>
        <v>0.562833206397563</v>
      </c>
      <c r="I228" s="32" t="s">
        <v>187</v>
      </c>
      <c r="J228" s="36" t="n">
        <v>2.17211657538669</v>
      </c>
      <c r="K228" s="36" t="n">
        <f aca="false">$K$8</f>
        <v>1.08097709874515</v>
      </c>
      <c r="L228" s="36" t="n">
        <f aca="false">SQRT(J228^2+K228^2)</f>
        <v>2.4262320385901</v>
      </c>
      <c r="M228" s="47" t="n">
        <f aca="false">IF(G228="","",MAX(0,G228-1.96*L228/100))</f>
        <v>0.389612645646071</v>
      </c>
      <c r="N228" s="47" t="n">
        <f aca="false">IF(G228="","",MIN(1,G228+1.96*L228/100))</f>
        <v>0.484720941558803</v>
      </c>
      <c r="O228" s="66" t="n">
        <f aca="false">ROUND(S228*W228,0)</f>
        <v>82</v>
      </c>
      <c r="P228" s="66" t="n">
        <f aca="false">IF(F228="","",ROUND(SQRT((F228*L228/100)^2+(G228*O228)^2),0))</f>
        <v>48</v>
      </c>
      <c r="R228" s="67" t="n">
        <v>-7.42160110407209</v>
      </c>
      <c r="S228" s="68" t="n">
        <f aca="false">U228*V228*$F$5</f>
        <v>1312.76307554761</v>
      </c>
      <c r="T228" s="69" t="n">
        <f aca="false">MAX(0,MIN(1,R228/100+$D$5))</f>
        <v>0.437028850151533</v>
      </c>
      <c r="U228" s="69" t="n">
        <v>0.593205185516316</v>
      </c>
      <c r="V228" s="68" t="n">
        <v>2213</v>
      </c>
      <c r="W228" s="69" t="n">
        <v>0.0626598089245614</v>
      </c>
      <c r="X228" s="70" t="s">
        <v>227</v>
      </c>
      <c r="Y228" s="70" t="s">
        <v>189</v>
      </c>
    </row>
    <row r="229" customFormat="false" ht="15" hidden="false" customHeight="false" outlineLevel="0" collapsed="false">
      <c r="A229" s="32" t="s">
        <v>444</v>
      </c>
      <c r="B229" s="32" t="s">
        <v>448</v>
      </c>
      <c r="C229" s="32" t="s">
        <v>449</v>
      </c>
      <c r="D229" s="66" t="n">
        <f aca="false">ROUND(S229*T229,0)</f>
        <v>178</v>
      </c>
      <c r="E229" s="66" t="n">
        <f aca="false">ROUND(S229,0)-D229</f>
        <v>230</v>
      </c>
      <c r="F229" s="66" t="n">
        <f aca="false">IF(COUNTA(D229:E229)=0,"",SUM(D229:E229))</f>
        <v>408</v>
      </c>
      <c r="G229" s="47" t="n">
        <f aca="false">IF(OR(F229="",F229=0),"",D229/F229)</f>
        <v>0.436274509803922</v>
      </c>
      <c r="H229" s="47" t="n">
        <f aca="false">IF(OR(F229="",F229=0),"",E229/F229)</f>
        <v>0.563725490196078</v>
      </c>
      <c r="I229" s="32" t="s">
        <v>450</v>
      </c>
      <c r="J229" s="36" t="n">
        <v>3.50278191458698</v>
      </c>
      <c r="K229" s="36" t="n">
        <f aca="false">$K$8</f>
        <v>1.08097709874515</v>
      </c>
      <c r="L229" s="36" t="n">
        <f aca="false">SQRT(J229^2+K229^2)</f>
        <v>3.66578676809892</v>
      </c>
      <c r="M229" s="47" t="n">
        <f aca="false">IF(G229="","",MAX(0,G229-1.96*L229/100))</f>
        <v>0.364425089149183</v>
      </c>
      <c r="N229" s="47" t="n">
        <f aca="false">IF(G229="","",MIN(1,G229+1.96*L229/100))</f>
        <v>0.50812393045866</v>
      </c>
      <c r="O229" s="66" t="n">
        <f aca="false">ROUND(S229*W229,0)</f>
        <v>59</v>
      </c>
      <c r="P229" s="66" t="n">
        <f aca="false">IF(F229="","",ROUND(SQRT((F229*L229/100)^2+(G229*O229)^2),0))</f>
        <v>30</v>
      </c>
      <c r="R229" s="67" t="n">
        <v>-7.59576725790814</v>
      </c>
      <c r="S229" s="68" t="n">
        <f aca="false">U229*V229*$F$5</f>
        <v>408.354227231782</v>
      </c>
      <c r="T229" s="69" t="n">
        <f aca="false">MAX(0,MIN(1,R229/100+$D$5))</f>
        <v>0.435287188613172</v>
      </c>
      <c r="U229" s="69" t="n">
        <v>0.440306681270537</v>
      </c>
      <c r="V229" s="68" t="n">
        <v>927.43136682243</v>
      </c>
      <c r="W229" s="69" t="n">
        <v>0.144238908687966</v>
      </c>
      <c r="X229" s="70" t="s">
        <v>188</v>
      </c>
      <c r="Y229" s="70" t="s">
        <v>451</v>
      </c>
    </row>
    <row r="230" customFormat="false" ht="15" hidden="false" customHeight="false" outlineLevel="0" collapsed="false">
      <c r="A230" s="32" t="s">
        <v>444</v>
      </c>
      <c r="B230" s="32" t="s">
        <v>448</v>
      </c>
      <c r="C230" s="32" t="s">
        <v>452</v>
      </c>
      <c r="D230" s="66" t="n">
        <f aca="false">ROUND(S230*T230,0)</f>
        <v>173</v>
      </c>
      <c r="E230" s="66" t="n">
        <f aca="false">ROUND(S230,0)-D230</f>
        <v>205</v>
      </c>
      <c r="F230" s="66" t="n">
        <f aca="false">IF(COUNTA(D230:E230)=0,"",SUM(D230:E230))</f>
        <v>378</v>
      </c>
      <c r="G230" s="47" t="n">
        <f aca="false">IF(OR(F230="",F230=0),"",D230/F230)</f>
        <v>0.457671957671958</v>
      </c>
      <c r="H230" s="47" t="n">
        <f aca="false">IF(OR(F230="",F230=0),"",E230/F230)</f>
        <v>0.542328042328042</v>
      </c>
      <c r="I230" s="32" t="s">
        <v>450</v>
      </c>
      <c r="J230" s="36" t="n">
        <v>3.50278191458698</v>
      </c>
      <c r="K230" s="36" t="n">
        <f aca="false">$K$8</f>
        <v>1.08097709874515</v>
      </c>
      <c r="L230" s="36" t="n">
        <f aca="false">SQRT(J230^2+K230^2)</f>
        <v>3.66578676809892</v>
      </c>
      <c r="M230" s="47" t="n">
        <f aca="false">IF(G230="","",MAX(0,G230-1.96*L230/100))</f>
        <v>0.385822537017219</v>
      </c>
      <c r="N230" s="47" t="n">
        <f aca="false">IF(G230="","",MIN(1,G230+1.96*L230/100))</f>
        <v>0.529521378326697</v>
      </c>
      <c r="O230" s="66" t="n">
        <f aca="false">ROUND(S230*W230,0)</f>
        <v>54</v>
      </c>
      <c r="P230" s="66" t="n">
        <f aca="false">IF(F230="","",ROUND(SQRT((F230*L230/100)^2+(G230*O230)^2),0))</f>
        <v>28</v>
      </c>
      <c r="R230" s="67" t="n">
        <v>-5.37498555834232</v>
      </c>
      <c r="S230" s="68" t="n">
        <f aca="false">U230*V230*$F$5</f>
        <v>377.648096796512</v>
      </c>
      <c r="T230" s="69" t="n">
        <f aca="false">MAX(0,MIN(1,R230/100+$D$5))</f>
        <v>0.45749500560883</v>
      </c>
      <c r="U230" s="69" t="n">
        <v>0.45710928319624</v>
      </c>
      <c r="V230" s="68" t="n">
        <v>826.165887850467</v>
      </c>
      <c r="W230" s="69" t="n">
        <v>0.144238908687966</v>
      </c>
      <c r="X230" s="70" t="s">
        <v>188</v>
      </c>
      <c r="Y230" s="70" t="s">
        <v>451</v>
      </c>
    </row>
    <row r="231" customFormat="false" ht="15" hidden="false" customHeight="false" outlineLevel="0" collapsed="false">
      <c r="A231" s="32" t="s">
        <v>444</v>
      </c>
      <c r="B231" s="32" t="s">
        <v>448</v>
      </c>
      <c r="C231" s="32" t="s">
        <v>453</v>
      </c>
      <c r="D231" s="66" t="n">
        <f aca="false">ROUND(S231*T231,0)</f>
        <v>206</v>
      </c>
      <c r="E231" s="66" t="n">
        <f aca="false">ROUND(S231,0)-D231</f>
        <v>285</v>
      </c>
      <c r="F231" s="66" t="n">
        <f aca="false">IF(COUNTA(D231:E231)=0,"",SUM(D231:E231))</f>
        <v>491</v>
      </c>
      <c r="G231" s="47" t="n">
        <f aca="false">IF(OR(F231="",F231=0),"",D231/F231)</f>
        <v>0.419551934826884</v>
      </c>
      <c r="H231" s="47" t="n">
        <f aca="false">IF(OR(F231="",F231=0),"",E231/F231)</f>
        <v>0.580448065173116</v>
      </c>
      <c r="I231" s="32" t="s">
        <v>450</v>
      </c>
      <c r="J231" s="36" t="n">
        <v>3.50278191458698</v>
      </c>
      <c r="K231" s="36" t="n">
        <f aca="false">$K$8</f>
        <v>1.08097709874515</v>
      </c>
      <c r="L231" s="36" t="n">
        <f aca="false">SQRT(J231^2+K231^2)</f>
        <v>3.66578676809892</v>
      </c>
      <c r="M231" s="47" t="n">
        <f aca="false">IF(G231="","",MAX(0,G231-1.96*L231/100))</f>
        <v>0.347702514172145</v>
      </c>
      <c r="N231" s="47" t="n">
        <f aca="false">IF(G231="","",MIN(1,G231+1.96*L231/100))</f>
        <v>0.491401355481623</v>
      </c>
      <c r="O231" s="66" t="n">
        <f aca="false">ROUND(S231*W231,0)</f>
        <v>71</v>
      </c>
      <c r="P231" s="66" t="n">
        <f aca="false">IF(F231="","",ROUND(SQRT((F231*L231/100)^2+(G231*O231)^2),0))</f>
        <v>35</v>
      </c>
      <c r="R231" s="67" t="n">
        <v>-9.12442842914467</v>
      </c>
      <c r="S231" s="68" t="n">
        <f aca="false">U231*V231*$F$5</f>
        <v>491.487027516591</v>
      </c>
      <c r="T231" s="69" t="n">
        <f aca="false">MAX(0,MIN(1,R231/100+$D$5))</f>
        <v>0.420000576900807</v>
      </c>
      <c r="U231" s="69" t="n">
        <v>0.561510353227771</v>
      </c>
      <c r="V231" s="68" t="n">
        <v>875.294684579439</v>
      </c>
      <c r="W231" s="69" t="n">
        <v>0.144238908687966</v>
      </c>
      <c r="X231" s="70" t="s">
        <v>188</v>
      </c>
      <c r="Y231" s="70" t="s">
        <v>451</v>
      </c>
    </row>
    <row r="232" customFormat="false" ht="15" hidden="false" customHeight="false" outlineLevel="0" collapsed="false">
      <c r="A232" s="32" t="s">
        <v>444</v>
      </c>
      <c r="B232" s="32" t="s">
        <v>448</v>
      </c>
      <c r="C232" s="32" t="s">
        <v>454</v>
      </c>
      <c r="D232" s="66" t="n">
        <f aca="false">ROUND(S232*T232,0)</f>
        <v>165</v>
      </c>
      <c r="E232" s="66" t="n">
        <f aca="false">ROUND(S232,0)-D232</f>
        <v>250</v>
      </c>
      <c r="F232" s="66" t="n">
        <f aca="false">IF(COUNTA(D232:E232)=0,"",SUM(D232:E232))</f>
        <v>415</v>
      </c>
      <c r="G232" s="47" t="n">
        <f aca="false">IF(OR(F232="",F232=0),"",D232/F232)</f>
        <v>0.397590361445783</v>
      </c>
      <c r="H232" s="47" t="n">
        <f aca="false">IF(OR(F232="",F232=0),"",E232/F232)</f>
        <v>0.602409638554217</v>
      </c>
      <c r="I232" s="32" t="s">
        <v>450</v>
      </c>
      <c r="J232" s="36" t="n">
        <v>3.50278191458698</v>
      </c>
      <c r="K232" s="36" t="n">
        <f aca="false">$K$8</f>
        <v>1.08097709874515</v>
      </c>
      <c r="L232" s="36" t="n">
        <f aca="false">SQRT(J232^2+K232^2)</f>
        <v>3.66578676809892</v>
      </c>
      <c r="M232" s="47" t="n">
        <f aca="false">IF(G232="","",MAX(0,G232-1.96*L232/100))</f>
        <v>0.325740940791044</v>
      </c>
      <c r="N232" s="47" t="n">
        <f aca="false">IF(G232="","",MIN(1,G232+1.96*L232/100))</f>
        <v>0.469439782100522</v>
      </c>
      <c r="O232" s="66" t="n">
        <f aca="false">ROUND(S232*W232,0)</f>
        <v>60</v>
      </c>
      <c r="P232" s="66" t="n">
        <f aca="false">IF(F232="","",ROUND(SQRT((F232*L232/100)^2+(G232*O232)^2),0))</f>
        <v>28</v>
      </c>
      <c r="R232" s="67" t="n">
        <v>-11.4194967282491</v>
      </c>
      <c r="S232" s="68" t="n">
        <f aca="false">U232*V232*$F$5</f>
        <v>414.858298857075</v>
      </c>
      <c r="T232" s="69" t="n">
        <f aca="false">MAX(0,MIN(1,R232/100+$D$5))</f>
        <v>0.397049893909763</v>
      </c>
      <c r="U232" s="69" t="n">
        <v>0.515923566878981</v>
      </c>
      <c r="V232" s="68" t="n">
        <v>804.108060747664</v>
      </c>
      <c r="W232" s="69" t="n">
        <v>0.144238908687966</v>
      </c>
      <c r="X232" s="70" t="s">
        <v>188</v>
      </c>
      <c r="Y232" s="70" t="s">
        <v>451</v>
      </c>
    </row>
    <row r="233" customFormat="false" ht="15" hidden="false" customHeight="false" outlineLevel="0" collapsed="false">
      <c r="A233" s="32" t="s">
        <v>444</v>
      </c>
      <c r="B233" s="32" t="s">
        <v>455</v>
      </c>
      <c r="C233" s="32" t="s">
        <v>456</v>
      </c>
      <c r="D233" s="66" t="n">
        <f aca="false">ROUND(S233*T233,0)</f>
        <v>455</v>
      </c>
      <c r="E233" s="66" t="n">
        <f aca="false">ROUND(S233,0)-D233</f>
        <v>561</v>
      </c>
      <c r="F233" s="66" t="n">
        <f aca="false">IF(COUNTA(D233:E233)=0,"",SUM(D233:E233))</f>
        <v>1016</v>
      </c>
      <c r="G233" s="47" t="n">
        <f aca="false">IF(OR(F233="",F233=0),"",D233/F233)</f>
        <v>0.447834645669291</v>
      </c>
      <c r="H233" s="47" t="n">
        <f aca="false">IF(OR(F233="",F233=0),"",E233/F233)</f>
        <v>0.552165354330709</v>
      </c>
      <c r="I233" s="32" t="s">
        <v>187</v>
      </c>
      <c r="J233" s="36" t="n">
        <v>2.17211657538669</v>
      </c>
      <c r="K233" s="36" t="n">
        <f aca="false">$K$8</f>
        <v>1.08097709874515</v>
      </c>
      <c r="L233" s="36" t="n">
        <f aca="false">SQRT(J233^2+K233^2)</f>
        <v>2.4262320385901</v>
      </c>
      <c r="M233" s="47" t="n">
        <f aca="false">IF(G233="","",MAX(0,G233-1.96*L233/100))</f>
        <v>0.400280497712925</v>
      </c>
      <c r="N233" s="47" t="n">
        <f aca="false">IF(G233="","",MIN(1,G233+1.96*L233/100))</f>
        <v>0.495388793625657</v>
      </c>
      <c r="O233" s="66" t="n">
        <f aca="false">ROUND(S233*W233,0)</f>
        <v>64</v>
      </c>
      <c r="P233" s="66" t="n">
        <f aca="false">IF(F233="","",ROUND(SQRT((F233*L233/100)^2+(G233*O233)^2),0))</f>
        <v>38</v>
      </c>
      <c r="R233" s="67" t="n">
        <v>-6.34282591419238</v>
      </c>
      <c r="S233" s="68" t="n">
        <f aca="false">U233*V233*$F$5</f>
        <v>1015.97556912826</v>
      </c>
      <c r="T233" s="69" t="n">
        <f aca="false">MAX(0,MIN(1,R233/100+$D$5))</f>
        <v>0.44781660205033</v>
      </c>
      <c r="U233" s="69" t="n">
        <v>0.529705719044975</v>
      </c>
      <c r="V233" s="68" t="n">
        <v>1918</v>
      </c>
      <c r="W233" s="69" t="n">
        <v>0.0626598089245614</v>
      </c>
      <c r="X233" s="70" t="s">
        <v>227</v>
      </c>
      <c r="Y233" s="70" t="s">
        <v>189</v>
      </c>
    </row>
    <row r="234" customFormat="false" ht="15" hidden="false" customHeight="false" outlineLevel="0" collapsed="false">
      <c r="A234" s="32" t="s">
        <v>444</v>
      </c>
      <c r="B234" s="32" t="s">
        <v>319</v>
      </c>
      <c r="C234" s="32" t="s">
        <v>457</v>
      </c>
      <c r="D234" s="66" t="n">
        <f aca="false">ROUND(S234*T234,0)</f>
        <v>634</v>
      </c>
      <c r="E234" s="66" t="n">
        <f aca="false">ROUND(S234,0)-D234</f>
        <v>353</v>
      </c>
      <c r="F234" s="66" t="n">
        <f aca="false">IF(COUNTA(D234:E234)=0,"",SUM(D234:E234))</f>
        <v>987</v>
      </c>
      <c r="G234" s="47" t="n">
        <f aca="false">IF(OR(F234="",F234=0),"",D234/F234)</f>
        <v>0.642350557244174</v>
      </c>
      <c r="H234" s="47" t="n">
        <f aca="false">IF(OR(F234="",F234=0),"",E234/F234)</f>
        <v>0.357649442755826</v>
      </c>
      <c r="I234" s="32" t="s">
        <v>187</v>
      </c>
      <c r="J234" s="36" t="n">
        <v>2.17211657538669</v>
      </c>
      <c r="K234" s="36" t="n">
        <f aca="false">$K$8</f>
        <v>1.08097709874515</v>
      </c>
      <c r="L234" s="36" t="n">
        <f aca="false">SQRT(J234^2+K234^2)</f>
        <v>2.4262320385901</v>
      </c>
      <c r="M234" s="47" t="n">
        <f aca="false">IF(G234="","",MAX(0,G234-1.96*L234/100))</f>
        <v>0.594796409287808</v>
      </c>
      <c r="N234" s="47" t="n">
        <f aca="false">IF(G234="","",MIN(1,G234+1.96*L234/100))</f>
        <v>0.68990470520054</v>
      </c>
      <c r="O234" s="66" t="n">
        <f aca="false">ROUND(S234*W234,0)</f>
        <v>62</v>
      </c>
      <c r="P234" s="66" t="n">
        <f aca="false">IF(F234="","",ROUND(SQRT((F234*L234/100)^2+(G234*O234)^2),0))</f>
        <v>46</v>
      </c>
      <c r="R234" s="67" t="n">
        <v>13.160769102052</v>
      </c>
      <c r="S234" s="68" t="n">
        <f aca="false">U234*V234*$F$5</f>
        <v>986.587092297016</v>
      </c>
      <c r="T234" s="69" t="n">
        <f aca="false">MAX(0,MIN(1,R234/100+$D$5))</f>
        <v>0.642852552212773</v>
      </c>
      <c r="U234" s="69" t="n">
        <v>0.664816099930604</v>
      </c>
      <c r="V234" s="68" t="n">
        <v>1484</v>
      </c>
      <c r="W234" s="69" t="n">
        <v>0.0626598089245614</v>
      </c>
      <c r="X234" s="70" t="s">
        <v>227</v>
      </c>
      <c r="Y234" s="70" t="s">
        <v>189</v>
      </c>
    </row>
    <row r="235" customFormat="false" ht="15" hidden="false" customHeight="false" outlineLevel="0" collapsed="false">
      <c r="A235" s="32" t="s">
        <v>444</v>
      </c>
      <c r="B235" s="32" t="s">
        <v>319</v>
      </c>
      <c r="C235" s="32" t="s">
        <v>458</v>
      </c>
      <c r="D235" s="66" t="n">
        <f aca="false">ROUND(S235*T235,0)</f>
        <v>846</v>
      </c>
      <c r="E235" s="66" t="n">
        <f aca="false">ROUND(S235,0)-D235</f>
        <v>579</v>
      </c>
      <c r="F235" s="66" t="n">
        <f aca="false">IF(COUNTA(D235:E235)=0,"",SUM(D235:E235))</f>
        <v>1425</v>
      </c>
      <c r="G235" s="47" t="n">
        <f aca="false">IF(OR(F235="",F235=0),"",D235/F235)</f>
        <v>0.593684210526316</v>
      </c>
      <c r="H235" s="47" t="n">
        <f aca="false">IF(OR(F235="",F235=0),"",E235/F235)</f>
        <v>0.406315789473684</v>
      </c>
      <c r="I235" s="32" t="s">
        <v>187</v>
      </c>
      <c r="J235" s="36" t="n">
        <v>2.17211657538669</v>
      </c>
      <c r="K235" s="36" t="n">
        <f aca="false">$K$8</f>
        <v>1.08097709874515</v>
      </c>
      <c r="L235" s="36" t="n">
        <f aca="false">SQRT(J235^2+K235^2)</f>
        <v>2.4262320385901</v>
      </c>
      <c r="M235" s="47" t="n">
        <f aca="false">IF(G235="","",MAX(0,G235-1.96*L235/100))</f>
        <v>0.54613006256995</v>
      </c>
      <c r="N235" s="47" t="n">
        <f aca="false">IF(G235="","",MIN(1,G235+1.96*L235/100))</f>
        <v>0.641238358482682</v>
      </c>
      <c r="O235" s="66" t="n">
        <f aca="false">ROUND(S235*W235,0)</f>
        <v>89</v>
      </c>
      <c r="P235" s="66" t="n">
        <f aca="false">IF(F235="","",ROUND(SQRT((F235*L235/100)^2+(G235*O235)^2),0))</f>
        <v>63</v>
      </c>
      <c r="R235" s="67" t="n">
        <v>8.249008130635</v>
      </c>
      <c r="S235" s="68" t="n">
        <f aca="false">U235*V235*$F$5</f>
        <v>1424.50747808149</v>
      </c>
      <c r="T235" s="69" t="n">
        <f aca="false">MAX(0,MIN(1,R235/100+$D$5))</f>
        <v>0.593734942498604</v>
      </c>
      <c r="U235" s="69" t="n">
        <v>0.715832903558535</v>
      </c>
      <c r="V235" s="68" t="n">
        <v>1990</v>
      </c>
      <c r="W235" s="69" t="n">
        <v>0.0626598089245614</v>
      </c>
      <c r="X235" s="70" t="s">
        <v>227</v>
      </c>
      <c r="Y235" s="70" t="s">
        <v>189</v>
      </c>
    </row>
    <row r="236" customFormat="false" ht="15" hidden="false" customHeight="false" outlineLevel="0" collapsed="false">
      <c r="A236" s="32" t="s">
        <v>444</v>
      </c>
      <c r="B236" s="32" t="s">
        <v>319</v>
      </c>
      <c r="C236" s="32" t="s">
        <v>459</v>
      </c>
      <c r="D236" s="66" t="n">
        <f aca="false">ROUND(S236*T236,0)</f>
        <v>619</v>
      </c>
      <c r="E236" s="66" t="n">
        <f aca="false">ROUND(S236,0)-D236</f>
        <v>339</v>
      </c>
      <c r="F236" s="66" t="n">
        <f aca="false">IF(COUNTA(D236:E236)=0,"",SUM(D236:E236))</f>
        <v>958</v>
      </c>
      <c r="G236" s="47" t="n">
        <f aca="false">IF(OR(F236="",F236=0),"",D236/F236)</f>
        <v>0.646137787056368</v>
      </c>
      <c r="H236" s="47" t="n">
        <f aca="false">IF(OR(F236="",F236=0),"",E236/F236)</f>
        <v>0.353862212943633</v>
      </c>
      <c r="I236" s="32" t="s">
        <v>187</v>
      </c>
      <c r="J236" s="36" t="n">
        <v>2.17211657538669</v>
      </c>
      <c r="K236" s="36" t="n">
        <f aca="false">$K$8</f>
        <v>1.08097709874515</v>
      </c>
      <c r="L236" s="36" t="n">
        <f aca="false">SQRT(J236^2+K236^2)</f>
        <v>2.4262320385901</v>
      </c>
      <c r="M236" s="47" t="n">
        <f aca="false">IF(G236="","",MAX(0,G236-1.96*L236/100))</f>
        <v>0.598583639100002</v>
      </c>
      <c r="N236" s="47" t="n">
        <f aca="false">IF(G236="","",MIN(1,G236+1.96*L236/100))</f>
        <v>0.693691935012734</v>
      </c>
      <c r="O236" s="66" t="n">
        <f aca="false">ROUND(S236*W236,0)</f>
        <v>60</v>
      </c>
      <c r="P236" s="66" t="n">
        <f aca="false">IF(F236="","",ROUND(SQRT((F236*L236/100)^2+(G236*O236)^2),0))</f>
        <v>45</v>
      </c>
      <c r="R236" s="67" t="n">
        <v>13.4636240231712</v>
      </c>
      <c r="S236" s="68" t="n">
        <f aca="false">U236*V236*$F$5</f>
        <v>957.929752066116</v>
      </c>
      <c r="T236" s="69" t="n">
        <f aca="false">MAX(0,MIN(1,R236/100+$D$5))</f>
        <v>0.645881101423965</v>
      </c>
      <c r="U236" s="69" t="n">
        <v>0.641184573002755</v>
      </c>
      <c r="V236" s="68" t="n">
        <v>1494</v>
      </c>
      <c r="W236" s="69" t="n">
        <v>0.0626598089245614</v>
      </c>
      <c r="X236" s="70" t="s">
        <v>227</v>
      </c>
      <c r="Y236" s="70" t="s">
        <v>189</v>
      </c>
    </row>
    <row r="237" customFormat="false" ht="15" hidden="false" customHeight="false" outlineLevel="0" collapsed="false">
      <c r="A237" s="32" t="s">
        <v>444</v>
      </c>
      <c r="B237" s="32" t="s">
        <v>319</v>
      </c>
      <c r="C237" s="32" t="s">
        <v>460</v>
      </c>
      <c r="D237" s="66" t="n">
        <f aca="false">ROUND(S237*T237,0)</f>
        <v>467</v>
      </c>
      <c r="E237" s="66" t="n">
        <f aca="false">ROUND(S237,0)-D237</f>
        <v>264</v>
      </c>
      <c r="F237" s="66" t="n">
        <f aca="false">IF(COUNTA(D237:E237)=0,"",SUM(D237:E237))</f>
        <v>731</v>
      </c>
      <c r="G237" s="47" t="n">
        <f aca="false">IF(OR(F237="",F237=0),"",D237/F237)</f>
        <v>0.638850889192887</v>
      </c>
      <c r="H237" s="47" t="n">
        <f aca="false">IF(OR(F237="",F237=0),"",E237/F237)</f>
        <v>0.361149110807114</v>
      </c>
      <c r="I237" s="32" t="s">
        <v>187</v>
      </c>
      <c r="J237" s="36" t="n">
        <v>2.43699899914484</v>
      </c>
      <c r="K237" s="36" t="n">
        <f aca="false">$K$8</f>
        <v>1.08097709874515</v>
      </c>
      <c r="L237" s="36" t="n">
        <f aca="false">SQRT(J237^2+K237^2)</f>
        <v>2.66598492303397</v>
      </c>
      <c r="M237" s="47" t="n">
        <f aca="false">IF(G237="","",MAX(0,G237-1.96*L237/100))</f>
        <v>0.586597584701421</v>
      </c>
      <c r="N237" s="47" t="n">
        <f aca="false">IF(G237="","",MIN(1,G237+1.96*L237/100))</f>
        <v>0.691104193684352</v>
      </c>
      <c r="O237" s="66" t="n">
        <f aca="false">ROUND(S237*W237,0)</f>
        <v>62</v>
      </c>
      <c r="P237" s="66" t="n">
        <f aca="false">IF(F237="","",ROUND(SQRT((F237*L237/100)^2+(G237*O237)^2),0))</f>
        <v>44</v>
      </c>
      <c r="R237" s="67" t="n">
        <v>12.8476569548351</v>
      </c>
      <c r="S237" s="68" t="n">
        <f aca="false">U237*V237*$F$5</f>
        <v>730.770032051282</v>
      </c>
      <c r="T237" s="69" t="n">
        <f aca="false">MAX(0,MIN(1,R237/100+$D$5))</f>
        <v>0.639721430740604</v>
      </c>
      <c r="U237" s="69" t="n">
        <v>0.561698717948718</v>
      </c>
      <c r="V237" s="68" t="n">
        <v>1301</v>
      </c>
      <c r="W237" s="69" t="n">
        <v>0.084758520671361</v>
      </c>
      <c r="X237" s="70" t="s">
        <v>194</v>
      </c>
      <c r="Y237" s="70" t="s">
        <v>189</v>
      </c>
    </row>
    <row r="238" customFormat="false" ht="15" hidden="false" customHeight="false" outlineLevel="0" collapsed="false">
      <c r="A238" s="32" t="s">
        <v>444</v>
      </c>
      <c r="B238" s="32" t="s">
        <v>319</v>
      </c>
      <c r="C238" s="32" t="s">
        <v>461</v>
      </c>
      <c r="D238" s="66" t="n">
        <f aca="false">ROUND(S238*T238,0)</f>
        <v>603</v>
      </c>
      <c r="E238" s="66" t="n">
        <f aca="false">ROUND(S238,0)-D238</f>
        <v>380</v>
      </c>
      <c r="F238" s="66" t="n">
        <f aca="false">IF(COUNTA(D238:E238)=0,"",SUM(D238:E238))</f>
        <v>983</v>
      </c>
      <c r="G238" s="47" t="n">
        <f aca="false">IF(OR(F238="",F238=0),"",D238/F238)</f>
        <v>0.613428280773144</v>
      </c>
      <c r="H238" s="47" t="n">
        <f aca="false">IF(OR(F238="",F238=0),"",E238/F238)</f>
        <v>0.386571719226857</v>
      </c>
      <c r="I238" s="32" t="s">
        <v>187</v>
      </c>
      <c r="J238" s="36" t="n">
        <v>2.17211657538669</v>
      </c>
      <c r="K238" s="36" t="n">
        <f aca="false">$K$8</f>
        <v>1.08097709874515</v>
      </c>
      <c r="L238" s="36" t="n">
        <f aca="false">SQRT(J238^2+K238^2)</f>
        <v>2.4262320385901</v>
      </c>
      <c r="M238" s="47" t="n">
        <f aca="false">IF(G238="","",MAX(0,G238-1.96*L238/100))</f>
        <v>0.565874132816778</v>
      </c>
      <c r="N238" s="47" t="n">
        <f aca="false">IF(G238="","",MIN(1,G238+1.96*L238/100))</f>
        <v>0.66098242872951</v>
      </c>
      <c r="O238" s="66" t="n">
        <f aca="false">ROUND(S238*W238,0)</f>
        <v>62</v>
      </c>
      <c r="P238" s="66" t="n">
        <f aca="false">IF(F238="","",ROUND(SQRT((F238*L238/100)^2+(G238*O238)^2),0))</f>
        <v>45</v>
      </c>
      <c r="R238" s="67" t="n">
        <v>10.1705304103597</v>
      </c>
      <c r="S238" s="68" t="n">
        <f aca="false">U238*V238*$F$5</f>
        <v>983.008610086101</v>
      </c>
      <c r="T238" s="69" t="n">
        <f aca="false">MAX(0,MIN(1,R238/100+$D$5))</f>
        <v>0.61295016529585</v>
      </c>
      <c r="U238" s="69" t="n">
        <v>0.600861008610086</v>
      </c>
      <c r="V238" s="68" t="n">
        <v>1636</v>
      </c>
      <c r="W238" s="69" t="n">
        <v>0.0626598089245614</v>
      </c>
      <c r="X238" s="70" t="s">
        <v>227</v>
      </c>
      <c r="Y238" s="70" t="s">
        <v>189</v>
      </c>
    </row>
    <row r="239" customFormat="false" ht="15" hidden="false" customHeight="false" outlineLevel="0" collapsed="false">
      <c r="A239" s="32" t="s">
        <v>444</v>
      </c>
      <c r="B239" s="32" t="s">
        <v>319</v>
      </c>
      <c r="C239" s="32" t="s">
        <v>462</v>
      </c>
      <c r="D239" s="66" t="n">
        <f aca="false">ROUND(S239*T239,0)</f>
        <v>743</v>
      </c>
      <c r="E239" s="66" t="n">
        <f aca="false">ROUND(S239,0)-D239</f>
        <v>443</v>
      </c>
      <c r="F239" s="66" t="n">
        <f aca="false">IF(COUNTA(D239:E239)=0,"",SUM(D239:E239))</f>
        <v>1186</v>
      </c>
      <c r="G239" s="47" t="n">
        <f aca="false">IF(OR(F239="",F239=0),"",D239/F239)</f>
        <v>0.626475548060708</v>
      </c>
      <c r="H239" s="47" t="n">
        <f aca="false">IF(OR(F239="",F239=0),"",E239/F239)</f>
        <v>0.373524451939292</v>
      </c>
      <c r="I239" s="32" t="s">
        <v>187</v>
      </c>
      <c r="J239" s="36" t="n">
        <v>2.17211657538669</v>
      </c>
      <c r="K239" s="36" t="n">
        <f aca="false">$K$8</f>
        <v>1.08097709874515</v>
      </c>
      <c r="L239" s="36" t="n">
        <f aca="false">SQRT(J239^2+K239^2)</f>
        <v>2.4262320385901</v>
      </c>
      <c r="M239" s="47" t="n">
        <f aca="false">IF(G239="","",MAX(0,G239-1.96*L239/100))</f>
        <v>0.578921400104342</v>
      </c>
      <c r="N239" s="47" t="n">
        <f aca="false">IF(G239="","",MIN(1,G239+1.96*L239/100))</f>
        <v>0.674029696017074</v>
      </c>
      <c r="O239" s="66" t="n">
        <f aca="false">ROUND(S239*W239,0)</f>
        <v>74</v>
      </c>
      <c r="P239" s="66" t="n">
        <f aca="false">IF(F239="","",ROUND(SQRT((F239*L239/100)^2+(G239*O239)^2),0))</f>
        <v>55</v>
      </c>
      <c r="R239" s="67" t="n">
        <v>11.5691676458164</v>
      </c>
      <c r="S239" s="68" t="n">
        <f aca="false">U239*V239*$F$5</f>
        <v>1185.78507842306</v>
      </c>
      <c r="T239" s="69" t="n">
        <f aca="false">MAX(0,MIN(1,R239/100+$D$5))</f>
        <v>0.626936537650418</v>
      </c>
      <c r="U239" s="69" t="n">
        <v>0.508266214497669</v>
      </c>
      <c r="V239" s="68" t="n">
        <v>2333</v>
      </c>
      <c r="W239" s="69" t="n">
        <v>0.0626598089245614</v>
      </c>
      <c r="X239" s="70" t="s">
        <v>227</v>
      </c>
      <c r="Y239" s="70" t="s">
        <v>189</v>
      </c>
    </row>
    <row r="240" customFormat="false" ht="15" hidden="false" customHeight="false" outlineLevel="0" collapsed="false">
      <c r="A240" s="32" t="s">
        <v>444</v>
      </c>
      <c r="B240" s="32" t="s">
        <v>319</v>
      </c>
      <c r="C240" s="32" t="s">
        <v>463</v>
      </c>
      <c r="D240" s="66" t="n">
        <f aca="false">ROUND(S240*T240,0)</f>
        <v>576</v>
      </c>
      <c r="E240" s="66" t="n">
        <f aca="false">ROUND(S240,0)-D240</f>
        <v>429</v>
      </c>
      <c r="F240" s="66" t="n">
        <f aca="false">IF(COUNTA(D240:E240)=0,"",SUM(D240:E240))</f>
        <v>1005</v>
      </c>
      <c r="G240" s="47" t="n">
        <f aca="false">IF(OR(F240="",F240=0),"",D240/F240)</f>
        <v>0.573134328358209</v>
      </c>
      <c r="H240" s="47" t="n">
        <f aca="false">IF(OR(F240="",F240=0),"",E240/F240)</f>
        <v>0.426865671641791</v>
      </c>
      <c r="I240" s="32" t="s">
        <v>187</v>
      </c>
      <c r="J240" s="36" t="n">
        <v>2.17211657538669</v>
      </c>
      <c r="K240" s="36" t="n">
        <f aca="false">$K$8</f>
        <v>1.08097709874515</v>
      </c>
      <c r="L240" s="36" t="n">
        <f aca="false">SQRT(J240^2+K240^2)</f>
        <v>2.4262320385901</v>
      </c>
      <c r="M240" s="47" t="n">
        <f aca="false">IF(G240="","",MAX(0,G240-1.96*L240/100))</f>
        <v>0.525580180401843</v>
      </c>
      <c r="N240" s="47" t="n">
        <f aca="false">IF(G240="","",MIN(1,G240+1.96*L240/100))</f>
        <v>0.620688476314575</v>
      </c>
      <c r="O240" s="66" t="n">
        <f aca="false">ROUND(S240*W240,0)</f>
        <v>63</v>
      </c>
      <c r="P240" s="66" t="n">
        <f aca="false">IF(F240="","",ROUND(SQRT((F240*L240/100)^2+(G240*O240)^2),0))</f>
        <v>44</v>
      </c>
      <c r="R240" s="67" t="n">
        <v>6.19813789901611</v>
      </c>
      <c r="S240" s="68" t="n">
        <f aca="false">U240*V240*$F$5</f>
        <v>1004.54761904762</v>
      </c>
      <c r="T240" s="69" t="n">
        <f aca="false">MAX(0,MIN(1,R240/100+$D$5))</f>
        <v>0.573226240182415</v>
      </c>
      <c r="U240" s="69" t="n">
        <v>0.738095238095238</v>
      </c>
      <c r="V240" s="68" t="n">
        <v>1361</v>
      </c>
      <c r="W240" s="69" t="n">
        <v>0.0626598089245614</v>
      </c>
      <c r="X240" s="70" t="s">
        <v>227</v>
      </c>
      <c r="Y240" s="70" t="s">
        <v>189</v>
      </c>
    </row>
    <row r="241" customFormat="false" ht="15" hidden="false" customHeight="false" outlineLevel="0" collapsed="false">
      <c r="A241" s="32" t="s">
        <v>444</v>
      </c>
      <c r="B241" s="32" t="s">
        <v>319</v>
      </c>
      <c r="C241" s="32" t="s">
        <v>464</v>
      </c>
      <c r="D241" s="66" t="n">
        <f aca="false">ROUND(S241*T241,0)</f>
        <v>448</v>
      </c>
      <c r="E241" s="66" t="n">
        <f aca="false">ROUND(S241,0)-D241</f>
        <v>250</v>
      </c>
      <c r="F241" s="66" t="n">
        <f aca="false">IF(COUNTA(D241:E241)=0,"",SUM(D241:E241))</f>
        <v>698</v>
      </c>
      <c r="G241" s="47" t="n">
        <f aca="false">IF(OR(F241="",F241=0),"",D241/F241)</f>
        <v>0.641833810888252</v>
      </c>
      <c r="H241" s="47" t="n">
        <f aca="false">IF(OR(F241="",F241=0),"",E241/F241)</f>
        <v>0.358166189111748</v>
      </c>
      <c r="I241" s="32" t="s">
        <v>187</v>
      </c>
      <c r="J241" s="36" t="n">
        <v>2.43699899914484</v>
      </c>
      <c r="K241" s="36" t="n">
        <f aca="false">$K$8</f>
        <v>1.08097709874515</v>
      </c>
      <c r="L241" s="36" t="n">
        <f aca="false">SQRT(J241^2+K241^2)</f>
        <v>2.66598492303397</v>
      </c>
      <c r="M241" s="47" t="n">
        <f aca="false">IF(G241="","",MAX(0,G241-1.96*L241/100))</f>
        <v>0.589580506396786</v>
      </c>
      <c r="N241" s="47" t="n">
        <f aca="false">IF(G241="","",MIN(1,G241+1.96*L241/100))</f>
        <v>0.694087115379718</v>
      </c>
      <c r="O241" s="66" t="n">
        <f aca="false">ROUND(S241*W241,0)</f>
        <v>59</v>
      </c>
      <c r="P241" s="66" t="n">
        <f aca="false">IF(F241="","",ROUND(SQRT((F241*L241/100)^2+(G241*O241)^2),0))</f>
        <v>42</v>
      </c>
      <c r="R241" s="67" t="n">
        <v>13.0571245777769</v>
      </c>
      <c r="S241" s="68" t="n">
        <f aca="false">U241*V241*$F$5</f>
        <v>697.629411764706</v>
      </c>
      <c r="T241" s="69" t="n">
        <f aca="false">MAX(0,MIN(1,R241/100+$D$5))</f>
        <v>0.641816106970022</v>
      </c>
      <c r="U241" s="69" t="n">
        <v>0.685294117647059</v>
      </c>
      <c r="V241" s="68" t="n">
        <v>1018</v>
      </c>
      <c r="W241" s="69" t="n">
        <v>0.084758520671361</v>
      </c>
      <c r="X241" s="70" t="s">
        <v>194</v>
      </c>
      <c r="Y241" s="70" t="s">
        <v>189</v>
      </c>
    </row>
    <row r="242" customFormat="false" ht="15" hidden="false" customHeight="false" outlineLevel="0" collapsed="false">
      <c r="A242" s="32" t="s">
        <v>444</v>
      </c>
      <c r="B242" s="32" t="s">
        <v>319</v>
      </c>
      <c r="C242" s="32" t="s">
        <v>465</v>
      </c>
      <c r="D242" s="66" t="n">
        <f aca="false">ROUND(S242*T242,0)</f>
        <v>579</v>
      </c>
      <c r="E242" s="66" t="n">
        <f aca="false">ROUND(S242,0)-D242</f>
        <v>284</v>
      </c>
      <c r="F242" s="66" t="n">
        <f aca="false">IF(COUNTA(D242:E242)=0,"",SUM(D242:E242))</f>
        <v>863</v>
      </c>
      <c r="G242" s="47" t="n">
        <f aca="false">IF(OR(F242="",F242=0),"",D242/F242)</f>
        <v>0.670915411355736</v>
      </c>
      <c r="H242" s="47" t="n">
        <f aca="false">IF(OR(F242="",F242=0),"",E242/F242)</f>
        <v>0.329084588644264</v>
      </c>
      <c r="I242" s="32" t="s">
        <v>187</v>
      </c>
      <c r="J242" s="36" t="n">
        <v>2.43699899914484</v>
      </c>
      <c r="K242" s="36" t="n">
        <f aca="false">$K$8</f>
        <v>1.08097709874515</v>
      </c>
      <c r="L242" s="36" t="n">
        <f aca="false">SQRT(J242^2+K242^2)</f>
        <v>2.66598492303397</v>
      </c>
      <c r="M242" s="47" t="n">
        <f aca="false">IF(G242="","",MAX(0,G242-1.96*L242/100))</f>
        <v>0.61866210686427</v>
      </c>
      <c r="N242" s="47" t="n">
        <f aca="false">IF(G242="","",MIN(1,G242+1.96*L242/100))</f>
        <v>0.723168715847202</v>
      </c>
      <c r="O242" s="66" t="n">
        <f aca="false">ROUND(S242*W242,0)</f>
        <v>73</v>
      </c>
      <c r="P242" s="66" t="n">
        <f aca="false">IF(F242="","",ROUND(SQRT((F242*L242/100)^2+(G242*O242)^2),0))</f>
        <v>54</v>
      </c>
      <c r="R242" s="67" t="n">
        <v>15.9731817862333</v>
      </c>
      <c r="S242" s="68" t="n">
        <f aca="false">U242*V242*$F$5</f>
        <v>863.161290322581</v>
      </c>
      <c r="T242" s="69" t="n">
        <f aca="false">MAX(0,MIN(1,R242/100+$D$5))</f>
        <v>0.670976679054587</v>
      </c>
      <c r="U242" s="69" t="n">
        <v>0.551893408134642</v>
      </c>
      <c r="V242" s="68" t="n">
        <v>1564</v>
      </c>
      <c r="W242" s="69" t="n">
        <v>0.084758520671361</v>
      </c>
      <c r="X242" s="70" t="s">
        <v>194</v>
      </c>
      <c r="Y242" s="70" t="s">
        <v>189</v>
      </c>
    </row>
    <row r="243" customFormat="false" ht="15" hidden="false" customHeight="false" outlineLevel="0" collapsed="false">
      <c r="A243" s="32" t="s">
        <v>444</v>
      </c>
      <c r="B243" s="32" t="s">
        <v>319</v>
      </c>
      <c r="C243" s="32" t="s">
        <v>466</v>
      </c>
      <c r="D243" s="66" t="n">
        <f aca="false">ROUND(S243*T243,0)</f>
        <v>711</v>
      </c>
      <c r="E243" s="66" t="n">
        <f aca="false">ROUND(S243,0)-D243</f>
        <v>420</v>
      </c>
      <c r="F243" s="66" t="n">
        <f aca="false">IF(COUNTA(D243:E243)=0,"",SUM(D243:E243))</f>
        <v>1131</v>
      </c>
      <c r="G243" s="47" t="n">
        <f aca="false">IF(OR(F243="",F243=0),"",D243/F243)</f>
        <v>0.628647214854112</v>
      </c>
      <c r="H243" s="47" t="n">
        <f aca="false">IF(OR(F243="",F243=0),"",E243/F243)</f>
        <v>0.371352785145889</v>
      </c>
      <c r="I243" s="32" t="s">
        <v>187</v>
      </c>
      <c r="J243" s="36" t="n">
        <v>2.17211657538669</v>
      </c>
      <c r="K243" s="36" t="n">
        <f aca="false">$K$8</f>
        <v>1.08097709874515</v>
      </c>
      <c r="L243" s="36" t="n">
        <f aca="false">SQRT(J243^2+K243^2)</f>
        <v>2.4262320385901</v>
      </c>
      <c r="M243" s="47" t="n">
        <f aca="false">IF(G243="","",MAX(0,G243-1.96*L243/100))</f>
        <v>0.581093066897745</v>
      </c>
      <c r="N243" s="47" t="n">
        <f aca="false">IF(G243="","",MIN(1,G243+1.96*L243/100))</f>
        <v>0.676201362810478</v>
      </c>
      <c r="O243" s="66" t="n">
        <f aca="false">ROUND(S243*W243,0)</f>
        <v>71</v>
      </c>
      <c r="P243" s="66" t="n">
        <f aca="false">IF(F243="","",ROUND(SQRT((F243*L243/100)^2+(G243*O243)^2),0))</f>
        <v>52</v>
      </c>
      <c r="R243" s="67" t="n">
        <v>11.7472612975356</v>
      </c>
      <c r="S243" s="68" t="n">
        <f aca="false">U243*V243*$F$5</f>
        <v>1131.04550209205</v>
      </c>
      <c r="T243" s="69" t="n">
        <f aca="false">MAX(0,MIN(1,R243/100+$D$5))</f>
        <v>0.62871747416761</v>
      </c>
      <c r="U243" s="69" t="n">
        <v>0.582112970711297</v>
      </c>
      <c r="V243" s="68" t="n">
        <v>1943</v>
      </c>
      <c r="W243" s="69" t="n">
        <v>0.0626598089245614</v>
      </c>
      <c r="X243" s="70" t="s">
        <v>227</v>
      </c>
      <c r="Y243" s="70" t="s">
        <v>189</v>
      </c>
    </row>
    <row r="244" customFormat="false" ht="15" hidden="false" customHeight="false" outlineLevel="0" collapsed="false">
      <c r="A244" s="32" t="s">
        <v>444</v>
      </c>
      <c r="B244" s="32" t="s">
        <v>319</v>
      </c>
      <c r="C244" s="32" t="s">
        <v>467</v>
      </c>
      <c r="D244" s="66" t="n">
        <f aca="false">ROUND(S244*T244,0)</f>
        <v>530</v>
      </c>
      <c r="E244" s="66" t="n">
        <f aca="false">ROUND(S244,0)-D244</f>
        <v>210</v>
      </c>
      <c r="F244" s="66" t="n">
        <f aca="false">IF(COUNTA(D244:E244)=0,"",SUM(D244:E244))</f>
        <v>740</v>
      </c>
      <c r="G244" s="47" t="n">
        <f aca="false">IF(OR(F244="",F244=0),"",D244/F244)</f>
        <v>0.716216216216216</v>
      </c>
      <c r="H244" s="47" t="n">
        <f aca="false">IF(OR(F244="",F244=0),"",E244/F244)</f>
        <v>0.283783783783784</v>
      </c>
      <c r="I244" s="32" t="s">
        <v>187</v>
      </c>
      <c r="J244" s="36" t="n">
        <v>2.43699899914484</v>
      </c>
      <c r="K244" s="36" t="n">
        <f aca="false">$K$8</f>
        <v>1.08097709874515</v>
      </c>
      <c r="L244" s="36" t="n">
        <f aca="false">SQRT(J244^2+K244^2)</f>
        <v>2.66598492303397</v>
      </c>
      <c r="M244" s="47" t="n">
        <f aca="false">IF(G244="","",MAX(0,G244-1.96*L244/100))</f>
        <v>0.66396291172475</v>
      </c>
      <c r="N244" s="47" t="n">
        <f aca="false">IF(G244="","",MIN(1,G244+1.96*L244/100))</f>
        <v>0.768469520707682</v>
      </c>
      <c r="O244" s="66" t="n">
        <f aca="false">ROUND(S244*W244,0)</f>
        <v>63</v>
      </c>
      <c r="P244" s="66" t="n">
        <f aca="false">IF(F244="","",ROUND(SQRT((F244*L244/100)^2+(G244*O244)^2),0))</f>
        <v>49</v>
      </c>
      <c r="R244" s="67" t="n">
        <v>20.4734976234603</v>
      </c>
      <c r="S244" s="68" t="n">
        <f aca="false">U244*V244*$F$5</f>
        <v>740.0329218107</v>
      </c>
      <c r="T244" s="69" t="n">
        <f aca="false">MAX(0,MIN(1,R244/100+$D$5))</f>
        <v>0.715979837426857</v>
      </c>
      <c r="U244" s="69" t="n">
        <v>0.303292181069959</v>
      </c>
      <c r="V244" s="68" t="n">
        <v>2440</v>
      </c>
      <c r="W244" s="69" t="n">
        <v>0.084758520671361</v>
      </c>
      <c r="X244" s="70" t="s">
        <v>194</v>
      </c>
      <c r="Y244" s="70" t="s">
        <v>189</v>
      </c>
    </row>
    <row r="245" customFormat="false" ht="15" hidden="false" customHeight="false" outlineLevel="0" collapsed="false">
      <c r="A245" s="32" t="s">
        <v>444</v>
      </c>
      <c r="B245" s="32" t="s">
        <v>319</v>
      </c>
      <c r="C245" s="32" t="s">
        <v>468</v>
      </c>
      <c r="D245" s="66" t="n">
        <f aca="false">ROUND(S245*T245,0)</f>
        <v>561</v>
      </c>
      <c r="E245" s="66" t="n">
        <f aca="false">ROUND(S245,0)-D245</f>
        <v>310</v>
      </c>
      <c r="F245" s="66" t="n">
        <f aca="false">IF(COUNTA(D245:E245)=0,"",SUM(D245:E245))</f>
        <v>871</v>
      </c>
      <c r="G245" s="47" t="n">
        <f aca="false">IF(OR(F245="",F245=0),"",D245/F245)</f>
        <v>0.644087256027555</v>
      </c>
      <c r="H245" s="47" t="n">
        <f aca="false">IF(OR(F245="",F245=0),"",E245/F245)</f>
        <v>0.355912743972446</v>
      </c>
      <c r="I245" s="32" t="s">
        <v>187</v>
      </c>
      <c r="J245" s="36" t="n">
        <v>2.43699899914484</v>
      </c>
      <c r="K245" s="36" t="n">
        <f aca="false">$K$8</f>
        <v>1.08097709874515</v>
      </c>
      <c r="L245" s="36" t="n">
        <f aca="false">SQRT(J245^2+K245^2)</f>
        <v>2.66598492303397</v>
      </c>
      <c r="M245" s="47" t="n">
        <f aca="false">IF(G245="","",MAX(0,G245-1.96*L245/100))</f>
        <v>0.591833951536089</v>
      </c>
      <c r="N245" s="47" t="n">
        <f aca="false">IF(G245="","",MIN(1,G245+1.96*L245/100))</f>
        <v>0.69634056051902</v>
      </c>
      <c r="O245" s="66" t="n">
        <f aca="false">ROUND(S245*W245,0)</f>
        <v>74</v>
      </c>
      <c r="P245" s="66" t="n">
        <f aca="false">IF(F245="","",ROUND(SQRT((F245*L245/100)^2+(G245*O245)^2),0))</f>
        <v>53</v>
      </c>
      <c r="R245" s="67" t="n">
        <v>13.2488482920995</v>
      </c>
      <c r="S245" s="68" t="n">
        <f aca="false">U245*V245*$F$5</f>
        <v>870.802226935313</v>
      </c>
      <c r="T245" s="69" t="n">
        <f aca="false">MAX(0,MIN(1,R245/100+$D$5))</f>
        <v>0.643733344113249</v>
      </c>
      <c r="U245" s="69" t="n">
        <v>0.449098621420997</v>
      </c>
      <c r="V245" s="68" t="n">
        <v>1939</v>
      </c>
      <c r="W245" s="69" t="n">
        <v>0.084758520671361</v>
      </c>
      <c r="X245" s="70" t="s">
        <v>194</v>
      </c>
      <c r="Y245" s="70" t="s">
        <v>189</v>
      </c>
    </row>
    <row r="246" customFormat="false" ht="15" hidden="false" customHeight="false" outlineLevel="0" collapsed="false">
      <c r="A246" s="32" t="s">
        <v>444</v>
      </c>
      <c r="B246" s="32" t="s">
        <v>319</v>
      </c>
      <c r="C246" s="32" t="s">
        <v>469</v>
      </c>
      <c r="D246" s="66" t="n">
        <f aca="false">ROUND(S246*T246,0)</f>
        <v>159</v>
      </c>
      <c r="E246" s="66" t="n">
        <f aca="false">ROUND(S246,0)-D246</f>
        <v>56</v>
      </c>
      <c r="F246" s="66" t="n">
        <f aca="false">IF(COUNTA(D246:E246)=0,"",SUM(D246:E246))</f>
        <v>215</v>
      </c>
      <c r="G246" s="47" t="n">
        <f aca="false">IF(OR(F246="",F246=0),"",D246/F246)</f>
        <v>0.73953488372093</v>
      </c>
      <c r="H246" s="47" t="n">
        <f aca="false">IF(OR(F246="",F246=0),"",E246/F246)</f>
        <v>0.26046511627907</v>
      </c>
      <c r="I246" s="32" t="s">
        <v>187</v>
      </c>
      <c r="J246" s="36" t="n">
        <v>3.50278191458698</v>
      </c>
      <c r="K246" s="36" t="n">
        <f aca="false">$K$8</f>
        <v>1.08097709874515</v>
      </c>
      <c r="L246" s="36" t="n">
        <f aca="false">SQRT(J246^2+K246^2)</f>
        <v>3.66578676809892</v>
      </c>
      <c r="M246" s="47" t="n">
        <f aca="false">IF(G246="","",MAX(0,G246-1.96*L246/100))</f>
        <v>0.667685463066191</v>
      </c>
      <c r="N246" s="47" t="n">
        <f aca="false">IF(G246="","",MIN(1,G246+1.96*L246/100))</f>
        <v>0.811384304375669</v>
      </c>
      <c r="O246" s="66" t="n">
        <f aca="false">ROUND(S246*W246,0)</f>
        <v>31</v>
      </c>
      <c r="P246" s="66" t="n">
        <f aca="false">IF(F246="","",ROUND(SQRT((F246*L246/100)^2+(G246*O246)^2),0))</f>
        <v>24</v>
      </c>
      <c r="R246" s="67" t="n">
        <v>22.829182723068</v>
      </c>
      <c r="S246" s="68" t="n">
        <f aca="false">U246*V246*$F$5</f>
        <v>215.348525469169</v>
      </c>
      <c r="T246" s="69" t="n">
        <f aca="false">MAX(0,MIN(1,R246/100+$D$5))</f>
        <v>0.739536688422933</v>
      </c>
      <c r="U246" s="69" t="n">
        <v>0.281501340482574</v>
      </c>
      <c r="V246" s="68" t="n">
        <v>765</v>
      </c>
      <c r="W246" s="69" t="n">
        <v>0.144238908687966</v>
      </c>
      <c r="X246" s="70" t="s">
        <v>188</v>
      </c>
      <c r="Y246" s="70" t="s">
        <v>189</v>
      </c>
    </row>
    <row r="247" customFormat="false" ht="15" hidden="false" customHeight="false" outlineLevel="0" collapsed="false">
      <c r="A247" s="32" t="s">
        <v>444</v>
      </c>
      <c r="B247" s="32" t="s">
        <v>319</v>
      </c>
      <c r="C247" s="32" t="s">
        <v>470</v>
      </c>
      <c r="D247" s="66" t="n">
        <f aca="false">ROUND(S247*T247,0)</f>
        <v>319</v>
      </c>
      <c r="E247" s="66" t="n">
        <f aca="false">ROUND(S247,0)-D247</f>
        <v>122</v>
      </c>
      <c r="F247" s="66" t="n">
        <f aca="false">IF(COUNTA(D247:E247)=0,"",SUM(D247:E247))</f>
        <v>441</v>
      </c>
      <c r="G247" s="47" t="n">
        <f aca="false">IF(OR(F247="",F247=0),"",D247/F247)</f>
        <v>0.723356009070295</v>
      </c>
      <c r="H247" s="47" t="n">
        <f aca="false">IF(OR(F247="",F247=0),"",E247/F247)</f>
        <v>0.276643990929705</v>
      </c>
      <c r="I247" s="32" t="s">
        <v>187</v>
      </c>
      <c r="J247" s="36" t="n">
        <v>3.50278191458698</v>
      </c>
      <c r="K247" s="36" t="n">
        <f aca="false">$K$8</f>
        <v>1.08097709874515</v>
      </c>
      <c r="L247" s="36" t="n">
        <f aca="false">SQRT(J247^2+K247^2)</f>
        <v>3.66578676809892</v>
      </c>
      <c r="M247" s="47" t="n">
        <f aca="false">IF(G247="","",MAX(0,G247-1.96*L247/100))</f>
        <v>0.651506588415556</v>
      </c>
      <c r="N247" s="47" t="n">
        <f aca="false">IF(G247="","",MIN(1,G247+1.96*L247/100))</f>
        <v>0.795205429725034</v>
      </c>
      <c r="O247" s="66" t="n">
        <f aca="false">ROUND(S247*W247,0)</f>
        <v>64</v>
      </c>
      <c r="P247" s="66" t="n">
        <f aca="false">IF(F247="","",ROUND(SQRT((F247*L247/100)^2+(G247*O247)^2),0))</f>
        <v>49</v>
      </c>
      <c r="R247" s="67" t="n">
        <v>21.293924843349</v>
      </c>
      <c r="S247" s="68" t="n">
        <f aca="false">U247*V247*$F$5</f>
        <v>440.805484147387</v>
      </c>
      <c r="T247" s="69" t="n">
        <f aca="false">MAX(0,MIN(1,R247/100+$D$5))</f>
        <v>0.724184109625744</v>
      </c>
      <c r="U247" s="69" t="n">
        <v>0.381319622964867</v>
      </c>
      <c r="V247" s="68" t="n">
        <v>1156</v>
      </c>
      <c r="W247" s="69" t="n">
        <v>0.144238908687966</v>
      </c>
      <c r="X247" s="70" t="s">
        <v>188</v>
      </c>
      <c r="Y247" s="70" t="s">
        <v>189</v>
      </c>
    </row>
    <row r="248" customFormat="false" ht="15" hidden="false" customHeight="false" outlineLevel="0" collapsed="false">
      <c r="A248" s="32" t="s">
        <v>444</v>
      </c>
      <c r="B248" s="32" t="s">
        <v>319</v>
      </c>
      <c r="C248" s="32" t="s">
        <v>471</v>
      </c>
      <c r="D248" s="66" t="n">
        <f aca="false">ROUND(S248*T248,0)</f>
        <v>273</v>
      </c>
      <c r="E248" s="66" t="n">
        <f aca="false">ROUND(S248,0)-D248</f>
        <v>95</v>
      </c>
      <c r="F248" s="66" t="n">
        <f aca="false">IF(COUNTA(D248:E248)=0,"",SUM(D248:E248))</f>
        <v>368</v>
      </c>
      <c r="G248" s="47" t="n">
        <f aca="false">IF(OR(F248="",F248=0),"",D248/F248)</f>
        <v>0.741847826086957</v>
      </c>
      <c r="H248" s="47" t="n">
        <f aca="false">IF(OR(F248="",F248=0),"",E248/F248)</f>
        <v>0.258152173913043</v>
      </c>
      <c r="I248" s="32" t="s">
        <v>187</v>
      </c>
      <c r="J248" s="36" t="n">
        <v>3.50278191458698</v>
      </c>
      <c r="K248" s="36" t="n">
        <f aca="false">$K$8</f>
        <v>1.08097709874515</v>
      </c>
      <c r="L248" s="36" t="n">
        <f aca="false">SQRT(J248^2+K248^2)</f>
        <v>3.66578676809892</v>
      </c>
      <c r="M248" s="47" t="n">
        <f aca="false">IF(G248="","",MAX(0,G248-1.96*L248/100))</f>
        <v>0.669998405432218</v>
      </c>
      <c r="N248" s="47" t="n">
        <f aca="false">IF(G248="","",MIN(1,G248+1.96*L248/100))</f>
        <v>0.813697246741695</v>
      </c>
      <c r="O248" s="66" t="n">
        <f aca="false">ROUND(S248*W248,0)</f>
        <v>53</v>
      </c>
      <c r="P248" s="66" t="n">
        <f aca="false">IF(F248="","",ROUND(SQRT((F248*L248/100)^2+(G248*O248)^2),0))</f>
        <v>42</v>
      </c>
      <c r="R248" s="67" t="n">
        <v>23.0911483617112</v>
      </c>
      <c r="S248" s="68" t="n">
        <f aca="false">U248*V248*$F$5</f>
        <v>367.804159445407</v>
      </c>
      <c r="T248" s="69" t="n">
        <f aca="false">MAX(0,MIN(1,R248/100+$D$5))</f>
        <v>0.742156344809366</v>
      </c>
      <c r="U248" s="69" t="n">
        <v>0.306759098786828</v>
      </c>
      <c r="V248" s="68" t="n">
        <v>1199</v>
      </c>
      <c r="W248" s="69" t="n">
        <v>0.144238908687966</v>
      </c>
      <c r="X248" s="70" t="s">
        <v>188</v>
      </c>
      <c r="Y248" s="70" t="s">
        <v>189</v>
      </c>
    </row>
    <row r="249" customFormat="false" ht="15" hidden="false" customHeight="false" outlineLevel="0" collapsed="false">
      <c r="A249" s="32" t="s">
        <v>444</v>
      </c>
      <c r="B249" s="32" t="s">
        <v>319</v>
      </c>
      <c r="C249" s="32" t="s">
        <v>472</v>
      </c>
      <c r="D249" s="66" t="n">
        <f aca="false">ROUND(S249*T249,0)</f>
        <v>361</v>
      </c>
      <c r="E249" s="66" t="n">
        <f aca="false">ROUND(S249,0)-D249</f>
        <v>113</v>
      </c>
      <c r="F249" s="66" t="n">
        <f aca="false">IF(COUNTA(D249:E249)=0,"",SUM(D249:E249))</f>
        <v>474</v>
      </c>
      <c r="G249" s="47" t="n">
        <f aca="false">IF(OR(F249="",F249=0),"",D249/F249)</f>
        <v>0.761603375527426</v>
      </c>
      <c r="H249" s="47" t="n">
        <f aca="false">IF(OR(F249="",F249=0),"",E249/F249)</f>
        <v>0.238396624472574</v>
      </c>
      <c r="I249" s="32" t="s">
        <v>187</v>
      </c>
      <c r="J249" s="36" t="n">
        <v>3.50278191458698</v>
      </c>
      <c r="K249" s="36" t="n">
        <f aca="false">$K$8</f>
        <v>1.08097709874515</v>
      </c>
      <c r="L249" s="36" t="n">
        <f aca="false">SQRT(J249^2+K249^2)</f>
        <v>3.66578676809892</v>
      </c>
      <c r="M249" s="47" t="n">
        <f aca="false">IF(G249="","",MAX(0,G249-1.96*L249/100))</f>
        <v>0.689753954872687</v>
      </c>
      <c r="N249" s="47" t="n">
        <f aca="false">IF(G249="","",MIN(1,G249+1.96*L249/100))</f>
        <v>0.833452796182165</v>
      </c>
      <c r="O249" s="66" t="n">
        <f aca="false">ROUND(S249*W249,0)</f>
        <v>68</v>
      </c>
      <c r="P249" s="66" t="n">
        <f aca="false">IF(F249="","",ROUND(SQRT((F249*L249/100)^2+(G249*O249)^2),0))</f>
        <v>55</v>
      </c>
      <c r="R249" s="67" t="n">
        <v>25.1552693186642</v>
      </c>
      <c r="S249" s="68" t="n">
        <f aca="false">U249*V249*$F$5</f>
        <v>473.687539936102</v>
      </c>
      <c r="T249" s="69" t="n">
        <f aca="false">MAX(0,MIN(1,R249/100+$D$5))</f>
        <v>0.762797554378896</v>
      </c>
      <c r="U249" s="69" t="n">
        <v>0.281789137380192</v>
      </c>
      <c r="V249" s="68" t="n">
        <v>1681</v>
      </c>
      <c r="W249" s="69" t="n">
        <v>0.144238908687966</v>
      </c>
      <c r="X249" s="70" t="s">
        <v>188</v>
      </c>
      <c r="Y249" s="70" t="s">
        <v>189</v>
      </c>
    </row>
    <row r="250" customFormat="false" ht="15" hidden="false" customHeight="false" outlineLevel="0" collapsed="false">
      <c r="A250" s="32" t="s">
        <v>444</v>
      </c>
      <c r="B250" s="32" t="s">
        <v>319</v>
      </c>
      <c r="C250" s="32" t="s">
        <v>473</v>
      </c>
      <c r="D250" s="66" t="n">
        <f aca="false">ROUND(S250*T250,0)</f>
        <v>691</v>
      </c>
      <c r="E250" s="66" t="n">
        <f aca="false">ROUND(S250,0)-D250</f>
        <v>145</v>
      </c>
      <c r="F250" s="66" t="n">
        <f aca="false">IF(COUNTA(D250:E250)=0,"",SUM(D250:E250))</f>
        <v>836</v>
      </c>
      <c r="G250" s="47" t="n">
        <f aca="false">IF(OR(F250="",F250=0),"",D250/F250)</f>
        <v>0.826555023923445</v>
      </c>
      <c r="H250" s="47" t="n">
        <f aca="false">IF(OR(F250="",F250=0),"",E250/F250)</f>
        <v>0.173444976076555</v>
      </c>
      <c r="I250" s="32" t="s">
        <v>187</v>
      </c>
      <c r="J250" s="36" t="n">
        <v>2.43699899914484</v>
      </c>
      <c r="K250" s="36" t="n">
        <f aca="false">$K$8</f>
        <v>1.08097709874515</v>
      </c>
      <c r="L250" s="36" t="n">
        <f aca="false">SQRT(J250^2+K250^2)</f>
        <v>2.66598492303397</v>
      </c>
      <c r="M250" s="47" t="n">
        <f aca="false">IF(G250="","",MAX(0,G250-1.96*L250/100))</f>
        <v>0.774301719431979</v>
      </c>
      <c r="N250" s="47" t="n">
        <f aca="false">IF(G250="","",MIN(1,G250+1.96*L250/100))</f>
        <v>0.878808328414911</v>
      </c>
      <c r="O250" s="66" t="n">
        <f aca="false">ROUND(S250*W250,0)</f>
        <v>71</v>
      </c>
      <c r="P250" s="66" t="n">
        <f aca="false">IF(F250="","",ROUND(SQRT((F250*L250/100)^2+(G250*O250)^2),0))</f>
        <v>63</v>
      </c>
      <c r="R250" s="67" t="n">
        <v>31.5845225679795</v>
      </c>
      <c r="S250" s="68" t="n">
        <f aca="false">U250*V250*$F$5</f>
        <v>835.622727272728</v>
      </c>
      <c r="T250" s="69" t="n">
        <f aca="false">MAX(0,MIN(1,R250/100+$D$5))</f>
        <v>0.827090086872048</v>
      </c>
      <c r="U250" s="69" t="n">
        <v>0.224147727272727</v>
      </c>
      <c r="V250" s="68" t="n">
        <v>3728</v>
      </c>
      <c r="W250" s="69" t="n">
        <v>0.084758520671361</v>
      </c>
      <c r="X250" s="70" t="s">
        <v>194</v>
      </c>
      <c r="Y250" s="70" t="s">
        <v>189</v>
      </c>
    </row>
    <row r="251" customFormat="false" ht="15" hidden="false" customHeight="false" outlineLevel="0" collapsed="false">
      <c r="A251" s="32" t="s">
        <v>444</v>
      </c>
      <c r="B251" s="32" t="s">
        <v>319</v>
      </c>
      <c r="C251" s="32" t="s">
        <v>474</v>
      </c>
      <c r="D251" s="66" t="n">
        <f aca="false">ROUND(S251*T251,0)</f>
        <v>384</v>
      </c>
      <c r="E251" s="66" t="n">
        <f aca="false">ROUND(S251,0)-D251</f>
        <v>124</v>
      </c>
      <c r="F251" s="66" t="n">
        <f aca="false">IF(COUNTA(D251:E251)=0,"",SUM(D251:E251))</f>
        <v>508</v>
      </c>
      <c r="G251" s="47" t="n">
        <f aca="false">IF(OR(F251="",F251=0),"",D251/F251)</f>
        <v>0.755905511811024</v>
      </c>
      <c r="H251" s="47" t="n">
        <f aca="false">IF(OR(F251="",F251=0),"",E251/F251)</f>
        <v>0.244094488188976</v>
      </c>
      <c r="I251" s="32" t="s">
        <v>187</v>
      </c>
      <c r="J251" s="36" t="n">
        <v>3.50278191458698</v>
      </c>
      <c r="K251" s="36" t="n">
        <f aca="false">$K$8</f>
        <v>1.08097709874515</v>
      </c>
      <c r="L251" s="36" t="n">
        <f aca="false">SQRT(J251^2+K251^2)</f>
        <v>3.66578676809892</v>
      </c>
      <c r="M251" s="47" t="n">
        <f aca="false">IF(G251="","",MAX(0,G251-1.96*L251/100))</f>
        <v>0.684056091156285</v>
      </c>
      <c r="N251" s="47" t="n">
        <f aca="false">IF(G251="","",MIN(1,G251+1.96*L251/100))</f>
        <v>0.827754932465763</v>
      </c>
      <c r="O251" s="66" t="n">
        <f aca="false">ROUND(S251*W251,0)</f>
        <v>73</v>
      </c>
      <c r="P251" s="66" t="n">
        <f aca="false">IF(F251="","",ROUND(SQRT((F251*L251/100)^2+(G251*O251)^2),0))</f>
        <v>58</v>
      </c>
      <c r="R251" s="67" t="n">
        <v>24.5567604874531</v>
      </c>
      <c r="S251" s="68" t="n">
        <f aca="false">U251*V251*$F$5</f>
        <v>507.768014059754</v>
      </c>
      <c r="T251" s="69" t="n">
        <f aca="false">MAX(0,MIN(1,R251/100+$D$5))</f>
        <v>0.756812466066784</v>
      </c>
      <c r="U251" s="69" t="n">
        <v>0.272993555946104</v>
      </c>
      <c r="V251" s="68" t="n">
        <v>1860</v>
      </c>
      <c r="W251" s="69" t="n">
        <v>0.144238908687966</v>
      </c>
      <c r="X251" s="70" t="s">
        <v>188</v>
      </c>
      <c r="Y251" s="70" t="s">
        <v>189</v>
      </c>
    </row>
    <row r="252" customFormat="false" ht="15" hidden="false" customHeight="false" outlineLevel="0" collapsed="false">
      <c r="A252" s="32" t="s">
        <v>444</v>
      </c>
      <c r="B252" s="32" t="s">
        <v>319</v>
      </c>
      <c r="C252" s="32" t="s">
        <v>475</v>
      </c>
      <c r="D252" s="66" t="n">
        <f aca="false">ROUND(S252*T252,0)</f>
        <v>361</v>
      </c>
      <c r="E252" s="66" t="n">
        <f aca="false">ROUND(S252,0)-D252</f>
        <v>138</v>
      </c>
      <c r="F252" s="66" t="n">
        <f aca="false">IF(COUNTA(D252:E252)=0,"",SUM(D252:E252))</f>
        <v>499</v>
      </c>
      <c r="G252" s="47" t="n">
        <f aca="false">IF(OR(F252="",F252=0),"",D252/F252)</f>
        <v>0.723446893787575</v>
      </c>
      <c r="H252" s="47" t="n">
        <f aca="false">IF(OR(F252="",F252=0),"",E252/F252)</f>
        <v>0.276553106212425</v>
      </c>
      <c r="I252" s="32" t="s">
        <v>187</v>
      </c>
      <c r="J252" s="36" t="n">
        <v>3.50278191458698</v>
      </c>
      <c r="K252" s="36" t="n">
        <f aca="false">$K$8</f>
        <v>1.08097709874515</v>
      </c>
      <c r="L252" s="36" t="n">
        <f aca="false">SQRT(J252^2+K252^2)</f>
        <v>3.66578676809892</v>
      </c>
      <c r="M252" s="47" t="n">
        <f aca="false">IF(G252="","",MAX(0,G252-1.96*L252/100))</f>
        <v>0.651597473132836</v>
      </c>
      <c r="N252" s="47" t="n">
        <f aca="false">IF(G252="","",MIN(1,G252+1.96*L252/100))</f>
        <v>0.795296314442314</v>
      </c>
      <c r="O252" s="66" t="n">
        <f aca="false">ROUND(S252*W252,0)</f>
        <v>72</v>
      </c>
      <c r="P252" s="66" t="n">
        <f aca="false">IF(F252="","",ROUND(SQRT((F252*L252/100)^2+(G252*O252)^2),0))</f>
        <v>55</v>
      </c>
      <c r="R252" s="67" t="n">
        <v>21.3347182579386</v>
      </c>
      <c r="S252" s="68" t="n">
        <f aca="false">U252*V252*$F$5</f>
        <v>498.871436256052</v>
      </c>
      <c r="T252" s="69" t="n">
        <f aca="false">MAX(0,MIN(1,R252/100+$D$5))</f>
        <v>0.724592043771639</v>
      </c>
      <c r="U252" s="69" t="n">
        <v>0.267348036578806</v>
      </c>
      <c r="V252" s="68" t="n">
        <v>1866</v>
      </c>
      <c r="W252" s="69" t="n">
        <v>0.144238908687966</v>
      </c>
      <c r="X252" s="70" t="s">
        <v>188</v>
      </c>
      <c r="Y252" s="70" t="s">
        <v>189</v>
      </c>
    </row>
    <row r="253" customFormat="false" ht="15" hidden="false" customHeight="false" outlineLevel="0" collapsed="false">
      <c r="A253" s="32" t="s">
        <v>444</v>
      </c>
      <c r="B253" s="32" t="s">
        <v>319</v>
      </c>
      <c r="C253" s="32" t="s">
        <v>476</v>
      </c>
      <c r="D253" s="66" t="n">
        <f aca="false">ROUND(S253*T253,0)</f>
        <v>405</v>
      </c>
      <c r="E253" s="66" t="n">
        <f aca="false">ROUND(S253,0)-D253</f>
        <v>129</v>
      </c>
      <c r="F253" s="66" t="n">
        <f aca="false">IF(COUNTA(D253:E253)=0,"",SUM(D253:E253))</f>
        <v>534</v>
      </c>
      <c r="G253" s="47" t="n">
        <f aca="false">IF(OR(F253="",F253=0),"",D253/F253)</f>
        <v>0.758426966292135</v>
      </c>
      <c r="H253" s="47" t="n">
        <f aca="false">IF(OR(F253="",F253=0),"",E253/F253)</f>
        <v>0.241573033707865</v>
      </c>
      <c r="I253" s="32" t="s">
        <v>187</v>
      </c>
      <c r="J253" s="36" t="n">
        <v>3.50278191458698</v>
      </c>
      <c r="K253" s="36" t="n">
        <f aca="false">$K$8</f>
        <v>1.08097709874515</v>
      </c>
      <c r="L253" s="36" t="n">
        <f aca="false">SQRT(J253^2+K253^2)</f>
        <v>3.66578676809892</v>
      </c>
      <c r="M253" s="47" t="n">
        <f aca="false">IF(G253="","",MAX(0,G253-1.96*L253/100))</f>
        <v>0.686577545637396</v>
      </c>
      <c r="N253" s="47" t="n">
        <f aca="false">IF(G253="","",MIN(1,G253+1.96*L253/100))</f>
        <v>0.830276386946874</v>
      </c>
      <c r="O253" s="66" t="n">
        <f aca="false">ROUND(S253*W253,0)</f>
        <v>77</v>
      </c>
      <c r="P253" s="66" t="n">
        <f aca="false">IF(F253="","",ROUND(SQRT((F253*L253/100)^2+(G253*O253)^2),0))</f>
        <v>62</v>
      </c>
      <c r="R253" s="67" t="n">
        <v>24.7315027734197</v>
      </c>
      <c r="S253" s="68" t="n">
        <f aca="false">U253*V253*$F$5</f>
        <v>533.985148514852</v>
      </c>
      <c r="T253" s="69" t="n">
        <f aca="false">MAX(0,MIN(1,R253/100+$D$5))</f>
        <v>0.758559888926451</v>
      </c>
      <c r="U253" s="69" t="n">
        <v>0.698019801980198</v>
      </c>
      <c r="V253" s="68" t="n">
        <v>765</v>
      </c>
      <c r="W253" s="69" t="n">
        <v>0.144238908687966</v>
      </c>
      <c r="X253" s="70" t="s">
        <v>188</v>
      </c>
      <c r="Y253" s="70" t="s">
        <v>189</v>
      </c>
    </row>
    <row r="254" customFormat="false" ht="15" hidden="false" customHeight="false" outlineLevel="0" collapsed="false">
      <c r="A254" s="32" t="s">
        <v>444</v>
      </c>
      <c r="B254" s="32" t="s">
        <v>319</v>
      </c>
      <c r="C254" s="32" t="s">
        <v>477</v>
      </c>
      <c r="D254" s="66" t="n">
        <f aca="false">ROUND(S254*T254,0)</f>
        <v>575</v>
      </c>
      <c r="E254" s="66" t="n">
        <f aca="false">ROUND(S254,0)-D254</f>
        <v>223</v>
      </c>
      <c r="F254" s="66" t="n">
        <f aca="false">IF(COUNTA(D254:E254)=0,"",SUM(D254:E254))</f>
        <v>798</v>
      </c>
      <c r="G254" s="47" t="n">
        <f aca="false">IF(OR(F254="",F254=0),"",D254/F254)</f>
        <v>0.720551378446115</v>
      </c>
      <c r="H254" s="47" t="n">
        <f aca="false">IF(OR(F254="",F254=0),"",E254/F254)</f>
        <v>0.279448621553885</v>
      </c>
      <c r="I254" s="32" t="s">
        <v>187</v>
      </c>
      <c r="J254" s="36" t="n">
        <v>2.43699899914484</v>
      </c>
      <c r="K254" s="36" t="n">
        <f aca="false">$K$8</f>
        <v>1.08097709874515</v>
      </c>
      <c r="L254" s="36" t="n">
        <f aca="false">SQRT(J254^2+K254^2)</f>
        <v>2.66598492303397</v>
      </c>
      <c r="M254" s="47" t="n">
        <f aca="false">IF(G254="","",MAX(0,G254-1.96*L254/100))</f>
        <v>0.66829807395465</v>
      </c>
      <c r="N254" s="47" t="n">
        <f aca="false">IF(G254="","",MIN(1,G254+1.96*L254/100))</f>
        <v>0.772804682937581</v>
      </c>
      <c r="O254" s="66" t="n">
        <f aca="false">ROUND(S254*W254,0)</f>
        <v>68</v>
      </c>
      <c r="P254" s="66" t="n">
        <f aca="false">IF(F254="","",ROUND(SQRT((F254*L254/100)^2+(G254*O254)^2),0))</f>
        <v>53</v>
      </c>
      <c r="R254" s="67" t="n">
        <v>20.9103517210148</v>
      </c>
      <c r="S254" s="68" t="n">
        <f aca="false">U254*V254*$F$5</f>
        <v>798.341340075854</v>
      </c>
      <c r="T254" s="69" t="n">
        <f aca="false">MAX(0,MIN(1,R254/100+$D$5))</f>
        <v>0.720348378402401</v>
      </c>
      <c r="U254" s="69" t="n">
        <v>0.465233881163085</v>
      </c>
      <c r="V254" s="68" t="n">
        <v>1716</v>
      </c>
      <c r="W254" s="69" t="n">
        <v>0.084758520671361</v>
      </c>
      <c r="X254" s="70" t="s">
        <v>194</v>
      </c>
      <c r="Y254" s="70" t="s">
        <v>189</v>
      </c>
    </row>
    <row r="255" customFormat="false" ht="15" hidden="false" customHeight="false" outlineLevel="0" collapsed="false">
      <c r="A255" s="32" t="s">
        <v>444</v>
      </c>
      <c r="B255" s="32" t="s">
        <v>319</v>
      </c>
      <c r="C255" s="32" t="s">
        <v>478</v>
      </c>
      <c r="D255" s="66" t="n">
        <f aca="false">ROUND(S255*T255,0)</f>
        <v>471</v>
      </c>
      <c r="E255" s="66" t="n">
        <f aca="false">ROUND(S255,0)-D255</f>
        <v>211</v>
      </c>
      <c r="F255" s="66" t="n">
        <f aca="false">IF(COUNTA(D255:E255)=0,"",SUM(D255:E255))</f>
        <v>682</v>
      </c>
      <c r="G255" s="47" t="n">
        <f aca="false">IF(OR(F255="",F255=0),"",D255/F255)</f>
        <v>0.690615835777126</v>
      </c>
      <c r="H255" s="47" t="n">
        <f aca="false">IF(OR(F255="",F255=0),"",E255/F255)</f>
        <v>0.309384164222874</v>
      </c>
      <c r="I255" s="32" t="s">
        <v>187</v>
      </c>
      <c r="J255" s="36" t="n">
        <v>2.43699899914484</v>
      </c>
      <c r="K255" s="36" t="n">
        <f aca="false">$K$8</f>
        <v>1.08097709874515</v>
      </c>
      <c r="L255" s="36" t="n">
        <f aca="false">SQRT(J255^2+K255^2)</f>
        <v>2.66598492303397</v>
      </c>
      <c r="M255" s="47" t="n">
        <f aca="false">IF(G255="","",MAX(0,G255-1.96*L255/100))</f>
        <v>0.63836253128566</v>
      </c>
      <c r="N255" s="47" t="n">
        <f aca="false">IF(G255="","",MIN(1,G255+1.96*L255/100))</f>
        <v>0.742869140268592</v>
      </c>
      <c r="O255" s="66" t="n">
        <f aca="false">ROUND(S255*W255,0)</f>
        <v>58</v>
      </c>
      <c r="P255" s="66" t="n">
        <f aca="false">IF(F255="","",ROUND(SQRT((F255*L255/100)^2+(G255*O255)^2),0))</f>
        <v>44</v>
      </c>
      <c r="R255" s="67" t="n">
        <v>17.8679392524027</v>
      </c>
      <c r="S255" s="68" t="n">
        <f aca="false">U255*V255*$F$5</f>
        <v>682.091267235719</v>
      </c>
      <c r="T255" s="69" t="n">
        <f aca="false">MAX(0,MIN(1,R255/100+$D$5))</f>
        <v>0.68992425371628</v>
      </c>
      <c r="U255" s="69" t="n">
        <v>0.443204202232436</v>
      </c>
      <c r="V255" s="68" t="n">
        <v>1539</v>
      </c>
      <c r="W255" s="69" t="n">
        <v>0.084758520671361</v>
      </c>
      <c r="X255" s="70" t="s">
        <v>194</v>
      </c>
      <c r="Y255" s="70" t="s">
        <v>189</v>
      </c>
    </row>
    <row r="256" customFormat="false" ht="15" hidden="false" customHeight="false" outlineLevel="0" collapsed="false">
      <c r="A256" s="32" t="s">
        <v>444</v>
      </c>
      <c r="B256" s="32" t="s">
        <v>319</v>
      </c>
      <c r="C256" s="32" t="s">
        <v>479</v>
      </c>
      <c r="D256" s="66" t="n">
        <f aca="false">ROUND(S256*T256,0)</f>
        <v>536</v>
      </c>
      <c r="E256" s="66" t="n">
        <f aca="false">ROUND(S256,0)-D256</f>
        <v>249</v>
      </c>
      <c r="F256" s="66" t="n">
        <f aca="false">IF(COUNTA(D256:E256)=0,"",SUM(D256:E256))</f>
        <v>785</v>
      </c>
      <c r="G256" s="47" t="n">
        <f aca="false">IF(OR(F256="",F256=0),"",D256/F256)</f>
        <v>0.682802547770701</v>
      </c>
      <c r="H256" s="47" t="n">
        <f aca="false">IF(OR(F256="",F256=0),"",E256/F256)</f>
        <v>0.317197452229299</v>
      </c>
      <c r="I256" s="32" t="s">
        <v>187</v>
      </c>
      <c r="J256" s="36" t="n">
        <v>2.43699899914484</v>
      </c>
      <c r="K256" s="36" t="n">
        <f aca="false">$K$8</f>
        <v>1.08097709874515</v>
      </c>
      <c r="L256" s="36" t="n">
        <f aca="false">SQRT(J256^2+K256^2)</f>
        <v>2.66598492303397</v>
      </c>
      <c r="M256" s="47" t="n">
        <f aca="false">IF(G256="","",MAX(0,G256-1.96*L256/100))</f>
        <v>0.630549243279235</v>
      </c>
      <c r="N256" s="47" t="n">
        <f aca="false">IF(G256="","",MIN(1,G256+1.96*L256/100))</f>
        <v>0.735055852262166</v>
      </c>
      <c r="O256" s="66" t="n">
        <f aca="false">ROUND(S256*W256,0)</f>
        <v>67</v>
      </c>
      <c r="P256" s="66" t="n">
        <f aca="false">IF(F256="","",ROUND(SQRT((F256*L256/100)^2+(G256*O256)^2),0))</f>
        <v>50</v>
      </c>
      <c r="R256" s="67" t="n">
        <v>17.084100294049</v>
      </c>
      <c r="S256" s="68" t="n">
        <f aca="false">U256*V256*$F$5</f>
        <v>785.450874831763</v>
      </c>
      <c r="T256" s="69" t="n">
        <f aca="false">MAX(0,MIN(1,R256/100+$D$5))</f>
        <v>0.682085864132744</v>
      </c>
      <c r="U256" s="69" t="n">
        <v>0.534320323014805</v>
      </c>
      <c r="V256" s="68" t="n">
        <v>1470</v>
      </c>
      <c r="W256" s="69" t="n">
        <v>0.084758520671361</v>
      </c>
      <c r="X256" s="70" t="s">
        <v>194</v>
      </c>
      <c r="Y256" s="70" t="s">
        <v>189</v>
      </c>
    </row>
    <row r="257" customFormat="false" ht="15" hidden="false" customHeight="false" outlineLevel="0" collapsed="false">
      <c r="A257" s="32" t="s">
        <v>444</v>
      </c>
      <c r="B257" s="32" t="s">
        <v>319</v>
      </c>
      <c r="C257" s="32" t="s">
        <v>480</v>
      </c>
      <c r="D257" s="66" t="n">
        <f aca="false">ROUND(S257*T257,0)</f>
        <v>974</v>
      </c>
      <c r="E257" s="66" t="n">
        <f aca="false">ROUND(S257,0)-D257</f>
        <v>454</v>
      </c>
      <c r="F257" s="66" t="n">
        <f aca="false">IF(COUNTA(D257:E257)=0,"",SUM(D257:E257))</f>
        <v>1428</v>
      </c>
      <c r="G257" s="47" t="n">
        <f aca="false">IF(OR(F257="",F257=0),"",D257/F257)</f>
        <v>0.682072829131653</v>
      </c>
      <c r="H257" s="47" t="n">
        <f aca="false">IF(OR(F257="",F257=0),"",E257/F257)</f>
        <v>0.317927170868347</v>
      </c>
      <c r="I257" s="32" t="s">
        <v>290</v>
      </c>
      <c r="J257" s="36" t="n">
        <v>2.17211657538669</v>
      </c>
      <c r="K257" s="36" t="n">
        <f aca="false">$K$8</f>
        <v>1.08097709874515</v>
      </c>
      <c r="L257" s="36" t="n">
        <f aca="false">SQRT(J257^2+K257^2)</f>
        <v>2.4262320385901</v>
      </c>
      <c r="M257" s="47" t="n">
        <f aca="false">IF(G257="","",MAX(0,G257-1.96*L257/100))</f>
        <v>0.634518681175287</v>
      </c>
      <c r="N257" s="47" t="n">
        <f aca="false">IF(G257="","",MIN(1,G257+1.96*L257/100))</f>
        <v>0.729626977088019</v>
      </c>
      <c r="O257" s="66" t="n">
        <f aca="false">ROUND(S257*W257,0)</f>
        <v>90</v>
      </c>
      <c r="P257" s="66" t="n">
        <f aca="false">IF(F257="","",ROUND(SQRT((F257*L257/100)^2+(G257*O257)^2),0))</f>
        <v>70</v>
      </c>
      <c r="R257" s="67" t="n">
        <v>17.0359353516859</v>
      </c>
      <c r="S257" s="68" t="n">
        <f aca="false">U257*V257*$F$5</f>
        <v>1428.36591156443</v>
      </c>
      <c r="T257" s="69" t="n">
        <f aca="false">MAX(0,MIN(1,R257/100+$D$5))</f>
        <v>0.681604214709113</v>
      </c>
      <c r="U257" s="69" t="n">
        <v>0.904029057952171</v>
      </c>
      <c r="V257" s="68" t="n">
        <v>1580</v>
      </c>
      <c r="W257" s="69" t="n">
        <v>0.0626598089245614</v>
      </c>
      <c r="X257" s="70" t="s">
        <v>227</v>
      </c>
      <c r="Y257" s="70" t="s">
        <v>189</v>
      </c>
    </row>
    <row r="258" customFormat="false" ht="15" hidden="false" customHeight="false" outlineLevel="0" collapsed="false">
      <c r="A258" s="32" t="s">
        <v>444</v>
      </c>
      <c r="B258" s="32" t="s">
        <v>481</v>
      </c>
      <c r="C258" s="32" t="s">
        <v>482</v>
      </c>
      <c r="D258" s="66" t="n">
        <f aca="false">ROUND(S258*T258,0)</f>
        <v>376</v>
      </c>
      <c r="E258" s="66" t="n">
        <f aca="false">ROUND(S258,0)-D258</f>
        <v>343</v>
      </c>
      <c r="F258" s="66" t="n">
        <f aca="false">IF(COUNTA(D258:E258)=0,"",SUM(D258:E258))</f>
        <v>719</v>
      </c>
      <c r="G258" s="47" t="n">
        <f aca="false">IF(OR(F258="",F258=0),"",D258/F258)</f>
        <v>0.522948539638387</v>
      </c>
      <c r="H258" s="47" t="n">
        <f aca="false">IF(OR(F258="",F258=0),"",E258/F258)</f>
        <v>0.477051460361613</v>
      </c>
      <c r="I258" s="32" t="s">
        <v>187</v>
      </c>
      <c r="J258" s="36" t="n">
        <v>2.43699899914484</v>
      </c>
      <c r="K258" s="36" t="n">
        <f aca="false">$K$8</f>
        <v>1.08097709874515</v>
      </c>
      <c r="L258" s="36" t="n">
        <f aca="false">SQRT(J258^2+K258^2)</f>
        <v>2.66598492303397</v>
      </c>
      <c r="M258" s="47" t="n">
        <f aca="false">IF(G258="","",MAX(0,G258-1.96*L258/100))</f>
        <v>0.470695235146921</v>
      </c>
      <c r="N258" s="47" t="n">
        <f aca="false">IF(G258="","",MIN(1,G258+1.96*L258/100))</f>
        <v>0.575201844129852</v>
      </c>
      <c r="O258" s="66" t="n">
        <f aca="false">ROUND(S258*W258,0)</f>
        <v>61</v>
      </c>
      <c r="P258" s="66" t="n">
        <f aca="false">IF(F258="","",ROUND(SQRT((F258*L258/100)^2+(G258*O258)^2),0))</f>
        <v>37</v>
      </c>
      <c r="R258" s="67" t="n">
        <v>1.17215128597914</v>
      </c>
      <c r="S258" s="68" t="n">
        <f aca="false">U258*V258*$F$5</f>
        <v>718.755218216319</v>
      </c>
      <c r="T258" s="69" t="n">
        <f aca="false">MAX(0,MIN(1,R258/100+$D$5))</f>
        <v>0.522966374052045</v>
      </c>
      <c r="U258" s="69" t="n">
        <v>0.675521821631879</v>
      </c>
      <c r="V258" s="68" t="n">
        <v>1064</v>
      </c>
      <c r="W258" s="69" t="n">
        <v>0.084758520671361</v>
      </c>
      <c r="X258" s="70" t="s">
        <v>194</v>
      </c>
      <c r="Y258" s="70" t="s">
        <v>189</v>
      </c>
    </row>
    <row r="259" customFormat="false" ht="15" hidden="false" customHeight="false" outlineLevel="0" collapsed="false">
      <c r="A259" s="32" t="s">
        <v>444</v>
      </c>
      <c r="B259" s="32" t="s">
        <v>481</v>
      </c>
      <c r="C259" s="32" t="s">
        <v>483</v>
      </c>
      <c r="D259" s="66" t="n">
        <f aca="false">ROUND(S259*T259,0)</f>
        <v>482</v>
      </c>
      <c r="E259" s="66" t="n">
        <f aca="false">ROUND(S259,0)-D259</f>
        <v>447</v>
      </c>
      <c r="F259" s="66" t="n">
        <f aca="false">IF(COUNTA(D259:E259)=0,"",SUM(D259:E259))</f>
        <v>929</v>
      </c>
      <c r="G259" s="47" t="n">
        <f aca="false">IF(OR(F259="",F259=0),"",D259/F259)</f>
        <v>0.518837459634015</v>
      </c>
      <c r="H259" s="47" t="n">
        <f aca="false">IF(OR(F259="",F259=0),"",E259/F259)</f>
        <v>0.481162540365985</v>
      </c>
      <c r="I259" s="32" t="s">
        <v>187</v>
      </c>
      <c r="J259" s="36" t="n">
        <v>2.17211657538669</v>
      </c>
      <c r="K259" s="36" t="n">
        <f aca="false">$K$8</f>
        <v>1.08097709874515</v>
      </c>
      <c r="L259" s="36" t="n">
        <f aca="false">SQRT(J259^2+K259^2)</f>
        <v>2.4262320385901</v>
      </c>
      <c r="M259" s="47" t="n">
        <f aca="false">IF(G259="","",MAX(0,G259-1.96*L259/100))</f>
        <v>0.471283311677649</v>
      </c>
      <c r="N259" s="47" t="n">
        <f aca="false">IF(G259="","",MIN(1,G259+1.96*L259/100))</f>
        <v>0.566391607590381</v>
      </c>
      <c r="O259" s="66" t="n">
        <f aca="false">ROUND(S259*W259,0)</f>
        <v>58</v>
      </c>
      <c r="P259" s="66" t="n">
        <f aca="false">IF(F259="","",ROUND(SQRT((F259*L259/100)^2+(G259*O259)^2),0))</f>
        <v>38</v>
      </c>
      <c r="R259" s="67" t="n">
        <v>0.730184286070783</v>
      </c>
      <c r="S259" s="68" t="n">
        <f aca="false">U259*V259*$F$5</f>
        <v>929.064439140811</v>
      </c>
      <c r="T259" s="69" t="n">
        <f aca="false">MAX(0,MIN(1,R259/100+$D$5))</f>
        <v>0.518546704052961</v>
      </c>
      <c r="U259" s="69" t="n">
        <v>0.720763723150358</v>
      </c>
      <c r="V259" s="68" t="n">
        <v>1289</v>
      </c>
      <c r="W259" s="69" t="n">
        <v>0.0626598089245614</v>
      </c>
      <c r="X259" s="70" t="s">
        <v>227</v>
      </c>
      <c r="Y259" s="70" t="s">
        <v>189</v>
      </c>
    </row>
    <row r="260" customFormat="false" ht="15" hidden="false" customHeight="false" outlineLevel="0" collapsed="false">
      <c r="A260" s="32" t="s">
        <v>444</v>
      </c>
      <c r="B260" s="32" t="s">
        <v>481</v>
      </c>
      <c r="C260" s="32" t="s">
        <v>484</v>
      </c>
      <c r="D260" s="66" t="n">
        <f aca="false">ROUND(S260*T260,0)</f>
        <v>552</v>
      </c>
      <c r="E260" s="66" t="n">
        <f aca="false">ROUND(S260,0)-D260</f>
        <v>438</v>
      </c>
      <c r="F260" s="66" t="n">
        <f aca="false">IF(COUNTA(D260:E260)=0,"",SUM(D260:E260))</f>
        <v>990</v>
      </c>
      <c r="G260" s="47" t="n">
        <f aca="false">IF(OR(F260="",F260=0),"",D260/F260)</f>
        <v>0.557575757575758</v>
      </c>
      <c r="H260" s="47" t="n">
        <f aca="false">IF(OR(F260="",F260=0),"",E260/F260)</f>
        <v>0.442424242424242</v>
      </c>
      <c r="I260" s="32" t="s">
        <v>187</v>
      </c>
      <c r="J260" s="36" t="n">
        <v>2.17211657538669</v>
      </c>
      <c r="K260" s="36" t="n">
        <f aca="false">$K$8</f>
        <v>1.08097709874515</v>
      </c>
      <c r="L260" s="36" t="n">
        <f aca="false">SQRT(J260^2+K260^2)</f>
        <v>2.4262320385901</v>
      </c>
      <c r="M260" s="47" t="n">
        <f aca="false">IF(G260="","",MAX(0,G260-1.96*L260/100))</f>
        <v>0.510021609619392</v>
      </c>
      <c r="N260" s="47" t="n">
        <f aca="false">IF(G260="","",MIN(1,G260+1.96*L260/100))</f>
        <v>0.605129905532124</v>
      </c>
      <c r="O260" s="66" t="n">
        <f aca="false">ROUND(S260*W260,0)</f>
        <v>62</v>
      </c>
      <c r="P260" s="66" t="n">
        <f aca="false">IF(F260="","",ROUND(SQRT((F260*L260/100)^2+(G260*O260)^2),0))</f>
        <v>42</v>
      </c>
      <c r="R260" s="67" t="n">
        <v>4.652331298145</v>
      </c>
      <c r="S260" s="68" t="n">
        <f aca="false">U260*V260*$F$5</f>
        <v>990.257425742575</v>
      </c>
      <c r="T260" s="69" t="n">
        <f aca="false">MAX(0,MIN(1,R260/100+$D$5))</f>
        <v>0.557768174173704</v>
      </c>
      <c r="U260" s="69" t="n">
        <v>0.601980198019802</v>
      </c>
      <c r="V260" s="68" t="n">
        <v>1645</v>
      </c>
      <c r="W260" s="69" t="n">
        <v>0.0626598089245614</v>
      </c>
      <c r="X260" s="70" t="s">
        <v>227</v>
      </c>
      <c r="Y260" s="70" t="s">
        <v>189</v>
      </c>
    </row>
    <row r="261" customFormat="false" ht="15" hidden="false" customHeight="false" outlineLevel="0" collapsed="false">
      <c r="A261" s="32" t="s">
        <v>444</v>
      </c>
      <c r="B261" s="32" t="s">
        <v>481</v>
      </c>
      <c r="C261" s="32" t="s">
        <v>485</v>
      </c>
      <c r="D261" s="66" t="n">
        <f aca="false">ROUND(S261*T261,0)</f>
        <v>260</v>
      </c>
      <c r="E261" s="66" t="n">
        <f aca="false">ROUND(S261,0)-D261</f>
        <v>254</v>
      </c>
      <c r="F261" s="66" t="n">
        <f aca="false">IF(COUNTA(D261:E261)=0,"",SUM(D261:E261))</f>
        <v>514</v>
      </c>
      <c r="G261" s="47" t="n">
        <f aca="false">IF(OR(F261="",F261=0),"",D261/F261)</f>
        <v>0.505836575875486</v>
      </c>
      <c r="H261" s="47" t="n">
        <f aca="false">IF(OR(F261="",F261=0),"",E261/F261)</f>
        <v>0.494163424124514</v>
      </c>
      <c r="I261" s="32" t="s">
        <v>187</v>
      </c>
      <c r="J261" s="36" t="n">
        <v>3.50278191458698</v>
      </c>
      <c r="K261" s="36" t="n">
        <f aca="false">$K$8</f>
        <v>1.08097709874515</v>
      </c>
      <c r="L261" s="36" t="n">
        <f aca="false">SQRT(J261^2+K261^2)</f>
        <v>3.66578676809892</v>
      </c>
      <c r="M261" s="47" t="n">
        <f aca="false">IF(G261="","",MAX(0,G261-1.96*L261/100))</f>
        <v>0.433987155220748</v>
      </c>
      <c r="N261" s="47" t="n">
        <f aca="false">IF(G261="","",MIN(1,G261+1.96*L261/100))</f>
        <v>0.577685996530225</v>
      </c>
      <c r="O261" s="66" t="n">
        <f aca="false">ROUND(S261*W261,0)</f>
        <v>74</v>
      </c>
      <c r="P261" s="66" t="n">
        <f aca="false">IF(F261="","",ROUND(SQRT((F261*L261/100)^2+(G261*O261)^2),0))</f>
        <v>42</v>
      </c>
      <c r="R261" s="67" t="n">
        <v>-0.586532914527375</v>
      </c>
      <c r="S261" s="68" t="n">
        <f aca="false">U261*V261*$F$5</f>
        <v>513.768181818182</v>
      </c>
      <c r="T261" s="69" t="n">
        <f aca="false">MAX(0,MIN(1,R261/100+$D$5))</f>
        <v>0.50537953204698</v>
      </c>
      <c r="U261" s="69" t="n">
        <v>0.547727272727273</v>
      </c>
      <c r="V261" s="68" t="n">
        <v>938</v>
      </c>
      <c r="W261" s="69" t="n">
        <v>0.144238908687966</v>
      </c>
      <c r="X261" s="70" t="s">
        <v>188</v>
      </c>
      <c r="Y261" s="70" t="s">
        <v>189</v>
      </c>
    </row>
    <row r="262" customFormat="false" ht="15" hidden="false" customHeight="false" outlineLevel="0" collapsed="false">
      <c r="A262" s="32" t="s">
        <v>444</v>
      </c>
      <c r="B262" s="32" t="s">
        <v>481</v>
      </c>
      <c r="C262" s="32" t="s">
        <v>486</v>
      </c>
      <c r="D262" s="66" t="n">
        <f aca="false">ROUND(S262*T262,0)</f>
        <v>438</v>
      </c>
      <c r="E262" s="66" t="n">
        <f aca="false">ROUND(S262,0)-D262</f>
        <v>354</v>
      </c>
      <c r="F262" s="66" t="n">
        <f aca="false">IF(COUNTA(D262:E262)=0,"",SUM(D262:E262))</f>
        <v>792</v>
      </c>
      <c r="G262" s="47" t="n">
        <f aca="false">IF(OR(F262="",F262=0),"",D262/F262)</f>
        <v>0.553030303030303</v>
      </c>
      <c r="H262" s="47" t="n">
        <f aca="false">IF(OR(F262="",F262=0),"",E262/F262)</f>
        <v>0.446969696969697</v>
      </c>
      <c r="I262" s="32" t="s">
        <v>187</v>
      </c>
      <c r="J262" s="36" t="n">
        <v>2.43699899914484</v>
      </c>
      <c r="K262" s="36" t="n">
        <f aca="false">$K$8</f>
        <v>1.08097709874515</v>
      </c>
      <c r="L262" s="36" t="n">
        <f aca="false">SQRT(J262^2+K262^2)</f>
        <v>2.66598492303397</v>
      </c>
      <c r="M262" s="47" t="n">
        <f aca="false">IF(G262="","",MAX(0,G262-1.96*L262/100))</f>
        <v>0.500776998538837</v>
      </c>
      <c r="N262" s="47" t="n">
        <f aca="false">IF(G262="","",MIN(1,G262+1.96*L262/100))</f>
        <v>0.605283607521769</v>
      </c>
      <c r="O262" s="66" t="n">
        <f aca="false">ROUND(S262*W262,0)</f>
        <v>67</v>
      </c>
      <c r="P262" s="66" t="n">
        <f aca="false">IF(F262="","",ROUND(SQRT((F262*L262/100)^2+(G262*O262)^2),0))</f>
        <v>43</v>
      </c>
      <c r="R262" s="67" t="n">
        <v>4.18873919192523</v>
      </c>
      <c r="S262" s="68" t="n">
        <f aca="false">U262*V262*$F$5</f>
        <v>792.466367713005</v>
      </c>
      <c r="T262" s="69" t="n">
        <f aca="false">MAX(0,MIN(1,R262/100+$D$5))</f>
        <v>0.553132253111506</v>
      </c>
      <c r="U262" s="69" t="n">
        <v>0.56203288490284</v>
      </c>
      <c r="V262" s="68" t="n">
        <v>1410</v>
      </c>
      <c r="W262" s="69" t="n">
        <v>0.084758520671361</v>
      </c>
      <c r="X262" s="70" t="s">
        <v>194</v>
      </c>
      <c r="Y262" s="70" t="s">
        <v>189</v>
      </c>
    </row>
    <row r="263" customFormat="false" ht="15" hidden="false" customHeight="false" outlineLevel="0" collapsed="false">
      <c r="A263" s="32" t="s">
        <v>444</v>
      </c>
      <c r="B263" s="32" t="s">
        <v>481</v>
      </c>
      <c r="C263" s="32" t="s">
        <v>487</v>
      </c>
      <c r="D263" s="66" t="n">
        <f aca="false">ROUND(S263*T263,0)</f>
        <v>438</v>
      </c>
      <c r="E263" s="66" t="n">
        <f aca="false">ROUND(S263,0)-D263</f>
        <v>402</v>
      </c>
      <c r="F263" s="66" t="n">
        <f aca="false">IF(COUNTA(D263:E263)=0,"",SUM(D263:E263))</f>
        <v>840</v>
      </c>
      <c r="G263" s="47" t="n">
        <f aca="false">IF(OR(F263="",F263=0),"",D263/F263)</f>
        <v>0.521428571428572</v>
      </c>
      <c r="H263" s="47" t="n">
        <f aca="false">IF(OR(F263="",F263=0),"",E263/F263)</f>
        <v>0.478571428571429</v>
      </c>
      <c r="I263" s="32" t="s">
        <v>187</v>
      </c>
      <c r="J263" s="36" t="n">
        <v>2.43699899914484</v>
      </c>
      <c r="K263" s="36" t="n">
        <f aca="false">$K$8</f>
        <v>1.08097709874515</v>
      </c>
      <c r="L263" s="36" t="n">
        <f aca="false">SQRT(J263^2+K263^2)</f>
        <v>2.66598492303397</v>
      </c>
      <c r="M263" s="47" t="n">
        <f aca="false">IF(G263="","",MAX(0,G263-1.96*L263/100))</f>
        <v>0.469175266937106</v>
      </c>
      <c r="N263" s="47" t="n">
        <f aca="false">IF(G263="","",MIN(1,G263+1.96*L263/100))</f>
        <v>0.573681875920037</v>
      </c>
      <c r="O263" s="66" t="n">
        <f aca="false">ROUND(S263*W263,0)</f>
        <v>71</v>
      </c>
      <c r="P263" s="66" t="n">
        <f aca="false">IF(F263="","",ROUND(SQRT((F263*L263/100)^2+(G263*O263)^2),0))</f>
        <v>43</v>
      </c>
      <c r="R263" s="67" t="n">
        <v>1.02529158975248</v>
      </c>
      <c r="S263" s="68" t="n">
        <f aca="false">U263*V263*$F$5</f>
        <v>839.707716289945</v>
      </c>
      <c r="T263" s="69" t="n">
        <f aca="false">MAX(0,MIN(1,R263/100+$D$5))</f>
        <v>0.521497777089778</v>
      </c>
      <c r="U263" s="69" t="n">
        <v>0.624318004676539</v>
      </c>
      <c r="V263" s="68" t="n">
        <v>1345</v>
      </c>
      <c r="W263" s="69" t="n">
        <v>0.084758520671361</v>
      </c>
      <c r="X263" s="70" t="s">
        <v>194</v>
      </c>
      <c r="Y263" s="70" t="s">
        <v>189</v>
      </c>
    </row>
    <row r="264" customFormat="false" ht="15" hidden="false" customHeight="false" outlineLevel="0" collapsed="false">
      <c r="A264" s="32" t="s">
        <v>444</v>
      </c>
      <c r="B264" s="32" t="s">
        <v>481</v>
      </c>
      <c r="C264" s="32" t="s">
        <v>488</v>
      </c>
      <c r="D264" s="66" t="n">
        <f aca="false">ROUND(S264*T264,0)</f>
        <v>279</v>
      </c>
      <c r="E264" s="66" t="n">
        <f aca="false">ROUND(S264,0)-D264</f>
        <v>235</v>
      </c>
      <c r="F264" s="66" t="n">
        <f aca="false">IF(COUNTA(D264:E264)=0,"",SUM(D264:E264))</f>
        <v>514</v>
      </c>
      <c r="G264" s="47" t="n">
        <f aca="false">IF(OR(F264="",F264=0),"",D264/F264)</f>
        <v>0.542801556420233</v>
      </c>
      <c r="H264" s="47" t="n">
        <f aca="false">IF(OR(F264="",F264=0),"",E264/F264)</f>
        <v>0.457198443579767</v>
      </c>
      <c r="I264" s="32" t="s">
        <v>187</v>
      </c>
      <c r="J264" s="36" t="n">
        <v>3.50278191458698</v>
      </c>
      <c r="K264" s="36" t="n">
        <f aca="false">$K$8</f>
        <v>1.08097709874515</v>
      </c>
      <c r="L264" s="36" t="n">
        <f aca="false">SQRT(J264^2+K264^2)</f>
        <v>3.66578676809892</v>
      </c>
      <c r="M264" s="47" t="n">
        <f aca="false">IF(G264="","",MAX(0,G264-1.96*L264/100))</f>
        <v>0.470952135765495</v>
      </c>
      <c r="N264" s="47" t="n">
        <f aca="false">IF(G264="","",MIN(1,G264+1.96*L264/100))</f>
        <v>0.614650977074972</v>
      </c>
      <c r="O264" s="66" t="n">
        <f aca="false">ROUND(S264*W264,0)</f>
        <v>74</v>
      </c>
      <c r="P264" s="66" t="n">
        <f aca="false">IF(F264="","",ROUND(SQRT((F264*L264/100)^2+(G264*O264)^2),0))</f>
        <v>44</v>
      </c>
      <c r="R264" s="67" t="n">
        <v>3.14018101997895</v>
      </c>
      <c r="S264" s="68" t="n">
        <f aca="false">U264*V264*$F$5</f>
        <v>514.18359375</v>
      </c>
      <c r="T264" s="69" t="n">
        <f aca="false">MAX(0,MIN(1,R264/100+$D$5))</f>
        <v>0.542646671392043</v>
      </c>
      <c r="U264" s="69" t="n">
        <v>0.641927083333333</v>
      </c>
      <c r="V264" s="68" t="n">
        <v>801</v>
      </c>
      <c r="W264" s="69" t="n">
        <v>0.144238908687966</v>
      </c>
      <c r="X264" s="70" t="s">
        <v>188</v>
      </c>
      <c r="Y264" s="70" t="s">
        <v>189</v>
      </c>
    </row>
    <row r="265" customFormat="false" ht="15" hidden="false" customHeight="false" outlineLevel="0" collapsed="false">
      <c r="A265" s="32" t="s">
        <v>444</v>
      </c>
      <c r="B265" s="32" t="s">
        <v>481</v>
      </c>
      <c r="C265" s="32" t="s">
        <v>489</v>
      </c>
      <c r="D265" s="66" t="n">
        <f aca="false">ROUND(S265*T265,0)</f>
        <v>404</v>
      </c>
      <c r="E265" s="66" t="n">
        <f aca="false">ROUND(S265,0)-D265</f>
        <v>302</v>
      </c>
      <c r="F265" s="66" t="n">
        <f aca="false">IF(COUNTA(D265:E265)=0,"",SUM(D265:E265))</f>
        <v>706</v>
      </c>
      <c r="G265" s="47" t="n">
        <f aca="false">IF(OR(F265="",F265=0),"",D265/F265)</f>
        <v>0.572237960339943</v>
      </c>
      <c r="H265" s="47" t="n">
        <f aca="false">IF(OR(F265="",F265=0),"",E265/F265)</f>
        <v>0.427762039660057</v>
      </c>
      <c r="I265" s="32" t="s">
        <v>187</v>
      </c>
      <c r="J265" s="36" t="n">
        <v>2.43699899914484</v>
      </c>
      <c r="K265" s="36" t="n">
        <f aca="false">$K$8</f>
        <v>1.08097709874515</v>
      </c>
      <c r="L265" s="36" t="n">
        <f aca="false">SQRT(J265^2+K265^2)</f>
        <v>2.66598492303397</v>
      </c>
      <c r="M265" s="47" t="n">
        <f aca="false">IF(G265="","",MAX(0,G265-1.96*L265/100))</f>
        <v>0.519984655848478</v>
      </c>
      <c r="N265" s="47" t="n">
        <f aca="false">IF(G265="","",MIN(1,G265+1.96*L265/100))</f>
        <v>0.624491264831409</v>
      </c>
      <c r="O265" s="66" t="n">
        <f aca="false">ROUND(S265*W265,0)</f>
        <v>60</v>
      </c>
      <c r="P265" s="66" t="n">
        <f aca="false">IF(F265="","",ROUND(SQRT((F265*L265/100)^2+(G265*O265)^2),0))</f>
        <v>39</v>
      </c>
      <c r="R265" s="67" t="n">
        <v>6.16178003756099</v>
      </c>
      <c r="S265" s="68" t="n">
        <f aca="false">U265*V265*$F$5</f>
        <v>705.860894941635</v>
      </c>
      <c r="T265" s="69" t="n">
        <f aca="false">MAX(0,MIN(1,R265/100+$D$5))</f>
        <v>0.572862661567864</v>
      </c>
      <c r="U265" s="69" t="n">
        <v>0.607976653696498</v>
      </c>
      <c r="V265" s="68" t="n">
        <v>1161</v>
      </c>
      <c r="W265" s="69" t="n">
        <v>0.084758520671361</v>
      </c>
      <c r="X265" s="70" t="s">
        <v>194</v>
      </c>
      <c r="Y265" s="70" t="s">
        <v>189</v>
      </c>
    </row>
    <row r="266" customFormat="false" ht="15" hidden="false" customHeight="false" outlineLevel="0" collapsed="false">
      <c r="A266" s="32" t="s">
        <v>444</v>
      </c>
      <c r="B266" s="32" t="s">
        <v>481</v>
      </c>
      <c r="C266" s="32" t="s">
        <v>490</v>
      </c>
      <c r="D266" s="66" t="n">
        <f aca="false">ROUND(S266*T266,0)</f>
        <v>263</v>
      </c>
      <c r="E266" s="66" t="n">
        <f aca="false">ROUND(S266,0)-D266</f>
        <v>166</v>
      </c>
      <c r="F266" s="66" t="n">
        <f aca="false">IF(COUNTA(D266:E266)=0,"",SUM(D266:E266))</f>
        <v>429</v>
      </c>
      <c r="G266" s="47" t="n">
        <f aca="false">IF(OR(F266="",F266=0),"",D266/F266)</f>
        <v>0.613053613053613</v>
      </c>
      <c r="H266" s="47" t="n">
        <f aca="false">IF(OR(F266="",F266=0),"",E266/F266)</f>
        <v>0.386946386946387</v>
      </c>
      <c r="I266" s="32" t="s">
        <v>187</v>
      </c>
      <c r="J266" s="36" t="n">
        <v>3.50278191458698</v>
      </c>
      <c r="K266" s="36" t="n">
        <f aca="false">$K$8</f>
        <v>1.08097709874515</v>
      </c>
      <c r="L266" s="36" t="n">
        <f aca="false">SQRT(J266^2+K266^2)</f>
        <v>3.66578676809892</v>
      </c>
      <c r="M266" s="47" t="n">
        <f aca="false">IF(G266="","",MAX(0,G266-1.96*L266/100))</f>
        <v>0.541204192398874</v>
      </c>
      <c r="N266" s="47" t="n">
        <f aca="false">IF(G266="","",MIN(1,G266+1.96*L266/100))</f>
        <v>0.684903033708352</v>
      </c>
      <c r="O266" s="66" t="n">
        <f aca="false">ROUND(S266*W266,0)</f>
        <v>62</v>
      </c>
      <c r="P266" s="66" t="n">
        <f aca="false">IF(F266="","",ROUND(SQRT((F266*L266/100)^2+(G266*O266)^2),0))</f>
        <v>41</v>
      </c>
      <c r="R266" s="67" t="n">
        <v>10.0326760431012</v>
      </c>
      <c r="S266" s="68" t="n">
        <f aca="false">U266*V266*$F$5</f>
        <v>429.344262295082</v>
      </c>
      <c r="T266" s="69" t="n">
        <f aca="false">MAX(0,MIN(1,R266/100+$D$5))</f>
        <v>0.611571621623265</v>
      </c>
      <c r="U266" s="69" t="n">
        <v>0.55327868852459</v>
      </c>
      <c r="V266" s="68" t="n">
        <v>776</v>
      </c>
      <c r="W266" s="69" t="n">
        <v>0.144238908687966</v>
      </c>
      <c r="X266" s="70" t="s">
        <v>188</v>
      </c>
      <c r="Y266" s="70" t="s">
        <v>189</v>
      </c>
    </row>
    <row r="267" customFormat="false" ht="15" hidden="false" customHeight="false" outlineLevel="0" collapsed="false">
      <c r="A267" s="32" t="s">
        <v>444</v>
      </c>
      <c r="B267" s="32" t="s">
        <v>481</v>
      </c>
      <c r="C267" s="32" t="s">
        <v>491</v>
      </c>
      <c r="D267" s="66" t="n">
        <f aca="false">ROUND(S267*T267,0)</f>
        <v>278</v>
      </c>
      <c r="E267" s="66" t="n">
        <f aca="false">ROUND(S267,0)-D267</f>
        <v>266</v>
      </c>
      <c r="F267" s="66" t="n">
        <f aca="false">IF(COUNTA(D267:E267)=0,"",SUM(D267:E267))</f>
        <v>544</v>
      </c>
      <c r="G267" s="47" t="n">
        <f aca="false">IF(OR(F267="",F267=0),"",D267/F267)</f>
        <v>0.511029411764706</v>
      </c>
      <c r="H267" s="47" t="n">
        <f aca="false">IF(OR(F267="",F267=0),"",E267/F267)</f>
        <v>0.488970588235294</v>
      </c>
      <c r="I267" s="32" t="s">
        <v>187</v>
      </c>
      <c r="J267" s="36" t="n">
        <v>3.50278191458698</v>
      </c>
      <c r="K267" s="36" t="n">
        <f aca="false">$K$8</f>
        <v>1.08097709874515</v>
      </c>
      <c r="L267" s="36" t="n">
        <f aca="false">SQRT(J267^2+K267^2)</f>
        <v>3.66578676809892</v>
      </c>
      <c r="M267" s="47" t="n">
        <f aca="false">IF(G267="","",MAX(0,G267-1.96*L267/100))</f>
        <v>0.439179991109967</v>
      </c>
      <c r="N267" s="47" t="n">
        <f aca="false">IF(G267="","",MIN(1,G267+1.96*L267/100))</f>
        <v>0.582878832419445</v>
      </c>
      <c r="O267" s="66" t="n">
        <f aca="false">ROUND(S267*W267,0)</f>
        <v>78</v>
      </c>
      <c r="P267" s="66" t="n">
        <f aca="false">IF(F267="","",ROUND(SQRT((F267*L267/100)^2+(G267*O267)^2),0))</f>
        <v>45</v>
      </c>
      <c r="R267" s="67" t="n">
        <v>0.0703092268156521</v>
      </c>
      <c r="S267" s="68" t="n">
        <f aca="false">U267*V267*$F$5</f>
        <v>543.75093399751</v>
      </c>
      <c r="T267" s="69" t="n">
        <f aca="false">MAX(0,MIN(1,R267/100+$D$5))</f>
        <v>0.51194795346041</v>
      </c>
      <c r="U267" s="69" t="n">
        <v>0.687422166874222</v>
      </c>
      <c r="V267" s="68" t="n">
        <v>791</v>
      </c>
      <c r="W267" s="69" t="n">
        <v>0.144238908687966</v>
      </c>
      <c r="X267" s="70" t="s">
        <v>188</v>
      </c>
      <c r="Y267" s="70" t="s">
        <v>189</v>
      </c>
    </row>
    <row r="268" customFormat="false" ht="15" hidden="false" customHeight="false" outlineLevel="0" collapsed="false">
      <c r="A268" s="32" t="s">
        <v>444</v>
      </c>
      <c r="B268" s="32" t="s">
        <v>481</v>
      </c>
      <c r="C268" s="32" t="s">
        <v>492</v>
      </c>
      <c r="D268" s="66" t="n">
        <f aca="false">ROUND(S268*T268,0)</f>
        <v>349</v>
      </c>
      <c r="E268" s="66" t="n">
        <f aca="false">ROUND(S268,0)-D268</f>
        <v>304</v>
      </c>
      <c r="F268" s="66" t="n">
        <f aca="false">IF(COUNTA(D268:E268)=0,"",SUM(D268:E268))</f>
        <v>653</v>
      </c>
      <c r="G268" s="47" t="n">
        <f aca="false">IF(OR(F268="",F268=0),"",D268/F268)</f>
        <v>0.534456355283308</v>
      </c>
      <c r="H268" s="47" t="n">
        <f aca="false">IF(OR(F268="",F268=0),"",E268/F268)</f>
        <v>0.465543644716692</v>
      </c>
      <c r="I268" s="32" t="s">
        <v>187</v>
      </c>
      <c r="J268" s="36" t="n">
        <v>2.43699899914484</v>
      </c>
      <c r="K268" s="36" t="n">
        <f aca="false">$K$8</f>
        <v>1.08097709874515</v>
      </c>
      <c r="L268" s="36" t="n">
        <f aca="false">SQRT(J268^2+K268^2)</f>
        <v>2.66598492303397</v>
      </c>
      <c r="M268" s="47" t="n">
        <f aca="false">IF(G268="","",MAX(0,G268-1.96*L268/100))</f>
        <v>0.482203050791842</v>
      </c>
      <c r="N268" s="47" t="n">
        <f aca="false">IF(G268="","",MIN(1,G268+1.96*L268/100))</f>
        <v>0.586709659774774</v>
      </c>
      <c r="O268" s="66" t="n">
        <f aca="false">ROUND(S268*W268,0)</f>
        <v>55</v>
      </c>
      <c r="P268" s="66" t="n">
        <f aca="false">IF(F268="","",ROUND(SQRT((F268*L268/100)^2+(G268*O268)^2),0))</f>
        <v>34</v>
      </c>
      <c r="R268" s="67" t="n">
        <v>2.31511763953353</v>
      </c>
      <c r="S268" s="68" t="n">
        <f aca="false">U268*V268*$F$5</f>
        <v>652.778593913956</v>
      </c>
      <c r="T268" s="69" t="n">
        <f aca="false">MAX(0,MIN(1,R268/100+$D$5))</f>
        <v>0.534396037587589</v>
      </c>
      <c r="U268" s="69" t="n">
        <v>0.677859391395593</v>
      </c>
      <c r="V268" s="68" t="n">
        <v>963</v>
      </c>
      <c r="W268" s="69" t="n">
        <v>0.084758520671361</v>
      </c>
      <c r="X268" s="70" t="s">
        <v>194</v>
      </c>
      <c r="Y268" s="70" t="s">
        <v>189</v>
      </c>
    </row>
    <row r="269" customFormat="false" ht="15" hidden="false" customHeight="false" outlineLevel="0" collapsed="false">
      <c r="A269" s="32" t="s">
        <v>444</v>
      </c>
      <c r="B269" s="32" t="s">
        <v>481</v>
      </c>
      <c r="C269" s="32" t="s">
        <v>493</v>
      </c>
      <c r="D269" s="66" t="n">
        <f aca="false">ROUND(S269*T269,0)</f>
        <v>439</v>
      </c>
      <c r="E269" s="66" t="n">
        <f aca="false">ROUND(S269,0)-D269</f>
        <v>331</v>
      </c>
      <c r="F269" s="66" t="n">
        <f aca="false">IF(COUNTA(D269:E269)=0,"",SUM(D269:E269))</f>
        <v>770</v>
      </c>
      <c r="G269" s="47" t="n">
        <f aca="false">IF(OR(F269="",F269=0),"",D269/F269)</f>
        <v>0.57012987012987</v>
      </c>
      <c r="H269" s="47" t="n">
        <f aca="false">IF(OR(F269="",F269=0),"",E269/F269)</f>
        <v>0.42987012987013</v>
      </c>
      <c r="I269" s="32" t="s">
        <v>187</v>
      </c>
      <c r="J269" s="36" t="n">
        <v>2.43699899914484</v>
      </c>
      <c r="K269" s="36" t="n">
        <f aca="false">$K$8</f>
        <v>1.08097709874515</v>
      </c>
      <c r="L269" s="36" t="n">
        <f aca="false">SQRT(J269^2+K269^2)</f>
        <v>2.66598492303397</v>
      </c>
      <c r="M269" s="47" t="n">
        <f aca="false">IF(G269="","",MAX(0,G269-1.96*L269/100))</f>
        <v>0.517876565638404</v>
      </c>
      <c r="N269" s="47" t="n">
        <f aca="false">IF(G269="","",MIN(1,G269+1.96*L269/100))</f>
        <v>0.622383174621336</v>
      </c>
      <c r="O269" s="66" t="n">
        <f aca="false">ROUND(S269*W269,0)</f>
        <v>65</v>
      </c>
      <c r="P269" s="66" t="n">
        <f aca="false">IF(F269="","",ROUND(SQRT((F269*L269/100)^2+(G269*O269)^2),0))</f>
        <v>42</v>
      </c>
      <c r="R269" s="67" t="n">
        <v>5.87183909106012</v>
      </c>
      <c r="S269" s="68" t="n">
        <f aca="false">U269*V269*$F$5</f>
        <v>770.401725790987</v>
      </c>
      <c r="T269" s="69" t="n">
        <f aca="false">MAX(0,MIN(1,R269/100+$D$5))</f>
        <v>0.569963252102855</v>
      </c>
      <c r="U269" s="69" t="n">
        <v>0.674017257909875</v>
      </c>
      <c r="V269" s="68" t="n">
        <v>1143</v>
      </c>
      <c r="W269" s="69" t="n">
        <v>0.084758520671361</v>
      </c>
      <c r="X269" s="70" t="s">
        <v>194</v>
      </c>
      <c r="Y269" s="70" t="s">
        <v>189</v>
      </c>
    </row>
    <row r="270" customFormat="false" ht="15" hidden="false" customHeight="false" outlineLevel="0" collapsed="false">
      <c r="A270" s="32" t="s">
        <v>444</v>
      </c>
      <c r="B270" s="32" t="s">
        <v>481</v>
      </c>
      <c r="C270" s="32" t="s">
        <v>494</v>
      </c>
      <c r="D270" s="66" t="n">
        <f aca="false">ROUND(S270*T270,0)</f>
        <v>338</v>
      </c>
      <c r="E270" s="66" t="n">
        <f aca="false">ROUND(S270,0)-D270</f>
        <v>329</v>
      </c>
      <c r="F270" s="66" t="n">
        <f aca="false">IF(COUNTA(D270:E270)=0,"",SUM(D270:E270))</f>
        <v>667</v>
      </c>
      <c r="G270" s="47" t="n">
        <f aca="false">IF(OR(F270="",F270=0),"",D270/F270)</f>
        <v>0.506746626686657</v>
      </c>
      <c r="H270" s="47" t="n">
        <f aca="false">IF(OR(F270="",F270=0),"",E270/F270)</f>
        <v>0.493253373313343</v>
      </c>
      <c r="I270" s="32" t="s">
        <v>187</v>
      </c>
      <c r="J270" s="36" t="n">
        <v>2.43699899914484</v>
      </c>
      <c r="K270" s="36" t="n">
        <f aca="false">$K$8</f>
        <v>1.08097709874515</v>
      </c>
      <c r="L270" s="36" t="n">
        <f aca="false">SQRT(J270^2+K270^2)</f>
        <v>2.66598492303397</v>
      </c>
      <c r="M270" s="47" t="n">
        <f aca="false">IF(G270="","",MAX(0,G270-1.96*L270/100))</f>
        <v>0.454493322195191</v>
      </c>
      <c r="N270" s="47" t="n">
        <f aca="false">IF(G270="","",MIN(1,G270+1.96*L270/100))</f>
        <v>0.558999931178123</v>
      </c>
      <c r="O270" s="66" t="n">
        <f aca="false">ROUND(S270*W270,0)</f>
        <v>57</v>
      </c>
      <c r="P270" s="66" t="n">
        <f aca="false">IF(F270="","",ROUND(SQRT((F270*L270/100)^2+(G270*O270)^2),0))</f>
        <v>34</v>
      </c>
      <c r="R270" s="67" t="n">
        <v>-0.399814301226872</v>
      </c>
      <c r="S270" s="68" t="n">
        <f aca="false">U270*V270*$F$5</f>
        <v>666.944444444445</v>
      </c>
      <c r="T270" s="69" t="n">
        <f aca="false">MAX(0,MIN(1,R270/100+$D$5))</f>
        <v>0.507246718179985</v>
      </c>
      <c r="U270" s="69" t="n">
        <v>0.614695340501792</v>
      </c>
      <c r="V270" s="68" t="n">
        <v>1085</v>
      </c>
      <c r="W270" s="69" t="n">
        <v>0.084758520671361</v>
      </c>
      <c r="X270" s="70" t="s">
        <v>194</v>
      </c>
      <c r="Y270" s="70" t="s">
        <v>189</v>
      </c>
    </row>
    <row r="271" customFormat="false" ht="15" hidden="false" customHeight="false" outlineLevel="0" collapsed="false">
      <c r="A271" s="32" t="s">
        <v>444</v>
      </c>
      <c r="B271" s="32" t="s">
        <v>481</v>
      </c>
      <c r="C271" s="32" t="s">
        <v>495</v>
      </c>
      <c r="D271" s="66" t="n">
        <f aca="false">ROUND(S271*T271,0)</f>
        <v>757</v>
      </c>
      <c r="E271" s="66" t="n">
        <f aca="false">ROUND(S271,0)-D271</f>
        <v>569</v>
      </c>
      <c r="F271" s="66" t="n">
        <f aca="false">IF(COUNTA(D271:E271)=0,"",SUM(D271:E271))</f>
        <v>1326</v>
      </c>
      <c r="G271" s="47" t="n">
        <f aca="false">IF(OR(F271="",F271=0),"",D271/F271)</f>
        <v>0.570889894419306</v>
      </c>
      <c r="H271" s="47" t="n">
        <f aca="false">IF(OR(F271="",F271=0),"",E271/F271)</f>
        <v>0.429110105580694</v>
      </c>
      <c r="I271" s="32" t="s">
        <v>187</v>
      </c>
      <c r="J271" s="36" t="n">
        <v>2.17211657538669</v>
      </c>
      <c r="K271" s="36" t="n">
        <f aca="false">$K$8</f>
        <v>1.08097709874515</v>
      </c>
      <c r="L271" s="36" t="n">
        <f aca="false">SQRT(J271^2+K271^2)</f>
        <v>2.4262320385901</v>
      </c>
      <c r="M271" s="47" t="n">
        <f aca="false">IF(G271="","",MAX(0,G271-1.96*L271/100))</f>
        <v>0.52333574646294</v>
      </c>
      <c r="N271" s="47" t="n">
        <f aca="false">IF(G271="","",MIN(1,G271+1.96*L271/100))</f>
        <v>0.618444042375672</v>
      </c>
      <c r="O271" s="66" t="n">
        <f aca="false">ROUND(S271*W271,0)</f>
        <v>83</v>
      </c>
      <c r="P271" s="66" t="n">
        <f aca="false">IF(F271="","",ROUND(SQRT((F271*L271/100)^2+(G271*O271)^2),0))</f>
        <v>57</v>
      </c>
      <c r="R271" s="67" t="n">
        <v>5.95992404201101</v>
      </c>
      <c r="S271" s="68" t="n">
        <f aca="false">U271*V271*$F$5</f>
        <v>1325.7421875</v>
      </c>
      <c r="T271" s="69" t="n">
        <f aca="false">MAX(0,MIN(1,R271/100+$D$5))</f>
        <v>0.570844101612364</v>
      </c>
      <c r="U271" s="69" t="n">
        <v>0.61376953125</v>
      </c>
      <c r="V271" s="68" t="n">
        <v>2160</v>
      </c>
      <c r="W271" s="69" t="n">
        <v>0.0626598089245614</v>
      </c>
      <c r="X271" s="70" t="s">
        <v>227</v>
      </c>
      <c r="Y271" s="70" t="s">
        <v>189</v>
      </c>
    </row>
    <row r="272" customFormat="false" ht="15" hidden="false" customHeight="false" outlineLevel="0" collapsed="false">
      <c r="A272" s="32" t="s">
        <v>444</v>
      </c>
      <c r="B272" s="32" t="s">
        <v>481</v>
      </c>
      <c r="C272" s="32" t="s">
        <v>496</v>
      </c>
      <c r="D272" s="66" t="n">
        <f aca="false">ROUND(S272*T272,0)</f>
        <v>408</v>
      </c>
      <c r="E272" s="66" t="n">
        <f aca="false">ROUND(S272,0)-D272</f>
        <v>394</v>
      </c>
      <c r="F272" s="66" t="n">
        <f aca="false">IF(COUNTA(D272:E272)=0,"",SUM(D272:E272))</f>
        <v>802</v>
      </c>
      <c r="G272" s="47" t="n">
        <f aca="false">IF(OR(F272="",F272=0),"",D272/F272)</f>
        <v>0.508728179551122</v>
      </c>
      <c r="H272" s="47" t="n">
        <f aca="false">IF(OR(F272="",F272=0),"",E272/F272)</f>
        <v>0.491271820448878</v>
      </c>
      <c r="I272" s="32" t="s">
        <v>187</v>
      </c>
      <c r="J272" s="36" t="n">
        <v>2.43699899914484</v>
      </c>
      <c r="K272" s="36" t="n">
        <f aca="false">$K$8</f>
        <v>1.08097709874515</v>
      </c>
      <c r="L272" s="36" t="n">
        <f aca="false">SQRT(J272^2+K272^2)</f>
        <v>2.66598492303397</v>
      </c>
      <c r="M272" s="47" t="n">
        <f aca="false">IF(G272="","",MAX(0,G272-1.96*L272/100))</f>
        <v>0.456474875059656</v>
      </c>
      <c r="N272" s="47" t="n">
        <f aca="false">IF(G272="","",MIN(1,G272+1.96*L272/100))</f>
        <v>0.560981484042588</v>
      </c>
      <c r="O272" s="66" t="n">
        <f aca="false">ROUND(S272*W272,0)</f>
        <v>68</v>
      </c>
      <c r="P272" s="66" t="n">
        <f aca="false">IF(F272="","",ROUND(SQRT((F272*L272/100)^2+(G272*O272)^2),0))</f>
        <v>41</v>
      </c>
      <c r="R272" s="67" t="n">
        <v>-0.327834594093077</v>
      </c>
      <c r="S272" s="68" t="n">
        <f aca="false">U272*V272*$F$5</f>
        <v>802.258193445244</v>
      </c>
      <c r="T272" s="69" t="n">
        <f aca="false">MAX(0,MIN(1,R272/100+$D$5))</f>
        <v>0.507966515251323</v>
      </c>
      <c r="U272" s="69" t="n">
        <v>0.619504396482814</v>
      </c>
      <c r="V272" s="68" t="n">
        <v>1295</v>
      </c>
      <c r="W272" s="69" t="n">
        <v>0.084758520671361</v>
      </c>
      <c r="X272" s="70" t="s">
        <v>194</v>
      </c>
      <c r="Y272" s="70" t="s">
        <v>189</v>
      </c>
    </row>
    <row r="273" customFormat="false" ht="15" hidden="false" customHeight="false" outlineLevel="0" collapsed="false">
      <c r="A273" s="32" t="s">
        <v>444</v>
      </c>
      <c r="B273" s="32" t="s">
        <v>481</v>
      </c>
      <c r="C273" s="32" t="s">
        <v>497</v>
      </c>
      <c r="D273" s="66" t="n">
        <f aca="false">ROUND(S273*T273,0)</f>
        <v>402</v>
      </c>
      <c r="E273" s="66" t="n">
        <f aca="false">ROUND(S273,0)-D273</f>
        <v>381</v>
      </c>
      <c r="F273" s="66" t="n">
        <f aca="false">IF(COUNTA(D273:E273)=0,"",SUM(D273:E273))</f>
        <v>783</v>
      </c>
      <c r="G273" s="47" t="n">
        <f aca="false">IF(OR(F273="",F273=0),"",D273/F273)</f>
        <v>0.513409961685824</v>
      </c>
      <c r="H273" s="47" t="n">
        <f aca="false">IF(OR(F273="",F273=0),"",E273/F273)</f>
        <v>0.486590038314176</v>
      </c>
      <c r="I273" s="32" t="s">
        <v>187</v>
      </c>
      <c r="J273" s="36" t="n">
        <v>2.43699899914484</v>
      </c>
      <c r="K273" s="36" t="n">
        <f aca="false">$K$8</f>
        <v>1.08097709874515</v>
      </c>
      <c r="L273" s="36" t="n">
        <f aca="false">SQRT(J273^2+K273^2)</f>
        <v>2.66598492303397</v>
      </c>
      <c r="M273" s="47" t="n">
        <f aca="false">IF(G273="","",MAX(0,G273-1.96*L273/100))</f>
        <v>0.461156657194358</v>
      </c>
      <c r="N273" s="47" t="n">
        <f aca="false">IF(G273="","",MIN(1,G273+1.96*L273/100))</f>
        <v>0.56566326617729</v>
      </c>
      <c r="O273" s="66" t="n">
        <f aca="false">ROUND(S273*W273,0)</f>
        <v>66</v>
      </c>
      <c r="P273" s="66" t="n">
        <f aca="false">IF(F273="","",ROUND(SQRT((F273*L273/100)^2+(G273*O273)^2),0))</f>
        <v>40</v>
      </c>
      <c r="R273" s="67" t="n">
        <v>0.251346003498022</v>
      </c>
      <c r="S273" s="68" t="n">
        <f aca="false">U273*V273*$F$5</f>
        <v>782.654941373534</v>
      </c>
      <c r="T273" s="69" t="n">
        <f aca="false">MAX(0,MIN(1,R273/100+$D$5))</f>
        <v>0.513758321227234</v>
      </c>
      <c r="U273" s="69" t="n">
        <v>0.654941373534338</v>
      </c>
      <c r="V273" s="68" t="n">
        <v>1195</v>
      </c>
      <c r="W273" s="69" t="n">
        <v>0.084758520671361</v>
      </c>
      <c r="X273" s="70" t="s">
        <v>194</v>
      </c>
      <c r="Y273" s="70" t="s">
        <v>189</v>
      </c>
    </row>
    <row r="274" customFormat="false" ht="15" hidden="false" customHeight="false" outlineLevel="0" collapsed="false">
      <c r="A274" s="32" t="s">
        <v>444</v>
      </c>
      <c r="B274" s="32" t="s">
        <v>481</v>
      </c>
      <c r="C274" s="32" t="s">
        <v>498</v>
      </c>
      <c r="D274" s="66" t="n">
        <f aca="false">ROUND(S274*T274,0)</f>
        <v>401</v>
      </c>
      <c r="E274" s="66" t="n">
        <f aca="false">ROUND(S274,0)-D274</f>
        <v>356</v>
      </c>
      <c r="F274" s="66" t="n">
        <f aca="false">IF(COUNTA(D274:E274)=0,"",SUM(D274:E274))</f>
        <v>757</v>
      </c>
      <c r="G274" s="47" t="n">
        <f aca="false">IF(OR(F274="",F274=0),"",D274/F274)</f>
        <v>0.529722589167768</v>
      </c>
      <c r="H274" s="47" t="n">
        <f aca="false">IF(OR(F274="",F274=0),"",E274/F274)</f>
        <v>0.470277410832233</v>
      </c>
      <c r="I274" s="32" t="s">
        <v>187</v>
      </c>
      <c r="J274" s="36" t="n">
        <v>2.43699899914484</v>
      </c>
      <c r="K274" s="36" t="n">
        <f aca="false">$K$8</f>
        <v>1.08097709874515</v>
      </c>
      <c r="L274" s="36" t="n">
        <f aca="false">SQRT(J274^2+K274^2)</f>
        <v>2.66598492303397</v>
      </c>
      <c r="M274" s="47" t="n">
        <f aca="false">IF(G274="","",MAX(0,G274-1.96*L274/100))</f>
        <v>0.477469284676302</v>
      </c>
      <c r="N274" s="47" t="n">
        <f aca="false">IF(G274="","",MIN(1,G274+1.96*L274/100))</f>
        <v>0.581975893659233</v>
      </c>
      <c r="O274" s="66" t="n">
        <f aca="false">ROUND(S274*W274,0)</f>
        <v>64</v>
      </c>
      <c r="P274" s="66" t="n">
        <f aca="false">IF(F274="","",ROUND(SQRT((F274*L274/100)^2+(G274*O274)^2),0))</f>
        <v>39</v>
      </c>
      <c r="R274" s="67" t="n">
        <v>1.87190285668565</v>
      </c>
      <c r="S274" s="68" t="n">
        <f aca="false">U274*V274*$F$5</f>
        <v>757.186813186813</v>
      </c>
      <c r="T274" s="69" t="n">
        <f aca="false">MAX(0,MIN(1,R274/100+$D$5))</f>
        <v>0.52996388975911</v>
      </c>
      <c r="U274" s="69" t="n">
        <v>0.637362637362637</v>
      </c>
      <c r="V274" s="68" t="n">
        <v>1188</v>
      </c>
      <c r="W274" s="69" t="n">
        <v>0.084758520671361</v>
      </c>
      <c r="X274" s="70" t="s">
        <v>194</v>
      </c>
      <c r="Y274" s="70" t="s">
        <v>189</v>
      </c>
    </row>
    <row r="275" customFormat="false" ht="15" hidden="false" customHeight="false" outlineLevel="0" collapsed="false">
      <c r="A275" s="32" t="s">
        <v>444</v>
      </c>
      <c r="B275" s="32" t="s">
        <v>499</v>
      </c>
      <c r="C275" s="32" t="s">
        <v>500</v>
      </c>
      <c r="D275" s="66" t="n">
        <f aca="false">ROUND(S275*T275,0)</f>
        <v>716</v>
      </c>
      <c r="E275" s="66" t="n">
        <f aca="false">ROUND(S275,0)-D275</f>
        <v>1142</v>
      </c>
      <c r="F275" s="66" t="n">
        <f aca="false">IF(COUNTA(D275:E275)=0,"",SUM(D275:E275))</f>
        <v>1858</v>
      </c>
      <c r="G275" s="47" t="n">
        <f aca="false">IF(OR(F275="",F275=0),"",D275/F275)</f>
        <v>0.385360602798708</v>
      </c>
      <c r="H275" s="47" t="n">
        <f aca="false">IF(OR(F275="",F275=0),"",E275/F275)</f>
        <v>0.614639397201292</v>
      </c>
      <c r="I275" s="32" t="s">
        <v>187</v>
      </c>
      <c r="J275" s="36" t="n">
        <v>2.17211657538669</v>
      </c>
      <c r="K275" s="36" t="n">
        <f aca="false">$K$8</f>
        <v>1.08097709874515</v>
      </c>
      <c r="L275" s="36" t="n">
        <f aca="false">SQRT(J275^2+K275^2)</f>
        <v>2.4262320385901</v>
      </c>
      <c r="M275" s="47" t="n">
        <f aca="false">IF(G275="","",MAX(0,G275-1.96*L275/100))</f>
        <v>0.337806454842342</v>
      </c>
      <c r="N275" s="47" t="n">
        <f aca="false">IF(G275="","",MIN(1,G275+1.96*L275/100))</f>
        <v>0.432914750755074</v>
      </c>
      <c r="O275" s="66" t="n">
        <f aca="false">ROUND(S275*W275,0)</f>
        <v>116</v>
      </c>
      <c r="P275" s="66" t="n">
        <f aca="false">IF(F275="","",ROUND(SQRT((F275*L275/100)^2+(G275*O275)^2),0))</f>
        <v>63</v>
      </c>
      <c r="R275" s="67" t="n">
        <v>-12.609780057594</v>
      </c>
      <c r="S275" s="68" t="n">
        <f aca="false">U275*V275*$F$5</f>
        <v>1857.89473684211</v>
      </c>
      <c r="T275" s="69" t="n">
        <f aca="false">MAX(0,MIN(1,R275/100+$D$5))</f>
        <v>0.385147060616313</v>
      </c>
      <c r="U275" s="69" t="n">
        <v>0.657894736842106</v>
      </c>
      <c r="V275" s="68" t="n">
        <v>2824</v>
      </c>
      <c r="W275" s="69" t="n">
        <v>0.0626598089245614</v>
      </c>
      <c r="X275" s="70" t="s">
        <v>227</v>
      </c>
      <c r="Y275" s="70" t="s">
        <v>189</v>
      </c>
    </row>
    <row r="276" customFormat="false" ht="15" hidden="false" customHeight="false" outlineLevel="0" collapsed="false">
      <c r="A276" s="32" t="s">
        <v>444</v>
      </c>
      <c r="B276" s="32" t="s">
        <v>499</v>
      </c>
      <c r="C276" s="32" t="s">
        <v>501</v>
      </c>
      <c r="D276" s="66" t="n">
        <f aca="false">ROUND(S276*T276,0)</f>
        <v>672</v>
      </c>
      <c r="E276" s="66" t="n">
        <f aca="false">ROUND(S276,0)-D276</f>
        <v>928</v>
      </c>
      <c r="F276" s="66" t="n">
        <f aca="false">IF(COUNTA(D276:E276)=0,"",SUM(D276:E276))</f>
        <v>1600</v>
      </c>
      <c r="G276" s="47" t="n">
        <f aca="false">IF(OR(F276="",F276=0),"",D276/F276)</f>
        <v>0.42</v>
      </c>
      <c r="H276" s="47" t="n">
        <f aca="false">IF(OR(F276="",F276=0),"",E276/F276)</f>
        <v>0.58</v>
      </c>
      <c r="I276" s="32" t="s">
        <v>187</v>
      </c>
      <c r="J276" s="36" t="n">
        <v>2.17211657538669</v>
      </c>
      <c r="K276" s="36" t="n">
        <f aca="false">$K$8</f>
        <v>1.08097709874515</v>
      </c>
      <c r="L276" s="36" t="n">
        <f aca="false">SQRT(J276^2+K276^2)</f>
        <v>2.4262320385901</v>
      </c>
      <c r="M276" s="47" t="n">
        <f aca="false">IF(G276="","",MAX(0,G276-1.96*L276/100))</f>
        <v>0.372445852043634</v>
      </c>
      <c r="N276" s="47" t="n">
        <f aca="false">IF(G276="","",MIN(1,G276+1.96*L276/100))</f>
        <v>0.467554147956366</v>
      </c>
      <c r="O276" s="66" t="n">
        <f aca="false">ROUND(S276*W276,0)</f>
        <v>100</v>
      </c>
      <c r="P276" s="66" t="n">
        <f aca="false">IF(F276="","",ROUND(SQRT((F276*L276/100)^2+(G276*O276)^2),0))</f>
        <v>57</v>
      </c>
      <c r="R276" s="67" t="n">
        <v>-9.10789078756063</v>
      </c>
      <c r="S276" s="68" t="n">
        <f aca="false">U276*V276*$F$5</f>
        <v>1600.33208176888</v>
      </c>
      <c r="T276" s="69" t="n">
        <f aca="false">MAX(0,MIN(1,R276/100+$D$5))</f>
        <v>0.420165953316647</v>
      </c>
      <c r="U276" s="69" t="n">
        <v>0.667918231122236</v>
      </c>
      <c r="V276" s="68" t="n">
        <v>2396</v>
      </c>
      <c r="W276" s="69" t="n">
        <v>0.0626598089245614</v>
      </c>
      <c r="X276" s="70" t="s">
        <v>227</v>
      </c>
      <c r="Y276" s="70" t="s">
        <v>189</v>
      </c>
    </row>
    <row r="277" customFormat="false" ht="15" hidden="false" customHeight="false" outlineLevel="0" collapsed="false">
      <c r="A277" s="32" t="s">
        <v>444</v>
      </c>
      <c r="B277" s="32" t="s">
        <v>499</v>
      </c>
      <c r="C277" s="32" t="s">
        <v>502</v>
      </c>
      <c r="D277" s="66" t="n">
        <f aca="false">ROUND(S277*T277,0)</f>
        <v>319</v>
      </c>
      <c r="E277" s="66" t="n">
        <f aca="false">ROUND(S277,0)-D277</f>
        <v>644</v>
      </c>
      <c r="F277" s="66" t="n">
        <f aca="false">IF(COUNTA(D277:E277)=0,"",SUM(D277:E277))</f>
        <v>963</v>
      </c>
      <c r="G277" s="47" t="n">
        <f aca="false">IF(OR(F277="",F277=0),"",D277/F277)</f>
        <v>0.331256490134995</v>
      </c>
      <c r="H277" s="47" t="n">
        <f aca="false">IF(OR(F277="",F277=0),"",E277/F277)</f>
        <v>0.668743509865005</v>
      </c>
      <c r="I277" s="32" t="s">
        <v>187</v>
      </c>
      <c r="J277" s="36" t="n">
        <v>2.17211657538669</v>
      </c>
      <c r="K277" s="36" t="n">
        <f aca="false">$K$8</f>
        <v>1.08097709874515</v>
      </c>
      <c r="L277" s="36" t="n">
        <f aca="false">SQRT(J277^2+K277^2)</f>
        <v>2.4262320385901</v>
      </c>
      <c r="M277" s="47" t="n">
        <f aca="false">IF(G277="","",MAX(0,G277-1.96*L277/100))</f>
        <v>0.283702342178629</v>
      </c>
      <c r="N277" s="47" t="n">
        <f aca="false">IF(G277="","",MIN(1,G277+1.96*L277/100))</f>
        <v>0.378810638091361</v>
      </c>
      <c r="O277" s="66" t="n">
        <f aca="false">ROUND(S277*W277,0)</f>
        <v>60</v>
      </c>
      <c r="P277" s="66" t="n">
        <f aca="false">IF(F277="","",ROUND(SQRT((F277*L277/100)^2+(G277*O277)^2),0))</f>
        <v>31</v>
      </c>
      <c r="R277" s="67" t="n">
        <v>-17.9890840158433</v>
      </c>
      <c r="S277" s="68" t="n">
        <f aca="false">U277*V277*$F$5</f>
        <v>963.38125</v>
      </c>
      <c r="T277" s="69" t="n">
        <f aca="false">MAX(0,MIN(1,R277/100+$D$5))</f>
        <v>0.331354021033821</v>
      </c>
      <c r="U277" s="69" t="n">
        <v>0.640972222222222</v>
      </c>
      <c r="V277" s="68" t="n">
        <v>1503</v>
      </c>
      <c r="W277" s="69" t="n">
        <v>0.0626598089245614</v>
      </c>
      <c r="X277" s="70" t="s">
        <v>227</v>
      </c>
      <c r="Y277" s="70" t="s">
        <v>189</v>
      </c>
    </row>
    <row r="278" customFormat="false" ht="15" hidden="false" customHeight="false" outlineLevel="0" collapsed="false">
      <c r="A278" s="32" t="s">
        <v>444</v>
      </c>
      <c r="B278" s="32" t="s">
        <v>503</v>
      </c>
      <c r="C278" s="32" t="s">
        <v>503</v>
      </c>
      <c r="D278" s="66" t="n">
        <f aca="false">ROUND(S278*T278,0)</f>
        <v>34</v>
      </c>
      <c r="E278" s="66" t="n">
        <f aca="false">ROUND(S278,0)-D278</f>
        <v>63</v>
      </c>
      <c r="F278" s="66" t="n">
        <f aca="false">IF(COUNTA(D278:E278)=0,"",SUM(D278:E278))</f>
        <v>97</v>
      </c>
      <c r="G278" s="47" t="n">
        <f aca="false">IF(OR(F278="",F278=0),"",D278/F278)</f>
        <v>0.350515463917526</v>
      </c>
      <c r="H278" s="47" t="n">
        <f aca="false">IF(OR(F278="",F278=0),"",E278/F278)</f>
        <v>0.649484536082474</v>
      </c>
      <c r="I278" s="32" t="s">
        <v>187</v>
      </c>
      <c r="J278" s="36" t="n">
        <v>3.50278191458698</v>
      </c>
      <c r="K278" s="36" t="n">
        <f aca="false">$K$8</f>
        <v>1.08097709874515</v>
      </c>
      <c r="L278" s="36" t="n">
        <f aca="false">SQRT(J278^2+K278^2)</f>
        <v>3.66578676809892</v>
      </c>
      <c r="M278" s="47" t="n">
        <f aca="false">IF(G278="","",MAX(0,G278-1.96*L278/100))</f>
        <v>0.278666043262787</v>
      </c>
      <c r="N278" s="47" t="n">
        <f aca="false">IF(G278="","",MIN(1,G278+1.96*L278/100))</f>
        <v>0.422364884572265</v>
      </c>
      <c r="O278" s="66" t="n">
        <f aca="false">ROUND(S278*W278,0)</f>
        <v>14</v>
      </c>
      <c r="P278" s="66" t="n">
        <f aca="false">IF(F278="","",ROUND(SQRT((F278*L278/100)^2+(G278*O278)^2),0))</f>
        <v>6</v>
      </c>
      <c r="R278" s="67" t="n">
        <v>-16.5573569891072</v>
      </c>
      <c r="S278" s="68" t="n">
        <f aca="false">U278*V278*$F$5</f>
        <v>97.2992700729927</v>
      </c>
      <c r="T278" s="69" t="n">
        <f aca="false">MAX(0,MIN(1,R278/100+$D$5))</f>
        <v>0.345671291301181</v>
      </c>
      <c r="U278" s="69" t="n">
        <v>0.627737226277372</v>
      </c>
      <c r="V278" s="68" t="n">
        <v>155</v>
      </c>
      <c r="W278" s="69" t="n">
        <v>0.144238908687966</v>
      </c>
      <c r="X278" s="70" t="s">
        <v>188</v>
      </c>
      <c r="Y278" s="70" t="s">
        <v>189</v>
      </c>
    </row>
    <row r="279" customFormat="false" ht="15" hidden="false" customHeight="false" outlineLevel="0" collapsed="false">
      <c r="A279" s="32" t="s">
        <v>444</v>
      </c>
      <c r="B279" s="32" t="s">
        <v>504</v>
      </c>
      <c r="C279" s="32" t="s">
        <v>505</v>
      </c>
      <c r="D279" s="66" t="n">
        <f aca="false">ROUND(S279*T279,0)</f>
        <v>602</v>
      </c>
      <c r="E279" s="66" t="n">
        <f aca="false">ROUND(S279,0)-D279</f>
        <v>815</v>
      </c>
      <c r="F279" s="66" t="n">
        <f aca="false">IF(COUNTA(D279:E279)=0,"",SUM(D279:E279))</f>
        <v>1417</v>
      </c>
      <c r="G279" s="47" t="n">
        <f aca="false">IF(OR(F279="",F279=0),"",D279/F279)</f>
        <v>0.42484121383204</v>
      </c>
      <c r="H279" s="47" t="n">
        <f aca="false">IF(OR(F279="",F279=0),"",E279/F279)</f>
        <v>0.575158786167961</v>
      </c>
      <c r="I279" s="32" t="s">
        <v>187</v>
      </c>
      <c r="J279" s="36" t="n">
        <v>2.17211657538669</v>
      </c>
      <c r="K279" s="36" t="n">
        <f aca="false">$K$8</f>
        <v>1.08097709874515</v>
      </c>
      <c r="L279" s="36" t="n">
        <f aca="false">SQRT(J279^2+K279^2)</f>
        <v>2.4262320385901</v>
      </c>
      <c r="M279" s="47" t="n">
        <f aca="false">IF(G279="","",MAX(0,G279-1.96*L279/100))</f>
        <v>0.377287065875674</v>
      </c>
      <c r="N279" s="47" t="n">
        <f aca="false">IF(G279="","",MIN(1,G279+1.96*L279/100))</f>
        <v>0.472395361788406</v>
      </c>
      <c r="O279" s="66" t="n">
        <f aca="false">ROUND(S279*W279,0)</f>
        <v>89</v>
      </c>
      <c r="P279" s="66" t="n">
        <f aca="false">IF(F279="","",ROUND(SQRT((F279*L279/100)^2+(G279*O279)^2),0))</f>
        <v>51</v>
      </c>
      <c r="R279" s="67" t="n">
        <v>-8.65420008018719</v>
      </c>
      <c r="S279" s="68" t="n">
        <f aca="false">U279*V279*$F$5</f>
        <v>1417.27954319762</v>
      </c>
      <c r="T279" s="69" t="n">
        <f aca="false">MAX(0,MIN(1,R279/100+$D$5))</f>
        <v>0.424702860390382</v>
      </c>
      <c r="U279" s="69" t="n">
        <v>0.641012909632572</v>
      </c>
      <c r="V279" s="68" t="n">
        <v>2211</v>
      </c>
      <c r="W279" s="69" t="n">
        <v>0.0626598089245614</v>
      </c>
      <c r="X279" s="70" t="s">
        <v>227</v>
      </c>
      <c r="Y279" s="70" t="s">
        <v>189</v>
      </c>
    </row>
    <row r="280" customFormat="false" ht="15" hidden="false" customHeight="false" outlineLevel="0" collapsed="false">
      <c r="A280" s="32" t="s">
        <v>444</v>
      </c>
      <c r="B280" s="32" t="s">
        <v>504</v>
      </c>
      <c r="C280" s="32" t="s">
        <v>506</v>
      </c>
      <c r="D280" s="66" t="n">
        <f aca="false">ROUND(S280*T280,0)</f>
        <v>524</v>
      </c>
      <c r="E280" s="66" t="n">
        <f aca="false">ROUND(S280,0)-D280</f>
        <v>701</v>
      </c>
      <c r="F280" s="66" t="n">
        <f aca="false">IF(COUNTA(D280:E280)=0,"",SUM(D280:E280))</f>
        <v>1225</v>
      </c>
      <c r="G280" s="47" t="n">
        <f aca="false">IF(OR(F280="",F280=0),"",D280/F280)</f>
        <v>0.427755102040816</v>
      </c>
      <c r="H280" s="47" t="n">
        <f aca="false">IF(OR(F280="",F280=0),"",E280/F280)</f>
        <v>0.572244897959184</v>
      </c>
      <c r="I280" s="32" t="s">
        <v>187</v>
      </c>
      <c r="J280" s="36" t="n">
        <v>2.17211657538669</v>
      </c>
      <c r="K280" s="36" t="n">
        <f aca="false">$K$8</f>
        <v>1.08097709874515</v>
      </c>
      <c r="L280" s="36" t="n">
        <f aca="false">SQRT(J280^2+K280^2)</f>
        <v>2.4262320385901</v>
      </c>
      <c r="M280" s="47" t="n">
        <f aca="false">IF(G280="","",MAX(0,G280-1.96*L280/100))</f>
        <v>0.38020095408445</v>
      </c>
      <c r="N280" s="47" t="n">
        <f aca="false">IF(G280="","",MIN(1,G280+1.96*L280/100))</f>
        <v>0.475309249997182</v>
      </c>
      <c r="O280" s="66" t="n">
        <f aca="false">ROUND(S280*W280,0)</f>
        <v>77</v>
      </c>
      <c r="P280" s="66" t="n">
        <f aca="false">IF(F280="","",ROUND(SQRT((F280*L280/100)^2+(G280*O280)^2),0))</f>
        <v>44</v>
      </c>
      <c r="R280" s="67" t="n">
        <v>-8.36444252893168</v>
      </c>
      <c r="S280" s="68" t="n">
        <f aca="false">U280*V280*$F$5</f>
        <v>1224.74062660503</v>
      </c>
      <c r="T280" s="69" t="n">
        <f aca="false">MAX(0,MIN(1,R280/100+$D$5))</f>
        <v>0.427600435902937</v>
      </c>
      <c r="U280" s="69" t="n">
        <v>0.629686697483308</v>
      </c>
      <c r="V280" s="68" t="n">
        <v>1945</v>
      </c>
      <c r="W280" s="69" t="n">
        <v>0.0626598089245614</v>
      </c>
      <c r="X280" s="70" t="s">
        <v>227</v>
      </c>
      <c r="Y280" s="70" t="s">
        <v>189</v>
      </c>
    </row>
    <row r="281" customFormat="false" ht="15" hidden="false" customHeight="false" outlineLevel="0" collapsed="false">
      <c r="A281" s="32" t="s">
        <v>444</v>
      </c>
      <c r="B281" s="32" t="s">
        <v>507</v>
      </c>
      <c r="C281" s="32" t="s">
        <v>507</v>
      </c>
      <c r="D281" s="66" t="n">
        <f aca="false">ROUND(S281*T281,0)</f>
        <v>149</v>
      </c>
      <c r="E281" s="66" t="n">
        <f aca="false">ROUND(S281,0)-D281</f>
        <v>211</v>
      </c>
      <c r="F281" s="66" t="n">
        <f aca="false">IF(COUNTA(D281:E281)=0,"",SUM(D281:E281))</f>
        <v>360</v>
      </c>
      <c r="G281" s="47" t="n">
        <f aca="false">IF(OR(F281="",F281=0),"",D281/F281)</f>
        <v>0.413888888888889</v>
      </c>
      <c r="H281" s="47" t="n">
        <f aca="false">IF(OR(F281="",F281=0),"",E281/F281)</f>
        <v>0.586111111111111</v>
      </c>
      <c r="I281" s="32" t="s">
        <v>187</v>
      </c>
      <c r="J281" s="36" t="n">
        <v>3.50278191458698</v>
      </c>
      <c r="K281" s="36" t="n">
        <f aca="false">$K$8</f>
        <v>1.08097709874515</v>
      </c>
      <c r="L281" s="36" t="n">
        <f aca="false">SQRT(J281^2+K281^2)</f>
        <v>3.66578676809892</v>
      </c>
      <c r="M281" s="47" t="n">
        <f aca="false">IF(G281="","",MAX(0,G281-1.96*L281/100))</f>
        <v>0.34203946823415</v>
      </c>
      <c r="N281" s="47" t="n">
        <f aca="false">IF(G281="","",MIN(1,G281+1.96*L281/100))</f>
        <v>0.485738309543628</v>
      </c>
      <c r="O281" s="66" t="n">
        <f aca="false">ROUND(S281*W281,0)</f>
        <v>52</v>
      </c>
      <c r="P281" s="66" t="n">
        <f aca="false">IF(F281="","",ROUND(SQRT((F281*L281/100)^2+(G281*O281)^2),0))</f>
        <v>25</v>
      </c>
      <c r="R281" s="67" t="n">
        <v>-9.84026587251044</v>
      </c>
      <c r="S281" s="68" t="n">
        <f aca="false">U281*V281*$F$5</f>
        <v>360.236842105263</v>
      </c>
      <c r="T281" s="69" t="n">
        <f aca="false">MAX(0,MIN(1,R281/100+$D$5))</f>
        <v>0.412842202467149</v>
      </c>
      <c r="U281" s="69" t="n">
        <v>0.513157894736842</v>
      </c>
      <c r="V281" s="68" t="n">
        <v>702</v>
      </c>
      <c r="W281" s="69" t="n">
        <v>0.144238908687966</v>
      </c>
      <c r="X281" s="70" t="s">
        <v>188</v>
      </c>
      <c r="Y281" s="70" t="s">
        <v>189</v>
      </c>
    </row>
    <row r="282" customFormat="false" ht="15" hidden="false" customHeight="false" outlineLevel="0" collapsed="false">
      <c r="A282" s="32" t="s">
        <v>444</v>
      </c>
      <c r="B282" s="32" t="s">
        <v>508</v>
      </c>
      <c r="C282" s="32" t="s">
        <v>509</v>
      </c>
      <c r="D282" s="66" t="n">
        <f aca="false">ROUND(S282*T282,0)</f>
        <v>589</v>
      </c>
      <c r="E282" s="66" t="n">
        <f aca="false">ROUND(S282,0)-D282</f>
        <v>234</v>
      </c>
      <c r="F282" s="66" t="n">
        <f aca="false">IF(COUNTA(D282:E282)=0,"",SUM(D282:E282))</f>
        <v>823</v>
      </c>
      <c r="G282" s="47" t="n">
        <f aca="false">IF(OR(F282="",F282=0),"",D282/F282)</f>
        <v>0.715674362089915</v>
      </c>
      <c r="H282" s="47" t="n">
        <f aca="false">IF(OR(F282="",F282=0),"",E282/F282)</f>
        <v>0.284325637910085</v>
      </c>
      <c r="I282" s="32" t="s">
        <v>290</v>
      </c>
      <c r="J282" s="36" t="n">
        <v>2.43699899914484</v>
      </c>
      <c r="K282" s="36" t="n">
        <f aca="false">$K$8</f>
        <v>1.08097709874515</v>
      </c>
      <c r="L282" s="36" t="n">
        <f aca="false">SQRT(J282^2+K282^2)</f>
        <v>2.66598492303397</v>
      </c>
      <c r="M282" s="47" t="n">
        <f aca="false">IF(G282="","",MAX(0,G282-1.96*L282/100))</f>
        <v>0.663421057598449</v>
      </c>
      <c r="N282" s="47" t="n">
        <f aca="false">IF(G282="","",MIN(1,G282+1.96*L282/100))</f>
        <v>0.767927666581381</v>
      </c>
      <c r="O282" s="66" t="n">
        <f aca="false">ROUND(S282*W282,0)</f>
        <v>70</v>
      </c>
      <c r="P282" s="66" t="n">
        <f aca="false">IF(F282="","",ROUND(SQRT((F282*L282/100)^2+(G282*O282)^2),0))</f>
        <v>55</v>
      </c>
      <c r="R282" s="67" t="n">
        <v>20.3951067770116</v>
      </c>
      <c r="S282" s="68" t="n">
        <f aca="false">U282*V282*$F$5</f>
        <v>823.448359141722</v>
      </c>
      <c r="T282" s="69" t="n">
        <f aca="false">MAX(0,MIN(1,R282/100+$D$5))</f>
        <v>0.715195928962369</v>
      </c>
      <c r="U282" s="69" t="n">
        <v>0.478193007631662</v>
      </c>
      <c r="V282" s="68" t="n">
        <v>1722</v>
      </c>
      <c r="W282" s="69" t="n">
        <v>0.084758520671361</v>
      </c>
      <c r="X282" s="70" t="s">
        <v>194</v>
      </c>
      <c r="Y282" s="70" t="s">
        <v>189</v>
      </c>
    </row>
    <row r="283" customFormat="false" ht="15" hidden="false" customHeight="false" outlineLevel="0" collapsed="false">
      <c r="A283" s="32" t="s">
        <v>444</v>
      </c>
      <c r="B283" s="32" t="s">
        <v>508</v>
      </c>
      <c r="C283" s="32" t="s">
        <v>510</v>
      </c>
      <c r="D283" s="66" t="n">
        <f aca="false">ROUND(S283*T283,0)</f>
        <v>556</v>
      </c>
      <c r="E283" s="66" t="n">
        <f aca="false">ROUND(S283,0)-D283</f>
        <v>224</v>
      </c>
      <c r="F283" s="66" t="n">
        <f aca="false">IF(COUNTA(D283:E283)=0,"",SUM(D283:E283))</f>
        <v>780</v>
      </c>
      <c r="G283" s="47" t="n">
        <f aca="false">IF(OR(F283="",F283=0),"",D283/F283)</f>
        <v>0.712820512820513</v>
      </c>
      <c r="H283" s="47" t="n">
        <f aca="false">IF(OR(F283="",F283=0),"",E283/F283)</f>
        <v>0.287179487179487</v>
      </c>
      <c r="I283" s="32" t="s">
        <v>187</v>
      </c>
      <c r="J283" s="36" t="n">
        <v>2.43699899914484</v>
      </c>
      <c r="K283" s="36" t="n">
        <f aca="false">$K$8</f>
        <v>1.08097709874515</v>
      </c>
      <c r="L283" s="36" t="n">
        <f aca="false">SQRT(J283^2+K283^2)</f>
        <v>2.66598492303397</v>
      </c>
      <c r="M283" s="47" t="n">
        <f aca="false">IF(G283="","",MAX(0,G283-1.96*L283/100))</f>
        <v>0.660567208329047</v>
      </c>
      <c r="N283" s="47" t="n">
        <f aca="false">IF(G283="","",MIN(1,G283+1.96*L283/100))</f>
        <v>0.765073817311979</v>
      </c>
      <c r="O283" s="66" t="n">
        <f aca="false">ROUND(S283*W283,0)</f>
        <v>66</v>
      </c>
      <c r="P283" s="66" t="n">
        <f aca="false">IF(F283="","",ROUND(SQRT((F283*L283/100)^2+(G283*O283)^2),0))</f>
        <v>51</v>
      </c>
      <c r="R283" s="67" t="n">
        <v>20.1771171955193</v>
      </c>
      <c r="S283" s="68" t="n">
        <f aca="false">U283*V283*$F$5</f>
        <v>779.911439114391</v>
      </c>
      <c r="T283" s="69" t="n">
        <f aca="false">MAX(0,MIN(1,R283/100+$D$5))</f>
        <v>0.713016033147447</v>
      </c>
      <c r="U283" s="69" t="n">
        <v>0.420664206642066</v>
      </c>
      <c r="V283" s="68" t="n">
        <v>1854</v>
      </c>
      <c r="W283" s="69" t="n">
        <v>0.084758520671361</v>
      </c>
      <c r="X283" s="70" t="s">
        <v>194</v>
      </c>
      <c r="Y283" s="70" t="s">
        <v>189</v>
      </c>
    </row>
    <row r="284" customFormat="false" ht="15" hidden="false" customHeight="false" outlineLevel="0" collapsed="false">
      <c r="A284" s="32" t="s">
        <v>444</v>
      </c>
      <c r="B284" s="32" t="s">
        <v>508</v>
      </c>
      <c r="C284" s="32" t="s">
        <v>511</v>
      </c>
      <c r="D284" s="66" t="n">
        <f aca="false">ROUND(S284*T284,0)</f>
        <v>437</v>
      </c>
      <c r="E284" s="66" t="n">
        <f aca="false">ROUND(S284,0)-D284</f>
        <v>166</v>
      </c>
      <c r="F284" s="66" t="n">
        <f aca="false">IF(COUNTA(D284:E284)=0,"",SUM(D284:E284))</f>
        <v>603</v>
      </c>
      <c r="G284" s="47" t="n">
        <f aca="false">IF(OR(F284="",F284=0),"",D284/F284)</f>
        <v>0.724709784411277</v>
      </c>
      <c r="H284" s="47" t="n">
        <f aca="false">IF(OR(F284="",F284=0),"",E284/F284)</f>
        <v>0.275290215588723</v>
      </c>
      <c r="I284" s="32" t="s">
        <v>187</v>
      </c>
      <c r="J284" s="36" t="n">
        <v>2.43699899914484</v>
      </c>
      <c r="K284" s="36" t="n">
        <f aca="false">$K$8</f>
        <v>1.08097709874515</v>
      </c>
      <c r="L284" s="36" t="n">
        <f aca="false">SQRT(J284^2+K284^2)</f>
        <v>2.66598492303397</v>
      </c>
      <c r="M284" s="47" t="n">
        <f aca="false">IF(G284="","",MAX(0,G284-1.96*L284/100))</f>
        <v>0.672456479919811</v>
      </c>
      <c r="N284" s="47" t="n">
        <f aca="false">IF(G284="","",MIN(1,G284+1.96*L284/100))</f>
        <v>0.776963088902743</v>
      </c>
      <c r="O284" s="66" t="n">
        <f aca="false">ROUND(S284*W284,0)</f>
        <v>51</v>
      </c>
      <c r="P284" s="66" t="n">
        <f aca="false">IF(F284="","",ROUND(SQRT((F284*L284/100)^2+(G284*O284)^2),0))</f>
        <v>40</v>
      </c>
      <c r="R284" s="67" t="n">
        <v>21.296648759665</v>
      </c>
      <c r="S284" s="68" t="n">
        <f aca="false">U284*V284*$F$5</f>
        <v>602.870201096892</v>
      </c>
      <c r="T284" s="69" t="n">
        <f aca="false">MAX(0,MIN(1,R284/100+$D$5))</f>
        <v>0.724211348788904</v>
      </c>
      <c r="U284" s="69" t="n">
        <v>0.447897623400366</v>
      </c>
      <c r="V284" s="68" t="n">
        <v>1346</v>
      </c>
      <c r="W284" s="69" t="n">
        <v>0.084758520671361</v>
      </c>
      <c r="X284" s="70" t="s">
        <v>194</v>
      </c>
      <c r="Y284" s="70" t="s">
        <v>189</v>
      </c>
    </row>
    <row r="285" customFormat="false" ht="15" hidden="false" customHeight="false" outlineLevel="0" collapsed="false">
      <c r="A285" s="32" t="s">
        <v>444</v>
      </c>
      <c r="B285" s="32" t="s">
        <v>508</v>
      </c>
      <c r="C285" s="32" t="s">
        <v>512</v>
      </c>
      <c r="D285" s="66" t="n">
        <f aca="false">ROUND(S285*T285,0)</f>
        <v>607</v>
      </c>
      <c r="E285" s="66" t="n">
        <f aca="false">ROUND(S285,0)-D285</f>
        <v>214</v>
      </c>
      <c r="F285" s="66" t="n">
        <f aca="false">IF(COUNTA(D285:E285)=0,"",SUM(D285:E285))</f>
        <v>821</v>
      </c>
      <c r="G285" s="47" t="n">
        <f aca="false">IF(OR(F285="",F285=0),"",D285/F285)</f>
        <v>0.739342265529842</v>
      </c>
      <c r="H285" s="47" t="n">
        <f aca="false">IF(OR(F285="",F285=0),"",E285/F285)</f>
        <v>0.260657734470158</v>
      </c>
      <c r="I285" s="32" t="s">
        <v>187</v>
      </c>
      <c r="J285" s="36" t="n">
        <v>2.43699899914484</v>
      </c>
      <c r="K285" s="36" t="n">
        <f aca="false">$K$8</f>
        <v>1.08097709874515</v>
      </c>
      <c r="L285" s="36" t="n">
        <f aca="false">SQRT(J285^2+K285^2)</f>
        <v>2.66598492303397</v>
      </c>
      <c r="M285" s="47" t="n">
        <f aca="false">IF(G285="","",MAX(0,G285-1.96*L285/100))</f>
        <v>0.687088961038376</v>
      </c>
      <c r="N285" s="47" t="n">
        <f aca="false">IF(G285="","",MIN(1,G285+1.96*L285/100))</f>
        <v>0.791595570021307</v>
      </c>
      <c r="O285" s="66" t="n">
        <f aca="false">ROUND(S285*W285,0)</f>
        <v>70</v>
      </c>
      <c r="P285" s="66" t="n">
        <f aca="false">IF(F285="","",ROUND(SQRT((F285*L285/100)^2+(G285*O285)^2),0))</f>
        <v>56</v>
      </c>
      <c r="R285" s="67" t="n">
        <v>22.8015815755866</v>
      </c>
      <c r="S285" s="68" t="n">
        <f aca="false">U285*V285*$F$5</f>
        <v>820.6703125</v>
      </c>
      <c r="T285" s="69" t="n">
        <f aca="false">MAX(0,MIN(1,R285/100+$D$5))</f>
        <v>0.73926067694812</v>
      </c>
      <c r="U285" s="69" t="n">
        <v>0.6765625</v>
      </c>
      <c r="V285" s="68" t="n">
        <v>1213</v>
      </c>
      <c r="W285" s="69" t="n">
        <v>0.084758520671361</v>
      </c>
      <c r="X285" s="70" t="s">
        <v>194</v>
      </c>
      <c r="Y285" s="70" t="s">
        <v>189</v>
      </c>
    </row>
    <row r="286" customFormat="false" ht="15" hidden="false" customHeight="false" outlineLevel="0" collapsed="false">
      <c r="A286" s="32" t="s">
        <v>444</v>
      </c>
      <c r="B286" s="32" t="s">
        <v>508</v>
      </c>
      <c r="C286" s="32" t="s">
        <v>513</v>
      </c>
      <c r="D286" s="66" t="n">
        <f aca="false">ROUND(S286*T286,0)</f>
        <v>465</v>
      </c>
      <c r="E286" s="66" t="n">
        <f aca="false">ROUND(S286,0)-D286</f>
        <v>126</v>
      </c>
      <c r="F286" s="66" t="n">
        <f aca="false">IF(COUNTA(D286:E286)=0,"",SUM(D286:E286))</f>
        <v>591</v>
      </c>
      <c r="G286" s="47" t="n">
        <f aca="false">IF(OR(F286="",F286=0),"",D286/F286)</f>
        <v>0.786802030456853</v>
      </c>
      <c r="H286" s="47" t="n">
        <f aca="false">IF(OR(F286="",F286=0),"",E286/F286)</f>
        <v>0.213197969543147</v>
      </c>
      <c r="I286" s="32" t="s">
        <v>187</v>
      </c>
      <c r="J286" s="36" t="n">
        <v>2.43699899914484</v>
      </c>
      <c r="K286" s="36" t="n">
        <f aca="false">$K$8</f>
        <v>1.08097709874515</v>
      </c>
      <c r="L286" s="36" t="n">
        <f aca="false">SQRT(J286^2+K286^2)</f>
        <v>2.66598492303397</v>
      </c>
      <c r="M286" s="47" t="n">
        <f aca="false">IF(G286="","",MAX(0,G286-1.96*L286/100))</f>
        <v>0.734548725965387</v>
      </c>
      <c r="N286" s="47" t="n">
        <f aca="false">IF(G286="","",MIN(1,G286+1.96*L286/100))</f>
        <v>0.839055334948319</v>
      </c>
      <c r="O286" s="66" t="n">
        <f aca="false">ROUND(S286*W286,0)</f>
        <v>50</v>
      </c>
      <c r="P286" s="66" t="n">
        <f aca="false">IF(F286="","",ROUND(SQRT((F286*L286/100)^2+(G286*O286)^2),0))</f>
        <v>42</v>
      </c>
      <c r="R286" s="67" t="n">
        <v>27.6491498394007</v>
      </c>
      <c r="S286" s="68" t="n">
        <f aca="false">U286*V286*$F$5</f>
        <v>590.669623059868</v>
      </c>
      <c r="T286" s="69" t="n">
        <f aca="false">MAX(0,MIN(1,R286/100+$D$5))</f>
        <v>0.787736359586261</v>
      </c>
      <c r="U286" s="69" t="n">
        <v>0.297117516629712</v>
      </c>
      <c r="V286" s="68" t="n">
        <v>1988</v>
      </c>
      <c r="W286" s="69" t="n">
        <v>0.084758520671361</v>
      </c>
      <c r="X286" s="70" t="s">
        <v>194</v>
      </c>
      <c r="Y286" s="70" t="s">
        <v>189</v>
      </c>
    </row>
    <row r="287" customFormat="false" ht="15" hidden="false" customHeight="false" outlineLevel="0" collapsed="false">
      <c r="A287" s="32" t="s">
        <v>444</v>
      </c>
      <c r="B287" s="32" t="s">
        <v>508</v>
      </c>
      <c r="C287" s="32" t="s">
        <v>514</v>
      </c>
      <c r="D287" s="66" t="n">
        <f aca="false">ROUND(S287*T287,0)</f>
        <v>491</v>
      </c>
      <c r="E287" s="66" t="n">
        <f aca="false">ROUND(S287,0)-D287</f>
        <v>200</v>
      </c>
      <c r="F287" s="66" t="n">
        <f aca="false">IF(COUNTA(D287:E287)=0,"",SUM(D287:E287))</f>
        <v>691</v>
      </c>
      <c r="G287" s="47" t="n">
        <f aca="false">IF(OR(F287="",F287=0),"",D287/F287)</f>
        <v>0.710564399421129</v>
      </c>
      <c r="H287" s="47" t="n">
        <f aca="false">IF(OR(F287="",F287=0),"",E287/F287)</f>
        <v>0.289435600578871</v>
      </c>
      <c r="I287" s="32" t="s">
        <v>187</v>
      </c>
      <c r="J287" s="36" t="n">
        <v>2.43699899914484</v>
      </c>
      <c r="K287" s="36" t="n">
        <f aca="false">$K$8</f>
        <v>1.08097709874515</v>
      </c>
      <c r="L287" s="36" t="n">
        <f aca="false">SQRT(J287^2+K287^2)</f>
        <v>2.66598492303397</v>
      </c>
      <c r="M287" s="47" t="n">
        <f aca="false">IF(G287="","",MAX(0,G287-1.96*L287/100))</f>
        <v>0.658311094929663</v>
      </c>
      <c r="N287" s="47" t="n">
        <f aca="false">IF(G287="","",MIN(1,G287+1.96*L287/100))</f>
        <v>0.762817703912595</v>
      </c>
      <c r="O287" s="66" t="n">
        <f aca="false">ROUND(S287*W287,0)</f>
        <v>59</v>
      </c>
      <c r="P287" s="66" t="n">
        <f aca="false">IF(F287="","",ROUND(SQRT((F287*L287/100)^2+(G287*O287)^2),0))</f>
        <v>46</v>
      </c>
      <c r="R287" s="67" t="n">
        <v>19.8923661593589</v>
      </c>
      <c r="S287" s="68" t="n">
        <f aca="false">U287*V287*$F$5</f>
        <v>691.24526600541</v>
      </c>
      <c r="T287" s="69" t="n">
        <f aca="false">MAX(0,MIN(1,R287/100+$D$5))</f>
        <v>0.710168522785842</v>
      </c>
      <c r="U287" s="69" t="n">
        <v>0.612263300270514</v>
      </c>
      <c r="V287" s="68" t="n">
        <v>1129</v>
      </c>
      <c r="W287" s="69" t="n">
        <v>0.084758520671361</v>
      </c>
      <c r="X287" s="70" t="s">
        <v>194</v>
      </c>
      <c r="Y287" s="70" t="s">
        <v>189</v>
      </c>
    </row>
    <row r="288" customFormat="false" ht="15" hidden="false" customHeight="false" outlineLevel="0" collapsed="false">
      <c r="A288" s="32" t="s">
        <v>444</v>
      </c>
      <c r="B288" s="32" t="s">
        <v>508</v>
      </c>
      <c r="C288" s="32" t="s">
        <v>515</v>
      </c>
      <c r="D288" s="66" t="n">
        <f aca="false">ROUND(S288*T288,0)</f>
        <v>340</v>
      </c>
      <c r="E288" s="66" t="n">
        <f aca="false">ROUND(S288,0)-D288</f>
        <v>170</v>
      </c>
      <c r="F288" s="66" t="n">
        <f aca="false">IF(COUNTA(D288:E288)=0,"",SUM(D288:E288))</f>
        <v>510</v>
      </c>
      <c r="G288" s="47" t="n">
        <f aca="false">IF(OR(F288="",F288=0),"",D288/F288)</f>
        <v>0.666666666666667</v>
      </c>
      <c r="H288" s="47" t="n">
        <f aca="false">IF(OR(F288="",F288=0),"",E288/F288)</f>
        <v>0.333333333333333</v>
      </c>
      <c r="I288" s="32" t="s">
        <v>187</v>
      </c>
      <c r="J288" s="36" t="n">
        <v>3.50278191458698</v>
      </c>
      <c r="K288" s="36" t="n">
        <f aca="false">$K$8</f>
        <v>1.08097709874515</v>
      </c>
      <c r="L288" s="36" t="n">
        <f aca="false">SQRT(J288^2+K288^2)</f>
        <v>3.66578676809892</v>
      </c>
      <c r="M288" s="47" t="n">
        <f aca="false">IF(G288="","",MAX(0,G288-1.96*L288/100))</f>
        <v>0.594817246011928</v>
      </c>
      <c r="N288" s="47" t="n">
        <f aca="false">IF(G288="","",MIN(1,G288+1.96*L288/100))</f>
        <v>0.738516087321406</v>
      </c>
      <c r="O288" s="66" t="n">
        <f aca="false">ROUND(S288*W288,0)</f>
        <v>74</v>
      </c>
      <c r="P288" s="66" t="n">
        <f aca="false">IF(F288="","",ROUND(SQRT((F288*L288/100)^2+(G288*O288)^2),0))</f>
        <v>53</v>
      </c>
      <c r="R288" s="67" t="n">
        <v>15.5405969483471</v>
      </c>
      <c r="S288" s="68" t="n">
        <f aca="false">U288*V288*$F$5</f>
        <v>510.153409090909</v>
      </c>
      <c r="T288" s="69" t="n">
        <f aca="false">MAX(0,MIN(1,R288/100+$D$5))</f>
        <v>0.666650830675725</v>
      </c>
      <c r="U288" s="69" t="n">
        <v>0.368607954545455</v>
      </c>
      <c r="V288" s="68" t="n">
        <v>1384</v>
      </c>
      <c r="W288" s="69" t="n">
        <v>0.144238908687966</v>
      </c>
      <c r="X288" s="70" t="s">
        <v>188</v>
      </c>
      <c r="Y288" s="70" t="s">
        <v>189</v>
      </c>
    </row>
    <row r="289" customFormat="false" ht="15" hidden="false" customHeight="false" outlineLevel="0" collapsed="false">
      <c r="A289" s="32" t="s">
        <v>444</v>
      </c>
      <c r="B289" s="32" t="s">
        <v>508</v>
      </c>
      <c r="C289" s="32" t="s">
        <v>516</v>
      </c>
      <c r="D289" s="66" t="n">
        <f aca="false">ROUND(S289*T289,0)</f>
        <v>150</v>
      </c>
      <c r="E289" s="66" t="n">
        <f aca="false">ROUND(S289,0)-D289</f>
        <v>53</v>
      </c>
      <c r="F289" s="66" t="n">
        <f aca="false">IF(COUNTA(D289:E289)=0,"",SUM(D289:E289))</f>
        <v>203</v>
      </c>
      <c r="G289" s="47" t="n">
        <f aca="false">IF(OR(F289="",F289=0),"",D289/F289)</f>
        <v>0.738916256157636</v>
      </c>
      <c r="H289" s="47" t="n">
        <f aca="false">IF(OR(F289="",F289=0),"",E289/F289)</f>
        <v>0.261083743842365</v>
      </c>
      <c r="I289" s="32" t="s">
        <v>187</v>
      </c>
      <c r="J289" s="36" t="n">
        <v>3.50278191458698</v>
      </c>
      <c r="K289" s="36" t="n">
        <f aca="false">$K$8</f>
        <v>1.08097709874515</v>
      </c>
      <c r="L289" s="36" t="n">
        <f aca="false">SQRT(J289^2+K289^2)</f>
        <v>3.66578676809892</v>
      </c>
      <c r="M289" s="47" t="n">
        <f aca="false">IF(G289="","",MAX(0,G289-1.96*L289/100))</f>
        <v>0.667066835502897</v>
      </c>
      <c r="N289" s="47" t="n">
        <f aca="false">IF(G289="","",MIN(1,G289+1.96*L289/100))</f>
        <v>0.810765676812374</v>
      </c>
      <c r="O289" s="66" t="n">
        <f aca="false">ROUND(S289*W289,0)</f>
        <v>29</v>
      </c>
      <c r="P289" s="66" t="n">
        <f aca="false">IF(F289="","",ROUND(SQRT((F289*L289/100)^2+(G289*O289)^2),0))</f>
        <v>23</v>
      </c>
      <c r="R289" s="67" t="n">
        <v>22.7859367020054</v>
      </c>
      <c r="S289" s="68" t="n">
        <f aca="false">U289*V289*$F$5</f>
        <v>202.766550522648</v>
      </c>
      <c r="T289" s="69" t="n">
        <f aca="false">MAX(0,MIN(1,R289/100+$D$5))</f>
        <v>0.739104228212308</v>
      </c>
      <c r="U289" s="69" t="n">
        <v>0.369337979094077</v>
      </c>
      <c r="V289" s="68" t="n">
        <v>549</v>
      </c>
      <c r="W289" s="69" t="n">
        <v>0.144238908687966</v>
      </c>
      <c r="X289" s="70" t="s">
        <v>188</v>
      </c>
      <c r="Y289" s="70" t="s">
        <v>189</v>
      </c>
    </row>
    <row r="290" customFormat="false" ht="15" hidden="false" customHeight="false" outlineLevel="0" collapsed="false">
      <c r="A290" s="32" t="s">
        <v>444</v>
      </c>
      <c r="B290" s="32" t="s">
        <v>508</v>
      </c>
      <c r="C290" s="32" t="s">
        <v>517</v>
      </c>
      <c r="D290" s="66" t="n">
        <f aca="false">ROUND(S290*T290,0)</f>
        <v>243</v>
      </c>
      <c r="E290" s="66" t="n">
        <f aca="false">ROUND(S290,0)-D290</f>
        <v>75</v>
      </c>
      <c r="F290" s="66" t="n">
        <f aca="false">IF(COUNTA(D290:E290)=0,"",SUM(D290:E290))</f>
        <v>318</v>
      </c>
      <c r="G290" s="47" t="n">
        <f aca="false">IF(OR(F290="",F290=0),"",D290/F290)</f>
        <v>0.764150943396227</v>
      </c>
      <c r="H290" s="47" t="n">
        <f aca="false">IF(OR(F290="",F290=0),"",E290/F290)</f>
        <v>0.235849056603774</v>
      </c>
      <c r="I290" s="32" t="s">
        <v>187</v>
      </c>
      <c r="J290" s="36" t="n">
        <v>3.50278191458698</v>
      </c>
      <c r="K290" s="36" t="n">
        <f aca="false">$K$8</f>
        <v>1.08097709874515</v>
      </c>
      <c r="L290" s="36" t="n">
        <f aca="false">SQRT(J290^2+K290^2)</f>
        <v>3.66578676809892</v>
      </c>
      <c r="M290" s="47" t="n">
        <f aca="false">IF(G290="","",MAX(0,G290-1.96*L290/100))</f>
        <v>0.692301522741488</v>
      </c>
      <c r="N290" s="47" t="n">
        <f aca="false">IF(G290="","",MIN(1,G290+1.96*L290/100))</f>
        <v>0.836000364050965</v>
      </c>
      <c r="O290" s="66" t="n">
        <f aca="false">ROUND(S290*W290,0)</f>
        <v>46</v>
      </c>
      <c r="P290" s="66" t="n">
        <f aca="false">IF(F290="","",ROUND(SQRT((F290*L290/100)^2+(G290*O290)^2),0))</f>
        <v>37</v>
      </c>
      <c r="R290" s="67" t="n">
        <v>25.3677379619252</v>
      </c>
      <c r="S290" s="68" t="n">
        <f aca="false">U290*V290*$F$5</f>
        <v>318.271119842829</v>
      </c>
      <c r="T290" s="69" t="n">
        <f aca="false">MAX(0,MIN(1,R290/100+$D$5))</f>
        <v>0.764922240811505</v>
      </c>
      <c r="U290" s="69" t="n">
        <v>0.318271119842829</v>
      </c>
      <c r="V290" s="68" t="n">
        <v>1000</v>
      </c>
      <c r="W290" s="69" t="n">
        <v>0.144238908687966</v>
      </c>
      <c r="X290" s="70" t="s">
        <v>188</v>
      </c>
      <c r="Y290" s="70" t="s">
        <v>189</v>
      </c>
    </row>
    <row r="291" customFormat="false" ht="15" hidden="false" customHeight="false" outlineLevel="0" collapsed="false">
      <c r="A291" s="32" t="s">
        <v>444</v>
      </c>
      <c r="B291" s="32" t="s">
        <v>508</v>
      </c>
      <c r="C291" s="32" t="s">
        <v>518</v>
      </c>
      <c r="D291" s="66" t="n">
        <f aca="false">ROUND(S291*T291,0)</f>
        <v>244</v>
      </c>
      <c r="E291" s="66" t="n">
        <f aca="false">ROUND(S291,0)-D291</f>
        <v>107</v>
      </c>
      <c r="F291" s="66" t="n">
        <f aca="false">IF(COUNTA(D291:E291)=0,"",SUM(D291:E291))</f>
        <v>351</v>
      </c>
      <c r="G291" s="47" t="n">
        <f aca="false">IF(OR(F291="",F291=0),"",D291/F291)</f>
        <v>0.695156695156695</v>
      </c>
      <c r="H291" s="47" t="n">
        <f aca="false">IF(OR(F291="",F291=0),"",E291/F291)</f>
        <v>0.304843304843305</v>
      </c>
      <c r="I291" s="32" t="s">
        <v>187</v>
      </c>
      <c r="J291" s="36" t="n">
        <v>3.50278191458698</v>
      </c>
      <c r="K291" s="36" t="n">
        <f aca="false">$K$8</f>
        <v>1.08097709874515</v>
      </c>
      <c r="L291" s="36" t="n">
        <f aca="false">SQRT(J291^2+K291^2)</f>
        <v>3.66578676809892</v>
      </c>
      <c r="M291" s="47" t="n">
        <f aca="false">IF(G291="","",MAX(0,G291-1.96*L291/100))</f>
        <v>0.623307274501956</v>
      </c>
      <c r="N291" s="47" t="n">
        <f aca="false">IF(G291="","",MIN(1,G291+1.96*L291/100))</f>
        <v>0.767006115811434</v>
      </c>
      <c r="O291" s="66" t="n">
        <f aca="false">ROUND(S291*W291,0)</f>
        <v>51</v>
      </c>
      <c r="P291" s="66" t="n">
        <f aca="false">IF(F291="","",ROUND(SQRT((F291*L291/100)^2+(G291*O291)^2),0))</f>
        <v>38</v>
      </c>
      <c r="R291" s="67" t="n">
        <v>18.6029155879446</v>
      </c>
      <c r="S291" s="68" t="n">
        <f aca="false">U291*V291*$F$5</f>
        <v>350.591240875912</v>
      </c>
      <c r="T291" s="69" t="n">
        <f aca="false">MAX(0,MIN(1,R291/100+$D$5))</f>
        <v>0.6972740170717</v>
      </c>
      <c r="U291" s="69" t="n">
        <v>0.313868613138686</v>
      </c>
      <c r="V291" s="68" t="n">
        <v>1117</v>
      </c>
      <c r="W291" s="69" t="n">
        <v>0.144238908687966</v>
      </c>
      <c r="X291" s="70" t="s">
        <v>188</v>
      </c>
      <c r="Y291" s="70" t="s">
        <v>189</v>
      </c>
    </row>
    <row r="292" customFormat="false" ht="15" hidden="false" customHeight="false" outlineLevel="0" collapsed="false">
      <c r="A292" s="32" t="s">
        <v>444</v>
      </c>
      <c r="B292" s="32" t="s">
        <v>508</v>
      </c>
      <c r="C292" s="32" t="s">
        <v>519</v>
      </c>
      <c r="D292" s="66" t="n">
        <f aca="false">ROUND(S292*T292,0)</f>
        <v>1174</v>
      </c>
      <c r="E292" s="66" t="n">
        <f aca="false">ROUND(S292,0)-D292</f>
        <v>467</v>
      </c>
      <c r="F292" s="66" t="n">
        <f aca="false">IF(COUNTA(D292:E292)=0,"",SUM(D292:E292))</f>
        <v>1641</v>
      </c>
      <c r="G292" s="47" t="n">
        <f aca="false">IF(OR(F292="",F292=0),"",D292/F292)</f>
        <v>0.715417428397319</v>
      </c>
      <c r="H292" s="47" t="n">
        <f aca="false">IF(OR(F292="",F292=0),"",E292/F292)</f>
        <v>0.284582571602681</v>
      </c>
      <c r="I292" s="32" t="s">
        <v>290</v>
      </c>
      <c r="J292" s="36" t="n">
        <v>2.17211657538669</v>
      </c>
      <c r="K292" s="36" t="n">
        <f aca="false">$K$8</f>
        <v>1.08097709874515</v>
      </c>
      <c r="L292" s="36" t="n">
        <f aca="false">SQRT(J292^2+K292^2)</f>
        <v>2.4262320385901</v>
      </c>
      <c r="M292" s="47" t="n">
        <f aca="false">IF(G292="","",MAX(0,G292-1.96*L292/100))</f>
        <v>0.667863280440953</v>
      </c>
      <c r="N292" s="47" t="n">
        <f aca="false">IF(G292="","",MIN(1,G292+1.96*L292/100))</f>
        <v>0.762971576353685</v>
      </c>
      <c r="O292" s="66" t="n">
        <f aca="false">ROUND(S292*W292,0)</f>
        <v>103</v>
      </c>
      <c r="P292" s="66" t="n">
        <f aca="false">IF(F292="","",ROUND(SQRT((F292*L292/100)^2+(G292*O292)^2),0))</f>
        <v>84</v>
      </c>
      <c r="R292" s="67" t="n">
        <v>20.4098487375652</v>
      </c>
      <c r="S292" s="68" t="n">
        <f aca="false">U292*V292*$F$5</f>
        <v>1641.003487384</v>
      </c>
      <c r="T292" s="69" t="n">
        <f aca="false">MAX(0,MIN(1,R292/100+$D$5))</f>
        <v>0.715343348567906</v>
      </c>
      <c r="U292" s="69" t="n">
        <v>0.752408751666208</v>
      </c>
      <c r="V292" s="68" t="n">
        <v>2181</v>
      </c>
      <c r="W292" s="69" t="n">
        <v>0.0626598089245614</v>
      </c>
      <c r="X292" s="70" t="s">
        <v>227</v>
      </c>
      <c r="Y292" s="70" t="s">
        <v>189</v>
      </c>
    </row>
    <row r="293" customFormat="false" ht="15" hidden="false" customHeight="false" outlineLevel="0" collapsed="false">
      <c r="A293" s="32" t="s">
        <v>444</v>
      </c>
      <c r="B293" s="32" t="s">
        <v>508</v>
      </c>
      <c r="C293" s="32" t="s">
        <v>520</v>
      </c>
      <c r="D293" s="66" t="n">
        <f aca="false">ROUND(S293*T293,0)</f>
        <v>629</v>
      </c>
      <c r="E293" s="66" t="n">
        <f aca="false">ROUND(S293,0)-D293</f>
        <v>297</v>
      </c>
      <c r="F293" s="66" t="n">
        <f aca="false">IF(COUNTA(D293:E293)=0,"",SUM(D293:E293))</f>
        <v>926</v>
      </c>
      <c r="G293" s="47" t="n">
        <f aca="false">IF(OR(F293="",F293=0),"",D293/F293)</f>
        <v>0.6792656587473</v>
      </c>
      <c r="H293" s="47" t="n">
        <f aca="false">IF(OR(F293="",F293=0),"",E293/F293)</f>
        <v>0.3207343412527</v>
      </c>
      <c r="I293" s="32" t="s">
        <v>187</v>
      </c>
      <c r="J293" s="36" t="n">
        <v>2.17211657538669</v>
      </c>
      <c r="K293" s="36" t="n">
        <f aca="false">$K$8</f>
        <v>1.08097709874515</v>
      </c>
      <c r="L293" s="36" t="n">
        <f aca="false">SQRT(J293^2+K293^2)</f>
        <v>2.4262320385901</v>
      </c>
      <c r="M293" s="47" t="n">
        <f aca="false">IF(G293="","",MAX(0,G293-1.96*L293/100))</f>
        <v>0.631711510790934</v>
      </c>
      <c r="N293" s="47" t="n">
        <f aca="false">IF(G293="","",MIN(1,G293+1.96*L293/100))</f>
        <v>0.726819806703666</v>
      </c>
      <c r="O293" s="66" t="n">
        <f aca="false">ROUND(S293*W293,0)</f>
        <v>58</v>
      </c>
      <c r="P293" s="66" t="n">
        <f aca="false">IF(F293="","",ROUND(SQRT((F293*L293/100)^2+(G293*O293)^2),0))</f>
        <v>45</v>
      </c>
      <c r="R293" s="67" t="n">
        <v>16.8387924895566</v>
      </c>
      <c r="S293" s="68" t="n">
        <f aca="false">U293*V293*$F$5</f>
        <v>925.647509578544</v>
      </c>
      <c r="T293" s="69" t="n">
        <f aca="false">MAX(0,MIN(1,R293/100+$D$5))</f>
        <v>0.67963278608782</v>
      </c>
      <c r="U293" s="69" t="n">
        <v>0.432950191570881</v>
      </c>
      <c r="V293" s="68" t="n">
        <v>2138</v>
      </c>
      <c r="W293" s="69" t="n">
        <v>0.0626598089245614</v>
      </c>
      <c r="X293" s="70" t="s">
        <v>227</v>
      </c>
      <c r="Y293" s="70" t="s">
        <v>189</v>
      </c>
    </row>
    <row r="294" customFormat="false" ht="15" hidden="false" customHeight="false" outlineLevel="0" collapsed="false">
      <c r="A294" s="32" t="s">
        <v>444</v>
      </c>
      <c r="B294" s="32" t="s">
        <v>521</v>
      </c>
      <c r="C294" s="32" t="s">
        <v>522</v>
      </c>
      <c r="D294" s="66" t="n">
        <f aca="false">ROUND(S294*T294,0)</f>
        <v>1101</v>
      </c>
      <c r="E294" s="66" t="n">
        <f aca="false">ROUND(S294,0)-D294</f>
        <v>1139</v>
      </c>
      <c r="F294" s="66" t="n">
        <f aca="false">IF(COUNTA(D294:E294)=0,"",SUM(D294:E294))</f>
        <v>2240</v>
      </c>
      <c r="G294" s="47" t="n">
        <f aca="false">IF(OR(F294="",F294=0),"",D294/F294)</f>
        <v>0.491517857142857</v>
      </c>
      <c r="H294" s="47" t="n">
        <f aca="false">IF(OR(F294="",F294=0),"",E294/F294)</f>
        <v>0.508482142857143</v>
      </c>
      <c r="I294" s="32" t="s">
        <v>450</v>
      </c>
      <c r="J294" s="36" t="n">
        <v>2.17211657538669</v>
      </c>
      <c r="K294" s="36" t="n">
        <f aca="false">$K$8</f>
        <v>1.08097709874515</v>
      </c>
      <c r="L294" s="36" t="n">
        <f aca="false">SQRT(J294^2+K294^2)</f>
        <v>2.4262320385901</v>
      </c>
      <c r="M294" s="47" t="n">
        <f aca="false">IF(G294="","",MAX(0,G294-1.96*L294/100))</f>
        <v>0.443963709186491</v>
      </c>
      <c r="N294" s="47" t="n">
        <f aca="false">IF(G294="","",MIN(1,G294+1.96*L294/100))</f>
        <v>0.539072005099223</v>
      </c>
      <c r="O294" s="66" t="n">
        <f aca="false">ROUND(S294*W294,0)</f>
        <v>140</v>
      </c>
      <c r="P294" s="66" t="n">
        <f aca="false">IF(F294="","",ROUND(SQRT((F294*L294/100)^2+(G294*O294)^2),0))</f>
        <v>88</v>
      </c>
      <c r="R294" s="67" t="n">
        <v>-1.9632849579006</v>
      </c>
      <c r="S294" s="68" t="n">
        <f aca="false">U294*V294*$F$5</f>
        <v>2239.6676583846</v>
      </c>
      <c r="T294" s="69" t="n">
        <f aca="false">MAX(0,MIN(1,R294/100+$D$5))</f>
        <v>0.491612011613248</v>
      </c>
      <c r="U294" s="69" t="n">
        <v>0.638165680473373</v>
      </c>
      <c r="V294" s="68" t="n">
        <v>3509.53949250809</v>
      </c>
      <c r="W294" s="69" t="n">
        <v>0.0626598089245614</v>
      </c>
      <c r="X294" s="70" t="s">
        <v>227</v>
      </c>
      <c r="Y294" s="70" t="s">
        <v>451</v>
      </c>
    </row>
    <row r="295" customFormat="false" ht="15" hidden="false" customHeight="false" outlineLevel="0" collapsed="false">
      <c r="A295" s="32" t="s">
        <v>444</v>
      </c>
      <c r="B295" s="32" t="s">
        <v>521</v>
      </c>
      <c r="C295" s="32" t="s">
        <v>523</v>
      </c>
      <c r="D295" s="66" t="n">
        <f aca="false">ROUND(S295*T295,0)</f>
        <v>1306</v>
      </c>
      <c r="E295" s="66" t="n">
        <f aca="false">ROUND(S295,0)-D295</f>
        <v>1168</v>
      </c>
      <c r="F295" s="66" t="n">
        <f aca="false">IF(COUNTA(D295:E295)=0,"",SUM(D295:E295))</f>
        <v>2474</v>
      </c>
      <c r="G295" s="47" t="n">
        <f aca="false">IF(OR(F295="",F295=0),"",D295/F295)</f>
        <v>0.527890056588521</v>
      </c>
      <c r="H295" s="47" t="n">
        <f aca="false">IF(OR(F295="",F295=0),"",E295/F295)</f>
        <v>0.472109943411479</v>
      </c>
      <c r="I295" s="32" t="s">
        <v>450</v>
      </c>
      <c r="J295" s="36" t="n">
        <v>2.17211657538669</v>
      </c>
      <c r="K295" s="36" t="n">
        <f aca="false">$K$8</f>
        <v>1.08097709874515</v>
      </c>
      <c r="L295" s="36" t="n">
        <f aca="false">SQRT(J295^2+K295^2)</f>
        <v>2.4262320385901</v>
      </c>
      <c r="M295" s="47" t="n">
        <f aca="false">IF(G295="","",MAX(0,G295-1.96*L295/100))</f>
        <v>0.480335908632155</v>
      </c>
      <c r="N295" s="47" t="n">
        <f aca="false">IF(G295="","",MIN(1,G295+1.96*L295/100))</f>
        <v>0.575444204544887</v>
      </c>
      <c r="O295" s="66" t="n">
        <f aca="false">ROUND(S295*W295,0)</f>
        <v>155</v>
      </c>
      <c r="P295" s="66" t="n">
        <f aca="false">IF(F295="","",ROUND(SQRT((F295*L295/100)^2+(G295*O295)^2),0))</f>
        <v>101</v>
      </c>
      <c r="R295" s="67" t="n">
        <v>1.67509232094101</v>
      </c>
      <c r="S295" s="68" t="n">
        <f aca="false">U295*V295*$F$5</f>
        <v>2474.2152945572</v>
      </c>
      <c r="T295" s="69" t="n">
        <f aca="false">MAX(0,MIN(1,R295/100+$D$5))</f>
        <v>0.527995784401664</v>
      </c>
      <c r="U295" s="69" t="n">
        <v>0.63349131121643</v>
      </c>
      <c r="V295" s="68" t="n">
        <v>3905.68149988706</v>
      </c>
      <c r="W295" s="69" t="n">
        <v>0.0626598089245614</v>
      </c>
      <c r="X295" s="70" t="s">
        <v>227</v>
      </c>
      <c r="Y295" s="70" t="s">
        <v>451</v>
      </c>
    </row>
    <row r="296" customFormat="false" ht="15" hidden="false" customHeight="false" outlineLevel="0" collapsed="false">
      <c r="A296" s="32" t="s">
        <v>444</v>
      </c>
      <c r="B296" s="32" t="s">
        <v>521</v>
      </c>
      <c r="C296" s="32" t="s">
        <v>524</v>
      </c>
      <c r="D296" s="66" t="n">
        <f aca="false">ROUND(S296*T296,0)</f>
        <v>781</v>
      </c>
      <c r="E296" s="66" t="n">
        <f aca="false">ROUND(S296,0)-D296</f>
        <v>725</v>
      </c>
      <c r="F296" s="66" t="n">
        <f aca="false">IF(COUNTA(D296:E296)=0,"",SUM(D296:E296))</f>
        <v>1506</v>
      </c>
      <c r="G296" s="47" t="n">
        <f aca="false">IF(OR(F296="",F296=0),"",D296/F296)</f>
        <v>0.51859229747676</v>
      </c>
      <c r="H296" s="47" t="n">
        <f aca="false">IF(OR(F296="",F296=0),"",E296/F296)</f>
        <v>0.48140770252324</v>
      </c>
      <c r="I296" s="32" t="s">
        <v>450</v>
      </c>
      <c r="J296" s="36" t="n">
        <v>2.17211657538669</v>
      </c>
      <c r="K296" s="36" t="n">
        <f aca="false">$K$8</f>
        <v>1.08097709874515</v>
      </c>
      <c r="L296" s="36" t="n">
        <f aca="false">SQRT(J296^2+K296^2)</f>
        <v>2.4262320385901</v>
      </c>
      <c r="M296" s="47" t="n">
        <f aca="false">IF(G296="","",MAX(0,G296-1.96*L296/100))</f>
        <v>0.471038149520394</v>
      </c>
      <c r="N296" s="47" t="n">
        <f aca="false">IF(G296="","",MIN(1,G296+1.96*L296/100))</f>
        <v>0.566146445433126</v>
      </c>
      <c r="O296" s="66" t="n">
        <f aca="false">ROUND(S296*W296,0)</f>
        <v>94</v>
      </c>
      <c r="P296" s="66" t="n">
        <f aca="false">IF(F296="","",ROUND(SQRT((F296*L296/100)^2+(G296*O296)^2),0))</f>
        <v>61</v>
      </c>
      <c r="R296" s="67" t="n">
        <v>0.754869822505137</v>
      </c>
      <c r="S296" s="68" t="n">
        <f aca="false">U296*V296*$F$5</f>
        <v>1506.17696530429</v>
      </c>
      <c r="T296" s="69" t="n">
        <f aca="false">MAX(0,MIN(1,R296/100+$D$5))</f>
        <v>0.518793559417305</v>
      </c>
      <c r="U296" s="69" t="n">
        <v>0.613144758735441</v>
      </c>
      <c r="V296" s="68" t="n">
        <v>2456.4785784203</v>
      </c>
      <c r="W296" s="69" t="n">
        <v>0.0626598089245614</v>
      </c>
      <c r="X296" s="70" t="s">
        <v>227</v>
      </c>
      <c r="Y296" s="70" t="s">
        <v>451</v>
      </c>
    </row>
    <row r="297" customFormat="false" ht="15" hidden="false" customHeight="false" outlineLevel="0" collapsed="false">
      <c r="A297" s="32" t="s">
        <v>444</v>
      </c>
      <c r="B297" s="32" t="s">
        <v>521</v>
      </c>
      <c r="C297" s="32" t="s">
        <v>525</v>
      </c>
      <c r="D297" s="66" t="n">
        <f aca="false">ROUND(S297*T297,0)</f>
        <v>1028</v>
      </c>
      <c r="E297" s="66" t="n">
        <f aca="false">ROUND(S297,0)-D297</f>
        <v>928</v>
      </c>
      <c r="F297" s="66" t="n">
        <f aca="false">IF(COUNTA(D297:E297)=0,"",SUM(D297:E297))</f>
        <v>1956</v>
      </c>
      <c r="G297" s="47" t="n">
        <f aca="false">IF(OR(F297="",F297=0),"",D297/F297)</f>
        <v>0.525562372188139</v>
      </c>
      <c r="H297" s="47" t="n">
        <f aca="false">IF(OR(F297="",F297=0),"",E297/F297)</f>
        <v>0.474437627811861</v>
      </c>
      <c r="I297" s="32" t="s">
        <v>450</v>
      </c>
      <c r="J297" s="36" t="n">
        <v>2.17211657538669</v>
      </c>
      <c r="K297" s="36" t="n">
        <f aca="false">$K$8</f>
        <v>1.08097709874515</v>
      </c>
      <c r="L297" s="36" t="n">
        <f aca="false">SQRT(J297^2+K297^2)</f>
        <v>2.4262320385901</v>
      </c>
      <c r="M297" s="47" t="n">
        <f aca="false">IF(G297="","",MAX(0,G297-1.96*L297/100))</f>
        <v>0.478008224231773</v>
      </c>
      <c r="N297" s="47" t="n">
        <f aca="false">IF(G297="","",MIN(1,G297+1.96*L297/100))</f>
        <v>0.573116520144505</v>
      </c>
      <c r="O297" s="66" t="n">
        <f aca="false">ROUND(S297*W297,0)</f>
        <v>123</v>
      </c>
      <c r="P297" s="66" t="n">
        <f aca="false">IF(F297="","",ROUND(SQRT((F297*L297/100)^2+(G297*O297)^2),0))</f>
        <v>80</v>
      </c>
      <c r="R297" s="67" t="n">
        <v>1.43928290810886</v>
      </c>
      <c r="S297" s="68" t="n">
        <f aca="false">U297*V297*$F$5</f>
        <v>1955.76073587295</v>
      </c>
      <c r="T297" s="69" t="n">
        <f aca="false">MAX(0,MIN(1,R297/100+$D$5))</f>
        <v>0.525637690273342</v>
      </c>
      <c r="U297" s="69" t="n">
        <v>0.58428001228124</v>
      </c>
      <c r="V297" s="68" t="n">
        <v>3347.30042918455</v>
      </c>
      <c r="W297" s="69" t="n">
        <v>0.0626598089245614</v>
      </c>
      <c r="X297" s="70" t="s">
        <v>227</v>
      </c>
      <c r="Y297" s="70" t="s">
        <v>451</v>
      </c>
    </row>
    <row r="298" customFormat="false" ht="15" hidden="false" customHeight="false" outlineLevel="0" collapsed="false">
      <c r="A298" s="32" t="s">
        <v>444</v>
      </c>
      <c r="B298" s="32" t="s">
        <v>526</v>
      </c>
      <c r="C298" s="32" t="s">
        <v>526</v>
      </c>
      <c r="D298" s="66" t="n">
        <f aca="false">ROUND(S298*T298,0)</f>
        <v>493</v>
      </c>
      <c r="E298" s="66" t="n">
        <f aca="false">ROUND(S298,0)-D298</f>
        <v>318</v>
      </c>
      <c r="F298" s="66" t="n">
        <f aca="false">IF(COUNTA(D298:E298)=0,"",SUM(D298:E298))</f>
        <v>811</v>
      </c>
      <c r="G298" s="47" t="n">
        <f aca="false">IF(OR(F298="",F298=0),"",D298/F298)</f>
        <v>0.607891491985203</v>
      </c>
      <c r="H298" s="47" t="n">
        <f aca="false">IF(OR(F298="",F298=0),"",E298/F298)</f>
        <v>0.392108508014797</v>
      </c>
      <c r="I298" s="32" t="s">
        <v>187</v>
      </c>
      <c r="J298" s="36" t="n">
        <v>2.43699899914484</v>
      </c>
      <c r="K298" s="36" t="n">
        <f aca="false">$K$8</f>
        <v>1.08097709874515</v>
      </c>
      <c r="L298" s="36" t="n">
        <f aca="false">SQRT(J298^2+K298^2)</f>
        <v>2.66598492303397</v>
      </c>
      <c r="M298" s="47" t="n">
        <f aca="false">IF(G298="","",MAX(0,G298-1.96*L298/100))</f>
        <v>0.555638187493738</v>
      </c>
      <c r="N298" s="47" t="n">
        <f aca="false">IF(G298="","",MIN(1,G298+1.96*L298/100))</f>
        <v>0.660144796476669</v>
      </c>
      <c r="O298" s="66" t="n">
        <f aca="false">ROUND(S298*W298,0)</f>
        <v>69</v>
      </c>
      <c r="P298" s="66" t="n">
        <f aca="false">IF(F298="","",ROUND(SQRT((F298*L298/100)^2+(G298*O298)^2),0))</f>
        <v>47</v>
      </c>
      <c r="R298" s="67" t="n">
        <v>9.63257236606645</v>
      </c>
      <c r="S298" s="68" t="n">
        <f aca="false">U298*V298*$F$5</f>
        <v>811.2722513089</v>
      </c>
      <c r="T298" s="69" t="n">
        <f aca="false">MAX(0,MIN(1,R298/100+$D$5))</f>
        <v>0.607570584852918</v>
      </c>
      <c r="U298" s="69" t="n">
        <v>0.424083769633508</v>
      </c>
      <c r="V298" s="68" t="n">
        <v>1913</v>
      </c>
      <c r="W298" s="69" t="n">
        <v>0.084758520671361</v>
      </c>
      <c r="X298" s="70" t="s">
        <v>194</v>
      </c>
      <c r="Y298" s="70" t="s">
        <v>189</v>
      </c>
    </row>
    <row r="299" customFormat="false" ht="15" hidden="false" customHeight="false" outlineLevel="0" collapsed="false">
      <c r="A299" s="32" t="s">
        <v>444</v>
      </c>
      <c r="B299" s="32" t="s">
        <v>527</v>
      </c>
      <c r="C299" s="32" t="s">
        <v>527</v>
      </c>
      <c r="D299" s="66" t="n">
        <f aca="false">ROUND(S299*T299,0)</f>
        <v>76</v>
      </c>
      <c r="E299" s="66" t="n">
        <f aca="false">ROUND(S299,0)-D299</f>
        <v>68</v>
      </c>
      <c r="F299" s="66" t="n">
        <f aca="false">IF(COUNTA(D299:E299)=0,"",SUM(D299:E299))</f>
        <v>144</v>
      </c>
      <c r="G299" s="47" t="n">
        <f aca="false">IF(OR(F299="",F299=0),"",D299/F299)</f>
        <v>0.527777777777778</v>
      </c>
      <c r="H299" s="47" t="n">
        <f aca="false">IF(OR(F299="",F299=0),"",E299/F299)</f>
        <v>0.472222222222222</v>
      </c>
      <c r="I299" s="32" t="s">
        <v>187</v>
      </c>
      <c r="J299" s="36" t="n">
        <v>3.50278191458698</v>
      </c>
      <c r="K299" s="36" t="n">
        <f aca="false">$K$8</f>
        <v>1.08097709874515</v>
      </c>
      <c r="L299" s="36" t="n">
        <f aca="false">SQRT(J299^2+K299^2)</f>
        <v>3.66578676809892</v>
      </c>
      <c r="M299" s="47" t="n">
        <f aca="false">IF(G299="","",MAX(0,G299-1.96*L299/100))</f>
        <v>0.455928357123039</v>
      </c>
      <c r="N299" s="47" t="n">
        <f aca="false">IF(G299="","",MIN(1,G299+1.96*L299/100))</f>
        <v>0.599627198432517</v>
      </c>
      <c r="O299" s="66" t="n">
        <f aca="false">ROUND(S299*W299,0)</f>
        <v>21</v>
      </c>
      <c r="P299" s="66" t="n">
        <f aca="false">IF(F299="","",ROUND(SQRT((F299*L299/100)^2+(G299*O299)^2),0))</f>
        <v>12</v>
      </c>
      <c r="R299" s="67" t="n">
        <v>1.86421848436308</v>
      </c>
      <c r="S299" s="68" t="n">
        <f aca="false">U299*V299*$F$5</f>
        <v>143.630597014925</v>
      </c>
      <c r="T299" s="69" t="n">
        <f aca="false">MAX(0,MIN(1,R299/100+$D$5))</f>
        <v>0.529887046035884</v>
      </c>
      <c r="U299" s="69" t="n">
        <v>0.526119402985075</v>
      </c>
      <c r="V299" s="68" t="n">
        <v>273</v>
      </c>
      <c r="W299" s="69" t="n">
        <v>0.144238908687966</v>
      </c>
      <c r="X299" s="70" t="s">
        <v>188</v>
      </c>
      <c r="Y299" s="70" t="s">
        <v>189</v>
      </c>
    </row>
    <row r="300" customFormat="false" ht="15" hidden="false" customHeight="false" outlineLevel="0" collapsed="false">
      <c r="A300" s="32" t="s">
        <v>444</v>
      </c>
      <c r="B300" s="32" t="s">
        <v>351</v>
      </c>
      <c r="C300" s="32" t="s">
        <v>528</v>
      </c>
      <c r="D300" s="66" t="n">
        <f aca="false">ROUND(S300*T300,0)</f>
        <v>750</v>
      </c>
      <c r="E300" s="66" t="n">
        <f aca="false">ROUND(S300,0)-D300</f>
        <v>546</v>
      </c>
      <c r="F300" s="66" t="n">
        <f aca="false">IF(COUNTA(D300:E300)=0,"",SUM(D300:E300))</f>
        <v>1296</v>
      </c>
      <c r="G300" s="47" t="n">
        <f aca="false">IF(OR(F300="",F300=0),"",D300/F300)</f>
        <v>0.578703703703704</v>
      </c>
      <c r="H300" s="47" t="n">
        <f aca="false">IF(OR(F300="",F300=0),"",E300/F300)</f>
        <v>0.421296296296296</v>
      </c>
      <c r="I300" s="32" t="s">
        <v>187</v>
      </c>
      <c r="J300" s="36" t="n">
        <v>2.17211657538669</v>
      </c>
      <c r="K300" s="36" t="n">
        <f aca="false">$K$8</f>
        <v>1.08097709874515</v>
      </c>
      <c r="L300" s="36" t="n">
        <f aca="false">SQRT(J300^2+K300^2)</f>
        <v>2.4262320385901</v>
      </c>
      <c r="M300" s="47" t="n">
        <f aca="false">IF(G300="","",MAX(0,G300-1.96*L300/100))</f>
        <v>0.531149555747338</v>
      </c>
      <c r="N300" s="47" t="n">
        <f aca="false">IF(G300="","",MIN(1,G300+1.96*L300/100))</f>
        <v>0.62625785166007</v>
      </c>
      <c r="O300" s="66" t="n">
        <f aca="false">ROUND(S300*W300,0)</f>
        <v>81</v>
      </c>
      <c r="P300" s="66" t="n">
        <f aca="false">IF(F300="","",ROUND(SQRT((F300*L300/100)^2+(G300*O300)^2),0))</f>
        <v>56</v>
      </c>
      <c r="R300" s="67" t="n">
        <v>6.74161778827353</v>
      </c>
      <c r="S300" s="68" t="n">
        <f aca="false">U300*V300*$F$5</f>
        <v>1296.13085052843</v>
      </c>
      <c r="T300" s="69" t="n">
        <f aca="false">MAX(0,MIN(1,R300/100+$D$5))</f>
        <v>0.578661039074989</v>
      </c>
      <c r="U300" s="69" t="n">
        <v>0.662304982385506</v>
      </c>
      <c r="V300" s="68" t="n">
        <v>1957</v>
      </c>
      <c r="W300" s="69" t="n">
        <v>0.0626598089245614</v>
      </c>
      <c r="X300" s="70" t="s">
        <v>227</v>
      </c>
      <c r="Y300" s="70" t="s">
        <v>189</v>
      </c>
    </row>
    <row r="301" customFormat="false" ht="15" hidden="false" customHeight="false" outlineLevel="0" collapsed="false">
      <c r="A301" s="32" t="s">
        <v>444</v>
      </c>
      <c r="B301" s="32" t="s">
        <v>351</v>
      </c>
      <c r="C301" s="32" t="s">
        <v>529</v>
      </c>
      <c r="D301" s="66" t="n">
        <f aca="false">ROUND(S301*T301,0)</f>
        <v>705</v>
      </c>
      <c r="E301" s="66" t="n">
        <f aca="false">ROUND(S301,0)-D301</f>
        <v>609</v>
      </c>
      <c r="F301" s="66" t="n">
        <f aca="false">IF(COUNTA(D301:E301)=0,"",SUM(D301:E301))</f>
        <v>1314</v>
      </c>
      <c r="G301" s="47" t="n">
        <f aca="false">IF(OR(F301="",F301=0),"",D301/F301)</f>
        <v>0.536529680365297</v>
      </c>
      <c r="H301" s="47" t="n">
        <f aca="false">IF(OR(F301="",F301=0),"",E301/F301)</f>
        <v>0.463470319634703</v>
      </c>
      <c r="I301" s="32" t="s">
        <v>187</v>
      </c>
      <c r="J301" s="36" t="n">
        <v>2.17211657538669</v>
      </c>
      <c r="K301" s="36" t="n">
        <f aca="false">$K$8</f>
        <v>1.08097709874515</v>
      </c>
      <c r="L301" s="36" t="n">
        <f aca="false">SQRT(J301^2+K301^2)</f>
        <v>2.4262320385901</v>
      </c>
      <c r="M301" s="47" t="n">
        <f aca="false">IF(G301="","",MAX(0,G301-1.96*L301/100))</f>
        <v>0.488975532408931</v>
      </c>
      <c r="N301" s="47" t="n">
        <f aca="false">IF(G301="","",MIN(1,G301+1.96*L301/100))</f>
        <v>0.584083828321663</v>
      </c>
      <c r="O301" s="66" t="n">
        <f aca="false">ROUND(S301*W301,0)</f>
        <v>82</v>
      </c>
      <c r="P301" s="66" t="n">
        <f aca="false">IF(F301="","",ROUND(SQRT((F301*L301/100)^2+(G301*O301)^2),0))</f>
        <v>54</v>
      </c>
      <c r="R301" s="67" t="n">
        <v>2.57810964489634</v>
      </c>
      <c r="S301" s="68" t="n">
        <f aca="false">U301*V301*$F$5</f>
        <v>1313.559</v>
      </c>
      <c r="T301" s="69" t="n">
        <f aca="false">MAX(0,MIN(1,R301/100+$D$5))</f>
        <v>0.537025957641217</v>
      </c>
      <c r="U301" s="69" t="n">
        <v>0.6695</v>
      </c>
      <c r="V301" s="68" t="n">
        <v>1962</v>
      </c>
      <c r="W301" s="69" t="n">
        <v>0.0626598089245614</v>
      </c>
      <c r="X301" s="70" t="s">
        <v>227</v>
      </c>
      <c r="Y301" s="70" t="s">
        <v>189</v>
      </c>
    </row>
    <row r="302" customFormat="false" ht="15" hidden="false" customHeight="false" outlineLevel="0" collapsed="false">
      <c r="A302" s="32" t="s">
        <v>444</v>
      </c>
      <c r="B302" s="32" t="s">
        <v>351</v>
      </c>
      <c r="C302" s="32" t="s">
        <v>530</v>
      </c>
      <c r="D302" s="66" t="n">
        <f aca="false">ROUND(S302*T302,0)</f>
        <v>378</v>
      </c>
      <c r="E302" s="66" t="n">
        <f aca="false">ROUND(S302,0)-D302</f>
        <v>352</v>
      </c>
      <c r="F302" s="66" t="n">
        <f aca="false">IF(COUNTA(D302:E302)=0,"",SUM(D302:E302))</f>
        <v>730</v>
      </c>
      <c r="G302" s="47" t="n">
        <f aca="false">IF(OR(F302="",F302=0),"",D302/F302)</f>
        <v>0.517808219178082</v>
      </c>
      <c r="H302" s="47" t="n">
        <f aca="false">IF(OR(F302="",F302=0),"",E302/F302)</f>
        <v>0.482191780821918</v>
      </c>
      <c r="I302" s="32" t="s">
        <v>187</v>
      </c>
      <c r="J302" s="36" t="n">
        <v>2.43699899914484</v>
      </c>
      <c r="K302" s="36" t="n">
        <f aca="false">$K$8</f>
        <v>1.08097709874515</v>
      </c>
      <c r="L302" s="36" t="n">
        <f aca="false">SQRT(J302^2+K302^2)</f>
        <v>2.66598492303397</v>
      </c>
      <c r="M302" s="47" t="n">
        <f aca="false">IF(G302="","",MAX(0,G302-1.96*L302/100))</f>
        <v>0.465554914686616</v>
      </c>
      <c r="N302" s="47" t="n">
        <f aca="false">IF(G302="","",MIN(1,G302+1.96*L302/100))</f>
        <v>0.570061523669548</v>
      </c>
      <c r="O302" s="66" t="n">
        <f aca="false">ROUND(S302*W302,0)</f>
        <v>62</v>
      </c>
      <c r="P302" s="66" t="n">
        <f aca="false">IF(F302="","",ROUND(SQRT((F302*L302/100)^2+(G302*O302)^2),0))</f>
        <v>38</v>
      </c>
      <c r="R302" s="67" t="n">
        <v>0.598290764012407</v>
      </c>
      <c r="S302" s="68" t="n">
        <f aca="false">U302*V302*$F$5</f>
        <v>730.386706948641</v>
      </c>
      <c r="T302" s="69" t="n">
        <f aca="false">MAX(0,MIN(1,R302/100+$D$5))</f>
        <v>0.517227768832378</v>
      </c>
      <c r="U302" s="69" t="n">
        <v>0.731117824773414</v>
      </c>
      <c r="V302" s="68" t="n">
        <v>999</v>
      </c>
      <c r="W302" s="69" t="n">
        <v>0.084758520671361</v>
      </c>
      <c r="X302" s="70" t="s">
        <v>194</v>
      </c>
      <c r="Y302" s="70" t="s">
        <v>189</v>
      </c>
    </row>
    <row r="303" customFormat="false" ht="15" hidden="false" customHeight="false" outlineLevel="0" collapsed="false">
      <c r="A303" s="32" t="s">
        <v>444</v>
      </c>
      <c r="B303" s="32" t="s">
        <v>351</v>
      </c>
      <c r="C303" s="32" t="s">
        <v>531</v>
      </c>
      <c r="D303" s="66" t="n">
        <f aca="false">ROUND(S303*T303,0)</f>
        <v>600</v>
      </c>
      <c r="E303" s="66" t="n">
        <f aca="false">ROUND(S303,0)-D303</f>
        <v>555</v>
      </c>
      <c r="F303" s="66" t="n">
        <f aca="false">IF(COUNTA(D303:E303)=0,"",SUM(D303:E303))</f>
        <v>1155</v>
      </c>
      <c r="G303" s="47" t="n">
        <f aca="false">IF(OR(F303="",F303=0),"",D303/F303)</f>
        <v>0.519480519480519</v>
      </c>
      <c r="H303" s="47" t="n">
        <f aca="false">IF(OR(F303="",F303=0),"",E303/F303)</f>
        <v>0.480519480519481</v>
      </c>
      <c r="I303" s="32" t="s">
        <v>187</v>
      </c>
      <c r="J303" s="36" t="n">
        <v>2.17211657538669</v>
      </c>
      <c r="K303" s="36" t="n">
        <f aca="false">$K$8</f>
        <v>1.08097709874515</v>
      </c>
      <c r="L303" s="36" t="n">
        <f aca="false">SQRT(J303^2+K303^2)</f>
        <v>2.4262320385901</v>
      </c>
      <c r="M303" s="47" t="n">
        <f aca="false">IF(G303="","",MAX(0,G303-1.96*L303/100))</f>
        <v>0.471926371524153</v>
      </c>
      <c r="N303" s="47" t="n">
        <f aca="false">IF(G303="","",MIN(1,G303+1.96*L303/100))</f>
        <v>0.567034667436886</v>
      </c>
      <c r="O303" s="66" t="n">
        <f aca="false">ROUND(S303*W303,0)</f>
        <v>72</v>
      </c>
      <c r="P303" s="66" t="n">
        <f aca="false">IF(F303="","",ROUND(SQRT((F303*L303/100)^2+(G303*O303)^2),0))</f>
        <v>47</v>
      </c>
      <c r="R303" s="67" t="n">
        <v>0.799087135454465</v>
      </c>
      <c r="S303" s="68" t="n">
        <f aca="false">U303*V303*$F$5</f>
        <v>1154.58674351585</v>
      </c>
      <c r="T303" s="69" t="n">
        <f aca="false">MAX(0,MIN(1,R303/100+$D$5))</f>
        <v>0.519235732546798</v>
      </c>
      <c r="U303" s="69" t="n">
        <v>0.660518731988472</v>
      </c>
      <c r="V303" s="68" t="n">
        <v>1748</v>
      </c>
      <c r="W303" s="69" t="n">
        <v>0.0626598089245614</v>
      </c>
      <c r="X303" s="70" t="s">
        <v>227</v>
      </c>
      <c r="Y303" s="70" t="s">
        <v>189</v>
      </c>
    </row>
    <row r="304" customFormat="false" ht="15" hidden="false" customHeight="false" outlineLevel="0" collapsed="false">
      <c r="A304" s="32" t="s">
        <v>444</v>
      </c>
      <c r="B304" s="32" t="s">
        <v>351</v>
      </c>
      <c r="C304" s="32" t="s">
        <v>532</v>
      </c>
      <c r="D304" s="66" t="n">
        <f aca="false">ROUND(S304*T304,0)</f>
        <v>661</v>
      </c>
      <c r="E304" s="66" t="n">
        <f aca="false">ROUND(S304,0)-D304</f>
        <v>540</v>
      </c>
      <c r="F304" s="66" t="n">
        <f aca="false">IF(COUNTA(D304:E304)=0,"",SUM(D304:E304))</f>
        <v>1201</v>
      </c>
      <c r="G304" s="47" t="n">
        <f aca="false">IF(OR(F304="",F304=0),"",D304/F304)</f>
        <v>0.5503746877602</v>
      </c>
      <c r="H304" s="47" t="n">
        <f aca="false">IF(OR(F304="",F304=0),"",E304/F304)</f>
        <v>0.4496253122398</v>
      </c>
      <c r="I304" s="32" t="s">
        <v>187</v>
      </c>
      <c r="J304" s="36" t="n">
        <v>2.17211657538669</v>
      </c>
      <c r="K304" s="36" t="n">
        <f aca="false">$K$8</f>
        <v>1.08097709874515</v>
      </c>
      <c r="L304" s="36" t="n">
        <f aca="false">SQRT(J304^2+K304^2)</f>
        <v>2.4262320385901</v>
      </c>
      <c r="M304" s="47" t="n">
        <f aca="false">IF(G304="","",MAX(0,G304-1.96*L304/100))</f>
        <v>0.502820539803834</v>
      </c>
      <c r="N304" s="47" t="n">
        <f aca="false">IF(G304="","",MIN(1,G304+1.96*L304/100))</f>
        <v>0.597928835716566</v>
      </c>
      <c r="O304" s="66" t="n">
        <f aca="false">ROUND(S304*W304,0)</f>
        <v>75</v>
      </c>
      <c r="P304" s="66" t="n">
        <f aca="false">IF(F304="","",ROUND(SQRT((F304*L304/100)^2+(G304*O304)^2),0))</f>
        <v>51</v>
      </c>
      <c r="R304" s="67" t="n">
        <v>3.90060953884891</v>
      </c>
      <c r="S304" s="68" t="n">
        <f aca="false">U304*V304*$F$5</f>
        <v>1201.08993448481</v>
      </c>
      <c r="T304" s="69" t="n">
        <f aca="false">MAX(0,MIN(1,R304/100+$D$5))</f>
        <v>0.550250956580743</v>
      </c>
      <c r="U304" s="69" t="n">
        <v>0.687909469922573</v>
      </c>
      <c r="V304" s="68" t="n">
        <v>1746</v>
      </c>
      <c r="W304" s="69" t="n">
        <v>0.0626598089245614</v>
      </c>
      <c r="X304" s="70" t="s">
        <v>227</v>
      </c>
      <c r="Y304" s="70" t="s">
        <v>189</v>
      </c>
    </row>
    <row r="305" customFormat="false" ht="15" hidden="false" customHeight="false" outlineLevel="0" collapsed="false">
      <c r="A305" s="32" t="s">
        <v>444</v>
      </c>
      <c r="B305" s="32" t="s">
        <v>351</v>
      </c>
      <c r="C305" s="32" t="s">
        <v>533</v>
      </c>
      <c r="D305" s="66" t="n">
        <f aca="false">ROUND(S305*T305,0)</f>
        <v>388</v>
      </c>
      <c r="E305" s="66" t="n">
        <f aca="false">ROUND(S305,0)-D305</f>
        <v>342</v>
      </c>
      <c r="F305" s="66" t="n">
        <f aca="false">IF(COUNTA(D305:E305)=0,"",SUM(D305:E305))</f>
        <v>730</v>
      </c>
      <c r="G305" s="47" t="n">
        <f aca="false">IF(OR(F305="",F305=0),"",D305/F305)</f>
        <v>0.531506849315069</v>
      </c>
      <c r="H305" s="47" t="n">
        <f aca="false">IF(OR(F305="",F305=0),"",E305/F305)</f>
        <v>0.468493150684932</v>
      </c>
      <c r="I305" s="32" t="s">
        <v>187</v>
      </c>
      <c r="J305" s="36" t="n">
        <v>2.43699899914484</v>
      </c>
      <c r="K305" s="36" t="n">
        <f aca="false">$K$8</f>
        <v>1.08097709874515</v>
      </c>
      <c r="L305" s="36" t="n">
        <f aca="false">SQRT(J305^2+K305^2)</f>
        <v>2.66598492303397</v>
      </c>
      <c r="M305" s="47" t="n">
        <f aca="false">IF(G305="","",MAX(0,G305-1.96*L305/100))</f>
        <v>0.479253544823603</v>
      </c>
      <c r="N305" s="47" t="n">
        <f aca="false">IF(G305="","",MIN(1,G305+1.96*L305/100))</f>
        <v>0.583760153806534</v>
      </c>
      <c r="O305" s="66" t="n">
        <f aca="false">ROUND(S305*W305,0)</f>
        <v>62</v>
      </c>
      <c r="P305" s="66" t="n">
        <f aca="false">IF(F305="","",ROUND(SQRT((F305*L305/100)^2+(G305*O305)^2),0))</f>
        <v>38</v>
      </c>
      <c r="R305" s="67" t="n">
        <v>1.99598820049245</v>
      </c>
      <c r="S305" s="68" t="n">
        <f aca="false">U305*V305*$F$5</f>
        <v>730.182352941177</v>
      </c>
      <c r="T305" s="69" t="n">
        <f aca="false">MAX(0,MIN(1,R305/100+$D$5))</f>
        <v>0.531204743197178</v>
      </c>
      <c r="U305" s="69" t="n">
        <v>0.647899159663866</v>
      </c>
      <c r="V305" s="68" t="n">
        <v>1127</v>
      </c>
      <c r="W305" s="69" t="n">
        <v>0.084758520671361</v>
      </c>
      <c r="X305" s="70" t="s">
        <v>194</v>
      </c>
      <c r="Y305" s="70" t="s">
        <v>189</v>
      </c>
    </row>
    <row r="306" customFormat="false" ht="15" hidden="false" customHeight="false" outlineLevel="0" collapsed="false">
      <c r="A306" s="32" t="s">
        <v>444</v>
      </c>
      <c r="B306" s="32" t="s">
        <v>534</v>
      </c>
      <c r="C306" s="32" t="s">
        <v>535</v>
      </c>
      <c r="D306" s="66" t="n">
        <f aca="false">ROUND(S306*T306,0)</f>
        <v>455</v>
      </c>
      <c r="E306" s="66" t="n">
        <f aca="false">ROUND(S306,0)-D306</f>
        <v>455</v>
      </c>
      <c r="F306" s="66" t="n">
        <f aca="false">IF(COUNTA(D306:E306)=0,"",SUM(D306:E306))</f>
        <v>910</v>
      </c>
      <c r="G306" s="47" t="n">
        <f aca="false">IF(OR(F306="",F306=0),"",D306/F306)</f>
        <v>0.5</v>
      </c>
      <c r="H306" s="47" t="n">
        <f aca="false">IF(OR(F306="",F306=0),"",E306/F306)</f>
        <v>0.5</v>
      </c>
      <c r="I306" s="32" t="s">
        <v>187</v>
      </c>
      <c r="J306" s="36" t="n">
        <v>2.43699899914484</v>
      </c>
      <c r="K306" s="36" t="n">
        <f aca="false">$K$8</f>
        <v>1.08097709874515</v>
      </c>
      <c r="L306" s="36" t="n">
        <f aca="false">SQRT(J306^2+K306^2)</f>
        <v>2.66598492303397</v>
      </c>
      <c r="M306" s="47" t="n">
        <f aca="false">IF(G306="","",MAX(0,G306-1.96*L306/100))</f>
        <v>0.447746695508534</v>
      </c>
      <c r="N306" s="47" t="n">
        <f aca="false">IF(G306="","",MIN(1,G306+1.96*L306/100))</f>
        <v>0.552253304491466</v>
      </c>
      <c r="O306" s="66" t="n">
        <f aca="false">ROUND(S306*W306,0)</f>
        <v>77</v>
      </c>
      <c r="P306" s="66" t="n">
        <f aca="false">IF(F306="","",ROUND(SQRT((F306*L306/100)^2+(G306*O306)^2),0))</f>
        <v>46</v>
      </c>
      <c r="R306" s="67" t="n">
        <v>-1.15121355345395</v>
      </c>
      <c r="S306" s="68" t="n">
        <f aca="false">U306*V306*$F$5</f>
        <v>910.483425414365</v>
      </c>
      <c r="T306" s="69" t="n">
        <f aca="false">MAX(0,MIN(1,R306/100+$D$5))</f>
        <v>0.499732725657714</v>
      </c>
      <c r="U306" s="69" t="n">
        <v>0.604972375690608</v>
      </c>
      <c r="V306" s="68" t="n">
        <v>1505</v>
      </c>
      <c r="W306" s="69" t="n">
        <v>0.084758520671361</v>
      </c>
      <c r="X306" s="70" t="s">
        <v>194</v>
      </c>
      <c r="Y306" s="70" t="s">
        <v>189</v>
      </c>
    </row>
    <row r="307" customFormat="false" ht="15" hidden="false" customHeight="false" outlineLevel="0" collapsed="false">
      <c r="A307" s="32" t="s">
        <v>444</v>
      </c>
      <c r="B307" s="32" t="s">
        <v>534</v>
      </c>
      <c r="C307" s="32" t="s">
        <v>536</v>
      </c>
      <c r="D307" s="66" t="n">
        <f aca="false">ROUND(S307*T307,0)</f>
        <v>366</v>
      </c>
      <c r="E307" s="66" t="n">
        <f aca="false">ROUND(S307,0)-D307</f>
        <v>335</v>
      </c>
      <c r="F307" s="66" t="n">
        <f aca="false">IF(COUNTA(D307:E307)=0,"",SUM(D307:E307))</f>
        <v>701</v>
      </c>
      <c r="G307" s="47" t="n">
        <f aca="false">IF(OR(F307="",F307=0),"",D307/F307)</f>
        <v>0.522111269614836</v>
      </c>
      <c r="H307" s="47" t="n">
        <f aca="false">IF(OR(F307="",F307=0),"",E307/F307)</f>
        <v>0.477888730385164</v>
      </c>
      <c r="I307" s="32" t="s">
        <v>187</v>
      </c>
      <c r="J307" s="36" t="n">
        <v>2.43699899914484</v>
      </c>
      <c r="K307" s="36" t="n">
        <f aca="false">$K$8</f>
        <v>1.08097709874515</v>
      </c>
      <c r="L307" s="36" t="n">
        <f aca="false">SQRT(J307^2+K307^2)</f>
        <v>2.66598492303397</v>
      </c>
      <c r="M307" s="47" t="n">
        <f aca="false">IF(G307="","",MAX(0,G307-1.96*L307/100))</f>
        <v>0.46985796512337</v>
      </c>
      <c r="N307" s="47" t="n">
        <f aca="false">IF(G307="","",MIN(1,G307+1.96*L307/100))</f>
        <v>0.574364574106302</v>
      </c>
      <c r="O307" s="66" t="n">
        <f aca="false">ROUND(S307*W307,0)</f>
        <v>59</v>
      </c>
      <c r="P307" s="66" t="n">
        <f aca="false">IF(F307="","",ROUND(SQRT((F307*L307/100)^2+(G307*O307)^2),0))</f>
        <v>36</v>
      </c>
      <c r="R307" s="67" t="n">
        <v>1.06459255668047</v>
      </c>
      <c r="S307" s="68" t="n">
        <f aca="false">U307*V307*$F$5</f>
        <v>700.622033898305</v>
      </c>
      <c r="T307" s="69" t="n">
        <f aca="false">MAX(0,MIN(1,R307/100+$D$5))</f>
        <v>0.521890786759058</v>
      </c>
      <c r="U307" s="69" t="n">
        <v>0.577118644067797</v>
      </c>
      <c r="V307" s="68" t="n">
        <v>1214</v>
      </c>
      <c r="W307" s="69" t="n">
        <v>0.084758520671361</v>
      </c>
      <c r="X307" s="70" t="s">
        <v>194</v>
      </c>
      <c r="Y307" s="70" t="s">
        <v>189</v>
      </c>
    </row>
    <row r="308" customFormat="false" ht="15" hidden="false" customHeight="false" outlineLevel="0" collapsed="false">
      <c r="A308" s="32" t="s">
        <v>444</v>
      </c>
      <c r="B308" s="32" t="s">
        <v>534</v>
      </c>
      <c r="C308" s="32" t="s">
        <v>537</v>
      </c>
      <c r="D308" s="66" t="n">
        <f aca="false">ROUND(S308*T308,0)</f>
        <v>549</v>
      </c>
      <c r="E308" s="66" t="n">
        <f aca="false">ROUND(S308,0)-D308</f>
        <v>468</v>
      </c>
      <c r="F308" s="66" t="n">
        <f aca="false">IF(COUNTA(D308:E308)=0,"",SUM(D308:E308))</f>
        <v>1017</v>
      </c>
      <c r="G308" s="47" t="n">
        <f aca="false">IF(OR(F308="",F308=0),"",D308/F308)</f>
        <v>0.539823008849558</v>
      </c>
      <c r="H308" s="47" t="n">
        <f aca="false">IF(OR(F308="",F308=0),"",E308/F308)</f>
        <v>0.460176991150442</v>
      </c>
      <c r="I308" s="32" t="s">
        <v>187</v>
      </c>
      <c r="J308" s="36" t="n">
        <v>2.17211657538669</v>
      </c>
      <c r="K308" s="36" t="n">
        <f aca="false">$K$8</f>
        <v>1.08097709874515</v>
      </c>
      <c r="L308" s="36" t="n">
        <f aca="false">SQRT(J308^2+K308^2)</f>
        <v>2.4262320385901</v>
      </c>
      <c r="M308" s="47" t="n">
        <f aca="false">IF(G308="","",MAX(0,G308-1.96*L308/100))</f>
        <v>0.492268860893191</v>
      </c>
      <c r="N308" s="47" t="n">
        <f aca="false">IF(G308="","",MIN(1,G308+1.96*L308/100))</f>
        <v>0.587377156805924</v>
      </c>
      <c r="O308" s="66" t="n">
        <f aca="false">ROUND(S308*W308,0)</f>
        <v>64</v>
      </c>
      <c r="P308" s="66" t="n">
        <f aca="false">IF(F308="","",ROUND(SQRT((F308*L308/100)^2+(G308*O308)^2),0))</f>
        <v>42</v>
      </c>
      <c r="R308" s="67" t="n">
        <v>2.89579863701921</v>
      </c>
      <c r="S308" s="68" t="n">
        <f aca="false">U308*V308*$F$5</f>
        <v>1016.60692951016</v>
      </c>
      <c r="T308" s="69" t="n">
        <f aca="false">MAX(0,MIN(1,R308/100+$D$5))</f>
        <v>0.540202847562446</v>
      </c>
      <c r="U308" s="69" t="n">
        <v>0.606929510155317</v>
      </c>
      <c r="V308" s="68" t="n">
        <v>1675</v>
      </c>
      <c r="W308" s="69" t="n">
        <v>0.0626598089245614</v>
      </c>
      <c r="X308" s="70" t="s">
        <v>227</v>
      </c>
      <c r="Y308" s="70" t="s">
        <v>189</v>
      </c>
    </row>
    <row r="309" customFormat="false" ht="15" hidden="false" customHeight="false" outlineLevel="0" collapsed="false">
      <c r="A309" s="32" t="s">
        <v>444</v>
      </c>
      <c r="B309" s="32" t="s">
        <v>538</v>
      </c>
      <c r="C309" s="32" t="s">
        <v>539</v>
      </c>
      <c r="D309" s="66" t="n">
        <f aca="false">ROUND(S309*T309,0)</f>
        <v>447</v>
      </c>
      <c r="E309" s="66" t="n">
        <f aca="false">ROUND(S309,0)-D309</f>
        <v>892</v>
      </c>
      <c r="F309" s="66" t="n">
        <f aca="false">IF(COUNTA(D309:E309)=0,"",SUM(D309:E309))</f>
        <v>1339</v>
      </c>
      <c r="G309" s="47" t="n">
        <f aca="false">IF(OR(F309="",F309=0),"",D309/F309)</f>
        <v>0.333831217326363</v>
      </c>
      <c r="H309" s="47" t="n">
        <f aca="false">IF(OR(F309="",F309=0),"",E309/F309)</f>
        <v>0.666168782673637</v>
      </c>
      <c r="I309" s="32" t="s">
        <v>187</v>
      </c>
      <c r="J309" s="36" t="n">
        <v>2.17211657538669</v>
      </c>
      <c r="K309" s="36" t="n">
        <f aca="false">$K$8</f>
        <v>1.08097709874515</v>
      </c>
      <c r="L309" s="36" t="n">
        <f aca="false">SQRT(J309^2+K309^2)</f>
        <v>2.4262320385901</v>
      </c>
      <c r="M309" s="47" t="n">
        <f aca="false">IF(G309="","",MAX(0,G309-1.96*L309/100))</f>
        <v>0.286277069369997</v>
      </c>
      <c r="N309" s="47" t="n">
        <f aca="false">IF(G309="","",MIN(1,G309+1.96*L309/100))</f>
        <v>0.381385365282729</v>
      </c>
      <c r="O309" s="66" t="n">
        <f aca="false">ROUND(S309*W309,0)</f>
        <v>84</v>
      </c>
      <c r="P309" s="66" t="n">
        <f aca="false">IF(F309="","",ROUND(SQRT((F309*L309/100)^2+(G309*O309)^2),0))</f>
        <v>43</v>
      </c>
      <c r="R309" s="67" t="n">
        <v>-17.7378150370467</v>
      </c>
      <c r="S309" s="68" t="n">
        <f aca="false">U309*V309*$F$5</f>
        <v>1338.7974025974</v>
      </c>
      <c r="T309" s="69" t="n">
        <f aca="false">MAX(0,MIN(1,R309/100+$D$5))</f>
        <v>0.333866710821786</v>
      </c>
      <c r="U309" s="69" t="n">
        <v>0.664415584415585</v>
      </c>
      <c r="V309" s="68" t="n">
        <v>2015</v>
      </c>
      <c r="W309" s="69" t="n">
        <v>0.0626598089245614</v>
      </c>
      <c r="X309" s="70" t="s">
        <v>227</v>
      </c>
      <c r="Y309" s="70" t="s">
        <v>189</v>
      </c>
    </row>
    <row r="310" customFormat="false" ht="15" hidden="false" customHeight="false" outlineLevel="0" collapsed="false">
      <c r="A310" s="32" t="s">
        <v>444</v>
      </c>
      <c r="B310" s="32" t="s">
        <v>538</v>
      </c>
      <c r="C310" s="32" t="s">
        <v>540</v>
      </c>
      <c r="D310" s="66" t="n">
        <f aca="false">ROUND(S310*T310,0)</f>
        <v>523</v>
      </c>
      <c r="E310" s="66" t="n">
        <f aca="false">ROUND(S310,0)-D310</f>
        <v>972</v>
      </c>
      <c r="F310" s="66" t="n">
        <f aca="false">IF(COUNTA(D310:E310)=0,"",SUM(D310:E310))</f>
        <v>1495</v>
      </c>
      <c r="G310" s="47" t="n">
        <f aca="false">IF(OR(F310="",F310=0),"",D310/F310)</f>
        <v>0.349832775919732</v>
      </c>
      <c r="H310" s="47" t="n">
        <f aca="false">IF(OR(F310="",F310=0),"",E310/F310)</f>
        <v>0.650167224080268</v>
      </c>
      <c r="I310" s="32" t="s">
        <v>187</v>
      </c>
      <c r="J310" s="36" t="n">
        <v>2.17211657538669</v>
      </c>
      <c r="K310" s="36" t="n">
        <f aca="false">$K$8</f>
        <v>1.08097709874515</v>
      </c>
      <c r="L310" s="36" t="n">
        <f aca="false">SQRT(J310^2+K310^2)</f>
        <v>2.4262320385901</v>
      </c>
      <c r="M310" s="47" t="n">
        <f aca="false">IF(G310="","",MAX(0,G310-1.96*L310/100))</f>
        <v>0.302278627963366</v>
      </c>
      <c r="N310" s="47" t="n">
        <f aca="false">IF(G310="","",MIN(1,G310+1.96*L310/100))</f>
        <v>0.397386923876099</v>
      </c>
      <c r="O310" s="66" t="n">
        <f aca="false">ROUND(S310*W310,0)</f>
        <v>94</v>
      </c>
      <c r="P310" s="66" t="n">
        <f aca="false">IF(F310="","",ROUND(SQRT((F310*L310/100)^2+(G310*O310)^2),0))</f>
        <v>49</v>
      </c>
      <c r="R310" s="67" t="n">
        <v>-16.1323600637931</v>
      </c>
      <c r="S310" s="68" t="n">
        <f aca="false">U310*V310*$F$5</f>
        <v>1495.44556729444</v>
      </c>
      <c r="T310" s="69" t="n">
        <f aca="false">MAX(0,MIN(1,R310/100+$D$5))</f>
        <v>0.349921260554322</v>
      </c>
      <c r="U310" s="69" t="n">
        <v>0.663757464400551</v>
      </c>
      <c r="V310" s="68" t="n">
        <v>2253</v>
      </c>
      <c r="W310" s="69" t="n">
        <v>0.0626598089245614</v>
      </c>
      <c r="X310" s="70" t="s">
        <v>227</v>
      </c>
      <c r="Y310" s="70" t="s">
        <v>189</v>
      </c>
    </row>
    <row r="311" customFormat="false" ht="15" hidden="false" customHeight="false" outlineLevel="0" collapsed="false">
      <c r="A311" s="32" t="s">
        <v>444</v>
      </c>
      <c r="B311" s="32" t="s">
        <v>538</v>
      </c>
      <c r="C311" s="32" t="s">
        <v>541</v>
      </c>
      <c r="D311" s="66" t="n">
        <f aca="false">ROUND(S311*T311,0)</f>
        <v>154</v>
      </c>
      <c r="E311" s="66" t="n">
        <f aca="false">ROUND(S311,0)-D311</f>
        <v>356</v>
      </c>
      <c r="F311" s="66" t="n">
        <f aca="false">IF(COUNTA(D311:E311)=0,"",SUM(D311:E311))</f>
        <v>510</v>
      </c>
      <c r="G311" s="47" t="n">
        <f aca="false">IF(OR(F311="",F311=0),"",D311/F311)</f>
        <v>0.301960784313725</v>
      </c>
      <c r="H311" s="47" t="n">
        <f aca="false">IF(OR(F311="",F311=0),"",E311/F311)</f>
        <v>0.698039215686275</v>
      </c>
      <c r="I311" s="32" t="s">
        <v>187</v>
      </c>
      <c r="J311" s="36" t="n">
        <v>3.50278191458698</v>
      </c>
      <c r="K311" s="36" t="n">
        <f aca="false">$K$8</f>
        <v>1.08097709874515</v>
      </c>
      <c r="L311" s="36" t="n">
        <f aca="false">SQRT(J311^2+K311^2)</f>
        <v>3.66578676809892</v>
      </c>
      <c r="M311" s="47" t="n">
        <f aca="false">IF(G311="","",MAX(0,G311-1.96*L311/100))</f>
        <v>0.230111363658987</v>
      </c>
      <c r="N311" s="47" t="n">
        <f aca="false">IF(G311="","",MIN(1,G311+1.96*L311/100))</f>
        <v>0.373810204968464</v>
      </c>
      <c r="O311" s="66" t="n">
        <f aca="false">ROUND(S311*W311,0)</f>
        <v>74</v>
      </c>
      <c r="P311" s="66" t="n">
        <f aca="false">IF(F311="","",ROUND(SQRT((F311*L311/100)^2+(G311*O311)^2),0))</f>
        <v>29</v>
      </c>
      <c r="R311" s="67" t="n">
        <v>-20.925192907321</v>
      </c>
      <c r="S311" s="68" t="n">
        <f aca="false">U311*V311*$F$5</f>
        <v>509.948921679909</v>
      </c>
      <c r="T311" s="69" t="n">
        <f aca="false">MAX(0,MIN(1,R311/100+$D$5))</f>
        <v>0.301992932119044</v>
      </c>
      <c r="U311" s="69" t="n">
        <v>0.557321225879682</v>
      </c>
      <c r="V311" s="68" t="n">
        <v>915</v>
      </c>
      <c r="W311" s="69" t="n">
        <v>0.144238908687966</v>
      </c>
      <c r="X311" s="70" t="s">
        <v>188</v>
      </c>
      <c r="Y311" s="70" t="s">
        <v>189</v>
      </c>
    </row>
    <row r="312" customFormat="false" ht="15" hidden="false" customHeight="false" outlineLevel="0" collapsed="false">
      <c r="A312" s="32" t="s">
        <v>444</v>
      </c>
      <c r="B312" s="32" t="s">
        <v>538</v>
      </c>
      <c r="C312" s="32" t="s">
        <v>542</v>
      </c>
      <c r="D312" s="66" t="n">
        <f aca="false">ROUND(S312*T312,0)</f>
        <v>404</v>
      </c>
      <c r="E312" s="66" t="n">
        <f aca="false">ROUND(S312,0)-D312</f>
        <v>757</v>
      </c>
      <c r="F312" s="66" t="n">
        <f aca="false">IF(COUNTA(D312:E312)=0,"",SUM(D312:E312))</f>
        <v>1161</v>
      </c>
      <c r="G312" s="47" t="n">
        <f aca="false">IF(OR(F312="",F312=0),"",D312/F312)</f>
        <v>0.347975882859604</v>
      </c>
      <c r="H312" s="47" t="n">
        <f aca="false">IF(OR(F312="",F312=0),"",E312/F312)</f>
        <v>0.652024117140396</v>
      </c>
      <c r="I312" s="32" t="s">
        <v>187</v>
      </c>
      <c r="J312" s="36" t="n">
        <v>2.17211657538669</v>
      </c>
      <c r="K312" s="36" t="n">
        <f aca="false">$K$8</f>
        <v>1.08097709874515</v>
      </c>
      <c r="L312" s="36" t="n">
        <f aca="false">SQRT(J312^2+K312^2)</f>
        <v>2.4262320385901</v>
      </c>
      <c r="M312" s="47" t="n">
        <f aca="false">IF(G312="","",MAX(0,G312-1.96*L312/100))</f>
        <v>0.300421734903238</v>
      </c>
      <c r="N312" s="47" t="n">
        <f aca="false">IF(G312="","",MIN(1,G312+1.96*L312/100))</f>
        <v>0.39553003081597</v>
      </c>
      <c r="O312" s="66" t="n">
        <f aca="false">ROUND(S312*W312,0)</f>
        <v>73</v>
      </c>
      <c r="P312" s="66" t="n">
        <f aca="false">IF(F312="","",ROUND(SQRT((F312*L312/100)^2+(G312*O312)^2),0))</f>
        <v>38</v>
      </c>
      <c r="R312" s="67" t="n">
        <v>-16.3517522078691</v>
      </c>
      <c r="S312" s="68" t="n">
        <f aca="false">U312*V312*$F$5</f>
        <v>1161.2700729927</v>
      </c>
      <c r="T312" s="69" t="n">
        <f aca="false">MAX(0,MIN(1,R312/100+$D$5))</f>
        <v>0.347727339113563</v>
      </c>
      <c r="U312" s="69" t="n">
        <v>0.687956204379562</v>
      </c>
      <c r="V312" s="68" t="n">
        <v>1688</v>
      </c>
      <c r="W312" s="69" t="n">
        <v>0.0626598089245614</v>
      </c>
      <c r="X312" s="70" t="s">
        <v>227</v>
      </c>
      <c r="Y312" s="70" t="s">
        <v>189</v>
      </c>
    </row>
    <row r="313" customFormat="false" ht="15" hidden="false" customHeight="false" outlineLevel="0" collapsed="false">
      <c r="A313" s="32" t="s">
        <v>444</v>
      </c>
      <c r="B313" s="32" t="s">
        <v>538</v>
      </c>
      <c r="C313" s="32" t="s">
        <v>543</v>
      </c>
      <c r="D313" s="66" t="n">
        <f aca="false">ROUND(S313*T313,0)</f>
        <v>294</v>
      </c>
      <c r="E313" s="66" t="n">
        <f aca="false">ROUND(S313,0)-D313</f>
        <v>539</v>
      </c>
      <c r="F313" s="66" t="n">
        <f aca="false">IF(COUNTA(D313:E313)=0,"",SUM(D313:E313))</f>
        <v>833</v>
      </c>
      <c r="G313" s="47" t="n">
        <f aca="false">IF(OR(F313="",F313=0),"",D313/F313)</f>
        <v>0.352941176470588</v>
      </c>
      <c r="H313" s="47" t="n">
        <f aca="false">IF(OR(F313="",F313=0),"",E313/F313)</f>
        <v>0.647058823529412</v>
      </c>
      <c r="I313" s="32" t="s">
        <v>187</v>
      </c>
      <c r="J313" s="36" t="n">
        <v>2.43699899914484</v>
      </c>
      <c r="K313" s="36" t="n">
        <f aca="false">$K$8</f>
        <v>1.08097709874515</v>
      </c>
      <c r="L313" s="36" t="n">
        <f aca="false">SQRT(J313^2+K313^2)</f>
        <v>2.66598492303397</v>
      </c>
      <c r="M313" s="47" t="n">
        <f aca="false">IF(G313="","",MAX(0,G313-1.96*L313/100))</f>
        <v>0.300687871979123</v>
      </c>
      <c r="N313" s="47" t="n">
        <f aca="false">IF(G313="","",MIN(1,G313+1.96*L313/100))</f>
        <v>0.405194480962054</v>
      </c>
      <c r="O313" s="66" t="n">
        <f aca="false">ROUND(S313*W313,0)</f>
        <v>71</v>
      </c>
      <c r="P313" s="66" t="n">
        <f aca="false">IF(F313="","",ROUND(SQRT((F313*L313/100)^2+(G313*O313)^2),0))</f>
        <v>33</v>
      </c>
      <c r="R313" s="67" t="n">
        <v>-15.8535790055636</v>
      </c>
      <c r="S313" s="68" t="n">
        <f aca="false">U313*V313*$F$5</f>
        <v>833.484320557492</v>
      </c>
      <c r="T313" s="69" t="n">
        <f aca="false">MAX(0,MIN(1,R313/100+$D$5))</f>
        <v>0.352709071136617</v>
      </c>
      <c r="U313" s="69" t="n">
        <v>0.662020905923345</v>
      </c>
      <c r="V313" s="68" t="n">
        <v>1259</v>
      </c>
      <c r="W313" s="69" t="n">
        <v>0.084758520671361</v>
      </c>
      <c r="X313" s="70" t="s">
        <v>194</v>
      </c>
      <c r="Y313" s="70" t="s">
        <v>189</v>
      </c>
    </row>
    <row r="314" customFormat="false" ht="15" hidden="false" customHeight="false" outlineLevel="0" collapsed="false">
      <c r="A314" s="32" t="s">
        <v>444</v>
      </c>
      <c r="B314" s="32" t="s">
        <v>544</v>
      </c>
      <c r="C314" s="32" t="s">
        <v>545</v>
      </c>
      <c r="D314" s="66" t="n">
        <f aca="false">ROUND(S314*T314,0)</f>
        <v>49</v>
      </c>
      <c r="E314" s="66" t="n">
        <f aca="false">ROUND(S314,0)-D314</f>
        <v>82</v>
      </c>
      <c r="F314" s="66" t="n">
        <f aca="false">IF(COUNTA(D314:E314)=0,"",SUM(D314:E314))</f>
        <v>131</v>
      </c>
      <c r="G314" s="47" t="n">
        <f aca="false">IF(OR(F314="",F314=0),"",D314/F314)</f>
        <v>0.374045801526718</v>
      </c>
      <c r="H314" s="47" t="n">
        <f aca="false">IF(OR(F314="",F314=0),"",E314/F314)</f>
        <v>0.625954198473283</v>
      </c>
      <c r="I314" s="32" t="s">
        <v>187</v>
      </c>
      <c r="J314" s="36" t="n">
        <v>3.50278191458698</v>
      </c>
      <c r="K314" s="36" t="n">
        <f aca="false">$K$8</f>
        <v>1.08097709874515</v>
      </c>
      <c r="L314" s="36" t="n">
        <f aca="false">SQRT(J314^2+K314^2)</f>
        <v>3.66578676809892</v>
      </c>
      <c r="M314" s="47" t="n">
        <f aca="false">IF(G314="","",MAX(0,G314-1.96*L314/100))</f>
        <v>0.302196380871979</v>
      </c>
      <c r="N314" s="47" t="n">
        <f aca="false">IF(G314="","",MIN(1,G314+1.96*L314/100))</f>
        <v>0.445895222181456</v>
      </c>
      <c r="O314" s="66" t="n">
        <f aca="false">ROUND(S314*W314,0)</f>
        <v>19</v>
      </c>
      <c r="P314" s="66" t="n">
        <f aca="false">IF(F314="","",ROUND(SQRT((F314*L314/100)^2+(G314*O314)^2),0))</f>
        <v>9</v>
      </c>
      <c r="R314" s="67" t="n">
        <v>-13.9057604843337</v>
      </c>
      <c r="S314" s="68" t="n">
        <f aca="false">U314*V314*$F$5</f>
        <v>130.654569021387</v>
      </c>
      <c r="T314" s="69" t="n">
        <f aca="false">MAX(0,MIN(1,R314/100+$D$5))</f>
        <v>0.372187256348916</v>
      </c>
      <c r="U314" s="69" t="n">
        <v>0.907323395981853</v>
      </c>
      <c r="V314" s="68" t="n">
        <v>144</v>
      </c>
      <c r="W314" s="69" t="n">
        <v>0.144238908687966</v>
      </c>
      <c r="X314" s="70" t="s">
        <v>188</v>
      </c>
      <c r="Y314" s="70" t="s">
        <v>189</v>
      </c>
    </row>
    <row r="315" customFormat="false" ht="15" hidden="false" customHeight="false" outlineLevel="0" collapsed="false">
      <c r="A315" s="32" t="s">
        <v>444</v>
      </c>
      <c r="B315" s="32" t="s">
        <v>544</v>
      </c>
      <c r="C315" s="32" t="s">
        <v>546</v>
      </c>
      <c r="D315" s="66" t="n">
        <f aca="false">ROUND(S315*T315,0)</f>
        <v>287</v>
      </c>
      <c r="E315" s="66" t="n">
        <f aca="false">ROUND(S315,0)-D315</f>
        <v>597</v>
      </c>
      <c r="F315" s="66" t="n">
        <f aca="false">IF(COUNTA(D315:E315)=0,"",SUM(D315:E315))</f>
        <v>884</v>
      </c>
      <c r="G315" s="47" t="n">
        <f aca="false">IF(OR(F315="",F315=0),"",D315/F315)</f>
        <v>0.324660633484163</v>
      </c>
      <c r="H315" s="47" t="n">
        <f aca="false">IF(OR(F315="",F315=0),"",E315/F315)</f>
        <v>0.675339366515837</v>
      </c>
      <c r="I315" s="32" t="s">
        <v>187</v>
      </c>
      <c r="J315" s="36" t="n">
        <v>2.43699899914484</v>
      </c>
      <c r="K315" s="36" t="n">
        <f aca="false">$K$8</f>
        <v>1.08097709874515</v>
      </c>
      <c r="L315" s="36" t="n">
        <f aca="false">SQRT(J315^2+K315^2)</f>
        <v>2.66598492303397</v>
      </c>
      <c r="M315" s="47" t="n">
        <f aca="false">IF(G315="","",MAX(0,G315-1.96*L315/100))</f>
        <v>0.272407328992697</v>
      </c>
      <c r="N315" s="47" t="n">
        <f aca="false">IF(G315="","",MIN(1,G315+1.96*L315/100))</f>
        <v>0.376913937975629</v>
      </c>
      <c r="O315" s="66" t="n">
        <f aca="false">ROUND(S315*W315,0)</f>
        <v>75</v>
      </c>
      <c r="P315" s="66" t="n">
        <f aca="false">IF(F315="","",ROUND(SQRT((F315*L315/100)^2+(G315*O315)^2),0))</f>
        <v>34</v>
      </c>
      <c r="R315" s="67" t="n">
        <v>-18.6208641545206</v>
      </c>
      <c r="S315" s="68" t="n">
        <f aca="false">U315*V315*$F$5</f>
        <v>884.185372918175</v>
      </c>
      <c r="T315" s="69" t="n">
        <f aca="false">MAX(0,MIN(1,R315/100+$D$5))</f>
        <v>0.325036219647048</v>
      </c>
      <c r="U315" s="69" t="n">
        <v>0.627081824764663</v>
      </c>
      <c r="V315" s="68" t="n">
        <v>1410</v>
      </c>
      <c r="W315" s="69" t="n">
        <v>0.084758520671361</v>
      </c>
      <c r="X315" s="70" t="s">
        <v>194</v>
      </c>
      <c r="Y315" s="70" t="s">
        <v>189</v>
      </c>
    </row>
    <row r="316" customFormat="false" ht="15" hidden="false" customHeight="false" outlineLevel="0" collapsed="false">
      <c r="A316" s="32" t="s">
        <v>444</v>
      </c>
      <c r="B316" s="32" t="s">
        <v>547</v>
      </c>
      <c r="C316" s="32" t="s">
        <v>548</v>
      </c>
      <c r="D316" s="66" t="n">
        <f aca="false">ROUND(S316*T316,0)</f>
        <v>1119</v>
      </c>
      <c r="E316" s="66" t="n">
        <f aca="false">ROUND(S316,0)-D316</f>
        <v>1467</v>
      </c>
      <c r="F316" s="66" t="n">
        <f aca="false">IF(COUNTA(D316:E316)=0,"",SUM(D316:E316))</f>
        <v>2586</v>
      </c>
      <c r="G316" s="47" t="n">
        <f aca="false">IF(OR(F316="",F316=0),"",D316/F316)</f>
        <v>0.432714617169374</v>
      </c>
      <c r="H316" s="47" t="n">
        <f aca="false">IF(OR(F316="",F316=0),"",E316/F316)</f>
        <v>0.567285382830627</v>
      </c>
      <c r="I316" s="32" t="s">
        <v>450</v>
      </c>
      <c r="J316" s="36" t="n">
        <v>2.17211657538669</v>
      </c>
      <c r="K316" s="36" t="n">
        <f aca="false">$K$8</f>
        <v>1.08097709874515</v>
      </c>
      <c r="L316" s="36" t="n">
        <f aca="false">SQRT(J316^2+K316^2)</f>
        <v>2.4262320385901</v>
      </c>
      <c r="M316" s="47" t="n">
        <f aca="false">IF(G316="","",MAX(0,G316-1.96*L316/100))</f>
        <v>0.385160469213008</v>
      </c>
      <c r="N316" s="47" t="n">
        <f aca="false">IF(G316="","",MIN(1,G316+1.96*L316/100))</f>
        <v>0.48026876512574</v>
      </c>
      <c r="O316" s="66" t="n">
        <f aca="false">ROUND(S316*W316,0)</f>
        <v>162</v>
      </c>
      <c r="P316" s="66" t="n">
        <f aca="false">IF(F316="","",ROUND(SQRT((F316*L316/100)^2+(G316*O316)^2),0))</f>
        <v>94</v>
      </c>
      <c r="R316" s="67" t="n">
        <v>-7.84129757654902</v>
      </c>
      <c r="S316" s="68" t="n">
        <f aca="false">U316*V316*$F$5</f>
        <v>2585.53167199744</v>
      </c>
      <c r="T316" s="69" t="n">
        <f aca="false">MAX(0,MIN(1,R316/100+$D$5))</f>
        <v>0.432831885426763</v>
      </c>
      <c r="U316" s="69" t="n">
        <v>0.694527634086578</v>
      </c>
      <c r="V316" s="68" t="n">
        <v>3722.71965160588</v>
      </c>
      <c r="W316" s="69" t="n">
        <v>0.0626598089245614</v>
      </c>
      <c r="X316" s="70" t="s">
        <v>227</v>
      </c>
      <c r="Y316" s="70" t="s">
        <v>451</v>
      </c>
    </row>
    <row r="317" customFormat="false" ht="15" hidden="false" customHeight="false" outlineLevel="0" collapsed="false">
      <c r="A317" s="32" t="s">
        <v>444</v>
      </c>
      <c r="B317" s="32" t="s">
        <v>547</v>
      </c>
      <c r="C317" s="32" t="s">
        <v>549</v>
      </c>
      <c r="D317" s="66" t="n">
        <f aca="false">ROUND(S317*T317,0)</f>
        <v>473</v>
      </c>
      <c r="E317" s="66" t="n">
        <f aca="false">ROUND(S317,0)-D317</f>
        <v>664</v>
      </c>
      <c r="F317" s="66" t="n">
        <f aca="false">IF(COUNTA(D317:E317)=0,"",SUM(D317:E317))</f>
        <v>1137</v>
      </c>
      <c r="G317" s="47" t="n">
        <f aca="false">IF(OR(F317="",F317=0),"",D317/F317)</f>
        <v>0.416007036059807</v>
      </c>
      <c r="H317" s="47" t="n">
        <f aca="false">IF(OR(F317="",F317=0),"",E317/F317)</f>
        <v>0.583992963940194</v>
      </c>
      <c r="I317" s="32" t="s">
        <v>450</v>
      </c>
      <c r="J317" s="36" t="n">
        <v>2.17211657538669</v>
      </c>
      <c r="K317" s="36" t="n">
        <f aca="false">$K$8</f>
        <v>1.08097709874515</v>
      </c>
      <c r="L317" s="36" t="n">
        <f aca="false">SQRT(J317^2+K317^2)</f>
        <v>2.4262320385901</v>
      </c>
      <c r="M317" s="47" t="n">
        <f aca="false">IF(G317="","",MAX(0,G317-1.96*L317/100))</f>
        <v>0.36845288810344</v>
      </c>
      <c r="N317" s="47" t="n">
        <f aca="false">IF(G317="","",MIN(1,G317+1.96*L317/100))</f>
        <v>0.463561184016173</v>
      </c>
      <c r="O317" s="66" t="n">
        <f aca="false">ROUND(S317*W317,0)</f>
        <v>71</v>
      </c>
      <c r="P317" s="66" t="n">
        <f aca="false">IF(F317="","",ROUND(SQRT((F317*L317/100)^2+(G317*O317)^2),0))</f>
        <v>40</v>
      </c>
      <c r="R317" s="67" t="n">
        <v>-9.56140906857227</v>
      </c>
      <c r="S317" s="68" t="n">
        <f aca="false">U317*V317*$F$5</f>
        <v>1136.92431618953</v>
      </c>
      <c r="T317" s="69" t="n">
        <f aca="false">MAX(0,MIN(1,R317/100+$D$5))</f>
        <v>0.415630770506531</v>
      </c>
      <c r="U317" s="69" t="n">
        <v>0.662435083669937</v>
      </c>
      <c r="V317" s="68" t="n">
        <v>1716.28034839412</v>
      </c>
      <c r="W317" s="69" t="n">
        <v>0.0626598089245614</v>
      </c>
      <c r="X317" s="70" t="s">
        <v>227</v>
      </c>
      <c r="Y317" s="70" t="s">
        <v>451</v>
      </c>
    </row>
    <row r="318" customFormat="false" ht="15" hidden="false" customHeight="false" outlineLevel="0" collapsed="false">
      <c r="A318" s="32" t="s">
        <v>444</v>
      </c>
      <c r="B318" s="32" t="s">
        <v>550</v>
      </c>
      <c r="C318" s="32" t="s">
        <v>551</v>
      </c>
      <c r="D318" s="66" t="n">
        <f aca="false">ROUND(S318*T318,0)</f>
        <v>482</v>
      </c>
      <c r="E318" s="66" t="n">
        <f aca="false">ROUND(S318,0)-D318</f>
        <v>432</v>
      </c>
      <c r="F318" s="66" t="n">
        <f aca="false">IF(COUNTA(D318:E318)=0,"",SUM(D318:E318))</f>
        <v>914</v>
      </c>
      <c r="G318" s="47" t="n">
        <f aca="false">IF(OR(F318="",F318=0),"",D318/F318)</f>
        <v>0.527352297592998</v>
      </c>
      <c r="H318" s="47" t="n">
        <f aca="false">IF(OR(F318="",F318=0),"",E318/F318)</f>
        <v>0.472647702407002</v>
      </c>
      <c r="I318" s="32" t="s">
        <v>450</v>
      </c>
      <c r="J318" s="36" t="n">
        <v>2.17211657538669</v>
      </c>
      <c r="K318" s="36" t="n">
        <f aca="false">$K$8</f>
        <v>1.08097709874515</v>
      </c>
      <c r="L318" s="36" t="n">
        <f aca="false">SQRT(J318^2+K318^2)</f>
        <v>2.4262320385901</v>
      </c>
      <c r="M318" s="47" t="n">
        <f aca="false">IF(G318="","",MAX(0,G318-1.96*L318/100))</f>
        <v>0.479798149636632</v>
      </c>
      <c r="N318" s="47" t="n">
        <f aca="false">IF(G318="","",MIN(1,G318+1.96*L318/100))</f>
        <v>0.574906445549364</v>
      </c>
      <c r="O318" s="66" t="n">
        <f aca="false">ROUND(S318*W318,0)</f>
        <v>57</v>
      </c>
      <c r="P318" s="66" t="n">
        <f aca="false">IF(F318="","",ROUND(SQRT((F318*L318/100)^2+(G318*O318)^2),0))</f>
        <v>37</v>
      </c>
      <c r="R318" s="67" t="n">
        <v>1.58252989542377</v>
      </c>
      <c r="S318" s="68" t="n">
        <f aca="false">U318*V318*$F$5</f>
        <v>913.808412570695</v>
      </c>
      <c r="T318" s="69" t="n">
        <f aca="false">MAX(0,MIN(1,R318/100+$D$5))</f>
        <v>0.527070160146491</v>
      </c>
      <c r="U318" s="69" t="n">
        <v>0.678879310344828</v>
      </c>
      <c r="V318" s="68" t="n">
        <v>1346.05429661207</v>
      </c>
      <c r="W318" s="69" t="n">
        <v>0.0626598089245614</v>
      </c>
      <c r="X318" s="70" t="s">
        <v>227</v>
      </c>
      <c r="Y318" s="70" t="s">
        <v>451</v>
      </c>
    </row>
    <row r="319" customFormat="false" ht="15" hidden="false" customHeight="false" outlineLevel="0" collapsed="false">
      <c r="A319" s="32" t="s">
        <v>444</v>
      </c>
      <c r="B319" s="32" t="s">
        <v>550</v>
      </c>
      <c r="C319" s="32" t="s">
        <v>552</v>
      </c>
      <c r="D319" s="66" t="n">
        <f aca="false">ROUND(S319*T319,0)</f>
        <v>515</v>
      </c>
      <c r="E319" s="66" t="n">
        <f aca="false">ROUND(S319,0)-D319</f>
        <v>700</v>
      </c>
      <c r="F319" s="66" t="n">
        <f aca="false">IF(COUNTA(D319:E319)=0,"",SUM(D319:E319))</f>
        <v>1215</v>
      </c>
      <c r="G319" s="47" t="n">
        <f aca="false">IF(OR(F319="",F319=0),"",D319/F319)</f>
        <v>0.423868312757202</v>
      </c>
      <c r="H319" s="47" t="n">
        <f aca="false">IF(OR(F319="",F319=0),"",E319/F319)</f>
        <v>0.576131687242798</v>
      </c>
      <c r="I319" s="32" t="s">
        <v>450</v>
      </c>
      <c r="J319" s="36" t="n">
        <v>2.17211657538669</v>
      </c>
      <c r="K319" s="36" t="n">
        <f aca="false">$K$8</f>
        <v>1.08097709874515</v>
      </c>
      <c r="L319" s="36" t="n">
        <f aca="false">SQRT(J319^2+K319^2)</f>
        <v>2.4262320385901</v>
      </c>
      <c r="M319" s="47" t="n">
        <f aca="false">IF(G319="","",MAX(0,G319-1.96*L319/100))</f>
        <v>0.376314164800836</v>
      </c>
      <c r="N319" s="47" t="n">
        <f aca="false">IF(G319="","",MIN(1,G319+1.96*L319/100))</f>
        <v>0.471422460713568</v>
      </c>
      <c r="O319" s="66" t="n">
        <f aca="false">ROUND(S319*W319,0)</f>
        <v>76</v>
      </c>
      <c r="P319" s="66" t="n">
        <f aca="false">IF(F319="","",ROUND(SQRT((F319*L319/100)^2+(G319*O319)^2),0))</f>
        <v>44</v>
      </c>
      <c r="R319" s="67" t="n">
        <v>-8.77268925904253</v>
      </c>
      <c r="S319" s="68" t="n">
        <f aca="false">U319*V319*$F$5</f>
        <v>1215.44980060908</v>
      </c>
      <c r="T319" s="69" t="n">
        <f aca="false">MAX(0,MIN(1,R319/100+$D$5))</f>
        <v>0.423517968601828</v>
      </c>
      <c r="U319" s="69" t="n">
        <v>0.63739224137931</v>
      </c>
      <c r="V319" s="68" t="n">
        <v>1906.91025353377</v>
      </c>
      <c r="W319" s="69" t="n">
        <v>0.0626598089245614</v>
      </c>
      <c r="X319" s="70" t="s">
        <v>227</v>
      </c>
      <c r="Y319" s="70" t="s">
        <v>451</v>
      </c>
    </row>
    <row r="320" customFormat="false" ht="15" hidden="false" customHeight="false" outlineLevel="0" collapsed="false">
      <c r="A320" s="32" t="s">
        <v>444</v>
      </c>
      <c r="B320" s="32" t="s">
        <v>550</v>
      </c>
      <c r="C320" s="32" t="s">
        <v>553</v>
      </c>
      <c r="D320" s="66" t="n">
        <f aca="false">ROUND(S320*T320,0)</f>
        <v>180</v>
      </c>
      <c r="E320" s="66" t="n">
        <f aca="false">ROUND(S320,0)-D320</f>
        <v>243</v>
      </c>
      <c r="F320" s="66" t="n">
        <f aca="false">IF(COUNTA(D320:E320)=0,"",SUM(D320:E320))</f>
        <v>423</v>
      </c>
      <c r="G320" s="47" t="n">
        <f aca="false">IF(OR(F320="",F320=0),"",D320/F320)</f>
        <v>0.425531914893617</v>
      </c>
      <c r="H320" s="47" t="n">
        <f aca="false">IF(OR(F320="",F320=0),"",E320/F320)</f>
        <v>0.574468085106383</v>
      </c>
      <c r="I320" s="32" t="s">
        <v>450</v>
      </c>
      <c r="J320" s="36" t="n">
        <v>3.50278191458698</v>
      </c>
      <c r="K320" s="36" t="n">
        <f aca="false">$K$8</f>
        <v>1.08097709874515</v>
      </c>
      <c r="L320" s="36" t="n">
        <f aca="false">SQRT(J320^2+K320^2)</f>
        <v>3.66578676809892</v>
      </c>
      <c r="M320" s="47" t="n">
        <f aca="false">IF(G320="","",MAX(0,G320-1.96*L320/100))</f>
        <v>0.353682494238878</v>
      </c>
      <c r="N320" s="47" t="n">
        <f aca="false">IF(G320="","",MIN(1,G320+1.96*L320/100))</f>
        <v>0.497381335548356</v>
      </c>
      <c r="O320" s="66" t="n">
        <f aca="false">ROUND(S320*W320,0)</f>
        <v>61</v>
      </c>
      <c r="P320" s="66" t="n">
        <f aca="false">IF(F320="","",ROUND(SQRT((F320*L320/100)^2+(G320*O320)^2),0))</f>
        <v>30</v>
      </c>
      <c r="R320" s="67" t="n">
        <v>-8.45822354118192</v>
      </c>
      <c r="S320" s="68" t="n">
        <f aca="false">U320*V320*$F$5</f>
        <v>422.849102432417</v>
      </c>
      <c r="T320" s="69" t="n">
        <f aca="false">MAX(0,MIN(1,R320/100+$D$5))</f>
        <v>0.426662625780434</v>
      </c>
      <c r="U320" s="69" t="n">
        <v>0.645259938837921</v>
      </c>
      <c r="V320" s="68" t="n">
        <v>655.31590756114</v>
      </c>
      <c r="W320" s="69" t="n">
        <v>0.144238908687966</v>
      </c>
      <c r="X320" s="70" t="s">
        <v>188</v>
      </c>
      <c r="Y320" s="70" t="s">
        <v>451</v>
      </c>
    </row>
    <row r="321" customFormat="false" ht="15" hidden="false" customHeight="false" outlineLevel="0" collapsed="false">
      <c r="A321" s="32" t="s">
        <v>444</v>
      </c>
      <c r="B321" s="32" t="s">
        <v>550</v>
      </c>
      <c r="C321" s="32" t="s">
        <v>554</v>
      </c>
      <c r="D321" s="66" t="n">
        <f aca="false">ROUND(S321*T321,0)</f>
        <v>389</v>
      </c>
      <c r="E321" s="66" t="n">
        <f aca="false">ROUND(S321,0)-D321</f>
        <v>359</v>
      </c>
      <c r="F321" s="66" t="n">
        <f aca="false">IF(COUNTA(D321:E321)=0,"",SUM(D321:E321))</f>
        <v>748</v>
      </c>
      <c r="G321" s="47" t="n">
        <f aca="false">IF(OR(F321="",F321=0),"",D321/F321)</f>
        <v>0.520053475935829</v>
      </c>
      <c r="H321" s="47" t="n">
        <f aca="false">IF(OR(F321="",F321=0),"",E321/F321)</f>
        <v>0.479946524064171</v>
      </c>
      <c r="I321" s="32" t="s">
        <v>450</v>
      </c>
      <c r="J321" s="36" t="n">
        <v>2.43699899914484</v>
      </c>
      <c r="K321" s="36" t="n">
        <f aca="false">$K$8</f>
        <v>1.08097709874515</v>
      </c>
      <c r="L321" s="36" t="n">
        <f aca="false">SQRT(J321^2+K321^2)</f>
        <v>2.66598492303397</v>
      </c>
      <c r="M321" s="47" t="n">
        <f aca="false">IF(G321="","",MAX(0,G321-1.96*L321/100))</f>
        <v>0.467800171444363</v>
      </c>
      <c r="N321" s="47" t="n">
        <f aca="false">IF(G321="","",MIN(1,G321+1.96*L321/100))</f>
        <v>0.572306780427295</v>
      </c>
      <c r="O321" s="66" t="n">
        <f aca="false">ROUND(S321*W321,0)</f>
        <v>63</v>
      </c>
      <c r="P321" s="66" t="n">
        <f aca="false">IF(F321="","",ROUND(SQRT((F321*L321/100)^2+(G321*O321)^2),0))</f>
        <v>38</v>
      </c>
      <c r="R321" s="67" t="n">
        <v>0.893651302475511</v>
      </c>
      <c r="S321" s="68" t="n">
        <f aca="false">U321*V321*$F$5</f>
        <v>747.510524581659</v>
      </c>
      <c r="T321" s="69" t="n">
        <f aca="false">MAX(0,MIN(1,R321/100+$D$5))</f>
        <v>0.520181374217009</v>
      </c>
      <c r="U321" s="69" t="n">
        <v>0.633081444164568</v>
      </c>
      <c r="V321" s="68" t="n">
        <v>1180.74938299305</v>
      </c>
      <c r="W321" s="69" t="n">
        <v>0.084758520671361</v>
      </c>
      <c r="X321" s="70" t="s">
        <v>194</v>
      </c>
      <c r="Y321" s="70" t="s">
        <v>451</v>
      </c>
    </row>
    <row r="322" customFormat="false" ht="15" hidden="false" customHeight="false" outlineLevel="0" collapsed="false">
      <c r="A322" s="32" t="s">
        <v>444</v>
      </c>
      <c r="B322" s="32" t="s">
        <v>550</v>
      </c>
      <c r="C322" s="32" t="s">
        <v>555</v>
      </c>
      <c r="D322" s="66" t="n">
        <f aca="false">ROUND(S322*T322,0)</f>
        <v>307</v>
      </c>
      <c r="E322" s="66" t="n">
        <f aca="false">ROUND(S322,0)-D322</f>
        <v>285</v>
      </c>
      <c r="F322" s="66" t="n">
        <f aca="false">IF(COUNTA(D322:E322)=0,"",SUM(D322:E322))</f>
        <v>592</v>
      </c>
      <c r="G322" s="47" t="n">
        <f aca="false">IF(OR(F322="",F322=0),"",D322/F322)</f>
        <v>0.518581081081081</v>
      </c>
      <c r="H322" s="47" t="n">
        <f aca="false">IF(OR(F322="",F322=0),"",E322/F322)</f>
        <v>0.481418918918919</v>
      </c>
      <c r="I322" s="32" t="s">
        <v>450</v>
      </c>
      <c r="J322" s="36" t="n">
        <v>2.43699899914484</v>
      </c>
      <c r="K322" s="36" t="n">
        <f aca="false">$K$8</f>
        <v>1.08097709874515</v>
      </c>
      <c r="L322" s="36" t="n">
        <f aca="false">SQRT(J322^2+K322^2)</f>
        <v>2.66598492303397</v>
      </c>
      <c r="M322" s="47" t="n">
        <f aca="false">IF(G322="","",MAX(0,G322-1.96*L322/100))</f>
        <v>0.466327776589615</v>
      </c>
      <c r="N322" s="47" t="n">
        <f aca="false">IF(G322="","",MIN(1,G322+1.96*L322/100))</f>
        <v>0.570834385572547</v>
      </c>
      <c r="O322" s="66" t="n">
        <f aca="false">ROUND(S322*W322,0)</f>
        <v>50</v>
      </c>
      <c r="P322" s="66" t="n">
        <f aca="false">IF(F322="","",ROUND(SQRT((F322*L322/100)^2+(G322*O322)^2),0))</f>
        <v>30</v>
      </c>
      <c r="R322" s="67" t="n">
        <v>0.772785097246658</v>
      </c>
      <c r="S322" s="68" t="n">
        <f aca="false">U322*V322*$F$5</f>
        <v>591.851842988003</v>
      </c>
      <c r="T322" s="69" t="n">
        <f aca="false">MAX(0,MIN(1,R322/100+$D$5))</f>
        <v>0.51897271216472</v>
      </c>
      <c r="U322" s="69" t="n">
        <v>0.730864197530864</v>
      </c>
      <c r="V322" s="68" t="n">
        <v>809.797285169396</v>
      </c>
      <c r="W322" s="69" t="n">
        <v>0.084758520671361</v>
      </c>
      <c r="X322" s="70" t="s">
        <v>194</v>
      </c>
      <c r="Y322" s="70" t="s">
        <v>451</v>
      </c>
    </row>
    <row r="323" customFormat="false" ht="15" hidden="false" customHeight="false" outlineLevel="0" collapsed="false">
      <c r="A323" s="32" t="s">
        <v>444</v>
      </c>
      <c r="B323" s="32" t="s">
        <v>550</v>
      </c>
      <c r="C323" s="32" t="s">
        <v>556</v>
      </c>
      <c r="D323" s="66" t="n">
        <f aca="false">ROUND(S323*T323,0)</f>
        <v>468</v>
      </c>
      <c r="E323" s="66" t="n">
        <f aca="false">ROUND(S323,0)-D323</f>
        <v>389</v>
      </c>
      <c r="F323" s="66" t="n">
        <f aca="false">IF(COUNTA(D323:E323)=0,"",SUM(D323:E323))</f>
        <v>857</v>
      </c>
      <c r="G323" s="47" t="n">
        <f aca="false">IF(OR(F323="",F323=0),"",D323/F323)</f>
        <v>0.546091015169195</v>
      </c>
      <c r="H323" s="47" t="n">
        <f aca="false">IF(OR(F323="",F323=0),"",E323/F323)</f>
        <v>0.453908984830805</v>
      </c>
      <c r="I323" s="32" t="s">
        <v>450</v>
      </c>
      <c r="J323" s="36" t="n">
        <v>2.43699899914484</v>
      </c>
      <c r="K323" s="36" t="n">
        <f aca="false">$K$8</f>
        <v>1.08097709874515</v>
      </c>
      <c r="L323" s="36" t="n">
        <f aca="false">SQRT(J323^2+K323^2)</f>
        <v>2.66598492303397</v>
      </c>
      <c r="M323" s="47" t="n">
        <f aca="false">IF(G323="","",MAX(0,G323-1.96*L323/100))</f>
        <v>0.493837710677729</v>
      </c>
      <c r="N323" s="47" t="n">
        <f aca="false">IF(G323="","",MIN(1,G323+1.96*L323/100))</f>
        <v>0.598344319660661</v>
      </c>
      <c r="O323" s="66" t="n">
        <f aca="false">ROUND(S323*W323,0)</f>
        <v>73</v>
      </c>
      <c r="P323" s="66" t="n">
        <f aca="false">IF(F323="","",ROUND(SQRT((F323*L323/100)^2+(G323*O323)^2),0))</f>
        <v>46</v>
      </c>
      <c r="R323" s="67" t="n">
        <v>3.56864545235673</v>
      </c>
      <c r="S323" s="68" t="n">
        <f aca="false">U323*V323*$F$5</f>
        <v>856.57521626927</v>
      </c>
      <c r="T323" s="69" t="n">
        <f aca="false">MAX(0,MIN(1,R323/100+$D$5))</f>
        <v>0.546931315715821</v>
      </c>
      <c r="U323" s="69" t="n">
        <v>0.729707112970711</v>
      </c>
      <c r="V323" s="68" t="n">
        <v>1173.86167825892</v>
      </c>
      <c r="W323" s="69" t="n">
        <v>0.084758520671361</v>
      </c>
      <c r="X323" s="70" t="s">
        <v>194</v>
      </c>
      <c r="Y323" s="70" t="s">
        <v>451</v>
      </c>
    </row>
    <row r="324" customFormat="false" ht="15" hidden="false" customHeight="false" outlineLevel="0" collapsed="false">
      <c r="A324" s="32" t="s">
        <v>444</v>
      </c>
      <c r="B324" s="32" t="s">
        <v>550</v>
      </c>
      <c r="C324" s="32" t="s">
        <v>557</v>
      </c>
      <c r="D324" s="66" t="n">
        <f aca="false">ROUND(S324*T324,0)</f>
        <v>141</v>
      </c>
      <c r="E324" s="66" t="n">
        <f aca="false">ROUND(S324,0)-D324</f>
        <v>195</v>
      </c>
      <c r="F324" s="66" t="n">
        <f aca="false">IF(COUNTA(D324:E324)=0,"",SUM(D324:E324))</f>
        <v>336</v>
      </c>
      <c r="G324" s="47" t="n">
        <f aca="false">IF(OR(F324="",F324=0),"",D324/F324)</f>
        <v>0.419642857142857</v>
      </c>
      <c r="H324" s="47" t="n">
        <f aca="false">IF(OR(F324="",F324=0),"",E324/F324)</f>
        <v>0.580357142857143</v>
      </c>
      <c r="I324" s="32" t="s">
        <v>450</v>
      </c>
      <c r="J324" s="36" t="n">
        <v>3.50278191458698</v>
      </c>
      <c r="K324" s="36" t="n">
        <f aca="false">$K$8</f>
        <v>1.08097709874515</v>
      </c>
      <c r="L324" s="36" t="n">
        <f aca="false">SQRT(J324^2+K324^2)</f>
        <v>3.66578676809892</v>
      </c>
      <c r="M324" s="47" t="n">
        <f aca="false">IF(G324="","",MAX(0,G324-1.96*L324/100))</f>
        <v>0.347793436488118</v>
      </c>
      <c r="N324" s="47" t="n">
        <f aca="false">IF(G324="","",MIN(1,G324+1.96*L324/100))</f>
        <v>0.491492277797596</v>
      </c>
      <c r="O324" s="66" t="n">
        <f aca="false">ROUND(S324*W324,0)</f>
        <v>48</v>
      </c>
      <c r="P324" s="66" t="n">
        <f aca="false">IF(F324="","",ROUND(SQRT((F324*L324/100)^2+(G324*O324)^2),0))</f>
        <v>24</v>
      </c>
      <c r="R324" s="67" t="n">
        <v>-9.19121964809531</v>
      </c>
      <c r="S324" s="68" t="n">
        <f aca="false">U324*V324*$F$5</f>
        <v>335.554074176398</v>
      </c>
      <c r="T324" s="69" t="n">
        <f aca="false">MAX(0,MIN(1,R324/100+$D$5))</f>
        <v>0.419332664711301</v>
      </c>
      <c r="U324" s="69" t="n">
        <v>0.638623326959847</v>
      </c>
      <c r="V324" s="68" t="n">
        <v>525.433475431905</v>
      </c>
      <c r="W324" s="69" t="n">
        <v>0.144238908687966</v>
      </c>
      <c r="X324" s="70" t="s">
        <v>188</v>
      </c>
      <c r="Y324" s="70" t="s">
        <v>451</v>
      </c>
    </row>
    <row r="325" customFormat="false" ht="15" hidden="false" customHeight="false" outlineLevel="0" collapsed="false">
      <c r="A325" s="32" t="s">
        <v>444</v>
      </c>
      <c r="B325" s="32" t="s">
        <v>550</v>
      </c>
      <c r="C325" s="32" t="s">
        <v>558</v>
      </c>
      <c r="D325" s="66" t="n">
        <f aca="false">ROUND(S325*T325,0)</f>
        <v>348</v>
      </c>
      <c r="E325" s="66" t="n">
        <f aca="false">ROUND(S325,0)-D325</f>
        <v>490</v>
      </c>
      <c r="F325" s="66" t="n">
        <f aca="false">IF(COUNTA(D325:E325)=0,"",SUM(D325:E325))</f>
        <v>838</v>
      </c>
      <c r="G325" s="47" t="n">
        <f aca="false">IF(OR(F325="",F325=0),"",D325/F325)</f>
        <v>0.41527446300716</v>
      </c>
      <c r="H325" s="47" t="n">
        <f aca="false">IF(OR(F325="",F325=0),"",E325/F325)</f>
        <v>0.58472553699284</v>
      </c>
      <c r="I325" s="32" t="s">
        <v>450</v>
      </c>
      <c r="J325" s="36" t="n">
        <v>2.43699899914484</v>
      </c>
      <c r="K325" s="36" t="n">
        <f aca="false">$K$8</f>
        <v>1.08097709874515</v>
      </c>
      <c r="L325" s="36" t="n">
        <f aca="false">SQRT(J325^2+K325^2)</f>
        <v>2.66598492303397</v>
      </c>
      <c r="M325" s="47" t="n">
        <f aca="false">IF(G325="","",MAX(0,G325-1.96*L325/100))</f>
        <v>0.363021158515694</v>
      </c>
      <c r="N325" s="47" t="n">
        <f aca="false">IF(G325="","",MIN(1,G325+1.96*L325/100))</f>
        <v>0.467527767498626</v>
      </c>
      <c r="O325" s="66" t="n">
        <f aca="false">ROUND(S325*W325,0)</f>
        <v>71</v>
      </c>
      <c r="P325" s="66" t="n">
        <f aca="false">IF(F325="","",ROUND(SQRT((F325*L325/100)^2+(G325*O325)^2),0))</f>
        <v>37</v>
      </c>
      <c r="R325" s="67" t="n">
        <v>-9.60913069735654</v>
      </c>
      <c r="S325" s="68" t="n">
        <f aca="false">U325*V325*$F$5</f>
        <v>838.495770678336</v>
      </c>
      <c r="T325" s="69" t="n">
        <f aca="false">MAX(0,MIN(1,R325/100+$D$5))</f>
        <v>0.415153554218688</v>
      </c>
      <c r="U325" s="69" t="n">
        <v>0.714904679376083</v>
      </c>
      <c r="V325" s="68" t="n">
        <v>1172.87772043976</v>
      </c>
      <c r="W325" s="69" t="n">
        <v>0.084758520671361</v>
      </c>
      <c r="X325" s="70" t="s">
        <v>194</v>
      </c>
      <c r="Y325" s="70" t="s">
        <v>451</v>
      </c>
    </row>
    <row r="326" customFormat="false" ht="15" hidden="false" customHeight="false" outlineLevel="0" collapsed="false">
      <c r="A326" s="32" t="s">
        <v>444</v>
      </c>
      <c r="B326" s="32" t="s">
        <v>559</v>
      </c>
      <c r="C326" s="32" t="s">
        <v>560</v>
      </c>
      <c r="D326" s="66" t="n">
        <f aca="false">ROUND(S326*T326,0)</f>
        <v>317</v>
      </c>
      <c r="E326" s="66" t="n">
        <f aca="false">ROUND(S326,0)-D326</f>
        <v>635</v>
      </c>
      <c r="F326" s="66" t="n">
        <f aca="false">IF(COUNTA(D326:E326)=0,"",SUM(D326:E326))</f>
        <v>952</v>
      </c>
      <c r="G326" s="47" t="n">
        <f aca="false">IF(OR(F326="",F326=0),"",D326/F326)</f>
        <v>0.332983193277311</v>
      </c>
      <c r="H326" s="47" t="n">
        <f aca="false">IF(OR(F326="",F326=0),"",E326/F326)</f>
        <v>0.667016806722689</v>
      </c>
      <c r="I326" s="32" t="s">
        <v>187</v>
      </c>
      <c r="J326" s="36" t="n">
        <v>2.17211657538669</v>
      </c>
      <c r="K326" s="36" t="n">
        <f aca="false">$K$8</f>
        <v>1.08097709874515</v>
      </c>
      <c r="L326" s="36" t="n">
        <f aca="false">SQRT(J326^2+K326^2)</f>
        <v>2.4262320385901</v>
      </c>
      <c r="M326" s="47" t="n">
        <f aca="false">IF(G326="","",MAX(0,G326-1.96*L326/100))</f>
        <v>0.285429045320945</v>
      </c>
      <c r="N326" s="47" t="n">
        <f aca="false">IF(G326="","",MIN(1,G326+1.96*L326/100))</f>
        <v>0.380537341233677</v>
      </c>
      <c r="O326" s="66" t="n">
        <f aca="false">ROUND(S326*W326,0)</f>
        <v>60</v>
      </c>
      <c r="P326" s="66" t="n">
        <f aca="false">IF(F326="","",ROUND(SQRT((F326*L326/100)^2+(G326*O326)^2),0))</f>
        <v>31</v>
      </c>
      <c r="R326" s="67" t="n">
        <v>-17.8413799148185</v>
      </c>
      <c r="S326" s="68" t="n">
        <f aca="false">U326*V326*$F$5</f>
        <v>951.894508670521</v>
      </c>
      <c r="T326" s="69" t="n">
        <f aca="false">MAX(0,MIN(1,R326/100+$D$5))</f>
        <v>0.332831062044068</v>
      </c>
      <c r="U326" s="69" t="n">
        <v>0.677023121387284</v>
      </c>
      <c r="V326" s="68" t="n">
        <v>1406</v>
      </c>
      <c r="W326" s="69" t="n">
        <v>0.0626598089245614</v>
      </c>
      <c r="X326" s="70" t="s">
        <v>227</v>
      </c>
      <c r="Y326" s="70" t="s">
        <v>189</v>
      </c>
    </row>
    <row r="327" customFormat="false" ht="15" hidden="false" customHeight="false" outlineLevel="0" collapsed="false">
      <c r="A327" s="32" t="s">
        <v>444</v>
      </c>
      <c r="B327" s="32" t="s">
        <v>559</v>
      </c>
      <c r="C327" s="32" t="s">
        <v>561</v>
      </c>
      <c r="D327" s="66" t="n">
        <f aca="false">ROUND(S327*T327,0)</f>
        <v>642</v>
      </c>
      <c r="E327" s="66" t="n">
        <f aca="false">ROUND(S327,0)-D327</f>
        <v>1266</v>
      </c>
      <c r="F327" s="66" t="n">
        <f aca="false">IF(COUNTA(D327:E327)=0,"",SUM(D327:E327))</f>
        <v>1908</v>
      </c>
      <c r="G327" s="47" t="n">
        <f aca="false">IF(OR(F327="",F327=0),"",D327/F327)</f>
        <v>0.336477987421384</v>
      </c>
      <c r="H327" s="47" t="n">
        <f aca="false">IF(OR(F327="",F327=0),"",E327/F327)</f>
        <v>0.663522012578616</v>
      </c>
      <c r="I327" s="32" t="s">
        <v>187</v>
      </c>
      <c r="J327" s="36" t="n">
        <v>2.17211657538669</v>
      </c>
      <c r="K327" s="36" t="n">
        <f aca="false">$K$8</f>
        <v>1.08097709874515</v>
      </c>
      <c r="L327" s="36" t="n">
        <f aca="false">SQRT(J327^2+K327^2)</f>
        <v>2.4262320385901</v>
      </c>
      <c r="M327" s="47" t="n">
        <f aca="false">IF(G327="","",MAX(0,G327-1.96*L327/100))</f>
        <v>0.288923839465018</v>
      </c>
      <c r="N327" s="47" t="n">
        <f aca="false">IF(G327="","",MIN(1,G327+1.96*L327/100))</f>
        <v>0.38403213537775</v>
      </c>
      <c r="O327" s="66" t="n">
        <f aca="false">ROUND(S327*W327,0)</f>
        <v>120</v>
      </c>
      <c r="P327" s="66" t="n">
        <f aca="false">IF(F327="","",ROUND(SQRT((F327*L327/100)^2+(G327*O327)^2),0))</f>
        <v>61</v>
      </c>
      <c r="R327" s="67" t="n">
        <v>-17.4926455033153</v>
      </c>
      <c r="S327" s="68" t="n">
        <f aca="false">U327*V327*$F$5</f>
        <v>1907.80833039181</v>
      </c>
      <c r="T327" s="69" t="n">
        <f aca="false">MAX(0,MIN(1,R327/100+$D$5))</f>
        <v>0.336318406159101</v>
      </c>
      <c r="U327" s="69" t="n">
        <v>0.649135192375574</v>
      </c>
      <c r="V327" s="68" t="n">
        <v>2939</v>
      </c>
      <c r="W327" s="69" t="n">
        <v>0.0626598089245614</v>
      </c>
      <c r="X327" s="70" t="s">
        <v>227</v>
      </c>
      <c r="Y327" s="70" t="s">
        <v>189</v>
      </c>
    </row>
    <row r="328" customFormat="false" ht="15" hidden="false" customHeight="false" outlineLevel="0" collapsed="false">
      <c r="A328" s="32" t="s">
        <v>444</v>
      </c>
      <c r="B328" s="32" t="s">
        <v>559</v>
      </c>
      <c r="C328" s="32" t="s">
        <v>562</v>
      </c>
      <c r="D328" s="66" t="n">
        <f aca="false">ROUND(S328*T328,0)</f>
        <v>425</v>
      </c>
      <c r="E328" s="66" t="n">
        <f aca="false">ROUND(S328,0)-D328</f>
        <v>922</v>
      </c>
      <c r="F328" s="66" t="n">
        <f aca="false">IF(COUNTA(D328:E328)=0,"",SUM(D328:E328))</f>
        <v>1347</v>
      </c>
      <c r="G328" s="47" t="n">
        <f aca="false">IF(OR(F328="",F328=0),"",D328/F328)</f>
        <v>0.315515961395694</v>
      </c>
      <c r="H328" s="47" t="n">
        <f aca="false">IF(OR(F328="",F328=0),"",E328/F328)</f>
        <v>0.684484038604306</v>
      </c>
      <c r="I328" s="32" t="s">
        <v>187</v>
      </c>
      <c r="J328" s="36" t="n">
        <v>2.17211657538669</v>
      </c>
      <c r="K328" s="36" t="n">
        <f aca="false">$K$8</f>
        <v>1.08097709874515</v>
      </c>
      <c r="L328" s="36" t="n">
        <f aca="false">SQRT(J328^2+K328^2)</f>
        <v>2.4262320385901</v>
      </c>
      <c r="M328" s="47" t="n">
        <f aca="false">IF(G328="","",MAX(0,G328-1.96*L328/100))</f>
        <v>0.267961813439328</v>
      </c>
      <c r="N328" s="47" t="n">
        <f aca="false">IF(G328="","",MIN(1,G328+1.96*L328/100))</f>
        <v>0.36307010935206</v>
      </c>
      <c r="O328" s="66" t="n">
        <f aca="false">ROUND(S328*W328,0)</f>
        <v>84</v>
      </c>
      <c r="P328" s="66" t="n">
        <f aca="false">IF(F328="","",ROUND(SQRT((F328*L328/100)^2+(G328*O328)^2),0))</f>
        <v>42</v>
      </c>
      <c r="R328" s="67" t="n">
        <v>-19.5513329970722</v>
      </c>
      <c r="S328" s="68" t="n">
        <f aca="false">U328*V328*$F$5</f>
        <v>1347</v>
      </c>
      <c r="T328" s="69" t="n">
        <f aca="false">MAX(0,MIN(1,R328/100+$D$5))</f>
        <v>0.315731531221532</v>
      </c>
      <c r="U328" s="69" t="n">
        <v>0.677565392354125</v>
      </c>
      <c r="V328" s="68" t="n">
        <v>1988</v>
      </c>
      <c r="W328" s="69" t="n">
        <v>0.0626598089245614</v>
      </c>
      <c r="X328" s="70" t="s">
        <v>227</v>
      </c>
      <c r="Y328" s="70" t="s">
        <v>189</v>
      </c>
    </row>
    <row r="329" customFormat="false" ht="15" hidden="false" customHeight="false" outlineLevel="0" collapsed="false">
      <c r="A329" s="32" t="s">
        <v>444</v>
      </c>
      <c r="B329" s="32" t="s">
        <v>559</v>
      </c>
      <c r="C329" s="32" t="s">
        <v>563</v>
      </c>
      <c r="D329" s="66" t="n">
        <f aca="false">ROUND(S329*T329,0)</f>
        <v>211</v>
      </c>
      <c r="E329" s="66" t="n">
        <f aca="false">ROUND(S329,0)-D329</f>
        <v>429</v>
      </c>
      <c r="F329" s="66" t="n">
        <f aca="false">IF(COUNTA(D329:E329)=0,"",SUM(D329:E329))</f>
        <v>640</v>
      </c>
      <c r="G329" s="47" t="n">
        <f aca="false">IF(OR(F329="",F329=0),"",D329/F329)</f>
        <v>0.3296875</v>
      </c>
      <c r="H329" s="47" t="n">
        <f aca="false">IF(OR(F329="",F329=0),"",E329/F329)</f>
        <v>0.6703125</v>
      </c>
      <c r="I329" s="32" t="s">
        <v>187</v>
      </c>
      <c r="J329" s="36" t="n">
        <v>2.43699899914484</v>
      </c>
      <c r="K329" s="36" t="n">
        <f aca="false">$K$8</f>
        <v>1.08097709874515</v>
      </c>
      <c r="L329" s="36" t="n">
        <f aca="false">SQRT(J329^2+K329^2)</f>
        <v>2.66598492303397</v>
      </c>
      <c r="M329" s="47" t="n">
        <f aca="false">IF(G329="","",MAX(0,G329-1.96*L329/100))</f>
        <v>0.277434195508534</v>
      </c>
      <c r="N329" s="47" t="n">
        <f aca="false">IF(G329="","",MIN(1,G329+1.96*L329/100))</f>
        <v>0.381940804491466</v>
      </c>
      <c r="O329" s="66" t="n">
        <f aca="false">ROUND(S329*W329,0)</f>
        <v>54</v>
      </c>
      <c r="P329" s="66" t="n">
        <f aca="false">IF(F329="","",ROUND(SQRT((F329*L329/100)^2+(G329*O329)^2),0))</f>
        <v>25</v>
      </c>
      <c r="R329" s="67" t="n">
        <v>-18.2301920918064</v>
      </c>
      <c r="S329" s="68" t="n">
        <f aca="false">U329*V329*$F$5</f>
        <v>640.169811320755</v>
      </c>
      <c r="T329" s="69" t="n">
        <f aca="false">MAX(0,MIN(1,R329/100+$D$5))</f>
        <v>0.328942940274189</v>
      </c>
      <c r="U329" s="69" t="n">
        <v>0.69811320754717</v>
      </c>
      <c r="V329" s="68" t="n">
        <v>917</v>
      </c>
      <c r="W329" s="69" t="n">
        <v>0.084758520671361</v>
      </c>
      <c r="X329" s="70" t="s">
        <v>194</v>
      </c>
      <c r="Y329" s="70" t="s">
        <v>189</v>
      </c>
    </row>
    <row r="330" customFormat="false" ht="15" hidden="false" customHeight="false" outlineLevel="0" collapsed="false">
      <c r="A330" s="32" t="s">
        <v>444</v>
      </c>
      <c r="B330" s="32" t="s">
        <v>564</v>
      </c>
      <c r="C330" s="32" t="s">
        <v>565</v>
      </c>
      <c r="D330" s="66" t="n">
        <f aca="false">ROUND(S330*T330,0)</f>
        <v>499</v>
      </c>
      <c r="E330" s="66" t="n">
        <f aca="false">ROUND(S330,0)-D330</f>
        <v>479</v>
      </c>
      <c r="F330" s="66" t="n">
        <f aca="false">IF(COUNTA(D330:E330)=0,"",SUM(D330:E330))</f>
        <v>978</v>
      </c>
      <c r="G330" s="47" t="n">
        <f aca="false">IF(OR(F330="",F330=0),"",D330/F330)</f>
        <v>0.510224948875256</v>
      </c>
      <c r="H330" s="47" t="n">
        <f aca="false">IF(OR(F330="",F330=0),"",E330/F330)</f>
        <v>0.489775051124744</v>
      </c>
      <c r="I330" s="32" t="s">
        <v>187</v>
      </c>
      <c r="J330" s="36" t="n">
        <v>2.17211657538669</v>
      </c>
      <c r="K330" s="36" t="n">
        <f aca="false">$K$8</f>
        <v>1.08097709874515</v>
      </c>
      <c r="L330" s="36" t="n">
        <f aca="false">SQRT(J330^2+K330^2)</f>
        <v>2.4262320385901</v>
      </c>
      <c r="M330" s="47" t="n">
        <f aca="false">IF(G330="","",MAX(0,G330-1.96*L330/100))</f>
        <v>0.46267080091889</v>
      </c>
      <c r="N330" s="47" t="n">
        <f aca="false">IF(G330="","",MIN(1,G330+1.96*L330/100))</f>
        <v>0.557779096831622</v>
      </c>
      <c r="O330" s="66" t="n">
        <f aca="false">ROUND(S330*W330,0)</f>
        <v>61</v>
      </c>
      <c r="P330" s="66" t="n">
        <f aca="false">IF(F330="","",ROUND(SQRT((F330*L330/100)^2+(G330*O330)^2),0))</f>
        <v>39</v>
      </c>
      <c r="R330" s="67" t="n">
        <v>-0.0829133102844778</v>
      </c>
      <c r="S330" s="68" t="n">
        <f aca="false">U330*V330*$F$5</f>
        <v>978.044260027662</v>
      </c>
      <c r="T330" s="69" t="n">
        <f aca="false">MAX(0,MIN(1,R330/100+$D$5))</f>
        <v>0.510415728089409</v>
      </c>
      <c r="U330" s="69" t="n">
        <v>0.659059474412171</v>
      </c>
      <c r="V330" s="68" t="n">
        <v>1484</v>
      </c>
      <c r="W330" s="69" t="n">
        <v>0.0626598089245614</v>
      </c>
      <c r="X330" s="70" t="s">
        <v>227</v>
      </c>
      <c r="Y330" s="70" t="s">
        <v>189</v>
      </c>
    </row>
    <row r="331" customFormat="false" ht="15" hidden="false" customHeight="false" outlineLevel="0" collapsed="false">
      <c r="A331" s="32" t="s">
        <v>444</v>
      </c>
      <c r="B331" s="32" t="s">
        <v>564</v>
      </c>
      <c r="C331" s="32" t="s">
        <v>566</v>
      </c>
      <c r="D331" s="66" t="n">
        <f aca="false">ROUND(S331*T331,0)</f>
        <v>400</v>
      </c>
      <c r="E331" s="66" t="n">
        <f aca="false">ROUND(S331,0)-D331</f>
        <v>381</v>
      </c>
      <c r="F331" s="66" t="n">
        <f aca="false">IF(COUNTA(D331:E331)=0,"",SUM(D331:E331))</f>
        <v>781</v>
      </c>
      <c r="G331" s="47" t="n">
        <f aca="false">IF(OR(F331="",F331=0),"",D331/F331)</f>
        <v>0.512163892445583</v>
      </c>
      <c r="H331" s="47" t="n">
        <f aca="false">IF(OR(F331="",F331=0),"",E331/F331)</f>
        <v>0.487836107554417</v>
      </c>
      <c r="I331" s="32" t="s">
        <v>187</v>
      </c>
      <c r="J331" s="36" t="n">
        <v>2.43699899914484</v>
      </c>
      <c r="K331" s="36" t="n">
        <f aca="false">$K$8</f>
        <v>1.08097709874515</v>
      </c>
      <c r="L331" s="36" t="n">
        <f aca="false">SQRT(J331^2+K331^2)</f>
        <v>2.66598492303397</v>
      </c>
      <c r="M331" s="47" t="n">
        <f aca="false">IF(G331="","",MAX(0,G331-1.96*L331/100))</f>
        <v>0.459910587954117</v>
      </c>
      <c r="N331" s="47" t="n">
        <f aca="false">IF(G331="","",MIN(1,G331+1.96*L331/100))</f>
        <v>0.564417196937048</v>
      </c>
      <c r="O331" s="66" t="n">
        <f aca="false">ROUND(S331*W331,0)</f>
        <v>66</v>
      </c>
      <c r="P331" s="66" t="n">
        <f aca="false">IF(F331="","",ROUND(SQRT((F331*L331/100)^2+(G331*O331)^2),0))</f>
        <v>40</v>
      </c>
      <c r="R331" s="67" t="n">
        <v>0.128895305133359</v>
      </c>
      <c r="S331" s="68" t="n">
        <f aca="false">U331*V331*$F$5</f>
        <v>780.745236414961</v>
      </c>
      <c r="T331" s="69" t="n">
        <f aca="false">MAX(0,MIN(1,R331/100+$D$5))</f>
        <v>0.512533814243587</v>
      </c>
      <c r="U331" s="69" t="n">
        <v>0.549047282992237</v>
      </c>
      <c r="V331" s="68" t="n">
        <v>1422</v>
      </c>
      <c r="W331" s="69" t="n">
        <v>0.084758520671361</v>
      </c>
      <c r="X331" s="70" t="s">
        <v>194</v>
      </c>
      <c r="Y331" s="70" t="s">
        <v>189</v>
      </c>
    </row>
    <row r="332" customFormat="false" ht="15" hidden="false" customHeight="false" outlineLevel="0" collapsed="false">
      <c r="A332" s="32" t="s">
        <v>444</v>
      </c>
      <c r="B332" s="32" t="s">
        <v>564</v>
      </c>
      <c r="C332" s="32" t="s">
        <v>567</v>
      </c>
      <c r="D332" s="66" t="n">
        <f aca="false">ROUND(S332*T332,0)</f>
        <v>374</v>
      </c>
      <c r="E332" s="66" t="n">
        <f aca="false">ROUND(S332,0)-D332</f>
        <v>383</v>
      </c>
      <c r="F332" s="66" t="n">
        <f aca="false">IF(COUNTA(D332:E332)=0,"",SUM(D332:E332))</f>
        <v>757</v>
      </c>
      <c r="G332" s="47" t="n">
        <f aca="false">IF(OR(F332="",F332=0),"",D332/F332)</f>
        <v>0.494055482166447</v>
      </c>
      <c r="H332" s="47" t="n">
        <f aca="false">IF(OR(F332="",F332=0),"",E332/F332)</f>
        <v>0.505944517833554</v>
      </c>
      <c r="I332" s="32" t="s">
        <v>187</v>
      </c>
      <c r="J332" s="36" t="n">
        <v>2.43699899914484</v>
      </c>
      <c r="K332" s="36" t="n">
        <f aca="false">$K$8</f>
        <v>1.08097709874515</v>
      </c>
      <c r="L332" s="36" t="n">
        <f aca="false">SQRT(J332^2+K332^2)</f>
        <v>2.66598492303397</v>
      </c>
      <c r="M332" s="47" t="n">
        <f aca="false">IF(G332="","",MAX(0,G332-1.96*L332/100))</f>
        <v>0.441802177674981</v>
      </c>
      <c r="N332" s="47" t="n">
        <f aca="false">IF(G332="","",MIN(1,G332+1.96*L332/100))</f>
        <v>0.546308786657912</v>
      </c>
      <c r="O332" s="66" t="n">
        <f aca="false">ROUND(S332*W332,0)</f>
        <v>64</v>
      </c>
      <c r="P332" s="66" t="n">
        <f aca="false">IF(F332="","",ROUND(SQRT((F332*L332/100)^2+(G332*O332)^2),0))</f>
        <v>38</v>
      </c>
      <c r="R332" s="67" t="n">
        <v>-1.6795336025051</v>
      </c>
      <c r="S332" s="68" t="n">
        <f aca="false">U332*V332*$F$5</f>
        <v>757.126771653543</v>
      </c>
      <c r="T332" s="69" t="n">
        <f aca="false">MAX(0,MIN(1,R332/100+$D$5))</f>
        <v>0.494449525167203</v>
      </c>
      <c r="U332" s="69" t="n">
        <v>0.574015748031496</v>
      </c>
      <c r="V332" s="68" t="n">
        <v>1319</v>
      </c>
      <c r="W332" s="69" t="n">
        <v>0.084758520671361</v>
      </c>
      <c r="X332" s="70" t="s">
        <v>194</v>
      </c>
      <c r="Y332" s="70" t="s">
        <v>189</v>
      </c>
    </row>
    <row r="333" customFormat="false" ht="15" hidden="false" customHeight="false" outlineLevel="0" collapsed="false">
      <c r="A333" s="32" t="s">
        <v>444</v>
      </c>
      <c r="B333" s="32" t="s">
        <v>568</v>
      </c>
      <c r="C333" s="32" t="s">
        <v>569</v>
      </c>
      <c r="D333" s="66" t="n">
        <f aca="false">ROUND(S333*T333,0)</f>
        <v>174</v>
      </c>
      <c r="E333" s="66" t="n">
        <f aca="false">ROUND(S333,0)-D333</f>
        <v>209</v>
      </c>
      <c r="F333" s="66" t="n">
        <f aca="false">IF(COUNTA(D333:E333)=0,"",SUM(D333:E333))</f>
        <v>383</v>
      </c>
      <c r="G333" s="47" t="n">
        <f aca="false">IF(OR(F333="",F333=0),"",D333/F333)</f>
        <v>0.454308093994778</v>
      </c>
      <c r="H333" s="47" t="n">
        <f aca="false">IF(OR(F333="",F333=0),"",E333/F333)</f>
        <v>0.545691906005222</v>
      </c>
      <c r="I333" s="32" t="s">
        <v>187</v>
      </c>
      <c r="J333" s="36" t="n">
        <v>3.50278191458698</v>
      </c>
      <c r="K333" s="36" t="n">
        <f aca="false">$K$8</f>
        <v>1.08097709874515</v>
      </c>
      <c r="L333" s="36" t="n">
        <f aca="false">SQRT(J333^2+K333^2)</f>
        <v>3.66578676809892</v>
      </c>
      <c r="M333" s="47" t="n">
        <f aca="false">IF(G333="","",MAX(0,G333-1.96*L333/100))</f>
        <v>0.382458673340039</v>
      </c>
      <c r="N333" s="47" t="n">
        <f aca="false">IF(G333="","",MIN(1,G333+1.96*L333/100))</f>
        <v>0.526157514649517</v>
      </c>
      <c r="O333" s="66" t="n">
        <f aca="false">ROUND(S333*W333,0)</f>
        <v>55</v>
      </c>
      <c r="P333" s="66" t="n">
        <f aca="false">IF(F333="","",ROUND(SQRT((F333*L333/100)^2+(G333*O333)^2),0))</f>
        <v>29</v>
      </c>
      <c r="R333" s="67" t="n">
        <v>-5.6889754745539</v>
      </c>
      <c r="S333" s="68" t="n">
        <f aca="false">U333*V333*$F$5</f>
        <v>383.103139013453</v>
      </c>
      <c r="T333" s="69" t="n">
        <f aca="false">MAX(0,MIN(1,R333/100+$D$5))</f>
        <v>0.454355106446715</v>
      </c>
      <c r="U333" s="69" t="n">
        <v>0.541106128550075</v>
      </c>
      <c r="V333" s="68" t="n">
        <v>708</v>
      </c>
      <c r="W333" s="69" t="n">
        <v>0.144238908687966</v>
      </c>
      <c r="X333" s="70" t="s">
        <v>188</v>
      </c>
      <c r="Y333" s="70" t="s">
        <v>189</v>
      </c>
    </row>
    <row r="334" customFormat="false" ht="15" hidden="false" customHeight="false" outlineLevel="0" collapsed="false">
      <c r="A334" s="32" t="s">
        <v>444</v>
      </c>
      <c r="B334" s="32" t="s">
        <v>568</v>
      </c>
      <c r="C334" s="32" t="s">
        <v>570</v>
      </c>
      <c r="D334" s="66" t="n">
        <f aca="false">ROUND(S334*T334,0)</f>
        <v>531</v>
      </c>
      <c r="E334" s="66" t="n">
        <f aca="false">ROUND(S334,0)-D334</f>
        <v>518</v>
      </c>
      <c r="F334" s="66" t="n">
        <f aca="false">IF(COUNTA(D334:E334)=0,"",SUM(D334:E334))</f>
        <v>1049</v>
      </c>
      <c r="G334" s="47" t="n">
        <f aca="false">IF(OR(F334="",F334=0),"",D334/F334)</f>
        <v>0.506196377502383</v>
      </c>
      <c r="H334" s="47" t="n">
        <f aca="false">IF(OR(F334="",F334=0),"",E334/F334)</f>
        <v>0.493803622497617</v>
      </c>
      <c r="I334" s="32" t="s">
        <v>187</v>
      </c>
      <c r="J334" s="36" t="n">
        <v>2.17211657538669</v>
      </c>
      <c r="K334" s="36" t="n">
        <f aca="false">$K$8</f>
        <v>1.08097709874515</v>
      </c>
      <c r="L334" s="36" t="n">
        <f aca="false">SQRT(J334^2+K334^2)</f>
        <v>2.4262320385901</v>
      </c>
      <c r="M334" s="47" t="n">
        <f aca="false">IF(G334="","",MAX(0,G334-1.96*L334/100))</f>
        <v>0.458642229546017</v>
      </c>
      <c r="N334" s="47" t="n">
        <f aca="false">IF(G334="","",MIN(1,G334+1.96*L334/100))</f>
        <v>0.553750525458749</v>
      </c>
      <c r="O334" s="66" t="n">
        <f aca="false">ROUND(S334*W334,0)</f>
        <v>66</v>
      </c>
      <c r="P334" s="66" t="n">
        <f aca="false">IF(F334="","",ROUND(SQRT((F334*L334/100)^2+(G334*O334)^2),0))</f>
        <v>42</v>
      </c>
      <c r="R334" s="67" t="n">
        <v>-0.477166906082485</v>
      </c>
      <c r="S334" s="68" t="n">
        <f aca="false">U334*V334*$F$5</f>
        <v>1049.22431259045</v>
      </c>
      <c r="T334" s="69" t="n">
        <f aca="false">MAX(0,MIN(1,R334/100+$D$5))</f>
        <v>0.506473192131429</v>
      </c>
      <c r="U334" s="69" t="n">
        <v>0.662807525325615</v>
      </c>
      <c r="V334" s="68" t="n">
        <v>1583</v>
      </c>
      <c r="W334" s="69" t="n">
        <v>0.0626598089245614</v>
      </c>
      <c r="X334" s="70" t="s">
        <v>227</v>
      </c>
      <c r="Y334" s="70" t="s">
        <v>189</v>
      </c>
    </row>
    <row r="335" customFormat="false" ht="15" hidden="false" customHeight="false" outlineLevel="0" collapsed="false">
      <c r="A335" s="32" t="s">
        <v>444</v>
      </c>
      <c r="B335" s="32" t="s">
        <v>571</v>
      </c>
      <c r="C335" s="32" t="s">
        <v>572</v>
      </c>
      <c r="D335" s="66" t="n">
        <f aca="false">ROUND(S335*T335,0)</f>
        <v>479</v>
      </c>
      <c r="E335" s="66" t="n">
        <f aca="false">ROUND(S335,0)-D335</f>
        <v>549</v>
      </c>
      <c r="F335" s="66" t="n">
        <f aca="false">IF(COUNTA(D335:E335)=0,"",SUM(D335:E335))</f>
        <v>1028</v>
      </c>
      <c r="G335" s="47" t="n">
        <f aca="false">IF(OR(F335="",F335=0),"",D335/F335)</f>
        <v>0.465953307392996</v>
      </c>
      <c r="H335" s="47" t="n">
        <f aca="false">IF(OR(F335="",F335=0),"",E335/F335)</f>
        <v>0.534046692607004</v>
      </c>
      <c r="I335" s="32" t="s">
        <v>187</v>
      </c>
      <c r="J335" s="36" t="n">
        <v>2.17211657538669</v>
      </c>
      <c r="K335" s="36" t="n">
        <f aca="false">$K$8</f>
        <v>1.08097709874515</v>
      </c>
      <c r="L335" s="36" t="n">
        <f aca="false">SQRT(J335^2+K335^2)</f>
        <v>2.4262320385901</v>
      </c>
      <c r="M335" s="47" t="n">
        <f aca="false">IF(G335="","",MAX(0,G335-1.96*L335/100))</f>
        <v>0.41839915943663</v>
      </c>
      <c r="N335" s="47" t="n">
        <f aca="false">IF(G335="","",MIN(1,G335+1.96*L335/100))</f>
        <v>0.513507455349362</v>
      </c>
      <c r="O335" s="66" t="n">
        <f aca="false">ROUND(S335*W335,0)</f>
        <v>64</v>
      </c>
      <c r="P335" s="66" t="n">
        <f aca="false">IF(F335="","",ROUND(SQRT((F335*L335/100)^2+(G335*O335)^2),0))</f>
        <v>39</v>
      </c>
      <c r="R335" s="67" t="n">
        <v>-4.54101433963097</v>
      </c>
      <c r="S335" s="68" t="n">
        <f aca="false">U335*V335*$F$5</f>
        <v>1027.55404570723</v>
      </c>
      <c r="T335" s="69" t="n">
        <f aca="false">MAX(0,MIN(1,R335/100+$D$5))</f>
        <v>0.465834717795944</v>
      </c>
      <c r="U335" s="69" t="n">
        <v>0.589870290302656</v>
      </c>
      <c r="V335" s="68" t="n">
        <v>1742</v>
      </c>
      <c r="W335" s="69" t="n">
        <v>0.0626598089245614</v>
      </c>
      <c r="X335" s="70" t="s">
        <v>227</v>
      </c>
      <c r="Y335" s="70" t="s">
        <v>189</v>
      </c>
    </row>
    <row r="336" customFormat="false" ht="15" hidden="false" customHeight="false" outlineLevel="0" collapsed="false">
      <c r="A336" s="32" t="s">
        <v>444</v>
      </c>
      <c r="B336" s="32" t="s">
        <v>571</v>
      </c>
      <c r="C336" s="32" t="s">
        <v>573</v>
      </c>
      <c r="D336" s="66" t="n">
        <f aca="false">ROUND(S336*T336,0)</f>
        <v>415</v>
      </c>
      <c r="E336" s="66" t="n">
        <f aca="false">ROUND(S336,0)-D336</f>
        <v>453</v>
      </c>
      <c r="F336" s="66" t="n">
        <f aca="false">IF(COUNTA(D336:E336)=0,"",SUM(D336:E336))</f>
        <v>868</v>
      </c>
      <c r="G336" s="47" t="n">
        <f aca="false">IF(OR(F336="",F336=0),"",D336/F336)</f>
        <v>0.478110599078341</v>
      </c>
      <c r="H336" s="47" t="n">
        <f aca="false">IF(OR(F336="",F336=0),"",E336/F336)</f>
        <v>0.521889400921659</v>
      </c>
      <c r="I336" s="32" t="s">
        <v>187</v>
      </c>
      <c r="J336" s="36" t="n">
        <v>2.43699899914484</v>
      </c>
      <c r="K336" s="36" t="n">
        <f aca="false">$K$8</f>
        <v>1.08097709874515</v>
      </c>
      <c r="L336" s="36" t="n">
        <f aca="false">SQRT(J336^2+K336^2)</f>
        <v>2.66598492303397</v>
      </c>
      <c r="M336" s="47" t="n">
        <f aca="false">IF(G336="","",MAX(0,G336-1.96*L336/100))</f>
        <v>0.425857294586875</v>
      </c>
      <c r="N336" s="47" t="n">
        <f aca="false">IF(G336="","",MIN(1,G336+1.96*L336/100))</f>
        <v>0.530363903569807</v>
      </c>
      <c r="O336" s="66" t="n">
        <f aca="false">ROUND(S336*W336,0)</f>
        <v>74</v>
      </c>
      <c r="P336" s="66" t="n">
        <f aca="false">IF(F336="","",ROUND(SQRT((F336*L336/100)^2+(G336*O336)^2),0))</f>
        <v>42</v>
      </c>
      <c r="R336" s="67" t="n">
        <v>-3.25625451712</v>
      </c>
      <c r="S336" s="68" t="n">
        <f aca="false">U336*V336*$F$5</f>
        <v>867.502130249544</v>
      </c>
      <c r="T336" s="69" t="n">
        <f aca="false">MAX(0,MIN(1,R336/100+$D$5))</f>
        <v>0.478682316021054</v>
      </c>
      <c r="U336" s="69" t="n">
        <v>0.507608034083993</v>
      </c>
      <c r="V336" s="68" t="n">
        <v>1709</v>
      </c>
      <c r="W336" s="69" t="n">
        <v>0.084758520671361</v>
      </c>
      <c r="X336" s="70" t="s">
        <v>194</v>
      </c>
      <c r="Y336" s="70" t="s">
        <v>189</v>
      </c>
    </row>
    <row r="337" customFormat="false" ht="15" hidden="false" customHeight="false" outlineLevel="0" collapsed="false">
      <c r="A337" s="32" t="s">
        <v>444</v>
      </c>
      <c r="B337" s="32" t="s">
        <v>571</v>
      </c>
      <c r="C337" s="32" t="s">
        <v>574</v>
      </c>
      <c r="D337" s="66" t="n">
        <f aca="false">ROUND(S337*T337,0)</f>
        <v>874</v>
      </c>
      <c r="E337" s="66" t="n">
        <f aca="false">ROUND(S337,0)-D337</f>
        <v>1000</v>
      </c>
      <c r="F337" s="66" t="n">
        <f aca="false">IF(COUNTA(D337:E337)=0,"",SUM(D337:E337))</f>
        <v>1874</v>
      </c>
      <c r="G337" s="47" t="n">
        <f aca="false">IF(OR(F337="",F337=0),"",D337/F337)</f>
        <v>0.466382070437567</v>
      </c>
      <c r="H337" s="47" t="n">
        <f aca="false">IF(OR(F337="",F337=0),"",E337/F337)</f>
        <v>0.533617929562433</v>
      </c>
      <c r="I337" s="32" t="s">
        <v>187</v>
      </c>
      <c r="J337" s="36" t="n">
        <v>2.17211657538669</v>
      </c>
      <c r="K337" s="36" t="n">
        <f aca="false">$K$8</f>
        <v>1.08097709874515</v>
      </c>
      <c r="L337" s="36" t="n">
        <f aca="false">SQRT(J337^2+K337^2)</f>
        <v>2.4262320385901</v>
      </c>
      <c r="M337" s="47" t="n">
        <f aca="false">IF(G337="","",MAX(0,G337-1.96*L337/100))</f>
        <v>0.418827922481201</v>
      </c>
      <c r="N337" s="47" t="n">
        <f aca="false">IF(G337="","",MIN(1,G337+1.96*L337/100))</f>
        <v>0.513936218393933</v>
      </c>
      <c r="O337" s="66" t="n">
        <f aca="false">ROUND(S337*W337,0)</f>
        <v>117</v>
      </c>
      <c r="P337" s="66" t="n">
        <f aca="false">IF(F337="","",ROUND(SQRT((F337*L337/100)^2+(G337*O337)^2),0))</f>
        <v>71</v>
      </c>
      <c r="R337" s="67" t="n">
        <v>-4.51006553425637</v>
      </c>
      <c r="S337" s="68" t="n">
        <f aca="false">U337*V337*$F$5</f>
        <v>1873.94361294814</v>
      </c>
      <c r="T337" s="69" t="n">
        <f aca="false">MAX(0,MIN(1,R337/100+$D$5))</f>
        <v>0.46614420584969</v>
      </c>
      <c r="U337" s="69" t="n">
        <v>0.612600069613644</v>
      </c>
      <c r="V337" s="68" t="n">
        <v>3059</v>
      </c>
      <c r="W337" s="69" t="n">
        <v>0.0626598089245614</v>
      </c>
      <c r="X337" s="70" t="s">
        <v>227</v>
      </c>
      <c r="Y337" s="70" t="s">
        <v>189</v>
      </c>
    </row>
    <row r="338" customFormat="false" ht="15" hidden="false" customHeight="false" outlineLevel="0" collapsed="false">
      <c r="A338" s="32" t="s">
        <v>444</v>
      </c>
      <c r="B338" s="32" t="s">
        <v>571</v>
      </c>
      <c r="C338" s="32" t="s">
        <v>575</v>
      </c>
      <c r="D338" s="66" t="n">
        <f aca="false">ROUND(S338*T338,0)</f>
        <v>182</v>
      </c>
      <c r="E338" s="66" t="n">
        <f aca="false">ROUND(S338,0)-D338</f>
        <v>216</v>
      </c>
      <c r="F338" s="66" t="n">
        <f aca="false">IF(COUNTA(D338:E338)=0,"",SUM(D338:E338))</f>
        <v>398</v>
      </c>
      <c r="G338" s="47" t="n">
        <f aca="false">IF(OR(F338="",F338=0),"",D338/F338)</f>
        <v>0.457286432160804</v>
      </c>
      <c r="H338" s="47" t="n">
        <f aca="false">IF(OR(F338="",F338=0),"",E338/F338)</f>
        <v>0.542713567839196</v>
      </c>
      <c r="I338" s="32" t="s">
        <v>187</v>
      </c>
      <c r="J338" s="36" t="n">
        <v>3.50278191458698</v>
      </c>
      <c r="K338" s="36" t="n">
        <f aca="false">$K$8</f>
        <v>1.08097709874515</v>
      </c>
      <c r="L338" s="36" t="n">
        <f aca="false">SQRT(J338^2+K338^2)</f>
        <v>3.66578676809892</v>
      </c>
      <c r="M338" s="47" t="n">
        <f aca="false">IF(G338="","",MAX(0,G338-1.96*L338/100))</f>
        <v>0.385437011506065</v>
      </c>
      <c r="N338" s="47" t="n">
        <f aca="false">IF(G338="","",MIN(1,G338+1.96*L338/100))</f>
        <v>0.529135852815543</v>
      </c>
      <c r="O338" s="66" t="n">
        <f aca="false">ROUND(S338*W338,0)</f>
        <v>57</v>
      </c>
      <c r="P338" s="66" t="n">
        <f aca="false">IF(F338="","",ROUND(SQRT((F338*L338/100)^2+(G338*O338)^2),0))</f>
        <v>30</v>
      </c>
      <c r="R338" s="67" t="n">
        <v>-5.56193367982317</v>
      </c>
      <c r="S338" s="68" t="n">
        <f aca="false">U338*V338*$F$5</f>
        <v>398.40616966581</v>
      </c>
      <c r="T338" s="69" t="n">
        <f aca="false">MAX(0,MIN(1,R338/100+$D$5))</f>
        <v>0.455625524394022</v>
      </c>
      <c r="U338" s="69" t="n">
        <v>0.48586118251928</v>
      </c>
      <c r="V338" s="68" t="n">
        <v>820</v>
      </c>
      <c r="W338" s="69" t="n">
        <v>0.144238908687966</v>
      </c>
      <c r="X338" s="70" t="s">
        <v>188</v>
      </c>
      <c r="Y338" s="70" t="s">
        <v>189</v>
      </c>
    </row>
    <row r="339" customFormat="false" ht="15" hidden="false" customHeight="false" outlineLevel="0" collapsed="false">
      <c r="A339" s="32" t="s">
        <v>444</v>
      </c>
      <c r="B339" s="32" t="s">
        <v>576</v>
      </c>
      <c r="C339" s="32" t="s">
        <v>577</v>
      </c>
      <c r="D339" s="66" t="n">
        <f aca="false">ROUND(S339*T339,0)</f>
        <v>493</v>
      </c>
      <c r="E339" s="66" t="n">
        <f aca="false">ROUND(S339,0)-D339</f>
        <v>532</v>
      </c>
      <c r="F339" s="66" t="n">
        <f aca="false">IF(COUNTA(D339:E339)=0,"",SUM(D339:E339))</f>
        <v>1025</v>
      </c>
      <c r="G339" s="47" t="n">
        <f aca="false">IF(OR(F339="",F339=0),"",D339/F339)</f>
        <v>0.480975609756098</v>
      </c>
      <c r="H339" s="47" t="n">
        <f aca="false">IF(OR(F339="",F339=0),"",E339/F339)</f>
        <v>0.519024390243903</v>
      </c>
      <c r="I339" s="32" t="s">
        <v>450</v>
      </c>
      <c r="J339" s="36" t="n">
        <v>2.17211657538669</v>
      </c>
      <c r="K339" s="36" t="n">
        <f aca="false">$K$8</f>
        <v>1.08097709874515</v>
      </c>
      <c r="L339" s="36" t="n">
        <f aca="false">SQRT(J339^2+K339^2)</f>
        <v>2.4262320385901</v>
      </c>
      <c r="M339" s="47" t="n">
        <f aca="false">IF(G339="","",MAX(0,G339-1.96*L339/100))</f>
        <v>0.433421461799732</v>
      </c>
      <c r="N339" s="47" t="n">
        <f aca="false">IF(G339="","",MIN(1,G339+1.96*L339/100))</f>
        <v>0.528529757712464</v>
      </c>
      <c r="O339" s="66" t="n">
        <f aca="false">ROUND(S339*W339,0)</f>
        <v>64</v>
      </c>
      <c r="P339" s="66" t="n">
        <f aca="false">IF(F339="","",ROUND(SQRT((F339*L339/100)^2+(G339*O339)^2),0))</f>
        <v>40</v>
      </c>
      <c r="R339" s="67" t="n">
        <v>-2.97931084775146</v>
      </c>
      <c r="S339" s="68" t="n">
        <f aca="false">U339*V339*$F$5</f>
        <v>1024.99400288238</v>
      </c>
      <c r="T339" s="69" t="n">
        <f aca="false">MAX(0,MIN(1,R339/100+$D$5))</f>
        <v>0.481451752714739</v>
      </c>
      <c r="U339" s="69" t="n">
        <v>0.629792583280955</v>
      </c>
      <c r="V339" s="68" t="n">
        <v>1627.51043771044</v>
      </c>
      <c r="W339" s="69" t="n">
        <v>0.0626598089245614</v>
      </c>
      <c r="X339" s="70" t="s">
        <v>227</v>
      </c>
      <c r="Y339" s="70" t="s">
        <v>451</v>
      </c>
    </row>
    <row r="340" customFormat="false" ht="15" hidden="false" customHeight="false" outlineLevel="0" collapsed="false">
      <c r="A340" s="32" t="s">
        <v>444</v>
      </c>
      <c r="B340" s="32" t="s">
        <v>576</v>
      </c>
      <c r="C340" s="32" t="s">
        <v>578</v>
      </c>
      <c r="D340" s="66" t="n">
        <f aca="false">ROUND(S340*T340,0)</f>
        <v>652</v>
      </c>
      <c r="E340" s="66" t="n">
        <f aca="false">ROUND(S340,0)-D340</f>
        <v>623</v>
      </c>
      <c r="F340" s="66" t="n">
        <f aca="false">IF(COUNTA(D340:E340)=0,"",SUM(D340:E340))</f>
        <v>1275</v>
      </c>
      <c r="G340" s="47" t="n">
        <f aca="false">IF(OR(F340="",F340=0),"",D340/F340)</f>
        <v>0.511372549019608</v>
      </c>
      <c r="H340" s="47" t="n">
        <f aca="false">IF(OR(F340="",F340=0),"",E340/F340)</f>
        <v>0.488627450980392</v>
      </c>
      <c r="I340" s="32" t="s">
        <v>450</v>
      </c>
      <c r="J340" s="36" t="n">
        <v>2.17211657538669</v>
      </c>
      <c r="K340" s="36" t="n">
        <f aca="false">$K$8</f>
        <v>1.08097709874515</v>
      </c>
      <c r="L340" s="36" t="n">
        <f aca="false">SQRT(J340^2+K340^2)</f>
        <v>2.4262320385901</v>
      </c>
      <c r="M340" s="47" t="n">
        <f aca="false">IF(G340="","",MAX(0,G340-1.96*L340/100))</f>
        <v>0.463818401063242</v>
      </c>
      <c r="N340" s="47" t="n">
        <f aca="false">IF(G340="","",MIN(1,G340+1.96*L340/100))</f>
        <v>0.558926696975974</v>
      </c>
      <c r="O340" s="66" t="n">
        <f aca="false">ROUND(S340*W340,0)</f>
        <v>80</v>
      </c>
      <c r="P340" s="66" t="n">
        <f aca="false">IF(F340="","",ROUND(SQRT((F340*L340/100)^2+(G340*O340)^2),0))</f>
        <v>51</v>
      </c>
      <c r="R340" s="67" t="n">
        <v>0.051081287096353</v>
      </c>
      <c r="S340" s="68" t="n">
        <f aca="false">U340*V340*$F$5</f>
        <v>1274.50764279654</v>
      </c>
      <c r="T340" s="69" t="n">
        <f aca="false">MAX(0,MIN(1,R340/100+$D$5))</f>
        <v>0.511755674063217</v>
      </c>
      <c r="U340" s="69" t="n">
        <v>0.608627038400842</v>
      </c>
      <c r="V340" s="68" t="n">
        <v>2094.07003367003</v>
      </c>
      <c r="W340" s="69" t="n">
        <v>0.0626598089245614</v>
      </c>
      <c r="X340" s="70" t="s">
        <v>227</v>
      </c>
      <c r="Y340" s="70" t="s">
        <v>451</v>
      </c>
    </row>
    <row r="341" customFormat="false" ht="15" hidden="false" customHeight="false" outlineLevel="0" collapsed="false">
      <c r="A341" s="32" t="s">
        <v>444</v>
      </c>
      <c r="B341" s="32" t="s">
        <v>576</v>
      </c>
      <c r="C341" s="32" t="s">
        <v>579</v>
      </c>
      <c r="D341" s="66" t="n">
        <f aca="false">ROUND(S341*T341,0)</f>
        <v>880</v>
      </c>
      <c r="E341" s="66" t="n">
        <f aca="false">ROUND(S341,0)-D341</f>
        <v>1010</v>
      </c>
      <c r="F341" s="66" t="n">
        <f aca="false">IF(COUNTA(D341:E341)=0,"",SUM(D341:E341))</f>
        <v>1890</v>
      </c>
      <c r="G341" s="47" t="n">
        <f aca="false">IF(OR(F341="",F341=0),"",D341/F341)</f>
        <v>0.465608465608466</v>
      </c>
      <c r="H341" s="47" t="n">
        <f aca="false">IF(OR(F341="",F341=0),"",E341/F341)</f>
        <v>0.534391534391534</v>
      </c>
      <c r="I341" s="32" t="s">
        <v>450</v>
      </c>
      <c r="J341" s="36" t="n">
        <v>2.17211657538669</v>
      </c>
      <c r="K341" s="36" t="n">
        <f aca="false">$K$8</f>
        <v>1.08097709874515</v>
      </c>
      <c r="L341" s="36" t="n">
        <f aca="false">SQRT(J341^2+K341^2)</f>
        <v>2.4262320385901</v>
      </c>
      <c r="M341" s="47" t="n">
        <f aca="false">IF(G341="","",MAX(0,G341-1.96*L341/100))</f>
        <v>0.4180543176521</v>
      </c>
      <c r="N341" s="47" t="n">
        <f aca="false">IF(G341="","",MIN(1,G341+1.96*L341/100))</f>
        <v>0.513162613564832</v>
      </c>
      <c r="O341" s="66" t="n">
        <f aca="false">ROUND(S341*W341,0)</f>
        <v>118</v>
      </c>
      <c r="P341" s="66" t="n">
        <f aca="false">IF(F341="","",ROUND(SQRT((F341*L341/100)^2+(G341*O341)^2),0))</f>
        <v>72</v>
      </c>
      <c r="R341" s="67" t="n">
        <v>-4.54660621596605</v>
      </c>
      <c r="S341" s="68" t="n">
        <f aca="false">U341*V341*$F$5</f>
        <v>1890.04888073443</v>
      </c>
      <c r="T341" s="69" t="n">
        <f aca="false">MAX(0,MIN(1,R341/100+$D$5))</f>
        <v>0.465778799032593</v>
      </c>
      <c r="U341" s="69" t="n">
        <v>0.595703125</v>
      </c>
      <c r="V341" s="68" t="n">
        <v>3172.80336700337</v>
      </c>
      <c r="W341" s="69" t="n">
        <v>0.0626598089245614</v>
      </c>
      <c r="X341" s="70" t="s">
        <v>227</v>
      </c>
      <c r="Y341" s="70" t="s">
        <v>451</v>
      </c>
    </row>
    <row r="342" customFormat="false" ht="15" hidden="false" customHeight="false" outlineLevel="0" collapsed="false">
      <c r="A342" s="32" t="s">
        <v>444</v>
      </c>
      <c r="B342" s="32" t="s">
        <v>576</v>
      </c>
      <c r="C342" s="32" t="s">
        <v>580</v>
      </c>
      <c r="D342" s="66" t="n">
        <f aca="false">ROUND(S342*T342,0)</f>
        <v>1477</v>
      </c>
      <c r="E342" s="66" t="n">
        <f aca="false">ROUND(S342,0)-D342</f>
        <v>1266</v>
      </c>
      <c r="F342" s="66" t="n">
        <f aca="false">IF(COUNTA(D342:E342)=0,"",SUM(D342:E342))</f>
        <v>2743</v>
      </c>
      <c r="G342" s="47" t="n">
        <f aca="false">IF(OR(F342="",F342=0),"",D342/F342)</f>
        <v>0.538461538461538</v>
      </c>
      <c r="H342" s="47" t="n">
        <f aca="false">IF(OR(F342="",F342=0),"",E342/F342)</f>
        <v>0.461538461538462</v>
      </c>
      <c r="I342" s="32" t="s">
        <v>450</v>
      </c>
      <c r="J342" s="36" t="n">
        <v>2.17211657538669</v>
      </c>
      <c r="K342" s="36" t="n">
        <f aca="false">$K$8</f>
        <v>1.08097709874515</v>
      </c>
      <c r="L342" s="36" t="n">
        <f aca="false">SQRT(J342^2+K342^2)</f>
        <v>2.4262320385901</v>
      </c>
      <c r="M342" s="47" t="n">
        <f aca="false">IF(G342="","",MAX(0,G342-1.96*L342/100))</f>
        <v>0.490907390505172</v>
      </c>
      <c r="N342" s="47" t="n">
        <f aca="false">IF(G342="","",MIN(1,G342+1.96*L342/100))</f>
        <v>0.586015686417905</v>
      </c>
      <c r="O342" s="66" t="n">
        <f aca="false">ROUND(S342*W342,0)</f>
        <v>172</v>
      </c>
      <c r="P342" s="66" t="n">
        <f aca="false">IF(F342="","",ROUND(SQRT((F342*L342/100)^2+(G342*O342)^2),0))</f>
        <v>114</v>
      </c>
      <c r="R342" s="67" t="n">
        <v>2.72423172692706</v>
      </c>
      <c r="S342" s="68" t="n">
        <f aca="false">U342*V342*$F$5</f>
        <v>2742.87031301597</v>
      </c>
      <c r="T342" s="69" t="n">
        <f aca="false">MAX(0,MIN(1,R342/100+$D$5))</f>
        <v>0.538487178461524</v>
      </c>
      <c r="U342" s="69" t="n">
        <v>0.618488972313468</v>
      </c>
      <c r="V342" s="68" t="n">
        <v>4434.79259259259</v>
      </c>
      <c r="W342" s="69" t="n">
        <v>0.0626598089245614</v>
      </c>
      <c r="X342" s="70" t="s">
        <v>227</v>
      </c>
      <c r="Y342" s="70" t="s">
        <v>451</v>
      </c>
    </row>
    <row r="343" customFormat="false" ht="15" hidden="false" customHeight="false" outlineLevel="0" collapsed="false">
      <c r="A343" s="32" t="s">
        <v>444</v>
      </c>
      <c r="B343" s="32" t="s">
        <v>576</v>
      </c>
      <c r="C343" s="32" t="s">
        <v>581</v>
      </c>
      <c r="D343" s="66" t="n">
        <f aca="false">ROUND(S343*T343,0)</f>
        <v>646</v>
      </c>
      <c r="E343" s="66" t="n">
        <f aca="false">ROUND(S343,0)-D343</f>
        <v>661</v>
      </c>
      <c r="F343" s="66" t="n">
        <f aca="false">IF(COUNTA(D343:E343)=0,"",SUM(D343:E343))</f>
        <v>1307</v>
      </c>
      <c r="G343" s="47" t="n">
        <f aca="false">IF(OR(F343="",F343=0),"",D343/F343)</f>
        <v>0.494261667941852</v>
      </c>
      <c r="H343" s="47" t="n">
        <f aca="false">IF(OR(F343="",F343=0),"",E343/F343)</f>
        <v>0.505738332058148</v>
      </c>
      <c r="I343" s="32" t="s">
        <v>450</v>
      </c>
      <c r="J343" s="36" t="n">
        <v>2.17211657538669</v>
      </c>
      <c r="K343" s="36" t="n">
        <f aca="false">$K$8</f>
        <v>1.08097709874515</v>
      </c>
      <c r="L343" s="36" t="n">
        <f aca="false">SQRT(J343^2+K343^2)</f>
        <v>2.4262320385901</v>
      </c>
      <c r="M343" s="47" t="n">
        <f aca="false">IF(G343="","",MAX(0,G343-1.96*L343/100))</f>
        <v>0.446707519985486</v>
      </c>
      <c r="N343" s="47" t="n">
        <f aca="false">IF(G343="","",MIN(1,G343+1.96*L343/100))</f>
        <v>0.541815815898218</v>
      </c>
      <c r="O343" s="66" t="n">
        <f aca="false">ROUND(S343*W343,0)</f>
        <v>82</v>
      </c>
      <c r="P343" s="66" t="n">
        <f aca="false">IF(F343="","",ROUND(SQRT((F343*L343/100)^2+(G343*O343)^2),0))</f>
        <v>51</v>
      </c>
      <c r="R343" s="67" t="n">
        <v>-1.71068937229041</v>
      </c>
      <c r="S343" s="68" t="n">
        <f aca="false">U343*V343*$F$5</f>
        <v>1307.13543971355</v>
      </c>
      <c r="T343" s="69" t="n">
        <f aca="false">MAX(0,MIN(1,R343/100+$D$5))</f>
        <v>0.49413796746935</v>
      </c>
      <c r="U343" s="69" t="n">
        <v>0.687995769434162</v>
      </c>
      <c r="V343" s="68" t="n">
        <v>1899.91784511785</v>
      </c>
      <c r="W343" s="69" t="n">
        <v>0.0626598089245614</v>
      </c>
      <c r="X343" s="70" t="s">
        <v>227</v>
      </c>
      <c r="Y343" s="70" t="s">
        <v>451</v>
      </c>
    </row>
    <row r="344" customFormat="false" ht="15" hidden="false" customHeight="false" outlineLevel="0" collapsed="false">
      <c r="A344" s="32" t="s">
        <v>444</v>
      </c>
      <c r="B344" s="32" t="s">
        <v>576</v>
      </c>
      <c r="C344" s="32" t="s">
        <v>582</v>
      </c>
      <c r="D344" s="66" t="n">
        <f aca="false">ROUND(S344*T344,0)</f>
        <v>285</v>
      </c>
      <c r="E344" s="66" t="n">
        <f aca="false">ROUND(S344,0)-D344</f>
        <v>347</v>
      </c>
      <c r="F344" s="66" t="n">
        <f aca="false">IF(COUNTA(D344:E344)=0,"",SUM(D344:E344))</f>
        <v>632</v>
      </c>
      <c r="G344" s="47" t="n">
        <f aca="false">IF(OR(F344="",F344=0),"",D344/F344)</f>
        <v>0.450949367088608</v>
      </c>
      <c r="H344" s="47" t="n">
        <f aca="false">IF(OR(F344="",F344=0),"",E344/F344)</f>
        <v>0.549050632911392</v>
      </c>
      <c r="I344" s="32" t="s">
        <v>450</v>
      </c>
      <c r="J344" s="36" t="n">
        <v>2.43699899914484</v>
      </c>
      <c r="K344" s="36" t="n">
        <f aca="false">$K$8</f>
        <v>1.08097709874515</v>
      </c>
      <c r="L344" s="36" t="n">
        <f aca="false">SQRT(J344^2+K344^2)</f>
        <v>2.66598492303397</v>
      </c>
      <c r="M344" s="47" t="n">
        <f aca="false">IF(G344="","",MAX(0,G344-1.96*L344/100))</f>
        <v>0.398696062597142</v>
      </c>
      <c r="N344" s="47" t="n">
        <f aca="false">IF(G344="","",MIN(1,G344+1.96*L344/100))</f>
        <v>0.503202671580073</v>
      </c>
      <c r="O344" s="66" t="n">
        <f aca="false">ROUND(S344*W344,0)</f>
        <v>54</v>
      </c>
      <c r="P344" s="66" t="n">
        <f aca="false">IF(F344="","",ROUND(SQRT((F344*L344/100)^2+(G344*O344)^2),0))</f>
        <v>30</v>
      </c>
      <c r="R344" s="67" t="n">
        <v>-5.99170991349383</v>
      </c>
      <c r="S344" s="68" t="n">
        <f aca="false">U344*V344*$F$5</f>
        <v>632.223853949221</v>
      </c>
      <c r="T344" s="69" t="n">
        <f aca="false">MAX(0,MIN(1,R344/100+$D$5))</f>
        <v>0.451327762057315</v>
      </c>
      <c r="U344" s="69" t="n">
        <v>0.616062683643487</v>
      </c>
      <c r="V344" s="68" t="n">
        <v>1026.232996633</v>
      </c>
      <c r="W344" s="69" t="n">
        <v>0.084758520671361</v>
      </c>
      <c r="X344" s="70" t="s">
        <v>194</v>
      </c>
      <c r="Y344" s="70" t="s">
        <v>451</v>
      </c>
    </row>
    <row r="345" customFormat="false" ht="15" hidden="false" customHeight="false" outlineLevel="0" collapsed="false">
      <c r="A345" s="32" t="s">
        <v>444</v>
      </c>
      <c r="B345" s="32" t="s">
        <v>576</v>
      </c>
      <c r="C345" s="32" t="s">
        <v>583</v>
      </c>
      <c r="D345" s="66" t="n">
        <f aca="false">ROUND(S345*T345,0)</f>
        <v>995</v>
      </c>
      <c r="E345" s="66" t="n">
        <f aca="false">ROUND(S345,0)-D345</f>
        <v>790</v>
      </c>
      <c r="F345" s="66" t="n">
        <f aca="false">IF(COUNTA(D345:E345)=0,"",SUM(D345:E345))</f>
        <v>1785</v>
      </c>
      <c r="G345" s="47" t="n">
        <f aca="false">IF(OR(F345="",F345=0),"",D345/F345)</f>
        <v>0.557422969187675</v>
      </c>
      <c r="H345" s="47" t="n">
        <f aca="false">IF(OR(F345="",F345=0),"",E345/F345)</f>
        <v>0.442577030812325</v>
      </c>
      <c r="I345" s="32" t="s">
        <v>450</v>
      </c>
      <c r="J345" s="36" t="n">
        <v>2.17211657538669</v>
      </c>
      <c r="K345" s="36" t="n">
        <f aca="false">$K$8</f>
        <v>1.08097709874515</v>
      </c>
      <c r="L345" s="36" t="n">
        <f aca="false">SQRT(J345^2+K345^2)</f>
        <v>2.4262320385901</v>
      </c>
      <c r="M345" s="47" t="n">
        <f aca="false">IF(G345="","",MAX(0,G345-1.96*L345/100))</f>
        <v>0.509868821231309</v>
      </c>
      <c r="N345" s="47" t="n">
        <f aca="false">IF(G345="","",MIN(1,G345+1.96*L345/100))</f>
        <v>0.604977117144041</v>
      </c>
      <c r="O345" s="66" t="n">
        <f aca="false">ROUND(S345*W345,0)</f>
        <v>112</v>
      </c>
      <c r="P345" s="66" t="n">
        <f aca="false">IF(F345="","",ROUND(SQRT((F345*L345/100)^2+(G345*O345)^2),0))</f>
        <v>76</v>
      </c>
      <c r="R345" s="67" t="n">
        <v>4.58776994094393</v>
      </c>
      <c r="S345" s="68" t="n">
        <f aca="false">U345*V345*$F$5</f>
        <v>1785.15714635141</v>
      </c>
      <c r="T345" s="69" t="n">
        <f aca="false">MAX(0,MIN(1,R345/100+$D$5))</f>
        <v>0.557122560601693</v>
      </c>
      <c r="U345" s="69" t="n">
        <v>0.525560538116592</v>
      </c>
      <c r="V345" s="68" t="n">
        <v>3396.67272727273</v>
      </c>
      <c r="W345" s="69" t="n">
        <v>0.0626598089245614</v>
      </c>
      <c r="X345" s="70" t="s">
        <v>227</v>
      </c>
      <c r="Y345" s="70" t="s">
        <v>451</v>
      </c>
    </row>
    <row r="346" customFormat="false" ht="15" hidden="false" customHeight="false" outlineLevel="0" collapsed="false">
      <c r="A346" s="32" t="s">
        <v>444</v>
      </c>
      <c r="B346" s="32" t="s">
        <v>584</v>
      </c>
      <c r="C346" s="32" t="s">
        <v>585</v>
      </c>
      <c r="D346" s="66" t="n">
        <f aca="false">ROUND(S346*T346,0)</f>
        <v>80</v>
      </c>
      <c r="E346" s="66" t="n">
        <f aca="false">ROUND(S346,0)-D346</f>
        <v>135</v>
      </c>
      <c r="F346" s="66" t="n">
        <f aca="false">IF(COUNTA(D346:E346)=0,"",SUM(D346:E346))</f>
        <v>215</v>
      </c>
      <c r="G346" s="47" t="n">
        <f aca="false">IF(OR(F346="",F346=0),"",D346/F346)</f>
        <v>0.372093023255814</v>
      </c>
      <c r="H346" s="47" t="n">
        <f aca="false">IF(OR(F346="",F346=0),"",E346/F346)</f>
        <v>0.627906976744186</v>
      </c>
      <c r="I346" s="32" t="s">
        <v>187</v>
      </c>
      <c r="J346" s="36" t="n">
        <v>3.50278191458698</v>
      </c>
      <c r="K346" s="36" t="n">
        <f aca="false">$K$8</f>
        <v>1.08097709874515</v>
      </c>
      <c r="L346" s="36" t="n">
        <f aca="false">SQRT(J346^2+K346^2)</f>
        <v>3.66578676809892</v>
      </c>
      <c r="M346" s="47" t="n">
        <f aca="false">IF(G346="","",MAX(0,G346-1.96*L346/100))</f>
        <v>0.300243602601075</v>
      </c>
      <c r="N346" s="47" t="n">
        <f aca="false">IF(G346="","",MIN(1,G346+1.96*L346/100))</f>
        <v>0.443942443910553</v>
      </c>
      <c r="O346" s="66" t="n">
        <f aca="false">ROUND(S346*W346,0)</f>
        <v>31</v>
      </c>
      <c r="P346" s="66" t="n">
        <f aca="false">IF(F346="","",ROUND(SQRT((F346*L346/100)^2+(G346*O346)^2),0))</f>
        <v>14</v>
      </c>
      <c r="R346" s="67" t="n">
        <v>-13.6695955920226</v>
      </c>
      <c r="S346" s="68" t="n">
        <f aca="false">U346*V346*$F$5</f>
        <v>214.558510638298</v>
      </c>
      <c r="T346" s="69" t="n">
        <f aca="false">MAX(0,MIN(1,R346/100+$D$5))</f>
        <v>0.374548905272028</v>
      </c>
      <c r="U346" s="69" t="n">
        <v>0.513297872340426</v>
      </c>
      <c r="V346" s="68" t="n">
        <v>418</v>
      </c>
      <c r="W346" s="69" t="n">
        <v>0.144238908687966</v>
      </c>
      <c r="X346" s="70" t="s">
        <v>188</v>
      </c>
      <c r="Y346" s="70" t="s">
        <v>189</v>
      </c>
    </row>
    <row r="347" customFormat="false" ht="15" hidden="false" customHeight="false" outlineLevel="0" collapsed="false">
      <c r="A347" s="32" t="s">
        <v>444</v>
      </c>
      <c r="B347" s="32" t="s">
        <v>584</v>
      </c>
      <c r="C347" s="32" t="s">
        <v>586</v>
      </c>
      <c r="D347" s="66" t="n">
        <f aca="false">ROUND(S347*T347,0)</f>
        <v>187</v>
      </c>
      <c r="E347" s="66" t="n">
        <f aca="false">ROUND(S347,0)-D347</f>
        <v>376</v>
      </c>
      <c r="F347" s="66" t="n">
        <f aca="false">IF(COUNTA(D347:E347)=0,"",SUM(D347:E347))</f>
        <v>563</v>
      </c>
      <c r="G347" s="47" t="n">
        <f aca="false">IF(OR(F347="",F347=0),"",D347/F347)</f>
        <v>0.33214920071048</v>
      </c>
      <c r="H347" s="47" t="n">
        <f aca="false">IF(OR(F347="",F347=0),"",E347/F347)</f>
        <v>0.66785079928952</v>
      </c>
      <c r="I347" s="32" t="s">
        <v>187</v>
      </c>
      <c r="J347" s="36" t="n">
        <v>3.50278191458698</v>
      </c>
      <c r="K347" s="36" t="n">
        <f aca="false">$K$8</f>
        <v>1.08097709874515</v>
      </c>
      <c r="L347" s="36" t="n">
        <f aca="false">SQRT(J347^2+K347^2)</f>
        <v>3.66578676809892</v>
      </c>
      <c r="M347" s="47" t="n">
        <f aca="false">IF(G347="","",MAX(0,G347-1.96*L347/100))</f>
        <v>0.260299780055741</v>
      </c>
      <c r="N347" s="47" t="n">
        <f aca="false">IF(G347="","",MIN(1,G347+1.96*L347/100))</f>
        <v>0.403998621365218</v>
      </c>
      <c r="O347" s="66" t="n">
        <f aca="false">ROUND(S347*W347,0)</f>
        <v>81</v>
      </c>
      <c r="P347" s="66" t="n">
        <f aca="false">IF(F347="","",ROUND(SQRT((F347*L347/100)^2+(G347*O347)^2),0))</f>
        <v>34</v>
      </c>
      <c r="R347" s="67" t="n">
        <v>-17.8649624125962</v>
      </c>
      <c r="S347" s="68" t="n">
        <f aca="false">U347*V347*$F$5</f>
        <v>562.888888888889</v>
      </c>
      <c r="T347" s="69" t="n">
        <f aca="false">MAX(0,MIN(1,R347/100+$D$5))</f>
        <v>0.332595237066292</v>
      </c>
      <c r="U347" s="69" t="n">
        <v>0.62962962962963</v>
      </c>
      <c r="V347" s="68" t="n">
        <v>894</v>
      </c>
      <c r="W347" s="69" t="n">
        <v>0.144238908687966</v>
      </c>
      <c r="X347" s="70" t="s">
        <v>188</v>
      </c>
      <c r="Y347" s="70" t="s">
        <v>189</v>
      </c>
    </row>
    <row r="348" customFormat="false" ht="15" hidden="false" customHeight="false" outlineLevel="0" collapsed="false">
      <c r="A348" s="32" t="s">
        <v>444</v>
      </c>
      <c r="B348" s="32" t="s">
        <v>584</v>
      </c>
      <c r="C348" s="32" t="s">
        <v>587</v>
      </c>
      <c r="D348" s="66" t="n">
        <f aca="false">ROUND(S348*T348,0)</f>
        <v>148</v>
      </c>
      <c r="E348" s="66" t="n">
        <f aca="false">ROUND(S348,0)-D348</f>
        <v>214</v>
      </c>
      <c r="F348" s="66" t="n">
        <f aca="false">IF(COUNTA(D348:E348)=0,"",SUM(D348:E348))</f>
        <v>362</v>
      </c>
      <c r="G348" s="47" t="n">
        <f aca="false">IF(OR(F348="",F348=0),"",D348/F348)</f>
        <v>0.408839779005525</v>
      </c>
      <c r="H348" s="47" t="n">
        <f aca="false">IF(OR(F348="",F348=0),"",E348/F348)</f>
        <v>0.591160220994475</v>
      </c>
      <c r="I348" s="32" t="s">
        <v>187</v>
      </c>
      <c r="J348" s="36" t="n">
        <v>3.50278191458698</v>
      </c>
      <c r="K348" s="36" t="n">
        <f aca="false">$K$8</f>
        <v>1.08097709874515</v>
      </c>
      <c r="L348" s="36" t="n">
        <f aca="false">SQRT(J348^2+K348^2)</f>
        <v>3.66578676809892</v>
      </c>
      <c r="M348" s="47" t="n">
        <f aca="false">IF(G348="","",MAX(0,G348-1.96*L348/100))</f>
        <v>0.336990358350786</v>
      </c>
      <c r="N348" s="47" t="n">
        <f aca="false">IF(G348="","",MIN(1,G348+1.96*L348/100))</f>
        <v>0.480689199660264</v>
      </c>
      <c r="O348" s="66" t="n">
        <f aca="false">ROUND(S348*W348,0)</f>
        <v>52</v>
      </c>
      <c r="P348" s="66" t="n">
        <f aca="false">IF(F348="","",ROUND(SQRT((F348*L348/100)^2+(G348*O348)^2),0))</f>
        <v>25</v>
      </c>
      <c r="R348" s="67" t="n">
        <v>-10.2705321117332</v>
      </c>
      <c r="S348" s="68" t="n">
        <f aca="false">U348*V348*$F$5</f>
        <v>362.264705882353</v>
      </c>
      <c r="T348" s="69" t="n">
        <f aca="false">MAX(0,MIN(1,R348/100+$D$5))</f>
        <v>0.408539540074921</v>
      </c>
      <c r="U348" s="69" t="n">
        <v>0.553921568627451</v>
      </c>
      <c r="V348" s="68" t="n">
        <v>654</v>
      </c>
      <c r="W348" s="69" t="n">
        <v>0.144238908687966</v>
      </c>
      <c r="X348" s="70" t="s">
        <v>188</v>
      </c>
      <c r="Y348" s="70" t="s">
        <v>189</v>
      </c>
    </row>
    <row r="349" customFormat="false" ht="15" hidden="false" customHeight="false" outlineLevel="0" collapsed="false">
      <c r="A349" s="32" t="s">
        <v>444</v>
      </c>
      <c r="B349" s="32" t="s">
        <v>584</v>
      </c>
      <c r="C349" s="32" t="s">
        <v>588</v>
      </c>
      <c r="D349" s="66" t="n">
        <f aca="false">ROUND(S349*T349,0)</f>
        <v>89</v>
      </c>
      <c r="E349" s="66" t="n">
        <f aca="false">ROUND(S349,0)-D349</f>
        <v>127</v>
      </c>
      <c r="F349" s="66" t="n">
        <f aca="false">IF(COUNTA(D349:E349)=0,"",SUM(D349:E349))</f>
        <v>216</v>
      </c>
      <c r="G349" s="47" t="n">
        <f aca="false">IF(OR(F349="",F349=0),"",D349/F349)</f>
        <v>0.412037037037037</v>
      </c>
      <c r="H349" s="47" t="n">
        <f aca="false">IF(OR(F349="",F349=0),"",E349/F349)</f>
        <v>0.587962962962963</v>
      </c>
      <c r="I349" s="32" t="s">
        <v>187</v>
      </c>
      <c r="J349" s="36" t="n">
        <v>3.50278191458698</v>
      </c>
      <c r="K349" s="36" t="n">
        <f aca="false">$K$8</f>
        <v>1.08097709874515</v>
      </c>
      <c r="L349" s="36" t="n">
        <f aca="false">SQRT(J349^2+K349^2)</f>
        <v>3.66578676809892</v>
      </c>
      <c r="M349" s="47" t="n">
        <f aca="false">IF(G349="","",MAX(0,G349-1.96*L349/100))</f>
        <v>0.340187616382298</v>
      </c>
      <c r="N349" s="47" t="n">
        <f aca="false">IF(G349="","",MIN(1,G349+1.96*L349/100))</f>
        <v>0.483886457691776</v>
      </c>
      <c r="O349" s="66" t="n">
        <f aca="false">ROUND(S349*W349,0)</f>
        <v>31</v>
      </c>
      <c r="P349" s="66" t="n">
        <f aca="false">IF(F349="","",ROUND(SQRT((F349*L349/100)^2+(G349*O349)^2),0))</f>
        <v>15</v>
      </c>
      <c r="R349" s="67" t="n">
        <v>-9.71866567786015</v>
      </c>
      <c r="S349" s="68" t="n">
        <f aca="false">U349*V349*$F$5</f>
        <v>215.962962962963</v>
      </c>
      <c r="T349" s="69" t="n">
        <f aca="false">MAX(0,MIN(1,R349/100+$D$5))</f>
        <v>0.414058204413652</v>
      </c>
      <c r="U349" s="69" t="n">
        <v>0.453703703703704</v>
      </c>
      <c r="V349" s="68" t="n">
        <v>476</v>
      </c>
      <c r="W349" s="69" t="n">
        <v>0.144238908687966</v>
      </c>
      <c r="X349" s="70" t="s">
        <v>188</v>
      </c>
      <c r="Y349" s="70" t="s">
        <v>189</v>
      </c>
    </row>
    <row r="350" customFormat="false" ht="15" hidden="false" customHeight="false" outlineLevel="0" collapsed="false">
      <c r="A350" s="32" t="s">
        <v>444</v>
      </c>
      <c r="B350" s="32" t="s">
        <v>589</v>
      </c>
      <c r="C350" s="32" t="s">
        <v>590</v>
      </c>
      <c r="D350" s="66" t="n">
        <f aca="false">ROUND(S350*T350,0)</f>
        <v>350</v>
      </c>
      <c r="E350" s="66" t="n">
        <f aca="false">ROUND(S350,0)-D350</f>
        <v>601</v>
      </c>
      <c r="F350" s="66" t="n">
        <f aca="false">IF(COUNTA(D350:E350)=0,"",SUM(D350:E350))</f>
        <v>951</v>
      </c>
      <c r="G350" s="47" t="n">
        <f aca="false">IF(OR(F350="",F350=0),"",D350/F350)</f>
        <v>0.368033648790747</v>
      </c>
      <c r="H350" s="47" t="n">
        <f aca="false">IF(OR(F350="",F350=0),"",E350/F350)</f>
        <v>0.631966351209253</v>
      </c>
      <c r="I350" s="32" t="s">
        <v>187</v>
      </c>
      <c r="J350" s="36" t="n">
        <v>2.17211657538669</v>
      </c>
      <c r="K350" s="36" t="n">
        <f aca="false">$K$8</f>
        <v>1.08097709874515</v>
      </c>
      <c r="L350" s="36" t="n">
        <f aca="false">SQRT(J350^2+K350^2)</f>
        <v>2.4262320385901</v>
      </c>
      <c r="M350" s="47" t="n">
        <f aca="false">IF(G350="","",MAX(0,G350-1.96*L350/100))</f>
        <v>0.320479500834381</v>
      </c>
      <c r="N350" s="47" t="n">
        <f aca="false">IF(G350="","",MIN(1,G350+1.96*L350/100))</f>
        <v>0.415587796747113</v>
      </c>
      <c r="O350" s="66" t="n">
        <f aca="false">ROUND(S350*W350,0)</f>
        <v>60</v>
      </c>
      <c r="P350" s="66" t="n">
        <f aca="false">IF(F350="","",ROUND(SQRT((F350*L350/100)^2+(G350*O350)^2),0))</f>
        <v>32</v>
      </c>
      <c r="R350" s="67" t="n">
        <v>-14.306298917834</v>
      </c>
      <c r="S350" s="68" t="n">
        <f aca="false">U350*V350*$F$5</f>
        <v>951.480446927374</v>
      </c>
      <c r="T350" s="69" t="n">
        <f aca="false">MAX(0,MIN(1,R350/100+$D$5))</f>
        <v>0.368181872013914</v>
      </c>
      <c r="U350" s="69" t="n">
        <v>0.642458100558659</v>
      </c>
      <c r="V350" s="68" t="n">
        <v>1481</v>
      </c>
      <c r="W350" s="69" t="n">
        <v>0.0626598089245614</v>
      </c>
      <c r="X350" s="70" t="s">
        <v>227</v>
      </c>
      <c r="Y350" s="70" t="s">
        <v>189</v>
      </c>
    </row>
    <row r="351" customFormat="false" ht="15" hidden="false" customHeight="false" outlineLevel="0" collapsed="false">
      <c r="A351" s="32" t="s">
        <v>444</v>
      </c>
      <c r="B351" s="32" t="s">
        <v>589</v>
      </c>
      <c r="C351" s="32" t="s">
        <v>591</v>
      </c>
      <c r="D351" s="66" t="n">
        <f aca="false">ROUND(S351*T351,0)</f>
        <v>280</v>
      </c>
      <c r="E351" s="66" t="n">
        <f aca="false">ROUND(S351,0)-D351</f>
        <v>469</v>
      </c>
      <c r="F351" s="66" t="n">
        <f aca="false">IF(COUNTA(D351:E351)=0,"",SUM(D351:E351))</f>
        <v>749</v>
      </c>
      <c r="G351" s="47" t="n">
        <f aca="false">IF(OR(F351="",F351=0),"",D351/F351)</f>
        <v>0.373831775700935</v>
      </c>
      <c r="H351" s="47" t="n">
        <f aca="false">IF(OR(F351="",F351=0),"",E351/F351)</f>
        <v>0.626168224299065</v>
      </c>
      <c r="I351" s="32" t="s">
        <v>187</v>
      </c>
      <c r="J351" s="36" t="n">
        <v>2.43699899914484</v>
      </c>
      <c r="K351" s="36" t="n">
        <f aca="false">$K$8</f>
        <v>1.08097709874515</v>
      </c>
      <c r="L351" s="36" t="n">
        <f aca="false">SQRT(J351^2+K351^2)</f>
        <v>2.66598492303397</v>
      </c>
      <c r="M351" s="47" t="n">
        <f aca="false">IF(G351="","",MAX(0,G351-1.96*L351/100))</f>
        <v>0.321578471209469</v>
      </c>
      <c r="N351" s="47" t="n">
        <f aca="false">IF(G351="","",MIN(1,G351+1.96*L351/100))</f>
        <v>0.4260850801924</v>
      </c>
      <c r="O351" s="66" t="n">
        <f aca="false">ROUND(S351*W351,0)</f>
        <v>63</v>
      </c>
      <c r="P351" s="66" t="n">
        <f aca="false">IF(F351="","",ROUND(SQRT((F351*L351/100)^2+(G351*O351)^2),0))</f>
        <v>31</v>
      </c>
      <c r="R351" s="67" t="n">
        <v>-13.6976063867821</v>
      </c>
      <c r="S351" s="68" t="n">
        <f aca="false">U351*V351*$F$5</f>
        <v>748.801666666667</v>
      </c>
      <c r="T351" s="69" t="n">
        <f aca="false">MAX(0,MIN(1,R351/100+$D$5))</f>
        <v>0.374268797324433</v>
      </c>
      <c r="U351" s="69" t="n">
        <v>0.618333333333333</v>
      </c>
      <c r="V351" s="68" t="n">
        <v>1211</v>
      </c>
      <c r="W351" s="69" t="n">
        <v>0.084758520671361</v>
      </c>
      <c r="X351" s="70" t="s">
        <v>194</v>
      </c>
      <c r="Y351" s="70" t="s">
        <v>189</v>
      </c>
    </row>
    <row r="352" customFormat="false" ht="15" hidden="false" customHeight="false" outlineLevel="0" collapsed="false">
      <c r="A352" s="32" t="s">
        <v>444</v>
      </c>
      <c r="B352" s="32" t="s">
        <v>589</v>
      </c>
      <c r="C352" s="32" t="s">
        <v>592</v>
      </c>
      <c r="D352" s="66" t="n">
        <f aca="false">ROUND(S352*T352,0)</f>
        <v>237</v>
      </c>
      <c r="E352" s="66" t="n">
        <f aca="false">ROUND(S352,0)-D352</f>
        <v>470</v>
      </c>
      <c r="F352" s="66" t="n">
        <f aca="false">IF(COUNTA(D352:E352)=0,"",SUM(D352:E352))</f>
        <v>707</v>
      </c>
      <c r="G352" s="47" t="n">
        <f aca="false">IF(OR(F352="",F352=0),"",D352/F352)</f>
        <v>0.335219236209335</v>
      </c>
      <c r="H352" s="47" t="n">
        <f aca="false">IF(OR(F352="",F352=0),"",E352/F352)</f>
        <v>0.664780763790665</v>
      </c>
      <c r="I352" s="32" t="s">
        <v>187</v>
      </c>
      <c r="J352" s="36" t="n">
        <v>2.43699899914484</v>
      </c>
      <c r="K352" s="36" t="n">
        <f aca="false">$K$8</f>
        <v>1.08097709874515</v>
      </c>
      <c r="L352" s="36" t="n">
        <f aca="false">SQRT(J352^2+K352^2)</f>
        <v>2.66598492303397</v>
      </c>
      <c r="M352" s="47" t="n">
        <f aca="false">IF(G352="","",MAX(0,G352-1.96*L352/100))</f>
        <v>0.282965931717869</v>
      </c>
      <c r="N352" s="47" t="n">
        <f aca="false">IF(G352="","",MIN(1,G352+1.96*L352/100))</f>
        <v>0.387472540700801</v>
      </c>
      <c r="O352" s="66" t="n">
        <f aca="false">ROUND(S352*W352,0)</f>
        <v>60</v>
      </c>
      <c r="P352" s="66" t="n">
        <f aca="false">IF(F352="","",ROUND(SQRT((F352*L352/100)^2+(G352*O352)^2),0))</f>
        <v>28</v>
      </c>
      <c r="R352" s="67" t="n">
        <v>-17.6081526902288</v>
      </c>
      <c r="S352" s="68" t="n">
        <f aca="false">U352*V352*$F$5</f>
        <v>707.096134786918</v>
      </c>
      <c r="T352" s="69" t="n">
        <f aca="false">MAX(0,MIN(1,R352/100+$D$5))</f>
        <v>0.335163334289966</v>
      </c>
      <c r="U352" s="69" t="n">
        <v>0.698711595639247</v>
      </c>
      <c r="V352" s="68" t="n">
        <v>1012</v>
      </c>
      <c r="W352" s="69" t="n">
        <v>0.084758520671361</v>
      </c>
      <c r="X352" s="70" t="s">
        <v>194</v>
      </c>
      <c r="Y352" s="70" t="s">
        <v>189</v>
      </c>
    </row>
    <row r="353" customFormat="false" ht="15" hidden="false" customHeight="false" outlineLevel="0" collapsed="false">
      <c r="A353" s="32" t="s">
        <v>444</v>
      </c>
      <c r="B353" s="32" t="s">
        <v>589</v>
      </c>
      <c r="C353" s="32" t="s">
        <v>593</v>
      </c>
      <c r="D353" s="66" t="n">
        <f aca="false">ROUND(S353*T353,0)</f>
        <v>250</v>
      </c>
      <c r="E353" s="66" t="n">
        <f aca="false">ROUND(S353,0)-D353</f>
        <v>463</v>
      </c>
      <c r="F353" s="66" t="n">
        <f aca="false">IF(COUNTA(D353:E353)=0,"",SUM(D353:E353))</f>
        <v>713</v>
      </c>
      <c r="G353" s="47" t="n">
        <f aca="false">IF(OR(F353="",F353=0),"",D353/F353)</f>
        <v>0.350631136044881</v>
      </c>
      <c r="H353" s="47" t="n">
        <f aca="false">IF(OR(F353="",F353=0),"",E353/F353)</f>
        <v>0.649368863955119</v>
      </c>
      <c r="I353" s="32" t="s">
        <v>187</v>
      </c>
      <c r="J353" s="36" t="n">
        <v>2.43699899914484</v>
      </c>
      <c r="K353" s="36" t="n">
        <f aca="false">$K$8</f>
        <v>1.08097709874515</v>
      </c>
      <c r="L353" s="36" t="n">
        <f aca="false">SQRT(J353^2+K353^2)</f>
        <v>2.66598492303397</v>
      </c>
      <c r="M353" s="47" t="n">
        <f aca="false">IF(G353="","",MAX(0,G353-1.96*L353/100))</f>
        <v>0.298377831553415</v>
      </c>
      <c r="N353" s="47" t="n">
        <f aca="false">IF(G353="","",MIN(1,G353+1.96*L353/100))</f>
        <v>0.402884440536347</v>
      </c>
      <c r="O353" s="66" t="n">
        <f aca="false">ROUND(S353*W353,0)</f>
        <v>60</v>
      </c>
      <c r="P353" s="66" t="n">
        <f aca="false">IF(F353="","",ROUND(SQRT((F353*L353/100)^2+(G353*O353)^2),0))</f>
        <v>28</v>
      </c>
      <c r="R353" s="67" t="n">
        <v>-16.0126907737551</v>
      </c>
      <c r="S353" s="68" t="n">
        <f aca="false">U353*V353*$F$5</f>
        <v>713.433121019108</v>
      </c>
      <c r="T353" s="69" t="n">
        <f aca="false">MAX(0,MIN(1,R353/100+$D$5))</f>
        <v>0.351117953454702</v>
      </c>
      <c r="U353" s="69" t="n">
        <v>0.643312101910828</v>
      </c>
      <c r="V353" s="68" t="n">
        <v>1109</v>
      </c>
      <c r="W353" s="69" t="n">
        <v>0.084758520671361</v>
      </c>
      <c r="X353" s="70" t="s">
        <v>194</v>
      </c>
      <c r="Y353" s="70" t="s">
        <v>189</v>
      </c>
    </row>
    <row r="354" customFormat="false" ht="15" hidden="false" customHeight="false" outlineLevel="0" collapsed="false">
      <c r="A354" s="32" t="s">
        <v>444</v>
      </c>
      <c r="B354" s="32" t="s">
        <v>594</v>
      </c>
      <c r="C354" s="32" t="s">
        <v>595</v>
      </c>
      <c r="D354" s="66" t="n">
        <f aca="false">ROUND(S354*T354,0)</f>
        <v>68</v>
      </c>
      <c r="E354" s="66" t="n">
        <f aca="false">ROUND(S354,0)-D354</f>
        <v>128</v>
      </c>
      <c r="F354" s="66" t="n">
        <f aca="false">IF(COUNTA(D354:E354)=0,"",SUM(D354:E354))</f>
        <v>196</v>
      </c>
      <c r="G354" s="47" t="n">
        <f aca="false">IF(OR(F354="",F354=0),"",D354/F354)</f>
        <v>0.346938775510204</v>
      </c>
      <c r="H354" s="47" t="n">
        <f aca="false">IF(OR(F354="",F354=0),"",E354/F354)</f>
        <v>0.653061224489796</v>
      </c>
      <c r="I354" s="32" t="s">
        <v>187</v>
      </c>
      <c r="J354" s="36" t="n">
        <v>3.50278191458698</v>
      </c>
      <c r="K354" s="36" t="n">
        <f aca="false">$K$8</f>
        <v>1.08097709874515</v>
      </c>
      <c r="L354" s="36" t="n">
        <f aca="false">SQRT(J354^2+K354^2)</f>
        <v>3.66578676809892</v>
      </c>
      <c r="M354" s="47" t="n">
        <f aca="false">IF(G354="","",MAX(0,G354-1.96*L354/100))</f>
        <v>0.275089354855465</v>
      </c>
      <c r="N354" s="47" t="n">
        <f aca="false">IF(G354="","",MIN(1,G354+1.96*L354/100))</f>
        <v>0.418788196164943</v>
      </c>
      <c r="O354" s="66" t="n">
        <f aca="false">ROUND(S354*W354,0)</f>
        <v>28</v>
      </c>
      <c r="P354" s="66" t="n">
        <f aca="false">IF(F354="","",ROUND(SQRT((F354*L354/100)^2+(G354*O354)^2),0))</f>
        <v>12</v>
      </c>
      <c r="R354" s="67" t="n">
        <v>-16.6736131496461</v>
      </c>
      <c r="S354" s="68" t="n">
        <f aca="false">U354*V354*$F$5</f>
        <v>196.10298102981</v>
      </c>
      <c r="T354" s="69" t="n">
        <f aca="false">MAX(0,MIN(1,R354/100+$D$5))</f>
        <v>0.344508729695792</v>
      </c>
      <c r="U354" s="69" t="n">
        <v>0.525745257452575</v>
      </c>
      <c r="V354" s="68" t="n">
        <v>373</v>
      </c>
      <c r="W354" s="69" t="n">
        <v>0.144238908687966</v>
      </c>
      <c r="X354" s="70" t="s">
        <v>188</v>
      </c>
      <c r="Y354" s="70" t="s">
        <v>189</v>
      </c>
    </row>
    <row r="355" customFormat="false" ht="15" hidden="false" customHeight="false" outlineLevel="0" collapsed="false">
      <c r="A355" s="32" t="s">
        <v>444</v>
      </c>
      <c r="B355" s="32" t="s">
        <v>596</v>
      </c>
      <c r="C355" s="32" t="s">
        <v>597</v>
      </c>
      <c r="D355" s="66" t="n">
        <f aca="false">ROUND(S355*T355,0)</f>
        <v>247</v>
      </c>
      <c r="E355" s="66" t="n">
        <f aca="false">ROUND(S355,0)-D355</f>
        <v>437</v>
      </c>
      <c r="F355" s="66" t="n">
        <f aca="false">IF(COUNTA(D355:E355)=0,"",SUM(D355:E355))</f>
        <v>684</v>
      </c>
      <c r="G355" s="47" t="n">
        <f aca="false">IF(OR(F355="",F355=0),"",D355/F355)</f>
        <v>0.361111111111111</v>
      </c>
      <c r="H355" s="47" t="n">
        <f aca="false">IF(OR(F355="",F355=0),"",E355/F355)</f>
        <v>0.638888888888889</v>
      </c>
      <c r="I355" s="32" t="s">
        <v>187</v>
      </c>
      <c r="J355" s="36" t="n">
        <v>2.43699899914484</v>
      </c>
      <c r="K355" s="36" t="n">
        <f aca="false">$K$8</f>
        <v>1.08097709874515</v>
      </c>
      <c r="L355" s="36" t="n">
        <f aca="false">SQRT(J355^2+K355^2)</f>
        <v>2.66598492303397</v>
      </c>
      <c r="M355" s="47" t="n">
        <f aca="false">IF(G355="","",MAX(0,G355-1.96*L355/100))</f>
        <v>0.308857806619645</v>
      </c>
      <c r="N355" s="47" t="n">
        <f aca="false">IF(G355="","",MIN(1,G355+1.96*L355/100))</f>
        <v>0.413364415602577</v>
      </c>
      <c r="O355" s="66" t="n">
        <f aca="false">ROUND(S355*W355,0)</f>
        <v>58</v>
      </c>
      <c r="P355" s="66" t="n">
        <f aca="false">IF(F355="","",ROUND(SQRT((F355*L355/100)^2+(G355*O355)^2),0))</f>
        <v>28</v>
      </c>
      <c r="R355" s="67" t="n">
        <v>-15.025058634163</v>
      </c>
      <c r="S355" s="68" t="n">
        <f aca="false">U355*V355*$F$5</f>
        <v>683.952941176471</v>
      </c>
      <c r="T355" s="69" t="n">
        <f aca="false">MAX(0,MIN(1,R355/100+$D$5))</f>
        <v>0.360994274850624</v>
      </c>
      <c r="U355" s="69" t="n">
        <v>0.568067226890757</v>
      </c>
      <c r="V355" s="68" t="n">
        <v>1204</v>
      </c>
      <c r="W355" s="69" t="n">
        <v>0.084758520671361</v>
      </c>
      <c r="X355" s="70" t="s">
        <v>194</v>
      </c>
      <c r="Y355" s="70" t="s">
        <v>189</v>
      </c>
    </row>
    <row r="356" customFormat="false" ht="15" hidden="false" customHeight="false" outlineLevel="0" collapsed="false">
      <c r="A356" s="32" t="s">
        <v>444</v>
      </c>
      <c r="B356" s="32" t="s">
        <v>598</v>
      </c>
      <c r="C356" s="32" t="s">
        <v>599</v>
      </c>
      <c r="D356" s="66" t="n">
        <f aca="false">ROUND(S356*T356,0)</f>
        <v>161</v>
      </c>
      <c r="E356" s="66" t="n">
        <f aca="false">ROUND(S356,0)-D356</f>
        <v>228</v>
      </c>
      <c r="F356" s="66" t="n">
        <f aca="false">IF(COUNTA(D356:E356)=0,"",SUM(D356:E356))</f>
        <v>389</v>
      </c>
      <c r="G356" s="47" t="n">
        <f aca="false">IF(OR(F356="",F356=0),"",D356/F356)</f>
        <v>0.413881748071979</v>
      </c>
      <c r="H356" s="47" t="n">
        <f aca="false">IF(OR(F356="",F356=0),"",E356/F356)</f>
        <v>0.586118251928021</v>
      </c>
      <c r="I356" s="32" t="s">
        <v>187</v>
      </c>
      <c r="J356" s="36" t="n">
        <v>3.50278191458698</v>
      </c>
      <c r="K356" s="36" t="n">
        <f aca="false">$K$8</f>
        <v>1.08097709874515</v>
      </c>
      <c r="L356" s="36" t="n">
        <f aca="false">SQRT(J356^2+K356^2)</f>
        <v>3.66578676809892</v>
      </c>
      <c r="M356" s="47" t="n">
        <f aca="false">IF(G356="","",MAX(0,G356-1.96*L356/100))</f>
        <v>0.342032327417241</v>
      </c>
      <c r="N356" s="47" t="n">
        <f aca="false">IF(G356="","",MIN(1,G356+1.96*L356/100))</f>
        <v>0.485731168726718</v>
      </c>
      <c r="O356" s="66" t="n">
        <f aca="false">ROUND(S356*W356,0)</f>
        <v>56</v>
      </c>
      <c r="P356" s="66" t="n">
        <f aca="false">IF(F356="","",ROUND(SQRT((F356*L356/100)^2+(G356*O356)^2),0))</f>
        <v>27</v>
      </c>
      <c r="R356" s="67" t="n">
        <v>-9.77144841805718</v>
      </c>
      <c r="S356" s="68" t="n">
        <f aca="false">U356*V356*$F$5</f>
        <v>388.819749216301</v>
      </c>
      <c r="T356" s="69" t="n">
        <f aca="false">MAX(0,MIN(1,R356/100+$D$5))</f>
        <v>0.413530377011682</v>
      </c>
      <c r="U356" s="69" t="n">
        <v>0.606583072100314</v>
      </c>
      <c r="V356" s="68" t="n">
        <v>641</v>
      </c>
      <c r="W356" s="69" t="n">
        <v>0.144238908687966</v>
      </c>
      <c r="X356" s="70" t="s">
        <v>188</v>
      </c>
      <c r="Y356" s="70" t="s">
        <v>189</v>
      </c>
    </row>
    <row r="357" customFormat="false" ht="15" hidden="false" customHeight="false" outlineLevel="0" collapsed="false">
      <c r="A357" s="32" t="s">
        <v>444</v>
      </c>
      <c r="B357" s="32" t="s">
        <v>600</v>
      </c>
      <c r="C357" s="32" t="s">
        <v>601</v>
      </c>
      <c r="D357" s="66" t="n">
        <f aca="false">ROUND(S357*T357,0)</f>
        <v>257</v>
      </c>
      <c r="E357" s="66" t="n">
        <f aca="false">ROUND(S357,0)-D357</f>
        <v>345</v>
      </c>
      <c r="F357" s="66" t="n">
        <f aca="false">IF(COUNTA(D357:E357)=0,"",SUM(D357:E357))</f>
        <v>602</v>
      </c>
      <c r="G357" s="47" t="n">
        <f aca="false">IF(OR(F357="",F357=0),"",D357/F357)</f>
        <v>0.426910299003322</v>
      </c>
      <c r="H357" s="47" t="n">
        <f aca="false">IF(OR(F357="",F357=0),"",E357/F357)</f>
        <v>0.573089700996678</v>
      </c>
      <c r="I357" s="32" t="s">
        <v>187</v>
      </c>
      <c r="J357" s="36" t="n">
        <v>2.43699899914484</v>
      </c>
      <c r="K357" s="36" t="n">
        <f aca="false">$K$8</f>
        <v>1.08097709874515</v>
      </c>
      <c r="L357" s="36" t="n">
        <f aca="false">SQRT(J357^2+K357^2)</f>
        <v>2.66598492303397</v>
      </c>
      <c r="M357" s="47" t="n">
        <f aca="false">IF(G357="","",MAX(0,G357-1.96*L357/100))</f>
        <v>0.374656994511857</v>
      </c>
      <c r="N357" s="47" t="n">
        <f aca="false">IF(G357="","",MIN(1,G357+1.96*L357/100))</f>
        <v>0.479163603494788</v>
      </c>
      <c r="O357" s="66" t="n">
        <f aca="false">ROUND(S357*W357,0)</f>
        <v>51</v>
      </c>
      <c r="P357" s="66" t="n">
        <f aca="false">IF(F357="","",ROUND(SQRT((F357*L357/100)^2+(G357*O357)^2),0))</f>
        <v>27</v>
      </c>
      <c r="R357" s="67" t="n">
        <v>-8.50444581473276</v>
      </c>
      <c r="S357" s="68" t="n">
        <f aca="false">U357*V357*$F$5</f>
        <v>602.07868852459</v>
      </c>
      <c r="T357" s="69" t="n">
        <f aca="false">MAX(0,MIN(1,R357/100+$D$5))</f>
        <v>0.426200403044926</v>
      </c>
      <c r="U357" s="69" t="n">
        <v>0.613114754098361</v>
      </c>
      <c r="V357" s="68" t="n">
        <v>982</v>
      </c>
      <c r="W357" s="69" t="n">
        <v>0.084758520671361</v>
      </c>
      <c r="X357" s="70" t="s">
        <v>194</v>
      </c>
      <c r="Y357" s="70" t="s">
        <v>189</v>
      </c>
    </row>
    <row r="358" customFormat="false" ht="15" hidden="false" customHeight="false" outlineLevel="0" collapsed="false">
      <c r="A358" s="32" t="s">
        <v>444</v>
      </c>
      <c r="B358" s="32" t="s">
        <v>602</v>
      </c>
      <c r="C358" s="32" t="s">
        <v>603</v>
      </c>
      <c r="D358" s="66" t="n">
        <f aca="false">ROUND(S358*T358,0)</f>
        <v>232</v>
      </c>
      <c r="E358" s="66" t="n">
        <f aca="false">ROUND(S358,0)-D358</f>
        <v>582</v>
      </c>
      <c r="F358" s="66" t="n">
        <f aca="false">IF(COUNTA(D358:E358)=0,"",SUM(D358:E358))</f>
        <v>814</v>
      </c>
      <c r="G358" s="47" t="n">
        <f aca="false">IF(OR(F358="",F358=0),"",D358/F358)</f>
        <v>0.285012285012285</v>
      </c>
      <c r="H358" s="47" t="n">
        <f aca="false">IF(OR(F358="",F358=0),"",E358/F358)</f>
        <v>0.714987714987715</v>
      </c>
      <c r="I358" s="32" t="s">
        <v>187</v>
      </c>
      <c r="J358" s="36" t="n">
        <v>2.43699899914484</v>
      </c>
      <c r="K358" s="36" t="n">
        <f aca="false">$K$8</f>
        <v>1.08097709874515</v>
      </c>
      <c r="L358" s="36" t="n">
        <f aca="false">SQRT(J358^2+K358^2)</f>
        <v>2.66598492303397</v>
      </c>
      <c r="M358" s="47" t="n">
        <f aca="false">IF(G358="","",MAX(0,G358-1.96*L358/100))</f>
        <v>0.232758980520819</v>
      </c>
      <c r="N358" s="47" t="n">
        <f aca="false">IF(G358="","",MIN(1,G358+1.96*L358/100))</f>
        <v>0.337265589503751</v>
      </c>
      <c r="O358" s="66" t="n">
        <f aca="false">ROUND(S358*W358,0)</f>
        <v>69</v>
      </c>
      <c r="P358" s="66" t="n">
        <f aca="false">IF(F358="","",ROUND(SQRT((F358*L358/100)^2+(G358*O358)^2),0))</f>
        <v>29</v>
      </c>
      <c r="R358" s="67" t="n">
        <v>-22.661136162525</v>
      </c>
      <c r="S358" s="68" t="n">
        <f aca="false">U358*V358*$F$5</f>
        <v>814.349042709867</v>
      </c>
      <c r="T358" s="69" t="n">
        <f aca="false">MAX(0,MIN(1,R358/100+$D$5))</f>
        <v>0.284633499567004</v>
      </c>
      <c r="U358" s="69" t="n">
        <v>0.610456553755523</v>
      </c>
      <c r="V358" s="68" t="n">
        <v>1334</v>
      </c>
      <c r="W358" s="69" t="n">
        <v>0.084758520671361</v>
      </c>
      <c r="X358" s="70" t="s">
        <v>194</v>
      </c>
      <c r="Y358" s="70" t="s">
        <v>189</v>
      </c>
    </row>
    <row r="359" customFormat="false" ht="15" hidden="false" customHeight="false" outlineLevel="0" collapsed="false">
      <c r="A359" s="32" t="s">
        <v>444</v>
      </c>
      <c r="B359" s="32" t="s">
        <v>602</v>
      </c>
      <c r="C359" s="32" t="s">
        <v>604</v>
      </c>
      <c r="D359" s="66" t="n">
        <f aca="false">ROUND(S359*T359,0)</f>
        <v>201</v>
      </c>
      <c r="E359" s="66" t="n">
        <f aca="false">ROUND(S359,0)-D359</f>
        <v>416</v>
      </c>
      <c r="F359" s="66" t="n">
        <f aca="false">IF(COUNTA(D359:E359)=0,"",SUM(D359:E359))</f>
        <v>617</v>
      </c>
      <c r="G359" s="47" t="n">
        <f aca="false">IF(OR(F359="",F359=0),"",D359/F359)</f>
        <v>0.325769854132901</v>
      </c>
      <c r="H359" s="47" t="n">
        <f aca="false">IF(OR(F359="",F359=0),"",E359/F359)</f>
        <v>0.674230145867099</v>
      </c>
      <c r="I359" s="32" t="s">
        <v>187</v>
      </c>
      <c r="J359" s="36" t="n">
        <v>2.43699899914484</v>
      </c>
      <c r="K359" s="36" t="n">
        <f aca="false">$K$8</f>
        <v>1.08097709874515</v>
      </c>
      <c r="L359" s="36" t="n">
        <f aca="false">SQRT(J359^2+K359^2)</f>
        <v>2.66598492303397</v>
      </c>
      <c r="M359" s="47" t="n">
        <f aca="false">IF(G359="","",MAX(0,G359-1.96*L359/100))</f>
        <v>0.273516549641435</v>
      </c>
      <c r="N359" s="47" t="n">
        <f aca="false">IF(G359="","",MIN(1,G359+1.96*L359/100))</f>
        <v>0.378023158624367</v>
      </c>
      <c r="O359" s="66" t="n">
        <f aca="false">ROUND(S359*W359,0)</f>
        <v>52</v>
      </c>
      <c r="P359" s="66" t="n">
        <f aca="false">IF(F359="","",ROUND(SQRT((F359*L359/100)^2+(G359*O359)^2),0))</f>
        <v>24</v>
      </c>
      <c r="R359" s="67" t="n">
        <v>-18.6070039035674</v>
      </c>
      <c r="S359" s="68" t="n">
        <f aca="false">U359*V359*$F$5</f>
        <v>617.366628830874</v>
      </c>
      <c r="T359" s="69" t="n">
        <f aca="false">MAX(0,MIN(1,R359/100+$D$5))</f>
        <v>0.32517482215658</v>
      </c>
      <c r="U359" s="69" t="n">
        <v>0.667423382519864</v>
      </c>
      <c r="V359" s="68" t="n">
        <v>925</v>
      </c>
      <c r="W359" s="69" t="n">
        <v>0.084758520671361</v>
      </c>
      <c r="X359" s="70" t="s">
        <v>194</v>
      </c>
      <c r="Y359" s="70" t="s">
        <v>189</v>
      </c>
    </row>
    <row r="360" customFormat="false" ht="15" hidden="false" customHeight="false" outlineLevel="0" collapsed="false">
      <c r="A360" s="32" t="s">
        <v>444</v>
      </c>
      <c r="B360" s="32" t="s">
        <v>602</v>
      </c>
      <c r="C360" s="32" t="s">
        <v>605</v>
      </c>
      <c r="D360" s="66" t="n">
        <f aca="false">ROUND(S360*T360,0)</f>
        <v>151</v>
      </c>
      <c r="E360" s="66" t="n">
        <f aca="false">ROUND(S360,0)-D360</f>
        <v>377</v>
      </c>
      <c r="F360" s="66" t="n">
        <f aca="false">IF(COUNTA(D360:E360)=0,"",SUM(D360:E360))</f>
        <v>528</v>
      </c>
      <c r="G360" s="47" t="n">
        <f aca="false">IF(OR(F360="",F360=0),"",D360/F360)</f>
        <v>0.285984848484849</v>
      </c>
      <c r="H360" s="47" t="n">
        <f aca="false">IF(OR(F360="",F360=0),"",E360/F360)</f>
        <v>0.714015151515152</v>
      </c>
      <c r="I360" s="32" t="s">
        <v>187</v>
      </c>
      <c r="J360" s="36" t="n">
        <v>3.50278191458698</v>
      </c>
      <c r="K360" s="36" t="n">
        <f aca="false">$K$8</f>
        <v>1.08097709874515</v>
      </c>
      <c r="L360" s="36" t="n">
        <f aca="false">SQRT(J360^2+K360^2)</f>
        <v>3.66578676809892</v>
      </c>
      <c r="M360" s="47" t="n">
        <f aca="false">IF(G360="","",MAX(0,G360-1.96*L360/100))</f>
        <v>0.21413542783011</v>
      </c>
      <c r="N360" s="47" t="n">
        <f aca="false">IF(G360="","",MIN(1,G360+1.96*L360/100))</f>
        <v>0.357834269139587</v>
      </c>
      <c r="O360" s="66" t="n">
        <f aca="false">ROUND(S360*W360,0)</f>
        <v>76</v>
      </c>
      <c r="P360" s="66" t="n">
        <f aca="false">IF(F360="","",ROUND(SQRT((F360*L360/100)^2+(G360*O360)^2),0))</f>
        <v>29</v>
      </c>
      <c r="R360" s="67" t="n">
        <v>-22.5024445444856</v>
      </c>
      <c r="S360" s="68" t="n">
        <f aca="false">U360*V360*$F$5</f>
        <v>528.071059431524</v>
      </c>
      <c r="T360" s="69" t="n">
        <f aca="false">MAX(0,MIN(1,R360/100+$D$5))</f>
        <v>0.286220415747398</v>
      </c>
      <c r="U360" s="69" t="n">
        <v>0.657622739018088</v>
      </c>
      <c r="V360" s="68" t="n">
        <v>803</v>
      </c>
      <c r="W360" s="69" t="n">
        <v>0.144238908687966</v>
      </c>
      <c r="X360" s="70" t="s">
        <v>188</v>
      </c>
      <c r="Y360" s="70" t="s">
        <v>189</v>
      </c>
    </row>
    <row r="361" customFormat="false" ht="15" hidden="false" customHeight="false" outlineLevel="0" collapsed="false">
      <c r="A361" s="32" t="s">
        <v>444</v>
      </c>
      <c r="B361" s="32" t="s">
        <v>602</v>
      </c>
      <c r="C361" s="32" t="s">
        <v>606</v>
      </c>
      <c r="D361" s="66" t="n">
        <f aca="false">ROUND(S361*T361,0)</f>
        <v>145</v>
      </c>
      <c r="E361" s="66" t="n">
        <f aca="false">ROUND(S361,0)-D361</f>
        <v>318</v>
      </c>
      <c r="F361" s="66" t="n">
        <f aca="false">IF(COUNTA(D361:E361)=0,"",SUM(D361:E361))</f>
        <v>463</v>
      </c>
      <c r="G361" s="47" t="n">
        <f aca="false">IF(OR(F361="",F361=0),"",D361/F361)</f>
        <v>0.31317494600432</v>
      </c>
      <c r="H361" s="47" t="n">
        <f aca="false">IF(OR(F361="",F361=0),"",E361/F361)</f>
        <v>0.68682505399568</v>
      </c>
      <c r="I361" s="32" t="s">
        <v>187</v>
      </c>
      <c r="J361" s="36" t="n">
        <v>3.50278191458698</v>
      </c>
      <c r="K361" s="36" t="n">
        <f aca="false">$K$8</f>
        <v>1.08097709874515</v>
      </c>
      <c r="L361" s="36" t="n">
        <f aca="false">SQRT(J361^2+K361^2)</f>
        <v>3.66578676809892</v>
      </c>
      <c r="M361" s="47" t="n">
        <f aca="false">IF(G361="","",MAX(0,G361-1.96*L361/100))</f>
        <v>0.241325525349581</v>
      </c>
      <c r="N361" s="47" t="n">
        <f aca="false">IF(G361="","",MIN(1,G361+1.96*L361/100))</f>
        <v>0.385024366659059</v>
      </c>
      <c r="O361" s="66" t="n">
        <f aca="false">ROUND(S361*W361,0)</f>
        <v>67</v>
      </c>
      <c r="P361" s="66" t="n">
        <f aca="false">IF(F361="","",ROUND(SQRT((F361*L361/100)^2+(G361*O361)^2),0))</f>
        <v>27</v>
      </c>
      <c r="R361" s="67" t="n">
        <v>-19.7713315239917</v>
      </c>
      <c r="S361" s="68" t="n">
        <f aca="false">U361*V361*$F$5</f>
        <v>463.140604467805</v>
      </c>
      <c r="T361" s="69" t="n">
        <f aca="false">MAX(0,MIN(1,R361/100+$D$5))</f>
        <v>0.313531545952336</v>
      </c>
      <c r="U361" s="69" t="n">
        <v>0.624178712220762</v>
      </c>
      <c r="V361" s="68" t="n">
        <v>742</v>
      </c>
      <c r="W361" s="69" t="n">
        <v>0.144238908687966</v>
      </c>
      <c r="X361" s="70" t="s">
        <v>188</v>
      </c>
      <c r="Y361" s="70" t="s">
        <v>189</v>
      </c>
    </row>
    <row r="362" customFormat="false" ht="15" hidden="false" customHeight="false" outlineLevel="0" collapsed="false">
      <c r="A362" s="32" t="s">
        <v>444</v>
      </c>
      <c r="B362" s="32" t="s">
        <v>602</v>
      </c>
      <c r="C362" s="32" t="s">
        <v>607</v>
      </c>
      <c r="D362" s="66" t="n">
        <f aca="false">ROUND(S362*T362,0)</f>
        <v>272</v>
      </c>
      <c r="E362" s="66" t="n">
        <f aca="false">ROUND(S362,0)-D362</f>
        <v>454</v>
      </c>
      <c r="F362" s="66" t="n">
        <f aca="false">IF(COUNTA(D362:E362)=0,"",SUM(D362:E362))</f>
        <v>726</v>
      </c>
      <c r="G362" s="47" t="n">
        <f aca="false">IF(OR(F362="",F362=0),"",D362/F362)</f>
        <v>0.37465564738292</v>
      </c>
      <c r="H362" s="47" t="n">
        <f aca="false">IF(OR(F362="",F362=0),"",E362/F362)</f>
        <v>0.62534435261708</v>
      </c>
      <c r="I362" s="32" t="s">
        <v>187</v>
      </c>
      <c r="J362" s="36" t="n">
        <v>2.43699899914484</v>
      </c>
      <c r="K362" s="36" t="n">
        <f aca="false">$K$8</f>
        <v>1.08097709874515</v>
      </c>
      <c r="L362" s="36" t="n">
        <f aca="false">SQRT(J362^2+K362^2)</f>
        <v>2.66598492303397</v>
      </c>
      <c r="M362" s="47" t="n">
        <f aca="false">IF(G362="","",MAX(0,G362-1.96*L362/100))</f>
        <v>0.322402342891454</v>
      </c>
      <c r="N362" s="47" t="n">
        <f aca="false">IF(G362="","",MIN(1,G362+1.96*L362/100))</f>
        <v>0.426908951874386</v>
      </c>
      <c r="O362" s="66" t="n">
        <f aca="false">ROUND(S362*W362,0)</f>
        <v>62</v>
      </c>
      <c r="P362" s="66" t="n">
        <f aca="false">IF(F362="","",ROUND(SQRT((F362*L362/100)^2+(G362*O362)^2),0))</f>
        <v>30</v>
      </c>
      <c r="R362" s="67" t="n">
        <v>-13.6590893962482</v>
      </c>
      <c r="S362" s="68" t="n">
        <f aca="false">U362*V362*$F$5</f>
        <v>726.367947669665</v>
      </c>
      <c r="T362" s="69" t="n">
        <f aca="false">MAX(0,MIN(1,R362/100+$D$5))</f>
        <v>0.374653967229772</v>
      </c>
      <c r="U362" s="69" t="n">
        <v>0.59198691741619</v>
      </c>
      <c r="V362" s="68" t="n">
        <v>1227</v>
      </c>
      <c r="W362" s="69" t="n">
        <v>0.084758520671361</v>
      </c>
      <c r="X362" s="70" t="s">
        <v>194</v>
      </c>
      <c r="Y362" s="70" t="s">
        <v>189</v>
      </c>
    </row>
    <row r="363" customFormat="false" ht="15" hidden="false" customHeight="false" outlineLevel="0" collapsed="false">
      <c r="A363" s="32" t="s">
        <v>444</v>
      </c>
      <c r="B363" s="32" t="s">
        <v>608</v>
      </c>
      <c r="C363" s="32" t="s">
        <v>609</v>
      </c>
      <c r="D363" s="66" t="n">
        <f aca="false">ROUND(S363*T363,0)</f>
        <v>901</v>
      </c>
      <c r="E363" s="66" t="n">
        <f aca="false">ROUND(S363,0)-D363</f>
        <v>954</v>
      </c>
      <c r="F363" s="66" t="n">
        <f aca="false">IF(COUNTA(D363:E363)=0,"",SUM(D363:E363))</f>
        <v>1855</v>
      </c>
      <c r="G363" s="47" t="n">
        <f aca="false">IF(OR(F363="",F363=0),"",D363/F363)</f>
        <v>0.485714285714286</v>
      </c>
      <c r="H363" s="47" t="n">
        <f aca="false">IF(OR(F363="",F363=0),"",E363/F363)</f>
        <v>0.514285714285714</v>
      </c>
      <c r="I363" s="32" t="s">
        <v>450</v>
      </c>
      <c r="J363" s="36" t="n">
        <v>2.17211657538669</v>
      </c>
      <c r="K363" s="36" t="n">
        <f aca="false">$K$8</f>
        <v>1.08097709874515</v>
      </c>
      <c r="L363" s="36" t="n">
        <f aca="false">SQRT(J363^2+K363^2)</f>
        <v>2.4262320385901</v>
      </c>
      <c r="M363" s="47" t="n">
        <f aca="false">IF(G363="","",MAX(0,G363-1.96*L363/100))</f>
        <v>0.43816013775792</v>
      </c>
      <c r="N363" s="47" t="n">
        <f aca="false">IF(G363="","",MIN(1,G363+1.96*L363/100))</f>
        <v>0.533268433670652</v>
      </c>
      <c r="O363" s="66" t="n">
        <f aca="false">ROUND(S363*W363,0)</f>
        <v>116</v>
      </c>
      <c r="P363" s="66" t="n">
        <f aca="false">IF(F363="","",ROUND(SQRT((F363*L363/100)^2+(G363*O363)^2),0))</f>
        <v>72</v>
      </c>
      <c r="R363" s="67" t="n">
        <v>-2.54731206659021</v>
      </c>
      <c r="S363" s="68" t="n">
        <f aca="false">U363*V363*$F$5</f>
        <v>1854.6421815347</v>
      </c>
      <c r="T363" s="69" t="n">
        <f aca="false">MAX(0,MIN(1,R363/100+$D$5))</f>
        <v>0.485771740526351</v>
      </c>
      <c r="U363" s="69" t="n">
        <v>0.666177549523111</v>
      </c>
      <c r="V363" s="68" t="n">
        <v>2784.0058297707</v>
      </c>
      <c r="W363" s="69" t="n">
        <v>0.0626598089245614</v>
      </c>
      <c r="X363" s="70" t="s">
        <v>227</v>
      </c>
      <c r="Y363" s="70" t="s">
        <v>451</v>
      </c>
    </row>
    <row r="364" customFormat="false" ht="15" hidden="false" customHeight="false" outlineLevel="0" collapsed="false">
      <c r="A364" s="32" t="s">
        <v>444</v>
      </c>
      <c r="B364" s="32" t="s">
        <v>608</v>
      </c>
      <c r="C364" s="32" t="s">
        <v>610</v>
      </c>
      <c r="D364" s="66" t="n">
        <f aca="false">ROUND(S364*T364,0)</f>
        <v>686</v>
      </c>
      <c r="E364" s="66" t="n">
        <f aca="false">ROUND(S364,0)-D364</f>
        <v>734</v>
      </c>
      <c r="F364" s="66" t="n">
        <f aca="false">IF(COUNTA(D364:E364)=0,"",SUM(D364:E364))</f>
        <v>1420</v>
      </c>
      <c r="G364" s="47" t="n">
        <f aca="false">IF(OR(F364="",F364=0),"",D364/F364)</f>
        <v>0.483098591549296</v>
      </c>
      <c r="H364" s="47" t="n">
        <f aca="false">IF(OR(F364="",F364=0),"",E364/F364)</f>
        <v>0.516901408450704</v>
      </c>
      <c r="I364" s="32" t="s">
        <v>450</v>
      </c>
      <c r="J364" s="36" t="n">
        <v>2.17211657538669</v>
      </c>
      <c r="K364" s="36" t="n">
        <f aca="false">$K$8</f>
        <v>1.08097709874515</v>
      </c>
      <c r="L364" s="36" t="n">
        <f aca="false">SQRT(J364^2+K364^2)</f>
        <v>2.4262320385901</v>
      </c>
      <c r="M364" s="47" t="n">
        <f aca="false">IF(G364="","",MAX(0,G364-1.96*L364/100))</f>
        <v>0.43554444359293</v>
      </c>
      <c r="N364" s="47" t="n">
        <f aca="false">IF(G364="","",MIN(1,G364+1.96*L364/100))</f>
        <v>0.530652739505662</v>
      </c>
      <c r="O364" s="66" t="n">
        <f aca="false">ROUND(S364*W364,0)</f>
        <v>89</v>
      </c>
      <c r="P364" s="66" t="n">
        <f aca="false">IF(F364="","",ROUND(SQRT((F364*L364/100)^2+(G364*O364)^2),0))</f>
        <v>55</v>
      </c>
      <c r="R364" s="67" t="n">
        <v>-2.83552838735927</v>
      </c>
      <c r="S364" s="68" t="n">
        <f aca="false">U364*V364*$F$5</f>
        <v>1419.663661096</v>
      </c>
      <c r="T364" s="69" t="n">
        <f aca="false">MAX(0,MIN(1,R364/100+$D$5))</f>
        <v>0.482889577318661</v>
      </c>
      <c r="U364" s="69" t="n">
        <v>0.590789473684211</v>
      </c>
      <c r="V364" s="68" t="n">
        <v>2402.9941702293</v>
      </c>
      <c r="W364" s="69" t="n">
        <v>0.0626598089245614</v>
      </c>
      <c r="X364" s="70" t="s">
        <v>227</v>
      </c>
      <c r="Y364" s="70" t="s">
        <v>451</v>
      </c>
    </row>
    <row r="365" customFormat="false" ht="15" hidden="false" customHeight="false" outlineLevel="0" collapsed="false">
      <c r="A365" s="32" t="s">
        <v>444</v>
      </c>
      <c r="B365" s="32" t="s">
        <v>611</v>
      </c>
      <c r="C365" s="32" t="s">
        <v>612</v>
      </c>
      <c r="D365" s="66" t="n">
        <f aca="false">ROUND(S365*T365,0)</f>
        <v>302</v>
      </c>
      <c r="E365" s="66" t="n">
        <f aca="false">ROUND(S365,0)-D365</f>
        <v>459</v>
      </c>
      <c r="F365" s="66" t="n">
        <f aca="false">IF(COUNTA(D365:E365)=0,"",SUM(D365:E365))</f>
        <v>761</v>
      </c>
      <c r="G365" s="47" t="n">
        <f aca="false">IF(OR(F365="",F365=0),"",D365/F365)</f>
        <v>0.396846254927727</v>
      </c>
      <c r="H365" s="47" t="n">
        <f aca="false">IF(OR(F365="",F365=0),"",E365/F365)</f>
        <v>0.603153745072273</v>
      </c>
      <c r="I365" s="32" t="s">
        <v>187</v>
      </c>
      <c r="J365" s="36" t="n">
        <v>2.43699899914484</v>
      </c>
      <c r="K365" s="36" t="n">
        <f aca="false">$K$8</f>
        <v>1.08097709874515</v>
      </c>
      <c r="L365" s="36" t="n">
        <f aca="false">SQRT(J365^2+K365^2)</f>
        <v>2.66598492303397</v>
      </c>
      <c r="M365" s="47" t="n">
        <f aca="false">IF(G365="","",MAX(0,G365-1.96*L365/100))</f>
        <v>0.344592950436261</v>
      </c>
      <c r="N365" s="47" t="n">
        <f aca="false">IF(G365="","",MIN(1,G365+1.96*L365/100))</f>
        <v>0.449099559419192</v>
      </c>
      <c r="O365" s="66" t="n">
        <f aca="false">ROUND(S365*W365,0)</f>
        <v>65</v>
      </c>
      <c r="P365" s="66" t="n">
        <f aca="false">IF(F365="","",ROUND(SQRT((F365*L365/100)^2+(G365*O365)^2),0))</f>
        <v>33</v>
      </c>
      <c r="R365" s="67" t="n">
        <v>-11.4091246130879</v>
      </c>
      <c r="S365" s="68" t="n">
        <f aca="false">U365*V365*$F$5</f>
        <v>761.429837518464</v>
      </c>
      <c r="T365" s="69" t="n">
        <f aca="false">MAX(0,MIN(1,R365/100+$D$5))</f>
        <v>0.397153615061375</v>
      </c>
      <c r="U365" s="69" t="n">
        <v>0.534711964549483</v>
      </c>
      <c r="V365" s="68" t="n">
        <v>1424</v>
      </c>
      <c r="W365" s="69" t="n">
        <v>0.084758520671361</v>
      </c>
      <c r="X365" s="70" t="s">
        <v>194</v>
      </c>
      <c r="Y365" s="70" t="s">
        <v>189</v>
      </c>
    </row>
    <row r="366" customFormat="false" ht="15" hidden="false" customHeight="false" outlineLevel="0" collapsed="false">
      <c r="A366" s="32" t="s">
        <v>444</v>
      </c>
      <c r="B366" s="32" t="s">
        <v>419</v>
      </c>
      <c r="C366" s="32" t="s">
        <v>613</v>
      </c>
      <c r="D366" s="66" t="n">
        <f aca="false">ROUND(S366*T366,0)</f>
        <v>424</v>
      </c>
      <c r="E366" s="66" t="n">
        <f aca="false">ROUND(S366,0)-D366</f>
        <v>826</v>
      </c>
      <c r="F366" s="66" t="n">
        <f aca="false">IF(COUNTA(D366:E366)=0,"",SUM(D366:E366))</f>
        <v>1250</v>
      </c>
      <c r="G366" s="47" t="n">
        <f aca="false">IF(OR(F366="",F366=0),"",D366/F366)</f>
        <v>0.3392</v>
      </c>
      <c r="H366" s="47" t="n">
        <f aca="false">IF(OR(F366="",F366=0),"",E366/F366)</f>
        <v>0.6608</v>
      </c>
      <c r="I366" s="32" t="s">
        <v>187</v>
      </c>
      <c r="J366" s="36" t="n">
        <v>2.17211657538669</v>
      </c>
      <c r="K366" s="36" t="n">
        <f aca="false">$K$8</f>
        <v>1.08097709874515</v>
      </c>
      <c r="L366" s="36" t="n">
        <f aca="false">SQRT(J366^2+K366^2)</f>
        <v>2.4262320385901</v>
      </c>
      <c r="M366" s="47" t="n">
        <f aca="false">IF(G366="","",MAX(0,G366-1.96*L366/100))</f>
        <v>0.291645852043634</v>
      </c>
      <c r="N366" s="47" t="n">
        <f aca="false">IF(G366="","",MIN(1,G366+1.96*L366/100))</f>
        <v>0.386754147956366</v>
      </c>
      <c r="O366" s="66" t="n">
        <f aca="false">ROUND(S366*W366,0)</f>
        <v>78</v>
      </c>
      <c r="P366" s="66" t="n">
        <f aca="false">IF(F366="","",ROUND(SQRT((F366*L366/100)^2+(G366*O366)^2),0))</f>
        <v>40</v>
      </c>
      <c r="R366" s="67" t="n">
        <v>-17.2395452171992</v>
      </c>
      <c r="S366" s="68" t="n">
        <f aca="false">U366*V366*$F$5</f>
        <v>1250.46090534979</v>
      </c>
      <c r="T366" s="69" t="n">
        <f aca="false">MAX(0,MIN(1,R366/100+$D$5))</f>
        <v>0.338849409020262</v>
      </c>
      <c r="U366" s="69" t="n">
        <v>0.616598079561042</v>
      </c>
      <c r="V366" s="68" t="n">
        <v>2028</v>
      </c>
      <c r="W366" s="69" t="n">
        <v>0.0626598089245614</v>
      </c>
      <c r="X366" s="70" t="s">
        <v>227</v>
      </c>
      <c r="Y366" s="70" t="s">
        <v>189</v>
      </c>
    </row>
    <row r="367" customFormat="false" ht="15" hidden="false" customHeight="false" outlineLevel="0" collapsed="false">
      <c r="A367" s="32" t="s">
        <v>444</v>
      </c>
      <c r="B367" s="32" t="s">
        <v>419</v>
      </c>
      <c r="C367" s="32" t="s">
        <v>614</v>
      </c>
      <c r="D367" s="66" t="n">
        <f aca="false">ROUND(S367*T367,0)</f>
        <v>485</v>
      </c>
      <c r="E367" s="66" t="n">
        <f aca="false">ROUND(S367,0)-D367</f>
        <v>898</v>
      </c>
      <c r="F367" s="66" t="n">
        <f aca="false">IF(COUNTA(D367:E367)=0,"",SUM(D367:E367))</f>
        <v>1383</v>
      </c>
      <c r="G367" s="47" t="n">
        <f aca="false">IF(OR(F367="",F367=0),"",D367/F367)</f>
        <v>0.350686912509038</v>
      </c>
      <c r="H367" s="47" t="n">
        <f aca="false">IF(OR(F367="",F367=0),"",E367/F367)</f>
        <v>0.649313087490962</v>
      </c>
      <c r="I367" s="32" t="s">
        <v>615</v>
      </c>
      <c r="J367" s="36" t="n">
        <v>2.17211657538669</v>
      </c>
      <c r="K367" s="36" t="n">
        <f aca="false">$K$8</f>
        <v>1.08097709874515</v>
      </c>
      <c r="L367" s="36" t="n">
        <f aca="false">SQRT(J367^2+K367^2)</f>
        <v>2.4262320385901</v>
      </c>
      <c r="M367" s="47" t="n">
        <f aca="false">IF(G367="","",MAX(0,G367-1.96*L367/100))</f>
        <v>0.303132764552672</v>
      </c>
      <c r="N367" s="47" t="n">
        <f aca="false">IF(G367="","",MIN(1,G367+1.96*L367/100))</f>
        <v>0.398241060465404</v>
      </c>
      <c r="O367" s="66" t="n">
        <f aca="false">ROUND(S367*W367,0)</f>
        <v>87</v>
      </c>
      <c r="P367" s="66" t="n">
        <f aca="false">IF(F367="","",ROUND(SQRT((F367*L367/100)^2+(G367*O367)^2),0))</f>
        <v>45</v>
      </c>
      <c r="R367" s="67" t="n">
        <v>-16.0929519772348</v>
      </c>
      <c r="S367" s="68" t="n">
        <f aca="false">U367*V367*$F$5</f>
        <v>1383.3299660738</v>
      </c>
      <c r="T367" s="69" t="n">
        <f aca="false">MAX(0,MIN(1,R367/100+$D$5))</f>
        <v>0.350315341419906</v>
      </c>
      <c r="U367" s="69" t="n">
        <v>0.764270699488289</v>
      </c>
      <c r="V367" s="68" t="n">
        <v>1810</v>
      </c>
      <c r="W367" s="69" t="n">
        <v>0.0626598089245614</v>
      </c>
      <c r="X367" s="70" t="s">
        <v>227</v>
      </c>
      <c r="Y367" s="70" t="s">
        <v>189</v>
      </c>
    </row>
    <row r="368" customFormat="false" ht="15" hidden="false" customHeight="false" outlineLevel="0" collapsed="false">
      <c r="A368" s="32" t="s">
        <v>444</v>
      </c>
      <c r="B368" s="32" t="s">
        <v>616</v>
      </c>
      <c r="C368" s="32" t="s">
        <v>616</v>
      </c>
      <c r="D368" s="66" t="n">
        <f aca="false">ROUND(S368*T368,0)</f>
        <v>212</v>
      </c>
      <c r="E368" s="66" t="n">
        <f aca="false">ROUND(S368,0)-D368</f>
        <v>226</v>
      </c>
      <c r="F368" s="66" t="n">
        <f aca="false">IF(COUNTA(D368:E368)=0,"",SUM(D368:E368))</f>
        <v>438</v>
      </c>
      <c r="G368" s="47" t="n">
        <f aca="false">IF(OR(F368="",F368=0),"",D368/F368)</f>
        <v>0.484018264840183</v>
      </c>
      <c r="H368" s="47" t="n">
        <f aca="false">IF(OR(F368="",F368=0),"",E368/F368)</f>
        <v>0.515981735159817</v>
      </c>
      <c r="I368" s="32" t="s">
        <v>187</v>
      </c>
      <c r="J368" s="36" t="n">
        <v>3.50278191458698</v>
      </c>
      <c r="K368" s="36" t="n">
        <f aca="false">$K$8</f>
        <v>1.08097709874515</v>
      </c>
      <c r="L368" s="36" t="n">
        <f aca="false">SQRT(J368^2+K368^2)</f>
        <v>3.66578676809892</v>
      </c>
      <c r="M368" s="47" t="n">
        <f aca="false">IF(G368="","",MAX(0,G368-1.96*L368/100))</f>
        <v>0.412168844185444</v>
      </c>
      <c r="N368" s="47" t="n">
        <f aca="false">IF(G368="","",MIN(1,G368+1.96*L368/100))</f>
        <v>0.555867685494922</v>
      </c>
      <c r="O368" s="66" t="n">
        <f aca="false">ROUND(S368*W368,0)</f>
        <v>63</v>
      </c>
      <c r="P368" s="66" t="n">
        <f aca="false">IF(F368="","",ROUND(SQRT((F368*L368/100)^2+(G368*O368)^2),0))</f>
        <v>34</v>
      </c>
      <c r="R368" s="67" t="n">
        <v>-2.76502994373144</v>
      </c>
      <c r="S368" s="68" t="n">
        <f aca="false">U368*V368*$F$5</f>
        <v>438.292134831461</v>
      </c>
      <c r="T368" s="69" t="n">
        <f aca="false">MAX(0,MIN(1,R368/100+$D$5))</f>
        <v>0.483594561754939</v>
      </c>
      <c r="U368" s="69" t="n">
        <v>0.51685393258427</v>
      </c>
      <c r="V368" s="68" t="n">
        <v>848</v>
      </c>
      <c r="W368" s="69" t="n">
        <v>0.144238908687966</v>
      </c>
      <c r="X368" s="70" t="s">
        <v>188</v>
      </c>
      <c r="Y368" s="70" t="s">
        <v>189</v>
      </c>
    </row>
    <row r="369" customFormat="false" ht="15" hidden="false" customHeight="false" outlineLevel="0" collapsed="false">
      <c r="A369" s="32" t="s">
        <v>444</v>
      </c>
      <c r="B369" s="32" t="s">
        <v>617</v>
      </c>
      <c r="C369" s="32" t="s">
        <v>618</v>
      </c>
      <c r="D369" s="66" t="n">
        <f aca="false">ROUND(S369*T369,0)</f>
        <v>419</v>
      </c>
      <c r="E369" s="66" t="n">
        <f aca="false">ROUND(S369,0)-D369</f>
        <v>560</v>
      </c>
      <c r="F369" s="66" t="n">
        <f aca="false">IF(COUNTA(D369:E369)=0,"",SUM(D369:E369))</f>
        <v>979</v>
      </c>
      <c r="G369" s="47" t="n">
        <f aca="false">IF(OR(F369="",F369=0),"",D369/F369)</f>
        <v>0.427987742594484</v>
      </c>
      <c r="H369" s="47" t="n">
        <f aca="false">IF(OR(F369="",F369=0),"",E369/F369)</f>
        <v>0.572012257405516</v>
      </c>
      <c r="I369" s="32" t="s">
        <v>187</v>
      </c>
      <c r="J369" s="36" t="n">
        <v>2.17211657538669</v>
      </c>
      <c r="K369" s="36" t="n">
        <f aca="false">$K$8</f>
        <v>1.08097709874515</v>
      </c>
      <c r="L369" s="36" t="n">
        <f aca="false">SQRT(J369^2+K369^2)</f>
        <v>2.4262320385901</v>
      </c>
      <c r="M369" s="47" t="n">
        <f aca="false">IF(G369="","",MAX(0,G369-1.96*L369/100))</f>
        <v>0.380433594638118</v>
      </c>
      <c r="N369" s="47" t="n">
        <f aca="false">IF(G369="","",MIN(1,G369+1.96*L369/100))</f>
        <v>0.47554189055085</v>
      </c>
      <c r="O369" s="66" t="n">
        <f aca="false">ROUND(S369*W369,0)</f>
        <v>61</v>
      </c>
      <c r="P369" s="66" t="n">
        <f aca="false">IF(F369="","",ROUND(SQRT((F369*L369/100)^2+(G369*O369)^2),0))</f>
        <v>35</v>
      </c>
      <c r="R369" s="67" t="n">
        <v>-8.37142738443499</v>
      </c>
      <c r="S369" s="68" t="n">
        <f aca="false">U369*V369*$F$5</f>
        <v>979.331514324693</v>
      </c>
      <c r="T369" s="69" t="n">
        <f aca="false">MAX(0,MIN(1,R369/100+$D$5))</f>
        <v>0.427530587347904</v>
      </c>
      <c r="U369" s="69" t="n">
        <v>0.668485675306958</v>
      </c>
      <c r="V369" s="68" t="n">
        <v>1465</v>
      </c>
      <c r="W369" s="69" t="n">
        <v>0.0626598089245614</v>
      </c>
      <c r="X369" s="70" t="s">
        <v>227</v>
      </c>
      <c r="Y369" s="70" t="s">
        <v>189</v>
      </c>
    </row>
    <row r="370" customFormat="false" ht="15" hidden="false" customHeight="false" outlineLevel="0" collapsed="false">
      <c r="A370" s="32" t="s">
        <v>444</v>
      </c>
      <c r="B370" s="32" t="s">
        <v>617</v>
      </c>
      <c r="C370" s="32" t="s">
        <v>619</v>
      </c>
      <c r="D370" s="66" t="n">
        <f aca="false">ROUND(S370*T370,0)</f>
        <v>364</v>
      </c>
      <c r="E370" s="66" t="n">
        <f aca="false">ROUND(S370,0)-D370</f>
        <v>564</v>
      </c>
      <c r="F370" s="66" t="n">
        <f aca="false">IF(COUNTA(D370:E370)=0,"",SUM(D370:E370))</f>
        <v>928</v>
      </c>
      <c r="G370" s="47" t="n">
        <f aca="false">IF(OR(F370="",F370=0),"",D370/F370)</f>
        <v>0.392241379310345</v>
      </c>
      <c r="H370" s="47" t="n">
        <f aca="false">IF(OR(F370="",F370=0),"",E370/F370)</f>
        <v>0.607758620689655</v>
      </c>
      <c r="I370" s="32" t="s">
        <v>187</v>
      </c>
      <c r="J370" s="36" t="n">
        <v>2.17211657538669</v>
      </c>
      <c r="K370" s="36" t="n">
        <f aca="false">$K$8</f>
        <v>1.08097709874515</v>
      </c>
      <c r="L370" s="36" t="n">
        <f aca="false">SQRT(J370^2+K370^2)</f>
        <v>2.4262320385901</v>
      </c>
      <c r="M370" s="47" t="n">
        <f aca="false">IF(G370="","",MAX(0,G370-1.96*L370/100))</f>
        <v>0.344687231353979</v>
      </c>
      <c r="N370" s="47" t="n">
        <f aca="false">IF(G370="","",MIN(1,G370+1.96*L370/100))</f>
        <v>0.439795527266711</v>
      </c>
      <c r="O370" s="66" t="n">
        <f aca="false">ROUND(S370*W370,0)</f>
        <v>58</v>
      </c>
      <c r="P370" s="66" t="n">
        <f aca="false">IF(F370="","",ROUND(SQRT((F370*L370/100)^2+(G370*O370)^2),0))</f>
        <v>32</v>
      </c>
      <c r="R370" s="67" t="n">
        <v>-11.9100433536324</v>
      </c>
      <c r="S370" s="68" t="n">
        <f aca="false">U370*V370*$F$5</f>
        <v>927.869774919614</v>
      </c>
      <c r="T370" s="69" t="n">
        <f aca="false">MAX(0,MIN(1,R370/100+$D$5))</f>
        <v>0.39214442765593</v>
      </c>
      <c r="U370" s="69" t="n">
        <v>0.679260450160772</v>
      </c>
      <c r="V370" s="68" t="n">
        <v>1366</v>
      </c>
      <c r="W370" s="69" t="n">
        <v>0.0626598089245614</v>
      </c>
      <c r="X370" s="70" t="s">
        <v>227</v>
      </c>
      <c r="Y370" s="70" t="s">
        <v>189</v>
      </c>
    </row>
    <row r="371" customFormat="false" ht="15" hidden="false" customHeight="false" outlineLevel="0" collapsed="false">
      <c r="A371" s="32" t="s">
        <v>444</v>
      </c>
      <c r="B371" s="32" t="s">
        <v>617</v>
      </c>
      <c r="C371" s="32" t="s">
        <v>620</v>
      </c>
      <c r="D371" s="66" t="n">
        <f aca="false">ROUND(S371*T371,0)</f>
        <v>431</v>
      </c>
      <c r="E371" s="66" t="n">
        <f aca="false">ROUND(S371,0)-D371</f>
        <v>458</v>
      </c>
      <c r="F371" s="66" t="n">
        <f aca="false">IF(COUNTA(D371:E371)=0,"",SUM(D371:E371))</f>
        <v>889</v>
      </c>
      <c r="G371" s="47" t="n">
        <f aca="false">IF(OR(F371="",F371=0),"",D371/F371)</f>
        <v>0.484814398200225</v>
      </c>
      <c r="H371" s="47" t="n">
        <f aca="false">IF(OR(F371="",F371=0),"",E371/F371)</f>
        <v>0.515185601799775</v>
      </c>
      <c r="I371" s="32" t="s">
        <v>187</v>
      </c>
      <c r="J371" s="36" t="n">
        <v>2.43699899914484</v>
      </c>
      <c r="K371" s="36" t="n">
        <f aca="false">$K$8</f>
        <v>1.08097709874515</v>
      </c>
      <c r="L371" s="36" t="n">
        <f aca="false">SQRT(J371^2+K371^2)</f>
        <v>2.66598492303397</v>
      </c>
      <c r="M371" s="47" t="n">
        <f aca="false">IF(G371="","",MAX(0,G371-1.96*L371/100))</f>
        <v>0.432561093708759</v>
      </c>
      <c r="N371" s="47" t="n">
        <f aca="false">IF(G371="","",MIN(1,G371+1.96*L371/100))</f>
        <v>0.537067702691691</v>
      </c>
      <c r="O371" s="66" t="n">
        <f aca="false">ROUND(S371*W371,0)</f>
        <v>75</v>
      </c>
      <c r="P371" s="66" t="n">
        <f aca="false">IF(F371="","",ROUND(SQRT((F371*L371/100)^2+(G371*O371)^2),0))</f>
        <v>43</v>
      </c>
      <c r="R371" s="67" t="n">
        <v>-2.64558766706717</v>
      </c>
      <c r="S371" s="68" t="n">
        <f aca="false">U371*V371*$F$5</f>
        <v>888.564146620848</v>
      </c>
      <c r="T371" s="69" t="n">
        <f aca="false">MAX(0,MIN(1,R371/100+$D$5))</f>
        <v>0.484788984521582</v>
      </c>
      <c r="U371" s="69" t="n">
        <v>0.521764032073311</v>
      </c>
      <c r="V371" s="68" t="n">
        <v>1703</v>
      </c>
      <c r="W371" s="69" t="n">
        <v>0.084758520671361</v>
      </c>
      <c r="X371" s="70" t="s">
        <v>194</v>
      </c>
      <c r="Y371" s="70" t="s">
        <v>189</v>
      </c>
    </row>
    <row r="372" customFormat="false" ht="15" hidden="false" customHeight="false" outlineLevel="0" collapsed="false">
      <c r="A372" s="32" t="s">
        <v>444</v>
      </c>
      <c r="B372" s="32" t="s">
        <v>617</v>
      </c>
      <c r="C372" s="32" t="s">
        <v>621</v>
      </c>
      <c r="D372" s="66" t="n">
        <f aca="false">ROUND(S372*T372,0)</f>
        <v>241</v>
      </c>
      <c r="E372" s="66" t="n">
        <f aca="false">ROUND(S372,0)-D372</f>
        <v>340</v>
      </c>
      <c r="F372" s="66" t="n">
        <f aca="false">IF(COUNTA(D372:E372)=0,"",SUM(D372:E372))</f>
        <v>581</v>
      </c>
      <c r="G372" s="47" t="n">
        <f aca="false">IF(OR(F372="",F372=0),"",D372/F372)</f>
        <v>0.414802065404475</v>
      </c>
      <c r="H372" s="47" t="n">
        <f aca="false">IF(OR(F372="",F372=0),"",E372/F372)</f>
        <v>0.585197934595525</v>
      </c>
      <c r="I372" s="32" t="s">
        <v>187</v>
      </c>
      <c r="J372" s="36" t="n">
        <v>2.43699899914484</v>
      </c>
      <c r="K372" s="36" t="n">
        <f aca="false">$K$8</f>
        <v>1.08097709874515</v>
      </c>
      <c r="L372" s="36" t="n">
        <f aca="false">SQRT(J372^2+K372^2)</f>
        <v>2.66598492303397</v>
      </c>
      <c r="M372" s="47" t="n">
        <f aca="false">IF(G372="","",MAX(0,G372-1.96*L372/100))</f>
        <v>0.362548760913009</v>
      </c>
      <c r="N372" s="47" t="n">
        <f aca="false">IF(G372="","",MIN(1,G372+1.96*L372/100))</f>
        <v>0.467055369895941</v>
      </c>
      <c r="O372" s="66" t="n">
        <f aca="false">ROUND(S372*W372,0)</f>
        <v>49</v>
      </c>
      <c r="P372" s="66" t="n">
        <f aca="false">IF(F372="","",ROUND(SQRT((F372*L372/100)^2+(G372*O372)^2),0))</f>
        <v>26</v>
      </c>
      <c r="R372" s="67" t="n">
        <v>-9.54694416058287</v>
      </c>
      <c r="S372" s="68" t="n">
        <f aca="false">U372*V372*$F$5</f>
        <v>580.714285714285</v>
      </c>
      <c r="T372" s="69" t="n">
        <f aca="false">MAX(0,MIN(1,R372/100+$D$5))</f>
        <v>0.415775419586425</v>
      </c>
      <c r="U372" s="69" t="n">
        <v>0.714285714285714</v>
      </c>
      <c r="V372" s="68" t="n">
        <v>813</v>
      </c>
      <c r="W372" s="69" t="n">
        <v>0.084758520671361</v>
      </c>
      <c r="X372" s="70" t="s">
        <v>194</v>
      </c>
      <c r="Y372" s="70" t="s">
        <v>189</v>
      </c>
    </row>
    <row r="373" customFormat="false" ht="15" hidden="false" customHeight="false" outlineLevel="0" collapsed="false">
      <c r="A373" s="32" t="s">
        <v>444</v>
      </c>
      <c r="B373" s="32" t="s">
        <v>622</v>
      </c>
      <c r="C373" s="32" t="s">
        <v>623</v>
      </c>
      <c r="D373" s="66" t="n">
        <f aca="false">ROUND(S373*T373,0)</f>
        <v>454</v>
      </c>
      <c r="E373" s="66" t="n">
        <f aca="false">ROUND(S373,0)-D373</f>
        <v>311</v>
      </c>
      <c r="F373" s="66" t="n">
        <f aca="false">IF(COUNTA(D373:E373)=0,"",SUM(D373:E373))</f>
        <v>765</v>
      </c>
      <c r="G373" s="47" t="n">
        <f aca="false">IF(OR(F373="",F373=0),"",D373/F373)</f>
        <v>0.593464052287582</v>
      </c>
      <c r="H373" s="47" t="n">
        <f aca="false">IF(OR(F373="",F373=0),"",E373/F373)</f>
        <v>0.406535947712418</v>
      </c>
      <c r="I373" s="32" t="s">
        <v>187</v>
      </c>
      <c r="J373" s="36" t="n">
        <v>2.43699899914484</v>
      </c>
      <c r="K373" s="36" t="n">
        <f aca="false">$K$8</f>
        <v>1.08097709874515</v>
      </c>
      <c r="L373" s="36" t="n">
        <f aca="false">SQRT(J373^2+K373^2)</f>
        <v>2.66598492303397</v>
      </c>
      <c r="M373" s="47" t="n">
        <f aca="false">IF(G373="","",MAX(0,G373-1.96*L373/100))</f>
        <v>0.541210747796116</v>
      </c>
      <c r="N373" s="47" t="n">
        <f aca="false">IF(G373="","",MIN(1,G373+1.96*L373/100))</f>
        <v>0.645717356779048</v>
      </c>
      <c r="O373" s="66" t="n">
        <f aca="false">ROUND(S373*W373,0)</f>
        <v>65</v>
      </c>
      <c r="P373" s="66" t="n">
        <f aca="false">IF(F373="","",ROUND(SQRT((F373*L373/100)^2+(G373*O373)^2),0))</f>
        <v>44</v>
      </c>
      <c r="R373" s="67" t="n">
        <v>8.26959460468892</v>
      </c>
      <c r="S373" s="68" t="n">
        <f aca="false">U373*V373*$F$5</f>
        <v>764.667071688942</v>
      </c>
      <c r="T373" s="69" t="n">
        <f aca="false">MAX(0,MIN(1,R373/100+$D$5))</f>
        <v>0.593940807239143</v>
      </c>
      <c r="U373" s="69" t="n">
        <v>0.451397326852977</v>
      </c>
      <c r="V373" s="68" t="n">
        <v>1694</v>
      </c>
      <c r="W373" s="69" t="n">
        <v>0.084758520671361</v>
      </c>
      <c r="X373" s="70" t="s">
        <v>194</v>
      </c>
      <c r="Y373" s="70" t="s">
        <v>189</v>
      </c>
    </row>
    <row r="374" customFormat="false" ht="15" hidden="false" customHeight="false" outlineLevel="0" collapsed="false">
      <c r="A374" s="32" t="s">
        <v>444</v>
      </c>
      <c r="B374" s="32" t="s">
        <v>622</v>
      </c>
      <c r="C374" s="32" t="s">
        <v>624</v>
      </c>
      <c r="D374" s="66" t="n">
        <f aca="false">ROUND(S374*T374,0)</f>
        <v>346</v>
      </c>
      <c r="E374" s="66" t="n">
        <f aca="false">ROUND(S374,0)-D374</f>
        <v>273</v>
      </c>
      <c r="F374" s="66" t="n">
        <f aca="false">IF(COUNTA(D374:E374)=0,"",SUM(D374:E374))</f>
        <v>619</v>
      </c>
      <c r="G374" s="47" t="n">
        <f aca="false">IF(OR(F374="",F374=0),"",D374/F374)</f>
        <v>0.558966074313409</v>
      </c>
      <c r="H374" s="47" t="n">
        <f aca="false">IF(OR(F374="",F374=0),"",E374/F374)</f>
        <v>0.441033925686591</v>
      </c>
      <c r="I374" s="32" t="s">
        <v>187</v>
      </c>
      <c r="J374" s="36" t="n">
        <v>2.43699899914484</v>
      </c>
      <c r="K374" s="36" t="n">
        <f aca="false">$K$8</f>
        <v>1.08097709874515</v>
      </c>
      <c r="L374" s="36" t="n">
        <f aca="false">SQRT(J374^2+K374^2)</f>
        <v>2.66598492303397</v>
      </c>
      <c r="M374" s="47" t="n">
        <f aca="false">IF(G374="","",MAX(0,G374-1.96*L374/100))</f>
        <v>0.506712769821943</v>
      </c>
      <c r="N374" s="47" t="n">
        <f aca="false">IF(G374="","",MIN(1,G374+1.96*L374/100))</f>
        <v>0.611219378804875</v>
      </c>
      <c r="O374" s="66" t="n">
        <f aca="false">ROUND(S374*W374,0)</f>
        <v>52</v>
      </c>
      <c r="P374" s="66" t="n">
        <f aca="false">IF(F374="","",ROUND(SQRT((F374*L374/100)^2+(G374*O374)^2),0))</f>
        <v>33</v>
      </c>
      <c r="R374" s="67" t="n">
        <v>4.73802168302717</v>
      </c>
      <c r="S374" s="68" t="n">
        <f aca="false">U374*V374*$F$5</f>
        <v>619.017871017871</v>
      </c>
      <c r="T374" s="69" t="n">
        <f aca="false">MAX(0,MIN(1,R374/100+$D$5))</f>
        <v>0.558625078022525</v>
      </c>
      <c r="U374" s="69" t="n">
        <v>0.469308469308469</v>
      </c>
      <c r="V374" s="68" t="n">
        <v>1319</v>
      </c>
      <c r="W374" s="69" t="n">
        <v>0.084758520671361</v>
      </c>
      <c r="X374" s="70" t="s">
        <v>194</v>
      </c>
      <c r="Y374" s="70" t="s">
        <v>189</v>
      </c>
    </row>
    <row r="375" customFormat="false" ht="15" hidden="false" customHeight="false" outlineLevel="0" collapsed="false">
      <c r="A375" s="32" t="s">
        <v>444</v>
      </c>
      <c r="B375" s="32" t="s">
        <v>622</v>
      </c>
      <c r="C375" s="32" t="s">
        <v>625</v>
      </c>
      <c r="D375" s="66" t="n">
        <f aca="false">ROUND(S375*T375,0)</f>
        <v>516</v>
      </c>
      <c r="E375" s="66" t="n">
        <f aca="false">ROUND(S375,0)-D375</f>
        <v>450</v>
      </c>
      <c r="F375" s="66" t="n">
        <f aca="false">IF(COUNTA(D375:E375)=0,"",SUM(D375:E375))</f>
        <v>966</v>
      </c>
      <c r="G375" s="47" t="n">
        <f aca="false">IF(OR(F375="",F375=0),"",D375/F375)</f>
        <v>0.53416149068323</v>
      </c>
      <c r="H375" s="47" t="n">
        <f aca="false">IF(OR(F375="",F375=0),"",E375/F375)</f>
        <v>0.46583850931677</v>
      </c>
      <c r="I375" s="32" t="s">
        <v>187</v>
      </c>
      <c r="J375" s="36" t="n">
        <v>2.17211657538669</v>
      </c>
      <c r="K375" s="36" t="n">
        <f aca="false">$K$8</f>
        <v>1.08097709874515</v>
      </c>
      <c r="L375" s="36" t="n">
        <f aca="false">SQRT(J375^2+K375^2)</f>
        <v>2.4262320385901</v>
      </c>
      <c r="M375" s="47" t="n">
        <f aca="false">IF(G375="","",MAX(0,G375-1.96*L375/100))</f>
        <v>0.486607342726864</v>
      </c>
      <c r="N375" s="47" t="n">
        <f aca="false">IF(G375="","",MIN(1,G375+1.96*L375/100))</f>
        <v>0.581715638639596</v>
      </c>
      <c r="O375" s="66" t="n">
        <f aca="false">ROUND(S375*W375,0)</f>
        <v>61</v>
      </c>
      <c r="P375" s="66" t="n">
        <f aca="false">IF(F375="","",ROUND(SQRT((F375*L375/100)^2+(G375*O375)^2),0))</f>
        <v>40</v>
      </c>
      <c r="R375" s="67" t="n">
        <v>2.31536356295566</v>
      </c>
      <c r="S375" s="68" t="n">
        <f aca="false">U375*V375*$F$5</f>
        <v>966.474176094441</v>
      </c>
      <c r="T375" s="69" t="n">
        <f aca="false">MAX(0,MIN(1,R375/100+$D$5))</f>
        <v>0.53439849682181</v>
      </c>
      <c r="U375" s="69" t="n">
        <v>0.465322183964584</v>
      </c>
      <c r="V375" s="68" t="n">
        <v>2077</v>
      </c>
      <c r="W375" s="69" t="n">
        <v>0.0626598089245614</v>
      </c>
      <c r="X375" s="70" t="s">
        <v>227</v>
      </c>
      <c r="Y375" s="70" t="s">
        <v>189</v>
      </c>
    </row>
    <row r="376" customFormat="false" ht="15" hidden="false" customHeight="false" outlineLevel="0" collapsed="false">
      <c r="A376" s="32" t="s">
        <v>444</v>
      </c>
      <c r="B376" s="32" t="s">
        <v>626</v>
      </c>
      <c r="C376" s="32" t="s">
        <v>626</v>
      </c>
      <c r="D376" s="66" t="n">
        <f aca="false">ROUND(S376*T376,0)</f>
        <v>494</v>
      </c>
      <c r="E376" s="66" t="n">
        <f aca="false">ROUND(S376,0)-D376</f>
        <v>651</v>
      </c>
      <c r="F376" s="66" t="n">
        <f aca="false">IF(COUNTA(D376:E376)=0,"",SUM(D376:E376))</f>
        <v>1145</v>
      </c>
      <c r="G376" s="47" t="n">
        <f aca="false">IF(OR(F376="",F376=0),"",D376/F376)</f>
        <v>0.431441048034935</v>
      </c>
      <c r="H376" s="47" t="n">
        <f aca="false">IF(OR(F376="",F376=0),"",E376/F376)</f>
        <v>0.568558951965066</v>
      </c>
      <c r="I376" s="32" t="s">
        <v>187</v>
      </c>
      <c r="J376" s="36" t="n">
        <v>2.17211657538669</v>
      </c>
      <c r="K376" s="36" t="n">
        <f aca="false">$K$8</f>
        <v>1.08097709874515</v>
      </c>
      <c r="L376" s="36" t="n">
        <f aca="false">SQRT(J376^2+K376^2)</f>
        <v>2.4262320385901</v>
      </c>
      <c r="M376" s="47" t="n">
        <f aca="false">IF(G376="","",MAX(0,G376-1.96*L376/100))</f>
        <v>0.383886900078568</v>
      </c>
      <c r="N376" s="47" t="n">
        <f aca="false">IF(G376="","",MIN(1,G376+1.96*L376/100))</f>
        <v>0.478995195991301</v>
      </c>
      <c r="O376" s="66" t="n">
        <f aca="false">ROUND(S376*W376,0)</f>
        <v>72</v>
      </c>
      <c r="P376" s="66" t="n">
        <f aca="false">IF(F376="","",ROUND(SQRT((F376*L376/100)^2+(G376*O376)^2),0))</f>
        <v>42</v>
      </c>
      <c r="R376" s="67" t="n">
        <v>-8.00919632010821</v>
      </c>
      <c r="S376" s="68" t="n">
        <f aca="false">U376*V376*$F$5</f>
        <v>1145.48062775871</v>
      </c>
      <c r="T376" s="69" t="n">
        <f aca="false">MAX(0,MIN(1,R376/100+$D$5))</f>
        <v>0.431152897991171</v>
      </c>
      <c r="U376" s="69" t="n">
        <v>0.537027954879843</v>
      </c>
      <c r="V376" s="68" t="n">
        <v>2133</v>
      </c>
      <c r="W376" s="69" t="n">
        <v>0.0626598089245614</v>
      </c>
      <c r="X376" s="70" t="s">
        <v>227</v>
      </c>
      <c r="Y376" s="70" t="s">
        <v>189</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629</v>
      </c>
    </row>
    <row r="2" customFormat="false" ht="15" hidden="false" customHeight="false" outlineLevel="0" collapsed="false">
      <c r="A2" s="2" t="s">
        <v>145</v>
      </c>
    </row>
    <row r="3" customFormat="false" ht="15" hidden="false" customHeight="false" outlineLevel="0" collapsed="false">
      <c r="A3" s="13" t="s">
        <v>146</v>
      </c>
      <c r="B3" s="13"/>
      <c r="C3" s="13"/>
      <c r="D3" s="13"/>
      <c r="E3" s="13"/>
      <c r="F3" s="13"/>
      <c r="G3" s="13"/>
      <c r="H3" s="13"/>
      <c r="I3" s="13"/>
    </row>
    <row r="4" customFormat="false" ht="15" hidden="false" customHeight="false" outlineLevel="0" collapsed="false">
      <c r="A4" s="0" t="s">
        <v>147</v>
      </c>
      <c r="B4" s="0" t="s">
        <v>630</v>
      </c>
      <c r="C4" s="0" t="s">
        <v>149</v>
      </c>
      <c r="D4" s="55" t="n">
        <v>46300</v>
      </c>
      <c r="E4" s="56" t="s">
        <v>150</v>
      </c>
      <c r="F4" s="56" t="s">
        <v>151</v>
      </c>
      <c r="G4" s="56" t="s">
        <v>152</v>
      </c>
      <c r="H4" s="56" t="s">
        <v>153</v>
      </c>
    </row>
    <row r="5" customFormat="false" ht="15" hidden="false" customHeight="false" outlineLevel="0" collapsed="false">
      <c r="A5" s="0" t="s">
        <v>154</v>
      </c>
      <c r="B5" s="57" t="n">
        <f aca="false">'Scenario &amp; Comparison'!$C$6</f>
        <v>0.494960810113265</v>
      </c>
      <c r="C5" s="56" t="s">
        <v>155</v>
      </c>
      <c r="D5" s="58" t="n">
        <f aca="false">B5-SUMPRODUCT(R12:R376,S12:S376)/SUM(S12:S376)/100</f>
        <v>0.515669082515115</v>
      </c>
      <c r="E5" s="56" t="s">
        <v>156</v>
      </c>
      <c r="F5" s="59" t="n">
        <f aca="false">'Scenario &amp; Comparison'!$C$7</f>
        <v>1</v>
      </c>
    </row>
    <row r="6" customFormat="false" ht="15" hidden="false" customHeight="false" outlineLevel="0" collapsed="false">
      <c r="A6" s="4" t="s">
        <v>157</v>
      </c>
      <c r="B6" s="4"/>
      <c r="C6" s="4"/>
      <c r="D6" s="4"/>
      <c r="E6" s="4"/>
      <c r="F6" s="4"/>
      <c r="G6" s="4"/>
      <c r="H6" s="4"/>
      <c r="I6" s="4"/>
      <c r="J6" s="4"/>
      <c r="K6" s="4"/>
      <c r="L6" s="4"/>
      <c r="M6" s="4"/>
      <c r="N6" s="4"/>
      <c r="O6" s="4"/>
      <c r="P6" s="4"/>
    </row>
    <row r="7" customFormat="false" ht="45" hidden="false" customHeight="true" outlineLevel="0" collapsed="false">
      <c r="A7" s="8" t="s">
        <v>158</v>
      </c>
      <c r="B7" s="8" t="s">
        <v>159</v>
      </c>
      <c r="C7" s="8" t="s">
        <v>160</v>
      </c>
      <c r="D7" s="8" t="s">
        <v>37</v>
      </c>
      <c r="E7" s="8" t="s">
        <v>38</v>
      </c>
      <c r="F7" s="8" t="s">
        <v>39</v>
      </c>
      <c r="G7" s="8" t="s">
        <v>40</v>
      </c>
      <c r="H7" s="8" t="s">
        <v>161</v>
      </c>
      <c r="I7" s="8" t="s">
        <v>162</v>
      </c>
      <c r="J7" s="8" t="s">
        <v>163</v>
      </c>
      <c r="K7" s="8" t="s">
        <v>164</v>
      </c>
      <c r="L7" s="8" t="s">
        <v>165</v>
      </c>
      <c r="M7" s="8" t="s">
        <v>166</v>
      </c>
      <c r="N7" s="8" t="s">
        <v>167</v>
      </c>
      <c r="O7" s="8" t="s">
        <v>168</v>
      </c>
      <c r="P7" s="8" t="s">
        <v>169</v>
      </c>
    </row>
    <row r="8" customFormat="false" ht="15" hidden="false" customHeight="false" outlineLevel="0" collapsed="false">
      <c r="A8" s="20" t="s">
        <v>170</v>
      </c>
      <c r="B8" s="20" t="s">
        <v>171</v>
      </c>
      <c r="C8" s="20"/>
      <c r="D8" s="60" t="n">
        <f aca="false">SUM(D12:D376)</f>
        <v>152001</v>
      </c>
      <c r="E8" s="60" t="n">
        <f aca="false">SUM(E12:E376)</f>
        <v>155099</v>
      </c>
      <c r="F8" s="60" t="n">
        <f aca="false">D8+E8</f>
        <v>307100</v>
      </c>
      <c r="G8" s="61" t="n">
        <f aca="false">IF(F8=0,"",D8/F8)</f>
        <v>0.494956040377727</v>
      </c>
      <c r="H8" s="61" t="n">
        <f aca="false">IF(F8=0,"",E8/F8)</f>
        <v>0.505043959622273</v>
      </c>
      <c r="I8" s="20" t="s">
        <v>172</v>
      </c>
      <c r="J8" s="62" t="n">
        <v>0</v>
      </c>
      <c r="K8" s="62" t="n">
        <v>1.08142818440797</v>
      </c>
      <c r="L8" s="62" t="n">
        <f aca="false">SQRT(J8^2+K8^2)</f>
        <v>1.08142818440797</v>
      </c>
      <c r="M8" s="61" t="n">
        <f aca="false">G8-1.96*L8/100</f>
        <v>0.473760047963331</v>
      </c>
      <c r="N8" s="61" t="n">
        <f aca="false">G8+1.96*L8/100</f>
        <v>0.516152032792123</v>
      </c>
      <c r="O8" s="60" t="n">
        <f aca="false">ROUND(F8*0.03668,0)</f>
        <v>11264</v>
      </c>
      <c r="P8" s="60" t="n">
        <f aca="false">ROUND(SQRT((F8*L8/100)^2+(G8*O8)^2),0)</f>
        <v>6489</v>
      </c>
    </row>
    <row r="9" customFormat="false" ht="15" hidden="false" customHeight="false" outlineLevel="0" collapsed="false">
      <c r="A9" s="13" t="s">
        <v>173</v>
      </c>
      <c r="B9" s="13"/>
      <c r="C9" s="13"/>
      <c r="D9" s="13"/>
      <c r="E9" s="13"/>
      <c r="F9" s="13"/>
      <c r="G9" s="13"/>
      <c r="H9" s="13"/>
      <c r="I9" s="13"/>
      <c r="J9" s="13"/>
      <c r="K9" s="13"/>
      <c r="L9" s="13"/>
      <c r="M9" s="13"/>
      <c r="N9" s="13"/>
      <c r="O9" s="13"/>
      <c r="P9" s="13"/>
    </row>
    <row r="10" customFormat="false" ht="15" hidden="false" customHeight="false" outlineLevel="0" collapsed="false">
      <c r="A10" s="4" t="s">
        <v>174</v>
      </c>
      <c r="B10" s="4"/>
      <c r="C10" s="4"/>
      <c r="D10" s="4"/>
      <c r="E10" s="4"/>
      <c r="F10" s="4"/>
      <c r="G10" s="4"/>
      <c r="H10" s="4"/>
      <c r="I10" s="4"/>
      <c r="J10" s="4"/>
      <c r="K10" s="4"/>
      <c r="L10" s="4"/>
      <c r="M10" s="4"/>
      <c r="N10" s="4"/>
      <c r="O10" s="4"/>
      <c r="P10" s="4"/>
      <c r="R10" s="63" t="s">
        <v>175</v>
      </c>
      <c r="S10" s="64"/>
      <c r="T10" s="64"/>
      <c r="U10" s="64"/>
      <c r="V10" s="64"/>
      <c r="W10" s="64"/>
      <c r="X10" s="64"/>
      <c r="Y10" s="64"/>
    </row>
    <row r="11" customFormat="false" ht="31.5" hidden="false" customHeight="true" outlineLevel="0" collapsed="false">
      <c r="A11" s="8" t="s">
        <v>136</v>
      </c>
      <c r="B11" s="8" t="s">
        <v>137</v>
      </c>
      <c r="C11" s="8" t="s">
        <v>138</v>
      </c>
      <c r="D11" s="8" t="s">
        <v>37</v>
      </c>
      <c r="E11" s="8" t="s">
        <v>38</v>
      </c>
      <c r="F11" s="8" t="s">
        <v>39</v>
      </c>
      <c r="G11" s="8" t="s">
        <v>40</v>
      </c>
      <c r="H11" s="8" t="s">
        <v>161</v>
      </c>
      <c r="I11" s="8" t="s">
        <v>176</v>
      </c>
      <c r="J11" s="8" t="s">
        <v>163</v>
      </c>
      <c r="K11" s="8" t="s">
        <v>164</v>
      </c>
      <c r="L11" s="8" t="s">
        <v>165</v>
      </c>
      <c r="M11" s="8" t="s">
        <v>166</v>
      </c>
      <c r="N11" s="8" t="s">
        <v>167</v>
      </c>
      <c r="O11" s="8" t="s">
        <v>168</v>
      </c>
      <c r="P11" s="8" t="s">
        <v>169</v>
      </c>
      <c r="R11" s="65" t="s">
        <v>177</v>
      </c>
      <c r="S11" s="65" t="s">
        <v>178</v>
      </c>
      <c r="T11" s="65" t="s">
        <v>179</v>
      </c>
      <c r="U11" s="65" t="s">
        <v>180</v>
      </c>
      <c r="V11" s="65" t="s">
        <v>181</v>
      </c>
      <c r="W11" s="65" t="s">
        <v>182</v>
      </c>
      <c r="X11" s="65" t="s">
        <v>183</v>
      </c>
      <c r="Y11" s="65" t="s">
        <v>184</v>
      </c>
    </row>
    <row r="12" customFormat="false" ht="15" hidden="false" customHeight="false" outlineLevel="0" collapsed="false">
      <c r="A12" s="32" t="s">
        <v>185</v>
      </c>
      <c r="B12" s="32" t="s">
        <v>186</v>
      </c>
      <c r="C12" s="32" t="s">
        <v>186</v>
      </c>
      <c r="D12" s="66" t="n">
        <f aca="false">ROUND(S12*T12,0)</f>
        <v>143</v>
      </c>
      <c r="E12" s="66" t="n">
        <f aca="false">ROUND(S12,0)-D12</f>
        <v>221</v>
      </c>
      <c r="F12" s="66" t="n">
        <f aca="false">IF(COUNTA(D12:E12)=0,"",SUM(D12:E12))</f>
        <v>364</v>
      </c>
      <c r="G12" s="47" t="n">
        <f aca="false">IF(OR(F12="",F12=0),"",D12/F12)</f>
        <v>0.392857142857143</v>
      </c>
      <c r="H12" s="47" t="n">
        <f aca="false">IF(OR(F12="",F12=0),"",E12/F12)</f>
        <v>0.607142857142857</v>
      </c>
      <c r="I12" s="32" t="s">
        <v>187</v>
      </c>
      <c r="J12" s="36" t="n">
        <v>3.09428986375504</v>
      </c>
      <c r="K12" s="36" t="n">
        <f aca="false">$K$8</f>
        <v>1.08142818440797</v>
      </c>
      <c r="L12" s="36" t="n">
        <f aca="false">SQRT(J12^2+K12^2)</f>
        <v>3.27782194131547</v>
      </c>
      <c r="M12" s="47" t="n">
        <f aca="false">IF(G12="","",MAX(0,G12-1.96*L12/100))</f>
        <v>0.32861183280736</v>
      </c>
      <c r="N12" s="47" t="n">
        <f aca="false">IF(G12="","",MIN(1,G12+1.96*L12/100))</f>
        <v>0.457102452906926</v>
      </c>
      <c r="O12" s="66" t="n">
        <f aca="false">ROUND(S12*W12,0)</f>
        <v>53</v>
      </c>
      <c r="P12" s="66" t="n">
        <f aca="false">IF(F12="","",ROUND(SQRT((F12*L12/100)^2+(G12*O12)^2),0))</f>
        <v>24</v>
      </c>
      <c r="R12" s="67" t="n">
        <v>-12.3359778604123</v>
      </c>
      <c r="S12" s="68" t="n">
        <f aca="false">U12*V12*$F$5</f>
        <v>364.490963855422</v>
      </c>
      <c r="T12" s="69" t="n">
        <f aca="false">MAX(0,MIN(1,R12/100+$D$5))</f>
        <v>0.392309303910992</v>
      </c>
      <c r="U12" s="69" t="n">
        <v>0.58132530120482</v>
      </c>
      <c r="V12" s="68" t="n">
        <v>627</v>
      </c>
      <c r="W12" s="69" t="n">
        <v>0.144238908687966</v>
      </c>
      <c r="X12" s="70" t="s">
        <v>188</v>
      </c>
      <c r="Y12" s="70" t="s">
        <v>189</v>
      </c>
    </row>
    <row r="13" customFormat="false" ht="15" hidden="false" customHeight="false" outlineLevel="0" collapsed="false">
      <c r="A13" s="32" t="s">
        <v>185</v>
      </c>
      <c r="B13" s="32" t="s">
        <v>190</v>
      </c>
      <c r="C13" s="32" t="s">
        <v>190</v>
      </c>
      <c r="D13" s="66" t="n">
        <f aca="false">ROUND(S13*T13,0)</f>
        <v>94</v>
      </c>
      <c r="E13" s="66" t="n">
        <f aca="false">ROUND(S13,0)-D13</f>
        <v>236</v>
      </c>
      <c r="F13" s="66" t="n">
        <f aca="false">IF(COUNTA(D13:E13)=0,"",SUM(D13:E13))</f>
        <v>330</v>
      </c>
      <c r="G13" s="47" t="n">
        <f aca="false">IF(OR(F13="",F13=0),"",D13/F13)</f>
        <v>0.284848484848485</v>
      </c>
      <c r="H13" s="47" t="n">
        <f aca="false">IF(OR(F13="",F13=0),"",E13/F13)</f>
        <v>0.715151515151515</v>
      </c>
      <c r="I13" s="32" t="s">
        <v>187</v>
      </c>
      <c r="J13" s="36" t="n">
        <v>3.09428986375504</v>
      </c>
      <c r="K13" s="36" t="n">
        <f aca="false">$K$8</f>
        <v>1.08142818440797</v>
      </c>
      <c r="L13" s="36" t="n">
        <f aca="false">SQRT(J13^2+K13^2)</f>
        <v>3.27782194131547</v>
      </c>
      <c r="M13" s="47" t="n">
        <f aca="false">IF(G13="","",MAX(0,G13-1.96*L13/100))</f>
        <v>0.220603174798702</v>
      </c>
      <c r="N13" s="47" t="n">
        <f aca="false">IF(G13="","",MIN(1,G13+1.96*L13/100))</f>
        <v>0.349093794898268</v>
      </c>
      <c r="O13" s="66" t="n">
        <f aca="false">ROUND(S13*W13,0)</f>
        <v>48</v>
      </c>
      <c r="P13" s="66" t="n">
        <f aca="false">IF(F13="","",ROUND(SQRT((F13*L13/100)^2+(G13*O13)^2),0))</f>
        <v>17</v>
      </c>
      <c r="R13" s="67" t="n">
        <v>-23.2419358277627</v>
      </c>
      <c r="S13" s="68" t="n">
        <f aca="false">U13*V13*$F$5</f>
        <v>330.130136986301</v>
      </c>
      <c r="T13" s="69" t="n">
        <f aca="false">MAX(0,MIN(1,R13/100+$D$5))</f>
        <v>0.283249724237488</v>
      </c>
      <c r="U13" s="69" t="n">
        <v>0.537671232876712</v>
      </c>
      <c r="V13" s="68" t="n">
        <v>614</v>
      </c>
      <c r="W13" s="69" t="n">
        <v>0.144238908687966</v>
      </c>
      <c r="X13" s="70" t="s">
        <v>188</v>
      </c>
      <c r="Y13" s="70" t="s">
        <v>189</v>
      </c>
    </row>
    <row r="14" customFormat="false" ht="15" hidden="false" customHeight="false" outlineLevel="0" collapsed="false">
      <c r="A14" s="32" t="s">
        <v>185</v>
      </c>
      <c r="B14" s="32" t="s">
        <v>191</v>
      </c>
      <c r="C14" s="32" t="s">
        <v>191</v>
      </c>
      <c r="D14" s="66" t="n">
        <f aca="false">ROUND(S14*T14,0)</f>
        <v>118</v>
      </c>
      <c r="E14" s="66" t="n">
        <f aca="false">ROUND(S14,0)-D14</f>
        <v>238</v>
      </c>
      <c r="F14" s="66" t="n">
        <f aca="false">IF(COUNTA(D14:E14)=0,"",SUM(D14:E14))</f>
        <v>356</v>
      </c>
      <c r="G14" s="47" t="n">
        <f aca="false">IF(OR(F14="",F14=0),"",D14/F14)</f>
        <v>0.331460674157303</v>
      </c>
      <c r="H14" s="47" t="n">
        <f aca="false">IF(OR(F14="",F14=0),"",E14/F14)</f>
        <v>0.668539325842697</v>
      </c>
      <c r="I14" s="32" t="s">
        <v>187</v>
      </c>
      <c r="J14" s="36" t="n">
        <v>3.09428986375504</v>
      </c>
      <c r="K14" s="36" t="n">
        <f aca="false">$K$8</f>
        <v>1.08142818440797</v>
      </c>
      <c r="L14" s="36" t="n">
        <f aca="false">SQRT(J14^2+K14^2)</f>
        <v>3.27782194131547</v>
      </c>
      <c r="M14" s="47" t="n">
        <f aca="false">IF(G14="","",MAX(0,G14-1.96*L14/100))</f>
        <v>0.26721536410752</v>
      </c>
      <c r="N14" s="47" t="n">
        <f aca="false">IF(G14="","",MIN(1,G14+1.96*L14/100))</f>
        <v>0.395705984207086</v>
      </c>
      <c r="O14" s="66" t="n">
        <f aca="false">ROUND(S14*W14,0)</f>
        <v>51</v>
      </c>
      <c r="P14" s="66" t="n">
        <f aca="false">IF(F14="","",ROUND(SQRT((F14*L14/100)^2+(G14*O14)^2),0))</f>
        <v>21</v>
      </c>
      <c r="R14" s="67" t="n">
        <v>-18.257374979984</v>
      </c>
      <c r="S14" s="68" t="n">
        <f aca="false">U14*V14*$F$5</f>
        <v>355.63436928702</v>
      </c>
      <c r="T14" s="69" t="n">
        <f aca="false">MAX(0,MIN(1,R14/100+$D$5))</f>
        <v>0.333095332715275</v>
      </c>
      <c r="U14" s="69" t="n">
        <v>0.636197440585009</v>
      </c>
      <c r="V14" s="68" t="n">
        <v>559</v>
      </c>
      <c r="W14" s="69" t="n">
        <v>0.144238908687966</v>
      </c>
      <c r="X14" s="70" t="s">
        <v>188</v>
      </c>
      <c r="Y14" s="70" t="s">
        <v>189</v>
      </c>
    </row>
    <row r="15" customFormat="false" ht="15" hidden="false" customHeight="false" outlineLevel="0" collapsed="false">
      <c r="A15" s="32" t="s">
        <v>185</v>
      </c>
      <c r="B15" s="32" t="s">
        <v>192</v>
      </c>
      <c r="C15" s="32" t="s">
        <v>193</v>
      </c>
      <c r="D15" s="66" t="n">
        <f aca="false">ROUND(S15*T15,0)</f>
        <v>202</v>
      </c>
      <c r="E15" s="66" t="n">
        <f aca="false">ROUND(S15,0)-D15</f>
        <v>522</v>
      </c>
      <c r="F15" s="66" t="n">
        <f aca="false">IF(COUNTA(D15:E15)=0,"",SUM(D15:E15))</f>
        <v>724</v>
      </c>
      <c r="G15" s="47" t="n">
        <f aca="false">IF(OR(F15="",F15=0),"",D15/F15)</f>
        <v>0.279005524861878</v>
      </c>
      <c r="H15" s="47" t="n">
        <f aca="false">IF(OR(F15="",F15=0),"",E15/F15)</f>
        <v>0.720994475138122</v>
      </c>
      <c r="I15" s="32" t="s">
        <v>187</v>
      </c>
      <c r="J15" s="36" t="n">
        <v>2.14160243278479</v>
      </c>
      <c r="K15" s="36" t="n">
        <f aca="false">$K$8</f>
        <v>1.08142818440797</v>
      </c>
      <c r="L15" s="36" t="n">
        <f aca="false">SQRT(J15^2+K15^2)</f>
        <v>2.39915566359118</v>
      </c>
      <c r="M15" s="47" t="n">
        <f aca="false">IF(G15="","",MAX(0,G15-1.96*L15/100))</f>
        <v>0.231982073855491</v>
      </c>
      <c r="N15" s="47" t="n">
        <f aca="false">IF(G15="","",MIN(1,G15+1.96*L15/100))</f>
        <v>0.326028975868266</v>
      </c>
      <c r="O15" s="66" t="n">
        <f aca="false">ROUND(S15*W15,0)</f>
        <v>61</v>
      </c>
      <c r="P15" s="66" t="n">
        <f aca="false">IF(F15="","",ROUND(SQRT((F15*L15/100)^2+(G15*O15)^2),0))</f>
        <v>24</v>
      </c>
      <c r="R15" s="67" t="n">
        <v>-23.664412885281</v>
      </c>
      <c r="S15" s="68" t="n">
        <f aca="false">U15*V15*$F$5</f>
        <v>724.377906976744</v>
      </c>
      <c r="T15" s="69" t="n">
        <f aca="false">MAX(0,MIN(1,R15/100+$D$5))</f>
        <v>0.279024953662306</v>
      </c>
      <c r="U15" s="69" t="n">
        <v>0.676356589147287</v>
      </c>
      <c r="V15" s="68" t="n">
        <v>1071</v>
      </c>
      <c r="W15" s="69" t="n">
        <v>0.084758520671361</v>
      </c>
      <c r="X15" s="70" t="s">
        <v>194</v>
      </c>
      <c r="Y15" s="70" t="s">
        <v>189</v>
      </c>
    </row>
    <row r="16" customFormat="false" ht="15" hidden="false" customHeight="false" outlineLevel="0" collapsed="false">
      <c r="A16" s="32" t="s">
        <v>185</v>
      </c>
      <c r="B16" s="32" t="s">
        <v>192</v>
      </c>
      <c r="C16" s="32" t="s">
        <v>195</v>
      </c>
      <c r="D16" s="66" t="n">
        <f aca="false">ROUND(S16*T16,0)</f>
        <v>175</v>
      </c>
      <c r="E16" s="66" t="n">
        <f aca="false">ROUND(S16,0)-D16</f>
        <v>436</v>
      </c>
      <c r="F16" s="66" t="n">
        <f aca="false">IF(COUNTA(D16:E16)=0,"",SUM(D16:E16))</f>
        <v>611</v>
      </c>
      <c r="G16" s="47" t="n">
        <f aca="false">IF(OR(F16="",F16=0),"",D16/F16)</f>
        <v>0.286415711947627</v>
      </c>
      <c r="H16" s="47" t="n">
        <f aca="false">IF(OR(F16="",F16=0),"",E16/F16)</f>
        <v>0.713584288052373</v>
      </c>
      <c r="I16" s="32" t="s">
        <v>187</v>
      </c>
      <c r="J16" s="36" t="n">
        <v>2.14160243278479</v>
      </c>
      <c r="K16" s="36" t="n">
        <f aca="false">$K$8</f>
        <v>1.08142818440797</v>
      </c>
      <c r="L16" s="36" t="n">
        <f aca="false">SQRT(J16^2+K16^2)</f>
        <v>2.39915566359118</v>
      </c>
      <c r="M16" s="47" t="n">
        <f aca="false">IF(G16="","",MAX(0,G16-1.96*L16/100))</f>
        <v>0.23939226094124</v>
      </c>
      <c r="N16" s="47" t="n">
        <f aca="false">IF(G16="","",MIN(1,G16+1.96*L16/100))</f>
        <v>0.333439162954014</v>
      </c>
      <c r="O16" s="66" t="n">
        <f aca="false">ROUND(S16*W16,0)</f>
        <v>52</v>
      </c>
      <c r="P16" s="66" t="n">
        <f aca="false">IF(F16="","",ROUND(SQRT((F16*L16/100)^2+(G16*O16)^2),0))</f>
        <v>21</v>
      </c>
      <c r="R16" s="67" t="n">
        <v>-22.9155850910193</v>
      </c>
      <c r="S16" s="68" t="n">
        <f aca="false">U16*V16*$F$5</f>
        <v>610.89237199582</v>
      </c>
      <c r="T16" s="69" t="n">
        <f aca="false">MAX(0,MIN(1,R16/100+$D$5))</f>
        <v>0.286513231604922</v>
      </c>
      <c r="U16" s="69" t="n">
        <v>0.625914315569488</v>
      </c>
      <c r="V16" s="68" t="n">
        <v>976</v>
      </c>
      <c r="W16" s="69" t="n">
        <v>0.084758520671361</v>
      </c>
      <c r="X16" s="70" t="s">
        <v>194</v>
      </c>
      <c r="Y16" s="70" t="s">
        <v>189</v>
      </c>
    </row>
    <row r="17" customFormat="false" ht="15" hidden="false" customHeight="false" outlineLevel="0" collapsed="false">
      <c r="A17" s="32" t="s">
        <v>185</v>
      </c>
      <c r="B17" s="32" t="s">
        <v>196</v>
      </c>
      <c r="C17" s="32" t="s">
        <v>196</v>
      </c>
      <c r="D17" s="66" t="n">
        <f aca="false">ROUND(S17*T17,0)</f>
        <v>33</v>
      </c>
      <c r="E17" s="66" t="n">
        <f aca="false">ROUND(S17,0)-D17</f>
        <v>60</v>
      </c>
      <c r="F17" s="66" t="n">
        <f aca="false">IF(COUNTA(D17:E17)=0,"",SUM(D17:E17))</f>
        <v>93</v>
      </c>
      <c r="G17" s="47" t="n">
        <f aca="false">IF(OR(F17="",F17=0),"",D17/F17)</f>
        <v>0.354838709677419</v>
      </c>
      <c r="H17" s="47" t="n">
        <f aca="false">IF(OR(F17="",F17=0),"",E17/F17)</f>
        <v>0.645161290322581</v>
      </c>
      <c r="I17" s="32" t="s">
        <v>187</v>
      </c>
      <c r="J17" s="36" t="n">
        <v>3.09428986375504</v>
      </c>
      <c r="K17" s="36" t="n">
        <f aca="false">$K$8</f>
        <v>1.08142818440797</v>
      </c>
      <c r="L17" s="36" t="n">
        <f aca="false">SQRT(J17^2+K17^2)</f>
        <v>3.27782194131547</v>
      </c>
      <c r="M17" s="47" t="n">
        <f aca="false">IF(G17="","",MAX(0,G17-1.96*L17/100))</f>
        <v>0.290593399627636</v>
      </c>
      <c r="N17" s="47" t="n">
        <f aca="false">IF(G17="","",MIN(1,G17+1.96*L17/100))</f>
        <v>0.419084019727203</v>
      </c>
      <c r="O17" s="66" t="n">
        <f aca="false">ROUND(S17*W17,0)</f>
        <v>13</v>
      </c>
      <c r="P17" s="66" t="n">
        <f aca="false">IF(F17="","",ROUND(SQRT((F17*L17/100)^2+(G17*O17)^2),0))</f>
        <v>6</v>
      </c>
      <c r="R17" s="67" t="n">
        <v>-16.350598540981</v>
      </c>
      <c r="S17" s="68" t="n">
        <f aca="false">U17*V17*$F$5</f>
        <v>93.4268292682927</v>
      </c>
      <c r="T17" s="69" t="n">
        <f aca="false">MAX(0,MIN(1,R17/100+$D$5))</f>
        <v>0.352163097105305</v>
      </c>
      <c r="U17" s="69" t="n">
        <v>0.573170731707317</v>
      </c>
      <c r="V17" s="68" t="n">
        <v>163</v>
      </c>
      <c r="W17" s="69" t="n">
        <v>0.144238908687966</v>
      </c>
      <c r="X17" s="70" t="s">
        <v>188</v>
      </c>
      <c r="Y17" s="70" t="s">
        <v>189</v>
      </c>
    </row>
    <row r="18" customFormat="false" ht="15" hidden="false" customHeight="false" outlineLevel="0" collapsed="false">
      <c r="A18" s="32" t="s">
        <v>185</v>
      </c>
      <c r="B18" s="32" t="s">
        <v>197</v>
      </c>
      <c r="C18" s="32" t="s">
        <v>198</v>
      </c>
      <c r="D18" s="66" t="n">
        <f aca="false">ROUND(S18*T18,0)</f>
        <v>247</v>
      </c>
      <c r="E18" s="66" t="n">
        <f aca="false">ROUND(S18,0)-D18</f>
        <v>606</v>
      </c>
      <c r="F18" s="66" t="n">
        <f aca="false">IF(COUNTA(D18:E18)=0,"",SUM(D18:E18))</f>
        <v>853</v>
      </c>
      <c r="G18" s="47" t="n">
        <f aca="false">IF(OR(F18="",F18=0),"",D18/F18)</f>
        <v>0.289566236811254</v>
      </c>
      <c r="H18" s="47" t="n">
        <f aca="false">IF(OR(F18="",F18=0),"",E18/F18)</f>
        <v>0.710433763188746</v>
      </c>
      <c r="I18" s="32" t="s">
        <v>187</v>
      </c>
      <c r="J18" s="36" t="n">
        <v>2.14160243278479</v>
      </c>
      <c r="K18" s="36" t="n">
        <f aca="false">$K$8</f>
        <v>1.08142818440797</v>
      </c>
      <c r="L18" s="36" t="n">
        <f aca="false">SQRT(J18^2+K18^2)</f>
        <v>2.39915566359118</v>
      </c>
      <c r="M18" s="47" t="n">
        <f aca="false">IF(G18="","",MAX(0,G18-1.96*L18/100))</f>
        <v>0.242542785804867</v>
      </c>
      <c r="N18" s="47" t="n">
        <f aca="false">IF(G18="","",MIN(1,G18+1.96*L18/100))</f>
        <v>0.336589687817642</v>
      </c>
      <c r="O18" s="66" t="n">
        <f aca="false">ROUND(S18*W18,0)</f>
        <v>72</v>
      </c>
      <c r="P18" s="66" t="n">
        <f aca="false">IF(F18="","",ROUND(SQRT((F18*L18/100)^2+(G18*O18)^2),0))</f>
        <v>29</v>
      </c>
      <c r="R18" s="67" t="n">
        <v>-22.6534616009724</v>
      </c>
      <c r="S18" s="68" t="n">
        <f aca="false">U18*V18*$F$5</f>
        <v>852.994440031771</v>
      </c>
      <c r="T18" s="69" t="n">
        <f aca="false">MAX(0,MIN(1,R18/100+$D$5))</f>
        <v>0.289134466505391</v>
      </c>
      <c r="U18" s="69" t="n">
        <v>0.666401906274821</v>
      </c>
      <c r="V18" s="68" t="n">
        <v>1280</v>
      </c>
      <c r="W18" s="69" t="n">
        <v>0.084758520671361</v>
      </c>
      <c r="X18" s="70" t="s">
        <v>194</v>
      </c>
      <c r="Y18" s="70" t="s">
        <v>189</v>
      </c>
    </row>
    <row r="19" customFormat="false" ht="15" hidden="false" customHeight="false" outlineLevel="0" collapsed="false">
      <c r="A19" s="32" t="s">
        <v>185</v>
      </c>
      <c r="B19" s="32" t="s">
        <v>197</v>
      </c>
      <c r="C19" s="32" t="s">
        <v>199</v>
      </c>
      <c r="D19" s="66" t="n">
        <f aca="false">ROUND(S19*T19,0)</f>
        <v>127</v>
      </c>
      <c r="E19" s="66" t="n">
        <f aca="false">ROUND(S19,0)-D19</f>
        <v>321</v>
      </c>
      <c r="F19" s="66" t="n">
        <f aca="false">IF(COUNTA(D19:E19)=0,"",SUM(D19:E19))</f>
        <v>448</v>
      </c>
      <c r="G19" s="47" t="n">
        <f aca="false">IF(OR(F19="",F19=0),"",D19/F19)</f>
        <v>0.283482142857143</v>
      </c>
      <c r="H19" s="47" t="n">
        <f aca="false">IF(OR(F19="",F19=0),"",E19/F19)</f>
        <v>0.716517857142857</v>
      </c>
      <c r="I19" s="32" t="s">
        <v>187</v>
      </c>
      <c r="J19" s="36" t="n">
        <v>3.09428986375504</v>
      </c>
      <c r="K19" s="36" t="n">
        <f aca="false">$K$8</f>
        <v>1.08142818440797</v>
      </c>
      <c r="L19" s="36" t="n">
        <f aca="false">SQRT(J19^2+K19^2)</f>
        <v>3.27782194131547</v>
      </c>
      <c r="M19" s="47" t="n">
        <f aca="false">IF(G19="","",MAX(0,G19-1.96*L19/100))</f>
        <v>0.21923683280736</v>
      </c>
      <c r="N19" s="47" t="n">
        <f aca="false">IF(G19="","",MIN(1,G19+1.96*L19/100))</f>
        <v>0.347727452906926</v>
      </c>
      <c r="O19" s="66" t="n">
        <f aca="false">ROUND(S19*W19,0)</f>
        <v>65</v>
      </c>
      <c r="P19" s="66" t="n">
        <f aca="false">IF(F19="","",ROUND(SQRT((F19*L19/100)^2+(G19*O19)^2),0))</f>
        <v>24</v>
      </c>
      <c r="R19" s="67" t="n">
        <v>-23.1822656765763</v>
      </c>
      <c r="S19" s="68" t="n">
        <f aca="false">U19*V19*$F$5</f>
        <v>447.939320388349</v>
      </c>
      <c r="T19" s="69" t="n">
        <f aca="false">MAX(0,MIN(1,R19/100+$D$5))</f>
        <v>0.283846425749353</v>
      </c>
      <c r="U19" s="69" t="n">
        <v>0.550970873786408</v>
      </c>
      <c r="V19" s="68" t="n">
        <v>813</v>
      </c>
      <c r="W19" s="69" t="n">
        <v>0.144238908687966</v>
      </c>
      <c r="X19" s="70" t="s">
        <v>188</v>
      </c>
      <c r="Y19" s="70" t="s">
        <v>189</v>
      </c>
    </row>
    <row r="20" customFormat="false" ht="15" hidden="false" customHeight="false" outlineLevel="0" collapsed="false">
      <c r="A20" s="32" t="s">
        <v>185</v>
      </c>
      <c r="B20" s="32" t="s">
        <v>197</v>
      </c>
      <c r="C20" s="32" t="s">
        <v>200</v>
      </c>
      <c r="D20" s="66" t="n">
        <f aca="false">ROUND(S20*T20,0)</f>
        <v>190</v>
      </c>
      <c r="E20" s="66" t="n">
        <f aca="false">ROUND(S20,0)-D20</f>
        <v>493</v>
      </c>
      <c r="F20" s="66" t="n">
        <f aca="false">IF(COUNTA(D20:E20)=0,"",SUM(D20:E20))</f>
        <v>683</v>
      </c>
      <c r="G20" s="47" t="n">
        <f aca="false">IF(OR(F20="",F20=0),"",D20/F20)</f>
        <v>0.278184480234261</v>
      </c>
      <c r="H20" s="47" t="n">
        <f aca="false">IF(OR(F20="",F20=0),"",E20/F20)</f>
        <v>0.721815519765739</v>
      </c>
      <c r="I20" s="32" t="s">
        <v>187</v>
      </c>
      <c r="J20" s="36" t="n">
        <v>2.14160243278479</v>
      </c>
      <c r="K20" s="36" t="n">
        <f aca="false">$K$8</f>
        <v>1.08142818440797</v>
      </c>
      <c r="L20" s="36" t="n">
        <f aca="false">SQRT(J20^2+K20^2)</f>
        <v>2.39915566359118</v>
      </c>
      <c r="M20" s="47" t="n">
        <f aca="false">IF(G20="","",MAX(0,G20-1.96*L20/100))</f>
        <v>0.231161029227874</v>
      </c>
      <c r="N20" s="47" t="n">
        <f aca="false">IF(G20="","",MIN(1,G20+1.96*L20/100))</f>
        <v>0.325207931240648</v>
      </c>
      <c r="O20" s="66" t="n">
        <f aca="false">ROUND(S20*W20,0)</f>
        <v>58</v>
      </c>
      <c r="P20" s="66" t="n">
        <f aca="false">IF(F20="","",ROUND(SQRT((F20*L20/100)^2+(G20*O20)^2),0))</f>
        <v>23</v>
      </c>
      <c r="R20" s="67" t="n">
        <v>-23.7182481798052</v>
      </c>
      <c r="S20" s="68" t="n">
        <f aca="false">U20*V20*$F$5</f>
        <v>683.326771653543</v>
      </c>
      <c r="T20" s="69" t="n">
        <f aca="false">MAX(0,MIN(1,R20/100+$D$5))</f>
        <v>0.278486600717063</v>
      </c>
      <c r="U20" s="69" t="n">
        <v>0.654527559055118</v>
      </c>
      <c r="V20" s="68" t="n">
        <v>1044</v>
      </c>
      <c r="W20" s="69" t="n">
        <v>0.084758520671361</v>
      </c>
      <c r="X20" s="70" t="s">
        <v>194</v>
      </c>
      <c r="Y20" s="70" t="s">
        <v>189</v>
      </c>
    </row>
    <row r="21" customFormat="false" ht="15" hidden="false" customHeight="false" outlineLevel="0" collapsed="false">
      <c r="A21" s="32" t="s">
        <v>185</v>
      </c>
      <c r="B21" s="32" t="s">
        <v>201</v>
      </c>
      <c r="C21" s="32" t="s">
        <v>202</v>
      </c>
      <c r="D21" s="66" t="n">
        <f aca="false">ROUND(S21*T21,0)</f>
        <v>198</v>
      </c>
      <c r="E21" s="66" t="n">
        <f aca="false">ROUND(S21,0)-D21</f>
        <v>238</v>
      </c>
      <c r="F21" s="66" t="n">
        <f aca="false">IF(COUNTA(D21:E21)=0,"",SUM(D21:E21))</f>
        <v>436</v>
      </c>
      <c r="G21" s="47" t="n">
        <f aca="false">IF(OR(F21="",F21=0),"",D21/F21)</f>
        <v>0.454128440366973</v>
      </c>
      <c r="H21" s="47" t="n">
        <f aca="false">IF(OR(F21="",F21=0),"",E21/F21)</f>
        <v>0.545871559633028</v>
      </c>
      <c r="I21" s="32" t="s">
        <v>187</v>
      </c>
      <c r="J21" s="36" t="n">
        <v>3.09428986375504</v>
      </c>
      <c r="K21" s="36" t="n">
        <f aca="false">$K$8</f>
        <v>1.08142818440797</v>
      </c>
      <c r="L21" s="36" t="n">
        <f aca="false">SQRT(J21^2+K21^2)</f>
        <v>3.27782194131547</v>
      </c>
      <c r="M21" s="47" t="n">
        <f aca="false">IF(G21="","",MAX(0,G21-1.96*L21/100))</f>
        <v>0.389883130317189</v>
      </c>
      <c r="N21" s="47" t="n">
        <f aca="false">IF(G21="","",MIN(1,G21+1.96*L21/100))</f>
        <v>0.518373750416756</v>
      </c>
      <c r="O21" s="66" t="n">
        <f aca="false">ROUND(S21*W21,0)</f>
        <v>63</v>
      </c>
      <c r="P21" s="66" t="n">
        <f aca="false">IF(F21="","",ROUND(SQRT((F21*L21/100)^2+(G21*O21)^2),0))</f>
        <v>32</v>
      </c>
      <c r="R21" s="67" t="n">
        <v>-6.1899399795567</v>
      </c>
      <c r="S21" s="68" t="n">
        <f aca="false">U21*V21*$F$5</f>
        <v>436.24466571835</v>
      </c>
      <c r="T21" s="69" t="n">
        <f aca="false">MAX(0,MIN(1,R21/100+$D$5))</f>
        <v>0.453769682719548</v>
      </c>
      <c r="U21" s="69" t="n">
        <v>0.625889046941679</v>
      </c>
      <c r="V21" s="68" t="n">
        <v>697</v>
      </c>
      <c r="W21" s="69" t="n">
        <v>0.144238908687966</v>
      </c>
      <c r="X21" s="70" t="s">
        <v>188</v>
      </c>
      <c r="Y21" s="70" t="s">
        <v>189</v>
      </c>
    </row>
    <row r="22" customFormat="false" ht="15" hidden="false" customHeight="false" outlineLevel="0" collapsed="false">
      <c r="A22" s="32" t="s">
        <v>185</v>
      </c>
      <c r="B22" s="32" t="s">
        <v>201</v>
      </c>
      <c r="C22" s="32" t="s">
        <v>203</v>
      </c>
      <c r="D22" s="66" t="n">
        <f aca="false">ROUND(S22*T22,0)</f>
        <v>119</v>
      </c>
      <c r="E22" s="66" t="n">
        <f aca="false">ROUND(S22,0)-D22</f>
        <v>161</v>
      </c>
      <c r="F22" s="66" t="n">
        <f aca="false">IF(COUNTA(D22:E22)=0,"",SUM(D22:E22))</f>
        <v>280</v>
      </c>
      <c r="G22" s="47" t="n">
        <f aca="false">IF(OR(F22="",F22=0),"",D22/F22)</f>
        <v>0.425</v>
      </c>
      <c r="H22" s="47" t="n">
        <f aca="false">IF(OR(F22="",F22=0),"",E22/F22)</f>
        <v>0.575</v>
      </c>
      <c r="I22" s="32" t="s">
        <v>187</v>
      </c>
      <c r="J22" s="36" t="n">
        <v>3.09428986375504</v>
      </c>
      <c r="K22" s="36" t="n">
        <f aca="false">$K$8</f>
        <v>1.08142818440797</v>
      </c>
      <c r="L22" s="36" t="n">
        <f aca="false">SQRT(J22^2+K22^2)</f>
        <v>3.27782194131547</v>
      </c>
      <c r="M22" s="47" t="n">
        <f aca="false">IF(G22="","",MAX(0,G22-1.96*L22/100))</f>
        <v>0.360754689950217</v>
      </c>
      <c r="N22" s="47" t="n">
        <f aca="false">IF(G22="","",MIN(1,G22+1.96*L22/100))</f>
        <v>0.489245310049783</v>
      </c>
      <c r="O22" s="66" t="n">
        <f aca="false">ROUND(S22*W22,0)</f>
        <v>40</v>
      </c>
      <c r="P22" s="66" t="n">
        <f aca="false">IF(F22="","",ROUND(SQRT((F22*L22/100)^2+(G22*O22)^2),0))</f>
        <v>19</v>
      </c>
      <c r="R22" s="67" t="n">
        <v>-9.30815099527304</v>
      </c>
      <c r="S22" s="68" t="n">
        <f aca="false">U22*V22*$F$5</f>
        <v>280.5</v>
      </c>
      <c r="T22" s="69" t="n">
        <f aca="false">MAX(0,MIN(1,R22/100+$D$5))</f>
        <v>0.422587572562385</v>
      </c>
      <c r="U22" s="69" t="n">
        <v>0.568965517241379</v>
      </c>
      <c r="V22" s="68" t="n">
        <v>493</v>
      </c>
      <c r="W22" s="69" t="n">
        <v>0.144238908687966</v>
      </c>
      <c r="X22" s="70" t="s">
        <v>188</v>
      </c>
      <c r="Y22" s="70" t="s">
        <v>189</v>
      </c>
    </row>
    <row r="23" customFormat="false" ht="15" hidden="false" customHeight="false" outlineLevel="0" collapsed="false">
      <c r="A23" s="32" t="s">
        <v>185</v>
      </c>
      <c r="B23" s="32" t="s">
        <v>201</v>
      </c>
      <c r="C23" s="32" t="s">
        <v>204</v>
      </c>
      <c r="D23" s="66" t="n">
        <f aca="false">ROUND(S23*T23,0)</f>
        <v>254</v>
      </c>
      <c r="E23" s="66" t="n">
        <f aca="false">ROUND(S23,0)-D23</f>
        <v>392</v>
      </c>
      <c r="F23" s="66" t="n">
        <f aca="false">IF(COUNTA(D23:E23)=0,"",SUM(D23:E23))</f>
        <v>646</v>
      </c>
      <c r="G23" s="47" t="n">
        <f aca="false">IF(OR(F23="",F23=0),"",D23/F23)</f>
        <v>0.393188854489164</v>
      </c>
      <c r="H23" s="47" t="n">
        <f aca="false">IF(OR(F23="",F23=0),"",E23/F23)</f>
        <v>0.606811145510836</v>
      </c>
      <c r="I23" s="32" t="s">
        <v>187</v>
      </c>
      <c r="J23" s="36" t="n">
        <v>2.14160243278479</v>
      </c>
      <c r="K23" s="36" t="n">
        <f aca="false">$K$8</f>
        <v>1.08142818440797</v>
      </c>
      <c r="L23" s="36" t="n">
        <f aca="false">SQRT(J23^2+K23^2)</f>
        <v>2.39915566359118</v>
      </c>
      <c r="M23" s="47" t="n">
        <f aca="false">IF(G23="","",MAX(0,G23-1.96*L23/100))</f>
        <v>0.346165403482777</v>
      </c>
      <c r="N23" s="47" t="n">
        <f aca="false">IF(G23="","",MIN(1,G23+1.96*L23/100))</f>
        <v>0.440212305495551</v>
      </c>
      <c r="O23" s="66" t="n">
        <f aca="false">ROUND(S23*W23,0)</f>
        <v>55</v>
      </c>
      <c r="P23" s="66" t="n">
        <f aca="false">IF(F23="","",ROUND(SQRT((F23*L23/100)^2+(G23*O23)^2),0))</f>
        <v>27</v>
      </c>
      <c r="R23" s="67" t="n">
        <v>-12.2533288923409</v>
      </c>
      <c r="S23" s="68" t="n">
        <f aca="false">U23*V23*$F$5</f>
        <v>645.69536423841</v>
      </c>
      <c r="T23" s="69" t="n">
        <f aca="false">MAX(0,MIN(1,R23/100+$D$5))</f>
        <v>0.393135793591706</v>
      </c>
      <c r="U23" s="69" t="n">
        <v>0.689845474613686</v>
      </c>
      <c r="V23" s="68" t="n">
        <v>936</v>
      </c>
      <c r="W23" s="69" t="n">
        <v>0.084758520671361</v>
      </c>
      <c r="X23" s="70" t="s">
        <v>194</v>
      </c>
      <c r="Y23" s="70" t="s">
        <v>189</v>
      </c>
    </row>
    <row r="24" customFormat="false" ht="15" hidden="false" customHeight="false" outlineLevel="0" collapsed="false">
      <c r="A24" s="32" t="s">
        <v>185</v>
      </c>
      <c r="B24" s="32" t="s">
        <v>201</v>
      </c>
      <c r="C24" s="32" t="s">
        <v>205</v>
      </c>
      <c r="D24" s="66" t="n">
        <f aca="false">ROUND(S24*T24,0)</f>
        <v>119</v>
      </c>
      <c r="E24" s="66" t="n">
        <f aca="false">ROUND(S24,0)-D24</f>
        <v>110</v>
      </c>
      <c r="F24" s="66" t="n">
        <f aca="false">IF(COUNTA(D24:E24)=0,"",SUM(D24:E24))</f>
        <v>229</v>
      </c>
      <c r="G24" s="47" t="n">
        <f aca="false">IF(OR(F24="",F24=0),"",D24/F24)</f>
        <v>0.519650655021834</v>
      </c>
      <c r="H24" s="47" t="n">
        <f aca="false">IF(OR(F24="",F24=0),"",E24/F24)</f>
        <v>0.480349344978166</v>
      </c>
      <c r="I24" s="32" t="s">
        <v>187</v>
      </c>
      <c r="J24" s="36" t="n">
        <v>3.09428986375504</v>
      </c>
      <c r="K24" s="36" t="n">
        <f aca="false">$K$8</f>
        <v>1.08142818440797</v>
      </c>
      <c r="L24" s="36" t="n">
        <f aca="false">SQRT(J24^2+K24^2)</f>
        <v>3.27782194131547</v>
      </c>
      <c r="M24" s="47" t="n">
        <f aca="false">IF(G24="","",MAX(0,G24-1.96*L24/100))</f>
        <v>0.455405344972051</v>
      </c>
      <c r="N24" s="47" t="n">
        <f aca="false">IF(G24="","",MIN(1,G24+1.96*L24/100))</f>
        <v>0.583895965071617</v>
      </c>
      <c r="O24" s="66" t="n">
        <f aca="false">ROUND(S24*W24,0)</f>
        <v>33</v>
      </c>
      <c r="P24" s="66" t="n">
        <f aca="false">IF(F24="","",ROUND(SQRT((F24*L24/100)^2+(G24*O24)^2),0))</f>
        <v>19</v>
      </c>
      <c r="R24" s="67" t="n">
        <v>0.308655584354717</v>
      </c>
      <c r="S24" s="68" t="n">
        <f aca="false">U24*V24*$F$5</f>
        <v>229.496083550914</v>
      </c>
      <c r="T24" s="69" t="n">
        <f aca="false">MAX(0,MIN(1,R24/100+$D$5))</f>
        <v>0.518755638358662</v>
      </c>
      <c r="U24" s="69" t="n">
        <v>0.650130548302872</v>
      </c>
      <c r="V24" s="68" t="n">
        <v>353</v>
      </c>
      <c r="W24" s="69" t="n">
        <v>0.144238908687966</v>
      </c>
      <c r="X24" s="70" t="s">
        <v>188</v>
      </c>
      <c r="Y24" s="70" t="s">
        <v>189</v>
      </c>
    </row>
    <row r="25" customFormat="false" ht="15" hidden="false" customHeight="false" outlineLevel="0" collapsed="false">
      <c r="A25" s="32" t="s">
        <v>185</v>
      </c>
      <c r="B25" s="32" t="s">
        <v>201</v>
      </c>
      <c r="C25" s="32" t="s">
        <v>206</v>
      </c>
      <c r="D25" s="66" t="n">
        <f aca="false">ROUND(S25*T25,0)</f>
        <v>228</v>
      </c>
      <c r="E25" s="66" t="n">
        <f aca="false">ROUND(S25,0)-D25</f>
        <v>291</v>
      </c>
      <c r="F25" s="66" t="n">
        <f aca="false">IF(COUNTA(D25:E25)=0,"",SUM(D25:E25))</f>
        <v>519</v>
      </c>
      <c r="G25" s="47" t="n">
        <f aca="false">IF(OR(F25="",F25=0),"",D25/F25)</f>
        <v>0.439306358381503</v>
      </c>
      <c r="H25" s="47" t="n">
        <f aca="false">IF(OR(F25="",F25=0),"",E25/F25)</f>
        <v>0.560693641618497</v>
      </c>
      <c r="I25" s="32" t="s">
        <v>187</v>
      </c>
      <c r="J25" s="36" t="n">
        <v>3.09428986375504</v>
      </c>
      <c r="K25" s="36" t="n">
        <f aca="false">$K$8</f>
        <v>1.08142818440797</v>
      </c>
      <c r="L25" s="36" t="n">
        <f aca="false">SQRT(J25^2+K25^2)</f>
        <v>3.27782194131547</v>
      </c>
      <c r="M25" s="47" t="n">
        <f aca="false">IF(G25="","",MAX(0,G25-1.96*L25/100))</f>
        <v>0.37506104833172</v>
      </c>
      <c r="N25" s="47" t="n">
        <f aca="false">IF(G25="","",MIN(1,G25+1.96*L25/100))</f>
        <v>0.503551668431286</v>
      </c>
      <c r="O25" s="66" t="n">
        <f aca="false">ROUND(S25*W25,0)</f>
        <v>75</v>
      </c>
      <c r="P25" s="66" t="n">
        <f aca="false">IF(F25="","",ROUND(SQRT((F25*L25/100)^2+(G25*O25)^2),0))</f>
        <v>37</v>
      </c>
      <c r="R25" s="67" t="n">
        <v>-7.70848534663616</v>
      </c>
      <c r="S25" s="68" t="n">
        <f aca="false">U25*V25*$F$5</f>
        <v>519.166666666667</v>
      </c>
      <c r="T25" s="69" t="n">
        <f aca="false">MAX(0,MIN(1,R25/100+$D$5))</f>
        <v>0.438584229048753</v>
      </c>
      <c r="U25" s="69" t="n">
        <v>0.648148148148148</v>
      </c>
      <c r="V25" s="68" t="n">
        <v>801</v>
      </c>
      <c r="W25" s="69" t="n">
        <v>0.144238908687966</v>
      </c>
      <c r="X25" s="70" t="s">
        <v>188</v>
      </c>
      <c r="Y25" s="70" t="s">
        <v>189</v>
      </c>
    </row>
    <row r="26" customFormat="false" ht="15" hidden="false" customHeight="false" outlineLevel="0" collapsed="false">
      <c r="A26" s="32" t="s">
        <v>185</v>
      </c>
      <c r="B26" s="32" t="s">
        <v>207</v>
      </c>
      <c r="C26" s="32" t="s">
        <v>208</v>
      </c>
      <c r="D26" s="66" t="n">
        <f aca="false">ROUND(S26*T26,0)</f>
        <v>96</v>
      </c>
      <c r="E26" s="66" t="n">
        <f aca="false">ROUND(S26,0)-D26</f>
        <v>171</v>
      </c>
      <c r="F26" s="66" t="n">
        <f aca="false">IF(COUNTA(D26:E26)=0,"",SUM(D26:E26))</f>
        <v>267</v>
      </c>
      <c r="G26" s="47" t="n">
        <f aca="false">IF(OR(F26="",F26=0),"",D26/F26)</f>
        <v>0.359550561797753</v>
      </c>
      <c r="H26" s="47" t="n">
        <f aca="false">IF(OR(F26="",F26=0),"",E26/F26)</f>
        <v>0.640449438202247</v>
      </c>
      <c r="I26" s="32" t="s">
        <v>187</v>
      </c>
      <c r="J26" s="36" t="n">
        <v>3.09428986375504</v>
      </c>
      <c r="K26" s="36" t="n">
        <f aca="false">$K$8</f>
        <v>1.08142818440797</v>
      </c>
      <c r="L26" s="36" t="n">
        <f aca="false">SQRT(J26^2+K26^2)</f>
        <v>3.27782194131547</v>
      </c>
      <c r="M26" s="47" t="n">
        <f aca="false">IF(G26="","",MAX(0,G26-1.96*L26/100))</f>
        <v>0.29530525174797</v>
      </c>
      <c r="N26" s="47" t="n">
        <f aca="false">IF(G26="","",MIN(1,G26+1.96*L26/100))</f>
        <v>0.423795871847536</v>
      </c>
      <c r="O26" s="66" t="n">
        <f aca="false">ROUND(S26*W26,0)</f>
        <v>39</v>
      </c>
      <c r="P26" s="66" t="n">
        <f aca="false">IF(F26="","",ROUND(SQRT((F26*L26/100)^2+(G26*O26)^2),0))</f>
        <v>17</v>
      </c>
      <c r="R26" s="67" t="n">
        <v>-15.5571855422098</v>
      </c>
      <c r="S26" s="68" t="n">
        <f aca="false">U26*V26*$F$5</f>
        <v>267.002518891688</v>
      </c>
      <c r="T26" s="69" t="n">
        <f aca="false">MAX(0,MIN(1,R26/100+$D$5))</f>
        <v>0.360097227093017</v>
      </c>
      <c r="U26" s="69" t="n">
        <v>0.629722921914358</v>
      </c>
      <c r="V26" s="68" t="n">
        <v>424</v>
      </c>
      <c r="W26" s="69" t="n">
        <v>0.144238908687966</v>
      </c>
      <c r="X26" s="70" t="s">
        <v>188</v>
      </c>
      <c r="Y26" s="70" t="s">
        <v>189</v>
      </c>
    </row>
    <row r="27" customFormat="false" ht="15" hidden="false" customHeight="false" outlineLevel="0" collapsed="false">
      <c r="A27" s="32" t="s">
        <v>185</v>
      </c>
      <c r="B27" s="32" t="s">
        <v>207</v>
      </c>
      <c r="C27" s="32" t="s">
        <v>209</v>
      </c>
      <c r="D27" s="66" t="n">
        <f aca="false">ROUND(S27*T27,0)</f>
        <v>171</v>
      </c>
      <c r="E27" s="66" t="n">
        <f aca="false">ROUND(S27,0)-D27</f>
        <v>371</v>
      </c>
      <c r="F27" s="66" t="n">
        <f aca="false">IF(COUNTA(D27:E27)=0,"",SUM(D27:E27))</f>
        <v>542</v>
      </c>
      <c r="G27" s="47" t="n">
        <f aca="false">IF(OR(F27="",F27=0),"",D27/F27)</f>
        <v>0.31549815498155</v>
      </c>
      <c r="H27" s="47" t="n">
        <f aca="false">IF(OR(F27="",F27=0),"",E27/F27)</f>
        <v>0.68450184501845</v>
      </c>
      <c r="I27" s="32" t="s">
        <v>187</v>
      </c>
      <c r="J27" s="36" t="n">
        <v>3.09428986375504</v>
      </c>
      <c r="K27" s="36" t="n">
        <f aca="false">$K$8</f>
        <v>1.08142818440797</v>
      </c>
      <c r="L27" s="36" t="n">
        <f aca="false">SQRT(J27^2+K27^2)</f>
        <v>3.27782194131547</v>
      </c>
      <c r="M27" s="47" t="n">
        <f aca="false">IF(G27="","",MAX(0,G27-1.96*L27/100))</f>
        <v>0.251252844931767</v>
      </c>
      <c r="N27" s="47" t="n">
        <f aca="false">IF(G27="","",MIN(1,G27+1.96*L27/100))</f>
        <v>0.379743465031333</v>
      </c>
      <c r="O27" s="66" t="n">
        <f aca="false">ROUND(S27*W27,0)</f>
        <v>78</v>
      </c>
      <c r="P27" s="66" t="n">
        <f aca="false">IF(F27="","",ROUND(SQRT((F27*L27/100)^2+(G27*O27)^2),0))</f>
        <v>30</v>
      </c>
      <c r="R27" s="67" t="n">
        <v>-20.0104816412826</v>
      </c>
      <c r="S27" s="68" t="n">
        <f aca="false">U27*V27*$F$5</f>
        <v>542.170709793351</v>
      </c>
      <c r="T27" s="69" t="n">
        <f aca="false">MAX(0,MIN(1,R27/100+$D$5))</f>
        <v>0.315564266102289</v>
      </c>
      <c r="U27" s="69" t="n">
        <v>0.527403414195867</v>
      </c>
      <c r="V27" s="68" t="n">
        <v>1028</v>
      </c>
      <c r="W27" s="69" t="n">
        <v>0.144238908687966</v>
      </c>
      <c r="X27" s="70" t="s">
        <v>188</v>
      </c>
      <c r="Y27" s="70" t="s">
        <v>189</v>
      </c>
    </row>
    <row r="28" customFormat="false" ht="15" hidden="false" customHeight="false" outlineLevel="0" collapsed="false">
      <c r="A28" s="32" t="s">
        <v>185</v>
      </c>
      <c r="B28" s="32" t="s">
        <v>210</v>
      </c>
      <c r="C28" s="32" t="s">
        <v>211</v>
      </c>
      <c r="D28" s="66" t="n">
        <f aca="false">ROUND(S28*T28,0)</f>
        <v>220</v>
      </c>
      <c r="E28" s="66" t="n">
        <f aca="false">ROUND(S28,0)-D28</f>
        <v>304</v>
      </c>
      <c r="F28" s="66" t="n">
        <f aca="false">IF(COUNTA(D28:E28)=0,"",SUM(D28:E28))</f>
        <v>524</v>
      </c>
      <c r="G28" s="47" t="n">
        <f aca="false">IF(OR(F28="",F28=0),"",D28/F28)</f>
        <v>0.419847328244275</v>
      </c>
      <c r="H28" s="47" t="n">
        <f aca="false">IF(OR(F28="",F28=0),"",E28/F28)</f>
        <v>0.580152671755725</v>
      </c>
      <c r="I28" s="32" t="s">
        <v>187</v>
      </c>
      <c r="J28" s="36" t="n">
        <v>3.09428986375504</v>
      </c>
      <c r="K28" s="36" t="n">
        <f aca="false">$K$8</f>
        <v>1.08142818440797</v>
      </c>
      <c r="L28" s="36" t="n">
        <f aca="false">SQRT(J28^2+K28^2)</f>
        <v>3.27782194131547</v>
      </c>
      <c r="M28" s="47" t="n">
        <f aca="false">IF(G28="","",MAX(0,G28-1.96*L28/100))</f>
        <v>0.355602018194492</v>
      </c>
      <c r="N28" s="47" t="n">
        <f aca="false">IF(G28="","",MIN(1,G28+1.96*L28/100))</f>
        <v>0.484092638294058</v>
      </c>
      <c r="O28" s="66" t="n">
        <f aca="false">ROUND(S28*W28,0)</f>
        <v>76</v>
      </c>
      <c r="P28" s="66" t="n">
        <f aca="false">IF(F28="","",ROUND(SQRT((F28*L28/100)^2+(G28*O28)^2),0))</f>
        <v>36</v>
      </c>
      <c r="R28" s="67" t="n">
        <v>-9.47195854796808</v>
      </c>
      <c r="S28" s="68" t="n">
        <f aca="false">U28*V28*$F$5</f>
        <v>523.643835616438</v>
      </c>
      <c r="T28" s="69" t="n">
        <f aca="false">MAX(0,MIN(1,R28/100+$D$5))</f>
        <v>0.420949497035434</v>
      </c>
      <c r="U28" s="69" t="n">
        <v>0.472602739726027</v>
      </c>
      <c r="V28" s="68" t="n">
        <v>1108</v>
      </c>
      <c r="W28" s="69" t="n">
        <v>0.144238908687966</v>
      </c>
      <c r="X28" s="70" t="s">
        <v>188</v>
      </c>
      <c r="Y28" s="70" t="s">
        <v>189</v>
      </c>
    </row>
    <row r="29" customFormat="false" ht="15" hidden="false" customHeight="false" outlineLevel="0" collapsed="false">
      <c r="A29" s="32" t="s">
        <v>185</v>
      </c>
      <c r="B29" s="32" t="s">
        <v>210</v>
      </c>
      <c r="C29" s="32" t="s">
        <v>212</v>
      </c>
      <c r="D29" s="66" t="n">
        <f aca="false">ROUND(S29*T29,0)</f>
        <v>125</v>
      </c>
      <c r="E29" s="66" t="n">
        <f aca="false">ROUND(S29,0)-D29</f>
        <v>173</v>
      </c>
      <c r="F29" s="66" t="n">
        <f aca="false">IF(COUNTA(D29:E29)=0,"",SUM(D29:E29))</f>
        <v>298</v>
      </c>
      <c r="G29" s="47" t="n">
        <f aca="false">IF(OR(F29="",F29=0),"",D29/F29)</f>
        <v>0.419463087248322</v>
      </c>
      <c r="H29" s="47" t="n">
        <f aca="false">IF(OR(F29="",F29=0),"",E29/F29)</f>
        <v>0.580536912751678</v>
      </c>
      <c r="I29" s="32" t="s">
        <v>187</v>
      </c>
      <c r="J29" s="36" t="n">
        <v>3.09428986375504</v>
      </c>
      <c r="K29" s="36" t="n">
        <f aca="false">$K$8</f>
        <v>1.08142818440797</v>
      </c>
      <c r="L29" s="36" t="n">
        <f aca="false">SQRT(J29^2+K29^2)</f>
        <v>3.27782194131547</v>
      </c>
      <c r="M29" s="47" t="n">
        <f aca="false">IF(G29="","",MAX(0,G29-1.96*L29/100))</f>
        <v>0.355217777198539</v>
      </c>
      <c r="N29" s="47" t="n">
        <f aca="false">IF(G29="","",MIN(1,G29+1.96*L29/100))</f>
        <v>0.483708397298105</v>
      </c>
      <c r="O29" s="66" t="n">
        <f aca="false">ROUND(S29*W29,0)</f>
        <v>43</v>
      </c>
      <c r="P29" s="66" t="n">
        <f aca="false">IF(F29="","",ROUND(SQRT((F29*L29/100)^2+(G29*O29)^2),0))</f>
        <v>21</v>
      </c>
      <c r="R29" s="67" t="n">
        <v>-9.73121148450496</v>
      </c>
      <c r="S29" s="68" t="n">
        <f aca="false">U29*V29*$F$5</f>
        <v>297.7625</v>
      </c>
      <c r="T29" s="69" t="n">
        <f aca="false">MAX(0,MIN(1,R29/100+$D$5))</f>
        <v>0.418356967670065</v>
      </c>
      <c r="U29" s="69" t="n">
        <v>0.4484375</v>
      </c>
      <c r="V29" s="68" t="n">
        <v>664</v>
      </c>
      <c r="W29" s="69" t="n">
        <v>0.144238908687966</v>
      </c>
      <c r="X29" s="70" t="s">
        <v>188</v>
      </c>
      <c r="Y29" s="70" t="s">
        <v>189</v>
      </c>
    </row>
    <row r="30" customFormat="false" ht="15" hidden="false" customHeight="false" outlineLevel="0" collapsed="false">
      <c r="A30" s="32" t="s">
        <v>185</v>
      </c>
      <c r="B30" s="32" t="s">
        <v>210</v>
      </c>
      <c r="C30" s="32" t="s">
        <v>213</v>
      </c>
      <c r="D30" s="66" t="n">
        <f aca="false">ROUND(S30*T30,0)</f>
        <v>115</v>
      </c>
      <c r="E30" s="66" t="n">
        <f aca="false">ROUND(S30,0)-D30</f>
        <v>146</v>
      </c>
      <c r="F30" s="66" t="n">
        <f aca="false">IF(COUNTA(D30:E30)=0,"",SUM(D30:E30))</f>
        <v>261</v>
      </c>
      <c r="G30" s="47" t="n">
        <f aca="false">IF(OR(F30="",F30=0),"",D30/F30)</f>
        <v>0.440613026819923</v>
      </c>
      <c r="H30" s="47" t="n">
        <f aca="false">IF(OR(F30="",F30=0),"",E30/F30)</f>
        <v>0.559386973180077</v>
      </c>
      <c r="I30" s="32" t="s">
        <v>187</v>
      </c>
      <c r="J30" s="36" t="n">
        <v>3.09428986375504</v>
      </c>
      <c r="K30" s="36" t="n">
        <f aca="false">$K$8</f>
        <v>1.08142818440797</v>
      </c>
      <c r="L30" s="36" t="n">
        <f aca="false">SQRT(J30^2+K30^2)</f>
        <v>3.27782194131547</v>
      </c>
      <c r="M30" s="47" t="n">
        <f aca="false">IF(G30="","",MAX(0,G30-1.96*L30/100))</f>
        <v>0.37636771677014</v>
      </c>
      <c r="N30" s="47" t="n">
        <f aca="false">IF(G30="","",MIN(1,G30+1.96*L30/100))</f>
        <v>0.504858336869707</v>
      </c>
      <c r="O30" s="66" t="n">
        <f aca="false">ROUND(S30*W30,0)</f>
        <v>38</v>
      </c>
      <c r="P30" s="66" t="n">
        <f aca="false">IF(F30="","",ROUND(SQRT((F30*L30/100)^2+(G30*O30)^2),0))</f>
        <v>19</v>
      </c>
      <c r="R30" s="67" t="n">
        <v>-7.29823854866399</v>
      </c>
      <c r="S30" s="68" t="n">
        <f aca="false">U30*V30*$F$5</f>
        <v>260.883392226148</v>
      </c>
      <c r="T30" s="69" t="n">
        <f aca="false">MAX(0,MIN(1,R30/100+$D$5))</f>
        <v>0.442686697028475</v>
      </c>
      <c r="U30" s="69" t="n">
        <v>0.406360424028269</v>
      </c>
      <c r="V30" s="68" t="n">
        <v>642</v>
      </c>
      <c r="W30" s="69" t="n">
        <v>0.144238908687966</v>
      </c>
      <c r="X30" s="70" t="s">
        <v>188</v>
      </c>
      <c r="Y30" s="70" t="s">
        <v>189</v>
      </c>
    </row>
    <row r="31" customFormat="false" ht="15" hidden="false" customHeight="false" outlineLevel="0" collapsed="false">
      <c r="A31" s="32" t="s">
        <v>185</v>
      </c>
      <c r="B31" s="32" t="s">
        <v>214</v>
      </c>
      <c r="C31" s="32" t="s">
        <v>214</v>
      </c>
      <c r="D31" s="66" t="n">
        <f aca="false">ROUND(S31*T31,0)</f>
        <v>33</v>
      </c>
      <c r="E31" s="66" t="n">
        <f aca="false">ROUND(S31,0)-D31</f>
        <v>85</v>
      </c>
      <c r="F31" s="66" t="n">
        <f aca="false">IF(COUNTA(D31:E31)=0,"",SUM(D31:E31))</f>
        <v>118</v>
      </c>
      <c r="G31" s="47" t="n">
        <f aca="false">IF(OR(F31="",F31=0),"",D31/F31)</f>
        <v>0.279661016949153</v>
      </c>
      <c r="H31" s="47" t="n">
        <f aca="false">IF(OR(F31="",F31=0),"",E31/F31)</f>
        <v>0.720338983050847</v>
      </c>
      <c r="I31" s="32" t="s">
        <v>187</v>
      </c>
      <c r="J31" s="36" t="n">
        <v>3.09428986375504</v>
      </c>
      <c r="K31" s="36" t="n">
        <f aca="false">$K$8</f>
        <v>1.08142818440797</v>
      </c>
      <c r="L31" s="36" t="n">
        <f aca="false">SQRT(J31^2+K31^2)</f>
        <v>3.27782194131547</v>
      </c>
      <c r="M31" s="47" t="n">
        <f aca="false">IF(G31="","",MAX(0,G31-1.96*L31/100))</f>
        <v>0.215415706899369</v>
      </c>
      <c r="N31" s="47" t="n">
        <f aca="false">IF(G31="","",MIN(1,G31+1.96*L31/100))</f>
        <v>0.343906326998936</v>
      </c>
      <c r="O31" s="66" t="n">
        <f aca="false">ROUND(S31*W31,0)</f>
        <v>17</v>
      </c>
      <c r="P31" s="66" t="n">
        <f aca="false">IF(F31="","",ROUND(SQRT((F31*L31/100)^2+(G31*O31)^2),0))</f>
        <v>6</v>
      </c>
      <c r="R31" s="67" t="n">
        <v>-23.5313182585286</v>
      </c>
      <c r="S31" s="68" t="n">
        <f aca="false">U31*V31*$F$5</f>
        <v>118.285714285714</v>
      </c>
      <c r="T31" s="69" t="n">
        <f aca="false">MAX(0,MIN(1,R31/100+$D$5))</f>
        <v>0.280355899929829</v>
      </c>
      <c r="U31" s="69" t="n">
        <v>0.657142857142857</v>
      </c>
      <c r="V31" s="68" t="n">
        <v>180</v>
      </c>
      <c r="W31" s="69" t="n">
        <v>0.144238908687966</v>
      </c>
      <c r="X31" s="70" t="s">
        <v>188</v>
      </c>
      <c r="Y31" s="70" t="s">
        <v>189</v>
      </c>
    </row>
    <row r="32" customFormat="false" ht="15" hidden="false" customHeight="false" outlineLevel="0" collapsed="false">
      <c r="A32" s="32" t="s">
        <v>185</v>
      </c>
      <c r="B32" s="32" t="s">
        <v>215</v>
      </c>
      <c r="C32" s="32" t="s">
        <v>215</v>
      </c>
      <c r="D32" s="66" t="n">
        <f aca="false">ROUND(S32*T32,0)</f>
        <v>49</v>
      </c>
      <c r="E32" s="66" t="n">
        <f aca="false">ROUND(S32,0)-D32</f>
        <v>188</v>
      </c>
      <c r="F32" s="66" t="n">
        <f aca="false">IF(COUNTA(D32:E32)=0,"",SUM(D32:E32))</f>
        <v>237</v>
      </c>
      <c r="G32" s="47" t="n">
        <f aca="false">IF(OR(F32="",F32=0),"",D32/F32)</f>
        <v>0.206751054852321</v>
      </c>
      <c r="H32" s="47" t="n">
        <f aca="false">IF(OR(F32="",F32=0),"",E32/F32)</f>
        <v>0.793248945147679</v>
      </c>
      <c r="I32" s="32" t="s">
        <v>187</v>
      </c>
      <c r="J32" s="36" t="n">
        <v>3.09428986375504</v>
      </c>
      <c r="K32" s="36" t="n">
        <f aca="false">$K$8</f>
        <v>1.08142818440797</v>
      </c>
      <c r="L32" s="36" t="n">
        <f aca="false">SQRT(J32^2+K32^2)</f>
        <v>3.27782194131547</v>
      </c>
      <c r="M32" s="47" t="n">
        <f aca="false">IF(G32="","",MAX(0,G32-1.96*L32/100))</f>
        <v>0.142505744802538</v>
      </c>
      <c r="N32" s="47" t="n">
        <f aca="false">IF(G32="","",MIN(1,G32+1.96*L32/100))</f>
        <v>0.270996364902104</v>
      </c>
      <c r="O32" s="66" t="n">
        <f aca="false">ROUND(S32*W32,0)</f>
        <v>34</v>
      </c>
      <c r="P32" s="66" t="n">
        <f aca="false">IF(F32="","",ROUND(SQRT((F32*L32/100)^2+(G32*O32)^2),0))</f>
        <v>10</v>
      </c>
      <c r="R32" s="67" t="n">
        <v>-30.6723043193172</v>
      </c>
      <c r="S32" s="68" t="n">
        <f aca="false">U32*V32*$F$5</f>
        <v>236.844827586207</v>
      </c>
      <c r="T32" s="69" t="n">
        <f aca="false">MAX(0,MIN(1,R32/100+$D$5))</f>
        <v>0.208946039321943</v>
      </c>
      <c r="U32" s="69" t="n">
        <v>0.692528735632184</v>
      </c>
      <c r="V32" s="68" t="n">
        <v>342</v>
      </c>
      <c r="W32" s="69" t="n">
        <v>0.144238908687966</v>
      </c>
      <c r="X32" s="70" t="s">
        <v>188</v>
      </c>
      <c r="Y32" s="70" t="s">
        <v>189</v>
      </c>
    </row>
    <row r="33" customFormat="false" ht="15" hidden="false" customHeight="false" outlineLevel="0" collapsed="false">
      <c r="A33" s="32" t="s">
        <v>185</v>
      </c>
      <c r="B33" s="32" t="s">
        <v>216</v>
      </c>
      <c r="C33" s="32" t="s">
        <v>217</v>
      </c>
      <c r="D33" s="66" t="n">
        <f aca="false">ROUND(S33*T33,0)</f>
        <v>241</v>
      </c>
      <c r="E33" s="66" t="n">
        <f aca="false">ROUND(S33,0)-D33</f>
        <v>355</v>
      </c>
      <c r="F33" s="66" t="n">
        <f aca="false">IF(COUNTA(D33:E33)=0,"",SUM(D33:E33))</f>
        <v>596</v>
      </c>
      <c r="G33" s="47" t="n">
        <f aca="false">IF(OR(F33="",F33=0),"",D33/F33)</f>
        <v>0.404362416107383</v>
      </c>
      <c r="H33" s="47" t="n">
        <f aca="false">IF(OR(F33="",F33=0),"",E33/F33)</f>
        <v>0.595637583892618</v>
      </c>
      <c r="I33" s="32" t="s">
        <v>187</v>
      </c>
      <c r="J33" s="36" t="n">
        <v>2.14160243278479</v>
      </c>
      <c r="K33" s="36" t="n">
        <f aca="false">$K$8</f>
        <v>1.08142818440797</v>
      </c>
      <c r="L33" s="36" t="n">
        <f aca="false">SQRT(J33^2+K33^2)</f>
        <v>2.39915566359118</v>
      </c>
      <c r="M33" s="47" t="n">
        <f aca="false">IF(G33="","",MAX(0,G33-1.96*L33/100))</f>
        <v>0.357338965100995</v>
      </c>
      <c r="N33" s="47" t="n">
        <f aca="false">IF(G33="","",MIN(1,G33+1.96*L33/100))</f>
        <v>0.45138586711377</v>
      </c>
      <c r="O33" s="66" t="n">
        <f aca="false">ROUND(S33*W33,0)</f>
        <v>51</v>
      </c>
      <c r="P33" s="66" t="n">
        <f aca="false">IF(F33="","",ROUND(SQRT((F33*L33/100)^2+(G33*O33)^2),0))</f>
        <v>25</v>
      </c>
      <c r="R33" s="67" t="n">
        <v>-11.2049058657644</v>
      </c>
      <c r="S33" s="68" t="n">
        <f aca="false">U33*V33*$F$5</f>
        <v>596.457399103139</v>
      </c>
      <c r="T33" s="69" t="n">
        <f aca="false">MAX(0,MIN(1,R33/100+$D$5))</f>
        <v>0.403620023857471</v>
      </c>
      <c r="U33" s="69" t="n">
        <v>0.50762331838565</v>
      </c>
      <c r="V33" s="68" t="n">
        <v>1175</v>
      </c>
      <c r="W33" s="69" t="n">
        <v>0.084758520671361</v>
      </c>
      <c r="X33" s="70" t="s">
        <v>194</v>
      </c>
      <c r="Y33" s="70" t="s">
        <v>189</v>
      </c>
    </row>
    <row r="34" customFormat="false" ht="15" hidden="false" customHeight="false" outlineLevel="0" collapsed="false">
      <c r="A34" s="32" t="s">
        <v>185</v>
      </c>
      <c r="B34" s="32" t="s">
        <v>216</v>
      </c>
      <c r="C34" s="32" t="s">
        <v>218</v>
      </c>
      <c r="D34" s="66" t="n">
        <f aca="false">ROUND(S34*T34,0)</f>
        <v>230</v>
      </c>
      <c r="E34" s="66" t="n">
        <f aca="false">ROUND(S34,0)-D34</f>
        <v>333</v>
      </c>
      <c r="F34" s="66" t="n">
        <f aca="false">IF(COUNTA(D34:E34)=0,"",SUM(D34:E34))</f>
        <v>563</v>
      </c>
      <c r="G34" s="47" t="n">
        <f aca="false">IF(OR(F34="",F34=0),"",D34/F34)</f>
        <v>0.408525754884547</v>
      </c>
      <c r="H34" s="47" t="n">
        <f aca="false">IF(OR(F34="",F34=0),"",E34/F34)</f>
        <v>0.591474245115453</v>
      </c>
      <c r="I34" s="32" t="s">
        <v>187</v>
      </c>
      <c r="J34" s="36" t="n">
        <v>3.09428986375504</v>
      </c>
      <c r="K34" s="36" t="n">
        <f aca="false">$K$8</f>
        <v>1.08142818440797</v>
      </c>
      <c r="L34" s="36" t="n">
        <f aca="false">SQRT(J34^2+K34^2)</f>
        <v>3.27782194131547</v>
      </c>
      <c r="M34" s="47" t="n">
        <f aca="false">IF(G34="","",MAX(0,G34-1.96*L34/100))</f>
        <v>0.344280444834764</v>
      </c>
      <c r="N34" s="47" t="n">
        <f aca="false">IF(G34="","",MIN(1,G34+1.96*L34/100))</f>
        <v>0.47277106493433</v>
      </c>
      <c r="O34" s="66" t="n">
        <f aca="false">ROUND(S34*W34,0)</f>
        <v>81</v>
      </c>
      <c r="P34" s="66" t="n">
        <f aca="false">IF(F34="","",ROUND(SQRT((F34*L34/100)^2+(G34*O34)^2),0))</f>
        <v>38</v>
      </c>
      <c r="R34" s="67" t="n">
        <v>-10.7740246142469</v>
      </c>
      <c r="S34" s="68" t="n">
        <f aca="false">U34*V34*$F$5</f>
        <v>563.161453077699</v>
      </c>
      <c r="T34" s="69" t="n">
        <f aca="false">MAX(0,MIN(1,R34/100+$D$5))</f>
        <v>0.407928836372646</v>
      </c>
      <c r="U34" s="69" t="n">
        <v>0.531786074672048</v>
      </c>
      <c r="V34" s="68" t="n">
        <v>1059</v>
      </c>
      <c r="W34" s="69" t="n">
        <v>0.144238908687966</v>
      </c>
      <c r="X34" s="70" t="s">
        <v>188</v>
      </c>
      <c r="Y34" s="70" t="s">
        <v>189</v>
      </c>
    </row>
    <row r="35" customFormat="false" ht="15" hidden="false" customHeight="false" outlineLevel="0" collapsed="false">
      <c r="A35" s="32" t="s">
        <v>185</v>
      </c>
      <c r="B35" s="32" t="s">
        <v>216</v>
      </c>
      <c r="C35" s="32" t="s">
        <v>219</v>
      </c>
      <c r="D35" s="66" t="n">
        <f aca="false">ROUND(S35*T35,0)</f>
        <v>240</v>
      </c>
      <c r="E35" s="66" t="n">
        <f aca="false">ROUND(S35,0)-D35</f>
        <v>354</v>
      </c>
      <c r="F35" s="66" t="n">
        <f aca="false">IF(COUNTA(D35:E35)=0,"",SUM(D35:E35))</f>
        <v>594</v>
      </c>
      <c r="G35" s="47" t="n">
        <f aca="false">IF(OR(F35="",F35=0),"",D35/F35)</f>
        <v>0.404040404040404</v>
      </c>
      <c r="H35" s="47" t="n">
        <f aca="false">IF(OR(F35="",F35=0),"",E35/F35)</f>
        <v>0.595959595959596</v>
      </c>
      <c r="I35" s="32" t="s">
        <v>187</v>
      </c>
      <c r="J35" s="36" t="n">
        <v>2.14160243278479</v>
      </c>
      <c r="K35" s="36" t="n">
        <f aca="false">$K$8</f>
        <v>1.08142818440797</v>
      </c>
      <c r="L35" s="36" t="n">
        <f aca="false">SQRT(J35^2+K35^2)</f>
        <v>2.39915566359118</v>
      </c>
      <c r="M35" s="47" t="n">
        <f aca="false">IF(G35="","",MAX(0,G35-1.96*L35/100))</f>
        <v>0.357016953034017</v>
      </c>
      <c r="N35" s="47" t="n">
        <f aca="false">IF(G35="","",MIN(1,G35+1.96*L35/100))</f>
        <v>0.451063855046791</v>
      </c>
      <c r="O35" s="66" t="n">
        <f aca="false">ROUND(S35*W35,0)</f>
        <v>50</v>
      </c>
      <c r="P35" s="66" t="n">
        <f aca="false">IF(F35="","",ROUND(SQRT((F35*L35/100)^2+(G35*O35)^2),0))</f>
        <v>25</v>
      </c>
      <c r="R35" s="67" t="n">
        <v>-11.143290480725</v>
      </c>
      <c r="S35" s="68" t="n">
        <f aca="false">U35*V35*$F$5</f>
        <v>593.941784037559</v>
      </c>
      <c r="T35" s="69" t="n">
        <f aca="false">MAX(0,MIN(1,R35/100+$D$5))</f>
        <v>0.404236177707865</v>
      </c>
      <c r="U35" s="69" t="n">
        <v>0.538967136150235</v>
      </c>
      <c r="V35" s="68" t="n">
        <v>1102</v>
      </c>
      <c r="W35" s="69" t="n">
        <v>0.084758520671361</v>
      </c>
      <c r="X35" s="70" t="s">
        <v>194</v>
      </c>
      <c r="Y35" s="70" t="s">
        <v>189</v>
      </c>
    </row>
    <row r="36" customFormat="false" ht="15" hidden="false" customHeight="false" outlineLevel="0" collapsed="false">
      <c r="A36" s="32" t="s">
        <v>185</v>
      </c>
      <c r="B36" s="32" t="s">
        <v>220</v>
      </c>
      <c r="C36" s="32" t="s">
        <v>221</v>
      </c>
      <c r="D36" s="66" t="n">
        <f aca="false">ROUND(S36*T36,0)</f>
        <v>249</v>
      </c>
      <c r="E36" s="66" t="n">
        <f aca="false">ROUND(S36,0)-D36</f>
        <v>581</v>
      </c>
      <c r="F36" s="66" t="n">
        <f aca="false">IF(COUNTA(D36:E36)=0,"",SUM(D36:E36))</f>
        <v>830</v>
      </c>
      <c r="G36" s="47" t="n">
        <f aca="false">IF(OR(F36="",F36=0),"",D36/F36)</f>
        <v>0.3</v>
      </c>
      <c r="H36" s="47" t="n">
        <f aca="false">IF(OR(F36="",F36=0),"",E36/F36)</f>
        <v>0.7</v>
      </c>
      <c r="I36" s="32" t="s">
        <v>187</v>
      </c>
      <c r="J36" s="36" t="n">
        <v>2.14160243278479</v>
      </c>
      <c r="K36" s="36" t="n">
        <f aca="false">$K$8</f>
        <v>1.08142818440797</v>
      </c>
      <c r="L36" s="36" t="n">
        <f aca="false">SQRT(J36^2+K36^2)</f>
        <v>2.39915566359118</v>
      </c>
      <c r="M36" s="47" t="n">
        <f aca="false">IF(G36="","",MAX(0,G36-1.96*L36/100))</f>
        <v>0.252976548993613</v>
      </c>
      <c r="N36" s="47" t="n">
        <f aca="false">IF(G36="","",MIN(1,G36+1.96*L36/100))</f>
        <v>0.347023451006387</v>
      </c>
      <c r="O36" s="66" t="n">
        <f aca="false">ROUND(S36*W36,0)</f>
        <v>70</v>
      </c>
      <c r="P36" s="66" t="n">
        <f aca="false">IF(F36="","",ROUND(SQRT((F36*L36/100)^2+(G36*O36)^2),0))</f>
        <v>29</v>
      </c>
      <c r="R36" s="67" t="n">
        <v>-21.5645563721645</v>
      </c>
      <c r="S36" s="68" t="n">
        <f aca="false">U36*V36*$F$5</f>
        <v>830.121621621622</v>
      </c>
      <c r="T36" s="69" t="n">
        <f aca="false">MAX(0,MIN(1,R36/100+$D$5))</f>
        <v>0.30002351879347</v>
      </c>
      <c r="U36" s="69" t="n">
        <v>0.635135135135135</v>
      </c>
      <c r="V36" s="68" t="n">
        <v>1307</v>
      </c>
      <c r="W36" s="69" t="n">
        <v>0.084758520671361</v>
      </c>
      <c r="X36" s="70" t="s">
        <v>194</v>
      </c>
      <c r="Y36" s="70" t="s">
        <v>189</v>
      </c>
    </row>
    <row r="37" customFormat="false" ht="15" hidden="false" customHeight="false" outlineLevel="0" collapsed="false">
      <c r="A37" s="32" t="s">
        <v>185</v>
      </c>
      <c r="B37" s="32" t="s">
        <v>220</v>
      </c>
      <c r="C37" s="32" t="s">
        <v>222</v>
      </c>
      <c r="D37" s="66" t="n">
        <f aca="false">ROUND(S37*T37,0)</f>
        <v>183</v>
      </c>
      <c r="E37" s="66" t="n">
        <f aca="false">ROUND(S37,0)-D37</f>
        <v>388</v>
      </c>
      <c r="F37" s="66" t="n">
        <f aca="false">IF(COUNTA(D37:E37)=0,"",SUM(D37:E37))</f>
        <v>571</v>
      </c>
      <c r="G37" s="47" t="n">
        <f aca="false">IF(OR(F37="",F37=0),"",D37/F37)</f>
        <v>0.320490367775832</v>
      </c>
      <c r="H37" s="47" t="n">
        <f aca="false">IF(OR(F37="",F37=0),"",E37/F37)</f>
        <v>0.679509632224168</v>
      </c>
      <c r="I37" s="32" t="s">
        <v>187</v>
      </c>
      <c r="J37" s="36" t="n">
        <v>2.14160243278479</v>
      </c>
      <c r="K37" s="36" t="n">
        <f aca="false">$K$8</f>
        <v>1.08142818440797</v>
      </c>
      <c r="L37" s="36" t="n">
        <f aca="false">SQRT(J37^2+K37^2)</f>
        <v>2.39915566359118</v>
      </c>
      <c r="M37" s="47" t="n">
        <f aca="false">IF(G37="","",MAX(0,G37-1.96*L37/100))</f>
        <v>0.273466916769445</v>
      </c>
      <c r="N37" s="47" t="n">
        <f aca="false">IF(G37="","",MIN(1,G37+1.96*L37/100))</f>
        <v>0.367513818782219</v>
      </c>
      <c r="O37" s="66" t="n">
        <f aca="false">ROUND(S37*W37,0)</f>
        <v>48</v>
      </c>
      <c r="P37" s="66" t="n">
        <f aca="false">IF(F37="","",ROUND(SQRT((F37*L37/100)^2+(G37*O37)^2),0))</f>
        <v>21</v>
      </c>
      <c r="R37" s="67" t="n">
        <v>-19.4811762170061</v>
      </c>
      <c r="S37" s="68" t="n">
        <f aca="false">U37*V37*$F$5</f>
        <v>570.942760942761</v>
      </c>
      <c r="T37" s="69" t="n">
        <f aca="false">MAX(0,MIN(1,R37/100+$D$5))</f>
        <v>0.320857320345054</v>
      </c>
      <c r="U37" s="69" t="n">
        <v>0.613916947250281</v>
      </c>
      <c r="V37" s="68" t="n">
        <v>930</v>
      </c>
      <c r="W37" s="69" t="n">
        <v>0.084758520671361</v>
      </c>
      <c r="X37" s="70" t="s">
        <v>194</v>
      </c>
      <c r="Y37" s="70" t="s">
        <v>189</v>
      </c>
    </row>
    <row r="38" customFormat="false" ht="15" hidden="false" customHeight="false" outlineLevel="0" collapsed="false">
      <c r="A38" s="32" t="s">
        <v>185</v>
      </c>
      <c r="B38" s="32" t="s">
        <v>223</v>
      </c>
      <c r="C38" s="32" t="s">
        <v>224</v>
      </c>
      <c r="D38" s="66" t="n">
        <f aca="false">ROUND(S38*T38,0)</f>
        <v>112</v>
      </c>
      <c r="E38" s="66" t="n">
        <f aca="false">ROUND(S38,0)-D38</f>
        <v>334</v>
      </c>
      <c r="F38" s="66" t="n">
        <f aca="false">IF(COUNTA(D38:E38)=0,"",SUM(D38:E38))</f>
        <v>446</v>
      </c>
      <c r="G38" s="47" t="n">
        <f aca="false">IF(OR(F38="",F38=0),"",D38/F38)</f>
        <v>0.251121076233184</v>
      </c>
      <c r="H38" s="47" t="n">
        <f aca="false">IF(OR(F38="",F38=0),"",E38/F38)</f>
        <v>0.748878923766816</v>
      </c>
      <c r="I38" s="32" t="s">
        <v>187</v>
      </c>
      <c r="J38" s="36" t="n">
        <v>3.09428986375504</v>
      </c>
      <c r="K38" s="36" t="n">
        <f aca="false">$K$8</f>
        <v>1.08142818440797</v>
      </c>
      <c r="L38" s="36" t="n">
        <f aca="false">SQRT(J38^2+K38^2)</f>
        <v>3.27782194131547</v>
      </c>
      <c r="M38" s="47" t="n">
        <f aca="false">IF(G38="","",MAX(0,G38-1.96*L38/100))</f>
        <v>0.186875766183401</v>
      </c>
      <c r="N38" s="47" t="n">
        <f aca="false">IF(G38="","",MIN(1,G38+1.96*L38/100))</f>
        <v>0.315366386282967</v>
      </c>
      <c r="O38" s="66" t="n">
        <f aca="false">ROUND(S38*W38,0)</f>
        <v>64</v>
      </c>
      <c r="P38" s="66" t="n">
        <f aca="false">IF(F38="","",ROUND(SQRT((F38*L38/100)^2+(G38*O38)^2),0))</f>
        <v>22</v>
      </c>
      <c r="R38" s="67" t="n">
        <v>-26.5177650989232</v>
      </c>
      <c r="S38" s="68" t="n">
        <f aca="false">U38*V38*$F$5</f>
        <v>446.130363036304</v>
      </c>
      <c r="T38" s="69" t="n">
        <f aca="false">MAX(0,MIN(1,R38/100+$D$5))</f>
        <v>0.250491431525883</v>
      </c>
      <c r="U38" s="69" t="n">
        <v>0.641914191419142</v>
      </c>
      <c r="V38" s="68" t="n">
        <v>695</v>
      </c>
      <c r="W38" s="69" t="n">
        <v>0.144238908687966</v>
      </c>
      <c r="X38" s="70" t="s">
        <v>188</v>
      </c>
      <c r="Y38" s="70" t="s">
        <v>189</v>
      </c>
    </row>
    <row r="39" customFormat="false" ht="15" hidden="false" customHeight="false" outlineLevel="0" collapsed="false">
      <c r="A39" s="32" t="s">
        <v>185</v>
      </c>
      <c r="B39" s="32" t="s">
        <v>223</v>
      </c>
      <c r="C39" s="32" t="s">
        <v>225</v>
      </c>
      <c r="D39" s="66" t="n">
        <f aca="false">ROUND(S39*T39,0)</f>
        <v>92</v>
      </c>
      <c r="E39" s="66" t="n">
        <f aca="false">ROUND(S39,0)-D39</f>
        <v>209</v>
      </c>
      <c r="F39" s="66" t="n">
        <f aca="false">IF(COUNTA(D39:E39)=0,"",SUM(D39:E39))</f>
        <v>301</v>
      </c>
      <c r="G39" s="47" t="n">
        <f aca="false">IF(OR(F39="",F39=0),"",D39/F39)</f>
        <v>0.305647840531561</v>
      </c>
      <c r="H39" s="47" t="n">
        <f aca="false">IF(OR(F39="",F39=0),"",E39/F39)</f>
        <v>0.694352159468439</v>
      </c>
      <c r="I39" s="32" t="s">
        <v>187</v>
      </c>
      <c r="J39" s="36" t="n">
        <v>3.09428986375504</v>
      </c>
      <c r="K39" s="36" t="n">
        <f aca="false">$K$8</f>
        <v>1.08142818440797</v>
      </c>
      <c r="L39" s="36" t="n">
        <f aca="false">SQRT(J39^2+K39^2)</f>
        <v>3.27782194131547</v>
      </c>
      <c r="M39" s="47" t="n">
        <f aca="false">IF(G39="","",MAX(0,G39-1.96*L39/100))</f>
        <v>0.241402530481778</v>
      </c>
      <c r="N39" s="47" t="n">
        <f aca="false">IF(G39="","",MIN(1,G39+1.96*L39/100))</f>
        <v>0.369893150581345</v>
      </c>
      <c r="O39" s="66" t="n">
        <f aca="false">ROUND(S39*W39,0)</f>
        <v>43</v>
      </c>
      <c r="P39" s="66" t="n">
        <f aca="false">IF(F39="","",ROUND(SQRT((F39*L39/100)^2+(G39*O39)^2),0))</f>
        <v>16</v>
      </c>
      <c r="R39" s="67" t="n">
        <v>-20.8620354683712</v>
      </c>
      <c r="S39" s="68" t="n">
        <f aca="false">U39*V39*$F$5</f>
        <v>301.151408450704</v>
      </c>
      <c r="T39" s="69" t="n">
        <f aca="false">MAX(0,MIN(1,R39/100+$D$5))</f>
        <v>0.307048727831403</v>
      </c>
      <c r="U39" s="69" t="n">
        <v>0.538732394366197</v>
      </c>
      <c r="V39" s="68" t="n">
        <v>559</v>
      </c>
      <c r="W39" s="69" t="n">
        <v>0.144238908687966</v>
      </c>
      <c r="X39" s="70" t="s">
        <v>188</v>
      </c>
      <c r="Y39" s="70" t="s">
        <v>189</v>
      </c>
    </row>
    <row r="40" customFormat="false" ht="15" hidden="false" customHeight="false" outlineLevel="0" collapsed="false">
      <c r="A40" s="32" t="s">
        <v>185</v>
      </c>
      <c r="B40" s="32" t="s">
        <v>223</v>
      </c>
      <c r="C40" s="32" t="s">
        <v>226</v>
      </c>
      <c r="D40" s="66" t="n">
        <f aca="false">ROUND(S40*T40,0)</f>
        <v>350</v>
      </c>
      <c r="E40" s="66" t="n">
        <f aca="false">ROUND(S40,0)-D40</f>
        <v>786</v>
      </c>
      <c r="F40" s="66" t="n">
        <f aca="false">IF(COUNTA(D40:E40)=0,"",SUM(D40:E40))</f>
        <v>1136</v>
      </c>
      <c r="G40" s="47" t="n">
        <f aca="false">IF(OR(F40="",F40=0),"",D40/F40)</f>
        <v>0.308098591549296</v>
      </c>
      <c r="H40" s="47" t="n">
        <f aca="false">IF(OR(F40="",F40=0),"",E40/F40)</f>
        <v>0.691901408450704</v>
      </c>
      <c r="I40" s="32" t="s">
        <v>187</v>
      </c>
      <c r="J40" s="36" t="n">
        <v>1.97223401507502</v>
      </c>
      <c r="K40" s="36" t="n">
        <f aca="false">$K$8</f>
        <v>1.08142818440797</v>
      </c>
      <c r="L40" s="36" t="n">
        <f aca="false">SQRT(J40^2+K40^2)</f>
        <v>2.24926519740356</v>
      </c>
      <c r="M40" s="47" t="n">
        <f aca="false">IF(G40="","",MAX(0,G40-1.96*L40/100))</f>
        <v>0.264012993680186</v>
      </c>
      <c r="N40" s="47" t="n">
        <f aca="false">IF(G40="","",MIN(1,G40+1.96*L40/100))</f>
        <v>0.352184189418405</v>
      </c>
      <c r="O40" s="66" t="n">
        <f aca="false">ROUND(S40*W40,0)</f>
        <v>71</v>
      </c>
      <c r="P40" s="66" t="n">
        <f aca="false">IF(F40="","",ROUND(SQRT((F40*L40/100)^2+(G40*O40)^2),0))</f>
        <v>34</v>
      </c>
      <c r="R40" s="67" t="n">
        <v>-20.7649862193433</v>
      </c>
      <c r="S40" s="68" t="n">
        <f aca="false">U40*V40*$F$5</f>
        <v>1135.63689776733</v>
      </c>
      <c r="T40" s="69" t="n">
        <f aca="false">MAX(0,MIN(1,R40/100+$D$5))</f>
        <v>0.308019220321683</v>
      </c>
      <c r="U40" s="69" t="n">
        <v>0.63337250293772</v>
      </c>
      <c r="V40" s="68" t="n">
        <v>1793</v>
      </c>
      <c r="W40" s="69" t="n">
        <v>0.0626598089245614</v>
      </c>
      <c r="X40" s="70" t="s">
        <v>227</v>
      </c>
      <c r="Y40" s="70" t="s">
        <v>189</v>
      </c>
    </row>
    <row r="41" customFormat="false" ht="15" hidden="false" customHeight="false" outlineLevel="0" collapsed="false">
      <c r="A41" s="32" t="s">
        <v>185</v>
      </c>
      <c r="B41" s="32" t="s">
        <v>228</v>
      </c>
      <c r="C41" s="32" t="s">
        <v>229</v>
      </c>
      <c r="D41" s="66" t="n">
        <f aca="false">ROUND(S41*T41,0)</f>
        <v>242</v>
      </c>
      <c r="E41" s="66" t="n">
        <f aca="false">ROUND(S41,0)-D41</f>
        <v>344</v>
      </c>
      <c r="F41" s="66" t="n">
        <f aca="false">IF(COUNTA(D41:E41)=0,"",SUM(D41:E41))</f>
        <v>586</v>
      </c>
      <c r="G41" s="47" t="n">
        <f aca="false">IF(OR(F41="",F41=0),"",D41/F41)</f>
        <v>0.412969283276451</v>
      </c>
      <c r="H41" s="47" t="n">
        <f aca="false">IF(OR(F41="",F41=0),"",E41/F41)</f>
        <v>0.58703071672355</v>
      </c>
      <c r="I41" s="32" t="s">
        <v>187</v>
      </c>
      <c r="J41" s="36" t="n">
        <v>2.14160243278479</v>
      </c>
      <c r="K41" s="36" t="n">
        <f aca="false">$K$8</f>
        <v>1.08142818440797</v>
      </c>
      <c r="L41" s="36" t="n">
        <f aca="false">SQRT(J41^2+K41^2)</f>
        <v>2.39915566359118</v>
      </c>
      <c r="M41" s="47" t="n">
        <f aca="false">IF(G41="","",MAX(0,G41-1.96*L41/100))</f>
        <v>0.365945832270063</v>
      </c>
      <c r="N41" s="47" t="n">
        <f aca="false">IF(G41="","",MIN(1,G41+1.96*L41/100))</f>
        <v>0.459992734282838</v>
      </c>
      <c r="O41" s="66" t="n">
        <f aca="false">ROUND(S41*W41,0)</f>
        <v>50</v>
      </c>
      <c r="P41" s="66" t="n">
        <f aca="false">IF(F41="","",ROUND(SQRT((F41*L41/100)^2+(G41*O41)^2),0))</f>
        <v>25</v>
      </c>
      <c r="R41" s="67" t="n">
        <v>-10.2990376394711</v>
      </c>
      <c r="S41" s="68" t="n">
        <f aca="false">U41*V41*$F$5</f>
        <v>585.940362087327</v>
      </c>
      <c r="T41" s="69" t="n">
        <f aca="false">MAX(0,MIN(1,R41/100+$D$5))</f>
        <v>0.412678706120404</v>
      </c>
      <c r="U41" s="69" t="n">
        <v>0.598509052183174</v>
      </c>
      <c r="V41" s="68" t="n">
        <v>979</v>
      </c>
      <c r="W41" s="69" t="n">
        <v>0.084758520671361</v>
      </c>
      <c r="X41" s="70" t="s">
        <v>194</v>
      </c>
      <c r="Y41" s="70" t="s">
        <v>189</v>
      </c>
    </row>
    <row r="42" customFormat="false" ht="15" hidden="false" customHeight="false" outlineLevel="0" collapsed="false">
      <c r="A42" s="32" t="s">
        <v>185</v>
      </c>
      <c r="B42" s="32" t="s">
        <v>228</v>
      </c>
      <c r="C42" s="32" t="s">
        <v>230</v>
      </c>
      <c r="D42" s="66" t="n">
        <f aca="false">ROUND(S42*T42,0)</f>
        <v>252</v>
      </c>
      <c r="E42" s="66" t="n">
        <f aca="false">ROUND(S42,0)-D42</f>
        <v>377</v>
      </c>
      <c r="F42" s="66" t="n">
        <f aca="false">IF(COUNTA(D42:E42)=0,"",SUM(D42:E42))</f>
        <v>629</v>
      </c>
      <c r="G42" s="47" t="n">
        <f aca="false">IF(OR(F42="",F42=0),"",D42/F42)</f>
        <v>0.400635930047695</v>
      </c>
      <c r="H42" s="47" t="n">
        <f aca="false">IF(OR(F42="",F42=0),"",E42/F42)</f>
        <v>0.599364069952305</v>
      </c>
      <c r="I42" s="32" t="s">
        <v>187</v>
      </c>
      <c r="J42" s="36" t="n">
        <v>2.14160243278479</v>
      </c>
      <c r="K42" s="36" t="n">
        <f aca="false">$K$8</f>
        <v>1.08142818440797</v>
      </c>
      <c r="L42" s="36" t="n">
        <f aca="false">SQRT(J42^2+K42^2)</f>
        <v>2.39915566359118</v>
      </c>
      <c r="M42" s="47" t="n">
        <f aca="false">IF(G42="","",MAX(0,G42-1.96*L42/100))</f>
        <v>0.353612479041308</v>
      </c>
      <c r="N42" s="47" t="n">
        <f aca="false">IF(G42="","",MIN(1,G42+1.96*L42/100))</f>
        <v>0.447659381054082</v>
      </c>
      <c r="O42" s="66" t="n">
        <f aca="false">ROUND(S42*W42,0)</f>
        <v>53</v>
      </c>
      <c r="P42" s="66" t="n">
        <f aca="false">IF(F42="","",ROUND(SQRT((F42*L42/100)^2+(G42*O42)^2),0))</f>
        <v>26</v>
      </c>
      <c r="R42" s="67" t="n">
        <v>-11.5498092621184</v>
      </c>
      <c r="S42" s="68" t="n">
        <f aca="false">U42*V42*$F$5</f>
        <v>629.208480565371</v>
      </c>
      <c r="T42" s="69" t="n">
        <f aca="false">MAX(0,MIN(1,R42/100+$D$5))</f>
        <v>0.400170989893931</v>
      </c>
      <c r="U42" s="69" t="n">
        <v>0.558303886925795</v>
      </c>
      <c r="V42" s="68" t="n">
        <v>1127</v>
      </c>
      <c r="W42" s="69" t="n">
        <v>0.084758520671361</v>
      </c>
      <c r="X42" s="70" t="s">
        <v>194</v>
      </c>
      <c r="Y42" s="70" t="s">
        <v>189</v>
      </c>
    </row>
    <row r="43" customFormat="false" ht="15" hidden="false" customHeight="false" outlineLevel="0" collapsed="false">
      <c r="A43" s="32" t="s">
        <v>185</v>
      </c>
      <c r="B43" s="32" t="s">
        <v>231</v>
      </c>
      <c r="C43" s="32" t="s">
        <v>231</v>
      </c>
      <c r="D43" s="66" t="n">
        <f aca="false">ROUND(S43*T43,0)</f>
        <v>109</v>
      </c>
      <c r="E43" s="66" t="n">
        <f aca="false">ROUND(S43,0)-D43</f>
        <v>421</v>
      </c>
      <c r="F43" s="66" t="n">
        <f aca="false">IF(COUNTA(D43:E43)=0,"",SUM(D43:E43))</f>
        <v>530</v>
      </c>
      <c r="G43" s="47" t="n">
        <f aca="false">IF(OR(F43="",F43=0),"",D43/F43)</f>
        <v>0.205660377358491</v>
      </c>
      <c r="H43" s="47" t="n">
        <f aca="false">IF(OR(F43="",F43=0),"",E43/F43)</f>
        <v>0.79433962264151</v>
      </c>
      <c r="I43" s="32" t="s">
        <v>187</v>
      </c>
      <c r="J43" s="36" t="n">
        <v>3.09428986375504</v>
      </c>
      <c r="K43" s="36" t="n">
        <f aca="false">$K$8</f>
        <v>1.08142818440797</v>
      </c>
      <c r="L43" s="36" t="n">
        <f aca="false">SQRT(J43^2+K43^2)</f>
        <v>3.27782194131547</v>
      </c>
      <c r="M43" s="47" t="n">
        <f aca="false">IF(G43="","",MAX(0,G43-1.96*L43/100))</f>
        <v>0.141415067308707</v>
      </c>
      <c r="N43" s="47" t="n">
        <f aca="false">IF(G43="","",MIN(1,G43+1.96*L43/100))</f>
        <v>0.269905687408274</v>
      </c>
      <c r="O43" s="66" t="n">
        <f aca="false">ROUND(S43*W43,0)</f>
        <v>76</v>
      </c>
      <c r="P43" s="66" t="n">
        <f aca="false">IF(F43="","",ROUND(SQRT((F43*L43/100)^2+(G43*O43)^2),0))</f>
        <v>23</v>
      </c>
      <c r="R43" s="67" t="n">
        <v>-31.0874309210355</v>
      </c>
      <c r="S43" s="68" t="n">
        <f aca="false">U43*V43*$F$5</f>
        <v>530.117647058823</v>
      </c>
      <c r="T43" s="69" t="n">
        <f aca="false">MAX(0,MIN(1,R43/100+$D$5))</f>
        <v>0.20479477330476</v>
      </c>
      <c r="U43" s="69" t="n">
        <v>0.705882352941177</v>
      </c>
      <c r="V43" s="68" t="n">
        <v>751</v>
      </c>
      <c r="W43" s="69" t="n">
        <v>0.144238908687966</v>
      </c>
      <c r="X43" s="70" t="s">
        <v>188</v>
      </c>
      <c r="Y43" s="70" t="s">
        <v>189</v>
      </c>
    </row>
    <row r="44" customFormat="false" ht="15" hidden="false" customHeight="false" outlineLevel="0" collapsed="false">
      <c r="A44" s="32" t="s">
        <v>185</v>
      </c>
      <c r="B44" s="32" t="s">
        <v>232</v>
      </c>
      <c r="C44" s="32" t="s">
        <v>233</v>
      </c>
      <c r="D44" s="66" t="n">
        <f aca="false">ROUND(S44*T44,0)</f>
        <v>240</v>
      </c>
      <c r="E44" s="66" t="n">
        <f aca="false">ROUND(S44,0)-D44</f>
        <v>455</v>
      </c>
      <c r="F44" s="66" t="n">
        <f aca="false">IF(COUNTA(D44:E44)=0,"",SUM(D44:E44))</f>
        <v>695</v>
      </c>
      <c r="G44" s="47" t="n">
        <f aca="false">IF(OR(F44="",F44=0),"",D44/F44)</f>
        <v>0.345323741007194</v>
      </c>
      <c r="H44" s="47" t="n">
        <f aca="false">IF(OR(F44="",F44=0),"",E44/F44)</f>
        <v>0.654676258992806</v>
      </c>
      <c r="I44" s="32" t="s">
        <v>187</v>
      </c>
      <c r="J44" s="36" t="n">
        <v>2.14160243278479</v>
      </c>
      <c r="K44" s="36" t="n">
        <f aca="false">$K$8</f>
        <v>1.08142818440797</v>
      </c>
      <c r="L44" s="36" t="n">
        <f aca="false">SQRT(J44^2+K44^2)</f>
        <v>2.39915566359118</v>
      </c>
      <c r="M44" s="47" t="n">
        <f aca="false">IF(G44="","",MAX(0,G44-1.96*L44/100))</f>
        <v>0.298300290000807</v>
      </c>
      <c r="N44" s="47" t="n">
        <f aca="false">IF(G44="","",MIN(1,G44+1.96*L44/100))</f>
        <v>0.392347192013581</v>
      </c>
      <c r="O44" s="66" t="n">
        <f aca="false">ROUND(S44*W44,0)</f>
        <v>59</v>
      </c>
      <c r="P44" s="66" t="n">
        <f aca="false">IF(F44="","",ROUND(SQRT((F44*L44/100)^2+(G44*O44)^2),0))</f>
        <v>26</v>
      </c>
      <c r="R44" s="67" t="n">
        <v>-17.0590179387215</v>
      </c>
      <c r="S44" s="68" t="n">
        <f aca="false">U44*V44*$F$5</f>
        <v>695.209549071618</v>
      </c>
      <c r="T44" s="69" t="n">
        <f aca="false">MAX(0,MIN(1,R44/100+$D$5))</f>
        <v>0.3450789031279</v>
      </c>
      <c r="U44" s="69" t="n">
        <v>0.600353669319186</v>
      </c>
      <c r="V44" s="68" t="n">
        <v>1158</v>
      </c>
      <c r="W44" s="69" t="n">
        <v>0.084758520671361</v>
      </c>
      <c r="X44" s="70" t="s">
        <v>194</v>
      </c>
      <c r="Y44" s="70" t="s">
        <v>189</v>
      </c>
    </row>
    <row r="45" customFormat="false" ht="15" hidden="false" customHeight="false" outlineLevel="0" collapsed="false">
      <c r="A45" s="32" t="s">
        <v>185</v>
      </c>
      <c r="B45" s="32" t="s">
        <v>232</v>
      </c>
      <c r="C45" s="32" t="s">
        <v>234</v>
      </c>
      <c r="D45" s="66" t="n">
        <f aca="false">ROUND(S45*T45,0)</f>
        <v>383</v>
      </c>
      <c r="E45" s="66" t="n">
        <f aca="false">ROUND(S45,0)-D45</f>
        <v>601</v>
      </c>
      <c r="F45" s="66" t="n">
        <f aca="false">IF(COUNTA(D45:E45)=0,"",SUM(D45:E45))</f>
        <v>984</v>
      </c>
      <c r="G45" s="47" t="n">
        <f aca="false">IF(OR(F45="",F45=0),"",D45/F45)</f>
        <v>0.389227642276423</v>
      </c>
      <c r="H45" s="47" t="n">
        <f aca="false">IF(OR(F45="",F45=0),"",E45/F45)</f>
        <v>0.610772357723577</v>
      </c>
      <c r="I45" s="32" t="s">
        <v>187</v>
      </c>
      <c r="J45" s="36" t="n">
        <v>1.97223401507502</v>
      </c>
      <c r="K45" s="36" t="n">
        <f aca="false">$K$8</f>
        <v>1.08142818440797</v>
      </c>
      <c r="L45" s="36" t="n">
        <f aca="false">SQRT(J45^2+K45^2)</f>
        <v>2.24926519740356</v>
      </c>
      <c r="M45" s="47" t="n">
        <f aca="false">IF(G45="","",MAX(0,G45-1.96*L45/100))</f>
        <v>0.345142044407313</v>
      </c>
      <c r="N45" s="47" t="n">
        <f aca="false">IF(G45="","",MIN(1,G45+1.96*L45/100))</f>
        <v>0.433313240145532</v>
      </c>
      <c r="O45" s="66" t="n">
        <f aca="false">ROUND(S45*W45,0)</f>
        <v>62</v>
      </c>
      <c r="P45" s="66" t="n">
        <f aca="false">IF(F45="","",ROUND(SQRT((F45*L45/100)^2+(G45*O45)^2),0))</f>
        <v>33</v>
      </c>
      <c r="R45" s="67" t="n">
        <v>-12.5950509174786</v>
      </c>
      <c r="S45" s="68" t="n">
        <f aca="false">U45*V45*$F$5</f>
        <v>983.694267515924</v>
      </c>
      <c r="T45" s="69" t="n">
        <f aca="false">MAX(0,MIN(1,R45/100+$D$5))</f>
        <v>0.389718573340329</v>
      </c>
      <c r="U45" s="69" t="n">
        <v>0.54198031268095</v>
      </c>
      <c r="V45" s="68" t="n">
        <v>1815</v>
      </c>
      <c r="W45" s="69" t="n">
        <v>0.0626598089245614</v>
      </c>
      <c r="X45" s="70" t="s">
        <v>227</v>
      </c>
      <c r="Y45" s="70" t="s">
        <v>189</v>
      </c>
    </row>
    <row r="46" customFormat="false" ht="15" hidden="false" customHeight="false" outlineLevel="0" collapsed="false">
      <c r="A46" s="32" t="s">
        <v>185</v>
      </c>
      <c r="B46" s="32" t="s">
        <v>232</v>
      </c>
      <c r="C46" s="32" t="s">
        <v>235</v>
      </c>
      <c r="D46" s="66" t="n">
        <f aca="false">ROUND(S46*T46,0)</f>
        <v>109</v>
      </c>
      <c r="E46" s="66" t="n">
        <f aca="false">ROUND(S46,0)-D46</f>
        <v>202</v>
      </c>
      <c r="F46" s="66" t="n">
        <f aca="false">IF(COUNTA(D46:E46)=0,"",SUM(D46:E46))</f>
        <v>311</v>
      </c>
      <c r="G46" s="47" t="n">
        <f aca="false">IF(OR(F46="",F46=0),"",D46/F46)</f>
        <v>0.35048231511254</v>
      </c>
      <c r="H46" s="47" t="n">
        <f aca="false">IF(OR(F46="",F46=0),"",E46/F46)</f>
        <v>0.64951768488746</v>
      </c>
      <c r="I46" s="32" t="s">
        <v>187</v>
      </c>
      <c r="J46" s="36" t="n">
        <v>3.09428986375504</v>
      </c>
      <c r="K46" s="36" t="n">
        <f aca="false">$K$8</f>
        <v>1.08142818440797</v>
      </c>
      <c r="L46" s="36" t="n">
        <f aca="false">SQRT(J46^2+K46^2)</f>
        <v>3.27782194131547</v>
      </c>
      <c r="M46" s="47" t="n">
        <f aca="false">IF(G46="","",MAX(0,G46-1.96*L46/100))</f>
        <v>0.286237005062757</v>
      </c>
      <c r="N46" s="47" t="n">
        <f aca="false">IF(G46="","",MIN(1,G46+1.96*L46/100))</f>
        <v>0.414727625162323</v>
      </c>
      <c r="O46" s="66" t="n">
        <f aca="false">ROUND(S46*W46,0)</f>
        <v>45</v>
      </c>
      <c r="P46" s="66" t="n">
        <f aca="false">IF(F46="","",ROUND(SQRT((F46*L46/100)^2+(G46*O46)^2),0))</f>
        <v>19</v>
      </c>
      <c r="R46" s="67" t="n">
        <v>-16.4019718341294</v>
      </c>
      <c r="S46" s="68" t="n">
        <f aca="false">U46*V46*$F$5</f>
        <v>310.913705583756</v>
      </c>
      <c r="T46" s="69" t="n">
        <f aca="false">MAX(0,MIN(1,R46/100+$D$5))</f>
        <v>0.351649364173821</v>
      </c>
      <c r="U46" s="69" t="n">
        <v>0.49746192893401</v>
      </c>
      <c r="V46" s="68" t="n">
        <v>625</v>
      </c>
      <c r="W46" s="69" t="n">
        <v>0.144238908687966</v>
      </c>
      <c r="X46" s="70" t="s">
        <v>188</v>
      </c>
      <c r="Y46" s="70" t="s">
        <v>189</v>
      </c>
    </row>
    <row r="47" customFormat="false" ht="15" hidden="false" customHeight="false" outlineLevel="0" collapsed="false">
      <c r="A47" s="32" t="s">
        <v>185</v>
      </c>
      <c r="B47" s="32" t="s">
        <v>236</v>
      </c>
      <c r="C47" s="32" t="s">
        <v>236</v>
      </c>
      <c r="D47" s="66" t="n">
        <f aca="false">ROUND(S47*T47,0)</f>
        <v>54</v>
      </c>
      <c r="E47" s="66" t="n">
        <f aca="false">ROUND(S47,0)-D47</f>
        <v>131</v>
      </c>
      <c r="F47" s="66" t="n">
        <f aca="false">IF(COUNTA(D47:E47)=0,"",SUM(D47:E47))</f>
        <v>185</v>
      </c>
      <c r="G47" s="47" t="n">
        <f aca="false">IF(OR(F47="",F47=0),"",D47/F47)</f>
        <v>0.291891891891892</v>
      </c>
      <c r="H47" s="47" t="n">
        <f aca="false">IF(OR(F47="",F47=0),"",E47/F47)</f>
        <v>0.708108108108108</v>
      </c>
      <c r="I47" s="32" t="s">
        <v>187</v>
      </c>
      <c r="J47" s="36" t="n">
        <v>3.09428986375504</v>
      </c>
      <c r="K47" s="36" t="n">
        <f aca="false">$K$8</f>
        <v>1.08142818440797</v>
      </c>
      <c r="L47" s="36" t="n">
        <f aca="false">SQRT(J47^2+K47^2)</f>
        <v>3.27782194131547</v>
      </c>
      <c r="M47" s="47" t="n">
        <f aca="false">IF(G47="","",MAX(0,G47-1.96*L47/100))</f>
        <v>0.227646581842109</v>
      </c>
      <c r="N47" s="47" t="n">
        <f aca="false">IF(G47="","",MIN(1,G47+1.96*L47/100))</f>
        <v>0.356137201941675</v>
      </c>
      <c r="O47" s="66" t="n">
        <f aca="false">ROUND(S47*W47,0)</f>
        <v>27</v>
      </c>
      <c r="P47" s="66" t="n">
        <f aca="false">IF(F47="","",ROUND(SQRT((F47*L47/100)^2+(G47*O47)^2),0))</f>
        <v>10</v>
      </c>
      <c r="R47" s="67" t="n">
        <v>-22.1290906901401</v>
      </c>
      <c r="S47" s="68" t="n">
        <f aca="false">U47*V47*$F$5</f>
        <v>184.547540983606</v>
      </c>
      <c r="T47" s="69" t="n">
        <f aca="false">MAX(0,MIN(1,R47/100+$D$5))</f>
        <v>0.294378175613714</v>
      </c>
      <c r="U47" s="69" t="n">
        <v>0.613114754098361</v>
      </c>
      <c r="V47" s="68" t="n">
        <v>301</v>
      </c>
      <c r="W47" s="69" t="n">
        <v>0.144238908687966</v>
      </c>
      <c r="X47" s="70" t="s">
        <v>188</v>
      </c>
      <c r="Y47" s="70" t="s">
        <v>189</v>
      </c>
    </row>
    <row r="48" customFormat="false" ht="15" hidden="false" customHeight="false" outlineLevel="0" collapsed="false">
      <c r="A48" s="32" t="s">
        <v>185</v>
      </c>
      <c r="B48" s="32" t="s">
        <v>237</v>
      </c>
      <c r="C48" s="32" t="s">
        <v>238</v>
      </c>
      <c r="D48" s="66" t="n">
        <f aca="false">ROUND(S48*T48,0)</f>
        <v>324</v>
      </c>
      <c r="E48" s="66" t="n">
        <f aca="false">ROUND(S48,0)-D48</f>
        <v>515</v>
      </c>
      <c r="F48" s="66" t="n">
        <f aca="false">IF(COUNTA(D48:E48)=0,"",SUM(D48:E48))</f>
        <v>839</v>
      </c>
      <c r="G48" s="47" t="n">
        <f aca="false">IF(OR(F48="",F48=0),"",D48/F48)</f>
        <v>0.386174016686532</v>
      </c>
      <c r="H48" s="47" t="n">
        <f aca="false">IF(OR(F48="",F48=0),"",E48/F48)</f>
        <v>0.613825983313468</v>
      </c>
      <c r="I48" s="32" t="s">
        <v>187</v>
      </c>
      <c r="J48" s="36" t="n">
        <v>2.14160243278479</v>
      </c>
      <c r="K48" s="36" t="n">
        <f aca="false">$K$8</f>
        <v>1.08142818440797</v>
      </c>
      <c r="L48" s="36" t="n">
        <f aca="false">SQRT(J48^2+K48^2)</f>
        <v>2.39915566359118</v>
      </c>
      <c r="M48" s="47" t="n">
        <f aca="false">IF(G48="","",MAX(0,G48-1.96*L48/100))</f>
        <v>0.339150565680144</v>
      </c>
      <c r="N48" s="47" t="n">
        <f aca="false">IF(G48="","",MIN(1,G48+1.96*L48/100))</f>
        <v>0.433197467692919</v>
      </c>
      <c r="O48" s="66" t="n">
        <f aca="false">ROUND(S48*W48,0)</f>
        <v>71</v>
      </c>
      <c r="P48" s="66" t="n">
        <f aca="false">IF(F48="","",ROUND(SQRT((F48*L48/100)^2+(G48*O48)^2),0))</f>
        <v>34</v>
      </c>
      <c r="R48" s="67" t="n">
        <v>-12.9363191672367</v>
      </c>
      <c r="S48" s="68" t="n">
        <f aca="false">U48*V48*$F$5</f>
        <v>839.29959746981</v>
      </c>
      <c r="T48" s="69" t="n">
        <f aca="false">MAX(0,MIN(1,R48/100+$D$5))</f>
        <v>0.386305890842748</v>
      </c>
      <c r="U48" s="69" t="n">
        <v>0.474985623921794</v>
      </c>
      <c r="V48" s="68" t="n">
        <v>1767</v>
      </c>
      <c r="W48" s="69" t="n">
        <v>0.084758520671361</v>
      </c>
      <c r="X48" s="70" t="s">
        <v>194</v>
      </c>
      <c r="Y48" s="70" t="s">
        <v>189</v>
      </c>
    </row>
    <row r="49" customFormat="false" ht="15" hidden="false" customHeight="false" outlineLevel="0" collapsed="false">
      <c r="A49" s="32" t="s">
        <v>185</v>
      </c>
      <c r="B49" s="32" t="s">
        <v>237</v>
      </c>
      <c r="C49" s="32" t="s">
        <v>239</v>
      </c>
      <c r="D49" s="66" t="n">
        <f aca="false">ROUND(S49*T49,0)</f>
        <v>240</v>
      </c>
      <c r="E49" s="66" t="n">
        <f aca="false">ROUND(S49,0)-D49</f>
        <v>411</v>
      </c>
      <c r="F49" s="66" t="n">
        <f aca="false">IF(COUNTA(D49:E49)=0,"",SUM(D49:E49))</f>
        <v>651</v>
      </c>
      <c r="G49" s="47" t="n">
        <f aca="false">IF(OR(F49="",F49=0),"",D49/F49)</f>
        <v>0.368663594470046</v>
      </c>
      <c r="H49" s="47" t="n">
        <f aca="false">IF(OR(F49="",F49=0),"",E49/F49)</f>
        <v>0.631336405529954</v>
      </c>
      <c r="I49" s="32" t="s">
        <v>187</v>
      </c>
      <c r="J49" s="36" t="n">
        <v>2.14160243278479</v>
      </c>
      <c r="K49" s="36" t="n">
        <f aca="false">$K$8</f>
        <v>1.08142818440797</v>
      </c>
      <c r="L49" s="36" t="n">
        <f aca="false">SQRT(J49^2+K49^2)</f>
        <v>2.39915566359118</v>
      </c>
      <c r="M49" s="47" t="n">
        <f aca="false">IF(G49="","",MAX(0,G49-1.96*L49/100))</f>
        <v>0.321640143463659</v>
      </c>
      <c r="N49" s="47" t="n">
        <f aca="false">IF(G49="","",MIN(1,G49+1.96*L49/100))</f>
        <v>0.415687045476433</v>
      </c>
      <c r="O49" s="66" t="n">
        <f aca="false">ROUND(S49*W49,0)</f>
        <v>55</v>
      </c>
      <c r="P49" s="66" t="n">
        <f aca="false">IF(F49="","",ROUND(SQRT((F49*L49/100)^2+(G49*O49)^2),0))</f>
        <v>26</v>
      </c>
      <c r="R49" s="67" t="n">
        <v>-14.6485351107</v>
      </c>
      <c r="S49" s="68" t="n">
        <f aca="false">U49*V49*$F$5</f>
        <v>650.966977138019</v>
      </c>
      <c r="T49" s="69" t="n">
        <f aca="false">MAX(0,MIN(1,R49/100+$D$5))</f>
        <v>0.369183731408116</v>
      </c>
      <c r="U49" s="69" t="n">
        <v>0.523285351397121</v>
      </c>
      <c r="V49" s="68" t="n">
        <v>1244</v>
      </c>
      <c r="W49" s="69" t="n">
        <v>0.084758520671361</v>
      </c>
      <c r="X49" s="70" t="s">
        <v>194</v>
      </c>
      <c r="Y49" s="70" t="s">
        <v>189</v>
      </c>
    </row>
    <row r="50" customFormat="false" ht="15" hidden="false" customHeight="false" outlineLevel="0" collapsed="false">
      <c r="A50" s="32" t="s">
        <v>185</v>
      </c>
      <c r="B50" s="32" t="s">
        <v>237</v>
      </c>
      <c r="C50" s="32" t="s">
        <v>240</v>
      </c>
      <c r="D50" s="66" t="n">
        <f aca="false">ROUND(S50*T50,0)</f>
        <v>359</v>
      </c>
      <c r="E50" s="66" t="n">
        <f aca="false">ROUND(S50,0)-D50</f>
        <v>586</v>
      </c>
      <c r="F50" s="66" t="n">
        <f aca="false">IF(COUNTA(D50:E50)=0,"",SUM(D50:E50))</f>
        <v>945</v>
      </c>
      <c r="G50" s="47" t="n">
        <f aca="false">IF(OR(F50="",F50=0),"",D50/F50)</f>
        <v>0.37989417989418</v>
      </c>
      <c r="H50" s="47" t="n">
        <f aca="false">IF(OR(F50="",F50=0),"",E50/F50)</f>
        <v>0.62010582010582</v>
      </c>
      <c r="I50" s="32" t="s">
        <v>187</v>
      </c>
      <c r="J50" s="36" t="n">
        <v>1.97223401507502</v>
      </c>
      <c r="K50" s="36" t="n">
        <f aca="false">$K$8</f>
        <v>1.08142818440797</v>
      </c>
      <c r="L50" s="36" t="n">
        <f aca="false">SQRT(J50^2+K50^2)</f>
        <v>2.24926519740356</v>
      </c>
      <c r="M50" s="47" t="n">
        <f aca="false">IF(G50="","",MAX(0,G50-1.96*L50/100))</f>
        <v>0.33580858202507</v>
      </c>
      <c r="N50" s="47" t="n">
        <f aca="false">IF(G50="","",MIN(1,G50+1.96*L50/100))</f>
        <v>0.42397977776329</v>
      </c>
      <c r="O50" s="66" t="n">
        <f aca="false">ROUND(S50*W50,0)</f>
        <v>59</v>
      </c>
      <c r="P50" s="66" t="n">
        <f aca="false">IF(F50="","",ROUND(SQRT((F50*L50/100)^2+(G50*O50)^2),0))</f>
        <v>31</v>
      </c>
      <c r="R50" s="67" t="n">
        <v>-13.5862173370866</v>
      </c>
      <c r="S50" s="68" t="n">
        <f aca="false">U50*V50*$F$5</f>
        <v>945.214912280702</v>
      </c>
      <c r="T50" s="69" t="n">
        <f aca="false">MAX(0,MIN(1,R50/100+$D$5))</f>
        <v>0.37980690914425</v>
      </c>
      <c r="U50" s="69" t="n">
        <v>0.521929824561404</v>
      </c>
      <c r="V50" s="68" t="n">
        <v>1811</v>
      </c>
      <c r="W50" s="69" t="n">
        <v>0.0626598089245614</v>
      </c>
      <c r="X50" s="70" t="s">
        <v>227</v>
      </c>
      <c r="Y50" s="70" t="s">
        <v>189</v>
      </c>
    </row>
    <row r="51" customFormat="false" ht="15" hidden="false" customHeight="false" outlineLevel="0" collapsed="false">
      <c r="A51" s="32" t="s">
        <v>185</v>
      </c>
      <c r="B51" s="32" t="s">
        <v>237</v>
      </c>
      <c r="C51" s="32" t="s">
        <v>241</v>
      </c>
      <c r="D51" s="66" t="n">
        <f aca="false">ROUND(S51*T51,0)</f>
        <v>367</v>
      </c>
      <c r="E51" s="66" t="n">
        <f aca="false">ROUND(S51,0)-D51</f>
        <v>749</v>
      </c>
      <c r="F51" s="66" t="n">
        <f aca="false">IF(COUNTA(D51:E51)=0,"",SUM(D51:E51))</f>
        <v>1116</v>
      </c>
      <c r="G51" s="47" t="n">
        <f aca="false">IF(OR(F51="",F51=0),"",D51/F51)</f>
        <v>0.328853046594982</v>
      </c>
      <c r="H51" s="47" t="n">
        <f aca="false">IF(OR(F51="",F51=0),"",E51/F51)</f>
        <v>0.671146953405018</v>
      </c>
      <c r="I51" s="32" t="s">
        <v>187</v>
      </c>
      <c r="J51" s="36" t="n">
        <v>1.97223401507502</v>
      </c>
      <c r="K51" s="36" t="n">
        <f aca="false">$K$8</f>
        <v>1.08142818440797</v>
      </c>
      <c r="L51" s="36" t="n">
        <f aca="false">SQRT(J51^2+K51^2)</f>
        <v>2.24926519740356</v>
      </c>
      <c r="M51" s="47" t="n">
        <f aca="false">IF(G51="","",MAX(0,G51-1.96*L51/100))</f>
        <v>0.284767448725872</v>
      </c>
      <c r="N51" s="47" t="n">
        <f aca="false">IF(G51="","",MIN(1,G51+1.96*L51/100))</f>
        <v>0.372938644464092</v>
      </c>
      <c r="O51" s="66" t="n">
        <f aca="false">ROUND(S51*W51,0)</f>
        <v>70</v>
      </c>
      <c r="P51" s="66" t="n">
        <f aca="false">IF(F51="","",ROUND(SQRT((F51*L51/100)^2+(G51*O51)^2),0))</f>
        <v>34</v>
      </c>
      <c r="R51" s="67" t="n">
        <v>-18.6832857609908</v>
      </c>
      <c r="S51" s="68" t="n">
        <f aca="false">U51*V51*$F$5</f>
        <v>1115.89731051345</v>
      </c>
      <c r="T51" s="69" t="n">
        <f aca="false">MAX(0,MIN(1,R51/100+$D$5))</f>
        <v>0.328836224905207</v>
      </c>
      <c r="U51" s="69" t="n">
        <v>0.63080684596577</v>
      </c>
      <c r="V51" s="68" t="n">
        <v>1769</v>
      </c>
      <c r="W51" s="69" t="n">
        <v>0.0626598089245614</v>
      </c>
      <c r="X51" s="70" t="s">
        <v>227</v>
      </c>
      <c r="Y51" s="70" t="s">
        <v>189</v>
      </c>
    </row>
    <row r="52" customFormat="false" ht="15" hidden="false" customHeight="false" outlineLevel="0" collapsed="false">
      <c r="A52" s="32" t="s">
        <v>185</v>
      </c>
      <c r="B52" s="32" t="s">
        <v>237</v>
      </c>
      <c r="C52" s="32" t="s">
        <v>242</v>
      </c>
      <c r="D52" s="66" t="n">
        <f aca="false">ROUND(S52*T52,0)</f>
        <v>337</v>
      </c>
      <c r="E52" s="66" t="n">
        <f aca="false">ROUND(S52,0)-D52</f>
        <v>595</v>
      </c>
      <c r="F52" s="66" t="n">
        <f aca="false">IF(COUNTA(D52:E52)=0,"",SUM(D52:E52))</f>
        <v>932</v>
      </c>
      <c r="G52" s="47" t="n">
        <f aca="false">IF(OR(F52="",F52=0),"",D52/F52)</f>
        <v>0.361587982832618</v>
      </c>
      <c r="H52" s="47" t="n">
        <f aca="false">IF(OR(F52="",F52=0),"",E52/F52)</f>
        <v>0.638412017167382</v>
      </c>
      <c r="I52" s="32" t="s">
        <v>187</v>
      </c>
      <c r="J52" s="36" t="n">
        <v>1.97223401507502</v>
      </c>
      <c r="K52" s="36" t="n">
        <f aca="false">$K$8</f>
        <v>1.08142818440797</v>
      </c>
      <c r="L52" s="36" t="n">
        <f aca="false">SQRT(J52^2+K52^2)</f>
        <v>2.24926519740356</v>
      </c>
      <c r="M52" s="47" t="n">
        <f aca="false">IF(G52="","",MAX(0,G52-1.96*L52/100))</f>
        <v>0.317502384963508</v>
      </c>
      <c r="N52" s="47" t="n">
        <f aca="false">IF(G52="","",MIN(1,G52+1.96*L52/100))</f>
        <v>0.405673580701728</v>
      </c>
      <c r="O52" s="66" t="n">
        <f aca="false">ROUND(S52*W52,0)</f>
        <v>58</v>
      </c>
      <c r="P52" s="66" t="n">
        <f aca="false">IF(F52="","",ROUND(SQRT((F52*L52/100)^2+(G52*O52)^2),0))</f>
        <v>30</v>
      </c>
      <c r="R52" s="67" t="n">
        <v>-15.4083236132744</v>
      </c>
      <c r="S52" s="68" t="n">
        <f aca="false">U52*V52*$F$5</f>
        <v>932.161434977579</v>
      </c>
      <c r="T52" s="69" t="n">
        <f aca="false">MAX(0,MIN(1,R52/100+$D$5))</f>
        <v>0.361585846382371</v>
      </c>
      <c r="U52" s="69" t="n">
        <v>0.669656203288491</v>
      </c>
      <c r="V52" s="68" t="n">
        <v>1392</v>
      </c>
      <c r="W52" s="69" t="n">
        <v>0.0626598089245614</v>
      </c>
      <c r="X52" s="70" t="s">
        <v>227</v>
      </c>
      <c r="Y52" s="70" t="s">
        <v>189</v>
      </c>
    </row>
    <row r="53" customFormat="false" ht="15" hidden="false" customHeight="false" outlineLevel="0" collapsed="false">
      <c r="A53" s="32" t="s">
        <v>185</v>
      </c>
      <c r="B53" s="32" t="s">
        <v>243</v>
      </c>
      <c r="C53" s="32" t="s">
        <v>244</v>
      </c>
      <c r="D53" s="66" t="n">
        <f aca="false">ROUND(S53*T53,0)</f>
        <v>143</v>
      </c>
      <c r="E53" s="66" t="n">
        <f aca="false">ROUND(S53,0)-D53</f>
        <v>161</v>
      </c>
      <c r="F53" s="66" t="n">
        <f aca="false">IF(COUNTA(D53:E53)=0,"",SUM(D53:E53))</f>
        <v>304</v>
      </c>
      <c r="G53" s="47" t="n">
        <f aca="false">IF(OR(F53="",F53=0),"",D53/F53)</f>
        <v>0.470394736842105</v>
      </c>
      <c r="H53" s="47" t="n">
        <f aca="false">IF(OR(F53="",F53=0),"",E53/F53)</f>
        <v>0.529605263157895</v>
      </c>
      <c r="I53" s="32" t="s">
        <v>187</v>
      </c>
      <c r="J53" s="36" t="n">
        <v>3.09428986375504</v>
      </c>
      <c r="K53" s="36" t="n">
        <f aca="false">$K$8</f>
        <v>1.08142818440797</v>
      </c>
      <c r="L53" s="36" t="n">
        <f aca="false">SQRT(J53^2+K53^2)</f>
        <v>3.27782194131547</v>
      </c>
      <c r="M53" s="47" t="n">
        <f aca="false">IF(G53="","",MAX(0,G53-1.96*L53/100))</f>
        <v>0.406149426792322</v>
      </c>
      <c r="N53" s="47" t="n">
        <f aca="false">IF(G53="","",MIN(1,G53+1.96*L53/100))</f>
        <v>0.534640046891888</v>
      </c>
      <c r="O53" s="66" t="n">
        <f aca="false">ROUND(S53*W53,0)</f>
        <v>44</v>
      </c>
      <c r="P53" s="66" t="n">
        <f aca="false">IF(F53="","",ROUND(SQRT((F53*L53/100)^2+(G53*O53)^2),0))</f>
        <v>23</v>
      </c>
      <c r="R53" s="67" t="n">
        <v>-4.38330229124861</v>
      </c>
      <c r="S53" s="68" t="n">
        <f aca="false">U53*V53*$F$5</f>
        <v>304.095808383234</v>
      </c>
      <c r="T53" s="69" t="n">
        <f aca="false">MAX(0,MIN(1,R53/100+$D$5))</f>
        <v>0.471836059602629</v>
      </c>
      <c r="U53" s="69" t="n">
        <v>0.574850299401198</v>
      </c>
      <c r="V53" s="68" t="n">
        <v>529</v>
      </c>
      <c r="W53" s="69" t="n">
        <v>0.144238908687966</v>
      </c>
      <c r="X53" s="70" t="s">
        <v>188</v>
      </c>
      <c r="Y53" s="70" t="s">
        <v>189</v>
      </c>
    </row>
    <row r="54" customFormat="false" ht="15" hidden="false" customHeight="false" outlineLevel="0" collapsed="false">
      <c r="A54" s="32" t="s">
        <v>185</v>
      </c>
      <c r="B54" s="32" t="s">
        <v>243</v>
      </c>
      <c r="C54" s="32" t="s">
        <v>245</v>
      </c>
      <c r="D54" s="66" t="n">
        <f aca="false">ROUND(S54*T54,0)</f>
        <v>165</v>
      </c>
      <c r="E54" s="66" t="n">
        <f aca="false">ROUND(S54,0)-D54</f>
        <v>174</v>
      </c>
      <c r="F54" s="66" t="n">
        <f aca="false">IF(COUNTA(D54:E54)=0,"",SUM(D54:E54))</f>
        <v>339</v>
      </c>
      <c r="G54" s="47" t="n">
        <f aca="false">IF(OR(F54="",F54=0),"",D54/F54)</f>
        <v>0.486725663716814</v>
      </c>
      <c r="H54" s="47" t="n">
        <f aca="false">IF(OR(F54="",F54=0),"",E54/F54)</f>
        <v>0.513274336283186</v>
      </c>
      <c r="I54" s="32" t="s">
        <v>187</v>
      </c>
      <c r="J54" s="36" t="n">
        <v>3.09428986375504</v>
      </c>
      <c r="K54" s="36" t="n">
        <f aca="false">$K$8</f>
        <v>1.08142818440797</v>
      </c>
      <c r="L54" s="36" t="n">
        <f aca="false">SQRT(J54^2+K54^2)</f>
        <v>3.27782194131547</v>
      </c>
      <c r="M54" s="47" t="n">
        <f aca="false">IF(G54="","",MAX(0,G54-1.96*L54/100))</f>
        <v>0.422480353667031</v>
      </c>
      <c r="N54" s="47" t="n">
        <f aca="false">IF(G54="","",MIN(1,G54+1.96*L54/100))</f>
        <v>0.550970973766597</v>
      </c>
      <c r="O54" s="66" t="n">
        <f aca="false">ROUND(S54*W54,0)</f>
        <v>49</v>
      </c>
      <c r="P54" s="66" t="n">
        <f aca="false">IF(F54="","",ROUND(SQRT((F54*L54/100)^2+(G54*O54)^2),0))</f>
        <v>26</v>
      </c>
      <c r="R54" s="67" t="n">
        <v>-3.04070886529286</v>
      </c>
      <c r="S54" s="68" t="n">
        <f aca="false">U54*V54*$F$5</f>
        <v>338.993963782696</v>
      </c>
      <c r="T54" s="69" t="n">
        <f aca="false">MAX(0,MIN(1,R54/100+$D$5))</f>
        <v>0.485261993862186</v>
      </c>
      <c r="U54" s="69" t="n">
        <v>0.627766599597585</v>
      </c>
      <c r="V54" s="68" t="n">
        <v>540</v>
      </c>
      <c r="W54" s="69" t="n">
        <v>0.144238908687966</v>
      </c>
      <c r="X54" s="70" t="s">
        <v>188</v>
      </c>
      <c r="Y54" s="70" t="s">
        <v>189</v>
      </c>
    </row>
    <row r="55" customFormat="false" ht="15" hidden="false" customHeight="false" outlineLevel="0" collapsed="false">
      <c r="A55" s="32" t="s">
        <v>185</v>
      </c>
      <c r="B55" s="32" t="s">
        <v>243</v>
      </c>
      <c r="C55" s="32" t="s">
        <v>246</v>
      </c>
      <c r="D55" s="66" t="n">
        <f aca="false">ROUND(S55*T55,0)</f>
        <v>88</v>
      </c>
      <c r="E55" s="66" t="n">
        <f aca="false">ROUND(S55,0)-D55</f>
        <v>155</v>
      </c>
      <c r="F55" s="66" t="n">
        <f aca="false">IF(COUNTA(D55:E55)=0,"",SUM(D55:E55))</f>
        <v>243</v>
      </c>
      <c r="G55" s="47" t="n">
        <f aca="false">IF(OR(F55="",F55=0),"",D55/F55)</f>
        <v>0.362139917695473</v>
      </c>
      <c r="H55" s="47" t="n">
        <f aca="false">IF(OR(F55="",F55=0),"",E55/F55)</f>
        <v>0.637860082304527</v>
      </c>
      <c r="I55" s="32" t="s">
        <v>187</v>
      </c>
      <c r="J55" s="36" t="n">
        <v>3.09428986375504</v>
      </c>
      <c r="K55" s="36" t="n">
        <f aca="false">$K$8</f>
        <v>1.08142818440797</v>
      </c>
      <c r="L55" s="36" t="n">
        <f aca="false">SQRT(J55^2+K55^2)</f>
        <v>3.27782194131547</v>
      </c>
      <c r="M55" s="47" t="n">
        <f aca="false">IF(G55="","",MAX(0,G55-1.96*L55/100))</f>
        <v>0.29789460764569</v>
      </c>
      <c r="N55" s="47" t="n">
        <f aca="false">IF(G55="","",MIN(1,G55+1.96*L55/100))</f>
        <v>0.426385227745256</v>
      </c>
      <c r="O55" s="66" t="n">
        <f aca="false">ROUND(S55*W55,0)</f>
        <v>35</v>
      </c>
      <c r="P55" s="66" t="n">
        <f aca="false">IF(F55="","",ROUND(SQRT((F55*L55/100)^2+(G55*O55)^2),0))</f>
        <v>15</v>
      </c>
      <c r="R55" s="67" t="n">
        <v>-15.4601427996103</v>
      </c>
      <c r="S55" s="68" t="n">
        <f aca="false">U55*V55*$F$5</f>
        <v>242.881401617251</v>
      </c>
      <c r="T55" s="69" t="n">
        <f aca="false">MAX(0,MIN(1,R55/100+$D$5))</f>
        <v>0.361067654519012</v>
      </c>
      <c r="U55" s="69" t="n">
        <v>0.676549865229111</v>
      </c>
      <c r="V55" s="68" t="n">
        <v>359</v>
      </c>
      <c r="W55" s="69" t="n">
        <v>0.144238908687966</v>
      </c>
      <c r="X55" s="70" t="s">
        <v>188</v>
      </c>
      <c r="Y55" s="70" t="s">
        <v>189</v>
      </c>
    </row>
    <row r="56" customFormat="false" ht="15" hidden="false" customHeight="false" outlineLevel="0" collapsed="false">
      <c r="A56" s="32" t="s">
        <v>185</v>
      </c>
      <c r="B56" s="32" t="s">
        <v>243</v>
      </c>
      <c r="C56" s="32" t="s">
        <v>247</v>
      </c>
      <c r="D56" s="66" t="n">
        <f aca="false">ROUND(S56*T56,0)</f>
        <v>167</v>
      </c>
      <c r="E56" s="66" t="n">
        <f aca="false">ROUND(S56,0)-D56</f>
        <v>238</v>
      </c>
      <c r="F56" s="66" t="n">
        <f aca="false">IF(COUNTA(D56:E56)=0,"",SUM(D56:E56))</f>
        <v>405</v>
      </c>
      <c r="G56" s="47" t="n">
        <f aca="false">IF(OR(F56="",F56=0),"",D56/F56)</f>
        <v>0.412345679012346</v>
      </c>
      <c r="H56" s="47" t="n">
        <f aca="false">IF(OR(F56="",F56=0),"",E56/F56)</f>
        <v>0.587654320987654</v>
      </c>
      <c r="I56" s="32" t="s">
        <v>187</v>
      </c>
      <c r="J56" s="36" t="n">
        <v>3.09428986375504</v>
      </c>
      <c r="K56" s="36" t="n">
        <f aca="false">$K$8</f>
        <v>1.08142818440797</v>
      </c>
      <c r="L56" s="36" t="n">
        <f aca="false">SQRT(J56^2+K56^2)</f>
        <v>3.27782194131547</v>
      </c>
      <c r="M56" s="47" t="n">
        <f aca="false">IF(G56="","",MAX(0,G56-1.96*L56/100))</f>
        <v>0.348100368962563</v>
      </c>
      <c r="N56" s="47" t="n">
        <f aca="false">IF(G56="","",MIN(1,G56+1.96*L56/100))</f>
        <v>0.476590989062129</v>
      </c>
      <c r="O56" s="66" t="n">
        <f aca="false">ROUND(S56*W56,0)</f>
        <v>58</v>
      </c>
      <c r="P56" s="66" t="n">
        <f aca="false">IF(F56="","",ROUND(SQRT((F56*L56/100)^2+(G56*O56)^2),0))</f>
        <v>27</v>
      </c>
      <c r="R56" s="67" t="n">
        <v>-10.2548510039806</v>
      </c>
      <c r="S56" s="68" t="n">
        <f aca="false">U56*V56*$F$5</f>
        <v>405.365413533835</v>
      </c>
      <c r="T56" s="69" t="n">
        <f aca="false">MAX(0,MIN(1,R56/100+$D$5))</f>
        <v>0.41312057247531</v>
      </c>
      <c r="U56" s="69" t="n">
        <v>0.577443609022556</v>
      </c>
      <c r="V56" s="68" t="n">
        <v>702</v>
      </c>
      <c r="W56" s="69" t="n">
        <v>0.144238908687966</v>
      </c>
      <c r="X56" s="70" t="s">
        <v>188</v>
      </c>
      <c r="Y56" s="70" t="s">
        <v>189</v>
      </c>
    </row>
    <row r="57" customFormat="false" ht="15" hidden="false" customHeight="false" outlineLevel="0" collapsed="false">
      <c r="A57" s="32" t="s">
        <v>185</v>
      </c>
      <c r="B57" s="32" t="s">
        <v>248</v>
      </c>
      <c r="C57" s="32" t="s">
        <v>249</v>
      </c>
      <c r="D57" s="66" t="n">
        <f aca="false">ROUND(S57*T57,0)</f>
        <v>244</v>
      </c>
      <c r="E57" s="66" t="n">
        <f aca="false">ROUND(S57,0)-D57</f>
        <v>526</v>
      </c>
      <c r="F57" s="66" t="n">
        <f aca="false">IF(COUNTA(D57:E57)=0,"",SUM(D57:E57))</f>
        <v>770</v>
      </c>
      <c r="G57" s="47" t="n">
        <f aca="false">IF(OR(F57="",F57=0),"",D57/F57)</f>
        <v>0.316883116883117</v>
      </c>
      <c r="H57" s="47" t="n">
        <f aca="false">IF(OR(F57="",F57=0),"",E57/F57)</f>
        <v>0.683116883116883</v>
      </c>
      <c r="I57" s="32" t="s">
        <v>187</v>
      </c>
      <c r="J57" s="36" t="n">
        <v>2.14160243278479</v>
      </c>
      <c r="K57" s="36" t="n">
        <f aca="false">$K$8</f>
        <v>1.08142818440797</v>
      </c>
      <c r="L57" s="36" t="n">
        <f aca="false">SQRT(J57^2+K57^2)</f>
        <v>2.39915566359118</v>
      </c>
      <c r="M57" s="47" t="n">
        <f aca="false">IF(G57="","",MAX(0,G57-1.96*L57/100))</f>
        <v>0.26985966587673</v>
      </c>
      <c r="N57" s="47" t="n">
        <f aca="false">IF(G57="","",MIN(1,G57+1.96*L57/100))</f>
        <v>0.363906567889504</v>
      </c>
      <c r="O57" s="66" t="n">
        <f aca="false">ROUND(S57*W57,0)</f>
        <v>65</v>
      </c>
      <c r="P57" s="66" t="n">
        <f aca="false">IF(F57="","",ROUND(SQRT((F57*L57/100)^2+(G57*O57)^2),0))</f>
        <v>28</v>
      </c>
      <c r="R57" s="67" t="n">
        <v>-19.8286155586605</v>
      </c>
      <c r="S57" s="68" t="n">
        <f aca="false">U57*V57*$F$5</f>
        <v>769.717741935484</v>
      </c>
      <c r="T57" s="69" t="n">
        <f aca="false">MAX(0,MIN(1,R57/100+$D$5))</f>
        <v>0.31738292692851</v>
      </c>
      <c r="U57" s="69" t="n">
        <v>0.633512544802867</v>
      </c>
      <c r="V57" s="68" t="n">
        <v>1215</v>
      </c>
      <c r="W57" s="69" t="n">
        <v>0.084758520671361</v>
      </c>
      <c r="X57" s="70" t="s">
        <v>194</v>
      </c>
      <c r="Y57" s="70" t="s">
        <v>189</v>
      </c>
    </row>
    <row r="58" customFormat="false" ht="15" hidden="false" customHeight="false" outlineLevel="0" collapsed="false">
      <c r="A58" s="32" t="s">
        <v>185</v>
      </c>
      <c r="B58" s="32" t="s">
        <v>248</v>
      </c>
      <c r="C58" s="32" t="s">
        <v>250</v>
      </c>
      <c r="D58" s="66" t="n">
        <f aca="false">ROUND(S58*T58,0)</f>
        <v>217</v>
      </c>
      <c r="E58" s="66" t="n">
        <f aca="false">ROUND(S58,0)-D58</f>
        <v>569</v>
      </c>
      <c r="F58" s="66" t="n">
        <f aca="false">IF(COUNTA(D58:E58)=0,"",SUM(D58:E58))</f>
        <v>786</v>
      </c>
      <c r="G58" s="47" t="n">
        <f aca="false">IF(OR(F58="",F58=0),"",D58/F58)</f>
        <v>0.276081424936387</v>
      </c>
      <c r="H58" s="47" t="n">
        <f aca="false">IF(OR(F58="",F58=0),"",E58/F58)</f>
        <v>0.723918575063613</v>
      </c>
      <c r="I58" s="32" t="s">
        <v>187</v>
      </c>
      <c r="J58" s="36" t="n">
        <v>2.14160243278479</v>
      </c>
      <c r="K58" s="36" t="n">
        <f aca="false">$K$8</f>
        <v>1.08142818440797</v>
      </c>
      <c r="L58" s="36" t="n">
        <f aca="false">SQRT(J58^2+K58^2)</f>
        <v>2.39915566359118</v>
      </c>
      <c r="M58" s="47" t="n">
        <f aca="false">IF(G58="","",MAX(0,G58-1.96*L58/100))</f>
        <v>0.22905797393</v>
      </c>
      <c r="N58" s="47" t="n">
        <f aca="false">IF(G58="","",MIN(1,G58+1.96*L58/100))</f>
        <v>0.323104875942774</v>
      </c>
      <c r="O58" s="66" t="n">
        <f aca="false">ROUND(S58*W58,0)</f>
        <v>67</v>
      </c>
      <c r="P58" s="66" t="n">
        <f aca="false">IF(F58="","",ROUND(SQRT((F58*L58/100)^2+(G58*O58)^2),0))</f>
        <v>26</v>
      </c>
      <c r="R58" s="67" t="n">
        <v>-23.9700418226497</v>
      </c>
      <c r="S58" s="68" t="n">
        <f aca="false">U58*V58*$F$5</f>
        <v>786.289198606272</v>
      </c>
      <c r="T58" s="69" t="n">
        <f aca="false">MAX(0,MIN(1,R58/100+$D$5))</f>
        <v>0.275968664288618</v>
      </c>
      <c r="U58" s="69" t="n">
        <v>0.649825783972126</v>
      </c>
      <c r="V58" s="68" t="n">
        <v>1210</v>
      </c>
      <c r="W58" s="69" t="n">
        <v>0.084758520671361</v>
      </c>
      <c r="X58" s="70" t="s">
        <v>194</v>
      </c>
      <c r="Y58" s="70" t="s">
        <v>189</v>
      </c>
    </row>
    <row r="59" customFormat="false" ht="15" hidden="false" customHeight="false" outlineLevel="0" collapsed="false">
      <c r="A59" s="32" t="s">
        <v>185</v>
      </c>
      <c r="B59" s="32" t="s">
        <v>248</v>
      </c>
      <c r="C59" s="32" t="s">
        <v>251</v>
      </c>
      <c r="D59" s="66" t="n">
        <f aca="false">ROUND(S59*T59,0)</f>
        <v>211</v>
      </c>
      <c r="E59" s="66" t="n">
        <f aca="false">ROUND(S59,0)-D59</f>
        <v>490</v>
      </c>
      <c r="F59" s="66" t="n">
        <f aca="false">IF(COUNTA(D59:E59)=0,"",SUM(D59:E59))</f>
        <v>701</v>
      </c>
      <c r="G59" s="47" t="n">
        <f aca="false">IF(OR(F59="",F59=0),"",D59/F59)</f>
        <v>0.300998573466476</v>
      </c>
      <c r="H59" s="47" t="n">
        <f aca="false">IF(OR(F59="",F59=0),"",E59/F59)</f>
        <v>0.699001426533524</v>
      </c>
      <c r="I59" s="32" t="s">
        <v>187</v>
      </c>
      <c r="J59" s="36" t="n">
        <v>2.14160243278479</v>
      </c>
      <c r="K59" s="36" t="n">
        <f aca="false">$K$8</f>
        <v>1.08142818440797</v>
      </c>
      <c r="L59" s="36" t="n">
        <f aca="false">SQRT(J59^2+K59^2)</f>
        <v>2.39915566359118</v>
      </c>
      <c r="M59" s="47" t="n">
        <f aca="false">IF(G59="","",MAX(0,G59-1.96*L59/100))</f>
        <v>0.253975122460089</v>
      </c>
      <c r="N59" s="47" t="n">
        <f aca="false">IF(G59="","",MIN(1,G59+1.96*L59/100))</f>
        <v>0.348022024472864</v>
      </c>
      <c r="O59" s="66" t="n">
        <f aca="false">ROUND(S59*W59,0)</f>
        <v>59</v>
      </c>
      <c r="P59" s="66" t="n">
        <f aca="false">IF(F59="","",ROUND(SQRT((F59*L59/100)^2+(G59*O59)^2),0))</f>
        <v>24</v>
      </c>
      <c r="R59" s="67" t="n">
        <v>-21.5135840924708</v>
      </c>
      <c r="S59" s="68" t="n">
        <f aca="false">U59*V59*$F$5</f>
        <v>700.937313432836</v>
      </c>
      <c r="T59" s="69" t="n">
        <f aca="false">MAX(0,MIN(1,R59/100+$D$5))</f>
        <v>0.300533241590407</v>
      </c>
      <c r="U59" s="69" t="n">
        <v>0.674626865671642</v>
      </c>
      <c r="V59" s="68" t="n">
        <v>1039</v>
      </c>
      <c r="W59" s="69" t="n">
        <v>0.084758520671361</v>
      </c>
      <c r="X59" s="70" t="s">
        <v>194</v>
      </c>
      <c r="Y59" s="70" t="s">
        <v>189</v>
      </c>
    </row>
    <row r="60" customFormat="false" ht="15" hidden="false" customHeight="false" outlineLevel="0" collapsed="false">
      <c r="A60" s="32" t="s">
        <v>185</v>
      </c>
      <c r="B60" s="32" t="s">
        <v>252</v>
      </c>
      <c r="C60" s="32" t="s">
        <v>253</v>
      </c>
      <c r="D60" s="66" t="n">
        <f aca="false">ROUND(S60*T60,0)</f>
        <v>175</v>
      </c>
      <c r="E60" s="66" t="n">
        <f aca="false">ROUND(S60,0)-D60</f>
        <v>426</v>
      </c>
      <c r="F60" s="66" t="n">
        <f aca="false">IF(COUNTA(D60:E60)=0,"",SUM(D60:E60))</f>
        <v>601</v>
      </c>
      <c r="G60" s="47" t="n">
        <f aca="false">IF(OR(F60="",F60=0),"",D60/F60)</f>
        <v>0.291181364392679</v>
      </c>
      <c r="H60" s="47" t="n">
        <f aca="false">IF(OR(F60="",F60=0),"",E60/F60)</f>
        <v>0.708818635607321</v>
      </c>
      <c r="I60" s="32" t="s">
        <v>187</v>
      </c>
      <c r="J60" s="36" t="n">
        <v>2.14160243278479</v>
      </c>
      <c r="K60" s="36" t="n">
        <f aca="false">$K$8</f>
        <v>1.08142818440797</v>
      </c>
      <c r="L60" s="36" t="n">
        <f aca="false">SQRT(J60^2+K60^2)</f>
        <v>2.39915566359118</v>
      </c>
      <c r="M60" s="47" t="n">
        <f aca="false">IF(G60="","",MAX(0,G60-1.96*L60/100))</f>
        <v>0.244157913386292</v>
      </c>
      <c r="N60" s="47" t="n">
        <f aca="false">IF(G60="","",MIN(1,G60+1.96*L60/100))</f>
        <v>0.338204815399066</v>
      </c>
      <c r="O60" s="66" t="n">
        <f aca="false">ROUND(S60*W60,0)</f>
        <v>51</v>
      </c>
      <c r="P60" s="66" t="n">
        <f aca="false">IF(F60="","",ROUND(SQRT((F60*L60/100)^2+(G60*O60)^2),0))</f>
        <v>21</v>
      </c>
      <c r="R60" s="67" t="n">
        <v>-22.4452603190963</v>
      </c>
      <c r="S60" s="68" t="n">
        <f aca="false">U60*V60*$F$5</f>
        <v>601.421153846154</v>
      </c>
      <c r="T60" s="69" t="n">
        <f aca="false">MAX(0,MIN(1,R60/100+$D$5))</f>
        <v>0.291216479324152</v>
      </c>
      <c r="U60" s="69" t="n">
        <v>0.578846153846154</v>
      </c>
      <c r="V60" s="68" t="n">
        <v>1039</v>
      </c>
      <c r="W60" s="69" t="n">
        <v>0.084758520671361</v>
      </c>
      <c r="X60" s="70" t="s">
        <v>194</v>
      </c>
      <c r="Y60" s="70" t="s">
        <v>189</v>
      </c>
    </row>
    <row r="61" customFormat="false" ht="15" hidden="false" customHeight="false" outlineLevel="0" collapsed="false">
      <c r="A61" s="32" t="s">
        <v>185</v>
      </c>
      <c r="B61" s="32" t="s">
        <v>252</v>
      </c>
      <c r="C61" s="32" t="s">
        <v>254</v>
      </c>
      <c r="D61" s="66" t="n">
        <f aca="false">ROUND(S61*T61,0)</f>
        <v>87</v>
      </c>
      <c r="E61" s="66" t="n">
        <f aca="false">ROUND(S61,0)-D61</f>
        <v>225</v>
      </c>
      <c r="F61" s="66" t="n">
        <f aca="false">IF(COUNTA(D61:E61)=0,"",SUM(D61:E61))</f>
        <v>312</v>
      </c>
      <c r="G61" s="47" t="n">
        <f aca="false">IF(OR(F61="",F61=0),"",D61/F61)</f>
        <v>0.278846153846154</v>
      </c>
      <c r="H61" s="47" t="n">
        <f aca="false">IF(OR(F61="",F61=0),"",E61/F61)</f>
        <v>0.721153846153846</v>
      </c>
      <c r="I61" s="32" t="s">
        <v>187</v>
      </c>
      <c r="J61" s="36" t="n">
        <v>3.09428986375504</v>
      </c>
      <c r="K61" s="36" t="n">
        <f aca="false">$K$8</f>
        <v>1.08142818440797</v>
      </c>
      <c r="L61" s="36" t="n">
        <f aca="false">SQRT(J61^2+K61^2)</f>
        <v>3.27782194131547</v>
      </c>
      <c r="M61" s="47" t="n">
        <f aca="false">IF(G61="","",MAX(0,G61-1.96*L61/100))</f>
        <v>0.214600843796371</v>
      </c>
      <c r="N61" s="47" t="n">
        <f aca="false">IF(G61="","",MIN(1,G61+1.96*L61/100))</f>
        <v>0.343091463895937</v>
      </c>
      <c r="O61" s="66" t="n">
        <f aca="false">ROUND(S61*W61,0)</f>
        <v>45</v>
      </c>
      <c r="P61" s="66" t="n">
        <f aca="false">IF(F61="","",ROUND(SQRT((F61*L61/100)^2+(G61*O61)^2),0))</f>
        <v>16</v>
      </c>
      <c r="R61" s="67" t="n">
        <v>-23.6381093337704</v>
      </c>
      <c r="S61" s="68" t="n">
        <f aca="false">U61*V61*$F$5</f>
        <v>312.431640625</v>
      </c>
      <c r="T61" s="69" t="n">
        <f aca="false">MAX(0,MIN(1,R61/100+$D$5))</f>
        <v>0.279287989177412</v>
      </c>
      <c r="U61" s="69" t="n">
        <v>0.583984375</v>
      </c>
      <c r="V61" s="68" t="n">
        <v>535</v>
      </c>
      <c r="W61" s="69" t="n">
        <v>0.144238908687966</v>
      </c>
      <c r="X61" s="70" t="s">
        <v>188</v>
      </c>
      <c r="Y61" s="70" t="s">
        <v>189</v>
      </c>
    </row>
    <row r="62" customFormat="false" ht="15" hidden="false" customHeight="false" outlineLevel="0" collapsed="false">
      <c r="A62" s="32" t="s">
        <v>185</v>
      </c>
      <c r="B62" s="32" t="s">
        <v>255</v>
      </c>
      <c r="C62" s="32" t="s">
        <v>255</v>
      </c>
      <c r="D62" s="66" t="n">
        <f aca="false">ROUND(S62*T62,0)</f>
        <v>42</v>
      </c>
      <c r="E62" s="66" t="n">
        <f aca="false">ROUND(S62,0)-D62</f>
        <v>65</v>
      </c>
      <c r="F62" s="66" t="n">
        <f aca="false">IF(COUNTA(D62:E62)=0,"",SUM(D62:E62))</f>
        <v>107</v>
      </c>
      <c r="G62" s="47" t="n">
        <f aca="false">IF(OR(F62="",F62=0),"",D62/F62)</f>
        <v>0.392523364485981</v>
      </c>
      <c r="H62" s="47" t="n">
        <f aca="false">IF(OR(F62="",F62=0),"",E62/F62)</f>
        <v>0.607476635514019</v>
      </c>
      <c r="I62" s="32" t="s">
        <v>187</v>
      </c>
      <c r="J62" s="36" t="n">
        <v>3.09428986375504</v>
      </c>
      <c r="K62" s="36" t="n">
        <f aca="false">$K$8</f>
        <v>1.08142818440797</v>
      </c>
      <c r="L62" s="36" t="n">
        <f aca="false">SQRT(J62^2+K62^2)</f>
        <v>3.27782194131547</v>
      </c>
      <c r="M62" s="47" t="n">
        <f aca="false">IF(G62="","",MAX(0,G62-1.96*L62/100))</f>
        <v>0.328278054436198</v>
      </c>
      <c r="N62" s="47" t="n">
        <f aca="false">IF(G62="","",MIN(1,G62+1.96*L62/100))</f>
        <v>0.456768674535764</v>
      </c>
      <c r="O62" s="66" t="n">
        <f aca="false">ROUND(S62*W62,0)</f>
        <v>15</v>
      </c>
      <c r="P62" s="66" t="n">
        <f aca="false">IF(F62="","",ROUND(SQRT((F62*L62/100)^2+(G62*O62)^2),0))</f>
        <v>7</v>
      </c>
      <c r="R62" s="67" t="n">
        <v>-11.9373717132717</v>
      </c>
      <c r="S62" s="68" t="n">
        <f aca="false">U62*V62*$F$5</f>
        <v>106.666666666667</v>
      </c>
      <c r="T62" s="69" t="n">
        <f aca="false">MAX(0,MIN(1,R62/100+$D$5))</f>
        <v>0.396295365382398</v>
      </c>
      <c r="U62" s="69" t="n">
        <v>0.444444444444444</v>
      </c>
      <c r="V62" s="68" t="n">
        <v>240</v>
      </c>
      <c r="W62" s="69" t="n">
        <v>0.144238908687966</v>
      </c>
      <c r="X62" s="70" t="s">
        <v>188</v>
      </c>
      <c r="Y62" s="70" t="s">
        <v>189</v>
      </c>
    </row>
    <row r="63" customFormat="false" ht="15" hidden="false" customHeight="false" outlineLevel="0" collapsed="false">
      <c r="A63" s="32" t="s">
        <v>256</v>
      </c>
      <c r="B63" s="32" t="s">
        <v>257</v>
      </c>
      <c r="C63" s="32" t="s">
        <v>257</v>
      </c>
      <c r="D63" s="66" t="n">
        <f aca="false">ROUND(S63*T63,0)</f>
        <v>493</v>
      </c>
      <c r="E63" s="66" t="n">
        <f aca="false">ROUND(S63,0)-D63</f>
        <v>568</v>
      </c>
      <c r="F63" s="66" t="n">
        <f aca="false">IF(COUNTA(D63:E63)=0,"",SUM(D63:E63))</f>
        <v>1061</v>
      </c>
      <c r="G63" s="47" t="n">
        <f aca="false">IF(OR(F63="",F63=0),"",D63/F63)</f>
        <v>0.464655984919887</v>
      </c>
      <c r="H63" s="47" t="n">
        <f aca="false">IF(OR(F63="",F63=0),"",E63/F63)</f>
        <v>0.535344015080113</v>
      </c>
      <c r="I63" s="32" t="s">
        <v>187</v>
      </c>
      <c r="J63" s="36" t="n">
        <v>1.97223401507502</v>
      </c>
      <c r="K63" s="36" t="n">
        <f aca="false">$K$8</f>
        <v>1.08142818440797</v>
      </c>
      <c r="L63" s="36" t="n">
        <f aca="false">SQRT(J63^2+K63^2)</f>
        <v>2.24926519740356</v>
      </c>
      <c r="M63" s="47" t="n">
        <f aca="false">IF(G63="","",MAX(0,G63-1.96*L63/100))</f>
        <v>0.420570387050777</v>
      </c>
      <c r="N63" s="47" t="n">
        <f aca="false">IF(G63="","",MIN(1,G63+1.96*L63/100))</f>
        <v>0.508741582788997</v>
      </c>
      <c r="O63" s="66" t="n">
        <f aca="false">ROUND(S63*W63,0)</f>
        <v>66</v>
      </c>
      <c r="P63" s="66" t="n">
        <f aca="false">IF(F63="","",ROUND(SQRT((F63*L63/100)^2+(G63*O63)^2),0))</f>
        <v>39</v>
      </c>
      <c r="R63" s="67" t="n">
        <v>-5.13866358167082</v>
      </c>
      <c r="S63" s="68" t="n">
        <f aca="false">U63*V63*$F$5</f>
        <v>1060.80585424134</v>
      </c>
      <c r="T63" s="69" t="n">
        <f aca="false">MAX(0,MIN(1,R63/100+$D$5))</f>
        <v>0.464282446698407</v>
      </c>
      <c r="U63" s="69" t="n">
        <v>0.605137395459976</v>
      </c>
      <c r="V63" s="68" t="n">
        <v>1753</v>
      </c>
      <c r="W63" s="69" t="n">
        <v>0.0626598089245614</v>
      </c>
      <c r="X63" s="70" t="s">
        <v>227</v>
      </c>
      <c r="Y63" s="70" t="s">
        <v>189</v>
      </c>
    </row>
    <row r="64" customFormat="false" ht="15" hidden="false" customHeight="false" outlineLevel="0" collapsed="false">
      <c r="A64" s="32" t="s">
        <v>256</v>
      </c>
      <c r="B64" s="32" t="s">
        <v>258</v>
      </c>
      <c r="C64" s="32" t="s">
        <v>259</v>
      </c>
      <c r="D64" s="66" t="n">
        <f aca="false">ROUND(S64*T64,0)</f>
        <v>246</v>
      </c>
      <c r="E64" s="66" t="n">
        <f aca="false">ROUND(S64,0)-D64</f>
        <v>93</v>
      </c>
      <c r="F64" s="66" t="n">
        <f aca="false">IF(COUNTA(D64:E64)=0,"",SUM(D64:E64))</f>
        <v>339</v>
      </c>
      <c r="G64" s="47" t="n">
        <f aca="false">IF(OR(F64="",F64=0),"",D64/F64)</f>
        <v>0.725663716814159</v>
      </c>
      <c r="H64" s="47" t="n">
        <f aca="false">IF(OR(F64="",F64=0),"",E64/F64)</f>
        <v>0.274336283185841</v>
      </c>
      <c r="I64" s="32" t="s">
        <v>187</v>
      </c>
      <c r="J64" s="36" t="n">
        <v>3.09428986375504</v>
      </c>
      <c r="K64" s="36" t="n">
        <f aca="false">$K$8</f>
        <v>1.08142818440797</v>
      </c>
      <c r="L64" s="36" t="n">
        <f aca="false">SQRT(J64^2+K64^2)</f>
        <v>3.27782194131547</v>
      </c>
      <c r="M64" s="47" t="n">
        <f aca="false">IF(G64="","",MAX(0,G64-1.96*L64/100))</f>
        <v>0.661418406764376</v>
      </c>
      <c r="N64" s="47" t="n">
        <f aca="false">IF(G64="","",MIN(1,G64+1.96*L64/100))</f>
        <v>0.789909026863943</v>
      </c>
      <c r="O64" s="66" t="n">
        <f aca="false">ROUND(S64*W64,0)</f>
        <v>49</v>
      </c>
      <c r="P64" s="66" t="n">
        <f aca="false">IF(F64="","",ROUND(SQRT((F64*L64/100)^2+(G64*O64)^2),0))</f>
        <v>37</v>
      </c>
      <c r="R64" s="67" t="n">
        <v>20.9320737394304</v>
      </c>
      <c r="S64" s="68" t="n">
        <f aca="false">U64*V64*$F$5</f>
        <v>338.759820426487</v>
      </c>
      <c r="T64" s="69" t="n">
        <f aca="false">MAX(0,MIN(1,R64/100+$D$5))</f>
        <v>0.724989819909419</v>
      </c>
      <c r="U64" s="69" t="n">
        <v>0.187991021324355</v>
      </c>
      <c r="V64" s="68" t="n">
        <v>1802</v>
      </c>
      <c r="W64" s="69" t="n">
        <v>0.144238908687966</v>
      </c>
      <c r="X64" s="70" t="s">
        <v>188</v>
      </c>
      <c r="Y64" s="70" t="s">
        <v>189</v>
      </c>
    </row>
    <row r="65" customFormat="false" ht="15" hidden="false" customHeight="false" outlineLevel="0" collapsed="false">
      <c r="A65" s="32" t="s">
        <v>256</v>
      </c>
      <c r="B65" s="32" t="s">
        <v>258</v>
      </c>
      <c r="C65" s="32" t="s">
        <v>260</v>
      </c>
      <c r="D65" s="66" t="n">
        <f aca="false">ROUND(S65*T65,0)</f>
        <v>133</v>
      </c>
      <c r="E65" s="66" t="n">
        <f aca="false">ROUND(S65,0)-D65</f>
        <v>68</v>
      </c>
      <c r="F65" s="66" t="n">
        <f aca="false">IF(COUNTA(D65:E65)=0,"",SUM(D65:E65))</f>
        <v>201</v>
      </c>
      <c r="G65" s="47" t="n">
        <f aca="false">IF(OR(F65="",F65=0),"",D65/F65)</f>
        <v>0.661691542288557</v>
      </c>
      <c r="H65" s="47" t="n">
        <f aca="false">IF(OR(F65="",F65=0),"",E65/F65)</f>
        <v>0.338308457711443</v>
      </c>
      <c r="I65" s="32" t="s">
        <v>187</v>
      </c>
      <c r="J65" s="36" t="n">
        <v>3.09428986375504</v>
      </c>
      <c r="K65" s="36" t="n">
        <f aca="false">$K$8</f>
        <v>1.08142818440797</v>
      </c>
      <c r="L65" s="36" t="n">
        <f aca="false">SQRT(J65^2+K65^2)</f>
        <v>3.27782194131547</v>
      </c>
      <c r="M65" s="47" t="n">
        <f aca="false">IF(G65="","",MAX(0,G65-1.96*L65/100))</f>
        <v>0.597446232238774</v>
      </c>
      <c r="N65" s="47" t="n">
        <f aca="false">IF(G65="","",MIN(1,G65+1.96*L65/100))</f>
        <v>0.72593685233834</v>
      </c>
      <c r="O65" s="66" t="n">
        <f aca="false">ROUND(S65*W65,0)</f>
        <v>29</v>
      </c>
      <c r="P65" s="66" t="n">
        <f aca="false">IF(F65="","",ROUND(SQRT((F65*L65/100)^2+(G65*O65)^2),0))</f>
        <v>20</v>
      </c>
      <c r="R65" s="67" t="n">
        <v>14.5537007833086</v>
      </c>
      <c r="S65" s="68" t="n">
        <f aca="false">U65*V65*$F$5</f>
        <v>200.692863595303</v>
      </c>
      <c r="T65" s="69" t="n">
        <f aca="false">MAX(0,MIN(1,R65/100+$D$5))</f>
        <v>0.661206090348201</v>
      </c>
      <c r="U65" s="69" t="n">
        <v>0.188798554652213</v>
      </c>
      <c r="V65" s="68" t="n">
        <v>1063</v>
      </c>
      <c r="W65" s="69" t="n">
        <v>0.144238908687966</v>
      </c>
      <c r="X65" s="70" t="s">
        <v>188</v>
      </c>
      <c r="Y65" s="70" t="s">
        <v>189</v>
      </c>
    </row>
    <row r="66" customFormat="false" ht="15" hidden="false" customHeight="false" outlineLevel="0" collapsed="false">
      <c r="A66" s="32" t="s">
        <v>256</v>
      </c>
      <c r="B66" s="32" t="s">
        <v>258</v>
      </c>
      <c r="C66" s="32" t="s">
        <v>261</v>
      </c>
      <c r="D66" s="66" t="n">
        <f aca="false">ROUND(S66*T66,0)</f>
        <v>166</v>
      </c>
      <c r="E66" s="66" t="n">
        <f aca="false">ROUND(S66,0)-D66</f>
        <v>67</v>
      </c>
      <c r="F66" s="66" t="n">
        <f aca="false">IF(COUNTA(D66:E66)=0,"",SUM(D66:E66))</f>
        <v>233</v>
      </c>
      <c r="G66" s="47" t="n">
        <f aca="false">IF(OR(F66="",F66=0),"",D66/F66)</f>
        <v>0.71244635193133</v>
      </c>
      <c r="H66" s="47" t="n">
        <f aca="false">IF(OR(F66="",F66=0),"",E66/F66)</f>
        <v>0.28755364806867</v>
      </c>
      <c r="I66" s="32" t="s">
        <v>187</v>
      </c>
      <c r="J66" s="36" t="n">
        <v>3.09428986375504</v>
      </c>
      <c r="K66" s="36" t="n">
        <f aca="false">$K$8</f>
        <v>1.08142818440797</v>
      </c>
      <c r="L66" s="36" t="n">
        <f aca="false">SQRT(J66^2+K66^2)</f>
        <v>3.27782194131547</v>
      </c>
      <c r="M66" s="47" t="n">
        <f aca="false">IF(G66="","",MAX(0,G66-1.96*L66/100))</f>
        <v>0.648201041881547</v>
      </c>
      <c r="N66" s="47" t="n">
        <f aca="false">IF(G66="","",MIN(1,G66+1.96*L66/100))</f>
        <v>0.776691661981114</v>
      </c>
      <c r="O66" s="66" t="n">
        <f aca="false">ROUND(S66*W66,0)</f>
        <v>34</v>
      </c>
      <c r="P66" s="66" t="n">
        <f aca="false">IF(F66="","",ROUND(SQRT((F66*L66/100)^2+(G66*O66)^2),0))</f>
        <v>25</v>
      </c>
      <c r="R66" s="67" t="n">
        <v>19.8279124501418</v>
      </c>
      <c r="S66" s="68" t="n">
        <f aca="false">U66*V66*$F$5</f>
        <v>232.72650296359</v>
      </c>
      <c r="T66" s="69" t="n">
        <f aca="false">MAX(0,MIN(1,R66/100+$D$5))</f>
        <v>0.713948207016533</v>
      </c>
      <c r="U66" s="69" t="n">
        <v>0.202370872142252</v>
      </c>
      <c r="V66" s="68" t="n">
        <v>1150</v>
      </c>
      <c r="W66" s="69" t="n">
        <v>0.144238908687966</v>
      </c>
      <c r="X66" s="70" t="s">
        <v>188</v>
      </c>
      <c r="Y66" s="70" t="s">
        <v>189</v>
      </c>
    </row>
    <row r="67" customFormat="false" ht="15" hidden="false" customHeight="false" outlineLevel="0" collapsed="false">
      <c r="A67" s="32" t="s">
        <v>256</v>
      </c>
      <c r="B67" s="32" t="s">
        <v>258</v>
      </c>
      <c r="C67" s="32" t="s">
        <v>262</v>
      </c>
      <c r="D67" s="66" t="n">
        <f aca="false">ROUND(S67*T67,0)</f>
        <v>160</v>
      </c>
      <c r="E67" s="66" t="n">
        <f aca="false">ROUND(S67,0)-D67</f>
        <v>75</v>
      </c>
      <c r="F67" s="66" t="n">
        <f aca="false">IF(COUNTA(D67:E67)=0,"",SUM(D67:E67))</f>
        <v>235</v>
      </c>
      <c r="G67" s="47" t="n">
        <f aca="false">IF(OR(F67="",F67=0),"",D67/F67)</f>
        <v>0.680851063829787</v>
      </c>
      <c r="H67" s="47" t="n">
        <f aca="false">IF(OR(F67="",F67=0),"",E67/F67)</f>
        <v>0.319148936170213</v>
      </c>
      <c r="I67" s="32" t="s">
        <v>187</v>
      </c>
      <c r="J67" s="36" t="n">
        <v>3.09428986375504</v>
      </c>
      <c r="K67" s="36" t="n">
        <f aca="false">$K$8</f>
        <v>1.08142818440797</v>
      </c>
      <c r="L67" s="36" t="n">
        <f aca="false">SQRT(J67^2+K67^2)</f>
        <v>3.27782194131547</v>
      </c>
      <c r="M67" s="47" t="n">
        <f aca="false">IF(G67="","",MAX(0,G67-1.96*L67/100))</f>
        <v>0.616605753780004</v>
      </c>
      <c r="N67" s="47" t="n">
        <f aca="false">IF(G67="","",MIN(1,G67+1.96*L67/100))</f>
        <v>0.74509637387957</v>
      </c>
      <c r="O67" s="66" t="n">
        <f aca="false">ROUND(S67*W67,0)</f>
        <v>34</v>
      </c>
      <c r="P67" s="66" t="n">
        <f aca="false">IF(F67="","",ROUND(SQRT((F67*L67/100)^2+(G67*O67)^2),0))</f>
        <v>24</v>
      </c>
      <c r="R67" s="67" t="n">
        <v>16.5065052034793</v>
      </c>
      <c r="S67" s="68" t="n">
        <f aca="false">U67*V67*$F$5</f>
        <v>234.521920668058</v>
      </c>
      <c r="T67" s="69" t="n">
        <f aca="false">MAX(0,MIN(1,R67/100+$D$5))</f>
        <v>0.680734134549908</v>
      </c>
      <c r="U67" s="69" t="n">
        <v>0.248434237995825</v>
      </c>
      <c r="V67" s="68" t="n">
        <v>944</v>
      </c>
      <c r="W67" s="69" t="n">
        <v>0.144238908687966</v>
      </c>
      <c r="X67" s="70" t="s">
        <v>188</v>
      </c>
      <c r="Y67" s="70" t="s">
        <v>189</v>
      </c>
    </row>
    <row r="68" customFormat="false" ht="15" hidden="false" customHeight="false" outlineLevel="0" collapsed="false">
      <c r="A68" s="32" t="s">
        <v>256</v>
      </c>
      <c r="B68" s="32" t="s">
        <v>258</v>
      </c>
      <c r="C68" s="32" t="s">
        <v>263</v>
      </c>
      <c r="D68" s="66" t="n">
        <f aca="false">ROUND(S68*T68,0)</f>
        <v>170</v>
      </c>
      <c r="E68" s="66" t="n">
        <f aca="false">ROUND(S68,0)-D68</f>
        <v>57</v>
      </c>
      <c r="F68" s="66" t="n">
        <f aca="false">IF(COUNTA(D68:E68)=0,"",SUM(D68:E68))</f>
        <v>227</v>
      </c>
      <c r="G68" s="47" t="n">
        <f aca="false">IF(OR(F68="",F68=0),"",D68/F68)</f>
        <v>0.748898678414097</v>
      </c>
      <c r="H68" s="47" t="n">
        <f aca="false">IF(OR(F68="",F68=0),"",E68/F68)</f>
        <v>0.251101321585903</v>
      </c>
      <c r="I68" s="32" t="s">
        <v>187</v>
      </c>
      <c r="J68" s="36" t="n">
        <v>3.09428986375504</v>
      </c>
      <c r="K68" s="36" t="n">
        <f aca="false">$K$8</f>
        <v>1.08142818440797</v>
      </c>
      <c r="L68" s="36" t="n">
        <f aca="false">SQRT(J68^2+K68^2)</f>
        <v>3.27782194131547</v>
      </c>
      <c r="M68" s="47" t="n">
        <f aca="false">IF(G68="","",MAX(0,G68-1.96*L68/100))</f>
        <v>0.684653368364314</v>
      </c>
      <c r="N68" s="47" t="n">
        <f aca="false">IF(G68="","",MIN(1,G68+1.96*L68/100))</f>
        <v>0.81314398846388</v>
      </c>
      <c r="O68" s="66" t="n">
        <f aca="false">ROUND(S68*W68,0)</f>
        <v>33</v>
      </c>
      <c r="P68" s="66" t="n">
        <f aca="false">IF(F68="","",ROUND(SQRT((F68*L68/100)^2+(G68*O68)^2),0))</f>
        <v>26</v>
      </c>
      <c r="R68" s="67" t="n">
        <v>23.3161189282395</v>
      </c>
      <c r="S68" s="68" t="n">
        <f aca="false">U68*V68*$F$5</f>
        <v>227.321723189734</v>
      </c>
      <c r="T68" s="69" t="n">
        <f aca="false">MAX(0,MIN(1,R68/100+$D$5))</f>
        <v>0.74883027179751</v>
      </c>
      <c r="U68" s="69" t="n">
        <v>0.212648945921173</v>
      </c>
      <c r="V68" s="68" t="n">
        <v>1069</v>
      </c>
      <c r="W68" s="69" t="n">
        <v>0.144238908687966</v>
      </c>
      <c r="X68" s="70" t="s">
        <v>188</v>
      </c>
      <c r="Y68" s="70" t="s">
        <v>189</v>
      </c>
    </row>
    <row r="69" customFormat="false" ht="15" hidden="false" customHeight="false" outlineLevel="0" collapsed="false">
      <c r="A69" s="32" t="s">
        <v>256</v>
      </c>
      <c r="B69" s="32" t="s">
        <v>258</v>
      </c>
      <c r="C69" s="32" t="s">
        <v>264</v>
      </c>
      <c r="D69" s="66" t="n">
        <f aca="false">ROUND(S69*T69,0)</f>
        <v>240</v>
      </c>
      <c r="E69" s="66" t="n">
        <f aca="false">ROUND(S69,0)-D69</f>
        <v>121</v>
      </c>
      <c r="F69" s="66" t="n">
        <f aca="false">IF(COUNTA(D69:E69)=0,"",SUM(D69:E69))</f>
        <v>361</v>
      </c>
      <c r="G69" s="47" t="n">
        <f aca="false">IF(OR(F69="",F69=0),"",D69/F69)</f>
        <v>0.664819944598338</v>
      </c>
      <c r="H69" s="47" t="n">
        <f aca="false">IF(OR(F69="",F69=0),"",E69/F69)</f>
        <v>0.335180055401662</v>
      </c>
      <c r="I69" s="32" t="s">
        <v>187</v>
      </c>
      <c r="J69" s="36" t="n">
        <v>3.09428986375504</v>
      </c>
      <c r="K69" s="36" t="n">
        <f aca="false">$K$8</f>
        <v>1.08142818440797</v>
      </c>
      <c r="L69" s="36" t="n">
        <f aca="false">SQRT(J69^2+K69^2)</f>
        <v>3.27782194131547</v>
      </c>
      <c r="M69" s="47" t="n">
        <f aca="false">IF(G69="","",MAX(0,G69-1.96*L69/100))</f>
        <v>0.600574634548555</v>
      </c>
      <c r="N69" s="47" t="n">
        <f aca="false">IF(G69="","",MIN(1,G69+1.96*L69/100))</f>
        <v>0.729065254648121</v>
      </c>
      <c r="O69" s="66" t="n">
        <f aca="false">ROUND(S69*W69,0)</f>
        <v>52</v>
      </c>
      <c r="P69" s="66" t="n">
        <f aca="false">IF(F69="","",ROUND(SQRT((F69*L69/100)^2+(G69*O69)^2),0))</f>
        <v>37</v>
      </c>
      <c r="R69" s="67" t="n">
        <v>14.9975639352943</v>
      </c>
      <c r="S69" s="68" t="n">
        <f aca="false">U69*V69*$F$5</f>
        <v>360.922448979592</v>
      </c>
      <c r="T69" s="69" t="n">
        <f aca="false">MAX(0,MIN(1,R69/100+$D$5))</f>
        <v>0.665644721868058</v>
      </c>
      <c r="U69" s="69" t="n">
        <v>0.36530612244898</v>
      </c>
      <c r="V69" s="68" t="n">
        <v>988.000000000001</v>
      </c>
      <c r="W69" s="69" t="n">
        <v>0.144238908687966</v>
      </c>
      <c r="X69" s="70" t="s">
        <v>188</v>
      </c>
      <c r="Y69" s="70" t="s">
        <v>189</v>
      </c>
    </row>
    <row r="70" customFormat="false" ht="15" hidden="false" customHeight="false" outlineLevel="0" collapsed="false">
      <c r="A70" s="32" t="s">
        <v>256</v>
      </c>
      <c r="B70" s="32" t="s">
        <v>258</v>
      </c>
      <c r="C70" s="32" t="s">
        <v>265</v>
      </c>
      <c r="D70" s="66" t="n">
        <f aca="false">ROUND(S70*T70,0)</f>
        <v>598</v>
      </c>
      <c r="E70" s="66" t="n">
        <f aca="false">ROUND(S70,0)-D70</f>
        <v>160</v>
      </c>
      <c r="F70" s="66" t="n">
        <f aca="false">IF(COUNTA(D70:E70)=0,"",SUM(D70:E70))</f>
        <v>758</v>
      </c>
      <c r="G70" s="47" t="n">
        <f aca="false">IF(OR(F70="",F70=0),"",D70/F70)</f>
        <v>0.788918205804749</v>
      </c>
      <c r="H70" s="47" t="n">
        <f aca="false">IF(OR(F70="",F70=0),"",E70/F70)</f>
        <v>0.211081794195251</v>
      </c>
      <c r="I70" s="32" t="s">
        <v>187</v>
      </c>
      <c r="J70" s="36" t="n">
        <v>2.14160243278479</v>
      </c>
      <c r="K70" s="36" t="n">
        <f aca="false">$K$8</f>
        <v>1.08142818440797</v>
      </c>
      <c r="L70" s="36" t="n">
        <f aca="false">SQRT(J70^2+K70^2)</f>
        <v>2.39915566359118</v>
      </c>
      <c r="M70" s="47" t="n">
        <f aca="false">IF(G70="","",MAX(0,G70-1.96*L70/100))</f>
        <v>0.741894754798362</v>
      </c>
      <c r="N70" s="47" t="n">
        <f aca="false">IF(G70="","",MIN(1,G70+1.96*L70/100))</f>
        <v>0.835941656811137</v>
      </c>
      <c r="O70" s="66" t="n">
        <f aca="false">ROUND(S70*W70,0)</f>
        <v>64</v>
      </c>
      <c r="P70" s="66" t="n">
        <f aca="false">IF(F70="","",ROUND(SQRT((F70*L70/100)^2+(G70*O70)^2),0))</f>
        <v>54</v>
      </c>
      <c r="R70" s="67" t="n">
        <v>27.3775162373119</v>
      </c>
      <c r="S70" s="68" t="n">
        <f aca="false">U70*V70*$F$5</f>
        <v>757.916666666666</v>
      </c>
      <c r="T70" s="69" t="n">
        <f aca="false">MAX(0,MIN(1,R70/100+$D$5))</f>
        <v>0.789444244888234</v>
      </c>
      <c r="U70" s="69" t="n">
        <v>0.307971014492754</v>
      </c>
      <c r="V70" s="68" t="n">
        <v>2461</v>
      </c>
      <c r="W70" s="69" t="n">
        <v>0.084758520671361</v>
      </c>
      <c r="X70" s="70" t="s">
        <v>194</v>
      </c>
      <c r="Y70" s="70" t="s">
        <v>189</v>
      </c>
    </row>
    <row r="71" customFormat="false" ht="15" hidden="false" customHeight="false" outlineLevel="0" collapsed="false">
      <c r="A71" s="32" t="s">
        <v>256</v>
      </c>
      <c r="B71" s="32" t="s">
        <v>258</v>
      </c>
      <c r="C71" s="32" t="s">
        <v>266</v>
      </c>
      <c r="D71" s="66" t="n">
        <f aca="false">ROUND(S71*T71,0)</f>
        <v>266</v>
      </c>
      <c r="E71" s="66" t="n">
        <f aca="false">ROUND(S71,0)-D71</f>
        <v>145</v>
      </c>
      <c r="F71" s="66" t="n">
        <f aca="false">IF(COUNTA(D71:E71)=0,"",SUM(D71:E71))</f>
        <v>411</v>
      </c>
      <c r="G71" s="47" t="n">
        <f aca="false">IF(OR(F71="",F71=0),"",D71/F71)</f>
        <v>0.64720194647202</v>
      </c>
      <c r="H71" s="47" t="n">
        <f aca="false">IF(OR(F71="",F71=0),"",E71/F71)</f>
        <v>0.352798053527981</v>
      </c>
      <c r="I71" s="32" t="s">
        <v>187</v>
      </c>
      <c r="J71" s="36" t="n">
        <v>3.09428986375504</v>
      </c>
      <c r="K71" s="36" t="n">
        <f aca="false">$K$8</f>
        <v>1.08142818440797</v>
      </c>
      <c r="L71" s="36" t="n">
        <f aca="false">SQRT(J71^2+K71^2)</f>
        <v>3.27782194131547</v>
      </c>
      <c r="M71" s="47" t="n">
        <f aca="false">IF(G71="","",MAX(0,G71-1.96*L71/100))</f>
        <v>0.582956636422236</v>
      </c>
      <c r="N71" s="47" t="n">
        <f aca="false">IF(G71="","",MIN(1,G71+1.96*L71/100))</f>
        <v>0.711447256521803</v>
      </c>
      <c r="O71" s="66" t="n">
        <f aca="false">ROUND(S71*W71,0)</f>
        <v>59</v>
      </c>
      <c r="P71" s="66" t="n">
        <f aca="false">IF(F71="","",ROUND(SQRT((F71*L71/100)^2+(G71*O71)^2),0))</f>
        <v>40</v>
      </c>
      <c r="R71" s="67" t="n">
        <v>13.108158011677</v>
      </c>
      <c r="S71" s="68" t="n">
        <f aca="false">U71*V71*$F$5</f>
        <v>411.119158878505</v>
      </c>
      <c r="T71" s="69" t="n">
        <f aca="false">MAX(0,MIN(1,R71/100+$D$5))</f>
        <v>0.646750662631885</v>
      </c>
      <c r="U71" s="69" t="n">
        <v>0.466121495327103</v>
      </c>
      <c r="V71" s="68" t="n">
        <v>882</v>
      </c>
      <c r="W71" s="69" t="n">
        <v>0.144238908687966</v>
      </c>
      <c r="X71" s="70" t="s">
        <v>188</v>
      </c>
      <c r="Y71" s="70" t="s">
        <v>189</v>
      </c>
    </row>
    <row r="72" customFormat="false" ht="15" hidden="false" customHeight="false" outlineLevel="0" collapsed="false">
      <c r="A72" s="32" t="s">
        <v>256</v>
      </c>
      <c r="B72" s="32" t="s">
        <v>258</v>
      </c>
      <c r="C72" s="32" t="s">
        <v>267</v>
      </c>
      <c r="D72" s="66" t="n">
        <f aca="false">ROUND(S72*T72,0)</f>
        <v>407</v>
      </c>
      <c r="E72" s="66" t="n">
        <f aca="false">ROUND(S72,0)-D72</f>
        <v>263</v>
      </c>
      <c r="F72" s="66" t="n">
        <f aca="false">IF(COUNTA(D72:E72)=0,"",SUM(D72:E72))</f>
        <v>670</v>
      </c>
      <c r="G72" s="47" t="n">
        <f aca="false">IF(OR(F72="",F72=0),"",D72/F72)</f>
        <v>0.607462686567164</v>
      </c>
      <c r="H72" s="47" t="n">
        <f aca="false">IF(OR(F72="",F72=0),"",E72/F72)</f>
        <v>0.392537313432836</v>
      </c>
      <c r="I72" s="32" t="s">
        <v>187</v>
      </c>
      <c r="J72" s="36" t="n">
        <v>2.14160243278479</v>
      </c>
      <c r="K72" s="36" t="n">
        <f aca="false">$K$8</f>
        <v>1.08142818440797</v>
      </c>
      <c r="L72" s="36" t="n">
        <f aca="false">SQRT(J72^2+K72^2)</f>
        <v>2.39915566359118</v>
      </c>
      <c r="M72" s="47" t="n">
        <f aca="false">IF(G72="","",MAX(0,G72-1.96*L72/100))</f>
        <v>0.560439235560777</v>
      </c>
      <c r="N72" s="47" t="n">
        <f aca="false">IF(G72="","",MIN(1,G72+1.96*L72/100))</f>
        <v>0.654486137573551</v>
      </c>
      <c r="O72" s="66" t="n">
        <f aca="false">ROUND(S72*W72,0)</f>
        <v>57</v>
      </c>
      <c r="P72" s="66" t="n">
        <f aca="false">IF(F72="","",ROUND(SQRT((F72*L72/100)^2+(G72*O72)^2),0))</f>
        <v>38</v>
      </c>
      <c r="R72" s="67" t="n">
        <v>9.23454674270736</v>
      </c>
      <c r="S72" s="68" t="n">
        <f aca="false">U72*V72*$F$5</f>
        <v>669.509193776521</v>
      </c>
      <c r="T72" s="69" t="n">
        <f aca="false">MAX(0,MIN(1,R72/100+$D$5))</f>
        <v>0.608014549942189</v>
      </c>
      <c r="U72" s="69" t="n">
        <v>0.487270155586988</v>
      </c>
      <c r="V72" s="68" t="n">
        <v>1374</v>
      </c>
      <c r="W72" s="69" t="n">
        <v>0.084758520671361</v>
      </c>
      <c r="X72" s="70" t="s">
        <v>194</v>
      </c>
      <c r="Y72" s="70" t="s">
        <v>189</v>
      </c>
    </row>
    <row r="73" customFormat="false" ht="15" hidden="false" customHeight="false" outlineLevel="0" collapsed="false">
      <c r="A73" s="32" t="s">
        <v>256</v>
      </c>
      <c r="B73" s="32" t="s">
        <v>258</v>
      </c>
      <c r="C73" s="32" t="s">
        <v>268</v>
      </c>
      <c r="D73" s="66" t="n">
        <f aca="false">ROUND(S73*T73,0)</f>
        <v>341</v>
      </c>
      <c r="E73" s="66" t="n">
        <f aca="false">ROUND(S73,0)-D73</f>
        <v>208</v>
      </c>
      <c r="F73" s="66" t="n">
        <f aca="false">IF(COUNTA(D73:E73)=0,"",SUM(D73:E73))</f>
        <v>549</v>
      </c>
      <c r="G73" s="47" t="n">
        <f aca="false">IF(OR(F73="",F73=0),"",D73/F73)</f>
        <v>0.621129326047359</v>
      </c>
      <c r="H73" s="47" t="n">
        <f aca="false">IF(OR(F73="",F73=0),"",E73/F73)</f>
        <v>0.378870673952641</v>
      </c>
      <c r="I73" s="32" t="s">
        <v>187</v>
      </c>
      <c r="J73" s="36" t="n">
        <v>3.09428986375504</v>
      </c>
      <c r="K73" s="36" t="n">
        <f aca="false">$K$8</f>
        <v>1.08142818440797</v>
      </c>
      <c r="L73" s="36" t="n">
        <f aca="false">SQRT(J73^2+K73^2)</f>
        <v>3.27782194131547</v>
      </c>
      <c r="M73" s="47" t="n">
        <f aca="false">IF(G73="","",MAX(0,G73-1.96*L73/100))</f>
        <v>0.556884015997576</v>
      </c>
      <c r="N73" s="47" t="n">
        <f aca="false">IF(G73="","",MIN(1,G73+1.96*L73/100))</f>
        <v>0.685374636097142</v>
      </c>
      <c r="O73" s="66" t="n">
        <f aca="false">ROUND(S73*W73,0)</f>
        <v>79</v>
      </c>
      <c r="P73" s="66" t="n">
        <f aca="false">IF(F73="","",ROUND(SQRT((F73*L73/100)^2+(G73*O73)^2),0))</f>
        <v>52</v>
      </c>
      <c r="R73" s="67" t="n">
        <v>10.4812007088232</v>
      </c>
      <c r="S73" s="68" t="n">
        <f aca="false">U73*V73*$F$5</f>
        <v>549.287257019439</v>
      </c>
      <c r="T73" s="69" t="n">
        <f aca="false">MAX(0,MIN(1,R73/100+$D$5))</f>
        <v>0.620481089603347</v>
      </c>
      <c r="U73" s="69" t="n">
        <v>0.587473002159827</v>
      </c>
      <c r="V73" s="68" t="n">
        <v>935</v>
      </c>
      <c r="W73" s="69" t="n">
        <v>0.144238908687966</v>
      </c>
      <c r="X73" s="70" t="s">
        <v>188</v>
      </c>
      <c r="Y73" s="70" t="s">
        <v>189</v>
      </c>
    </row>
    <row r="74" customFormat="false" ht="15" hidden="false" customHeight="false" outlineLevel="0" collapsed="false">
      <c r="A74" s="32" t="s">
        <v>256</v>
      </c>
      <c r="B74" s="32" t="s">
        <v>258</v>
      </c>
      <c r="C74" s="32" t="s">
        <v>269</v>
      </c>
      <c r="D74" s="66" t="n">
        <f aca="false">ROUND(S74*T74,0)</f>
        <v>251</v>
      </c>
      <c r="E74" s="66" t="n">
        <f aca="false">ROUND(S74,0)-D74</f>
        <v>127</v>
      </c>
      <c r="F74" s="66" t="n">
        <f aca="false">IF(COUNTA(D74:E74)=0,"",SUM(D74:E74))</f>
        <v>378</v>
      </c>
      <c r="G74" s="47" t="n">
        <f aca="false">IF(OR(F74="",F74=0),"",D74/F74)</f>
        <v>0.664021164021164</v>
      </c>
      <c r="H74" s="47" t="n">
        <f aca="false">IF(OR(F74="",F74=0),"",E74/F74)</f>
        <v>0.335978835978836</v>
      </c>
      <c r="I74" s="32" t="s">
        <v>187</v>
      </c>
      <c r="J74" s="36" t="n">
        <v>3.09428986375504</v>
      </c>
      <c r="K74" s="36" t="n">
        <f aca="false">$K$8</f>
        <v>1.08142818440797</v>
      </c>
      <c r="L74" s="36" t="n">
        <f aca="false">SQRT(J74^2+K74^2)</f>
        <v>3.27782194131547</v>
      </c>
      <c r="M74" s="47" t="n">
        <f aca="false">IF(G74="","",MAX(0,G74-1.96*L74/100))</f>
        <v>0.599775853971381</v>
      </c>
      <c r="N74" s="47" t="n">
        <f aca="false">IF(G74="","",MIN(1,G74+1.96*L74/100))</f>
        <v>0.728266474070947</v>
      </c>
      <c r="O74" s="66" t="n">
        <f aca="false">ROUND(S74*W74,0)</f>
        <v>55</v>
      </c>
      <c r="P74" s="66" t="n">
        <f aca="false">IF(F74="","",ROUND(SQRT((F74*L74/100)^2+(G74*O74)^2),0))</f>
        <v>39</v>
      </c>
      <c r="R74" s="67" t="n">
        <v>14.794153096359</v>
      </c>
      <c r="S74" s="68" t="n">
        <f aca="false">U74*V74*$F$5</f>
        <v>378.339066339066</v>
      </c>
      <c r="T74" s="69" t="n">
        <f aca="false">MAX(0,MIN(1,R74/100+$D$5))</f>
        <v>0.663610613478705</v>
      </c>
      <c r="U74" s="69" t="n">
        <v>0.314496314496315</v>
      </c>
      <c r="V74" s="68" t="n">
        <v>1203</v>
      </c>
      <c r="W74" s="69" t="n">
        <v>0.144238908687966</v>
      </c>
      <c r="X74" s="70" t="s">
        <v>188</v>
      </c>
      <c r="Y74" s="70" t="s">
        <v>189</v>
      </c>
    </row>
    <row r="75" customFormat="false" ht="15" hidden="false" customHeight="false" outlineLevel="0" collapsed="false">
      <c r="A75" s="32" t="s">
        <v>256</v>
      </c>
      <c r="B75" s="32" t="s">
        <v>258</v>
      </c>
      <c r="C75" s="32" t="s">
        <v>270</v>
      </c>
      <c r="D75" s="66" t="n">
        <f aca="false">ROUND(S75*T75,0)</f>
        <v>307</v>
      </c>
      <c r="E75" s="66" t="n">
        <f aca="false">ROUND(S75,0)-D75</f>
        <v>178</v>
      </c>
      <c r="F75" s="66" t="n">
        <f aca="false">IF(COUNTA(D75:E75)=0,"",SUM(D75:E75))</f>
        <v>485</v>
      </c>
      <c r="G75" s="47" t="n">
        <f aca="false">IF(OR(F75="",F75=0),"",D75/F75)</f>
        <v>0.63298969072165</v>
      </c>
      <c r="H75" s="47" t="n">
        <f aca="false">IF(OR(F75="",F75=0),"",E75/F75)</f>
        <v>0.367010309278351</v>
      </c>
      <c r="I75" s="32" t="s">
        <v>187</v>
      </c>
      <c r="J75" s="36" t="n">
        <v>3.09428986375504</v>
      </c>
      <c r="K75" s="36" t="n">
        <f aca="false">$K$8</f>
        <v>1.08142818440797</v>
      </c>
      <c r="L75" s="36" t="n">
        <f aca="false">SQRT(J75^2+K75^2)</f>
        <v>3.27782194131547</v>
      </c>
      <c r="M75" s="47" t="n">
        <f aca="false">IF(G75="","",MAX(0,G75-1.96*L75/100))</f>
        <v>0.568744380671866</v>
      </c>
      <c r="N75" s="47" t="n">
        <f aca="false">IF(G75="","",MIN(1,G75+1.96*L75/100))</f>
        <v>0.697235000771433</v>
      </c>
      <c r="O75" s="66" t="n">
        <f aca="false">ROUND(S75*W75,0)</f>
        <v>70</v>
      </c>
      <c r="P75" s="66" t="n">
        <f aca="false">IF(F75="","",ROUND(SQRT((F75*L75/100)^2+(G75*O75)^2),0))</f>
        <v>47</v>
      </c>
      <c r="R75" s="67" t="n">
        <v>11.7734644704341</v>
      </c>
      <c r="S75" s="68" t="n">
        <f aca="false">U75*V75*$F$5</f>
        <v>484.695302013423</v>
      </c>
      <c r="T75" s="69" t="n">
        <f aca="false">MAX(0,MIN(1,R75/100+$D$5))</f>
        <v>0.633403727219456</v>
      </c>
      <c r="U75" s="69" t="n">
        <v>0.326174496644295</v>
      </c>
      <c r="V75" s="68" t="n">
        <v>1486</v>
      </c>
      <c r="W75" s="69" t="n">
        <v>0.144238908687966</v>
      </c>
      <c r="X75" s="70" t="s">
        <v>188</v>
      </c>
      <c r="Y75" s="70" t="s">
        <v>189</v>
      </c>
    </row>
    <row r="76" customFormat="false" ht="15" hidden="false" customHeight="false" outlineLevel="0" collapsed="false">
      <c r="A76" s="32" t="s">
        <v>256</v>
      </c>
      <c r="B76" s="32" t="s">
        <v>258</v>
      </c>
      <c r="C76" s="32" t="s">
        <v>271</v>
      </c>
      <c r="D76" s="66" t="n">
        <f aca="false">ROUND(S76*T76,0)</f>
        <v>360</v>
      </c>
      <c r="E76" s="66" t="n">
        <f aca="false">ROUND(S76,0)-D76</f>
        <v>214</v>
      </c>
      <c r="F76" s="66" t="n">
        <f aca="false">IF(COUNTA(D76:E76)=0,"",SUM(D76:E76))</f>
        <v>574</v>
      </c>
      <c r="G76" s="47" t="n">
        <f aca="false">IF(OR(F76="",F76=0),"",D76/F76)</f>
        <v>0.627177700348432</v>
      </c>
      <c r="H76" s="47" t="n">
        <f aca="false">IF(OR(F76="",F76=0),"",E76/F76)</f>
        <v>0.372822299651568</v>
      </c>
      <c r="I76" s="32" t="s">
        <v>187</v>
      </c>
      <c r="J76" s="36" t="n">
        <v>2.14160243278479</v>
      </c>
      <c r="K76" s="36" t="n">
        <f aca="false">$K$8</f>
        <v>1.08142818440797</v>
      </c>
      <c r="L76" s="36" t="n">
        <f aca="false">SQRT(J76^2+K76^2)</f>
        <v>2.39915566359118</v>
      </c>
      <c r="M76" s="47" t="n">
        <f aca="false">IF(G76="","",MAX(0,G76-1.96*L76/100))</f>
        <v>0.580154249342045</v>
      </c>
      <c r="N76" s="47" t="n">
        <f aca="false">IF(G76="","",MIN(1,G76+1.96*L76/100))</f>
        <v>0.674201151354819</v>
      </c>
      <c r="O76" s="66" t="n">
        <f aca="false">ROUND(S76*W76,0)</f>
        <v>49</v>
      </c>
      <c r="P76" s="66" t="n">
        <f aca="false">IF(F76="","",ROUND(SQRT((F76*L76/100)^2+(G76*O76)^2),0))</f>
        <v>34</v>
      </c>
      <c r="R76" s="67" t="n">
        <v>11.048857640298</v>
      </c>
      <c r="S76" s="68" t="n">
        <f aca="false">U76*V76*$F$5</f>
        <v>574.422997946612</v>
      </c>
      <c r="T76" s="69" t="n">
        <f aca="false">MAX(0,MIN(1,R76/100+$D$5))</f>
        <v>0.626157658918095</v>
      </c>
      <c r="U76" s="69" t="n">
        <v>0.509240246406571</v>
      </c>
      <c r="V76" s="68" t="n">
        <v>1128</v>
      </c>
      <c r="W76" s="69" t="n">
        <v>0.084758520671361</v>
      </c>
      <c r="X76" s="70" t="s">
        <v>194</v>
      </c>
      <c r="Y76" s="70" t="s">
        <v>189</v>
      </c>
    </row>
    <row r="77" customFormat="false" ht="15" hidden="false" customHeight="false" outlineLevel="0" collapsed="false">
      <c r="A77" s="32" t="s">
        <v>256</v>
      </c>
      <c r="B77" s="32" t="s">
        <v>258</v>
      </c>
      <c r="C77" s="32" t="s">
        <v>272</v>
      </c>
      <c r="D77" s="66" t="n">
        <f aca="false">ROUND(S77*T77,0)</f>
        <v>322</v>
      </c>
      <c r="E77" s="66" t="n">
        <f aca="false">ROUND(S77,0)-D77</f>
        <v>257</v>
      </c>
      <c r="F77" s="66" t="n">
        <f aca="false">IF(COUNTA(D77:E77)=0,"",SUM(D77:E77))</f>
        <v>579</v>
      </c>
      <c r="G77" s="47" t="n">
        <f aca="false">IF(OR(F77="",F77=0),"",D77/F77)</f>
        <v>0.556131260794473</v>
      </c>
      <c r="H77" s="47" t="n">
        <f aca="false">IF(OR(F77="",F77=0),"",E77/F77)</f>
        <v>0.443868739205527</v>
      </c>
      <c r="I77" s="32" t="s">
        <v>187</v>
      </c>
      <c r="J77" s="36" t="n">
        <v>2.14160243278479</v>
      </c>
      <c r="K77" s="36" t="n">
        <f aca="false">$K$8</f>
        <v>1.08142818440797</v>
      </c>
      <c r="L77" s="36" t="n">
        <f aca="false">SQRT(J77^2+K77^2)</f>
        <v>2.39915566359118</v>
      </c>
      <c r="M77" s="47" t="n">
        <f aca="false">IF(G77="","",MAX(0,G77-1.96*L77/100))</f>
        <v>0.509107809788086</v>
      </c>
      <c r="N77" s="47" t="n">
        <f aca="false">IF(G77="","",MIN(1,G77+1.96*L77/100))</f>
        <v>0.60315471180086</v>
      </c>
      <c r="O77" s="66" t="n">
        <f aca="false">ROUND(S77*W77,0)</f>
        <v>49</v>
      </c>
      <c r="P77" s="66" t="n">
        <f aca="false">IF(F77="","",ROUND(SQRT((F77*L77/100)^2+(G77*O77)^2),0))</f>
        <v>31</v>
      </c>
      <c r="R77" s="67" t="n">
        <v>4.07839111674111</v>
      </c>
      <c r="S77" s="68" t="n">
        <f aca="false">U77*V77*$F$5</f>
        <v>579.434468524251</v>
      </c>
      <c r="T77" s="69" t="n">
        <f aca="false">MAX(0,MIN(1,R77/100+$D$5))</f>
        <v>0.556452993682526</v>
      </c>
      <c r="U77" s="69" t="n">
        <v>0.584107327141383</v>
      </c>
      <c r="V77" s="68" t="n">
        <v>992</v>
      </c>
      <c r="W77" s="69" t="n">
        <v>0.084758520671361</v>
      </c>
      <c r="X77" s="70" t="s">
        <v>194</v>
      </c>
      <c r="Y77" s="70" t="s">
        <v>189</v>
      </c>
    </row>
    <row r="78" customFormat="false" ht="15" hidden="false" customHeight="false" outlineLevel="0" collapsed="false">
      <c r="A78" s="32" t="s">
        <v>256</v>
      </c>
      <c r="B78" s="32" t="s">
        <v>258</v>
      </c>
      <c r="C78" s="32" t="s">
        <v>273</v>
      </c>
      <c r="D78" s="66" t="n">
        <f aca="false">ROUND(S78*T78,0)</f>
        <v>264</v>
      </c>
      <c r="E78" s="66" t="n">
        <f aca="false">ROUND(S78,0)-D78</f>
        <v>168</v>
      </c>
      <c r="F78" s="66" t="n">
        <f aca="false">IF(COUNTA(D78:E78)=0,"",SUM(D78:E78))</f>
        <v>432</v>
      </c>
      <c r="G78" s="47" t="n">
        <f aca="false">IF(OR(F78="",F78=0),"",D78/F78)</f>
        <v>0.611111111111111</v>
      </c>
      <c r="H78" s="47" t="n">
        <f aca="false">IF(OR(F78="",F78=0),"",E78/F78)</f>
        <v>0.388888888888889</v>
      </c>
      <c r="I78" s="32" t="s">
        <v>187</v>
      </c>
      <c r="J78" s="36" t="n">
        <v>3.09428986375504</v>
      </c>
      <c r="K78" s="36" t="n">
        <f aca="false">$K$8</f>
        <v>1.08142818440797</v>
      </c>
      <c r="L78" s="36" t="n">
        <f aca="false">SQRT(J78^2+K78^2)</f>
        <v>3.27782194131547</v>
      </c>
      <c r="M78" s="47" t="n">
        <f aca="false">IF(G78="","",MAX(0,G78-1.96*L78/100))</f>
        <v>0.546865801061328</v>
      </c>
      <c r="N78" s="47" t="n">
        <f aca="false">IF(G78="","",MIN(1,G78+1.96*L78/100))</f>
        <v>0.675356421160894</v>
      </c>
      <c r="O78" s="66" t="n">
        <f aca="false">ROUND(S78*W78,0)</f>
        <v>62</v>
      </c>
      <c r="P78" s="66" t="n">
        <f aca="false">IF(F78="","",ROUND(SQRT((F78*L78/100)^2+(G78*O78)^2),0))</f>
        <v>40</v>
      </c>
      <c r="R78" s="67" t="n">
        <v>9.55758955726352</v>
      </c>
      <c r="S78" s="68" t="n">
        <f aca="false">U78*V78*$F$5</f>
        <v>431.913793103448</v>
      </c>
      <c r="T78" s="69" t="n">
        <f aca="false">MAX(0,MIN(1,R78/100+$D$5))</f>
        <v>0.61124497808775</v>
      </c>
      <c r="U78" s="69" t="n">
        <v>0.353448275862069</v>
      </c>
      <c r="V78" s="68" t="n">
        <v>1222</v>
      </c>
      <c r="W78" s="69" t="n">
        <v>0.144238908687966</v>
      </c>
      <c r="X78" s="70" t="s">
        <v>188</v>
      </c>
      <c r="Y78" s="70" t="s">
        <v>189</v>
      </c>
    </row>
    <row r="79" customFormat="false" ht="15" hidden="false" customHeight="false" outlineLevel="0" collapsed="false">
      <c r="A79" s="32" t="s">
        <v>256</v>
      </c>
      <c r="B79" s="32" t="s">
        <v>258</v>
      </c>
      <c r="C79" s="32" t="s">
        <v>274</v>
      </c>
      <c r="D79" s="66" t="n">
        <f aca="false">ROUND(S79*T79,0)</f>
        <v>255</v>
      </c>
      <c r="E79" s="66" t="n">
        <f aca="false">ROUND(S79,0)-D79</f>
        <v>109</v>
      </c>
      <c r="F79" s="66" t="n">
        <f aca="false">IF(COUNTA(D79:E79)=0,"",SUM(D79:E79))</f>
        <v>364</v>
      </c>
      <c r="G79" s="47" t="n">
        <f aca="false">IF(OR(F79="",F79=0),"",D79/F79)</f>
        <v>0.700549450549451</v>
      </c>
      <c r="H79" s="47" t="n">
        <f aca="false">IF(OR(F79="",F79=0),"",E79/F79)</f>
        <v>0.299450549450549</v>
      </c>
      <c r="I79" s="32" t="s">
        <v>187</v>
      </c>
      <c r="J79" s="36" t="n">
        <v>3.09428986375504</v>
      </c>
      <c r="K79" s="36" t="n">
        <f aca="false">$K$8</f>
        <v>1.08142818440797</v>
      </c>
      <c r="L79" s="36" t="n">
        <f aca="false">SQRT(J79^2+K79^2)</f>
        <v>3.27782194131547</v>
      </c>
      <c r="M79" s="47" t="n">
        <f aca="false">IF(G79="","",MAX(0,G79-1.96*L79/100))</f>
        <v>0.636304140499667</v>
      </c>
      <c r="N79" s="47" t="n">
        <f aca="false">IF(G79="","",MIN(1,G79+1.96*L79/100))</f>
        <v>0.764794760599234</v>
      </c>
      <c r="O79" s="66" t="n">
        <f aca="false">ROUND(S79*W79,0)</f>
        <v>52</v>
      </c>
      <c r="P79" s="66" t="n">
        <f aca="false">IF(F79="","",ROUND(SQRT((F79*L79/100)^2+(G79*O79)^2),0))</f>
        <v>38</v>
      </c>
      <c r="R79" s="67" t="n">
        <v>18.5515420019505</v>
      </c>
      <c r="S79" s="68" t="n">
        <f aca="false">U79*V79*$F$5</f>
        <v>363.966015293118</v>
      </c>
      <c r="T79" s="69" t="n">
        <f aca="false">MAX(0,MIN(1,R79/100+$D$5))</f>
        <v>0.70118450253462</v>
      </c>
      <c r="U79" s="69" t="n">
        <v>0.295666949872557</v>
      </c>
      <c r="V79" s="68" t="n">
        <v>1231</v>
      </c>
      <c r="W79" s="69" t="n">
        <v>0.144238908687966</v>
      </c>
      <c r="X79" s="70" t="s">
        <v>188</v>
      </c>
      <c r="Y79" s="70" t="s">
        <v>189</v>
      </c>
    </row>
    <row r="80" customFormat="false" ht="15" hidden="false" customHeight="false" outlineLevel="0" collapsed="false">
      <c r="A80" s="32" t="s">
        <v>256</v>
      </c>
      <c r="B80" s="32" t="s">
        <v>258</v>
      </c>
      <c r="C80" s="32" t="s">
        <v>275</v>
      </c>
      <c r="D80" s="66" t="n">
        <f aca="false">ROUND(S80*T80,0)</f>
        <v>195</v>
      </c>
      <c r="E80" s="66" t="n">
        <f aca="false">ROUND(S80,0)-D80</f>
        <v>109</v>
      </c>
      <c r="F80" s="66" t="n">
        <f aca="false">IF(COUNTA(D80:E80)=0,"",SUM(D80:E80))</f>
        <v>304</v>
      </c>
      <c r="G80" s="47" t="n">
        <f aca="false">IF(OR(F80="",F80=0),"",D80/F80)</f>
        <v>0.641447368421053</v>
      </c>
      <c r="H80" s="47" t="n">
        <f aca="false">IF(OR(F80="",F80=0),"",E80/F80)</f>
        <v>0.358552631578947</v>
      </c>
      <c r="I80" s="32" t="s">
        <v>187</v>
      </c>
      <c r="J80" s="36" t="n">
        <v>3.09428986375504</v>
      </c>
      <c r="K80" s="36" t="n">
        <f aca="false">$K$8</f>
        <v>1.08142818440797</v>
      </c>
      <c r="L80" s="36" t="n">
        <f aca="false">SQRT(J80^2+K80^2)</f>
        <v>3.27782194131547</v>
      </c>
      <c r="M80" s="47" t="n">
        <f aca="false">IF(G80="","",MAX(0,G80-1.96*L80/100))</f>
        <v>0.57720205837127</v>
      </c>
      <c r="N80" s="47" t="n">
        <f aca="false">IF(G80="","",MIN(1,G80+1.96*L80/100))</f>
        <v>0.705692678470836</v>
      </c>
      <c r="O80" s="66" t="n">
        <f aca="false">ROUND(S80*W80,0)</f>
        <v>44</v>
      </c>
      <c r="P80" s="66" t="n">
        <f aca="false">IF(F80="","",ROUND(SQRT((F80*L80/100)^2+(G80*O80)^2),0))</f>
        <v>30</v>
      </c>
      <c r="R80" s="67" t="n">
        <v>12.553834043617</v>
      </c>
      <c r="S80" s="68" t="n">
        <f aca="false">U80*V80*$F$5</f>
        <v>303.644444444444</v>
      </c>
      <c r="T80" s="69" t="n">
        <f aca="false">MAX(0,MIN(1,R80/100+$D$5))</f>
        <v>0.641207422951285</v>
      </c>
      <c r="U80" s="69" t="n">
        <v>0.311111111111111</v>
      </c>
      <c r="V80" s="68" t="n">
        <v>976</v>
      </c>
      <c r="W80" s="69" t="n">
        <v>0.144238908687966</v>
      </c>
      <c r="X80" s="70" t="s">
        <v>188</v>
      </c>
      <c r="Y80" s="70" t="s">
        <v>189</v>
      </c>
    </row>
    <row r="81" customFormat="false" ht="15" hidden="false" customHeight="false" outlineLevel="0" collapsed="false">
      <c r="A81" s="32" t="s">
        <v>256</v>
      </c>
      <c r="B81" s="32" t="s">
        <v>258</v>
      </c>
      <c r="C81" s="32" t="s">
        <v>276</v>
      </c>
      <c r="D81" s="66" t="n">
        <f aca="false">ROUND(S81*T81,0)</f>
        <v>254</v>
      </c>
      <c r="E81" s="66" t="n">
        <f aca="false">ROUND(S81,0)-D81</f>
        <v>141</v>
      </c>
      <c r="F81" s="66" t="n">
        <f aca="false">IF(COUNTA(D81:E81)=0,"",SUM(D81:E81))</f>
        <v>395</v>
      </c>
      <c r="G81" s="47" t="n">
        <f aca="false">IF(OR(F81="",F81=0),"",D81/F81)</f>
        <v>0.643037974683544</v>
      </c>
      <c r="H81" s="47" t="n">
        <f aca="false">IF(OR(F81="",F81=0),"",E81/F81)</f>
        <v>0.356962025316456</v>
      </c>
      <c r="I81" s="32" t="s">
        <v>187</v>
      </c>
      <c r="J81" s="36" t="n">
        <v>3.09428986375504</v>
      </c>
      <c r="K81" s="36" t="n">
        <f aca="false">$K$8</f>
        <v>1.08142818440797</v>
      </c>
      <c r="L81" s="36" t="n">
        <f aca="false">SQRT(J81^2+K81^2)</f>
        <v>3.27782194131547</v>
      </c>
      <c r="M81" s="47" t="n">
        <f aca="false">IF(G81="","",MAX(0,G81-1.96*L81/100))</f>
        <v>0.578792664633761</v>
      </c>
      <c r="N81" s="47" t="n">
        <f aca="false">IF(G81="","",MIN(1,G81+1.96*L81/100))</f>
        <v>0.707283284733328</v>
      </c>
      <c r="O81" s="66" t="n">
        <f aca="false">ROUND(S81*W81,0)</f>
        <v>57</v>
      </c>
      <c r="P81" s="66" t="n">
        <f aca="false">IF(F81="","",ROUND(SQRT((F81*L81/100)^2+(G81*O81)^2),0))</f>
        <v>39</v>
      </c>
      <c r="R81" s="67" t="n">
        <v>12.8115502354386</v>
      </c>
      <c r="S81" s="68" t="n">
        <f aca="false">U81*V81*$F$5</f>
        <v>395.313313313313</v>
      </c>
      <c r="T81" s="69" t="n">
        <f aca="false">MAX(0,MIN(1,R81/100+$D$5))</f>
        <v>0.643784584869501</v>
      </c>
      <c r="U81" s="69" t="n">
        <v>0.379379379379379</v>
      </c>
      <c r="V81" s="68" t="n">
        <v>1042</v>
      </c>
      <c r="W81" s="69" t="n">
        <v>0.144238908687966</v>
      </c>
      <c r="X81" s="70" t="s">
        <v>188</v>
      </c>
      <c r="Y81" s="70" t="s">
        <v>189</v>
      </c>
    </row>
    <row r="82" customFormat="false" ht="15" hidden="false" customHeight="false" outlineLevel="0" collapsed="false">
      <c r="A82" s="32" t="s">
        <v>256</v>
      </c>
      <c r="B82" s="32" t="s">
        <v>258</v>
      </c>
      <c r="C82" s="32" t="s">
        <v>277</v>
      </c>
      <c r="D82" s="66" t="n">
        <f aca="false">ROUND(S82*T82,0)</f>
        <v>204</v>
      </c>
      <c r="E82" s="66" t="n">
        <f aca="false">ROUND(S82,0)-D82</f>
        <v>97</v>
      </c>
      <c r="F82" s="66" t="n">
        <f aca="false">IF(COUNTA(D82:E82)=0,"",SUM(D82:E82))</f>
        <v>301</v>
      </c>
      <c r="G82" s="47" t="n">
        <f aca="false">IF(OR(F82="",F82=0),"",D82/F82)</f>
        <v>0.677740863787375</v>
      </c>
      <c r="H82" s="47" t="n">
        <f aca="false">IF(OR(F82="",F82=0),"",E82/F82)</f>
        <v>0.322259136212625</v>
      </c>
      <c r="I82" s="32" t="s">
        <v>187</v>
      </c>
      <c r="J82" s="36" t="n">
        <v>3.09428986375504</v>
      </c>
      <c r="K82" s="36" t="n">
        <f aca="false">$K$8</f>
        <v>1.08142818440797</v>
      </c>
      <c r="L82" s="36" t="n">
        <f aca="false">SQRT(J82^2+K82^2)</f>
        <v>3.27782194131547</v>
      </c>
      <c r="M82" s="47" t="n">
        <f aca="false">IF(G82="","",MAX(0,G82-1.96*L82/100))</f>
        <v>0.613495553737592</v>
      </c>
      <c r="N82" s="47" t="n">
        <f aca="false">IF(G82="","",MIN(1,G82+1.96*L82/100))</f>
        <v>0.741986173837159</v>
      </c>
      <c r="O82" s="66" t="n">
        <f aca="false">ROUND(S82*W82,0)</f>
        <v>43</v>
      </c>
      <c r="P82" s="66" t="n">
        <f aca="false">IF(F82="","",ROUND(SQRT((F82*L82/100)^2+(G82*O82)^2),0))</f>
        <v>31</v>
      </c>
      <c r="R82" s="67" t="n">
        <v>16.2855648515043</v>
      </c>
      <c r="S82" s="68" t="n">
        <f aca="false">U82*V82*$F$5</f>
        <v>300.567123287671</v>
      </c>
      <c r="T82" s="69" t="n">
        <f aca="false">MAX(0,MIN(1,R82/100+$D$5))</f>
        <v>0.678524731030158</v>
      </c>
      <c r="U82" s="69" t="n">
        <v>0.398630136986301</v>
      </c>
      <c r="V82" s="68" t="n">
        <v>754</v>
      </c>
      <c r="W82" s="69" t="n">
        <v>0.144238908687966</v>
      </c>
      <c r="X82" s="70" t="s">
        <v>188</v>
      </c>
      <c r="Y82" s="70" t="s">
        <v>189</v>
      </c>
    </row>
    <row r="83" customFormat="false" ht="15" hidden="false" customHeight="false" outlineLevel="0" collapsed="false">
      <c r="A83" s="32" t="s">
        <v>256</v>
      </c>
      <c r="B83" s="32" t="s">
        <v>258</v>
      </c>
      <c r="C83" s="32" t="s">
        <v>278</v>
      </c>
      <c r="D83" s="66" t="n">
        <f aca="false">ROUND(S83*T83,0)</f>
        <v>373</v>
      </c>
      <c r="E83" s="66" t="n">
        <f aca="false">ROUND(S83,0)-D83</f>
        <v>213</v>
      </c>
      <c r="F83" s="66" t="n">
        <f aca="false">IF(COUNTA(D83:E83)=0,"",SUM(D83:E83))</f>
        <v>586</v>
      </c>
      <c r="G83" s="47" t="n">
        <f aca="false">IF(OR(F83="",F83=0),"",D83/F83)</f>
        <v>0.636518771331058</v>
      </c>
      <c r="H83" s="47" t="n">
        <f aca="false">IF(OR(F83="",F83=0),"",E83/F83)</f>
        <v>0.363481228668942</v>
      </c>
      <c r="I83" s="32" t="s">
        <v>187</v>
      </c>
      <c r="J83" s="36" t="n">
        <v>2.14160243278479</v>
      </c>
      <c r="K83" s="36" t="n">
        <f aca="false">$K$8</f>
        <v>1.08142818440797</v>
      </c>
      <c r="L83" s="36" t="n">
        <f aca="false">SQRT(J83^2+K83^2)</f>
        <v>2.39915566359118</v>
      </c>
      <c r="M83" s="47" t="n">
        <f aca="false">IF(G83="","",MAX(0,G83-1.96*L83/100))</f>
        <v>0.589495320324671</v>
      </c>
      <c r="N83" s="47" t="n">
        <f aca="false">IF(G83="","",MIN(1,G83+1.96*L83/100))</f>
        <v>0.683542222337445</v>
      </c>
      <c r="O83" s="66" t="n">
        <f aca="false">ROUND(S83*W83,0)</f>
        <v>50</v>
      </c>
      <c r="P83" s="66" t="n">
        <f aca="false">IF(F83="","",ROUND(SQRT((F83*L83/100)^2+(G83*O83)^2),0))</f>
        <v>35</v>
      </c>
      <c r="R83" s="67" t="n">
        <v>12.1105328339586</v>
      </c>
      <c r="S83" s="68" t="n">
        <f aca="false">U83*V83*$F$5</f>
        <v>586.485403548941</v>
      </c>
      <c r="T83" s="69" t="n">
        <f aca="false">MAX(0,MIN(1,R83/100+$D$5))</f>
        <v>0.636774410854701</v>
      </c>
      <c r="U83" s="69" t="n">
        <v>0.328563251287922</v>
      </c>
      <c r="V83" s="68" t="n">
        <v>1785</v>
      </c>
      <c r="W83" s="69" t="n">
        <v>0.084758520671361</v>
      </c>
      <c r="X83" s="70" t="s">
        <v>194</v>
      </c>
      <c r="Y83" s="70" t="s">
        <v>189</v>
      </c>
    </row>
    <row r="84" customFormat="false" ht="15" hidden="false" customHeight="false" outlineLevel="0" collapsed="false">
      <c r="A84" s="32" t="s">
        <v>256</v>
      </c>
      <c r="B84" s="32" t="s">
        <v>258</v>
      </c>
      <c r="C84" s="32" t="s">
        <v>279</v>
      </c>
      <c r="D84" s="66" t="n">
        <f aca="false">ROUND(S84*T84,0)</f>
        <v>366</v>
      </c>
      <c r="E84" s="66" t="n">
        <f aca="false">ROUND(S84,0)-D84</f>
        <v>205</v>
      </c>
      <c r="F84" s="66" t="n">
        <f aca="false">IF(COUNTA(D84:E84)=0,"",SUM(D84:E84))</f>
        <v>571</v>
      </c>
      <c r="G84" s="47" t="n">
        <f aca="false">IF(OR(F84="",F84=0),"",D84/F84)</f>
        <v>0.640980735551664</v>
      </c>
      <c r="H84" s="47" t="n">
        <f aca="false">IF(OR(F84="",F84=0),"",E84/F84)</f>
        <v>0.359019264448336</v>
      </c>
      <c r="I84" s="32" t="s">
        <v>187</v>
      </c>
      <c r="J84" s="36" t="n">
        <v>2.14160243278479</v>
      </c>
      <c r="K84" s="36" t="n">
        <f aca="false">$K$8</f>
        <v>1.08142818440797</v>
      </c>
      <c r="L84" s="36" t="n">
        <f aca="false">SQRT(J84^2+K84^2)</f>
        <v>2.39915566359118</v>
      </c>
      <c r="M84" s="47" t="n">
        <f aca="false">IF(G84="","",MAX(0,G84-1.96*L84/100))</f>
        <v>0.593957284545277</v>
      </c>
      <c r="N84" s="47" t="n">
        <f aca="false">IF(G84="","",MIN(1,G84+1.96*L84/100))</f>
        <v>0.688004186558051</v>
      </c>
      <c r="O84" s="66" t="n">
        <f aca="false">ROUND(S84*W84,0)</f>
        <v>48</v>
      </c>
      <c r="P84" s="66" t="n">
        <f aca="false">IF(F84="","",ROUND(SQRT((F84*L84/100)^2+(G84*O84)^2),0))</f>
        <v>34</v>
      </c>
      <c r="R84" s="67" t="n">
        <v>12.4658406116497</v>
      </c>
      <c r="S84" s="68" t="n">
        <f aca="false">U84*V84*$F$5</f>
        <v>571.299896587383</v>
      </c>
      <c r="T84" s="69" t="n">
        <f aca="false">MAX(0,MIN(1,R84/100+$D$5))</f>
        <v>0.640327488631612</v>
      </c>
      <c r="U84" s="69" t="n">
        <v>0.28593588417787</v>
      </c>
      <c r="V84" s="68" t="n">
        <v>1998</v>
      </c>
      <c r="W84" s="69" t="n">
        <v>0.084758520671361</v>
      </c>
      <c r="X84" s="70" t="s">
        <v>194</v>
      </c>
      <c r="Y84" s="70" t="s">
        <v>189</v>
      </c>
    </row>
    <row r="85" customFormat="false" ht="15" hidden="false" customHeight="false" outlineLevel="0" collapsed="false">
      <c r="A85" s="32" t="s">
        <v>256</v>
      </c>
      <c r="B85" s="32" t="s">
        <v>258</v>
      </c>
      <c r="C85" s="32" t="s">
        <v>280</v>
      </c>
      <c r="D85" s="66" t="n">
        <f aca="false">ROUND(S85*T85,0)</f>
        <v>298</v>
      </c>
      <c r="E85" s="66" t="n">
        <f aca="false">ROUND(S85,0)-D85</f>
        <v>225</v>
      </c>
      <c r="F85" s="66" t="n">
        <f aca="false">IF(COUNTA(D85:E85)=0,"",SUM(D85:E85))</f>
        <v>523</v>
      </c>
      <c r="G85" s="47" t="n">
        <f aca="false">IF(OR(F85="",F85=0),"",D85/F85)</f>
        <v>0.569789674952199</v>
      </c>
      <c r="H85" s="47" t="n">
        <f aca="false">IF(OR(F85="",F85=0),"",E85/F85)</f>
        <v>0.430210325047801</v>
      </c>
      <c r="I85" s="32" t="s">
        <v>187</v>
      </c>
      <c r="J85" s="36" t="n">
        <v>3.09428986375504</v>
      </c>
      <c r="K85" s="36" t="n">
        <f aca="false">$K$8</f>
        <v>1.08142818440797</v>
      </c>
      <c r="L85" s="36" t="n">
        <f aca="false">SQRT(J85^2+K85^2)</f>
        <v>3.27782194131547</v>
      </c>
      <c r="M85" s="47" t="n">
        <f aca="false">IF(G85="","",MAX(0,G85-1.96*L85/100))</f>
        <v>0.505544364902416</v>
      </c>
      <c r="N85" s="47" t="n">
        <f aca="false">IF(G85="","",MIN(1,G85+1.96*L85/100))</f>
        <v>0.634034985001982</v>
      </c>
      <c r="O85" s="66" t="n">
        <f aca="false">ROUND(S85*W85,0)</f>
        <v>75</v>
      </c>
      <c r="P85" s="66" t="n">
        <f aca="false">IF(F85="","",ROUND(SQRT((F85*L85/100)^2+(G85*O85)^2),0))</f>
        <v>46</v>
      </c>
      <c r="R85" s="67" t="n">
        <v>5.5041143018851</v>
      </c>
      <c r="S85" s="68" t="n">
        <f aca="false">U85*V85*$F$5</f>
        <v>522.567052980132</v>
      </c>
      <c r="T85" s="69" t="n">
        <f aca="false">MAX(0,MIN(1,R85/100+$D$5))</f>
        <v>0.570710225533966</v>
      </c>
      <c r="U85" s="69" t="n">
        <v>0.43294701986755</v>
      </c>
      <c r="V85" s="68" t="n">
        <v>1207</v>
      </c>
      <c r="W85" s="69" t="n">
        <v>0.144238908687966</v>
      </c>
      <c r="X85" s="70" t="s">
        <v>188</v>
      </c>
      <c r="Y85" s="70" t="s">
        <v>189</v>
      </c>
    </row>
    <row r="86" customFormat="false" ht="15" hidden="false" customHeight="false" outlineLevel="0" collapsed="false">
      <c r="A86" s="32" t="s">
        <v>256</v>
      </c>
      <c r="B86" s="32" t="s">
        <v>258</v>
      </c>
      <c r="C86" s="32" t="s">
        <v>281</v>
      </c>
      <c r="D86" s="66" t="n">
        <f aca="false">ROUND(S86*T86,0)</f>
        <v>377</v>
      </c>
      <c r="E86" s="66" t="n">
        <f aca="false">ROUND(S86,0)-D86</f>
        <v>233</v>
      </c>
      <c r="F86" s="66" t="n">
        <f aca="false">IF(COUNTA(D86:E86)=0,"",SUM(D86:E86))</f>
        <v>610</v>
      </c>
      <c r="G86" s="47" t="n">
        <f aca="false">IF(OR(F86="",F86=0),"",D86/F86)</f>
        <v>0.618032786885246</v>
      </c>
      <c r="H86" s="47" t="n">
        <f aca="false">IF(OR(F86="",F86=0),"",E86/F86)</f>
        <v>0.381967213114754</v>
      </c>
      <c r="I86" s="32" t="s">
        <v>187</v>
      </c>
      <c r="J86" s="36" t="n">
        <v>2.14160243278479</v>
      </c>
      <c r="K86" s="36" t="n">
        <f aca="false">$K$8</f>
        <v>1.08142818440797</v>
      </c>
      <c r="L86" s="36" t="n">
        <f aca="false">SQRT(J86^2+K86^2)</f>
        <v>2.39915566359118</v>
      </c>
      <c r="M86" s="47" t="n">
        <f aca="false">IF(G86="","",MAX(0,G86-1.96*L86/100))</f>
        <v>0.571009335878859</v>
      </c>
      <c r="N86" s="47" t="n">
        <f aca="false">IF(G86="","",MIN(1,G86+1.96*L86/100))</f>
        <v>0.665056237891633</v>
      </c>
      <c r="O86" s="66" t="n">
        <f aca="false">ROUND(S86*W86,0)</f>
        <v>52</v>
      </c>
      <c r="P86" s="66" t="n">
        <f aca="false">IF(F86="","",ROUND(SQRT((F86*L86/100)^2+(G86*O86)^2),0))</f>
        <v>35</v>
      </c>
      <c r="R86" s="67" t="n">
        <v>10.2223503909676</v>
      </c>
      <c r="S86" s="68" t="n">
        <f aca="false">U86*V86*$F$5</f>
        <v>610.325752919484</v>
      </c>
      <c r="T86" s="69" t="n">
        <f aca="false">MAX(0,MIN(1,R86/100+$D$5))</f>
        <v>0.617892586424791</v>
      </c>
      <c r="U86" s="69" t="n">
        <v>0.368776889981561</v>
      </c>
      <c r="V86" s="68" t="n">
        <v>1655</v>
      </c>
      <c r="W86" s="69" t="n">
        <v>0.084758520671361</v>
      </c>
      <c r="X86" s="70" t="s">
        <v>194</v>
      </c>
      <c r="Y86" s="70" t="s">
        <v>189</v>
      </c>
    </row>
    <row r="87" customFormat="false" ht="15" hidden="false" customHeight="false" outlineLevel="0" collapsed="false">
      <c r="A87" s="32" t="s">
        <v>256</v>
      </c>
      <c r="B87" s="32" t="s">
        <v>258</v>
      </c>
      <c r="C87" s="32" t="s">
        <v>282</v>
      </c>
      <c r="D87" s="66" t="n">
        <f aca="false">ROUND(S87*T87,0)</f>
        <v>419</v>
      </c>
      <c r="E87" s="66" t="n">
        <f aca="false">ROUND(S87,0)-D87</f>
        <v>262</v>
      </c>
      <c r="F87" s="66" t="n">
        <f aca="false">IF(COUNTA(D87:E87)=0,"",SUM(D87:E87))</f>
        <v>681</v>
      </c>
      <c r="G87" s="47" t="n">
        <f aca="false">IF(OR(F87="",F87=0),"",D87/F87)</f>
        <v>0.615271659324523</v>
      </c>
      <c r="H87" s="47" t="n">
        <f aca="false">IF(OR(F87="",F87=0),"",E87/F87)</f>
        <v>0.384728340675477</v>
      </c>
      <c r="I87" s="32" t="s">
        <v>187</v>
      </c>
      <c r="J87" s="36" t="n">
        <v>2.14160243278479</v>
      </c>
      <c r="K87" s="36" t="n">
        <f aca="false">$K$8</f>
        <v>1.08142818440797</v>
      </c>
      <c r="L87" s="36" t="n">
        <f aca="false">SQRT(J87^2+K87^2)</f>
        <v>2.39915566359118</v>
      </c>
      <c r="M87" s="47" t="n">
        <f aca="false">IF(G87="","",MAX(0,G87-1.96*L87/100))</f>
        <v>0.568248208318136</v>
      </c>
      <c r="N87" s="47" t="n">
        <f aca="false">IF(G87="","",MIN(1,G87+1.96*L87/100))</f>
        <v>0.66229511033091</v>
      </c>
      <c r="O87" s="66" t="n">
        <f aca="false">ROUND(S87*W87,0)</f>
        <v>58</v>
      </c>
      <c r="P87" s="66" t="n">
        <f aca="false">IF(F87="","",ROUND(SQRT((F87*L87/100)^2+(G87*O87)^2),0))</f>
        <v>39</v>
      </c>
      <c r="R87" s="67" t="n">
        <v>10.0328340476062</v>
      </c>
      <c r="S87" s="68" t="n">
        <f aca="false">U87*V87*$F$5</f>
        <v>680.907053394859</v>
      </c>
      <c r="T87" s="69" t="n">
        <f aca="false">MAX(0,MIN(1,R87/100+$D$5))</f>
        <v>0.615997422991177</v>
      </c>
      <c r="U87" s="69" t="n">
        <v>0.441001977587344</v>
      </c>
      <c r="V87" s="68" t="n">
        <v>1544</v>
      </c>
      <c r="W87" s="69" t="n">
        <v>0.084758520671361</v>
      </c>
      <c r="X87" s="70" t="s">
        <v>194</v>
      </c>
      <c r="Y87" s="70" t="s">
        <v>189</v>
      </c>
    </row>
    <row r="88" customFormat="false" ht="15" hidden="false" customHeight="false" outlineLevel="0" collapsed="false">
      <c r="A88" s="32" t="s">
        <v>256</v>
      </c>
      <c r="B88" s="32" t="s">
        <v>258</v>
      </c>
      <c r="C88" s="32" t="s">
        <v>283</v>
      </c>
      <c r="D88" s="66" t="n">
        <f aca="false">ROUND(S88*T88,0)</f>
        <v>288</v>
      </c>
      <c r="E88" s="66" t="n">
        <f aca="false">ROUND(S88,0)-D88</f>
        <v>204</v>
      </c>
      <c r="F88" s="66" t="n">
        <f aca="false">IF(COUNTA(D88:E88)=0,"",SUM(D88:E88))</f>
        <v>492</v>
      </c>
      <c r="G88" s="47" t="n">
        <f aca="false">IF(OR(F88="",F88=0),"",D88/F88)</f>
        <v>0.585365853658537</v>
      </c>
      <c r="H88" s="47" t="n">
        <f aca="false">IF(OR(F88="",F88=0),"",E88/F88)</f>
        <v>0.414634146341463</v>
      </c>
      <c r="I88" s="32" t="s">
        <v>187</v>
      </c>
      <c r="J88" s="36" t="n">
        <v>3.09428986375504</v>
      </c>
      <c r="K88" s="36" t="n">
        <f aca="false">$K$8</f>
        <v>1.08142818440797</v>
      </c>
      <c r="L88" s="36" t="n">
        <f aca="false">SQRT(J88^2+K88^2)</f>
        <v>3.27782194131547</v>
      </c>
      <c r="M88" s="47" t="n">
        <f aca="false">IF(G88="","",MAX(0,G88-1.96*L88/100))</f>
        <v>0.521120543608753</v>
      </c>
      <c r="N88" s="47" t="n">
        <f aca="false">IF(G88="","",MIN(1,G88+1.96*L88/100))</f>
        <v>0.64961116370832</v>
      </c>
      <c r="O88" s="66" t="n">
        <f aca="false">ROUND(S88*W88,0)</f>
        <v>71</v>
      </c>
      <c r="P88" s="66" t="n">
        <f aca="false">IF(F88="","",ROUND(SQRT((F88*L88/100)^2+(G88*O88)^2),0))</f>
        <v>45</v>
      </c>
      <c r="R88" s="67" t="n">
        <v>6.99083993480351</v>
      </c>
      <c r="S88" s="68" t="n">
        <f aca="false">U88*V88*$F$5</f>
        <v>491.515840779854</v>
      </c>
      <c r="T88" s="69" t="n">
        <f aca="false">MAX(0,MIN(1,R88/100+$D$5))</f>
        <v>0.58557748186315</v>
      </c>
      <c r="U88" s="69" t="n">
        <v>0.376929325751422</v>
      </c>
      <c r="V88" s="68" t="n">
        <v>1304</v>
      </c>
      <c r="W88" s="69" t="n">
        <v>0.144238908687966</v>
      </c>
      <c r="X88" s="70" t="s">
        <v>188</v>
      </c>
      <c r="Y88" s="70" t="s">
        <v>189</v>
      </c>
    </row>
    <row r="89" customFormat="false" ht="15" hidden="false" customHeight="false" outlineLevel="0" collapsed="false">
      <c r="A89" s="32" t="s">
        <v>256</v>
      </c>
      <c r="B89" s="32" t="s">
        <v>258</v>
      </c>
      <c r="C89" s="32" t="s">
        <v>284</v>
      </c>
      <c r="D89" s="66" t="n">
        <f aca="false">ROUND(S89*T89,0)</f>
        <v>288</v>
      </c>
      <c r="E89" s="66" t="n">
        <f aca="false">ROUND(S89,0)-D89</f>
        <v>172</v>
      </c>
      <c r="F89" s="66" t="n">
        <f aca="false">IF(COUNTA(D89:E89)=0,"",SUM(D89:E89))</f>
        <v>460</v>
      </c>
      <c r="G89" s="47" t="n">
        <f aca="false">IF(OR(F89="",F89=0),"",D89/F89)</f>
        <v>0.626086956521739</v>
      </c>
      <c r="H89" s="47" t="n">
        <f aca="false">IF(OR(F89="",F89=0),"",E89/F89)</f>
        <v>0.373913043478261</v>
      </c>
      <c r="I89" s="32" t="s">
        <v>187</v>
      </c>
      <c r="J89" s="36" t="n">
        <v>3.09428986375504</v>
      </c>
      <c r="K89" s="36" t="n">
        <f aca="false">$K$8</f>
        <v>1.08142818440797</v>
      </c>
      <c r="L89" s="36" t="n">
        <f aca="false">SQRT(J89^2+K89^2)</f>
        <v>3.27782194131547</v>
      </c>
      <c r="M89" s="47" t="n">
        <f aca="false">IF(G89="","",MAX(0,G89-1.96*L89/100))</f>
        <v>0.561841646471956</v>
      </c>
      <c r="N89" s="47" t="n">
        <f aca="false">IF(G89="","",MIN(1,G89+1.96*L89/100))</f>
        <v>0.690332266571522</v>
      </c>
      <c r="O89" s="66" t="n">
        <f aca="false">ROUND(S89*W89,0)</f>
        <v>66</v>
      </c>
      <c r="P89" s="66" t="n">
        <f aca="false">IF(F89="","",ROUND(SQRT((F89*L89/100)^2+(G89*O89)^2),0))</f>
        <v>44</v>
      </c>
      <c r="R89" s="67" t="n">
        <v>11.016400646455</v>
      </c>
      <c r="S89" s="68" t="n">
        <f aca="false">U89*V89*$F$5</f>
        <v>460.299781181619</v>
      </c>
      <c r="T89" s="69" t="n">
        <f aca="false">MAX(0,MIN(1,R89/100+$D$5))</f>
        <v>0.625833088979665</v>
      </c>
      <c r="U89" s="69" t="n">
        <v>0.321663019693654</v>
      </c>
      <c r="V89" s="68" t="n">
        <v>1431</v>
      </c>
      <c r="W89" s="69" t="n">
        <v>0.144238908687966</v>
      </c>
      <c r="X89" s="70" t="s">
        <v>188</v>
      </c>
      <c r="Y89" s="70" t="s">
        <v>189</v>
      </c>
    </row>
    <row r="90" customFormat="false" ht="15" hidden="false" customHeight="false" outlineLevel="0" collapsed="false">
      <c r="A90" s="32" t="s">
        <v>256</v>
      </c>
      <c r="B90" s="32" t="s">
        <v>258</v>
      </c>
      <c r="C90" s="32" t="s">
        <v>285</v>
      </c>
      <c r="D90" s="66" t="n">
        <f aca="false">ROUND(S90*T90,0)</f>
        <v>484</v>
      </c>
      <c r="E90" s="66" t="n">
        <f aca="false">ROUND(S90,0)-D90</f>
        <v>337</v>
      </c>
      <c r="F90" s="66" t="n">
        <f aca="false">IF(COUNTA(D90:E90)=0,"",SUM(D90:E90))</f>
        <v>821</v>
      </c>
      <c r="G90" s="47" t="n">
        <f aca="false">IF(OR(F90="",F90=0),"",D90/F90)</f>
        <v>0.58952496954933</v>
      </c>
      <c r="H90" s="47" t="n">
        <f aca="false">IF(OR(F90="",F90=0),"",E90/F90)</f>
        <v>0.41047503045067</v>
      </c>
      <c r="I90" s="32" t="s">
        <v>187</v>
      </c>
      <c r="J90" s="36" t="n">
        <v>2.14160243278479</v>
      </c>
      <c r="K90" s="36" t="n">
        <f aca="false">$K$8</f>
        <v>1.08142818440797</v>
      </c>
      <c r="L90" s="36" t="n">
        <f aca="false">SQRT(J90^2+K90^2)</f>
        <v>2.39915566359118</v>
      </c>
      <c r="M90" s="47" t="n">
        <f aca="false">IF(G90="","",MAX(0,G90-1.96*L90/100))</f>
        <v>0.542501518542943</v>
      </c>
      <c r="N90" s="47" t="n">
        <f aca="false">IF(G90="","",MIN(1,G90+1.96*L90/100))</f>
        <v>0.636548420555717</v>
      </c>
      <c r="O90" s="66" t="n">
        <f aca="false">ROUND(S90*W90,0)</f>
        <v>70</v>
      </c>
      <c r="P90" s="66" t="n">
        <f aca="false">IF(F90="","",ROUND(SQRT((F90*L90/100)^2+(G90*O90)^2),0))</f>
        <v>46</v>
      </c>
      <c r="R90" s="67" t="n">
        <v>7.30613122233194</v>
      </c>
      <c r="S90" s="68" t="n">
        <f aca="false">U90*V90*$F$5</f>
        <v>821.477888730385</v>
      </c>
      <c r="T90" s="69" t="n">
        <f aca="false">MAX(0,MIN(1,R90/100+$D$5))</f>
        <v>0.588730394738434</v>
      </c>
      <c r="U90" s="69" t="n">
        <v>0.368045649072753</v>
      </c>
      <c r="V90" s="68" t="n">
        <v>2232</v>
      </c>
      <c r="W90" s="69" t="n">
        <v>0.084758520671361</v>
      </c>
      <c r="X90" s="70" t="s">
        <v>194</v>
      </c>
      <c r="Y90" s="70" t="s">
        <v>189</v>
      </c>
    </row>
    <row r="91" customFormat="false" ht="15" hidden="false" customHeight="false" outlineLevel="0" collapsed="false">
      <c r="A91" s="32" t="s">
        <v>256</v>
      </c>
      <c r="B91" s="32" t="s">
        <v>258</v>
      </c>
      <c r="C91" s="32" t="s">
        <v>286</v>
      </c>
      <c r="D91" s="66" t="n">
        <f aca="false">ROUND(S91*T91,0)</f>
        <v>354</v>
      </c>
      <c r="E91" s="66" t="n">
        <f aca="false">ROUND(S91,0)-D91</f>
        <v>166</v>
      </c>
      <c r="F91" s="66" t="n">
        <f aca="false">IF(COUNTA(D91:E91)=0,"",SUM(D91:E91))</f>
        <v>520</v>
      </c>
      <c r="G91" s="47" t="n">
        <f aca="false">IF(OR(F91="",F91=0),"",D91/F91)</f>
        <v>0.680769230769231</v>
      </c>
      <c r="H91" s="47" t="n">
        <f aca="false">IF(OR(F91="",F91=0),"",E91/F91)</f>
        <v>0.319230769230769</v>
      </c>
      <c r="I91" s="32" t="s">
        <v>187</v>
      </c>
      <c r="J91" s="36" t="n">
        <v>3.09428986375504</v>
      </c>
      <c r="K91" s="36" t="n">
        <f aca="false">$K$8</f>
        <v>1.08142818440797</v>
      </c>
      <c r="L91" s="36" t="n">
        <f aca="false">SQRT(J91^2+K91^2)</f>
        <v>3.27782194131547</v>
      </c>
      <c r="M91" s="47" t="n">
        <f aca="false">IF(G91="","",MAX(0,G91-1.96*L91/100))</f>
        <v>0.616523920719448</v>
      </c>
      <c r="N91" s="47" t="n">
        <f aca="false">IF(G91="","",MIN(1,G91+1.96*L91/100))</f>
        <v>0.745014540819014</v>
      </c>
      <c r="O91" s="66" t="n">
        <f aca="false">ROUND(S91*W91,0)</f>
        <v>75</v>
      </c>
      <c r="P91" s="66" t="n">
        <f aca="false">IF(F91="","",ROUND(SQRT((F91*L91/100)^2+(G91*O91)^2),0))</f>
        <v>54</v>
      </c>
      <c r="R91" s="67" t="n">
        <v>16.609525266366</v>
      </c>
      <c r="S91" s="68" t="n">
        <f aca="false">U91*V91*$F$5</f>
        <v>519.765237020316</v>
      </c>
      <c r="T91" s="69" t="n">
        <f aca="false">MAX(0,MIN(1,R91/100+$D$5))</f>
        <v>0.681764335178775</v>
      </c>
      <c r="U91" s="69" t="n">
        <v>0.555304740406321</v>
      </c>
      <c r="V91" s="68" t="n">
        <v>936</v>
      </c>
      <c r="W91" s="69" t="n">
        <v>0.144238908687966</v>
      </c>
      <c r="X91" s="70" t="s">
        <v>188</v>
      </c>
      <c r="Y91" s="70" t="s">
        <v>189</v>
      </c>
    </row>
    <row r="92" customFormat="false" ht="15" hidden="false" customHeight="false" outlineLevel="0" collapsed="false">
      <c r="A92" s="32" t="s">
        <v>256</v>
      </c>
      <c r="B92" s="32" t="s">
        <v>258</v>
      </c>
      <c r="C92" s="32" t="s">
        <v>287</v>
      </c>
      <c r="D92" s="66" t="n">
        <f aca="false">ROUND(S92*T92,0)</f>
        <v>393</v>
      </c>
      <c r="E92" s="66" t="n">
        <f aca="false">ROUND(S92,0)-D92</f>
        <v>224</v>
      </c>
      <c r="F92" s="66" t="n">
        <f aca="false">IF(COUNTA(D92:E92)=0,"",SUM(D92:E92))</f>
        <v>617</v>
      </c>
      <c r="G92" s="47" t="n">
        <f aca="false">IF(OR(F92="",F92=0),"",D92/F92)</f>
        <v>0.636952998379255</v>
      </c>
      <c r="H92" s="47" t="n">
        <f aca="false">IF(OR(F92="",F92=0),"",E92/F92)</f>
        <v>0.363047001620746</v>
      </c>
      <c r="I92" s="32" t="s">
        <v>187</v>
      </c>
      <c r="J92" s="36" t="n">
        <v>2.14160243278479</v>
      </c>
      <c r="K92" s="36" t="n">
        <f aca="false">$K$8</f>
        <v>1.08142818440797</v>
      </c>
      <c r="L92" s="36" t="n">
        <f aca="false">SQRT(J92^2+K92^2)</f>
        <v>2.39915566359118</v>
      </c>
      <c r="M92" s="47" t="n">
        <f aca="false">IF(G92="","",MAX(0,G92-1.96*L92/100))</f>
        <v>0.589929547372867</v>
      </c>
      <c r="N92" s="47" t="n">
        <f aca="false">IF(G92="","",MIN(1,G92+1.96*L92/100))</f>
        <v>0.683976449385642</v>
      </c>
      <c r="O92" s="66" t="n">
        <f aca="false">ROUND(S92*W92,0)</f>
        <v>52</v>
      </c>
      <c r="P92" s="66" t="n">
        <f aca="false">IF(F92="","",ROUND(SQRT((F92*L92/100)^2+(G92*O92)^2),0))</f>
        <v>36</v>
      </c>
      <c r="R92" s="67" t="n">
        <v>12.0589317787941</v>
      </c>
      <c r="S92" s="68" t="n">
        <f aca="false">U92*V92*$F$5</f>
        <v>617.474012474013</v>
      </c>
      <c r="T92" s="69" t="n">
        <f aca="false">MAX(0,MIN(1,R92/100+$D$5))</f>
        <v>0.636258400303056</v>
      </c>
      <c r="U92" s="69" t="n">
        <v>0.646569646569647</v>
      </c>
      <c r="V92" s="68" t="n">
        <v>955</v>
      </c>
      <c r="W92" s="69" t="n">
        <v>0.084758520671361</v>
      </c>
      <c r="X92" s="70" t="s">
        <v>194</v>
      </c>
      <c r="Y92" s="70" t="s">
        <v>189</v>
      </c>
    </row>
    <row r="93" customFormat="false" ht="15" hidden="false" customHeight="false" outlineLevel="0" collapsed="false">
      <c r="A93" s="32" t="s">
        <v>256</v>
      </c>
      <c r="B93" s="32" t="s">
        <v>258</v>
      </c>
      <c r="C93" s="32" t="s">
        <v>288</v>
      </c>
      <c r="D93" s="66" t="n">
        <f aca="false">ROUND(S93*T93,0)</f>
        <v>425</v>
      </c>
      <c r="E93" s="66" t="n">
        <f aca="false">ROUND(S93,0)-D93</f>
        <v>251</v>
      </c>
      <c r="F93" s="66" t="n">
        <f aca="false">IF(COUNTA(D93:E93)=0,"",SUM(D93:E93))</f>
        <v>676</v>
      </c>
      <c r="G93" s="47" t="n">
        <f aca="false">IF(OR(F93="",F93=0),"",D93/F93)</f>
        <v>0.628698224852071</v>
      </c>
      <c r="H93" s="47" t="n">
        <f aca="false">IF(OR(F93="",F93=0),"",E93/F93)</f>
        <v>0.371301775147929</v>
      </c>
      <c r="I93" s="32" t="s">
        <v>187</v>
      </c>
      <c r="J93" s="36" t="n">
        <v>2.14160243278479</v>
      </c>
      <c r="K93" s="36" t="n">
        <f aca="false">$K$8</f>
        <v>1.08142818440797</v>
      </c>
      <c r="L93" s="36" t="n">
        <f aca="false">SQRT(J93^2+K93^2)</f>
        <v>2.39915566359118</v>
      </c>
      <c r="M93" s="47" t="n">
        <f aca="false">IF(G93="","",MAX(0,G93-1.96*L93/100))</f>
        <v>0.581674773845684</v>
      </c>
      <c r="N93" s="47" t="n">
        <f aca="false">IF(G93="","",MIN(1,G93+1.96*L93/100))</f>
        <v>0.675721675858458</v>
      </c>
      <c r="O93" s="66" t="n">
        <f aca="false">ROUND(S93*W93,0)</f>
        <v>57</v>
      </c>
      <c r="P93" s="66" t="n">
        <f aca="false">IF(F93="","",ROUND(SQRT((F93*L93/100)^2+(G93*O93)^2),0))</f>
        <v>39</v>
      </c>
      <c r="R93" s="67" t="n">
        <v>11.3427366333936</v>
      </c>
      <c r="S93" s="68" t="n">
        <f aca="false">U93*V93*$F$5</f>
        <v>675.646008403362</v>
      </c>
      <c r="T93" s="69" t="n">
        <f aca="false">MAX(0,MIN(1,R93/100+$D$5))</f>
        <v>0.629096448849051</v>
      </c>
      <c r="U93" s="69" t="n">
        <v>0.719537815126051</v>
      </c>
      <c r="V93" s="68" t="n">
        <v>939</v>
      </c>
      <c r="W93" s="69" t="n">
        <v>0.084758520671361</v>
      </c>
      <c r="X93" s="70" t="s">
        <v>194</v>
      </c>
      <c r="Y93" s="70" t="s">
        <v>189</v>
      </c>
    </row>
    <row r="94" customFormat="false" ht="15" hidden="false" customHeight="false" outlineLevel="0" collapsed="false">
      <c r="A94" s="32" t="s">
        <v>256</v>
      </c>
      <c r="B94" s="32" t="s">
        <v>258</v>
      </c>
      <c r="C94" s="32" t="s">
        <v>289</v>
      </c>
      <c r="D94" s="66" t="n">
        <f aca="false">ROUND(S94*T94,0)</f>
        <v>349</v>
      </c>
      <c r="E94" s="66" t="n">
        <f aca="false">ROUND(S94,0)-D94</f>
        <v>206</v>
      </c>
      <c r="F94" s="66" t="n">
        <f aca="false">IF(COUNTA(D94:E94)=0,"",SUM(D94:E94))</f>
        <v>555</v>
      </c>
      <c r="G94" s="47" t="n">
        <f aca="false">IF(OR(F94="",F94=0),"",D94/F94)</f>
        <v>0.628828828828829</v>
      </c>
      <c r="H94" s="47" t="n">
        <f aca="false">IF(OR(F94="",F94=0),"",E94/F94)</f>
        <v>0.371171171171171</v>
      </c>
      <c r="I94" s="32" t="s">
        <v>290</v>
      </c>
      <c r="J94" s="36" t="n">
        <v>3.09428986375504</v>
      </c>
      <c r="K94" s="36" t="n">
        <f aca="false">$K$8</f>
        <v>1.08142818440797</v>
      </c>
      <c r="L94" s="36" t="n">
        <f aca="false">SQRT(J94^2+K94^2)</f>
        <v>3.27782194131547</v>
      </c>
      <c r="M94" s="47" t="n">
        <f aca="false">IF(G94="","",MAX(0,G94-1.96*L94/100))</f>
        <v>0.564583518779046</v>
      </c>
      <c r="N94" s="47" t="n">
        <f aca="false">IF(G94="","",MIN(1,G94+1.96*L94/100))</f>
        <v>0.693074138878612</v>
      </c>
      <c r="O94" s="66" t="n">
        <f aca="false">ROUND(S94*W94,0)</f>
        <v>80</v>
      </c>
      <c r="P94" s="66" t="n">
        <f aca="false">IF(F94="","",ROUND(SQRT((F94*L94/100)^2+(G94*O94)^2),0))</f>
        <v>53</v>
      </c>
      <c r="R94" s="67" t="n">
        <v>11.29011266733</v>
      </c>
      <c r="S94" s="68" t="n">
        <f aca="false">U94*V94*$F$5</f>
        <v>554.842964315995</v>
      </c>
      <c r="T94" s="69" t="n">
        <f aca="false">MAX(0,MIN(1,R94/100+$D$5))</f>
        <v>0.628570209188415</v>
      </c>
      <c r="U94" s="69" t="n">
        <v>0.77927382628651</v>
      </c>
      <c r="V94" s="68" t="n">
        <v>712</v>
      </c>
      <c r="W94" s="69" t="n">
        <v>0.144238908687966</v>
      </c>
      <c r="X94" s="70" t="s">
        <v>188</v>
      </c>
      <c r="Y94" s="70" t="s">
        <v>189</v>
      </c>
    </row>
    <row r="95" customFormat="false" ht="15" hidden="false" customHeight="false" outlineLevel="0" collapsed="false">
      <c r="A95" s="32" t="s">
        <v>256</v>
      </c>
      <c r="B95" s="32" t="s">
        <v>258</v>
      </c>
      <c r="C95" s="32" t="s">
        <v>291</v>
      </c>
      <c r="D95" s="66" t="n">
        <f aca="false">ROUND(S95*T95,0)</f>
        <v>751</v>
      </c>
      <c r="E95" s="66" t="n">
        <f aca="false">ROUND(S95,0)-D95</f>
        <v>455</v>
      </c>
      <c r="F95" s="66" t="n">
        <f aca="false">IF(COUNTA(D95:E95)=0,"",SUM(D95:E95))</f>
        <v>1206</v>
      </c>
      <c r="G95" s="47" t="n">
        <f aca="false">IF(OR(F95="",F95=0),"",D95/F95)</f>
        <v>0.622719734660033</v>
      </c>
      <c r="H95" s="47" t="n">
        <f aca="false">IF(OR(F95="",F95=0),"",E95/F95)</f>
        <v>0.377280265339967</v>
      </c>
      <c r="I95" s="32" t="s">
        <v>290</v>
      </c>
      <c r="J95" s="36" t="n">
        <v>1.97223401507502</v>
      </c>
      <c r="K95" s="36" t="n">
        <f aca="false">$K$8</f>
        <v>1.08142818440797</v>
      </c>
      <c r="L95" s="36" t="n">
        <f aca="false">SQRT(J95^2+K95^2)</f>
        <v>2.24926519740356</v>
      </c>
      <c r="M95" s="47" t="n">
        <f aca="false">IF(G95="","",MAX(0,G95-1.96*L95/100))</f>
        <v>0.578634136790924</v>
      </c>
      <c r="N95" s="47" t="n">
        <f aca="false">IF(G95="","",MIN(1,G95+1.96*L95/100))</f>
        <v>0.666805332529143</v>
      </c>
      <c r="O95" s="66" t="n">
        <f aca="false">ROUND(S95*W95,0)</f>
        <v>76</v>
      </c>
      <c r="P95" s="66" t="n">
        <f aca="false">IF(F95="","",ROUND(SQRT((F95*L95/100)^2+(G95*O95)^2),0))</f>
        <v>55</v>
      </c>
      <c r="R95" s="67" t="n">
        <v>10.6731922934747</v>
      </c>
      <c r="S95" s="68" t="n">
        <f aca="false">U95*V95*$F$5</f>
        <v>1206.29316677804</v>
      </c>
      <c r="T95" s="69" t="n">
        <f aca="false">MAX(0,MIN(1,R95/100+$D$5))</f>
        <v>0.622401005449862</v>
      </c>
      <c r="U95" s="69" t="n">
        <v>0.569903617810831</v>
      </c>
      <c r="V95" s="68" t="n">
        <v>2116.66171099557</v>
      </c>
      <c r="W95" s="69" t="n">
        <v>0.0626598089245614</v>
      </c>
      <c r="X95" s="70" t="s">
        <v>227</v>
      </c>
      <c r="Y95" s="70" t="s">
        <v>292</v>
      </c>
    </row>
    <row r="96" customFormat="false" ht="15" hidden="false" customHeight="false" outlineLevel="0" collapsed="false">
      <c r="A96" s="32" t="s">
        <v>256</v>
      </c>
      <c r="B96" s="32" t="s">
        <v>258</v>
      </c>
      <c r="C96" s="32" t="s">
        <v>293</v>
      </c>
      <c r="D96" s="66" t="n">
        <f aca="false">ROUND(S96*T96,0)</f>
        <v>390</v>
      </c>
      <c r="E96" s="66" t="n">
        <f aca="false">ROUND(S96,0)-D96</f>
        <v>195</v>
      </c>
      <c r="F96" s="66" t="n">
        <f aca="false">IF(COUNTA(D96:E96)=0,"",SUM(D96:E96))</f>
        <v>585</v>
      </c>
      <c r="G96" s="47" t="n">
        <f aca="false">IF(OR(F96="",F96=0),"",D96/F96)</f>
        <v>0.666666666666667</v>
      </c>
      <c r="H96" s="47" t="n">
        <f aca="false">IF(OR(F96="",F96=0),"",E96/F96)</f>
        <v>0.333333333333333</v>
      </c>
      <c r="I96" s="32" t="s">
        <v>187</v>
      </c>
      <c r="J96" s="36" t="n">
        <v>2.14160243278479</v>
      </c>
      <c r="K96" s="36" t="n">
        <f aca="false">$K$8</f>
        <v>1.08142818440797</v>
      </c>
      <c r="L96" s="36" t="n">
        <f aca="false">SQRT(J96^2+K96^2)</f>
        <v>2.39915566359118</v>
      </c>
      <c r="M96" s="47" t="n">
        <f aca="false">IF(G96="","",MAX(0,G96-1.96*L96/100))</f>
        <v>0.61964321566028</v>
      </c>
      <c r="N96" s="47" t="n">
        <f aca="false">IF(G96="","",MIN(1,G96+1.96*L96/100))</f>
        <v>0.713690117673054</v>
      </c>
      <c r="O96" s="66" t="n">
        <f aca="false">ROUND(S96*W96,0)</f>
        <v>50</v>
      </c>
      <c r="P96" s="66" t="n">
        <f aca="false">IF(F96="","",ROUND(SQRT((F96*L96/100)^2+(G96*O96)^2),0))</f>
        <v>36</v>
      </c>
      <c r="R96" s="67" t="n">
        <v>15.004959558402</v>
      </c>
      <c r="S96" s="68" t="n">
        <f aca="false">U96*V96*$F$5</f>
        <v>585.1929092805</v>
      </c>
      <c r="T96" s="69" t="n">
        <f aca="false">MAX(0,MIN(1,R96/100+$D$5))</f>
        <v>0.665718678099135</v>
      </c>
      <c r="U96" s="69" t="n">
        <v>0.599582898852972</v>
      </c>
      <c r="V96" s="68" t="n">
        <v>976</v>
      </c>
      <c r="W96" s="69" t="n">
        <v>0.084758520671361</v>
      </c>
      <c r="X96" s="70" t="s">
        <v>194</v>
      </c>
      <c r="Y96" s="70" t="s">
        <v>189</v>
      </c>
    </row>
    <row r="97" customFormat="false" ht="15" hidden="false" customHeight="false" outlineLevel="0" collapsed="false">
      <c r="A97" s="32" t="s">
        <v>256</v>
      </c>
      <c r="B97" s="32" t="s">
        <v>258</v>
      </c>
      <c r="C97" s="32" t="s">
        <v>294</v>
      </c>
      <c r="D97" s="66" t="n">
        <f aca="false">ROUND(S97*T97,0)</f>
        <v>485</v>
      </c>
      <c r="E97" s="66" t="n">
        <f aca="false">ROUND(S97,0)-D97</f>
        <v>300</v>
      </c>
      <c r="F97" s="66" t="n">
        <f aca="false">IF(COUNTA(D97:E97)=0,"",SUM(D97:E97))</f>
        <v>785</v>
      </c>
      <c r="G97" s="47" t="n">
        <f aca="false">IF(OR(F97="",F97=0),"",D97/F97)</f>
        <v>0.617834394904459</v>
      </c>
      <c r="H97" s="47" t="n">
        <f aca="false">IF(OR(F97="",F97=0),"",E97/F97)</f>
        <v>0.382165605095541</v>
      </c>
      <c r="I97" s="32" t="s">
        <v>187</v>
      </c>
      <c r="J97" s="36" t="n">
        <v>2.14160243278479</v>
      </c>
      <c r="K97" s="36" t="n">
        <f aca="false">$K$8</f>
        <v>1.08142818440797</v>
      </c>
      <c r="L97" s="36" t="n">
        <f aca="false">SQRT(J97^2+K97^2)</f>
        <v>2.39915566359118</v>
      </c>
      <c r="M97" s="47" t="n">
        <f aca="false">IF(G97="","",MAX(0,G97-1.96*L97/100))</f>
        <v>0.570810943898071</v>
      </c>
      <c r="N97" s="47" t="n">
        <f aca="false">IF(G97="","",MIN(1,G97+1.96*L97/100))</f>
        <v>0.664857845910846</v>
      </c>
      <c r="O97" s="66" t="n">
        <f aca="false">ROUND(S97*W97,0)</f>
        <v>67</v>
      </c>
      <c r="P97" s="66" t="n">
        <f aca="false">IF(F97="","",ROUND(SQRT((F97*L97/100)^2+(G97*O97)^2),0))</f>
        <v>45</v>
      </c>
      <c r="R97" s="67" t="n">
        <v>10.2381894254995</v>
      </c>
      <c r="S97" s="68" t="n">
        <f aca="false">U97*V97*$F$5</f>
        <v>785.366995073891</v>
      </c>
      <c r="T97" s="69" t="n">
        <f aca="false">MAX(0,MIN(1,R97/100+$D$5))</f>
        <v>0.61805097677011</v>
      </c>
      <c r="U97" s="69" t="n">
        <v>0.624794745484401</v>
      </c>
      <c r="V97" s="68" t="n">
        <v>1257</v>
      </c>
      <c r="W97" s="69" t="n">
        <v>0.084758520671361</v>
      </c>
      <c r="X97" s="70" t="s">
        <v>194</v>
      </c>
      <c r="Y97" s="70" t="s">
        <v>189</v>
      </c>
    </row>
    <row r="98" customFormat="false" ht="15" hidden="false" customHeight="false" outlineLevel="0" collapsed="false">
      <c r="A98" s="32" t="s">
        <v>256</v>
      </c>
      <c r="B98" s="32" t="s">
        <v>258</v>
      </c>
      <c r="C98" s="32" t="s">
        <v>295</v>
      </c>
      <c r="D98" s="66" t="n">
        <f aca="false">ROUND(S98*T98,0)</f>
        <v>13</v>
      </c>
      <c r="E98" s="66" t="n">
        <f aca="false">ROUND(S98,0)-D98</f>
        <v>7</v>
      </c>
      <c r="F98" s="66" t="n">
        <f aca="false">IF(COUNTA(D98:E98)=0,"",SUM(D98:E98))</f>
        <v>20</v>
      </c>
      <c r="G98" s="47" t="n">
        <f aca="false">IF(OR(F98="",F98=0),"",D98/F98)</f>
        <v>0.65</v>
      </c>
      <c r="H98" s="47" t="n">
        <f aca="false">IF(OR(F98="",F98=0),"",E98/F98)</f>
        <v>0.35</v>
      </c>
      <c r="I98" s="32" t="s">
        <v>290</v>
      </c>
      <c r="J98" s="36" t="n">
        <v>3.09428986375504</v>
      </c>
      <c r="K98" s="36" t="n">
        <f aca="false">$K$8</f>
        <v>1.08142818440797</v>
      </c>
      <c r="L98" s="36" t="n">
        <f aca="false">SQRT(J98^2+K98^2)</f>
        <v>3.27782194131547</v>
      </c>
      <c r="M98" s="47" t="n">
        <f aca="false">IF(G98="","",MAX(0,G98-1.96*L98/100))</f>
        <v>0.585754689950217</v>
      </c>
      <c r="N98" s="47" t="n">
        <f aca="false">IF(G98="","",MIN(1,G98+1.96*L98/100))</f>
        <v>0.714245310049783</v>
      </c>
      <c r="O98" s="66" t="n">
        <f aca="false">ROUND(S98*W98,0)</f>
        <v>3</v>
      </c>
      <c r="P98" s="66" t="n">
        <f aca="false">IF(F98="","",ROUND(SQRT((F98*L98/100)^2+(G98*O98)^2),0))</f>
        <v>2</v>
      </c>
      <c r="R98" s="67" t="n">
        <v>12.078456940957</v>
      </c>
      <c r="S98" s="68" t="n">
        <f aca="false">U98*V98*$F$5</f>
        <v>20.1728274473207</v>
      </c>
      <c r="T98" s="69" t="n">
        <f aca="false">MAX(0,MIN(1,R98/100+$D$5))</f>
        <v>0.636453651924685</v>
      </c>
      <c r="U98" s="69" t="n">
        <v>0.58248124473513</v>
      </c>
      <c r="V98" s="68" t="n">
        <v>34.6325785244704</v>
      </c>
      <c r="W98" s="69" t="n">
        <v>0.144238908687966</v>
      </c>
      <c r="X98" s="70" t="s">
        <v>188</v>
      </c>
      <c r="Y98" s="70" t="s">
        <v>292</v>
      </c>
    </row>
    <row r="99" customFormat="false" ht="15" hidden="false" customHeight="false" outlineLevel="0" collapsed="false">
      <c r="A99" s="32" t="s">
        <v>256</v>
      </c>
      <c r="B99" s="32" t="s">
        <v>258</v>
      </c>
      <c r="C99" s="32" t="s">
        <v>296</v>
      </c>
      <c r="D99" s="66" t="n">
        <f aca="false">ROUND(S99*T99,0)</f>
        <v>217</v>
      </c>
      <c r="E99" s="66" t="n">
        <f aca="false">ROUND(S99,0)-D99</f>
        <v>164</v>
      </c>
      <c r="F99" s="66" t="n">
        <f aca="false">IF(COUNTA(D99:E99)=0,"",SUM(D99:E99))</f>
        <v>381</v>
      </c>
      <c r="G99" s="47" t="n">
        <f aca="false">IF(OR(F99="",F99=0),"",D99/F99)</f>
        <v>0.569553805774278</v>
      </c>
      <c r="H99" s="47" t="n">
        <f aca="false">IF(OR(F99="",F99=0),"",E99/F99)</f>
        <v>0.430446194225722</v>
      </c>
      <c r="I99" s="32" t="s">
        <v>187</v>
      </c>
      <c r="J99" s="36" t="n">
        <v>3.09428986375504</v>
      </c>
      <c r="K99" s="36" t="n">
        <f aca="false">$K$8</f>
        <v>1.08142818440797</v>
      </c>
      <c r="L99" s="36" t="n">
        <f aca="false">SQRT(J99^2+K99^2)</f>
        <v>3.27782194131547</v>
      </c>
      <c r="M99" s="47" t="n">
        <f aca="false">IF(G99="","",MAX(0,G99-1.96*L99/100))</f>
        <v>0.505308495724495</v>
      </c>
      <c r="N99" s="47" t="n">
        <f aca="false">IF(G99="","",MIN(1,G99+1.96*L99/100))</f>
        <v>0.633799115824061</v>
      </c>
      <c r="O99" s="66" t="n">
        <f aca="false">ROUND(S99*W99,0)</f>
        <v>55</v>
      </c>
      <c r="P99" s="66" t="n">
        <f aca="false">IF(F99="","",ROUND(SQRT((F99*L99/100)^2+(G99*O99)^2),0))</f>
        <v>34</v>
      </c>
      <c r="R99" s="67" t="n">
        <v>5.47467045412799</v>
      </c>
      <c r="S99" s="68" t="n">
        <f aca="false">U99*V99*$F$5</f>
        <v>381.16646562123</v>
      </c>
      <c r="T99" s="69" t="n">
        <f aca="false">MAX(0,MIN(1,R99/100+$D$5))</f>
        <v>0.570415787056395</v>
      </c>
      <c r="U99" s="69" t="n">
        <v>0.44270205066345</v>
      </c>
      <c r="V99" s="68" t="n">
        <v>861</v>
      </c>
      <c r="W99" s="69" t="n">
        <v>0.144238908687966</v>
      </c>
      <c r="X99" s="70" t="s">
        <v>188</v>
      </c>
      <c r="Y99" s="70" t="s">
        <v>189</v>
      </c>
    </row>
    <row r="100" customFormat="false" ht="15" hidden="false" customHeight="false" outlineLevel="0" collapsed="false">
      <c r="A100" s="32" t="s">
        <v>256</v>
      </c>
      <c r="B100" s="32" t="s">
        <v>258</v>
      </c>
      <c r="C100" s="32" t="s">
        <v>297</v>
      </c>
      <c r="D100" s="66" t="n">
        <f aca="false">ROUND(S100*T100,0)</f>
        <v>361</v>
      </c>
      <c r="E100" s="66" t="n">
        <f aca="false">ROUND(S100,0)-D100</f>
        <v>199</v>
      </c>
      <c r="F100" s="66" t="n">
        <f aca="false">IF(COUNTA(D100:E100)=0,"",SUM(D100:E100))</f>
        <v>560</v>
      </c>
      <c r="G100" s="47" t="n">
        <f aca="false">IF(OR(F100="",F100=0),"",D100/F100)</f>
        <v>0.644642857142857</v>
      </c>
      <c r="H100" s="47" t="n">
        <f aca="false">IF(OR(F100="",F100=0),"",E100/F100)</f>
        <v>0.355357142857143</v>
      </c>
      <c r="I100" s="32" t="s">
        <v>187</v>
      </c>
      <c r="J100" s="36" t="n">
        <v>3.09428986375504</v>
      </c>
      <c r="K100" s="36" t="n">
        <f aca="false">$K$8</f>
        <v>1.08142818440797</v>
      </c>
      <c r="L100" s="36" t="n">
        <f aca="false">SQRT(J100^2+K100^2)</f>
        <v>3.27782194131547</v>
      </c>
      <c r="M100" s="47" t="n">
        <f aca="false">IF(G100="","",MAX(0,G100-1.96*L100/100))</f>
        <v>0.580397547093074</v>
      </c>
      <c r="N100" s="47" t="n">
        <f aca="false">IF(G100="","",MIN(1,G100+1.96*L100/100))</f>
        <v>0.70888816719264</v>
      </c>
      <c r="O100" s="66" t="n">
        <f aca="false">ROUND(S100*W100,0)</f>
        <v>81</v>
      </c>
      <c r="P100" s="66" t="n">
        <f aca="false">IF(F100="","",ROUND(SQRT((F100*L100/100)^2+(G100*O100)^2),0))</f>
        <v>55</v>
      </c>
      <c r="R100" s="67" t="n">
        <v>12.8797806463016</v>
      </c>
      <c r="S100" s="68" t="n">
        <f aca="false">U100*V100*$F$5</f>
        <v>559.617875647668</v>
      </c>
      <c r="T100" s="69" t="n">
        <f aca="false">MAX(0,MIN(1,R100/100+$D$5))</f>
        <v>0.644466888978131</v>
      </c>
      <c r="U100" s="69" t="n">
        <v>0.356217616580311</v>
      </c>
      <c r="V100" s="68" t="n">
        <v>1571</v>
      </c>
      <c r="W100" s="69" t="n">
        <v>0.144238908687966</v>
      </c>
      <c r="X100" s="70" t="s">
        <v>188</v>
      </c>
      <c r="Y100" s="70" t="s">
        <v>189</v>
      </c>
    </row>
    <row r="101" customFormat="false" ht="15" hidden="false" customHeight="false" outlineLevel="0" collapsed="false">
      <c r="A101" s="32" t="s">
        <v>256</v>
      </c>
      <c r="B101" s="32" t="s">
        <v>258</v>
      </c>
      <c r="C101" s="32" t="s">
        <v>298</v>
      </c>
      <c r="D101" s="66" t="n">
        <f aca="false">ROUND(S101*T101,0)</f>
        <v>257</v>
      </c>
      <c r="E101" s="66" t="n">
        <f aca="false">ROUND(S101,0)-D101</f>
        <v>182</v>
      </c>
      <c r="F101" s="66" t="n">
        <f aca="false">IF(COUNTA(D101:E101)=0,"",SUM(D101:E101))</f>
        <v>439</v>
      </c>
      <c r="G101" s="47" t="n">
        <f aca="false">IF(OR(F101="",F101=0),"",D101/F101)</f>
        <v>0.585421412300683</v>
      </c>
      <c r="H101" s="47" t="n">
        <f aca="false">IF(OR(F101="",F101=0),"",E101/F101)</f>
        <v>0.414578587699317</v>
      </c>
      <c r="I101" s="32" t="s">
        <v>187</v>
      </c>
      <c r="J101" s="36" t="n">
        <v>3.09428986375504</v>
      </c>
      <c r="K101" s="36" t="n">
        <f aca="false">$K$8</f>
        <v>1.08142818440797</v>
      </c>
      <c r="L101" s="36" t="n">
        <f aca="false">SQRT(J101^2+K101^2)</f>
        <v>3.27782194131547</v>
      </c>
      <c r="M101" s="47" t="n">
        <f aca="false">IF(G101="","",MAX(0,G101-1.96*L101/100))</f>
        <v>0.5211761022509</v>
      </c>
      <c r="N101" s="47" t="n">
        <f aca="false">IF(G101="","",MIN(1,G101+1.96*L101/100))</f>
        <v>0.649666722350467</v>
      </c>
      <c r="O101" s="66" t="n">
        <f aca="false">ROUND(S101*W101,0)</f>
        <v>63</v>
      </c>
      <c r="P101" s="66" t="n">
        <f aca="false">IF(F101="","",ROUND(SQRT((F101*L101/100)^2+(G101*O101)^2),0))</f>
        <v>40</v>
      </c>
      <c r="R101" s="67" t="n">
        <v>6.94237950183248</v>
      </c>
      <c r="S101" s="68" t="n">
        <f aca="false">U101*V101*$F$5</f>
        <v>439.019455252919</v>
      </c>
      <c r="T101" s="69" t="n">
        <f aca="false">MAX(0,MIN(1,R101/100+$D$5))</f>
        <v>0.58509287753344</v>
      </c>
      <c r="U101" s="69" t="n">
        <v>0.546044098573282</v>
      </c>
      <c r="V101" s="68" t="n">
        <v>804</v>
      </c>
      <c r="W101" s="69" t="n">
        <v>0.144238908687966</v>
      </c>
      <c r="X101" s="70" t="s">
        <v>188</v>
      </c>
      <c r="Y101" s="70" t="s">
        <v>189</v>
      </c>
    </row>
    <row r="102" customFormat="false" ht="15" hidden="false" customHeight="false" outlineLevel="0" collapsed="false">
      <c r="A102" s="32" t="s">
        <v>256</v>
      </c>
      <c r="B102" s="32" t="s">
        <v>258</v>
      </c>
      <c r="C102" s="32" t="s">
        <v>299</v>
      </c>
      <c r="D102" s="66" t="n">
        <f aca="false">ROUND(S102*T102,0)</f>
        <v>239</v>
      </c>
      <c r="E102" s="66" t="n">
        <f aca="false">ROUND(S102,0)-D102</f>
        <v>136</v>
      </c>
      <c r="F102" s="66" t="n">
        <f aca="false">IF(COUNTA(D102:E102)=0,"",SUM(D102:E102))</f>
        <v>375</v>
      </c>
      <c r="G102" s="47" t="n">
        <f aca="false">IF(OR(F102="",F102=0),"",D102/F102)</f>
        <v>0.637333333333333</v>
      </c>
      <c r="H102" s="47" t="n">
        <f aca="false">IF(OR(F102="",F102=0),"",E102/F102)</f>
        <v>0.362666666666667</v>
      </c>
      <c r="I102" s="32" t="s">
        <v>187</v>
      </c>
      <c r="J102" s="36" t="n">
        <v>3.09428986375504</v>
      </c>
      <c r="K102" s="36" t="n">
        <f aca="false">$K$8</f>
        <v>1.08142818440797</v>
      </c>
      <c r="L102" s="36" t="n">
        <f aca="false">SQRT(J102^2+K102^2)</f>
        <v>3.27782194131547</v>
      </c>
      <c r="M102" s="47" t="n">
        <f aca="false">IF(G102="","",MAX(0,G102-1.96*L102/100))</f>
        <v>0.57308802328355</v>
      </c>
      <c r="N102" s="47" t="n">
        <f aca="false">IF(G102="","",MIN(1,G102+1.96*L102/100))</f>
        <v>0.701578643383117</v>
      </c>
      <c r="O102" s="66" t="n">
        <f aca="false">ROUND(S102*W102,0)</f>
        <v>54</v>
      </c>
      <c r="P102" s="66" t="n">
        <f aca="false">IF(F102="","",ROUND(SQRT((F102*L102/100)^2+(G102*O102)^2),0))</f>
        <v>37</v>
      </c>
      <c r="R102" s="67" t="n">
        <v>12.1275788972402</v>
      </c>
      <c r="S102" s="68" t="n">
        <f aca="false">U102*V102*$F$5</f>
        <v>374.938159879336</v>
      </c>
      <c r="T102" s="69" t="n">
        <f aca="false">MAX(0,MIN(1,R102/100+$D$5))</f>
        <v>0.636944871487517</v>
      </c>
      <c r="U102" s="69" t="n">
        <v>0.291101055806938</v>
      </c>
      <c r="V102" s="68" t="n">
        <v>1288</v>
      </c>
      <c r="W102" s="69" t="n">
        <v>0.144238908687966</v>
      </c>
      <c r="X102" s="70" t="s">
        <v>188</v>
      </c>
      <c r="Y102" s="70" t="s">
        <v>189</v>
      </c>
    </row>
    <row r="103" customFormat="false" ht="15" hidden="false" customHeight="false" outlineLevel="0" collapsed="false">
      <c r="A103" s="32" t="s">
        <v>256</v>
      </c>
      <c r="B103" s="32" t="s">
        <v>258</v>
      </c>
      <c r="C103" s="32" t="s">
        <v>300</v>
      </c>
      <c r="D103" s="66" t="n">
        <f aca="false">ROUND(S103*T103,0)</f>
        <v>361</v>
      </c>
      <c r="E103" s="66" t="n">
        <f aca="false">ROUND(S103,0)-D103</f>
        <v>240</v>
      </c>
      <c r="F103" s="66" t="n">
        <f aca="false">IF(COUNTA(D103:E103)=0,"",SUM(D103:E103))</f>
        <v>601</v>
      </c>
      <c r="G103" s="47" t="n">
        <f aca="false">IF(OR(F103="",F103=0),"",D103/F103)</f>
        <v>0.600665557404326</v>
      </c>
      <c r="H103" s="47" t="n">
        <f aca="false">IF(OR(F103="",F103=0),"",E103/F103)</f>
        <v>0.399334442595674</v>
      </c>
      <c r="I103" s="32" t="s">
        <v>187</v>
      </c>
      <c r="J103" s="36" t="n">
        <v>2.14160243278479</v>
      </c>
      <c r="K103" s="36" t="n">
        <f aca="false">$K$8</f>
        <v>1.08142818440797</v>
      </c>
      <c r="L103" s="36" t="n">
        <f aca="false">SQRT(J103^2+K103^2)</f>
        <v>2.39915566359118</v>
      </c>
      <c r="M103" s="47" t="n">
        <f aca="false">IF(G103="","",MAX(0,G103-1.96*L103/100))</f>
        <v>0.553642106397939</v>
      </c>
      <c r="N103" s="47" t="n">
        <f aca="false">IF(G103="","",MIN(1,G103+1.96*L103/100))</f>
        <v>0.647689008410713</v>
      </c>
      <c r="O103" s="66" t="n">
        <f aca="false">ROUND(S103*W103,0)</f>
        <v>51</v>
      </c>
      <c r="P103" s="66" t="n">
        <f aca="false">IF(F103="","",ROUND(SQRT((F103*L103/100)^2+(G103*O103)^2),0))</f>
        <v>34</v>
      </c>
      <c r="R103" s="67" t="n">
        <v>8.4522816700452</v>
      </c>
      <c r="S103" s="68" t="n">
        <f aca="false">U103*V103*$F$5</f>
        <v>600.916119620715</v>
      </c>
      <c r="T103" s="69" t="n">
        <f aca="false">MAX(0,MIN(1,R103/100+$D$5))</f>
        <v>0.600191899215567</v>
      </c>
      <c r="U103" s="69" t="n">
        <v>0.440554339897885</v>
      </c>
      <c r="V103" s="68" t="n">
        <v>1364</v>
      </c>
      <c r="W103" s="69" t="n">
        <v>0.084758520671361</v>
      </c>
      <c r="X103" s="70" t="s">
        <v>194</v>
      </c>
      <c r="Y103" s="70" t="s">
        <v>189</v>
      </c>
    </row>
    <row r="104" customFormat="false" ht="15" hidden="false" customHeight="false" outlineLevel="0" collapsed="false">
      <c r="A104" s="32" t="s">
        <v>256</v>
      </c>
      <c r="B104" s="32" t="s">
        <v>258</v>
      </c>
      <c r="C104" s="32" t="s">
        <v>301</v>
      </c>
      <c r="D104" s="66" t="n">
        <f aca="false">ROUND(S104*T104,0)</f>
        <v>1</v>
      </c>
      <c r="E104" s="66" t="n">
        <f aca="false">ROUND(S104,0)-D104</f>
        <v>1</v>
      </c>
      <c r="F104" s="66" t="n">
        <f aca="false">IF(COUNTA(D104:E104)=0,"",SUM(D104:E104))</f>
        <v>2</v>
      </c>
      <c r="G104" s="47" t="n">
        <f aca="false">IF(OR(F104="",F104=0),"",D104/F104)</f>
        <v>0.5</v>
      </c>
      <c r="H104" s="47" t="n">
        <f aca="false">IF(OR(F104="",F104=0),"",E104/F104)</f>
        <v>0.5</v>
      </c>
      <c r="I104" s="32" t="s">
        <v>290</v>
      </c>
      <c r="J104" s="36" t="n">
        <v>3.09428986375504</v>
      </c>
      <c r="K104" s="36" t="n">
        <f aca="false">$K$8</f>
        <v>1.08142818440797</v>
      </c>
      <c r="L104" s="36" t="n">
        <f aca="false">SQRT(J104^2+K104^2)</f>
        <v>3.27782194131547</v>
      </c>
      <c r="M104" s="47" t="n">
        <f aca="false">IF(G104="","",MAX(0,G104-1.96*L104/100))</f>
        <v>0.435754689950217</v>
      </c>
      <c r="N104" s="47" t="n">
        <f aca="false">IF(G104="","",MIN(1,G104+1.96*L104/100))</f>
        <v>0.564245310049783</v>
      </c>
      <c r="O104" s="66" t="n">
        <f aca="false">ROUND(S104*W104,0)</f>
        <v>0</v>
      </c>
      <c r="P104" s="66" t="n">
        <f aca="false">IF(F104="","",ROUND(SQRT((F104*L104/100)^2+(G104*O104)^2),0))</f>
        <v>0</v>
      </c>
      <c r="R104" s="67" t="n">
        <v>10.8978932700365</v>
      </c>
      <c r="S104" s="68" t="n">
        <f aca="false">U104*V104*$F$5</f>
        <v>1.93609179834966</v>
      </c>
      <c r="T104" s="69" t="n">
        <f aca="false">MAX(0,MIN(1,R104/100+$D$5))</f>
        <v>0.62464801521548</v>
      </c>
      <c r="U104" s="69" t="n">
        <v>0.633576090764528</v>
      </c>
      <c r="V104" s="68" t="n">
        <v>3.05581575215915</v>
      </c>
      <c r="W104" s="69" t="n">
        <v>0.144238908687966</v>
      </c>
      <c r="X104" s="70" t="s">
        <v>188</v>
      </c>
      <c r="Y104" s="70" t="s">
        <v>292</v>
      </c>
    </row>
    <row r="105" customFormat="false" ht="15" hidden="false" customHeight="false" outlineLevel="0" collapsed="false">
      <c r="A105" s="32" t="s">
        <v>256</v>
      </c>
      <c r="B105" s="32" t="s">
        <v>258</v>
      </c>
      <c r="C105" s="32" t="s">
        <v>302</v>
      </c>
      <c r="D105" s="66" t="n">
        <f aca="false">ROUND(S105*T105,0)</f>
        <v>490</v>
      </c>
      <c r="E105" s="66" t="n">
        <f aca="false">ROUND(S105,0)-D105</f>
        <v>294</v>
      </c>
      <c r="F105" s="66" t="n">
        <f aca="false">IF(COUNTA(D105:E105)=0,"",SUM(D105:E105))</f>
        <v>784</v>
      </c>
      <c r="G105" s="47" t="n">
        <f aca="false">IF(OR(F105="",F105=0),"",D105/F105)</f>
        <v>0.625</v>
      </c>
      <c r="H105" s="47" t="n">
        <f aca="false">IF(OR(F105="",F105=0),"",E105/F105)</f>
        <v>0.375</v>
      </c>
      <c r="I105" s="32" t="s">
        <v>187</v>
      </c>
      <c r="J105" s="36" t="n">
        <v>2.14160243278479</v>
      </c>
      <c r="K105" s="36" t="n">
        <f aca="false">$K$8</f>
        <v>1.08142818440797</v>
      </c>
      <c r="L105" s="36" t="n">
        <f aca="false">SQRT(J105^2+K105^2)</f>
        <v>2.39915566359118</v>
      </c>
      <c r="M105" s="47" t="n">
        <f aca="false">IF(G105="","",MAX(0,G105-1.96*L105/100))</f>
        <v>0.577976548993613</v>
      </c>
      <c r="N105" s="47" t="n">
        <f aca="false">IF(G105="","",MIN(1,G105+1.96*L105/100))</f>
        <v>0.672023451006387</v>
      </c>
      <c r="O105" s="66" t="n">
        <f aca="false">ROUND(S105*W105,0)</f>
        <v>66</v>
      </c>
      <c r="P105" s="66" t="n">
        <f aca="false">IF(F105="","",ROUND(SQRT((F105*L105/100)^2+(G105*O105)^2),0))</f>
        <v>45</v>
      </c>
      <c r="R105" s="67" t="n">
        <v>10.96195632781</v>
      </c>
      <c r="S105" s="68" t="n">
        <f aca="false">U105*V105*$F$5</f>
        <v>784.118962432916</v>
      </c>
      <c r="T105" s="69" t="n">
        <f aca="false">MAX(0,MIN(1,R105/100+$D$5))</f>
        <v>0.625288645793215</v>
      </c>
      <c r="U105" s="69" t="n">
        <v>0.344364937388193</v>
      </c>
      <c r="V105" s="68" t="n">
        <v>2277</v>
      </c>
      <c r="W105" s="69" t="n">
        <v>0.084758520671361</v>
      </c>
      <c r="X105" s="70" t="s">
        <v>194</v>
      </c>
      <c r="Y105" s="70" t="s">
        <v>189</v>
      </c>
    </row>
    <row r="106" customFormat="false" ht="15" hidden="false" customHeight="false" outlineLevel="0" collapsed="false">
      <c r="A106" s="32" t="s">
        <v>256</v>
      </c>
      <c r="B106" s="32" t="s">
        <v>258</v>
      </c>
      <c r="C106" s="32" t="s">
        <v>303</v>
      </c>
      <c r="D106" s="66" t="n">
        <f aca="false">ROUND(S106*T106,0)</f>
        <v>229</v>
      </c>
      <c r="E106" s="66" t="n">
        <f aca="false">ROUND(S106,0)-D106</f>
        <v>79</v>
      </c>
      <c r="F106" s="66" t="n">
        <f aca="false">IF(COUNTA(D106:E106)=0,"",SUM(D106:E106))</f>
        <v>308</v>
      </c>
      <c r="G106" s="47" t="n">
        <f aca="false">IF(OR(F106="",F106=0),"",D106/F106)</f>
        <v>0.743506493506494</v>
      </c>
      <c r="H106" s="47" t="n">
        <f aca="false">IF(OR(F106="",F106=0),"",E106/F106)</f>
        <v>0.256493506493507</v>
      </c>
      <c r="I106" s="32" t="s">
        <v>187</v>
      </c>
      <c r="J106" s="36" t="n">
        <v>3.09428986375504</v>
      </c>
      <c r="K106" s="36" t="n">
        <f aca="false">$K$8</f>
        <v>1.08142818440797</v>
      </c>
      <c r="L106" s="36" t="n">
        <f aca="false">SQRT(J106^2+K106^2)</f>
        <v>3.27782194131547</v>
      </c>
      <c r="M106" s="47" t="n">
        <f aca="false">IF(G106="","",MAX(0,G106-1.96*L106/100))</f>
        <v>0.67926118345671</v>
      </c>
      <c r="N106" s="47" t="n">
        <f aca="false">IF(G106="","",MIN(1,G106+1.96*L106/100))</f>
        <v>0.807751803556277</v>
      </c>
      <c r="O106" s="66" t="n">
        <f aca="false">ROUND(S106*W106,0)</f>
        <v>44</v>
      </c>
      <c r="P106" s="66" t="n">
        <f aca="false">IF(F106="","",ROUND(SQRT((F106*L106/100)^2+(G106*O106)^2),0))</f>
        <v>34</v>
      </c>
      <c r="R106" s="67" t="n">
        <v>23.0211138711475</v>
      </c>
      <c r="S106" s="68" t="n">
        <f aca="false">U106*V106*$F$5</f>
        <v>307.670520231214</v>
      </c>
      <c r="T106" s="69" t="n">
        <f aca="false">MAX(0,MIN(1,R106/100+$D$5))</f>
        <v>0.74588022122659</v>
      </c>
      <c r="U106" s="69" t="n">
        <v>0.194605009633911</v>
      </c>
      <c r="V106" s="68" t="n">
        <v>1581</v>
      </c>
      <c r="W106" s="69" t="n">
        <v>0.144238908687966</v>
      </c>
      <c r="X106" s="70" t="s">
        <v>188</v>
      </c>
      <c r="Y106" s="70" t="s">
        <v>189</v>
      </c>
    </row>
    <row r="107" customFormat="false" ht="15" hidden="false" customHeight="false" outlineLevel="0" collapsed="false">
      <c r="A107" s="32" t="s">
        <v>256</v>
      </c>
      <c r="B107" s="32" t="s">
        <v>258</v>
      </c>
      <c r="C107" s="32" t="s">
        <v>304</v>
      </c>
      <c r="D107" s="66" t="n">
        <f aca="false">ROUND(S107*T107,0)</f>
        <v>194</v>
      </c>
      <c r="E107" s="66" t="n">
        <f aca="false">ROUND(S107,0)-D107</f>
        <v>78</v>
      </c>
      <c r="F107" s="66" t="n">
        <f aca="false">IF(COUNTA(D107:E107)=0,"",SUM(D107:E107))</f>
        <v>272</v>
      </c>
      <c r="G107" s="47" t="n">
        <f aca="false">IF(OR(F107="",F107=0),"",D107/F107)</f>
        <v>0.713235294117647</v>
      </c>
      <c r="H107" s="47" t="n">
        <f aca="false">IF(OR(F107="",F107=0),"",E107/F107)</f>
        <v>0.286764705882353</v>
      </c>
      <c r="I107" s="32" t="s">
        <v>187</v>
      </c>
      <c r="J107" s="36" t="n">
        <v>3.09428986375504</v>
      </c>
      <c r="K107" s="36" t="n">
        <f aca="false">$K$8</f>
        <v>1.08142818440797</v>
      </c>
      <c r="L107" s="36" t="n">
        <f aca="false">SQRT(J107^2+K107^2)</f>
        <v>3.27782194131547</v>
      </c>
      <c r="M107" s="47" t="n">
        <f aca="false">IF(G107="","",MAX(0,G107-1.96*L107/100))</f>
        <v>0.648989984067864</v>
      </c>
      <c r="N107" s="47" t="n">
        <f aca="false">IF(G107="","",MIN(1,G107+1.96*L107/100))</f>
        <v>0.77748060416743</v>
      </c>
      <c r="O107" s="66" t="n">
        <f aca="false">ROUND(S107*W107,0)</f>
        <v>39</v>
      </c>
      <c r="P107" s="66" t="n">
        <f aca="false">IF(F107="","",ROUND(SQRT((F107*L107/100)^2+(G107*O107)^2),0))</f>
        <v>29</v>
      </c>
      <c r="R107" s="67" t="n">
        <v>20.0226139275858</v>
      </c>
      <c r="S107" s="68" t="n">
        <f aca="false">U107*V107*$F$5</f>
        <v>271.509527754764</v>
      </c>
      <c r="T107" s="69" t="n">
        <f aca="false">MAX(0,MIN(1,R107/100+$D$5))</f>
        <v>0.715895221790973</v>
      </c>
      <c r="U107" s="69" t="n">
        <v>0.251864125932063</v>
      </c>
      <c r="V107" s="68" t="n">
        <v>1078</v>
      </c>
      <c r="W107" s="69" t="n">
        <v>0.144238908687966</v>
      </c>
      <c r="X107" s="70" t="s">
        <v>188</v>
      </c>
      <c r="Y107" s="70" t="s">
        <v>189</v>
      </c>
    </row>
    <row r="108" customFormat="false" ht="15" hidden="false" customHeight="false" outlineLevel="0" collapsed="false">
      <c r="A108" s="32" t="s">
        <v>256</v>
      </c>
      <c r="B108" s="32" t="s">
        <v>258</v>
      </c>
      <c r="C108" s="32" t="s">
        <v>305</v>
      </c>
      <c r="D108" s="66" t="n">
        <f aca="false">ROUND(S108*T108,0)</f>
        <v>402</v>
      </c>
      <c r="E108" s="66" t="n">
        <f aca="false">ROUND(S108,0)-D108</f>
        <v>148</v>
      </c>
      <c r="F108" s="66" t="n">
        <f aca="false">IF(COUNTA(D108:E108)=0,"",SUM(D108:E108))</f>
        <v>550</v>
      </c>
      <c r="G108" s="47" t="n">
        <f aca="false">IF(OR(F108="",F108=0),"",D108/F108)</f>
        <v>0.730909090909091</v>
      </c>
      <c r="H108" s="47" t="n">
        <f aca="false">IF(OR(F108="",F108=0),"",E108/F108)</f>
        <v>0.269090909090909</v>
      </c>
      <c r="I108" s="32" t="s">
        <v>187</v>
      </c>
      <c r="J108" s="36" t="n">
        <v>3.09428986375504</v>
      </c>
      <c r="K108" s="36" t="n">
        <f aca="false">$K$8</f>
        <v>1.08142818440797</v>
      </c>
      <c r="L108" s="36" t="n">
        <f aca="false">SQRT(J108^2+K108^2)</f>
        <v>3.27782194131547</v>
      </c>
      <c r="M108" s="47" t="n">
        <f aca="false">IF(G108="","",MAX(0,G108-1.96*L108/100))</f>
        <v>0.666663780859308</v>
      </c>
      <c r="N108" s="47" t="n">
        <f aca="false">IF(G108="","",MIN(1,G108+1.96*L108/100))</f>
        <v>0.795154400958874</v>
      </c>
      <c r="O108" s="66" t="n">
        <f aca="false">ROUND(S108*W108,0)</f>
        <v>79</v>
      </c>
      <c r="P108" s="66" t="n">
        <f aca="false">IF(F108="","",ROUND(SQRT((F108*L108/100)^2+(G108*O108)^2),0))</f>
        <v>60</v>
      </c>
      <c r="R108" s="67" t="n">
        <v>21.488869682649</v>
      </c>
      <c r="S108" s="68" t="n">
        <f aca="false">U108*V108*$F$5</f>
        <v>550.335990190067</v>
      </c>
      <c r="T108" s="69" t="n">
        <f aca="false">MAX(0,MIN(1,R108/100+$D$5))</f>
        <v>0.730557779341605</v>
      </c>
      <c r="U108" s="69" t="n">
        <v>0.267933782955242</v>
      </c>
      <c r="V108" s="68" t="n">
        <v>2054</v>
      </c>
      <c r="W108" s="69" t="n">
        <v>0.144238908687966</v>
      </c>
      <c r="X108" s="70" t="s">
        <v>188</v>
      </c>
      <c r="Y108" s="70" t="s">
        <v>189</v>
      </c>
    </row>
    <row r="109" customFormat="false" ht="15" hidden="false" customHeight="false" outlineLevel="0" collapsed="false">
      <c r="A109" s="32" t="s">
        <v>256</v>
      </c>
      <c r="B109" s="32" t="s">
        <v>258</v>
      </c>
      <c r="C109" s="32" t="s">
        <v>306</v>
      </c>
      <c r="D109" s="66" t="n">
        <f aca="false">ROUND(S109*T109,0)</f>
        <v>159</v>
      </c>
      <c r="E109" s="66" t="n">
        <f aca="false">ROUND(S109,0)-D109</f>
        <v>74</v>
      </c>
      <c r="F109" s="66" t="n">
        <f aca="false">IF(COUNTA(D109:E109)=0,"",SUM(D109:E109))</f>
        <v>233</v>
      </c>
      <c r="G109" s="47" t="n">
        <f aca="false">IF(OR(F109="",F109=0),"",D109/F109)</f>
        <v>0.682403433476395</v>
      </c>
      <c r="H109" s="47" t="n">
        <f aca="false">IF(OR(F109="",F109=0),"",E109/F109)</f>
        <v>0.317596566523605</v>
      </c>
      <c r="I109" s="32" t="s">
        <v>187</v>
      </c>
      <c r="J109" s="36" t="n">
        <v>3.09428986375504</v>
      </c>
      <c r="K109" s="36" t="n">
        <f aca="false">$K$8</f>
        <v>1.08142818440797</v>
      </c>
      <c r="L109" s="36" t="n">
        <f aca="false">SQRT(J109^2+K109^2)</f>
        <v>3.27782194131547</v>
      </c>
      <c r="M109" s="47" t="n">
        <f aca="false">IF(G109="","",MAX(0,G109-1.96*L109/100))</f>
        <v>0.618158123426612</v>
      </c>
      <c r="N109" s="47" t="n">
        <f aca="false">IF(G109="","",MIN(1,G109+1.96*L109/100))</f>
        <v>0.746648743526178</v>
      </c>
      <c r="O109" s="66" t="n">
        <f aca="false">ROUND(S109*W109,0)</f>
        <v>34</v>
      </c>
      <c r="P109" s="66" t="n">
        <f aca="false">IF(F109="","",ROUND(SQRT((F109*L109/100)^2+(G109*O109)^2),0))</f>
        <v>24</v>
      </c>
      <c r="R109" s="67" t="n">
        <v>16.8257896539917</v>
      </c>
      <c r="S109" s="68" t="n">
        <f aca="false">U109*V109*$F$5</f>
        <v>232.689791873142</v>
      </c>
      <c r="T109" s="69" t="n">
        <f aca="false">MAX(0,MIN(1,R109/100+$D$5))</f>
        <v>0.683926979055032</v>
      </c>
      <c r="U109" s="69" t="n">
        <v>0.229930624380575</v>
      </c>
      <c r="V109" s="68" t="n">
        <v>1012</v>
      </c>
      <c r="W109" s="69" t="n">
        <v>0.144238908687966</v>
      </c>
      <c r="X109" s="70" t="s">
        <v>188</v>
      </c>
      <c r="Y109" s="70" t="s">
        <v>189</v>
      </c>
    </row>
    <row r="110" customFormat="false" ht="15" hidden="false" customHeight="false" outlineLevel="0" collapsed="false">
      <c r="A110" s="32" t="s">
        <v>256</v>
      </c>
      <c r="B110" s="32" t="s">
        <v>258</v>
      </c>
      <c r="C110" s="32" t="s">
        <v>307</v>
      </c>
      <c r="D110" s="66" t="n">
        <f aca="false">ROUND(S110*T110,0)</f>
        <v>234</v>
      </c>
      <c r="E110" s="66" t="n">
        <f aca="false">ROUND(S110,0)-D110</f>
        <v>73</v>
      </c>
      <c r="F110" s="66" t="n">
        <f aca="false">IF(COUNTA(D110:E110)=0,"",SUM(D110:E110))</f>
        <v>307</v>
      </c>
      <c r="G110" s="47" t="n">
        <f aca="false">IF(OR(F110="",F110=0),"",D110/F110)</f>
        <v>0.762214983713355</v>
      </c>
      <c r="H110" s="47" t="n">
        <f aca="false">IF(OR(F110="",F110=0),"",E110/F110)</f>
        <v>0.237785016286645</v>
      </c>
      <c r="I110" s="32" t="s">
        <v>187</v>
      </c>
      <c r="J110" s="36" t="n">
        <v>3.09428986375504</v>
      </c>
      <c r="K110" s="36" t="n">
        <f aca="false">$K$8</f>
        <v>1.08142818440797</v>
      </c>
      <c r="L110" s="36" t="n">
        <f aca="false">SQRT(J110^2+K110^2)</f>
        <v>3.27782194131547</v>
      </c>
      <c r="M110" s="47" t="n">
        <f aca="false">IF(G110="","",MAX(0,G110-1.96*L110/100))</f>
        <v>0.697969673663572</v>
      </c>
      <c r="N110" s="47" t="n">
        <f aca="false">IF(G110="","",MIN(1,G110+1.96*L110/100))</f>
        <v>0.826460293763138</v>
      </c>
      <c r="O110" s="66" t="n">
        <f aca="false">ROUND(S110*W110,0)</f>
        <v>44</v>
      </c>
      <c r="P110" s="66" t="n">
        <f aca="false">IF(F110="","",ROUND(SQRT((F110*L110/100)^2+(G110*O110)^2),0))</f>
        <v>35</v>
      </c>
      <c r="R110" s="67" t="n">
        <v>24.7855271820428</v>
      </c>
      <c r="S110" s="68" t="n">
        <f aca="false">U110*V110*$F$5</f>
        <v>306.767588932806</v>
      </c>
      <c r="T110" s="69" t="n">
        <f aca="false">MAX(0,MIN(1,R110/100+$D$5))</f>
        <v>0.763524354335543</v>
      </c>
      <c r="U110" s="69" t="n">
        <v>0.222134387351779</v>
      </c>
      <c r="V110" s="68" t="n">
        <v>1381</v>
      </c>
      <c r="W110" s="69" t="n">
        <v>0.144238908687966</v>
      </c>
      <c r="X110" s="70" t="s">
        <v>188</v>
      </c>
      <c r="Y110" s="70" t="s">
        <v>189</v>
      </c>
    </row>
    <row r="111" customFormat="false" ht="15" hidden="false" customHeight="false" outlineLevel="0" collapsed="false">
      <c r="A111" s="32" t="s">
        <v>256</v>
      </c>
      <c r="B111" s="32" t="s">
        <v>258</v>
      </c>
      <c r="C111" s="32" t="s">
        <v>308</v>
      </c>
      <c r="D111" s="66" t="n">
        <f aca="false">ROUND(S111*T111,0)</f>
        <v>79</v>
      </c>
      <c r="E111" s="66" t="n">
        <f aca="false">ROUND(S111,0)-D111</f>
        <v>40</v>
      </c>
      <c r="F111" s="66" t="n">
        <f aca="false">IF(COUNTA(D111:E111)=0,"",SUM(D111:E111))</f>
        <v>119</v>
      </c>
      <c r="G111" s="47" t="n">
        <f aca="false">IF(OR(F111="",F111=0),"",D111/F111)</f>
        <v>0.663865546218487</v>
      </c>
      <c r="H111" s="47" t="n">
        <f aca="false">IF(OR(F111="",F111=0),"",E111/F111)</f>
        <v>0.336134453781513</v>
      </c>
      <c r="I111" s="32" t="s">
        <v>187</v>
      </c>
      <c r="J111" s="36" t="n">
        <v>3.09428986375504</v>
      </c>
      <c r="K111" s="36" t="n">
        <f aca="false">$K$8</f>
        <v>1.08142818440797</v>
      </c>
      <c r="L111" s="36" t="n">
        <f aca="false">SQRT(J111^2+K111^2)</f>
        <v>3.27782194131547</v>
      </c>
      <c r="M111" s="47" t="n">
        <f aca="false">IF(G111="","",MAX(0,G111-1.96*L111/100))</f>
        <v>0.599620236168704</v>
      </c>
      <c r="N111" s="47" t="n">
        <f aca="false">IF(G111="","",MIN(1,G111+1.96*L111/100))</f>
        <v>0.728110856268271</v>
      </c>
      <c r="O111" s="66" t="n">
        <f aca="false">ROUND(S111*W111,0)</f>
        <v>17</v>
      </c>
      <c r="P111" s="66" t="n">
        <f aca="false">IF(F111="","",ROUND(SQRT((F111*L111/100)^2+(G111*O111)^2),0))</f>
        <v>12</v>
      </c>
      <c r="R111" s="67" t="n">
        <v>14.3183733338742</v>
      </c>
      <c r="S111" s="68" t="n">
        <f aca="false">U111*V111*$F$5</f>
        <v>119.188732394366</v>
      </c>
      <c r="T111" s="69" t="n">
        <f aca="false">MAX(0,MIN(1,R111/100+$D$5))</f>
        <v>0.658852815853857</v>
      </c>
      <c r="U111" s="69" t="n">
        <v>0.173239436619718</v>
      </c>
      <c r="V111" s="68" t="n">
        <v>688</v>
      </c>
      <c r="W111" s="69" t="n">
        <v>0.144238908687966</v>
      </c>
      <c r="X111" s="70" t="s">
        <v>188</v>
      </c>
      <c r="Y111" s="70" t="s">
        <v>189</v>
      </c>
    </row>
    <row r="112" customFormat="false" ht="15" hidden="false" customHeight="false" outlineLevel="0" collapsed="false">
      <c r="A112" s="32" t="s">
        <v>256</v>
      </c>
      <c r="B112" s="32" t="s">
        <v>258</v>
      </c>
      <c r="C112" s="32" t="s">
        <v>309</v>
      </c>
      <c r="D112" s="66" t="n">
        <f aca="false">ROUND(S112*T112,0)</f>
        <v>186</v>
      </c>
      <c r="E112" s="66" t="n">
        <f aca="false">ROUND(S112,0)-D112</f>
        <v>105</v>
      </c>
      <c r="F112" s="66" t="n">
        <f aca="false">IF(COUNTA(D112:E112)=0,"",SUM(D112:E112))</f>
        <v>291</v>
      </c>
      <c r="G112" s="47" t="n">
        <f aca="false">IF(OR(F112="",F112=0),"",D112/F112)</f>
        <v>0.639175257731959</v>
      </c>
      <c r="H112" s="47" t="n">
        <f aca="false">IF(OR(F112="",F112=0),"",E112/F112)</f>
        <v>0.360824742268041</v>
      </c>
      <c r="I112" s="32" t="s">
        <v>187</v>
      </c>
      <c r="J112" s="36" t="n">
        <v>3.09428986375504</v>
      </c>
      <c r="K112" s="36" t="n">
        <f aca="false">$K$8</f>
        <v>1.08142818440797</v>
      </c>
      <c r="L112" s="36" t="n">
        <f aca="false">SQRT(J112^2+K112^2)</f>
        <v>3.27782194131547</v>
      </c>
      <c r="M112" s="47" t="n">
        <f aca="false">IF(G112="","",MAX(0,G112-1.96*L112/100))</f>
        <v>0.574929947682176</v>
      </c>
      <c r="N112" s="47" t="n">
        <f aca="false">IF(G112="","",MIN(1,G112+1.96*L112/100))</f>
        <v>0.703420567781742</v>
      </c>
      <c r="O112" s="66" t="n">
        <f aca="false">ROUND(S112*W112,0)</f>
        <v>42</v>
      </c>
      <c r="P112" s="66" t="n">
        <f aca="false">IF(F112="","",ROUND(SQRT((F112*L112/100)^2+(G112*O112)^2),0))</f>
        <v>28</v>
      </c>
      <c r="R112" s="67" t="n">
        <v>12.4079331866485</v>
      </c>
      <c r="S112" s="68" t="n">
        <f aca="false">U112*V112*$F$5</f>
        <v>291.248923341947</v>
      </c>
      <c r="T112" s="69" t="n">
        <f aca="false">MAX(0,MIN(1,R112/100+$D$5))</f>
        <v>0.6397484143816</v>
      </c>
      <c r="U112" s="69" t="n">
        <v>0.24978466838932</v>
      </c>
      <c r="V112" s="68" t="n">
        <v>1166</v>
      </c>
      <c r="W112" s="69" t="n">
        <v>0.144238908687966</v>
      </c>
      <c r="X112" s="70" t="s">
        <v>188</v>
      </c>
      <c r="Y112" s="70" t="s">
        <v>189</v>
      </c>
    </row>
    <row r="113" customFormat="false" ht="15" hidden="false" customHeight="false" outlineLevel="0" collapsed="false">
      <c r="A113" s="32" t="s">
        <v>256</v>
      </c>
      <c r="B113" s="32" t="s">
        <v>258</v>
      </c>
      <c r="C113" s="32" t="s">
        <v>310</v>
      </c>
      <c r="D113" s="66" t="n">
        <f aca="false">ROUND(S113*T113,0)</f>
        <v>277</v>
      </c>
      <c r="E113" s="66" t="n">
        <f aca="false">ROUND(S113,0)-D113</f>
        <v>98</v>
      </c>
      <c r="F113" s="66" t="n">
        <f aca="false">IF(COUNTA(D113:E113)=0,"",SUM(D113:E113))</f>
        <v>375</v>
      </c>
      <c r="G113" s="47" t="n">
        <f aca="false">IF(OR(F113="",F113=0),"",D113/F113)</f>
        <v>0.738666666666667</v>
      </c>
      <c r="H113" s="47" t="n">
        <f aca="false">IF(OR(F113="",F113=0),"",E113/F113)</f>
        <v>0.261333333333333</v>
      </c>
      <c r="I113" s="32" t="s">
        <v>187</v>
      </c>
      <c r="J113" s="36" t="n">
        <v>3.09428986375504</v>
      </c>
      <c r="K113" s="36" t="n">
        <f aca="false">$K$8</f>
        <v>1.08142818440797</v>
      </c>
      <c r="L113" s="36" t="n">
        <f aca="false">SQRT(J113^2+K113^2)</f>
        <v>3.27782194131547</v>
      </c>
      <c r="M113" s="47" t="n">
        <f aca="false">IF(G113="","",MAX(0,G113-1.96*L113/100))</f>
        <v>0.674421356616884</v>
      </c>
      <c r="N113" s="47" t="n">
        <f aca="false">IF(G113="","",MIN(1,G113+1.96*L113/100))</f>
        <v>0.80291197671645</v>
      </c>
      <c r="O113" s="66" t="n">
        <f aca="false">ROUND(S113*W113,0)</f>
        <v>54</v>
      </c>
      <c r="P113" s="66" t="n">
        <f aca="false">IF(F113="","",ROUND(SQRT((F113*L113/100)^2+(G113*O113)^2),0))</f>
        <v>42</v>
      </c>
      <c r="R113" s="67" t="n">
        <v>22.1597421972687</v>
      </c>
      <c r="S113" s="68" t="n">
        <f aca="false">U113*V113*$F$5</f>
        <v>375.212598425197</v>
      </c>
      <c r="T113" s="69" t="n">
        <f aca="false">MAX(0,MIN(1,R113/100+$D$5))</f>
        <v>0.737266504487802</v>
      </c>
      <c r="U113" s="69" t="n">
        <v>0.224409448818898</v>
      </c>
      <c r="V113" s="68" t="n">
        <v>1672</v>
      </c>
      <c r="W113" s="69" t="n">
        <v>0.144238908687966</v>
      </c>
      <c r="X113" s="70" t="s">
        <v>188</v>
      </c>
      <c r="Y113" s="70" t="s">
        <v>189</v>
      </c>
    </row>
    <row r="114" customFormat="false" ht="15" hidden="false" customHeight="false" outlineLevel="0" collapsed="false">
      <c r="A114" s="32" t="s">
        <v>256</v>
      </c>
      <c r="B114" s="32" t="s">
        <v>258</v>
      </c>
      <c r="C114" s="32" t="s">
        <v>311</v>
      </c>
      <c r="D114" s="66" t="n">
        <f aca="false">ROUND(S114*T114,0)</f>
        <v>105</v>
      </c>
      <c r="E114" s="66" t="n">
        <f aca="false">ROUND(S114,0)-D114</f>
        <v>39</v>
      </c>
      <c r="F114" s="66" t="n">
        <f aca="false">IF(COUNTA(D114:E114)=0,"",SUM(D114:E114))</f>
        <v>144</v>
      </c>
      <c r="G114" s="47" t="n">
        <f aca="false">IF(OR(F114="",F114=0),"",D114/F114)</f>
        <v>0.729166666666667</v>
      </c>
      <c r="H114" s="47" t="n">
        <f aca="false">IF(OR(F114="",F114=0),"",E114/F114)</f>
        <v>0.270833333333333</v>
      </c>
      <c r="I114" s="32" t="s">
        <v>187</v>
      </c>
      <c r="J114" s="36" t="n">
        <v>3.09428986375504</v>
      </c>
      <c r="K114" s="36" t="n">
        <f aca="false">$K$8</f>
        <v>1.08142818440797</v>
      </c>
      <c r="L114" s="36" t="n">
        <f aca="false">SQRT(J114^2+K114^2)</f>
        <v>3.27782194131547</v>
      </c>
      <c r="M114" s="47" t="n">
        <f aca="false">IF(G114="","",MAX(0,G114-1.96*L114/100))</f>
        <v>0.664921356616884</v>
      </c>
      <c r="N114" s="47" t="n">
        <f aca="false">IF(G114="","",MIN(1,G114+1.96*L114/100))</f>
        <v>0.79341197671645</v>
      </c>
      <c r="O114" s="66" t="n">
        <f aca="false">ROUND(S114*W114,0)</f>
        <v>21</v>
      </c>
      <c r="P114" s="66" t="n">
        <f aca="false">IF(F114="","",ROUND(SQRT((F114*L114/100)^2+(G114*O114)^2),0))</f>
        <v>16</v>
      </c>
      <c r="R114" s="67" t="n">
        <v>21.7606929768989</v>
      </c>
      <c r="S114" s="68" t="n">
        <f aca="false">U114*V114*$F$5</f>
        <v>143.58320610687</v>
      </c>
      <c r="T114" s="69" t="n">
        <f aca="false">MAX(0,MIN(1,R114/100+$D$5))</f>
        <v>0.733276012284104</v>
      </c>
      <c r="U114" s="69" t="n">
        <v>0.215267175572519</v>
      </c>
      <c r="V114" s="68" t="n">
        <v>667</v>
      </c>
      <c r="W114" s="69" t="n">
        <v>0.144238908687966</v>
      </c>
      <c r="X114" s="70" t="s">
        <v>188</v>
      </c>
      <c r="Y114" s="70" t="s">
        <v>189</v>
      </c>
    </row>
    <row r="115" customFormat="false" ht="15" hidden="false" customHeight="false" outlineLevel="0" collapsed="false">
      <c r="A115" s="32" t="s">
        <v>256</v>
      </c>
      <c r="B115" s="32" t="s">
        <v>258</v>
      </c>
      <c r="C115" s="32" t="s">
        <v>312</v>
      </c>
      <c r="D115" s="66" t="n">
        <f aca="false">ROUND(S115*T115,0)</f>
        <v>130</v>
      </c>
      <c r="E115" s="66" t="n">
        <f aca="false">ROUND(S115,0)-D115</f>
        <v>45</v>
      </c>
      <c r="F115" s="66" t="n">
        <f aca="false">IF(COUNTA(D115:E115)=0,"",SUM(D115:E115))</f>
        <v>175</v>
      </c>
      <c r="G115" s="47" t="n">
        <f aca="false">IF(OR(F115="",F115=0),"",D115/F115)</f>
        <v>0.742857142857143</v>
      </c>
      <c r="H115" s="47" t="n">
        <f aca="false">IF(OR(F115="",F115=0),"",E115/F115)</f>
        <v>0.257142857142857</v>
      </c>
      <c r="I115" s="32" t="s">
        <v>187</v>
      </c>
      <c r="J115" s="36" t="n">
        <v>3.09428986375504</v>
      </c>
      <c r="K115" s="36" t="n">
        <f aca="false">$K$8</f>
        <v>1.08142818440797</v>
      </c>
      <c r="L115" s="36" t="n">
        <f aca="false">SQRT(J115^2+K115^2)</f>
        <v>3.27782194131547</v>
      </c>
      <c r="M115" s="47" t="n">
        <f aca="false">IF(G115="","",MAX(0,G115-1.96*L115/100))</f>
        <v>0.67861183280736</v>
      </c>
      <c r="N115" s="47" t="n">
        <f aca="false">IF(G115="","",MIN(1,G115+1.96*L115/100))</f>
        <v>0.807102452906926</v>
      </c>
      <c r="O115" s="66" t="n">
        <f aca="false">ROUND(S115*W115,0)</f>
        <v>25</v>
      </c>
      <c r="P115" s="66" t="n">
        <f aca="false">IF(F115="","",ROUND(SQRT((F115*L115/100)^2+(G115*O115)^2),0))</f>
        <v>19</v>
      </c>
      <c r="R115" s="67" t="n">
        <v>22.7659916807728</v>
      </c>
      <c r="S115" s="68" t="n">
        <f aca="false">U115*V115*$F$5</f>
        <v>174.69400244798</v>
      </c>
      <c r="T115" s="69" t="n">
        <f aca="false">MAX(0,MIN(1,R115/100+$D$5))</f>
        <v>0.743328999322843</v>
      </c>
      <c r="U115" s="69" t="n">
        <v>0.211750305997552</v>
      </c>
      <c r="V115" s="68" t="n">
        <v>825</v>
      </c>
      <c r="W115" s="69" t="n">
        <v>0.144238908687966</v>
      </c>
      <c r="X115" s="70" t="s">
        <v>188</v>
      </c>
      <c r="Y115" s="70" t="s">
        <v>189</v>
      </c>
    </row>
    <row r="116" customFormat="false" ht="15" hidden="false" customHeight="false" outlineLevel="0" collapsed="false">
      <c r="A116" s="32" t="s">
        <v>256</v>
      </c>
      <c r="B116" s="32" t="s">
        <v>258</v>
      </c>
      <c r="C116" s="32" t="s">
        <v>313</v>
      </c>
      <c r="D116" s="66" t="n">
        <f aca="false">ROUND(S116*T116,0)</f>
        <v>198</v>
      </c>
      <c r="E116" s="66" t="n">
        <f aca="false">ROUND(S116,0)-D116</f>
        <v>65</v>
      </c>
      <c r="F116" s="66" t="n">
        <f aca="false">IF(COUNTA(D116:E116)=0,"",SUM(D116:E116))</f>
        <v>263</v>
      </c>
      <c r="G116" s="47" t="n">
        <f aca="false">IF(OR(F116="",F116=0),"",D116/F116)</f>
        <v>0.752851711026616</v>
      </c>
      <c r="H116" s="47" t="n">
        <f aca="false">IF(OR(F116="",F116=0),"",E116/F116)</f>
        <v>0.247148288973384</v>
      </c>
      <c r="I116" s="32" t="s">
        <v>187</v>
      </c>
      <c r="J116" s="36" t="n">
        <v>3.09428986375504</v>
      </c>
      <c r="K116" s="36" t="n">
        <f aca="false">$K$8</f>
        <v>1.08142818440797</v>
      </c>
      <c r="L116" s="36" t="n">
        <f aca="false">SQRT(J116^2+K116^2)</f>
        <v>3.27782194131547</v>
      </c>
      <c r="M116" s="47" t="n">
        <f aca="false">IF(G116="","",MAX(0,G116-1.96*L116/100))</f>
        <v>0.688606400976833</v>
      </c>
      <c r="N116" s="47" t="n">
        <f aca="false">IF(G116="","",MIN(1,G116+1.96*L116/100))</f>
        <v>0.817097021076399</v>
      </c>
      <c r="O116" s="66" t="n">
        <f aca="false">ROUND(S116*W116,0)</f>
        <v>38</v>
      </c>
      <c r="P116" s="66" t="n">
        <f aca="false">IF(F116="","",ROUND(SQRT((F116*L116/100)^2+(G116*O116)^2),0))</f>
        <v>30</v>
      </c>
      <c r="R116" s="67" t="n">
        <v>23.5831594775513</v>
      </c>
      <c r="S116" s="68" t="n">
        <f aca="false">U116*V116*$F$5</f>
        <v>263.436544342508</v>
      </c>
      <c r="T116" s="69" t="n">
        <f aca="false">MAX(0,MIN(1,R116/100+$D$5))</f>
        <v>0.751500677290628</v>
      </c>
      <c r="U116" s="69" t="n">
        <v>0.210244648318043</v>
      </c>
      <c r="V116" s="68" t="n">
        <v>1253</v>
      </c>
      <c r="W116" s="69" t="n">
        <v>0.144238908687966</v>
      </c>
      <c r="X116" s="70" t="s">
        <v>188</v>
      </c>
      <c r="Y116" s="70" t="s">
        <v>189</v>
      </c>
    </row>
    <row r="117" customFormat="false" ht="15" hidden="false" customHeight="false" outlineLevel="0" collapsed="false">
      <c r="A117" s="32" t="s">
        <v>256</v>
      </c>
      <c r="B117" s="32" t="s">
        <v>258</v>
      </c>
      <c r="C117" s="32" t="s">
        <v>314</v>
      </c>
      <c r="D117" s="66" t="n">
        <f aca="false">ROUND(S117*T117,0)</f>
        <v>325</v>
      </c>
      <c r="E117" s="66" t="n">
        <f aca="false">ROUND(S117,0)-D117</f>
        <v>168</v>
      </c>
      <c r="F117" s="66" t="n">
        <f aca="false">IF(COUNTA(D117:E117)=0,"",SUM(D117:E117))</f>
        <v>493</v>
      </c>
      <c r="G117" s="47" t="n">
        <f aca="false">IF(OR(F117="",F117=0),"",D117/F117)</f>
        <v>0.659229208924949</v>
      </c>
      <c r="H117" s="47" t="n">
        <f aca="false">IF(OR(F117="",F117=0),"",E117/F117)</f>
        <v>0.340770791075051</v>
      </c>
      <c r="I117" s="32" t="s">
        <v>187</v>
      </c>
      <c r="J117" s="36" t="n">
        <v>3.09428986375504</v>
      </c>
      <c r="K117" s="36" t="n">
        <f aca="false">$K$8</f>
        <v>1.08142818440797</v>
      </c>
      <c r="L117" s="36" t="n">
        <f aca="false">SQRT(J117^2+K117^2)</f>
        <v>3.27782194131547</v>
      </c>
      <c r="M117" s="47" t="n">
        <f aca="false">IF(G117="","",MAX(0,G117-1.96*L117/100))</f>
        <v>0.594983898875166</v>
      </c>
      <c r="N117" s="47" t="n">
        <f aca="false">IF(G117="","",MIN(1,G117+1.96*L117/100))</f>
        <v>0.723474518974733</v>
      </c>
      <c r="O117" s="66" t="n">
        <f aca="false">ROUND(S117*W117,0)</f>
        <v>71</v>
      </c>
      <c r="P117" s="66" t="n">
        <f aca="false">IF(F117="","",ROUND(SQRT((F117*L117/100)^2+(G117*O117)^2),0))</f>
        <v>50</v>
      </c>
      <c r="R117" s="67" t="n">
        <v>14.3260367103272</v>
      </c>
      <c r="S117" s="68" t="n">
        <f aca="false">U117*V117*$F$5</f>
        <v>493.360186418109</v>
      </c>
      <c r="T117" s="69" t="n">
        <f aca="false">MAX(0,MIN(1,R117/100+$D$5))</f>
        <v>0.658929449618387</v>
      </c>
      <c r="U117" s="69" t="n">
        <v>0.330892143808256</v>
      </c>
      <c r="V117" s="68" t="n">
        <v>1491</v>
      </c>
      <c r="W117" s="69" t="n">
        <v>0.144238908687966</v>
      </c>
      <c r="X117" s="70" t="s">
        <v>188</v>
      </c>
      <c r="Y117" s="70" t="s">
        <v>189</v>
      </c>
    </row>
    <row r="118" customFormat="false" ht="15" hidden="false" customHeight="false" outlineLevel="0" collapsed="false">
      <c r="A118" s="32" t="s">
        <v>256</v>
      </c>
      <c r="B118" s="32" t="s">
        <v>258</v>
      </c>
      <c r="C118" s="32" t="s">
        <v>315</v>
      </c>
      <c r="D118" s="66" t="n">
        <f aca="false">ROUND(S118*T118,0)</f>
        <v>148</v>
      </c>
      <c r="E118" s="66" t="n">
        <f aca="false">ROUND(S118,0)-D118</f>
        <v>76</v>
      </c>
      <c r="F118" s="66" t="n">
        <f aca="false">IF(COUNTA(D118:E118)=0,"",SUM(D118:E118))</f>
        <v>224</v>
      </c>
      <c r="G118" s="47" t="n">
        <f aca="false">IF(OR(F118="",F118=0),"",D118/F118)</f>
        <v>0.660714285714286</v>
      </c>
      <c r="H118" s="47" t="n">
        <f aca="false">IF(OR(F118="",F118=0),"",E118/F118)</f>
        <v>0.339285714285714</v>
      </c>
      <c r="I118" s="32" t="s">
        <v>187</v>
      </c>
      <c r="J118" s="36" t="n">
        <v>3.09428986375504</v>
      </c>
      <c r="K118" s="36" t="n">
        <f aca="false">$K$8</f>
        <v>1.08142818440797</v>
      </c>
      <c r="L118" s="36" t="n">
        <f aca="false">SQRT(J118^2+K118^2)</f>
        <v>3.27782194131547</v>
      </c>
      <c r="M118" s="47" t="n">
        <f aca="false">IF(G118="","",MAX(0,G118-1.96*L118/100))</f>
        <v>0.596468975664503</v>
      </c>
      <c r="N118" s="47" t="n">
        <f aca="false">IF(G118="","",MIN(1,G118+1.96*L118/100))</f>
        <v>0.724959595764069</v>
      </c>
      <c r="O118" s="66" t="n">
        <f aca="false">ROUND(S118*W118,0)</f>
        <v>32</v>
      </c>
      <c r="P118" s="66" t="n">
        <f aca="false">IF(F118="","",ROUND(SQRT((F118*L118/100)^2+(G118*O118)^2),0))</f>
        <v>22</v>
      </c>
      <c r="R118" s="67" t="n">
        <v>14.6920291152565</v>
      </c>
      <c r="S118" s="68" t="n">
        <f aca="false">U118*V118*$F$5</f>
        <v>223.817896389325</v>
      </c>
      <c r="T118" s="69" t="n">
        <f aca="false">MAX(0,MIN(1,R118/100+$D$5))</f>
        <v>0.66258937366768</v>
      </c>
      <c r="U118" s="69" t="n">
        <v>0.342229199372057</v>
      </c>
      <c r="V118" s="68" t="n">
        <v>654</v>
      </c>
      <c r="W118" s="69" t="n">
        <v>0.144238908687966</v>
      </c>
      <c r="X118" s="70" t="s">
        <v>188</v>
      </c>
      <c r="Y118" s="70" t="s">
        <v>189</v>
      </c>
    </row>
    <row r="119" customFormat="false" ht="15" hidden="false" customHeight="false" outlineLevel="0" collapsed="false">
      <c r="A119" s="32" t="s">
        <v>256</v>
      </c>
      <c r="B119" s="32" t="s">
        <v>258</v>
      </c>
      <c r="C119" s="32" t="s">
        <v>316</v>
      </c>
      <c r="D119" s="66" t="n">
        <f aca="false">ROUND(S119*T119,0)</f>
        <v>170</v>
      </c>
      <c r="E119" s="66" t="n">
        <f aca="false">ROUND(S119,0)-D119</f>
        <v>72</v>
      </c>
      <c r="F119" s="66" t="n">
        <f aca="false">IF(COUNTA(D119:E119)=0,"",SUM(D119:E119))</f>
        <v>242</v>
      </c>
      <c r="G119" s="47" t="n">
        <f aca="false">IF(OR(F119="",F119=0),"",D119/F119)</f>
        <v>0.702479338842975</v>
      </c>
      <c r="H119" s="47" t="n">
        <f aca="false">IF(OR(F119="",F119=0),"",E119/F119)</f>
        <v>0.297520661157025</v>
      </c>
      <c r="I119" s="32" t="s">
        <v>187</v>
      </c>
      <c r="J119" s="36" t="n">
        <v>3.09428986375504</v>
      </c>
      <c r="K119" s="36" t="n">
        <f aca="false">$K$8</f>
        <v>1.08142818440797</v>
      </c>
      <c r="L119" s="36" t="n">
        <f aca="false">SQRT(J119^2+K119^2)</f>
        <v>3.27782194131547</v>
      </c>
      <c r="M119" s="47" t="n">
        <f aca="false">IF(G119="","",MAX(0,G119-1.96*L119/100))</f>
        <v>0.638234028793192</v>
      </c>
      <c r="N119" s="47" t="n">
        <f aca="false">IF(G119="","",MIN(1,G119+1.96*L119/100))</f>
        <v>0.766724648892758</v>
      </c>
      <c r="O119" s="66" t="n">
        <f aca="false">ROUND(S119*W119,0)</f>
        <v>35</v>
      </c>
      <c r="P119" s="66" t="n">
        <f aca="false">IF(F119="","",ROUND(SQRT((F119*L119/100)^2+(G119*O119)^2),0))</f>
        <v>26</v>
      </c>
      <c r="R119" s="67" t="n">
        <v>18.5127965506844</v>
      </c>
      <c r="S119" s="68" t="n">
        <f aca="false">U119*V119*$F$5</f>
        <v>242.481171548117</v>
      </c>
      <c r="T119" s="69" t="n">
        <f aca="false">MAX(0,MIN(1,R119/100+$D$5))</f>
        <v>0.700797048021959</v>
      </c>
      <c r="U119" s="69" t="n">
        <v>0.248953974895398</v>
      </c>
      <c r="V119" s="68" t="n">
        <v>974</v>
      </c>
      <c r="W119" s="69" t="n">
        <v>0.144238908687966</v>
      </c>
      <c r="X119" s="70" t="s">
        <v>188</v>
      </c>
      <c r="Y119" s="70" t="s">
        <v>189</v>
      </c>
    </row>
    <row r="120" customFormat="false" ht="15" hidden="false" customHeight="false" outlineLevel="0" collapsed="false">
      <c r="A120" s="32" t="s">
        <v>256</v>
      </c>
      <c r="B120" s="32" t="s">
        <v>258</v>
      </c>
      <c r="C120" s="32" t="s">
        <v>317</v>
      </c>
      <c r="D120" s="66" t="n">
        <f aca="false">ROUND(S120*T120,0)</f>
        <v>276</v>
      </c>
      <c r="E120" s="66" t="n">
        <f aca="false">ROUND(S120,0)-D120</f>
        <v>173</v>
      </c>
      <c r="F120" s="66" t="n">
        <f aca="false">IF(COUNTA(D120:E120)=0,"",SUM(D120:E120))</f>
        <v>449</v>
      </c>
      <c r="G120" s="47" t="n">
        <f aca="false">IF(OR(F120="",F120=0),"",D120/F120)</f>
        <v>0.614699331848552</v>
      </c>
      <c r="H120" s="47" t="n">
        <f aca="false">IF(OR(F120="",F120=0),"",E120/F120)</f>
        <v>0.385300668151448</v>
      </c>
      <c r="I120" s="32" t="s">
        <v>187</v>
      </c>
      <c r="J120" s="36" t="n">
        <v>3.09428986375504</v>
      </c>
      <c r="K120" s="36" t="n">
        <f aca="false">$K$8</f>
        <v>1.08142818440797</v>
      </c>
      <c r="L120" s="36" t="n">
        <f aca="false">SQRT(J120^2+K120^2)</f>
        <v>3.27782194131547</v>
      </c>
      <c r="M120" s="47" t="n">
        <f aca="false">IF(G120="","",MAX(0,G120-1.96*L120/100))</f>
        <v>0.550454021798769</v>
      </c>
      <c r="N120" s="47" t="n">
        <f aca="false">IF(G120="","",MIN(1,G120+1.96*L120/100))</f>
        <v>0.678944641898336</v>
      </c>
      <c r="O120" s="66" t="n">
        <f aca="false">ROUND(S120*W120,0)</f>
        <v>65</v>
      </c>
      <c r="P120" s="66" t="n">
        <f aca="false">IF(F120="","",ROUND(SQRT((F120*L120/100)^2+(G120*O120)^2),0))</f>
        <v>43</v>
      </c>
      <c r="R120" s="67" t="n">
        <v>9.94870701233666</v>
      </c>
      <c r="S120" s="68" t="n">
        <f aca="false">U120*V120*$F$5</f>
        <v>448.675647668394</v>
      </c>
      <c r="T120" s="69" t="n">
        <f aca="false">MAX(0,MIN(1,R120/100+$D$5))</f>
        <v>0.615156152638482</v>
      </c>
      <c r="U120" s="69" t="n">
        <v>0.437305699481865</v>
      </c>
      <c r="V120" s="68" t="n">
        <v>1026</v>
      </c>
      <c r="W120" s="69" t="n">
        <v>0.144238908687966</v>
      </c>
      <c r="X120" s="70" t="s">
        <v>188</v>
      </c>
      <c r="Y120" s="70" t="s">
        <v>189</v>
      </c>
    </row>
    <row r="121" customFormat="false" ht="15" hidden="false" customHeight="false" outlineLevel="0" collapsed="false">
      <c r="A121" s="32" t="s">
        <v>256</v>
      </c>
      <c r="B121" s="32" t="s">
        <v>258</v>
      </c>
      <c r="C121" s="32" t="s">
        <v>318</v>
      </c>
      <c r="D121" s="66" t="n">
        <f aca="false">ROUND(S121*T121,0)</f>
        <v>219</v>
      </c>
      <c r="E121" s="66" t="n">
        <f aca="false">ROUND(S121,0)-D121</f>
        <v>91</v>
      </c>
      <c r="F121" s="66" t="n">
        <f aca="false">IF(COUNTA(D121:E121)=0,"",SUM(D121:E121))</f>
        <v>310</v>
      </c>
      <c r="G121" s="47" t="n">
        <f aca="false">IF(OR(F121="",F121=0),"",D121/F121)</f>
        <v>0.706451612903226</v>
      </c>
      <c r="H121" s="47" t="n">
        <f aca="false">IF(OR(F121="",F121=0),"",E121/F121)</f>
        <v>0.293548387096774</v>
      </c>
      <c r="I121" s="32" t="s">
        <v>187</v>
      </c>
      <c r="J121" s="36" t="n">
        <v>3.09428986375504</v>
      </c>
      <c r="K121" s="36" t="n">
        <f aca="false">$K$8</f>
        <v>1.08142818440797</v>
      </c>
      <c r="L121" s="36" t="n">
        <f aca="false">SQRT(J121^2+K121^2)</f>
        <v>3.27782194131547</v>
      </c>
      <c r="M121" s="47" t="n">
        <f aca="false">IF(G121="","",MAX(0,G121-1.96*L121/100))</f>
        <v>0.642206302853443</v>
      </c>
      <c r="N121" s="47" t="n">
        <f aca="false">IF(G121="","",MIN(1,G121+1.96*L121/100))</f>
        <v>0.770696922953009</v>
      </c>
      <c r="O121" s="66" t="n">
        <f aca="false">ROUND(S121*W121,0)</f>
        <v>45</v>
      </c>
      <c r="P121" s="66" t="n">
        <f aca="false">IF(F121="","",ROUND(SQRT((F121*L121/100)^2+(G121*O121)^2),0))</f>
        <v>33</v>
      </c>
      <c r="R121" s="67" t="n">
        <v>19.1487532061452</v>
      </c>
      <c r="S121" s="68" t="n">
        <f aca="false">U121*V121*$F$5</f>
        <v>310.16656308266</v>
      </c>
      <c r="T121" s="69" t="n">
        <f aca="false">MAX(0,MIN(1,R121/100+$D$5))</f>
        <v>0.707156614576567</v>
      </c>
      <c r="U121" s="69" t="n">
        <v>0.187072715972654</v>
      </c>
      <c r="V121" s="68" t="n">
        <v>1658</v>
      </c>
      <c r="W121" s="69" t="n">
        <v>0.144238908687966</v>
      </c>
      <c r="X121" s="70" t="s">
        <v>188</v>
      </c>
      <c r="Y121" s="70" t="s">
        <v>189</v>
      </c>
    </row>
    <row r="122" customFormat="false" ht="15" hidden="false" customHeight="false" outlineLevel="0" collapsed="false">
      <c r="A122" s="32" t="s">
        <v>256</v>
      </c>
      <c r="B122" s="32" t="s">
        <v>319</v>
      </c>
      <c r="C122" s="32" t="s">
        <v>320</v>
      </c>
      <c r="D122" s="66" t="n">
        <f aca="false">ROUND(S122*T122,0)</f>
        <v>465</v>
      </c>
      <c r="E122" s="66" t="n">
        <f aca="false">ROUND(S122,0)-D122</f>
        <v>192</v>
      </c>
      <c r="F122" s="66" t="n">
        <f aca="false">IF(COUNTA(D122:E122)=0,"",SUM(D122:E122))</f>
        <v>657</v>
      </c>
      <c r="G122" s="47" t="n">
        <f aca="false">IF(OR(F122="",F122=0),"",D122/F122)</f>
        <v>0.707762557077626</v>
      </c>
      <c r="H122" s="47" t="n">
        <f aca="false">IF(OR(F122="",F122=0),"",E122/F122)</f>
        <v>0.292237442922374</v>
      </c>
      <c r="I122" s="32" t="s">
        <v>187</v>
      </c>
      <c r="J122" s="36" t="n">
        <v>2.14160243278479</v>
      </c>
      <c r="K122" s="36" t="n">
        <f aca="false">$K$8</f>
        <v>1.08142818440797</v>
      </c>
      <c r="L122" s="36" t="n">
        <f aca="false">SQRT(J122^2+K122^2)</f>
        <v>2.39915566359118</v>
      </c>
      <c r="M122" s="47" t="n">
        <f aca="false">IF(G122="","",MAX(0,G122-1.96*L122/100))</f>
        <v>0.660739106071238</v>
      </c>
      <c r="N122" s="47" t="n">
        <f aca="false">IF(G122="","",MIN(1,G122+1.96*L122/100))</f>
        <v>0.754786008084013</v>
      </c>
      <c r="O122" s="66" t="n">
        <f aca="false">ROUND(S122*W122,0)</f>
        <v>56</v>
      </c>
      <c r="P122" s="66" t="n">
        <f aca="false">IF(F122="","",ROUND(SQRT((F122*L122/100)^2+(G122*O122)^2),0))</f>
        <v>43</v>
      </c>
      <c r="R122" s="67" t="n">
        <v>19.2136084841666</v>
      </c>
      <c r="S122" s="68" t="n">
        <f aca="false">U122*V122*$F$5</f>
        <v>657.496995708155</v>
      </c>
      <c r="T122" s="69" t="n">
        <f aca="false">MAX(0,MIN(1,R122/100+$D$5))</f>
        <v>0.707805167356781</v>
      </c>
      <c r="U122" s="69" t="n">
        <v>0.542489270386266</v>
      </c>
      <c r="V122" s="68" t="n">
        <v>1212</v>
      </c>
      <c r="W122" s="69" t="n">
        <v>0.084758520671361</v>
      </c>
      <c r="X122" s="70" t="s">
        <v>194</v>
      </c>
      <c r="Y122" s="70" t="s">
        <v>189</v>
      </c>
    </row>
    <row r="123" customFormat="false" ht="15" hidden="false" customHeight="false" outlineLevel="0" collapsed="false">
      <c r="A123" s="32" t="s">
        <v>256</v>
      </c>
      <c r="B123" s="32" t="s">
        <v>319</v>
      </c>
      <c r="C123" s="32" t="s">
        <v>321</v>
      </c>
      <c r="D123" s="66" t="n">
        <f aca="false">ROUND(S123*T123,0)</f>
        <v>307</v>
      </c>
      <c r="E123" s="66" t="n">
        <f aca="false">ROUND(S123,0)-D123</f>
        <v>159</v>
      </c>
      <c r="F123" s="66" t="n">
        <f aca="false">IF(COUNTA(D123:E123)=0,"",SUM(D123:E123))</f>
        <v>466</v>
      </c>
      <c r="G123" s="47" t="n">
        <f aca="false">IF(OR(F123="",F123=0),"",D123/F123)</f>
        <v>0.658798283261803</v>
      </c>
      <c r="H123" s="47" t="n">
        <f aca="false">IF(OR(F123="",F123=0),"",E123/F123)</f>
        <v>0.341201716738197</v>
      </c>
      <c r="I123" s="32" t="s">
        <v>187</v>
      </c>
      <c r="J123" s="36" t="n">
        <v>3.09428986375504</v>
      </c>
      <c r="K123" s="36" t="n">
        <f aca="false">$K$8</f>
        <v>1.08142818440797</v>
      </c>
      <c r="L123" s="36" t="n">
        <f aca="false">SQRT(J123^2+K123^2)</f>
        <v>3.27782194131547</v>
      </c>
      <c r="M123" s="47" t="n">
        <f aca="false">IF(G123="","",MAX(0,G123-1.96*L123/100))</f>
        <v>0.594552973212019</v>
      </c>
      <c r="N123" s="47" t="n">
        <f aca="false">IF(G123="","",MIN(1,G123+1.96*L123/100))</f>
        <v>0.723043593311586</v>
      </c>
      <c r="O123" s="66" t="n">
        <f aca="false">ROUND(S123*W123,0)</f>
        <v>67</v>
      </c>
      <c r="P123" s="66" t="n">
        <f aca="false">IF(F123="","",ROUND(SQRT((F123*L123/100)^2+(G123*O123)^2),0))</f>
        <v>47</v>
      </c>
      <c r="R123" s="67" t="n">
        <v>14.3562482816867</v>
      </c>
      <c r="S123" s="68" t="n">
        <f aca="false">U123*V123*$F$5</f>
        <v>465.633707865169</v>
      </c>
      <c r="T123" s="69" t="n">
        <f aca="false">MAX(0,MIN(1,R123/100+$D$5))</f>
        <v>0.659231565331982</v>
      </c>
      <c r="U123" s="69" t="n">
        <v>0.519101123595506</v>
      </c>
      <c r="V123" s="68" t="n">
        <v>897</v>
      </c>
      <c r="W123" s="69" t="n">
        <v>0.144238908687966</v>
      </c>
      <c r="X123" s="70" t="s">
        <v>188</v>
      </c>
      <c r="Y123" s="70" t="s">
        <v>189</v>
      </c>
    </row>
    <row r="124" customFormat="false" ht="15" hidden="false" customHeight="false" outlineLevel="0" collapsed="false">
      <c r="A124" s="32" t="s">
        <v>256</v>
      </c>
      <c r="B124" s="32" t="s">
        <v>319</v>
      </c>
      <c r="C124" s="32" t="s">
        <v>322</v>
      </c>
      <c r="D124" s="66" t="n">
        <f aca="false">ROUND(S124*T124,0)</f>
        <v>345</v>
      </c>
      <c r="E124" s="66" t="n">
        <f aca="false">ROUND(S124,0)-D124</f>
        <v>142</v>
      </c>
      <c r="F124" s="66" t="n">
        <f aca="false">IF(COUNTA(D124:E124)=0,"",SUM(D124:E124))</f>
        <v>487</v>
      </c>
      <c r="G124" s="47" t="n">
        <f aca="false">IF(OR(F124="",F124=0),"",D124/F124)</f>
        <v>0.708418891170431</v>
      </c>
      <c r="H124" s="47" t="n">
        <f aca="false">IF(OR(F124="",F124=0),"",E124/F124)</f>
        <v>0.291581108829569</v>
      </c>
      <c r="I124" s="32" t="s">
        <v>187</v>
      </c>
      <c r="J124" s="36" t="n">
        <v>3.09428986375504</v>
      </c>
      <c r="K124" s="36" t="n">
        <f aca="false">$K$8</f>
        <v>1.08142818440797</v>
      </c>
      <c r="L124" s="36" t="n">
        <f aca="false">SQRT(J124^2+K124^2)</f>
        <v>3.27782194131547</v>
      </c>
      <c r="M124" s="47" t="n">
        <f aca="false">IF(G124="","",MAX(0,G124-1.96*L124/100))</f>
        <v>0.644173581120648</v>
      </c>
      <c r="N124" s="47" t="n">
        <f aca="false">IF(G124="","",MIN(1,G124+1.96*L124/100))</f>
        <v>0.772664201220214</v>
      </c>
      <c r="O124" s="66" t="n">
        <f aca="false">ROUND(S124*W124,0)</f>
        <v>70</v>
      </c>
      <c r="P124" s="66" t="n">
        <f aca="false">IF(F124="","",ROUND(SQRT((F124*L124/100)^2+(G124*O124)^2),0))</f>
        <v>52</v>
      </c>
      <c r="R124" s="67" t="n">
        <v>19.2877035308873</v>
      </c>
      <c r="S124" s="68" t="n">
        <f aca="false">U124*V124*$F$5</f>
        <v>486.64</v>
      </c>
      <c r="T124" s="69" t="n">
        <f aca="false">MAX(0,MIN(1,R124/100+$D$5))</f>
        <v>0.708546117823988</v>
      </c>
      <c r="U124" s="69" t="n">
        <v>0.56</v>
      </c>
      <c r="V124" s="68" t="n">
        <v>869</v>
      </c>
      <c r="W124" s="69" t="n">
        <v>0.144238908687966</v>
      </c>
      <c r="X124" s="70" t="s">
        <v>188</v>
      </c>
      <c r="Y124" s="70" t="s">
        <v>189</v>
      </c>
    </row>
    <row r="125" customFormat="false" ht="15" hidden="false" customHeight="false" outlineLevel="0" collapsed="false">
      <c r="A125" s="32" t="s">
        <v>256</v>
      </c>
      <c r="B125" s="32" t="s">
        <v>319</v>
      </c>
      <c r="C125" s="32" t="s">
        <v>323</v>
      </c>
      <c r="D125" s="66" t="n">
        <f aca="false">ROUND(S125*T125,0)</f>
        <v>376</v>
      </c>
      <c r="E125" s="66" t="n">
        <f aca="false">ROUND(S125,0)-D125</f>
        <v>171</v>
      </c>
      <c r="F125" s="66" t="n">
        <f aca="false">IF(COUNTA(D125:E125)=0,"",SUM(D125:E125))</f>
        <v>547</v>
      </c>
      <c r="G125" s="47" t="n">
        <f aca="false">IF(OR(F125="",F125=0),"",D125/F125)</f>
        <v>0.687385740402194</v>
      </c>
      <c r="H125" s="47" t="n">
        <f aca="false">IF(OR(F125="",F125=0),"",E125/F125)</f>
        <v>0.312614259597806</v>
      </c>
      <c r="I125" s="32" t="s">
        <v>187</v>
      </c>
      <c r="J125" s="36" t="n">
        <v>3.09428986375504</v>
      </c>
      <c r="K125" s="36" t="n">
        <f aca="false">$K$8</f>
        <v>1.08142818440797</v>
      </c>
      <c r="L125" s="36" t="n">
        <f aca="false">SQRT(J125^2+K125^2)</f>
        <v>3.27782194131547</v>
      </c>
      <c r="M125" s="47" t="n">
        <f aca="false">IF(G125="","",MAX(0,G125-1.96*L125/100))</f>
        <v>0.623140430352411</v>
      </c>
      <c r="N125" s="47" t="n">
        <f aca="false">IF(G125="","",MIN(1,G125+1.96*L125/100))</f>
        <v>0.751631050451977</v>
      </c>
      <c r="O125" s="66" t="n">
        <f aca="false">ROUND(S125*W125,0)</f>
        <v>79</v>
      </c>
      <c r="P125" s="66" t="n">
        <f aca="false">IF(F125="","",ROUND(SQRT((F125*L125/100)^2+(G125*O125)^2),0))</f>
        <v>57</v>
      </c>
      <c r="R125" s="67" t="n">
        <v>17.1230390805689</v>
      </c>
      <c r="S125" s="68" t="n">
        <f aca="false">U125*V125*$F$5</f>
        <v>547.019495412844</v>
      </c>
      <c r="T125" s="69" t="n">
        <f aca="false">MAX(0,MIN(1,R125/100+$D$5))</f>
        <v>0.686899473320804</v>
      </c>
      <c r="U125" s="69" t="n">
        <v>0.666284403669725</v>
      </c>
      <c r="V125" s="68" t="n">
        <v>821</v>
      </c>
      <c r="W125" s="69" t="n">
        <v>0.144238908687966</v>
      </c>
      <c r="X125" s="70" t="s">
        <v>188</v>
      </c>
      <c r="Y125" s="70" t="s">
        <v>189</v>
      </c>
    </row>
    <row r="126" customFormat="false" ht="15" hidden="false" customHeight="false" outlineLevel="0" collapsed="false">
      <c r="A126" s="32" t="s">
        <v>256</v>
      </c>
      <c r="B126" s="32" t="s">
        <v>319</v>
      </c>
      <c r="C126" s="32" t="s">
        <v>324</v>
      </c>
      <c r="D126" s="66" t="n">
        <f aca="false">ROUND(S126*T126,0)</f>
        <v>576</v>
      </c>
      <c r="E126" s="66" t="n">
        <f aca="false">ROUND(S126,0)-D126</f>
        <v>322</v>
      </c>
      <c r="F126" s="66" t="n">
        <f aca="false">IF(COUNTA(D126:E126)=0,"",SUM(D126:E126))</f>
        <v>898</v>
      </c>
      <c r="G126" s="47" t="n">
        <f aca="false">IF(OR(F126="",F126=0),"",D126/F126)</f>
        <v>0.641425389755011</v>
      </c>
      <c r="H126" s="47" t="n">
        <f aca="false">IF(OR(F126="",F126=0),"",E126/F126)</f>
        <v>0.358574610244989</v>
      </c>
      <c r="I126" s="32" t="s">
        <v>187</v>
      </c>
      <c r="J126" s="36" t="n">
        <v>2.14160243278479</v>
      </c>
      <c r="K126" s="36" t="n">
        <f aca="false">$K$8</f>
        <v>1.08142818440797</v>
      </c>
      <c r="L126" s="36" t="n">
        <f aca="false">SQRT(J126^2+K126^2)</f>
        <v>2.39915566359118</v>
      </c>
      <c r="M126" s="47" t="n">
        <f aca="false">IF(G126="","",MAX(0,G126-1.96*L126/100))</f>
        <v>0.594401938748624</v>
      </c>
      <c r="N126" s="47" t="n">
        <f aca="false">IF(G126="","",MIN(1,G126+1.96*L126/100))</f>
        <v>0.688448840761398</v>
      </c>
      <c r="O126" s="66" t="n">
        <f aca="false">ROUND(S126*W126,0)</f>
        <v>76</v>
      </c>
      <c r="P126" s="66" t="n">
        <f aca="false">IF(F126="","",ROUND(SQRT((F126*L126/100)^2+(G126*O126)^2),0))</f>
        <v>53</v>
      </c>
      <c r="R126" s="67" t="n">
        <v>12.5472799920099</v>
      </c>
      <c r="S126" s="68" t="n">
        <f aca="false">U126*V126*$F$5</f>
        <v>898.212765957447</v>
      </c>
      <c r="T126" s="69" t="n">
        <f aca="false">MAX(0,MIN(1,R126/100+$D$5))</f>
        <v>0.641141882435214</v>
      </c>
      <c r="U126" s="69" t="n">
        <v>0.510638297872341</v>
      </c>
      <c r="V126" s="68" t="n">
        <v>1759</v>
      </c>
      <c r="W126" s="69" t="n">
        <v>0.084758520671361</v>
      </c>
      <c r="X126" s="70" t="s">
        <v>194</v>
      </c>
      <c r="Y126" s="70" t="s">
        <v>189</v>
      </c>
    </row>
    <row r="127" customFormat="false" ht="15" hidden="false" customHeight="false" outlineLevel="0" collapsed="false">
      <c r="A127" s="32" t="s">
        <v>256</v>
      </c>
      <c r="B127" s="32" t="s">
        <v>319</v>
      </c>
      <c r="C127" s="32" t="s">
        <v>325</v>
      </c>
      <c r="D127" s="66" t="n">
        <f aca="false">ROUND(S127*T127,0)</f>
        <v>395</v>
      </c>
      <c r="E127" s="66" t="n">
        <f aca="false">ROUND(S127,0)-D127</f>
        <v>239</v>
      </c>
      <c r="F127" s="66" t="n">
        <f aca="false">IF(COUNTA(D127:E127)=0,"",SUM(D127:E127))</f>
        <v>634</v>
      </c>
      <c r="G127" s="47" t="n">
        <f aca="false">IF(OR(F127="",F127=0),"",D127/F127)</f>
        <v>0.623028391167192</v>
      </c>
      <c r="H127" s="47" t="n">
        <f aca="false">IF(OR(F127="",F127=0),"",E127/F127)</f>
        <v>0.376971608832808</v>
      </c>
      <c r="I127" s="32" t="s">
        <v>187</v>
      </c>
      <c r="J127" s="36" t="n">
        <v>2.14160243278479</v>
      </c>
      <c r="K127" s="36" t="n">
        <f aca="false">$K$8</f>
        <v>1.08142818440797</v>
      </c>
      <c r="L127" s="36" t="n">
        <f aca="false">SQRT(J127^2+K127^2)</f>
        <v>2.39915566359118</v>
      </c>
      <c r="M127" s="47" t="n">
        <f aca="false">IF(G127="","",MAX(0,G127-1.96*L127/100))</f>
        <v>0.576004940160805</v>
      </c>
      <c r="N127" s="47" t="n">
        <f aca="false">IF(G127="","",MIN(1,G127+1.96*L127/100))</f>
        <v>0.67005184217358</v>
      </c>
      <c r="O127" s="66" t="n">
        <f aca="false">ROUND(S127*W127,0)</f>
        <v>54</v>
      </c>
      <c r="P127" s="66" t="n">
        <f aca="false">IF(F127="","",ROUND(SQRT((F127*L127/100)^2+(G127*O127)^2),0))</f>
        <v>37</v>
      </c>
      <c r="R127" s="67" t="n">
        <v>10.6726090285144</v>
      </c>
      <c r="S127" s="68" t="n">
        <f aca="false">U127*V127*$F$5</f>
        <v>634.007858546169</v>
      </c>
      <c r="T127" s="69" t="n">
        <f aca="false">MAX(0,MIN(1,R127/100+$D$5))</f>
        <v>0.622395172800259</v>
      </c>
      <c r="U127" s="69" t="n">
        <v>0.609037328094303</v>
      </c>
      <c r="V127" s="68" t="n">
        <v>1041</v>
      </c>
      <c r="W127" s="69" t="n">
        <v>0.084758520671361</v>
      </c>
      <c r="X127" s="70" t="s">
        <v>194</v>
      </c>
      <c r="Y127" s="70" t="s">
        <v>189</v>
      </c>
    </row>
    <row r="128" customFormat="false" ht="15" hidden="false" customHeight="false" outlineLevel="0" collapsed="false">
      <c r="A128" s="32" t="s">
        <v>256</v>
      </c>
      <c r="B128" s="32" t="s">
        <v>319</v>
      </c>
      <c r="C128" s="32" t="s">
        <v>326</v>
      </c>
      <c r="D128" s="66" t="n">
        <f aca="false">ROUND(S128*T128,0)</f>
        <v>434</v>
      </c>
      <c r="E128" s="66" t="n">
        <f aca="false">ROUND(S128,0)-D128</f>
        <v>293</v>
      </c>
      <c r="F128" s="66" t="n">
        <f aca="false">IF(COUNTA(D128:E128)=0,"",SUM(D128:E128))</f>
        <v>727</v>
      </c>
      <c r="G128" s="47" t="n">
        <f aca="false">IF(OR(F128="",F128=0),"",D128/F128)</f>
        <v>0.59697386519945</v>
      </c>
      <c r="H128" s="47" t="n">
        <f aca="false">IF(OR(F128="",F128=0),"",E128/F128)</f>
        <v>0.40302613480055</v>
      </c>
      <c r="I128" s="32" t="s">
        <v>187</v>
      </c>
      <c r="J128" s="36" t="n">
        <v>2.14160243278479</v>
      </c>
      <c r="K128" s="36" t="n">
        <f aca="false">$K$8</f>
        <v>1.08142818440797</v>
      </c>
      <c r="L128" s="36" t="n">
        <f aca="false">SQRT(J128^2+K128^2)</f>
        <v>2.39915566359118</v>
      </c>
      <c r="M128" s="47" t="n">
        <f aca="false">IF(G128="","",MAX(0,G128-1.96*L128/100))</f>
        <v>0.549950414193063</v>
      </c>
      <c r="N128" s="47" t="n">
        <f aca="false">IF(G128="","",MIN(1,G128+1.96*L128/100))</f>
        <v>0.643997316205837</v>
      </c>
      <c r="O128" s="66" t="n">
        <f aca="false">ROUND(S128*W128,0)</f>
        <v>62</v>
      </c>
      <c r="P128" s="66" t="n">
        <f aca="false">IF(F128="","",ROUND(SQRT((F128*L128/100)^2+(G128*O128)^2),0))</f>
        <v>41</v>
      </c>
      <c r="R128" s="67" t="n">
        <v>8.15820273457079</v>
      </c>
      <c r="S128" s="68" t="n">
        <f aca="false">U128*V128*$F$5</f>
        <v>727.46884272997</v>
      </c>
      <c r="T128" s="69" t="n">
        <f aca="false">MAX(0,MIN(1,R128/100+$D$5))</f>
        <v>0.597251109860823</v>
      </c>
      <c r="U128" s="69" t="n">
        <v>0.554896142433234</v>
      </c>
      <c r="V128" s="68" t="n">
        <v>1311</v>
      </c>
      <c r="W128" s="69" t="n">
        <v>0.084758520671361</v>
      </c>
      <c r="X128" s="70" t="s">
        <v>194</v>
      </c>
      <c r="Y128" s="70" t="s">
        <v>189</v>
      </c>
    </row>
    <row r="129" customFormat="false" ht="15" hidden="false" customHeight="false" outlineLevel="0" collapsed="false">
      <c r="A129" s="32" t="s">
        <v>256</v>
      </c>
      <c r="B129" s="32" t="s">
        <v>319</v>
      </c>
      <c r="C129" s="32" t="s">
        <v>327</v>
      </c>
      <c r="D129" s="66" t="n">
        <f aca="false">ROUND(S129*T129,0)</f>
        <v>537</v>
      </c>
      <c r="E129" s="66" t="n">
        <f aca="false">ROUND(S129,0)-D129</f>
        <v>361</v>
      </c>
      <c r="F129" s="66" t="n">
        <f aca="false">IF(COUNTA(D129:E129)=0,"",SUM(D129:E129))</f>
        <v>898</v>
      </c>
      <c r="G129" s="47" t="n">
        <f aca="false">IF(OR(F129="",F129=0),"",D129/F129)</f>
        <v>0.597995545657016</v>
      </c>
      <c r="H129" s="47" t="n">
        <f aca="false">IF(OR(F129="",F129=0),"",E129/F129)</f>
        <v>0.402004454342984</v>
      </c>
      <c r="I129" s="32" t="s">
        <v>187</v>
      </c>
      <c r="J129" s="36" t="n">
        <v>2.14160243278479</v>
      </c>
      <c r="K129" s="36" t="n">
        <f aca="false">$K$8</f>
        <v>1.08142818440797</v>
      </c>
      <c r="L129" s="36" t="n">
        <f aca="false">SQRT(J129^2+K129^2)</f>
        <v>2.39915566359118</v>
      </c>
      <c r="M129" s="47" t="n">
        <f aca="false">IF(G129="","",MAX(0,G129-1.96*L129/100))</f>
        <v>0.550972094650629</v>
      </c>
      <c r="N129" s="47" t="n">
        <f aca="false">IF(G129="","",MIN(1,G129+1.96*L129/100))</f>
        <v>0.645018996663403</v>
      </c>
      <c r="O129" s="66" t="n">
        <f aca="false">ROUND(S129*W129,0)</f>
        <v>76</v>
      </c>
      <c r="P129" s="66" t="n">
        <f aca="false">IF(F129="","",ROUND(SQRT((F129*L129/100)^2+(G129*O129)^2),0))</f>
        <v>50</v>
      </c>
      <c r="R129" s="67" t="n">
        <v>8.24612741967113</v>
      </c>
      <c r="S129" s="68" t="n">
        <f aca="false">U129*V129*$F$5</f>
        <v>898.28</v>
      </c>
      <c r="T129" s="69" t="n">
        <f aca="false">MAX(0,MIN(1,R129/100+$D$5))</f>
        <v>0.598130356711826</v>
      </c>
      <c r="U129" s="69" t="n">
        <v>0.68</v>
      </c>
      <c r="V129" s="68" t="n">
        <v>1321</v>
      </c>
      <c r="W129" s="69" t="n">
        <v>0.084758520671361</v>
      </c>
      <c r="X129" s="70" t="s">
        <v>194</v>
      </c>
      <c r="Y129" s="70" t="s">
        <v>189</v>
      </c>
    </row>
    <row r="130" customFormat="false" ht="15" hidden="false" customHeight="false" outlineLevel="0" collapsed="false">
      <c r="A130" s="32" t="s">
        <v>256</v>
      </c>
      <c r="B130" s="32" t="s">
        <v>319</v>
      </c>
      <c r="C130" s="32" t="s">
        <v>328</v>
      </c>
      <c r="D130" s="66" t="n">
        <f aca="false">ROUND(S130*T130,0)</f>
        <v>413</v>
      </c>
      <c r="E130" s="66" t="n">
        <f aca="false">ROUND(S130,0)-D130</f>
        <v>252</v>
      </c>
      <c r="F130" s="66" t="n">
        <f aca="false">IF(COUNTA(D130:E130)=0,"",SUM(D130:E130))</f>
        <v>665</v>
      </c>
      <c r="G130" s="47" t="n">
        <f aca="false">IF(OR(F130="",F130=0),"",D130/F130)</f>
        <v>0.621052631578947</v>
      </c>
      <c r="H130" s="47" t="n">
        <f aca="false">IF(OR(F130="",F130=0),"",E130/F130)</f>
        <v>0.378947368421053</v>
      </c>
      <c r="I130" s="32" t="s">
        <v>187</v>
      </c>
      <c r="J130" s="36" t="n">
        <v>2.14160243278479</v>
      </c>
      <c r="K130" s="36" t="n">
        <f aca="false">$K$8</f>
        <v>1.08142818440797</v>
      </c>
      <c r="L130" s="36" t="n">
        <f aca="false">SQRT(J130^2+K130^2)</f>
        <v>2.39915566359118</v>
      </c>
      <c r="M130" s="47" t="n">
        <f aca="false">IF(G130="","",MAX(0,G130-1.96*L130/100))</f>
        <v>0.57402918057256</v>
      </c>
      <c r="N130" s="47" t="n">
        <f aca="false">IF(G130="","",MIN(1,G130+1.96*L130/100))</f>
        <v>0.668076082585335</v>
      </c>
      <c r="O130" s="66" t="n">
        <f aca="false">ROUND(S130*W130,0)</f>
        <v>56</v>
      </c>
      <c r="P130" s="66" t="n">
        <f aca="false">IF(F130="","",ROUND(SQRT((F130*L130/100)^2+(G130*O130)^2),0))</f>
        <v>38</v>
      </c>
      <c r="R130" s="67" t="n">
        <v>10.5329022040681</v>
      </c>
      <c r="S130" s="68" t="n">
        <f aca="false">U130*V130*$F$5</f>
        <v>665.309142318568</v>
      </c>
      <c r="T130" s="69" t="n">
        <f aca="false">MAX(0,MIN(1,R130/100+$D$5))</f>
        <v>0.620998104555796</v>
      </c>
      <c r="U130" s="69" t="n">
        <v>0.61545711592837</v>
      </c>
      <c r="V130" s="68" t="n">
        <v>1081</v>
      </c>
      <c r="W130" s="69" t="n">
        <v>0.084758520671361</v>
      </c>
      <c r="X130" s="70" t="s">
        <v>194</v>
      </c>
      <c r="Y130" s="70" t="s">
        <v>189</v>
      </c>
    </row>
    <row r="131" customFormat="false" ht="15" hidden="false" customHeight="false" outlineLevel="0" collapsed="false">
      <c r="A131" s="32" t="s">
        <v>256</v>
      </c>
      <c r="B131" s="32" t="s">
        <v>319</v>
      </c>
      <c r="C131" s="32" t="s">
        <v>329</v>
      </c>
      <c r="D131" s="66" t="n">
        <f aca="false">ROUND(S131*T131,0)</f>
        <v>322</v>
      </c>
      <c r="E131" s="66" t="n">
        <f aca="false">ROUND(S131,0)-D131</f>
        <v>258</v>
      </c>
      <c r="F131" s="66" t="n">
        <f aca="false">IF(COUNTA(D131:E131)=0,"",SUM(D131:E131))</f>
        <v>580</v>
      </c>
      <c r="G131" s="47" t="n">
        <f aca="false">IF(OR(F131="",F131=0),"",D131/F131)</f>
        <v>0.555172413793103</v>
      </c>
      <c r="H131" s="47" t="n">
        <f aca="false">IF(OR(F131="",F131=0),"",E131/F131)</f>
        <v>0.444827586206897</v>
      </c>
      <c r="I131" s="32" t="s">
        <v>187</v>
      </c>
      <c r="J131" s="36" t="n">
        <v>2.14160243278479</v>
      </c>
      <c r="K131" s="36" t="n">
        <f aca="false">$K$8</f>
        <v>1.08142818440797</v>
      </c>
      <c r="L131" s="36" t="n">
        <f aca="false">SQRT(J131^2+K131^2)</f>
        <v>2.39915566359118</v>
      </c>
      <c r="M131" s="47" t="n">
        <f aca="false">IF(G131="","",MAX(0,G131-1.96*L131/100))</f>
        <v>0.508148962786716</v>
      </c>
      <c r="N131" s="47" t="n">
        <f aca="false">IF(G131="","",MIN(1,G131+1.96*L131/100))</f>
        <v>0.602195864799491</v>
      </c>
      <c r="O131" s="66" t="n">
        <f aca="false">ROUND(S131*W131,0)</f>
        <v>49</v>
      </c>
      <c r="P131" s="66" t="n">
        <f aca="false">IF(F131="","",ROUND(SQRT((F131*L131/100)^2+(G131*O131)^2),0))</f>
        <v>31</v>
      </c>
      <c r="R131" s="67" t="n">
        <v>3.87229960371187</v>
      </c>
      <c r="S131" s="68" t="n">
        <f aca="false">U131*V131*$F$5</f>
        <v>580.019459459459</v>
      </c>
      <c r="T131" s="69" t="n">
        <f aca="false">MAX(0,MIN(1,R131/100+$D$5))</f>
        <v>0.554392078552234</v>
      </c>
      <c r="U131" s="69" t="n">
        <v>0.634594594594595</v>
      </c>
      <c r="V131" s="68" t="n">
        <v>914</v>
      </c>
      <c r="W131" s="69" t="n">
        <v>0.084758520671361</v>
      </c>
      <c r="X131" s="70" t="s">
        <v>194</v>
      </c>
      <c r="Y131" s="70" t="s">
        <v>189</v>
      </c>
    </row>
    <row r="132" customFormat="false" ht="15" hidden="false" customHeight="false" outlineLevel="0" collapsed="false">
      <c r="A132" s="32" t="s">
        <v>256</v>
      </c>
      <c r="B132" s="32" t="s">
        <v>319</v>
      </c>
      <c r="C132" s="32" t="s">
        <v>330</v>
      </c>
      <c r="D132" s="66" t="n">
        <f aca="false">ROUND(S132*T132,0)</f>
        <v>416</v>
      </c>
      <c r="E132" s="66" t="n">
        <f aca="false">ROUND(S132,0)-D132</f>
        <v>246</v>
      </c>
      <c r="F132" s="66" t="n">
        <f aca="false">IF(COUNTA(D132:E132)=0,"",SUM(D132:E132))</f>
        <v>662</v>
      </c>
      <c r="G132" s="47" t="n">
        <f aca="false">IF(OR(F132="",F132=0),"",D132/F132)</f>
        <v>0.628398791540786</v>
      </c>
      <c r="H132" s="47" t="n">
        <f aca="false">IF(OR(F132="",F132=0),"",E132/F132)</f>
        <v>0.371601208459215</v>
      </c>
      <c r="I132" s="32" t="s">
        <v>187</v>
      </c>
      <c r="J132" s="36" t="n">
        <v>2.14160243278479</v>
      </c>
      <c r="K132" s="36" t="n">
        <f aca="false">$K$8</f>
        <v>1.08142818440797</v>
      </c>
      <c r="L132" s="36" t="n">
        <f aca="false">SQRT(J132^2+K132^2)</f>
        <v>2.39915566359118</v>
      </c>
      <c r="M132" s="47" t="n">
        <f aca="false">IF(G132="","",MAX(0,G132-1.96*L132/100))</f>
        <v>0.581375340534398</v>
      </c>
      <c r="N132" s="47" t="n">
        <f aca="false">IF(G132="","",MIN(1,G132+1.96*L132/100))</f>
        <v>0.675422242547173</v>
      </c>
      <c r="O132" s="66" t="n">
        <f aca="false">ROUND(S132*W132,0)</f>
        <v>56</v>
      </c>
      <c r="P132" s="66" t="n">
        <f aca="false">IF(F132="","",ROUND(SQRT((F132*L132/100)^2+(G132*O132)^2),0))</f>
        <v>39</v>
      </c>
      <c r="R132" s="67" t="n">
        <v>11.2999650280999</v>
      </c>
      <c r="S132" s="68" t="n">
        <f aca="false">U132*V132*$F$5</f>
        <v>662.03519510329</v>
      </c>
      <c r="T132" s="69" t="n">
        <f aca="false">MAX(0,MIN(1,R132/100+$D$5))</f>
        <v>0.628668732796114</v>
      </c>
      <c r="U132" s="69" t="n">
        <v>0.489671002295333</v>
      </c>
      <c r="V132" s="68" t="n">
        <v>1352</v>
      </c>
      <c r="W132" s="69" t="n">
        <v>0.084758520671361</v>
      </c>
      <c r="X132" s="70" t="s">
        <v>194</v>
      </c>
      <c r="Y132" s="70" t="s">
        <v>189</v>
      </c>
    </row>
    <row r="133" customFormat="false" ht="15" hidden="false" customHeight="false" outlineLevel="0" collapsed="false">
      <c r="A133" s="32" t="s">
        <v>256</v>
      </c>
      <c r="B133" s="32" t="s">
        <v>319</v>
      </c>
      <c r="C133" s="32" t="s">
        <v>331</v>
      </c>
      <c r="D133" s="66" t="n">
        <f aca="false">ROUND(S133*T133,0)</f>
        <v>441</v>
      </c>
      <c r="E133" s="66" t="n">
        <f aca="false">ROUND(S133,0)-D133</f>
        <v>297</v>
      </c>
      <c r="F133" s="66" t="n">
        <f aca="false">IF(COUNTA(D133:E133)=0,"",SUM(D133:E133))</f>
        <v>738</v>
      </c>
      <c r="G133" s="47" t="n">
        <f aca="false">IF(OR(F133="",F133=0),"",D133/F133)</f>
        <v>0.597560975609756</v>
      </c>
      <c r="H133" s="47" t="n">
        <f aca="false">IF(OR(F133="",F133=0),"",E133/F133)</f>
        <v>0.402439024390244</v>
      </c>
      <c r="I133" s="32" t="s">
        <v>187</v>
      </c>
      <c r="J133" s="36" t="n">
        <v>2.14160243278479</v>
      </c>
      <c r="K133" s="36" t="n">
        <f aca="false">$K$8</f>
        <v>1.08142818440797</v>
      </c>
      <c r="L133" s="36" t="n">
        <f aca="false">SQRT(J133^2+K133^2)</f>
        <v>2.39915566359118</v>
      </c>
      <c r="M133" s="47" t="n">
        <f aca="false">IF(G133="","",MAX(0,G133-1.96*L133/100))</f>
        <v>0.550537524603369</v>
      </c>
      <c r="N133" s="47" t="n">
        <f aca="false">IF(G133="","",MIN(1,G133+1.96*L133/100))</f>
        <v>0.644584426616143</v>
      </c>
      <c r="O133" s="66" t="n">
        <f aca="false">ROUND(S133*W133,0)</f>
        <v>63</v>
      </c>
      <c r="P133" s="66" t="n">
        <f aca="false">IF(F133="","",ROUND(SQRT((F133*L133/100)^2+(G133*O133)^2),0))</f>
        <v>42</v>
      </c>
      <c r="R133" s="67" t="n">
        <v>8.17810755588643</v>
      </c>
      <c r="S133" s="68" t="n">
        <f aca="false">U133*V133*$F$5</f>
        <v>737.535483870968</v>
      </c>
      <c r="T133" s="69" t="n">
        <f aca="false">MAX(0,MIN(1,R133/100+$D$5))</f>
        <v>0.597450158073979</v>
      </c>
      <c r="U133" s="69" t="n">
        <v>0.561290322580645</v>
      </c>
      <c r="V133" s="68" t="n">
        <v>1314</v>
      </c>
      <c r="W133" s="69" t="n">
        <v>0.084758520671361</v>
      </c>
      <c r="X133" s="70" t="s">
        <v>194</v>
      </c>
      <c r="Y133" s="70" t="s">
        <v>189</v>
      </c>
    </row>
    <row r="134" customFormat="false" ht="15" hidden="false" customHeight="false" outlineLevel="0" collapsed="false">
      <c r="A134" s="32" t="s">
        <v>256</v>
      </c>
      <c r="B134" s="32" t="s">
        <v>332</v>
      </c>
      <c r="C134" s="32" t="s">
        <v>333</v>
      </c>
      <c r="D134" s="66" t="n">
        <f aca="false">ROUND(S134*T134,0)</f>
        <v>383</v>
      </c>
      <c r="E134" s="66" t="n">
        <f aca="false">ROUND(S134,0)-D134</f>
        <v>302</v>
      </c>
      <c r="F134" s="66" t="n">
        <f aca="false">IF(COUNTA(D134:E134)=0,"",SUM(D134:E134))</f>
        <v>685</v>
      </c>
      <c r="G134" s="47" t="n">
        <f aca="false">IF(OR(F134="",F134=0),"",D134/F134)</f>
        <v>0.559124087591241</v>
      </c>
      <c r="H134" s="47" t="n">
        <f aca="false">IF(OR(F134="",F134=0),"",E134/F134)</f>
        <v>0.440875912408759</v>
      </c>
      <c r="I134" s="32" t="s">
        <v>187</v>
      </c>
      <c r="J134" s="36" t="n">
        <v>2.14160243278479</v>
      </c>
      <c r="K134" s="36" t="n">
        <f aca="false">$K$8</f>
        <v>1.08142818440797</v>
      </c>
      <c r="L134" s="36" t="n">
        <f aca="false">SQRT(J134^2+K134^2)</f>
        <v>2.39915566359118</v>
      </c>
      <c r="M134" s="47" t="n">
        <f aca="false">IF(G134="","",MAX(0,G134-1.96*L134/100))</f>
        <v>0.512100636584854</v>
      </c>
      <c r="N134" s="47" t="n">
        <f aca="false">IF(G134="","",MIN(1,G134+1.96*L134/100))</f>
        <v>0.606147538597628</v>
      </c>
      <c r="O134" s="66" t="n">
        <f aca="false">ROUND(S134*W134,0)</f>
        <v>58</v>
      </c>
      <c r="P134" s="66" t="n">
        <f aca="false">IF(F134="","",ROUND(SQRT((F134*L134/100)^2+(G134*O134)^2),0))</f>
        <v>36</v>
      </c>
      <c r="R134" s="67" t="n">
        <v>4.40453905716577</v>
      </c>
      <c r="S134" s="68" t="n">
        <f aca="false">U134*V134*$F$5</f>
        <v>685.017857142857</v>
      </c>
      <c r="T134" s="69" t="n">
        <f aca="false">MAX(0,MIN(1,R134/100+$D$5))</f>
        <v>0.559714473086773</v>
      </c>
      <c r="U134" s="69" t="n">
        <v>0.462225274725275</v>
      </c>
      <c r="V134" s="68" t="n">
        <v>1482</v>
      </c>
      <c r="W134" s="69" t="n">
        <v>0.084758520671361</v>
      </c>
      <c r="X134" s="70" t="s">
        <v>194</v>
      </c>
      <c r="Y134" s="70" t="s">
        <v>189</v>
      </c>
    </row>
    <row r="135" customFormat="false" ht="15" hidden="false" customHeight="false" outlineLevel="0" collapsed="false">
      <c r="A135" s="32" t="s">
        <v>256</v>
      </c>
      <c r="B135" s="32" t="s">
        <v>332</v>
      </c>
      <c r="C135" s="32" t="s">
        <v>334</v>
      </c>
      <c r="D135" s="66" t="n">
        <f aca="false">ROUND(S135*T135,0)</f>
        <v>347</v>
      </c>
      <c r="E135" s="66" t="n">
        <f aca="false">ROUND(S135,0)-D135</f>
        <v>366</v>
      </c>
      <c r="F135" s="66" t="n">
        <f aca="false">IF(COUNTA(D135:E135)=0,"",SUM(D135:E135))</f>
        <v>713</v>
      </c>
      <c r="G135" s="47" t="n">
        <f aca="false">IF(OR(F135="",F135=0),"",D135/F135)</f>
        <v>0.486676016830295</v>
      </c>
      <c r="H135" s="47" t="n">
        <f aca="false">IF(OR(F135="",F135=0),"",E135/F135)</f>
        <v>0.513323983169706</v>
      </c>
      <c r="I135" s="32" t="s">
        <v>187</v>
      </c>
      <c r="J135" s="36" t="n">
        <v>2.14160243278479</v>
      </c>
      <c r="K135" s="36" t="n">
        <f aca="false">$K$8</f>
        <v>1.08142818440797</v>
      </c>
      <c r="L135" s="36" t="n">
        <f aca="false">SQRT(J135^2+K135^2)</f>
        <v>2.39915566359118</v>
      </c>
      <c r="M135" s="47" t="n">
        <f aca="false">IF(G135="","",MAX(0,G135-1.96*L135/100))</f>
        <v>0.439652565823907</v>
      </c>
      <c r="N135" s="47" t="n">
        <f aca="false">IF(G135="","",MIN(1,G135+1.96*L135/100))</f>
        <v>0.533699467836682</v>
      </c>
      <c r="O135" s="66" t="n">
        <f aca="false">ROUND(S135*W135,0)</f>
        <v>60</v>
      </c>
      <c r="P135" s="66" t="n">
        <f aca="false">IF(F135="","",ROUND(SQRT((F135*L135/100)^2+(G135*O135)^2),0))</f>
        <v>34</v>
      </c>
      <c r="R135" s="67" t="n">
        <v>-2.91851806229019</v>
      </c>
      <c r="S135" s="68" t="n">
        <f aca="false">U135*V135*$F$5</f>
        <v>712.774509803922</v>
      </c>
      <c r="T135" s="69" t="n">
        <f aca="false">MAX(0,MIN(1,R135/100+$D$5))</f>
        <v>0.486483901892213</v>
      </c>
      <c r="U135" s="69" t="n">
        <v>0.544934640522876</v>
      </c>
      <c r="V135" s="68" t="n">
        <v>1308</v>
      </c>
      <c r="W135" s="69" t="n">
        <v>0.084758520671361</v>
      </c>
      <c r="X135" s="70" t="s">
        <v>194</v>
      </c>
      <c r="Y135" s="70" t="s">
        <v>189</v>
      </c>
    </row>
    <row r="136" customFormat="false" ht="15" hidden="false" customHeight="false" outlineLevel="0" collapsed="false">
      <c r="A136" s="32" t="s">
        <v>256</v>
      </c>
      <c r="B136" s="32" t="s">
        <v>332</v>
      </c>
      <c r="C136" s="32" t="s">
        <v>335</v>
      </c>
      <c r="D136" s="66" t="n">
        <f aca="false">ROUND(S136*T136,0)</f>
        <v>405</v>
      </c>
      <c r="E136" s="66" t="n">
        <f aca="false">ROUND(S136,0)-D136</f>
        <v>376</v>
      </c>
      <c r="F136" s="66" t="n">
        <f aca="false">IF(COUNTA(D136:E136)=0,"",SUM(D136:E136))</f>
        <v>781</v>
      </c>
      <c r="G136" s="47" t="n">
        <f aca="false">IF(OR(F136="",F136=0),"",D136/F136)</f>
        <v>0.518565941101152</v>
      </c>
      <c r="H136" s="47" t="n">
        <f aca="false">IF(OR(F136="",F136=0),"",E136/F136)</f>
        <v>0.481434058898848</v>
      </c>
      <c r="I136" s="32" t="s">
        <v>187</v>
      </c>
      <c r="J136" s="36" t="n">
        <v>2.14160243278479</v>
      </c>
      <c r="K136" s="36" t="n">
        <f aca="false">$K$8</f>
        <v>1.08142818440797</v>
      </c>
      <c r="L136" s="36" t="n">
        <f aca="false">SQRT(J136^2+K136^2)</f>
        <v>2.39915566359118</v>
      </c>
      <c r="M136" s="47" t="n">
        <f aca="false">IF(G136="","",MAX(0,G136-1.96*L136/100))</f>
        <v>0.471542490094765</v>
      </c>
      <c r="N136" s="47" t="n">
        <f aca="false">IF(G136="","",MIN(1,G136+1.96*L136/100))</f>
        <v>0.56558939210754</v>
      </c>
      <c r="O136" s="66" t="n">
        <f aca="false">ROUND(S136*W136,0)</f>
        <v>66</v>
      </c>
      <c r="P136" s="66" t="n">
        <f aca="false">IF(F136="","",ROUND(SQRT((F136*L136/100)^2+(G136*O136)^2),0))</f>
        <v>39</v>
      </c>
      <c r="R136" s="67" t="n">
        <v>0.344242402808085</v>
      </c>
      <c r="S136" s="68" t="n">
        <f aca="false">U136*V136*$F$5</f>
        <v>780.975243810953</v>
      </c>
      <c r="T136" s="69" t="n">
        <f aca="false">MAX(0,MIN(1,R136/100+$D$5))</f>
        <v>0.519111506543196</v>
      </c>
      <c r="U136" s="69" t="n">
        <v>0.577644411102776</v>
      </c>
      <c r="V136" s="68" t="n">
        <v>1352</v>
      </c>
      <c r="W136" s="69" t="n">
        <v>0.084758520671361</v>
      </c>
      <c r="X136" s="70" t="s">
        <v>194</v>
      </c>
      <c r="Y136" s="70" t="s">
        <v>189</v>
      </c>
    </row>
    <row r="137" customFormat="false" ht="15" hidden="false" customHeight="false" outlineLevel="0" collapsed="false">
      <c r="A137" s="32" t="s">
        <v>256</v>
      </c>
      <c r="B137" s="32" t="s">
        <v>336</v>
      </c>
      <c r="C137" s="32" t="s">
        <v>336</v>
      </c>
      <c r="D137" s="66" t="n">
        <f aca="false">ROUND(S137*T137,0)</f>
        <v>620</v>
      </c>
      <c r="E137" s="66" t="n">
        <f aca="false">ROUND(S137,0)-D137</f>
        <v>650</v>
      </c>
      <c r="F137" s="66" t="n">
        <f aca="false">IF(COUNTA(D137:E137)=0,"",SUM(D137:E137))</f>
        <v>1270</v>
      </c>
      <c r="G137" s="47" t="n">
        <f aca="false">IF(OR(F137="",F137=0),"",D137/F137)</f>
        <v>0.488188976377953</v>
      </c>
      <c r="H137" s="47" t="n">
        <f aca="false">IF(OR(F137="",F137=0),"",E137/F137)</f>
        <v>0.511811023622047</v>
      </c>
      <c r="I137" s="32" t="s">
        <v>187</v>
      </c>
      <c r="J137" s="36" t="n">
        <v>1.97223401507502</v>
      </c>
      <c r="K137" s="36" t="n">
        <f aca="false">$K$8</f>
        <v>1.08142818440797</v>
      </c>
      <c r="L137" s="36" t="n">
        <f aca="false">SQRT(J137^2+K137^2)</f>
        <v>2.24926519740356</v>
      </c>
      <c r="M137" s="47" t="n">
        <f aca="false">IF(G137="","",MAX(0,G137-1.96*L137/100))</f>
        <v>0.444103378508843</v>
      </c>
      <c r="N137" s="47" t="n">
        <f aca="false">IF(G137="","",MIN(1,G137+1.96*L137/100))</f>
        <v>0.532274574247063</v>
      </c>
      <c r="O137" s="66" t="n">
        <f aca="false">ROUND(S137*W137,0)</f>
        <v>80</v>
      </c>
      <c r="P137" s="66" t="n">
        <f aca="false">IF(F137="","",ROUND(SQRT((F137*L137/100)^2+(G137*O137)^2),0))</f>
        <v>48</v>
      </c>
      <c r="R137" s="67" t="n">
        <v>-2.73131520825064</v>
      </c>
      <c r="S137" s="68" t="n">
        <f aca="false">U137*V137*$F$5</f>
        <v>1270.44031093837</v>
      </c>
      <c r="T137" s="69" t="n">
        <f aca="false">MAX(0,MIN(1,R137/100+$D$5))</f>
        <v>0.488355930432609</v>
      </c>
      <c r="U137" s="69" t="n">
        <v>0.676846196557468</v>
      </c>
      <c r="V137" s="68" t="n">
        <v>1877</v>
      </c>
      <c r="W137" s="69" t="n">
        <v>0.0626598089245614</v>
      </c>
      <c r="X137" s="70" t="s">
        <v>227</v>
      </c>
      <c r="Y137" s="70" t="s">
        <v>189</v>
      </c>
    </row>
    <row r="138" customFormat="false" ht="15" hidden="false" customHeight="false" outlineLevel="0" collapsed="false">
      <c r="A138" s="32" t="s">
        <v>256</v>
      </c>
      <c r="B138" s="32" t="s">
        <v>337</v>
      </c>
      <c r="C138" s="32" t="s">
        <v>338</v>
      </c>
      <c r="D138" s="66" t="n">
        <f aca="false">ROUND(S138*T138,0)</f>
        <v>295</v>
      </c>
      <c r="E138" s="66" t="n">
        <f aca="false">ROUND(S138,0)-D138</f>
        <v>280</v>
      </c>
      <c r="F138" s="66" t="n">
        <f aca="false">IF(COUNTA(D138:E138)=0,"",SUM(D138:E138))</f>
        <v>575</v>
      </c>
      <c r="G138" s="47" t="n">
        <f aca="false">IF(OR(F138="",F138=0),"",D138/F138)</f>
        <v>0.51304347826087</v>
      </c>
      <c r="H138" s="47" t="n">
        <f aca="false">IF(OR(F138="",F138=0),"",E138/F138)</f>
        <v>0.48695652173913</v>
      </c>
      <c r="I138" s="32" t="s">
        <v>187</v>
      </c>
      <c r="J138" s="36" t="n">
        <v>2.14160243278479</v>
      </c>
      <c r="K138" s="36" t="n">
        <f aca="false">$K$8</f>
        <v>1.08142818440797</v>
      </c>
      <c r="L138" s="36" t="n">
        <f aca="false">SQRT(J138^2+K138^2)</f>
        <v>2.39915566359118</v>
      </c>
      <c r="M138" s="47" t="n">
        <f aca="false">IF(G138="","",MAX(0,G138-1.96*L138/100))</f>
        <v>0.466020027254482</v>
      </c>
      <c r="N138" s="47" t="n">
        <f aca="false">IF(G138="","",MIN(1,G138+1.96*L138/100))</f>
        <v>0.560066929267257</v>
      </c>
      <c r="O138" s="66" t="n">
        <f aca="false">ROUND(S138*W138,0)</f>
        <v>49</v>
      </c>
      <c r="P138" s="66" t="n">
        <f aca="false">IF(F138="","",ROUND(SQRT((F138*L138/100)^2+(G138*O138)^2),0))</f>
        <v>29</v>
      </c>
      <c r="R138" s="67" t="n">
        <v>-0.28211717264348</v>
      </c>
      <c r="S138" s="68" t="n">
        <f aca="false">U138*V138*$F$5</f>
        <v>574.764397905759</v>
      </c>
      <c r="T138" s="69" t="n">
        <f aca="false">MAX(0,MIN(1,R138/100+$D$5))</f>
        <v>0.51284791078868</v>
      </c>
      <c r="U138" s="69" t="n">
        <v>0.575916230366492</v>
      </c>
      <c r="V138" s="68" t="n">
        <v>998</v>
      </c>
      <c r="W138" s="69" t="n">
        <v>0.084758520671361</v>
      </c>
      <c r="X138" s="70" t="s">
        <v>194</v>
      </c>
      <c r="Y138" s="70" t="s">
        <v>189</v>
      </c>
    </row>
    <row r="139" customFormat="false" ht="15" hidden="false" customHeight="false" outlineLevel="0" collapsed="false">
      <c r="A139" s="32" t="s">
        <v>256</v>
      </c>
      <c r="B139" s="32" t="s">
        <v>337</v>
      </c>
      <c r="C139" s="32" t="s">
        <v>339</v>
      </c>
      <c r="D139" s="66" t="n">
        <f aca="false">ROUND(S139*T139,0)</f>
        <v>410</v>
      </c>
      <c r="E139" s="66" t="n">
        <f aca="false">ROUND(S139,0)-D139</f>
        <v>379</v>
      </c>
      <c r="F139" s="66" t="n">
        <f aca="false">IF(COUNTA(D139:E139)=0,"",SUM(D139:E139))</f>
        <v>789</v>
      </c>
      <c r="G139" s="47" t="n">
        <f aca="false">IF(OR(F139="",F139=0),"",D139/F139)</f>
        <v>0.519645120405577</v>
      </c>
      <c r="H139" s="47" t="n">
        <f aca="false">IF(OR(F139="",F139=0),"",E139/F139)</f>
        <v>0.480354879594423</v>
      </c>
      <c r="I139" s="32" t="s">
        <v>187</v>
      </c>
      <c r="J139" s="36" t="n">
        <v>2.14160243278479</v>
      </c>
      <c r="K139" s="36" t="n">
        <f aca="false">$K$8</f>
        <v>1.08142818440797</v>
      </c>
      <c r="L139" s="36" t="n">
        <f aca="false">SQRT(J139^2+K139^2)</f>
        <v>2.39915566359118</v>
      </c>
      <c r="M139" s="47" t="n">
        <f aca="false">IF(G139="","",MAX(0,G139-1.96*L139/100))</f>
        <v>0.47262166939919</v>
      </c>
      <c r="N139" s="47" t="n">
        <f aca="false">IF(G139="","",MIN(1,G139+1.96*L139/100))</f>
        <v>0.566668571411964</v>
      </c>
      <c r="O139" s="66" t="n">
        <f aca="false">ROUND(S139*W139,0)</f>
        <v>67</v>
      </c>
      <c r="P139" s="66" t="n">
        <f aca="false">IF(F139="","",ROUND(SQRT((F139*L139/100)^2+(G139*O139)^2),0))</f>
        <v>40</v>
      </c>
      <c r="R139" s="67" t="n">
        <v>0.34043614722191</v>
      </c>
      <c r="S139" s="68" t="n">
        <f aca="false">U139*V139*$F$5</f>
        <v>789.294258373206</v>
      </c>
      <c r="T139" s="69" t="n">
        <f aca="false">MAX(0,MIN(1,R139/100+$D$5))</f>
        <v>0.519073443987334</v>
      </c>
      <c r="U139" s="69" t="n">
        <v>0.595693779904306</v>
      </c>
      <c r="V139" s="68" t="n">
        <v>1325</v>
      </c>
      <c r="W139" s="69" t="n">
        <v>0.084758520671361</v>
      </c>
      <c r="X139" s="70" t="s">
        <v>194</v>
      </c>
      <c r="Y139" s="70" t="s">
        <v>189</v>
      </c>
    </row>
    <row r="140" customFormat="false" ht="15" hidden="false" customHeight="false" outlineLevel="0" collapsed="false">
      <c r="A140" s="32" t="s">
        <v>256</v>
      </c>
      <c r="B140" s="32" t="s">
        <v>340</v>
      </c>
      <c r="C140" s="32" t="s">
        <v>341</v>
      </c>
      <c r="D140" s="66" t="n">
        <f aca="false">ROUND(S140*T140,0)</f>
        <v>440</v>
      </c>
      <c r="E140" s="66" t="n">
        <f aca="false">ROUND(S140,0)-D140</f>
        <v>376</v>
      </c>
      <c r="F140" s="66" t="n">
        <f aca="false">IF(COUNTA(D140:E140)=0,"",SUM(D140:E140))</f>
        <v>816</v>
      </c>
      <c r="G140" s="47" t="n">
        <f aca="false">IF(OR(F140="",F140=0),"",D140/F140)</f>
        <v>0.53921568627451</v>
      </c>
      <c r="H140" s="47" t="n">
        <f aca="false">IF(OR(F140="",F140=0),"",E140/F140)</f>
        <v>0.46078431372549</v>
      </c>
      <c r="I140" s="32" t="s">
        <v>187</v>
      </c>
      <c r="J140" s="36" t="n">
        <v>2.14160243278479</v>
      </c>
      <c r="K140" s="36" t="n">
        <f aca="false">$K$8</f>
        <v>1.08142818440797</v>
      </c>
      <c r="L140" s="36" t="n">
        <f aca="false">SQRT(J140^2+K140^2)</f>
        <v>2.39915566359118</v>
      </c>
      <c r="M140" s="47" t="n">
        <f aca="false">IF(G140="","",MAX(0,G140-1.96*L140/100))</f>
        <v>0.492192235268123</v>
      </c>
      <c r="N140" s="47" t="n">
        <f aca="false">IF(G140="","",MIN(1,G140+1.96*L140/100))</f>
        <v>0.586239137280897</v>
      </c>
      <c r="O140" s="66" t="n">
        <f aca="false">ROUND(S140*W140,0)</f>
        <v>69</v>
      </c>
      <c r="P140" s="66" t="n">
        <f aca="false">IF(F140="","",ROUND(SQRT((F140*L140/100)^2+(G140*O140)^2),0))</f>
        <v>42</v>
      </c>
      <c r="R140" s="67" t="n">
        <v>2.31748965421701</v>
      </c>
      <c r="S140" s="68" t="n">
        <f aca="false">U140*V140*$F$5</f>
        <v>816.283916083916</v>
      </c>
      <c r="T140" s="69" t="n">
        <f aca="false">MAX(0,MIN(1,R140/100+$D$5))</f>
        <v>0.538843979057285</v>
      </c>
      <c r="U140" s="69" t="n">
        <v>0.572027972027972</v>
      </c>
      <c r="V140" s="68" t="n">
        <v>1427</v>
      </c>
      <c r="W140" s="69" t="n">
        <v>0.084758520671361</v>
      </c>
      <c r="X140" s="70" t="s">
        <v>194</v>
      </c>
      <c r="Y140" s="70" t="s">
        <v>189</v>
      </c>
    </row>
    <row r="141" customFormat="false" ht="15" hidden="false" customHeight="false" outlineLevel="0" collapsed="false">
      <c r="A141" s="32" t="s">
        <v>256</v>
      </c>
      <c r="B141" s="32" t="s">
        <v>340</v>
      </c>
      <c r="C141" s="32" t="s">
        <v>342</v>
      </c>
      <c r="D141" s="66" t="n">
        <f aca="false">ROUND(S141*T141,0)</f>
        <v>435</v>
      </c>
      <c r="E141" s="66" t="n">
        <f aca="false">ROUND(S141,0)-D141</f>
        <v>388</v>
      </c>
      <c r="F141" s="66" t="n">
        <f aca="false">IF(COUNTA(D141:E141)=0,"",SUM(D141:E141))</f>
        <v>823</v>
      </c>
      <c r="G141" s="47" t="n">
        <f aca="false">IF(OR(F141="",F141=0),"",D141/F141)</f>
        <v>0.528554070473876</v>
      </c>
      <c r="H141" s="47" t="n">
        <f aca="false">IF(OR(F141="",F141=0),"",E141/F141)</f>
        <v>0.471445929526124</v>
      </c>
      <c r="I141" s="32" t="s">
        <v>187</v>
      </c>
      <c r="J141" s="36" t="n">
        <v>2.14160243278479</v>
      </c>
      <c r="K141" s="36" t="n">
        <f aca="false">$K$8</f>
        <v>1.08142818440797</v>
      </c>
      <c r="L141" s="36" t="n">
        <f aca="false">SQRT(J141^2+K141^2)</f>
        <v>2.39915566359118</v>
      </c>
      <c r="M141" s="47" t="n">
        <f aca="false">IF(G141="","",MAX(0,G141-1.96*L141/100))</f>
        <v>0.481530619467489</v>
      </c>
      <c r="N141" s="47" t="n">
        <f aca="false">IF(G141="","",MIN(1,G141+1.96*L141/100))</f>
        <v>0.575577521480263</v>
      </c>
      <c r="O141" s="66" t="n">
        <f aca="false">ROUND(S141*W141,0)</f>
        <v>70</v>
      </c>
      <c r="P141" s="66" t="n">
        <f aca="false">IF(F141="","",ROUND(SQRT((F141*L141/100)^2+(G141*O141)^2),0))</f>
        <v>42</v>
      </c>
      <c r="R141" s="67" t="n">
        <v>1.24849559811524</v>
      </c>
      <c r="S141" s="68" t="n">
        <f aca="false">U141*V141*$F$5</f>
        <v>823.491577335375</v>
      </c>
      <c r="T141" s="69" t="n">
        <f aca="false">MAX(0,MIN(1,R141/100+$D$5))</f>
        <v>0.528154038496267</v>
      </c>
      <c r="U141" s="69" t="n">
        <v>0.616385911179173</v>
      </c>
      <c r="V141" s="68" t="n">
        <v>1336</v>
      </c>
      <c r="W141" s="69" t="n">
        <v>0.084758520671361</v>
      </c>
      <c r="X141" s="70" t="s">
        <v>194</v>
      </c>
      <c r="Y141" s="70" t="s">
        <v>189</v>
      </c>
    </row>
    <row r="142" customFormat="false" ht="15" hidden="false" customHeight="false" outlineLevel="0" collapsed="false">
      <c r="A142" s="32" t="s">
        <v>256</v>
      </c>
      <c r="B142" s="32" t="s">
        <v>340</v>
      </c>
      <c r="C142" s="32" t="s">
        <v>343</v>
      </c>
      <c r="D142" s="66" t="n">
        <f aca="false">ROUND(S142*T142,0)</f>
        <v>632</v>
      </c>
      <c r="E142" s="66" t="n">
        <f aca="false">ROUND(S142,0)-D142</f>
        <v>599</v>
      </c>
      <c r="F142" s="66" t="n">
        <f aca="false">IF(COUNTA(D142:E142)=0,"",SUM(D142:E142))</f>
        <v>1231</v>
      </c>
      <c r="G142" s="47" t="n">
        <f aca="false">IF(OR(F142="",F142=0),"",D142/F142)</f>
        <v>0.51340373679935</v>
      </c>
      <c r="H142" s="47" t="n">
        <f aca="false">IF(OR(F142="",F142=0),"",E142/F142)</f>
        <v>0.48659626320065</v>
      </c>
      <c r="I142" s="32" t="s">
        <v>187</v>
      </c>
      <c r="J142" s="36" t="n">
        <v>1.97223401507502</v>
      </c>
      <c r="K142" s="36" t="n">
        <f aca="false">$K$8</f>
        <v>1.08142818440797</v>
      </c>
      <c r="L142" s="36" t="n">
        <f aca="false">SQRT(J142^2+K142^2)</f>
        <v>2.24926519740356</v>
      </c>
      <c r="M142" s="47" t="n">
        <f aca="false">IF(G142="","",MAX(0,G142-1.96*L142/100))</f>
        <v>0.46931813893024</v>
      </c>
      <c r="N142" s="47" t="n">
        <f aca="false">IF(G142="","",MIN(1,G142+1.96*L142/100))</f>
        <v>0.55748933466846</v>
      </c>
      <c r="O142" s="66" t="n">
        <f aca="false">ROUND(S142*W142,0)</f>
        <v>77</v>
      </c>
      <c r="P142" s="66" t="n">
        <f aca="false">IF(F142="","",ROUND(SQRT((F142*L142/100)^2+(G142*O142)^2),0))</f>
        <v>48</v>
      </c>
      <c r="R142" s="67" t="n">
        <v>-0.169766105309996</v>
      </c>
      <c r="S142" s="68" t="n">
        <f aca="false">U142*V142*$F$5</f>
        <v>1230.51149425287</v>
      </c>
      <c r="T142" s="69" t="n">
        <f aca="false">MAX(0,MIN(1,R142/100+$D$5))</f>
        <v>0.513971421462015</v>
      </c>
      <c r="U142" s="69" t="n">
        <v>0.58735632183908</v>
      </c>
      <c r="V142" s="68" t="n">
        <v>2095</v>
      </c>
      <c r="W142" s="69" t="n">
        <v>0.0626598089245614</v>
      </c>
      <c r="X142" s="70" t="s">
        <v>227</v>
      </c>
      <c r="Y142" s="70" t="s">
        <v>189</v>
      </c>
    </row>
    <row r="143" customFormat="false" ht="15" hidden="false" customHeight="false" outlineLevel="0" collapsed="false">
      <c r="A143" s="32" t="s">
        <v>256</v>
      </c>
      <c r="B143" s="32" t="s">
        <v>340</v>
      </c>
      <c r="C143" s="32" t="s">
        <v>344</v>
      </c>
      <c r="D143" s="66" t="n">
        <f aca="false">ROUND(S143*T143,0)</f>
        <v>514</v>
      </c>
      <c r="E143" s="66" t="n">
        <f aca="false">ROUND(S143,0)-D143</f>
        <v>413</v>
      </c>
      <c r="F143" s="66" t="n">
        <f aca="false">IF(COUNTA(D143:E143)=0,"",SUM(D143:E143))</f>
        <v>927</v>
      </c>
      <c r="G143" s="47" t="n">
        <f aca="false">IF(OR(F143="",F143=0),"",D143/F143)</f>
        <v>0.554476806903991</v>
      </c>
      <c r="H143" s="47" t="n">
        <f aca="false">IF(OR(F143="",F143=0),"",E143/F143)</f>
        <v>0.445523193096009</v>
      </c>
      <c r="I143" s="32" t="s">
        <v>187</v>
      </c>
      <c r="J143" s="36" t="n">
        <v>1.97223401507502</v>
      </c>
      <c r="K143" s="36" t="n">
        <f aca="false">$K$8</f>
        <v>1.08142818440797</v>
      </c>
      <c r="L143" s="36" t="n">
        <f aca="false">SQRT(J143^2+K143^2)</f>
        <v>2.24926519740356</v>
      </c>
      <c r="M143" s="47" t="n">
        <f aca="false">IF(G143="","",MAX(0,G143-1.96*L143/100))</f>
        <v>0.510391209034882</v>
      </c>
      <c r="N143" s="47" t="n">
        <f aca="false">IF(G143="","",MIN(1,G143+1.96*L143/100))</f>
        <v>0.598562404773101</v>
      </c>
      <c r="O143" s="66" t="n">
        <f aca="false">ROUND(S143*W143,0)</f>
        <v>58</v>
      </c>
      <c r="P143" s="66" t="n">
        <f aca="false">IF(F143="","",ROUND(SQRT((F143*L143/100)^2+(G143*O143)^2),0))</f>
        <v>38</v>
      </c>
      <c r="R143" s="67" t="n">
        <v>3.89095681894044</v>
      </c>
      <c r="S143" s="68" t="n">
        <f aca="false">U143*V143*$F$5</f>
        <v>927.10447761194</v>
      </c>
      <c r="T143" s="69" t="n">
        <f aca="false">MAX(0,MIN(1,R143/100+$D$5))</f>
        <v>0.554578650704519</v>
      </c>
      <c r="U143" s="69" t="n">
        <v>0.546641791044776</v>
      </c>
      <c r="V143" s="68" t="n">
        <v>1696</v>
      </c>
      <c r="W143" s="69" t="n">
        <v>0.0626598089245614</v>
      </c>
      <c r="X143" s="70" t="s">
        <v>227</v>
      </c>
      <c r="Y143" s="70" t="s">
        <v>189</v>
      </c>
    </row>
    <row r="144" customFormat="false" ht="15" hidden="false" customHeight="false" outlineLevel="0" collapsed="false">
      <c r="A144" s="32" t="s">
        <v>256</v>
      </c>
      <c r="B144" s="32" t="s">
        <v>340</v>
      </c>
      <c r="C144" s="32" t="s">
        <v>345</v>
      </c>
      <c r="D144" s="66" t="n">
        <f aca="false">ROUND(S144*T144,0)</f>
        <v>289</v>
      </c>
      <c r="E144" s="66" t="n">
        <f aca="false">ROUND(S144,0)-D144</f>
        <v>282</v>
      </c>
      <c r="F144" s="66" t="n">
        <f aca="false">IF(COUNTA(D144:E144)=0,"",SUM(D144:E144))</f>
        <v>571</v>
      </c>
      <c r="G144" s="47" t="n">
        <f aca="false">IF(OR(F144="",F144=0),"",D144/F144)</f>
        <v>0.506129597197898</v>
      </c>
      <c r="H144" s="47" t="n">
        <f aca="false">IF(OR(F144="",F144=0),"",E144/F144)</f>
        <v>0.493870402802102</v>
      </c>
      <c r="I144" s="32" t="s">
        <v>187</v>
      </c>
      <c r="J144" s="36" t="n">
        <v>2.14160243278479</v>
      </c>
      <c r="K144" s="36" t="n">
        <f aca="false">$K$8</f>
        <v>1.08142818440797</v>
      </c>
      <c r="L144" s="36" t="n">
        <f aca="false">SQRT(J144^2+K144^2)</f>
        <v>2.39915566359118</v>
      </c>
      <c r="M144" s="47" t="n">
        <f aca="false">IF(G144="","",MAX(0,G144-1.96*L144/100))</f>
        <v>0.459106146191511</v>
      </c>
      <c r="N144" s="47" t="n">
        <f aca="false">IF(G144="","",MIN(1,G144+1.96*L144/100))</f>
        <v>0.553153048204286</v>
      </c>
      <c r="O144" s="66" t="n">
        <f aca="false">ROUND(S144*W144,0)</f>
        <v>48</v>
      </c>
      <c r="P144" s="66" t="n">
        <f aca="false">IF(F144="","",ROUND(SQRT((F144*L144/100)^2+(G144*O144)^2),0))</f>
        <v>28</v>
      </c>
      <c r="R144" s="67" t="n">
        <v>-1.03060036680496</v>
      </c>
      <c r="S144" s="68" t="n">
        <f aca="false">U144*V144*$F$5</f>
        <v>571.471747700394</v>
      </c>
      <c r="T144" s="69" t="n">
        <f aca="false">MAX(0,MIN(1,R144/100+$D$5))</f>
        <v>0.505363078847065</v>
      </c>
      <c r="U144" s="69" t="n">
        <v>0.727989487516426</v>
      </c>
      <c r="V144" s="68" t="n">
        <v>785</v>
      </c>
      <c r="W144" s="69" t="n">
        <v>0.084758520671361</v>
      </c>
      <c r="X144" s="70" t="s">
        <v>194</v>
      </c>
      <c r="Y144" s="70" t="s">
        <v>189</v>
      </c>
    </row>
    <row r="145" customFormat="false" ht="15" hidden="false" customHeight="false" outlineLevel="0" collapsed="false">
      <c r="A145" s="32" t="s">
        <v>256</v>
      </c>
      <c r="B145" s="32" t="s">
        <v>340</v>
      </c>
      <c r="C145" s="32" t="s">
        <v>346</v>
      </c>
      <c r="D145" s="66" t="n">
        <f aca="false">ROUND(S145*T145,0)</f>
        <v>570</v>
      </c>
      <c r="E145" s="66" t="n">
        <f aca="false">ROUND(S145,0)-D145</f>
        <v>435</v>
      </c>
      <c r="F145" s="66" t="n">
        <f aca="false">IF(COUNTA(D145:E145)=0,"",SUM(D145:E145))</f>
        <v>1005</v>
      </c>
      <c r="G145" s="47" t="n">
        <f aca="false">IF(OR(F145="",F145=0),"",D145/F145)</f>
        <v>0.567164179104478</v>
      </c>
      <c r="H145" s="47" t="n">
        <f aca="false">IF(OR(F145="",F145=0),"",E145/F145)</f>
        <v>0.432835820895522</v>
      </c>
      <c r="I145" s="32" t="s">
        <v>187</v>
      </c>
      <c r="J145" s="36" t="n">
        <v>1.97223401507502</v>
      </c>
      <c r="K145" s="36" t="n">
        <f aca="false">$K$8</f>
        <v>1.08142818440797</v>
      </c>
      <c r="L145" s="36" t="n">
        <f aca="false">SQRT(J145^2+K145^2)</f>
        <v>2.24926519740356</v>
      </c>
      <c r="M145" s="47" t="n">
        <f aca="false">IF(G145="","",MAX(0,G145-1.96*L145/100))</f>
        <v>0.523078581235368</v>
      </c>
      <c r="N145" s="47" t="n">
        <f aca="false">IF(G145="","",MIN(1,G145+1.96*L145/100))</f>
        <v>0.611249776973587</v>
      </c>
      <c r="O145" s="66" t="n">
        <f aca="false">ROUND(S145*W145,0)</f>
        <v>63</v>
      </c>
      <c r="P145" s="66" t="n">
        <f aca="false">IF(F145="","",ROUND(SQRT((F145*L145/100)^2+(G145*O145)^2),0))</f>
        <v>42</v>
      </c>
      <c r="R145" s="67" t="n">
        <v>5.16209197954945</v>
      </c>
      <c r="S145" s="68" t="n">
        <f aca="false">U145*V145*$F$5</f>
        <v>1004.53991291727</v>
      </c>
      <c r="T145" s="69" t="n">
        <f aca="false">MAX(0,MIN(1,R145/100+$D$5))</f>
        <v>0.567290002310609</v>
      </c>
      <c r="U145" s="69" t="n">
        <v>0.730043541364296</v>
      </c>
      <c r="V145" s="68" t="n">
        <v>1376</v>
      </c>
      <c r="W145" s="69" t="n">
        <v>0.0626598089245614</v>
      </c>
      <c r="X145" s="70" t="s">
        <v>227</v>
      </c>
      <c r="Y145" s="70" t="s">
        <v>189</v>
      </c>
    </row>
    <row r="146" customFormat="false" ht="15" hidden="false" customHeight="false" outlineLevel="0" collapsed="false">
      <c r="A146" s="32" t="s">
        <v>256</v>
      </c>
      <c r="B146" s="32" t="s">
        <v>347</v>
      </c>
      <c r="C146" s="32" t="s">
        <v>348</v>
      </c>
      <c r="D146" s="66" t="n">
        <f aca="false">ROUND(S146*T146,0)</f>
        <v>396</v>
      </c>
      <c r="E146" s="66" t="n">
        <f aca="false">ROUND(S146,0)-D146</f>
        <v>207</v>
      </c>
      <c r="F146" s="66" t="n">
        <f aca="false">IF(COUNTA(D146:E146)=0,"",SUM(D146:E146))</f>
        <v>603</v>
      </c>
      <c r="G146" s="47" t="n">
        <f aca="false">IF(OR(F146="",F146=0),"",D146/F146)</f>
        <v>0.656716417910448</v>
      </c>
      <c r="H146" s="47" t="n">
        <f aca="false">IF(OR(F146="",F146=0),"",E146/F146)</f>
        <v>0.343283582089552</v>
      </c>
      <c r="I146" s="32" t="s">
        <v>187</v>
      </c>
      <c r="J146" s="36" t="n">
        <v>2.14160243278479</v>
      </c>
      <c r="K146" s="36" t="n">
        <f aca="false">$K$8</f>
        <v>1.08142818440797</v>
      </c>
      <c r="L146" s="36" t="n">
        <f aca="false">SQRT(J146^2+K146^2)</f>
        <v>2.39915566359118</v>
      </c>
      <c r="M146" s="47" t="n">
        <f aca="false">IF(G146="","",MAX(0,G146-1.96*L146/100))</f>
        <v>0.609692966904061</v>
      </c>
      <c r="N146" s="47" t="n">
        <f aca="false">IF(G146="","",MIN(1,G146+1.96*L146/100))</f>
        <v>0.703739868916835</v>
      </c>
      <c r="O146" s="66" t="n">
        <f aca="false">ROUND(S146*W146,0)</f>
        <v>51</v>
      </c>
      <c r="P146" s="66" t="n">
        <f aca="false">IF(F146="","",ROUND(SQRT((F146*L146/100)^2+(G146*O146)^2),0))</f>
        <v>36</v>
      </c>
      <c r="R146" s="67" t="n">
        <v>14.1161075191499</v>
      </c>
      <c r="S146" s="68" t="n">
        <f aca="false">U146*V146*$F$5</f>
        <v>603.200953137411</v>
      </c>
      <c r="T146" s="69" t="n">
        <f aca="false">MAX(0,MIN(1,R146/100+$D$5))</f>
        <v>0.656830157706615</v>
      </c>
      <c r="U146" s="69" t="n">
        <v>0.453534551231136</v>
      </c>
      <c r="V146" s="68" t="n">
        <v>1330</v>
      </c>
      <c r="W146" s="69" t="n">
        <v>0.084758520671361</v>
      </c>
      <c r="X146" s="70" t="s">
        <v>194</v>
      </c>
      <c r="Y146" s="70" t="s">
        <v>189</v>
      </c>
    </row>
    <row r="147" customFormat="false" ht="15" hidden="false" customHeight="false" outlineLevel="0" collapsed="false">
      <c r="A147" s="32" t="s">
        <v>256</v>
      </c>
      <c r="B147" s="32" t="s">
        <v>347</v>
      </c>
      <c r="C147" s="32" t="s">
        <v>349</v>
      </c>
      <c r="D147" s="66" t="n">
        <f aca="false">ROUND(S147*T147,0)</f>
        <v>304</v>
      </c>
      <c r="E147" s="66" t="n">
        <f aca="false">ROUND(S147,0)-D147</f>
        <v>180</v>
      </c>
      <c r="F147" s="66" t="n">
        <f aca="false">IF(COUNTA(D147:E147)=0,"",SUM(D147:E147))</f>
        <v>484</v>
      </c>
      <c r="G147" s="47" t="n">
        <f aca="false">IF(OR(F147="",F147=0),"",D147/F147)</f>
        <v>0.628099173553719</v>
      </c>
      <c r="H147" s="47" t="n">
        <f aca="false">IF(OR(F147="",F147=0),"",E147/F147)</f>
        <v>0.371900826446281</v>
      </c>
      <c r="I147" s="32" t="s">
        <v>187</v>
      </c>
      <c r="J147" s="36" t="n">
        <v>3.09428986375504</v>
      </c>
      <c r="K147" s="36" t="n">
        <f aca="false">$K$8</f>
        <v>1.08142818440797</v>
      </c>
      <c r="L147" s="36" t="n">
        <f aca="false">SQRT(J147^2+K147^2)</f>
        <v>3.27782194131547</v>
      </c>
      <c r="M147" s="47" t="n">
        <f aca="false">IF(G147="","",MAX(0,G147-1.96*L147/100))</f>
        <v>0.563853863503936</v>
      </c>
      <c r="N147" s="47" t="n">
        <f aca="false">IF(G147="","",MIN(1,G147+1.96*L147/100))</f>
        <v>0.692344483603502</v>
      </c>
      <c r="O147" s="66" t="n">
        <f aca="false">ROUND(S147*W147,0)</f>
        <v>70</v>
      </c>
      <c r="P147" s="66" t="n">
        <f aca="false">IF(F147="","",ROUND(SQRT((F147*L147/100)^2+(G147*O147)^2),0))</f>
        <v>47</v>
      </c>
      <c r="R147" s="67" t="n">
        <v>11.2105844581871</v>
      </c>
      <c r="S147" s="68" t="n">
        <f aca="false">U147*V147*$F$5</f>
        <v>483.987301587302</v>
      </c>
      <c r="T147" s="69" t="n">
        <f aca="false">MAX(0,MIN(1,R147/100+$D$5))</f>
        <v>0.627774927096986</v>
      </c>
      <c r="U147" s="69" t="n">
        <v>0.499470899470899</v>
      </c>
      <c r="V147" s="68" t="n">
        <v>969</v>
      </c>
      <c r="W147" s="69" t="n">
        <v>0.144238908687966</v>
      </c>
      <c r="X147" s="70" t="s">
        <v>188</v>
      </c>
      <c r="Y147" s="70" t="s">
        <v>189</v>
      </c>
    </row>
    <row r="148" customFormat="false" ht="15" hidden="false" customHeight="false" outlineLevel="0" collapsed="false">
      <c r="A148" s="32" t="s">
        <v>256</v>
      </c>
      <c r="B148" s="32" t="s">
        <v>347</v>
      </c>
      <c r="C148" s="32" t="s">
        <v>350</v>
      </c>
      <c r="D148" s="66" t="n">
        <f aca="false">ROUND(S148*T148,0)</f>
        <v>334</v>
      </c>
      <c r="E148" s="66" t="n">
        <f aca="false">ROUND(S148,0)-D148</f>
        <v>181</v>
      </c>
      <c r="F148" s="66" t="n">
        <f aca="false">IF(COUNTA(D148:E148)=0,"",SUM(D148:E148))</f>
        <v>515</v>
      </c>
      <c r="G148" s="47" t="n">
        <f aca="false">IF(OR(F148="",F148=0),"",D148/F148)</f>
        <v>0.648543689320388</v>
      </c>
      <c r="H148" s="47" t="n">
        <f aca="false">IF(OR(F148="",F148=0),"",E148/F148)</f>
        <v>0.351456310679612</v>
      </c>
      <c r="I148" s="32" t="s">
        <v>187</v>
      </c>
      <c r="J148" s="36" t="n">
        <v>3.09428986375504</v>
      </c>
      <c r="K148" s="36" t="n">
        <f aca="false">$K$8</f>
        <v>1.08142818440797</v>
      </c>
      <c r="L148" s="36" t="n">
        <f aca="false">SQRT(J148^2+K148^2)</f>
        <v>3.27782194131547</v>
      </c>
      <c r="M148" s="47" t="n">
        <f aca="false">IF(G148="","",MAX(0,G148-1.96*L148/100))</f>
        <v>0.584298379270605</v>
      </c>
      <c r="N148" s="47" t="n">
        <f aca="false">IF(G148="","",MIN(1,G148+1.96*L148/100))</f>
        <v>0.712788999370172</v>
      </c>
      <c r="O148" s="66" t="n">
        <f aca="false">ROUND(S148*W148,0)</f>
        <v>74</v>
      </c>
      <c r="P148" s="66" t="n">
        <f aca="false">IF(F148="","",ROUND(SQRT((F148*L148/100)^2+(G148*O148)^2),0))</f>
        <v>51</v>
      </c>
      <c r="R148" s="67" t="n">
        <v>13.2903401076537</v>
      </c>
      <c r="S148" s="68" t="n">
        <f aca="false">U148*V148*$F$5</f>
        <v>515.312883435583</v>
      </c>
      <c r="T148" s="69" t="n">
        <f aca="false">MAX(0,MIN(1,R148/100+$D$5))</f>
        <v>0.648572483591652</v>
      </c>
      <c r="U148" s="69" t="n">
        <v>0.620858895705521</v>
      </c>
      <c r="V148" s="68" t="n">
        <v>830</v>
      </c>
      <c r="W148" s="69" t="n">
        <v>0.144238908687966</v>
      </c>
      <c r="X148" s="70" t="s">
        <v>188</v>
      </c>
      <c r="Y148" s="70" t="s">
        <v>189</v>
      </c>
    </row>
    <row r="149" customFormat="false" ht="15" hidden="false" customHeight="false" outlineLevel="0" collapsed="false">
      <c r="A149" s="32" t="s">
        <v>256</v>
      </c>
      <c r="B149" s="32" t="s">
        <v>351</v>
      </c>
      <c r="C149" s="32" t="s">
        <v>351</v>
      </c>
      <c r="D149" s="66" t="n">
        <f aca="false">ROUND(S149*T149,0)</f>
        <v>267</v>
      </c>
      <c r="E149" s="66" t="n">
        <f aca="false">ROUND(S149,0)-D149</f>
        <v>217</v>
      </c>
      <c r="F149" s="66" t="n">
        <f aca="false">IF(COUNTA(D149:E149)=0,"",SUM(D149:E149))</f>
        <v>484</v>
      </c>
      <c r="G149" s="47" t="n">
        <f aca="false">IF(OR(F149="",F149=0),"",D149/F149)</f>
        <v>0.551652892561984</v>
      </c>
      <c r="H149" s="47" t="n">
        <f aca="false">IF(OR(F149="",F149=0),"",E149/F149)</f>
        <v>0.448347107438017</v>
      </c>
      <c r="I149" s="32" t="s">
        <v>187</v>
      </c>
      <c r="J149" s="36" t="n">
        <v>3.09428986375504</v>
      </c>
      <c r="K149" s="36" t="n">
        <f aca="false">$K$8</f>
        <v>1.08142818440797</v>
      </c>
      <c r="L149" s="36" t="n">
        <f aca="false">SQRT(J149^2+K149^2)</f>
        <v>3.27782194131547</v>
      </c>
      <c r="M149" s="47" t="n">
        <f aca="false">IF(G149="","",MAX(0,G149-1.96*L149/100))</f>
        <v>0.4874075825122</v>
      </c>
      <c r="N149" s="47" t="n">
        <f aca="false">IF(G149="","",MIN(1,G149+1.96*L149/100))</f>
        <v>0.615898202611767</v>
      </c>
      <c r="O149" s="66" t="n">
        <f aca="false">ROUND(S149*W149,0)</f>
        <v>70</v>
      </c>
      <c r="P149" s="66" t="n">
        <f aca="false">IF(F149="","",ROUND(SQRT((F149*L149/100)^2+(G149*O149)^2),0))</f>
        <v>42</v>
      </c>
      <c r="R149" s="67" t="n">
        <v>3.51639989825973</v>
      </c>
      <c r="S149" s="68" t="n">
        <f aca="false">U149*V149*$F$5</f>
        <v>483.913480885312</v>
      </c>
      <c r="T149" s="69" t="n">
        <f aca="false">MAX(0,MIN(1,R149/100+$D$5))</f>
        <v>0.550833081497712</v>
      </c>
      <c r="U149" s="69" t="n">
        <v>0.469818913480885</v>
      </c>
      <c r="V149" s="68" t="n">
        <v>1030</v>
      </c>
      <c r="W149" s="69" t="n">
        <v>0.144238908687966</v>
      </c>
      <c r="X149" s="70" t="s">
        <v>188</v>
      </c>
      <c r="Y149" s="70" t="s">
        <v>189</v>
      </c>
    </row>
    <row r="150" customFormat="false" ht="15" hidden="false" customHeight="false" outlineLevel="0" collapsed="false">
      <c r="A150" s="32" t="s">
        <v>256</v>
      </c>
      <c r="B150" s="32" t="s">
        <v>352</v>
      </c>
      <c r="C150" s="32" t="s">
        <v>352</v>
      </c>
      <c r="D150" s="66" t="n">
        <f aca="false">ROUND(S150*T150,0)</f>
        <v>541</v>
      </c>
      <c r="E150" s="66" t="n">
        <f aca="false">ROUND(S150,0)-D150</f>
        <v>1116</v>
      </c>
      <c r="F150" s="66" t="n">
        <f aca="false">IF(COUNTA(D150:E150)=0,"",SUM(D150:E150))</f>
        <v>1657</v>
      </c>
      <c r="G150" s="47" t="n">
        <f aca="false">IF(OR(F150="",F150=0),"",D150/F150)</f>
        <v>0.326493663246832</v>
      </c>
      <c r="H150" s="47" t="n">
        <f aca="false">IF(OR(F150="",F150=0),"",E150/F150)</f>
        <v>0.673506336753168</v>
      </c>
      <c r="I150" s="32" t="s">
        <v>187</v>
      </c>
      <c r="J150" s="36" t="n">
        <v>1.97223401507502</v>
      </c>
      <c r="K150" s="36" t="n">
        <f aca="false">$K$8</f>
        <v>1.08142818440797</v>
      </c>
      <c r="L150" s="36" t="n">
        <f aca="false">SQRT(J150^2+K150^2)</f>
        <v>2.24926519740356</v>
      </c>
      <c r="M150" s="47" t="n">
        <f aca="false">IF(G150="","",MAX(0,G150-1.96*L150/100))</f>
        <v>0.282408065377722</v>
      </c>
      <c r="N150" s="47" t="n">
        <f aca="false">IF(G150="","",MIN(1,G150+1.96*L150/100))</f>
        <v>0.370579261115941</v>
      </c>
      <c r="O150" s="66" t="n">
        <f aca="false">ROUND(S150*W150,0)</f>
        <v>104</v>
      </c>
      <c r="P150" s="66" t="n">
        <f aca="false">IF(F150="","",ROUND(SQRT((F150*L150/100)^2+(G150*O150)^2),0))</f>
        <v>50</v>
      </c>
      <c r="R150" s="67" t="n">
        <v>-18.9357622631943</v>
      </c>
      <c r="S150" s="68" t="n">
        <f aca="false">U150*V150*$F$5</f>
        <v>1656.73758865248</v>
      </c>
      <c r="T150" s="69" t="n">
        <f aca="false">MAX(0,MIN(1,R150/100+$D$5))</f>
        <v>0.326311459883172</v>
      </c>
      <c r="U150" s="69" t="n">
        <v>0.66750104297038</v>
      </c>
      <c r="V150" s="68" t="n">
        <v>2482</v>
      </c>
      <c r="W150" s="69" t="n">
        <v>0.0626598089245614</v>
      </c>
      <c r="X150" s="70" t="s">
        <v>227</v>
      </c>
      <c r="Y150" s="70" t="s">
        <v>189</v>
      </c>
    </row>
    <row r="151" customFormat="false" ht="15" hidden="false" customHeight="false" outlineLevel="0" collapsed="false">
      <c r="A151" s="32" t="s">
        <v>256</v>
      </c>
      <c r="B151" s="32" t="s">
        <v>353</v>
      </c>
      <c r="C151" s="32" t="s">
        <v>354</v>
      </c>
      <c r="D151" s="66" t="n">
        <f aca="false">ROUND(S151*T151,0)</f>
        <v>762</v>
      </c>
      <c r="E151" s="66" t="n">
        <f aca="false">ROUND(S151,0)-D151</f>
        <v>778</v>
      </c>
      <c r="F151" s="66" t="n">
        <f aca="false">IF(COUNTA(D151:E151)=0,"",SUM(D151:E151))</f>
        <v>1540</v>
      </c>
      <c r="G151" s="47" t="n">
        <f aca="false">IF(OR(F151="",F151=0),"",D151/F151)</f>
        <v>0.494805194805195</v>
      </c>
      <c r="H151" s="47" t="n">
        <f aca="false">IF(OR(F151="",F151=0),"",E151/F151)</f>
        <v>0.505194805194805</v>
      </c>
      <c r="I151" s="32" t="s">
        <v>187</v>
      </c>
      <c r="J151" s="36" t="n">
        <v>1.97223401507502</v>
      </c>
      <c r="K151" s="36" t="n">
        <f aca="false">$K$8</f>
        <v>1.08142818440797</v>
      </c>
      <c r="L151" s="36" t="n">
        <f aca="false">SQRT(J151^2+K151^2)</f>
        <v>2.24926519740356</v>
      </c>
      <c r="M151" s="47" t="n">
        <f aca="false">IF(G151="","",MAX(0,G151-1.96*L151/100))</f>
        <v>0.450719596936085</v>
      </c>
      <c r="N151" s="47" t="n">
        <f aca="false">IF(G151="","",MIN(1,G151+1.96*L151/100))</f>
        <v>0.538890792674305</v>
      </c>
      <c r="O151" s="66" t="n">
        <f aca="false">ROUND(S151*W151,0)</f>
        <v>97</v>
      </c>
      <c r="P151" s="66" t="n">
        <f aca="false">IF(F151="","",ROUND(SQRT((F151*L151/100)^2+(G151*O151)^2),0))</f>
        <v>59</v>
      </c>
      <c r="R151" s="67" t="n">
        <v>-2.10000938522174</v>
      </c>
      <c r="S151" s="68" t="n">
        <f aca="false">U151*V151*$F$5</f>
        <v>1540.493339254</v>
      </c>
      <c r="T151" s="69" t="n">
        <f aca="false">MAX(0,MIN(1,R151/100+$D$5))</f>
        <v>0.494668988662898</v>
      </c>
      <c r="U151" s="69" t="n">
        <v>0.670071047957371</v>
      </c>
      <c r="V151" s="68" t="n">
        <v>2299</v>
      </c>
      <c r="W151" s="69" t="n">
        <v>0.0626598089245614</v>
      </c>
      <c r="X151" s="70" t="s">
        <v>227</v>
      </c>
      <c r="Y151" s="70" t="s">
        <v>189</v>
      </c>
    </row>
    <row r="152" customFormat="false" ht="15" hidden="false" customHeight="false" outlineLevel="0" collapsed="false">
      <c r="A152" s="32" t="s">
        <v>256</v>
      </c>
      <c r="B152" s="32" t="s">
        <v>353</v>
      </c>
      <c r="C152" s="32" t="s">
        <v>355</v>
      </c>
      <c r="D152" s="66" t="n">
        <f aca="false">ROUND(S152*T152,0)</f>
        <v>864</v>
      </c>
      <c r="E152" s="66" t="n">
        <f aca="false">ROUND(S152,0)-D152</f>
        <v>831</v>
      </c>
      <c r="F152" s="66" t="n">
        <f aca="false">IF(COUNTA(D152:E152)=0,"",SUM(D152:E152))</f>
        <v>1695</v>
      </c>
      <c r="G152" s="47" t="n">
        <f aca="false">IF(OR(F152="",F152=0),"",D152/F152)</f>
        <v>0.509734513274336</v>
      </c>
      <c r="H152" s="47" t="n">
        <f aca="false">IF(OR(F152="",F152=0),"",E152/F152)</f>
        <v>0.490265486725664</v>
      </c>
      <c r="I152" s="32" t="s">
        <v>187</v>
      </c>
      <c r="J152" s="36" t="n">
        <v>1.97223401507502</v>
      </c>
      <c r="K152" s="36" t="n">
        <f aca="false">$K$8</f>
        <v>1.08142818440797</v>
      </c>
      <c r="L152" s="36" t="n">
        <f aca="false">SQRT(J152^2+K152^2)</f>
        <v>2.24926519740356</v>
      </c>
      <c r="M152" s="47" t="n">
        <f aca="false">IF(G152="","",MAX(0,G152-1.96*L152/100))</f>
        <v>0.465648915405227</v>
      </c>
      <c r="N152" s="47" t="n">
        <f aca="false">IF(G152="","",MIN(1,G152+1.96*L152/100))</f>
        <v>0.553820111143446</v>
      </c>
      <c r="O152" s="66" t="n">
        <f aca="false">ROUND(S152*W152,0)</f>
        <v>106</v>
      </c>
      <c r="P152" s="66" t="n">
        <f aca="false">IF(F152="","",ROUND(SQRT((F152*L152/100)^2+(G152*O152)^2),0))</f>
        <v>66</v>
      </c>
      <c r="R152" s="67" t="n">
        <v>-0.595811489986138</v>
      </c>
      <c r="S152" s="68" t="n">
        <f aca="false">U152*V152*$F$5</f>
        <v>1695.44705882353</v>
      </c>
      <c r="T152" s="69" t="n">
        <f aca="false">MAX(0,MIN(1,R152/100+$D$5))</f>
        <v>0.509710967615254</v>
      </c>
      <c r="U152" s="69" t="n">
        <v>0.620588235294118</v>
      </c>
      <c r="V152" s="68" t="n">
        <v>2732</v>
      </c>
      <c r="W152" s="69" t="n">
        <v>0.0626598089245614</v>
      </c>
      <c r="X152" s="70" t="s">
        <v>227</v>
      </c>
      <c r="Y152" s="70" t="s">
        <v>189</v>
      </c>
    </row>
    <row r="153" customFormat="false" ht="15" hidden="false" customHeight="false" outlineLevel="0" collapsed="false">
      <c r="A153" s="32" t="s">
        <v>256</v>
      </c>
      <c r="B153" s="32" t="s">
        <v>353</v>
      </c>
      <c r="C153" s="32" t="s">
        <v>356</v>
      </c>
      <c r="D153" s="66" t="n">
        <f aca="false">ROUND(S153*T153,0)</f>
        <v>1513</v>
      </c>
      <c r="E153" s="66" t="n">
        <f aca="false">ROUND(S153,0)-D153</f>
        <v>1452</v>
      </c>
      <c r="F153" s="66" t="n">
        <f aca="false">IF(COUNTA(D153:E153)=0,"",SUM(D153:E153))</f>
        <v>2965</v>
      </c>
      <c r="G153" s="47" t="n">
        <f aca="false">IF(OR(F153="",F153=0),"",D153/F153)</f>
        <v>0.510286677908938</v>
      </c>
      <c r="H153" s="47" t="n">
        <f aca="false">IF(OR(F153="",F153=0),"",E153/F153)</f>
        <v>0.489713322091062</v>
      </c>
      <c r="I153" s="32" t="s">
        <v>187</v>
      </c>
      <c r="J153" s="36" t="n">
        <v>1.97223401507502</v>
      </c>
      <c r="K153" s="36" t="n">
        <f aca="false">$K$8</f>
        <v>1.08142818440797</v>
      </c>
      <c r="L153" s="36" t="n">
        <f aca="false">SQRT(J153^2+K153^2)</f>
        <v>2.24926519740356</v>
      </c>
      <c r="M153" s="47" t="n">
        <f aca="false">IF(G153="","",MAX(0,G153-1.96*L153/100))</f>
        <v>0.466201080039828</v>
      </c>
      <c r="N153" s="47" t="n">
        <f aca="false">IF(G153="","",MIN(1,G153+1.96*L153/100))</f>
        <v>0.554372275778047</v>
      </c>
      <c r="O153" s="66" t="n">
        <f aca="false">ROUND(S153*W153,0)</f>
        <v>186</v>
      </c>
      <c r="P153" s="66" t="n">
        <f aca="false">IF(F153="","",ROUND(SQRT((F153*L153/100)^2+(G153*O153)^2),0))</f>
        <v>116</v>
      </c>
      <c r="R153" s="67" t="n">
        <v>-0.54890851624846</v>
      </c>
      <c r="S153" s="68" t="n">
        <f aca="false">U153*V153*$F$5</f>
        <v>2965.37262012693</v>
      </c>
      <c r="T153" s="69" t="n">
        <f aca="false">MAX(0,MIN(1,R153/100+$D$5))</f>
        <v>0.51017999735263</v>
      </c>
      <c r="U153" s="69" t="n">
        <v>0.668177697189484</v>
      </c>
      <c r="V153" s="68" t="n">
        <v>4438</v>
      </c>
      <c r="W153" s="69" t="n">
        <v>0.0626598089245614</v>
      </c>
      <c r="X153" s="70" t="s">
        <v>227</v>
      </c>
      <c r="Y153" s="70" t="s">
        <v>189</v>
      </c>
    </row>
    <row r="154" customFormat="false" ht="15" hidden="false" customHeight="false" outlineLevel="0" collapsed="false">
      <c r="A154" s="32" t="s">
        <v>256</v>
      </c>
      <c r="B154" s="32" t="s">
        <v>353</v>
      </c>
      <c r="C154" s="32" t="s">
        <v>357</v>
      </c>
      <c r="D154" s="66" t="n">
        <f aca="false">ROUND(S154*T154,0)</f>
        <v>736</v>
      </c>
      <c r="E154" s="66" t="n">
        <f aca="false">ROUND(S154,0)-D154</f>
        <v>772</v>
      </c>
      <c r="F154" s="66" t="n">
        <f aca="false">IF(COUNTA(D154:E154)=0,"",SUM(D154:E154))</f>
        <v>1508</v>
      </c>
      <c r="G154" s="47" t="n">
        <f aca="false">IF(OR(F154="",F154=0),"",D154/F154)</f>
        <v>0.488063660477454</v>
      </c>
      <c r="H154" s="47" t="n">
        <f aca="false">IF(OR(F154="",F154=0),"",E154/F154)</f>
        <v>0.511936339522547</v>
      </c>
      <c r="I154" s="32" t="s">
        <v>187</v>
      </c>
      <c r="J154" s="36" t="n">
        <v>1.97223401507502</v>
      </c>
      <c r="K154" s="36" t="n">
        <f aca="false">$K$8</f>
        <v>1.08142818440797</v>
      </c>
      <c r="L154" s="36" t="n">
        <f aca="false">SQRT(J154^2+K154^2)</f>
        <v>2.24926519740356</v>
      </c>
      <c r="M154" s="47" t="n">
        <f aca="false">IF(G154="","",MAX(0,G154-1.96*L154/100))</f>
        <v>0.443978062608344</v>
      </c>
      <c r="N154" s="47" t="n">
        <f aca="false">IF(G154="","",MIN(1,G154+1.96*L154/100))</f>
        <v>0.532149258346563</v>
      </c>
      <c r="O154" s="66" t="n">
        <f aca="false">ROUND(S154*W154,0)</f>
        <v>94</v>
      </c>
      <c r="P154" s="66" t="n">
        <f aca="false">IF(F154="","",ROUND(SQRT((F154*L154/100)^2+(G154*O154)^2),0))</f>
        <v>57</v>
      </c>
      <c r="R154" s="67" t="n">
        <v>-2.76912902688701</v>
      </c>
      <c r="S154" s="68" t="n">
        <f aca="false">U154*V154*$F$5</f>
        <v>1507.62659380692</v>
      </c>
      <c r="T154" s="69" t="n">
        <f aca="false">MAX(0,MIN(1,R154/100+$D$5))</f>
        <v>0.487977792246245</v>
      </c>
      <c r="U154" s="69" t="n">
        <v>0.679417122040073</v>
      </c>
      <c r="V154" s="68" t="n">
        <v>2219</v>
      </c>
      <c r="W154" s="69" t="n">
        <v>0.0626598089245614</v>
      </c>
      <c r="X154" s="70" t="s">
        <v>227</v>
      </c>
      <c r="Y154" s="70" t="s">
        <v>189</v>
      </c>
    </row>
    <row r="155" customFormat="false" ht="15" hidden="false" customHeight="false" outlineLevel="0" collapsed="false">
      <c r="A155" s="32" t="s">
        <v>256</v>
      </c>
      <c r="B155" s="32" t="s">
        <v>353</v>
      </c>
      <c r="C155" s="32" t="s">
        <v>358</v>
      </c>
      <c r="D155" s="66" t="n">
        <f aca="false">ROUND(S155*T155,0)</f>
        <v>679</v>
      </c>
      <c r="E155" s="66" t="n">
        <f aca="false">ROUND(S155,0)-D155</f>
        <v>705</v>
      </c>
      <c r="F155" s="66" t="n">
        <f aca="false">IF(COUNTA(D155:E155)=0,"",SUM(D155:E155))</f>
        <v>1384</v>
      </c>
      <c r="G155" s="47" t="n">
        <f aca="false">IF(OR(F155="",F155=0),"",D155/F155)</f>
        <v>0.490606936416185</v>
      </c>
      <c r="H155" s="47" t="n">
        <f aca="false">IF(OR(F155="",F155=0),"",E155/F155)</f>
        <v>0.509393063583815</v>
      </c>
      <c r="I155" s="32" t="s">
        <v>187</v>
      </c>
      <c r="J155" s="36" t="n">
        <v>1.97223401507502</v>
      </c>
      <c r="K155" s="36" t="n">
        <f aca="false">$K$8</f>
        <v>1.08142818440797</v>
      </c>
      <c r="L155" s="36" t="n">
        <f aca="false">SQRT(J155^2+K155^2)</f>
        <v>2.24926519740356</v>
      </c>
      <c r="M155" s="47" t="n">
        <f aca="false">IF(G155="","",MAX(0,G155-1.96*L155/100))</f>
        <v>0.446521338547075</v>
      </c>
      <c r="N155" s="47" t="n">
        <f aca="false">IF(G155="","",MIN(1,G155+1.96*L155/100))</f>
        <v>0.534692534285295</v>
      </c>
      <c r="O155" s="66" t="n">
        <f aca="false">ROUND(S155*W155,0)</f>
        <v>87</v>
      </c>
      <c r="P155" s="66" t="n">
        <f aca="false">IF(F155="","",ROUND(SQRT((F155*L155/100)^2+(G155*O155)^2),0))</f>
        <v>53</v>
      </c>
      <c r="R155" s="67" t="n">
        <v>-2.52147906368381</v>
      </c>
      <c r="S155" s="68" t="n">
        <f aca="false">U155*V155*$F$5</f>
        <v>1383.95299145299</v>
      </c>
      <c r="T155" s="69" t="n">
        <f aca="false">MAX(0,MIN(1,R155/100+$D$5))</f>
        <v>0.490454291878277</v>
      </c>
      <c r="U155" s="69" t="n">
        <v>0.643399810066477</v>
      </c>
      <c r="V155" s="68" t="n">
        <v>2151</v>
      </c>
      <c r="W155" s="69" t="n">
        <v>0.0626598089245614</v>
      </c>
      <c r="X155" s="70" t="s">
        <v>227</v>
      </c>
      <c r="Y155" s="70" t="s">
        <v>189</v>
      </c>
    </row>
    <row r="156" customFormat="false" ht="15" hidden="false" customHeight="false" outlineLevel="0" collapsed="false">
      <c r="A156" s="32" t="s">
        <v>256</v>
      </c>
      <c r="B156" s="32" t="s">
        <v>353</v>
      </c>
      <c r="C156" s="32" t="s">
        <v>359</v>
      </c>
      <c r="D156" s="66" t="n">
        <f aca="false">ROUND(S156*T156,0)</f>
        <v>589</v>
      </c>
      <c r="E156" s="66" t="n">
        <f aca="false">ROUND(S156,0)-D156</f>
        <v>593</v>
      </c>
      <c r="F156" s="66" t="n">
        <f aca="false">IF(COUNTA(D156:E156)=0,"",SUM(D156:E156))</f>
        <v>1182</v>
      </c>
      <c r="G156" s="47" t="n">
        <f aca="false">IF(OR(F156="",F156=0),"",D156/F156)</f>
        <v>0.498307952622673</v>
      </c>
      <c r="H156" s="47" t="n">
        <f aca="false">IF(OR(F156="",F156=0),"",E156/F156)</f>
        <v>0.501692047377327</v>
      </c>
      <c r="I156" s="32" t="s">
        <v>187</v>
      </c>
      <c r="J156" s="36" t="n">
        <v>1.97223401507502</v>
      </c>
      <c r="K156" s="36" t="n">
        <f aca="false">$K$8</f>
        <v>1.08142818440797</v>
      </c>
      <c r="L156" s="36" t="n">
        <f aca="false">SQRT(J156^2+K156^2)</f>
        <v>2.24926519740356</v>
      </c>
      <c r="M156" s="47" t="n">
        <f aca="false">IF(G156="","",MAX(0,G156-1.96*L156/100))</f>
        <v>0.454222354753564</v>
      </c>
      <c r="N156" s="47" t="n">
        <f aca="false">IF(G156="","",MIN(1,G156+1.96*L156/100))</f>
        <v>0.542393550491783</v>
      </c>
      <c r="O156" s="66" t="n">
        <f aca="false">ROUND(S156*W156,0)</f>
        <v>74</v>
      </c>
      <c r="P156" s="66" t="n">
        <f aca="false">IF(F156="","",ROUND(SQRT((F156*L156/100)^2+(G156*O156)^2),0))</f>
        <v>45</v>
      </c>
      <c r="R156" s="67" t="n">
        <v>-1.68521424848944</v>
      </c>
      <c r="S156" s="68" t="n">
        <f aca="false">U156*V156*$F$5</f>
        <v>1181.67359413203</v>
      </c>
      <c r="T156" s="69" t="n">
        <f aca="false">MAX(0,MIN(1,R156/100+$D$5))</f>
        <v>0.498816940030221</v>
      </c>
      <c r="U156" s="69" t="n">
        <v>0.737163814180929</v>
      </c>
      <c r="V156" s="68" t="n">
        <v>1603</v>
      </c>
      <c r="W156" s="69" t="n">
        <v>0.0626598089245614</v>
      </c>
      <c r="X156" s="70" t="s">
        <v>227</v>
      </c>
      <c r="Y156" s="70" t="s">
        <v>189</v>
      </c>
    </row>
    <row r="157" customFormat="false" ht="15" hidden="false" customHeight="false" outlineLevel="0" collapsed="false">
      <c r="A157" s="32" t="s">
        <v>256</v>
      </c>
      <c r="B157" s="32" t="s">
        <v>353</v>
      </c>
      <c r="C157" s="32" t="s">
        <v>360</v>
      </c>
      <c r="D157" s="66" t="n">
        <f aca="false">ROUND(S157*T157,0)</f>
        <v>1246</v>
      </c>
      <c r="E157" s="66" t="n">
        <f aca="false">ROUND(S157,0)-D157</f>
        <v>1256</v>
      </c>
      <c r="F157" s="66" t="n">
        <f aca="false">IF(COUNTA(D157:E157)=0,"",SUM(D157:E157))</f>
        <v>2502</v>
      </c>
      <c r="G157" s="47" t="n">
        <f aca="false">IF(OR(F157="",F157=0),"",D157/F157)</f>
        <v>0.498001598721023</v>
      </c>
      <c r="H157" s="47" t="n">
        <f aca="false">IF(OR(F157="",F157=0),"",E157/F157)</f>
        <v>0.501998401278977</v>
      </c>
      <c r="I157" s="32" t="s">
        <v>187</v>
      </c>
      <c r="J157" s="36" t="n">
        <v>1.97223401507502</v>
      </c>
      <c r="K157" s="36" t="n">
        <f aca="false">$K$8</f>
        <v>1.08142818440797</v>
      </c>
      <c r="L157" s="36" t="n">
        <f aca="false">SQRT(J157^2+K157^2)</f>
        <v>2.24926519740356</v>
      </c>
      <c r="M157" s="47" t="n">
        <f aca="false">IF(G157="","",MAX(0,G157-1.96*L157/100))</f>
        <v>0.453916000851913</v>
      </c>
      <c r="N157" s="47" t="n">
        <f aca="false">IF(G157="","",MIN(1,G157+1.96*L157/100))</f>
        <v>0.542087196590133</v>
      </c>
      <c r="O157" s="66" t="n">
        <f aca="false">ROUND(S157*W157,0)</f>
        <v>157</v>
      </c>
      <c r="P157" s="66" t="n">
        <f aca="false">IF(F157="","",ROUND(SQRT((F157*L157/100)^2+(G157*O157)^2),0))</f>
        <v>96</v>
      </c>
      <c r="R157" s="67" t="n">
        <v>-1.75449893294406</v>
      </c>
      <c r="S157" s="68" t="n">
        <f aca="false">U157*V157*$F$5</f>
        <v>2501.86532550992</v>
      </c>
      <c r="T157" s="69" t="n">
        <f aca="false">MAX(0,MIN(1,R157/100+$D$5))</f>
        <v>0.498124093185674</v>
      </c>
      <c r="U157" s="69" t="n">
        <v>0.618049734562727</v>
      </c>
      <c r="V157" s="68" t="n">
        <v>4048</v>
      </c>
      <c r="W157" s="69" t="n">
        <v>0.0626598089245614</v>
      </c>
      <c r="X157" s="70" t="s">
        <v>227</v>
      </c>
      <c r="Y157" s="70" t="s">
        <v>189</v>
      </c>
    </row>
    <row r="158" customFormat="false" ht="15" hidden="false" customHeight="false" outlineLevel="0" collapsed="false">
      <c r="A158" s="32" t="s">
        <v>256</v>
      </c>
      <c r="B158" s="32" t="s">
        <v>353</v>
      </c>
      <c r="C158" s="32" t="s">
        <v>361</v>
      </c>
      <c r="D158" s="66" t="n">
        <f aca="false">ROUND(S158*T158,0)</f>
        <v>703</v>
      </c>
      <c r="E158" s="66" t="n">
        <f aca="false">ROUND(S158,0)-D158</f>
        <v>610</v>
      </c>
      <c r="F158" s="66" t="n">
        <f aca="false">IF(COUNTA(D158:E158)=0,"",SUM(D158:E158))</f>
        <v>1313</v>
      </c>
      <c r="G158" s="47" t="n">
        <f aca="false">IF(OR(F158="",F158=0),"",D158/F158)</f>
        <v>0.535415079969535</v>
      </c>
      <c r="H158" s="47" t="n">
        <f aca="false">IF(OR(F158="",F158=0),"",E158/F158)</f>
        <v>0.464584920030465</v>
      </c>
      <c r="I158" s="32" t="s">
        <v>187</v>
      </c>
      <c r="J158" s="36" t="n">
        <v>1.97223401507502</v>
      </c>
      <c r="K158" s="36" t="n">
        <f aca="false">$K$8</f>
        <v>1.08142818440797</v>
      </c>
      <c r="L158" s="36" t="n">
        <f aca="false">SQRT(J158^2+K158^2)</f>
        <v>2.24926519740356</v>
      </c>
      <c r="M158" s="47" t="n">
        <f aca="false">IF(G158="","",MAX(0,G158-1.96*L158/100))</f>
        <v>0.491329482100426</v>
      </c>
      <c r="N158" s="47" t="n">
        <f aca="false">IF(G158="","",MIN(1,G158+1.96*L158/100))</f>
        <v>0.579500677838645</v>
      </c>
      <c r="O158" s="66" t="n">
        <f aca="false">ROUND(S158*W158,0)</f>
        <v>82</v>
      </c>
      <c r="P158" s="66" t="n">
        <f aca="false">IF(F158="","",ROUND(SQRT((F158*L158/100)^2+(G158*O158)^2),0))</f>
        <v>53</v>
      </c>
      <c r="R158" s="67" t="n">
        <v>1.97925399611008</v>
      </c>
      <c r="S158" s="68" t="n">
        <f aca="false">U158*V158*$F$5</f>
        <v>1312.71</v>
      </c>
      <c r="T158" s="69" t="n">
        <f aca="false">MAX(0,MIN(1,R158/100+$D$5))</f>
        <v>0.535461622476216</v>
      </c>
      <c r="U158" s="69" t="n">
        <v>0.658</v>
      </c>
      <c r="V158" s="68" t="n">
        <v>1995</v>
      </c>
      <c r="W158" s="69" t="n">
        <v>0.0626598089245614</v>
      </c>
      <c r="X158" s="70" t="s">
        <v>227</v>
      </c>
      <c r="Y158" s="70" t="s">
        <v>189</v>
      </c>
    </row>
    <row r="159" customFormat="false" ht="15" hidden="false" customHeight="false" outlineLevel="0" collapsed="false">
      <c r="A159" s="32" t="s">
        <v>256</v>
      </c>
      <c r="B159" s="32" t="s">
        <v>353</v>
      </c>
      <c r="C159" s="32" t="s">
        <v>362</v>
      </c>
      <c r="D159" s="66" t="n">
        <f aca="false">ROUND(S159*T159,0)</f>
        <v>691</v>
      </c>
      <c r="E159" s="66" t="n">
        <f aca="false">ROUND(S159,0)-D159</f>
        <v>651</v>
      </c>
      <c r="F159" s="66" t="n">
        <f aca="false">IF(COUNTA(D159:E159)=0,"",SUM(D159:E159))</f>
        <v>1342</v>
      </c>
      <c r="G159" s="47" t="n">
        <f aca="false">IF(OR(F159="",F159=0),"",D159/F159)</f>
        <v>0.514903129657228</v>
      </c>
      <c r="H159" s="47" t="n">
        <f aca="false">IF(OR(F159="",F159=0),"",E159/F159)</f>
        <v>0.485096870342772</v>
      </c>
      <c r="I159" s="32" t="s">
        <v>187</v>
      </c>
      <c r="J159" s="36" t="n">
        <v>1.97223401507502</v>
      </c>
      <c r="K159" s="36" t="n">
        <f aca="false">$K$8</f>
        <v>1.08142818440797</v>
      </c>
      <c r="L159" s="36" t="n">
        <f aca="false">SQRT(J159^2+K159^2)</f>
        <v>2.24926519740356</v>
      </c>
      <c r="M159" s="47" t="n">
        <f aca="false">IF(G159="","",MAX(0,G159-1.96*L159/100))</f>
        <v>0.470817531788118</v>
      </c>
      <c r="N159" s="47" t="n">
        <f aca="false">IF(G159="","",MIN(1,G159+1.96*L159/100))</f>
        <v>0.558988727526338</v>
      </c>
      <c r="O159" s="66" t="n">
        <f aca="false">ROUND(S159*W159,0)</f>
        <v>84</v>
      </c>
      <c r="P159" s="66" t="n">
        <f aca="false">IF(F159="","",ROUND(SQRT((F159*L159/100)^2+(G159*O159)^2),0))</f>
        <v>53</v>
      </c>
      <c r="R159" s="67" t="n">
        <v>-0.0566052795144142</v>
      </c>
      <c r="S159" s="68" t="n">
        <f aca="false">U159*V159*$F$5</f>
        <v>1342.44359673025</v>
      </c>
      <c r="T159" s="69" t="n">
        <f aca="false">MAX(0,MIN(1,R159/100+$D$5))</f>
        <v>0.515103029719971</v>
      </c>
      <c r="U159" s="69" t="n">
        <v>0.726430517711172</v>
      </c>
      <c r="V159" s="68" t="n">
        <v>1848</v>
      </c>
      <c r="W159" s="69" t="n">
        <v>0.0626598089245614</v>
      </c>
      <c r="X159" s="70" t="s">
        <v>227</v>
      </c>
      <c r="Y159" s="70" t="s">
        <v>189</v>
      </c>
    </row>
    <row r="160" customFormat="false" ht="15" hidden="false" customHeight="false" outlineLevel="0" collapsed="false">
      <c r="A160" s="32" t="s">
        <v>256</v>
      </c>
      <c r="B160" s="32" t="s">
        <v>353</v>
      </c>
      <c r="C160" s="32" t="s">
        <v>363</v>
      </c>
      <c r="D160" s="66" t="n">
        <f aca="false">ROUND(S160*T160,0)</f>
        <v>449</v>
      </c>
      <c r="E160" s="66" t="n">
        <f aca="false">ROUND(S160,0)-D160</f>
        <v>431</v>
      </c>
      <c r="F160" s="66" t="n">
        <f aca="false">IF(COUNTA(D160:E160)=0,"",SUM(D160:E160))</f>
        <v>880</v>
      </c>
      <c r="G160" s="47" t="n">
        <f aca="false">IF(OR(F160="",F160=0),"",D160/F160)</f>
        <v>0.510227272727273</v>
      </c>
      <c r="H160" s="47" t="n">
        <f aca="false">IF(OR(F160="",F160=0),"",E160/F160)</f>
        <v>0.489772727272727</v>
      </c>
      <c r="I160" s="32" t="s">
        <v>187</v>
      </c>
      <c r="J160" s="36" t="n">
        <v>2.14160243278479</v>
      </c>
      <c r="K160" s="36" t="n">
        <f aca="false">$K$8</f>
        <v>1.08142818440797</v>
      </c>
      <c r="L160" s="36" t="n">
        <f aca="false">SQRT(J160^2+K160^2)</f>
        <v>2.39915566359118</v>
      </c>
      <c r="M160" s="47" t="n">
        <f aca="false">IF(G160="","",MAX(0,G160-1.96*L160/100))</f>
        <v>0.463203821720886</v>
      </c>
      <c r="N160" s="47" t="n">
        <f aca="false">IF(G160="","",MIN(1,G160+1.96*L160/100))</f>
        <v>0.55725072373366</v>
      </c>
      <c r="O160" s="66" t="n">
        <f aca="false">ROUND(S160*W160,0)</f>
        <v>75</v>
      </c>
      <c r="P160" s="66" t="n">
        <f aca="false">IF(F160="","",ROUND(SQRT((F160*L160/100)^2+(G160*O160)^2),0))</f>
        <v>44</v>
      </c>
      <c r="R160" s="67" t="n">
        <v>-0.546438903961328</v>
      </c>
      <c r="S160" s="68" t="n">
        <f aca="false">U160*V160*$F$5</f>
        <v>879.958115183246</v>
      </c>
      <c r="T160" s="69" t="n">
        <f aca="false">MAX(0,MIN(1,R160/100+$D$5))</f>
        <v>0.510204693475502</v>
      </c>
      <c r="U160" s="69" t="n">
        <v>0.668661181750187</v>
      </c>
      <c r="V160" s="68" t="n">
        <v>1316</v>
      </c>
      <c r="W160" s="69" t="n">
        <v>0.084758520671361</v>
      </c>
      <c r="X160" s="70" t="s">
        <v>194</v>
      </c>
      <c r="Y160" s="70" t="s">
        <v>189</v>
      </c>
    </row>
    <row r="161" customFormat="false" ht="15" hidden="false" customHeight="false" outlineLevel="0" collapsed="false">
      <c r="A161" s="32" t="s">
        <v>256</v>
      </c>
      <c r="B161" s="32" t="s">
        <v>364</v>
      </c>
      <c r="C161" s="32" t="s">
        <v>364</v>
      </c>
      <c r="D161" s="66" t="n">
        <f aca="false">ROUND(S161*T161,0)</f>
        <v>848</v>
      </c>
      <c r="E161" s="66" t="n">
        <f aca="false">ROUND(S161,0)-D161</f>
        <v>1356</v>
      </c>
      <c r="F161" s="66" t="n">
        <f aca="false">IF(COUNTA(D161:E161)=0,"",SUM(D161:E161))</f>
        <v>2204</v>
      </c>
      <c r="G161" s="47" t="n">
        <f aca="false">IF(OR(F161="",F161=0),"",D161/F161)</f>
        <v>0.38475499092559</v>
      </c>
      <c r="H161" s="47" t="n">
        <f aca="false">IF(OR(F161="",F161=0),"",E161/F161)</f>
        <v>0.61524500907441</v>
      </c>
      <c r="I161" s="32" t="s">
        <v>187</v>
      </c>
      <c r="J161" s="36" t="n">
        <v>1.97223401507502</v>
      </c>
      <c r="K161" s="36" t="n">
        <f aca="false">$K$8</f>
        <v>1.08142818440797</v>
      </c>
      <c r="L161" s="36" t="n">
        <f aca="false">SQRT(J161^2+K161^2)</f>
        <v>2.24926519740356</v>
      </c>
      <c r="M161" s="47" t="n">
        <f aca="false">IF(G161="","",MAX(0,G161-1.96*L161/100))</f>
        <v>0.34066939305648</v>
      </c>
      <c r="N161" s="47" t="n">
        <f aca="false">IF(G161="","",MIN(1,G161+1.96*L161/100))</f>
        <v>0.4288405887947</v>
      </c>
      <c r="O161" s="66" t="n">
        <f aca="false">ROUND(S161*W161,0)</f>
        <v>138</v>
      </c>
      <c r="P161" s="66" t="n">
        <f aca="false">IF(F161="","",ROUND(SQRT((F161*L161/100)^2+(G161*O161)^2),0))</f>
        <v>73</v>
      </c>
      <c r="R161" s="67" t="n">
        <v>-13.10612975292</v>
      </c>
      <c r="S161" s="68" t="n">
        <f aca="false">U161*V161*$F$5</f>
        <v>2204.10505319149</v>
      </c>
      <c r="T161" s="69" t="n">
        <f aca="false">MAX(0,MIN(1,R161/100+$D$5))</f>
        <v>0.384607784985916</v>
      </c>
      <c r="U161" s="69" t="n">
        <v>0.71841755319149</v>
      </c>
      <c r="V161" s="68" t="n">
        <v>3068</v>
      </c>
      <c r="W161" s="69" t="n">
        <v>0.0626598089245614</v>
      </c>
      <c r="X161" s="70" t="s">
        <v>227</v>
      </c>
      <c r="Y161" s="70" t="s">
        <v>189</v>
      </c>
    </row>
    <row r="162" customFormat="false" ht="15" hidden="false" customHeight="false" outlineLevel="0" collapsed="false">
      <c r="A162" s="32" t="s">
        <v>256</v>
      </c>
      <c r="B162" s="32" t="s">
        <v>365</v>
      </c>
      <c r="C162" s="32" t="s">
        <v>365</v>
      </c>
      <c r="D162" s="66" t="n">
        <f aca="false">ROUND(S162*T162,0)</f>
        <v>447</v>
      </c>
      <c r="E162" s="66" t="n">
        <f aca="false">ROUND(S162,0)-D162</f>
        <v>790</v>
      </c>
      <c r="F162" s="66" t="n">
        <f aca="false">IF(COUNTA(D162:E162)=0,"",SUM(D162:E162))</f>
        <v>1237</v>
      </c>
      <c r="G162" s="47" t="n">
        <f aca="false">IF(OR(F162="",F162=0),"",D162/F162)</f>
        <v>0.361358124494745</v>
      </c>
      <c r="H162" s="47" t="n">
        <f aca="false">IF(OR(F162="",F162=0),"",E162/F162)</f>
        <v>0.638641875505255</v>
      </c>
      <c r="I162" s="32" t="s">
        <v>187</v>
      </c>
      <c r="J162" s="36" t="n">
        <v>1.97223401507502</v>
      </c>
      <c r="K162" s="36" t="n">
        <f aca="false">$K$8</f>
        <v>1.08142818440797</v>
      </c>
      <c r="L162" s="36" t="n">
        <f aca="false">SQRT(J162^2+K162^2)</f>
        <v>2.24926519740356</v>
      </c>
      <c r="M162" s="47" t="n">
        <f aca="false">IF(G162="","",MAX(0,G162-1.96*L162/100))</f>
        <v>0.317272526625636</v>
      </c>
      <c r="N162" s="47" t="n">
        <f aca="false">IF(G162="","",MIN(1,G162+1.96*L162/100))</f>
        <v>0.405443722363855</v>
      </c>
      <c r="O162" s="66" t="n">
        <f aca="false">ROUND(S162*W162,0)</f>
        <v>78</v>
      </c>
      <c r="P162" s="66" t="n">
        <f aca="false">IF(F162="","",ROUND(SQRT((F162*L162/100)^2+(G162*O162)^2),0))</f>
        <v>40</v>
      </c>
      <c r="R162" s="67" t="n">
        <v>-15.4304220926791</v>
      </c>
      <c r="S162" s="68" t="n">
        <f aca="false">U162*V162*$F$5</f>
        <v>1236.97340124505</v>
      </c>
      <c r="T162" s="69" t="n">
        <f aca="false">MAX(0,MIN(1,R162/100+$D$5))</f>
        <v>0.361364861588325</v>
      </c>
      <c r="U162" s="69" t="n">
        <v>0.688737973967176</v>
      </c>
      <c r="V162" s="68" t="n">
        <v>1796</v>
      </c>
      <c r="W162" s="69" t="n">
        <v>0.0626598089245614</v>
      </c>
      <c r="X162" s="70" t="s">
        <v>227</v>
      </c>
      <c r="Y162" s="70" t="s">
        <v>189</v>
      </c>
    </row>
    <row r="163" customFormat="false" ht="15" hidden="false" customHeight="false" outlineLevel="0" collapsed="false">
      <c r="A163" s="32" t="s">
        <v>256</v>
      </c>
      <c r="B163" s="32" t="s">
        <v>366</v>
      </c>
      <c r="C163" s="32" t="s">
        <v>367</v>
      </c>
      <c r="D163" s="66" t="n">
        <f aca="false">ROUND(S163*T163,0)</f>
        <v>150</v>
      </c>
      <c r="E163" s="66" t="n">
        <f aca="false">ROUND(S163,0)-D163</f>
        <v>413</v>
      </c>
      <c r="F163" s="66" t="n">
        <f aca="false">IF(COUNTA(D163:E163)=0,"",SUM(D163:E163))</f>
        <v>563</v>
      </c>
      <c r="G163" s="47" t="n">
        <f aca="false">IF(OR(F163="",F163=0),"",D163/F163)</f>
        <v>0.266429840142096</v>
      </c>
      <c r="H163" s="47" t="n">
        <f aca="false">IF(OR(F163="",F163=0),"",E163/F163)</f>
        <v>0.733570159857904</v>
      </c>
      <c r="I163" s="32" t="s">
        <v>187</v>
      </c>
      <c r="J163" s="36" t="n">
        <v>3.09428986375504</v>
      </c>
      <c r="K163" s="36" t="n">
        <f aca="false">$K$8</f>
        <v>1.08142818440797</v>
      </c>
      <c r="L163" s="36" t="n">
        <f aca="false">SQRT(J163^2+K163^2)</f>
        <v>3.27782194131547</v>
      </c>
      <c r="M163" s="47" t="n">
        <f aca="false">IF(G163="","",MAX(0,G163-1.96*L163/100))</f>
        <v>0.202184530092313</v>
      </c>
      <c r="N163" s="47" t="n">
        <f aca="false">IF(G163="","",MIN(1,G163+1.96*L163/100))</f>
        <v>0.330675150191879</v>
      </c>
      <c r="O163" s="66" t="n">
        <f aca="false">ROUND(S163*W163,0)</f>
        <v>81</v>
      </c>
      <c r="P163" s="66" t="n">
        <f aca="false">IF(F163="","",ROUND(SQRT((F163*L163/100)^2+(G163*O163)^2),0))</f>
        <v>28</v>
      </c>
      <c r="R163" s="67" t="n">
        <v>-24.9125838752573</v>
      </c>
      <c r="S163" s="68" t="n">
        <f aca="false">U163*V163*$F$5</f>
        <v>562.682926829269</v>
      </c>
      <c r="T163" s="69" t="n">
        <f aca="false">MAX(0,MIN(1,R163/100+$D$5))</f>
        <v>0.266543243762542</v>
      </c>
      <c r="U163" s="69" t="n">
        <v>0.731707317073171</v>
      </c>
      <c r="V163" s="68" t="n">
        <v>769</v>
      </c>
      <c r="W163" s="69" t="n">
        <v>0.144238908687966</v>
      </c>
      <c r="X163" s="70" t="s">
        <v>188</v>
      </c>
      <c r="Y163" s="70" t="s">
        <v>189</v>
      </c>
    </row>
    <row r="164" customFormat="false" ht="15" hidden="false" customHeight="false" outlineLevel="0" collapsed="false">
      <c r="A164" s="32" t="s">
        <v>256</v>
      </c>
      <c r="B164" s="32" t="s">
        <v>366</v>
      </c>
      <c r="C164" s="32" t="s">
        <v>368</v>
      </c>
      <c r="D164" s="66" t="n">
        <f aca="false">ROUND(S164*T164,0)</f>
        <v>124</v>
      </c>
      <c r="E164" s="66" t="n">
        <f aca="false">ROUND(S164,0)-D164</f>
        <v>259</v>
      </c>
      <c r="F164" s="66" t="n">
        <f aca="false">IF(COUNTA(D164:E164)=0,"",SUM(D164:E164))</f>
        <v>383</v>
      </c>
      <c r="G164" s="47" t="n">
        <f aca="false">IF(OR(F164="",F164=0),"",D164/F164)</f>
        <v>0.323759791122715</v>
      </c>
      <c r="H164" s="47" t="n">
        <f aca="false">IF(OR(F164="",F164=0),"",E164/F164)</f>
        <v>0.676240208877285</v>
      </c>
      <c r="I164" s="32" t="s">
        <v>187</v>
      </c>
      <c r="J164" s="36" t="n">
        <v>3.09428986375504</v>
      </c>
      <c r="K164" s="36" t="n">
        <f aca="false">$K$8</f>
        <v>1.08142818440797</v>
      </c>
      <c r="L164" s="36" t="n">
        <f aca="false">SQRT(J164^2+K164^2)</f>
        <v>3.27782194131547</v>
      </c>
      <c r="M164" s="47" t="n">
        <f aca="false">IF(G164="","",MAX(0,G164-1.96*L164/100))</f>
        <v>0.259514481072932</v>
      </c>
      <c r="N164" s="47" t="n">
        <f aca="false">IF(G164="","",MIN(1,G164+1.96*L164/100))</f>
        <v>0.388005101172499</v>
      </c>
      <c r="O164" s="66" t="n">
        <f aca="false">ROUND(S164*W164,0)</f>
        <v>55</v>
      </c>
      <c r="P164" s="66" t="n">
        <f aca="false">IF(F164="","",ROUND(SQRT((F164*L164/100)^2+(G164*O164)^2),0))</f>
        <v>22</v>
      </c>
      <c r="R164" s="67" t="n">
        <v>-19.273411943115</v>
      </c>
      <c r="S164" s="68" t="n">
        <f aca="false">U164*V164*$F$5</f>
        <v>382.588235294118</v>
      </c>
      <c r="T164" s="69" t="n">
        <f aca="false">MAX(0,MIN(1,R164/100+$D$5))</f>
        <v>0.322934963083965</v>
      </c>
      <c r="U164" s="69" t="n">
        <v>0.705882352941177</v>
      </c>
      <c r="V164" s="68" t="n">
        <v>542</v>
      </c>
      <c r="W164" s="69" t="n">
        <v>0.144238908687966</v>
      </c>
      <c r="X164" s="70" t="s">
        <v>188</v>
      </c>
      <c r="Y164" s="70" t="s">
        <v>189</v>
      </c>
    </row>
    <row r="165" customFormat="false" ht="15" hidden="false" customHeight="false" outlineLevel="0" collapsed="false">
      <c r="A165" s="32" t="s">
        <v>256</v>
      </c>
      <c r="B165" s="32" t="s">
        <v>366</v>
      </c>
      <c r="C165" s="32" t="s">
        <v>369</v>
      </c>
      <c r="D165" s="66" t="n">
        <f aca="false">ROUND(S165*T165,0)</f>
        <v>430</v>
      </c>
      <c r="E165" s="66" t="n">
        <f aca="false">ROUND(S165,0)-D165</f>
        <v>818</v>
      </c>
      <c r="F165" s="66" t="n">
        <f aca="false">IF(COUNTA(D165:E165)=0,"",SUM(D165:E165))</f>
        <v>1248</v>
      </c>
      <c r="G165" s="47" t="n">
        <f aca="false">IF(OR(F165="",F165=0),"",D165/F165)</f>
        <v>0.344551282051282</v>
      </c>
      <c r="H165" s="47" t="n">
        <f aca="false">IF(OR(F165="",F165=0),"",E165/F165)</f>
        <v>0.655448717948718</v>
      </c>
      <c r="I165" s="32" t="s">
        <v>187</v>
      </c>
      <c r="J165" s="36" t="n">
        <v>1.97223401507502</v>
      </c>
      <c r="K165" s="36" t="n">
        <f aca="false">$K$8</f>
        <v>1.08142818440797</v>
      </c>
      <c r="L165" s="36" t="n">
        <f aca="false">SQRT(J165^2+K165^2)</f>
        <v>2.24926519740356</v>
      </c>
      <c r="M165" s="47" t="n">
        <f aca="false">IF(G165="","",MAX(0,G165-1.96*L165/100))</f>
        <v>0.300465684182172</v>
      </c>
      <c r="N165" s="47" t="n">
        <f aca="false">IF(G165="","",MIN(1,G165+1.96*L165/100))</f>
        <v>0.388636879920392</v>
      </c>
      <c r="O165" s="66" t="n">
        <f aca="false">ROUND(S165*W165,0)</f>
        <v>78</v>
      </c>
      <c r="P165" s="66" t="n">
        <f aca="false">IF(F165="","",ROUND(SQRT((F165*L165/100)^2+(G165*O165)^2),0))</f>
        <v>39</v>
      </c>
      <c r="R165" s="67" t="n">
        <v>-17.1328023181246</v>
      </c>
      <c r="S165" s="68" t="n">
        <f aca="false">U165*V165*$F$5</f>
        <v>1248.26659471128</v>
      </c>
      <c r="T165" s="69" t="n">
        <f aca="false">MAX(0,MIN(1,R165/100+$D$5))</f>
        <v>0.344341059333869</v>
      </c>
      <c r="U165" s="69" t="n">
        <v>0.676200755531571</v>
      </c>
      <c r="V165" s="68" t="n">
        <v>1846</v>
      </c>
      <c r="W165" s="69" t="n">
        <v>0.0626598089245614</v>
      </c>
      <c r="X165" s="70" t="s">
        <v>227</v>
      </c>
      <c r="Y165" s="70" t="s">
        <v>189</v>
      </c>
    </row>
    <row r="166" customFormat="false" ht="15" hidden="false" customHeight="false" outlineLevel="0" collapsed="false">
      <c r="A166" s="32" t="s">
        <v>256</v>
      </c>
      <c r="B166" s="32" t="s">
        <v>370</v>
      </c>
      <c r="C166" s="32" t="s">
        <v>370</v>
      </c>
      <c r="D166" s="66" t="n">
        <f aca="false">ROUND(S166*T166,0)</f>
        <v>802</v>
      </c>
      <c r="E166" s="66" t="n">
        <f aca="false">ROUND(S166,0)-D166</f>
        <v>711</v>
      </c>
      <c r="F166" s="66" t="n">
        <f aca="false">IF(COUNTA(D166:E166)=0,"",SUM(D166:E166))</f>
        <v>1513</v>
      </c>
      <c r="G166" s="47" t="n">
        <f aca="false">IF(OR(F166="",F166=0),"",D166/F166)</f>
        <v>0.530072703238599</v>
      </c>
      <c r="H166" s="47" t="n">
        <f aca="false">IF(OR(F166="",F166=0),"",E166/F166)</f>
        <v>0.469927296761401</v>
      </c>
      <c r="I166" s="32" t="s">
        <v>187</v>
      </c>
      <c r="J166" s="36" t="n">
        <v>1.97223401507502</v>
      </c>
      <c r="K166" s="36" t="n">
        <f aca="false">$K$8</f>
        <v>1.08142818440797</v>
      </c>
      <c r="L166" s="36" t="n">
        <f aca="false">SQRT(J166^2+K166^2)</f>
        <v>2.24926519740356</v>
      </c>
      <c r="M166" s="47" t="n">
        <f aca="false">IF(G166="","",MAX(0,G166-1.96*L166/100))</f>
        <v>0.485987105369489</v>
      </c>
      <c r="N166" s="47" t="n">
        <f aca="false">IF(G166="","",MIN(1,G166+1.96*L166/100))</f>
        <v>0.574158301107709</v>
      </c>
      <c r="O166" s="66" t="n">
        <f aca="false">ROUND(S166*W166,0)</f>
        <v>95</v>
      </c>
      <c r="P166" s="66" t="n">
        <f aca="false">IF(F166="","",ROUND(SQRT((F166*L166/100)^2+(G166*O166)^2),0))</f>
        <v>61</v>
      </c>
      <c r="R166" s="67" t="n">
        <v>1.45987522478969</v>
      </c>
      <c r="S166" s="68" t="n">
        <f aca="false">U166*V166*$F$5</f>
        <v>1512.74151436031</v>
      </c>
      <c r="T166" s="69" t="n">
        <f aca="false">MAX(0,MIN(1,R166/100+$D$5))</f>
        <v>0.530267834763012</v>
      </c>
      <c r="U166" s="69" t="n">
        <v>0.616187989556136</v>
      </c>
      <c r="V166" s="68" t="n">
        <v>2455</v>
      </c>
      <c r="W166" s="69" t="n">
        <v>0.0626598089245614</v>
      </c>
      <c r="X166" s="70" t="s">
        <v>227</v>
      </c>
      <c r="Y166" s="70" t="s">
        <v>189</v>
      </c>
    </row>
    <row r="167" customFormat="false" ht="15" hidden="false" customHeight="false" outlineLevel="0" collapsed="false">
      <c r="A167" s="32" t="s">
        <v>256</v>
      </c>
      <c r="B167" s="32" t="s">
        <v>371</v>
      </c>
      <c r="C167" s="32" t="s">
        <v>372</v>
      </c>
      <c r="D167" s="66" t="n">
        <f aca="false">ROUND(S167*T167,0)</f>
        <v>813</v>
      </c>
      <c r="E167" s="66" t="n">
        <f aca="false">ROUND(S167,0)-D167</f>
        <v>1088</v>
      </c>
      <c r="F167" s="66" t="n">
        <f aca="false">IF(COUNTA(D167:E167)=0,"",SUM(D167:E167))</f>
        <v>1901</v>
      </c>
      <c r="G167" s="47" t="n">
        <f aca="false">IF(OR(F167="",F167=0),"",D167/F167)</f>
        <v>0.427669647553919</v>
      </c>
      <c r="H167" s="47" t="n">
        <f aca="false">IF(OR(F167="",F167=0),"",E167/F167)</f>
        <v>0.572330352446081</v>
      </c>
      <c r="I167" s="32" t="s">
        <v>187</v>
      </c>
      <c r="J167" s="36" t="n">
        <v>1.97223401507502</v>
      </c>
      <c r="K167" s="36" t="n">
        <f aca="false">$K$8</f>
        <v>1.08142818440797</v>
      </c>
      <c r="L167" s="36" t="n">
        <f aca="false">SQRT(J167^2+K167^2)</f>
        <v>2.24926519740356</v>
      </c>
      <c r="M167" s="47" t="n">
        <f aca="false">IF(G167="","",MAX(0,G167-1.96*L167/100))</f>
        <v>0.383584049684809</v>
      </c>
      <c r="N167" s="47" t="n">
        <f aca="false">IF(G167="","",MIN(1,G167+1.96*L167/100))</f>
        <v>0.471755245423029</v>
      </c>
      <c r="O167" s="66" t="n">
        <f aca="false">ROUND(S167*W167,0)</f>
        <v>119</v>
      </c>
      <c r="P167" s="66" t="n">
        <f aca="false">IF(F167="","",ROUND(SQRT((F167*L167/100)^2+(G167*O167)^2),0))</f>
        <v>66</v>
      </c>
      <c r="R167" s="67" t="n">
        <v>-8.82285551629606</v>
      </c>
      <c r="S167" s="68" t="n">
        <f aca="false">U167*V167*$F$5</f>
        <v>1901.09148856393</v>
      </c>
      <c r="T167" s="69" t="n">
        <f aca="false">MAX(0,MIN(1,R167/100+$D$5))</f>
        <v>0.427440527352154</v>
      </c>
      <c r="U167" s="69" t="n">
        <v>0.702287214098238</v>
      </c>
      <c r="V167" s="68" t="n">
        <v>2707</v>
      </c>
      <c r="W167" s="69" t="n">
        <v>0.0626598089245614</v>
      </c>
      <c r="X167" s="70" t="s">
        <v>227</v>
      </c>
      <c r="Y167" s="70" t="s">
        <v>189</v>
      </c>
    </row>
    <row r="168" customFormat="false" ht="15" hidden="false" customHeight="false" outlineLevel="0" collapsed="false">
      <c r="A168" s="32" t="s">
        <v>256</v>
      </c>
      <c r="B168" s="32" t="s">
        <v>371</v>
      </c>
      <c r="C168" s="32" t="s">
        <v>373</v>
      </c>
      <c r="D168" s="66" t="n">
        <f aca="false">ROUND(S168*T168,0)</f>
        <v>676</v>
      </c>
      <c r="E168" s="66" t="n">
        <f aca="false">ROUND(S168,0)-D168</f>
        <v>1004</v>
      </c>
      <c r="F168" s="66" t="n">
        <f aca="false">IF(COUNTA(D168:E168)=0,"",SUM(D168:E168))</f>
        <v>1680</v>
      </c>
      <c r="G168" s="47" t="n">
        <f aca="false">IF(OR(F168="",F168=0),"",D168/F168)</f>
        <v>0.402380952380952</v>
      </c>
      <c r="H168" s="47" t="n">
        <f aca="false">IF(OR(F168="",F168=0),"",E168/F168)</f>
        <v>0.597619047619048</v>
      </c>
      <c r="I168" s="32" t="s">
        <v>187</v>
      </c>
      <c r="J168" s="36" t="n">
        <v>1.97223401507502</v>
      </c>
      <c r="K168" s="36" t="n">
        <f aca="false">$K$8</f>
        <v>1.08142818440797</v>
      </c>
      <c r="L168" s="36" t="n">
        <f aca="false">SQRT(J168^2+K168^2)</f>
        <v>2.24926519740356</v>
      </c>
      <c r="M168" s="47" t="n">
        <f aca="false">IF(G168="","",MAX(0,G168-1.96*L168/100))</f>
        <v>0.358295354511843</v>
      </c>
      <c r="N168" s="47" t="n">
        <f aca="false">IF(G168="","",MIN(1,G168+1.96*L168/100))</f>
        <v>0.446466550250062</v>
      </c>
      <c r="O168" s="66" t="n">
        <f aca="false">ROUND(S168*W168,0)</f>
        <v>105</v>
      </c>
      <c r="P168" s="66" t="n">
        <f aca="false">IF(F168="","",ROUND(SQRT((F168*L168/100)^2+(G168*O168)^2),0))</f>
        <v>57</v>
      </c>
      <c r="R168" s="67" t="n">
        <v>-11.3554960483058</v>
      </c>
      <c r="S168" s="68" t="n">
        <f aca="false">U168*V168*$F$5</f>
        <v>1679.87969094923</v>
      </c>
      <c r="T168" s="69" t="n">
        <f aca="false">MAX(0,MIN(1,R168/100+$D$5))</f>
        <v>0.402114122032057</v>
      </c>
      <c r="U168" s="69" t="n">
        <v>0.613318616629875</v>
      </c>
      <c r="V168" s="68" t="n">
        <v>2739</v>
      </c>
      <c r="W168" s="69" t="n">
        <v>0.0626598089245614</v>
      </c>
      <c r="X168" s="70" t="s">
        <v>227</v>
      </c>
      <c r="Y168" s="70" t="s">
        <v>189</v>
      </c>
    </row>
    <row r="169" customFormat="false" ht="15" hidden="false" customHeight="false" outlineLevel="0" collapsed="false">
      <c r="A169" s="32" t="s">
        <v>256</v>
      </c>
      <c r="B169" s="32" t="s">
        <v>371</v>
      </c>
      <c r="C169" s="32" t="s">
        <v>374</v>
      </c>
      <c r="D169" s="66" t="n">
        <f aca="false">ROUND(S169*T169,0)</f>
        <v>359</v>
      </c>
      <c r="E169" s="66" t="n">
        <f aca="false">ROUND(S169,0)-D169</f>
        <v>540</v>
      </c>
      <c r="F169" s="66" t="n">
        <f aca="false">IF(COUNTA(D169:E169)=0,"",SUM(D169:E169))</f>
        <v>899</v>
      </c>
      <c r="G169" s="47" t="n">
        <f aca="false">IF(OR(F169="",F169=0),"",D169/F169)</f>
        <v>0.399332591768632</v>
      </c>
      <c r="H169" s="47" t="n">
        <f aca="false">IF(OR(F169="",F169=0),"",E169/F169)</f>
        <v>0.600667408231368</v>
      </c>
      <c r="I169" s="32" t="s">
        <v>187</v>
      </c>
      <c r="J169" s="36" t="n">
        <v>2.14160243278479</v>
      </c>
      <c r="K169" s="36" t="n">
        <f aca="false">$K$8</f>
        <v>1.08142818440797</v>
      </c>
      <c r="L169" s="36" t="n">
        <f aca="false">SQRT(J169^2+K169^2)</f>
        <v>2.39915566359118</v>
      </c>
      <c r="M169" s="47" t="n">
        <f aca="false">IF(G169="","",MAX(0,G169-1.96*L169/100))</f>
        <v>0.352309140762245</v>
      </c>
      <c r="N169" s="47" t="n">
        <f aca="false">IF(G169="","",MIN(1,G169+1.96*L169/100))</f>
        <v>0.446356042775019</v>
      </c>
      <c r="O169" s="66" t="n">
        <f aca="false">ROUND(S169*W169,0)</f>
        <v>76</v>
      </c>
      <c r="P169" s="66" t="n">
        <f aca="false">IF(F169="","",ROUND(SQRT((F169*L169/100)^2+(G169*O169)^2),0))</f>
        <v>37</v>
      </c>
      <c r="R169" s="67" t="n">
        <v>-11.624565079543</v>
      </c>
      <c r="S169" s="68" t="n">
        <f aca="false">U169*V169*$F$5</f>
        <v>898.819587628866</v>
      </c>
      <c r="T169" s="69" t="n">
        <f aca="false">MAX(0,MIN(1,R169/100+$D$5))</f>
        <v>0.399423431719685</v>
      </c>
      <c r="U169" s="69" t="n">
        <v>0.654639175257732</v>
      </c>
      <c r="V169" s="68" t="n">
        <v>1373</v>
      </c>
      <c r="W169" s="69" t="n">
        <v>0.084758520671361</v>
      </c>
      <c r="X169" s="70" t="s">
        <v>194</v>
      </c>
      <c r="Y169" s="70" t="s">
        <v>189</v>
      </c>
    </row>
    <row r="170" customFormat="false" ht="15" hidden="false" customHeight="false" outlineLevel="0" collapsed="false">
      <c r="A170" s="32" t="s">
        <v>256</v>
      </c>
      <c r="B170" s="32" t="s">
        <v>371</v>
      </c>
      <c r="C170" s="32" t="s">
        <v>375</v>
      </c>
      <c r="D170" s="66" t="n">
        <f aca="false">ROUND(S170*T170,0)</f>
        <v>544</v>
      </c>
      <c r="E170" s="66" t="n">
        <f aca="false">ROUND(S170,0)-D170</f>
        <v>783</v>
      </c>
      <c r="F170" s="66" t="n">
        <f aca="false">IF(COUNTA(D170:E170)=0,"",SUM(D170:E170))</f>
        <v>1327</v>
      </c>
      <c r="G170" s="47" t="n">
        <f aca="false">IF(OR(F170="",F170=0),"",D170/F170)</f>
        <v>0.409947249434815</v>
      </c>
      <c r="H170" s="47" t="n">
        <f aca="false">IF(OR(F170="",F170=0),"",E170/F170)</f>
        <v>0.590052750565185</v>
      </c>
      <c r="I170" s="32" t="s">
        <v>187</v>
      </c>
      <c r="J170" s="36" t="n">
        <v>1.97223401507502</v>
      </c>
      <c r="K170" s="36" t="n">
        <f aca="false">$K$8</f>
        <v>1.08142818440797</v>
      </c>
      <c r="L170" s="36" t="n">
        <f aca="false">SQRT(J170^2+K170^2)</f>
        <v>2.24926519740356</v>
      </c>
      <c r="M170" s="47" t="n">
        <f aca="false">IF(G170="","",MAX(0,G170-1.96*L170/100))</f>
        <v>0.365861651565706</v>
      </c>
      <c r="N170" s="47" t="n">
        <f aca="false">IF(G170="","",MIN(1,G170+1.96*L170/100))</f>
        <v>0.454032847303925</v>
      </c>
      <c r="O170" s="66" t="n">
        <f aca="false">ROUND(S170*W170,0)</f>
        <v>83</v>
      </c>
      <c r="P170" s="66" t="n">
        <f aca="false">IF(F170="","",ROUND(SQRT((F170*L170/100)^2+(G170*O170)^2),0))</f>
        <v>45</v>
      </c>
      <c r="R170" s="67" t="n">
        <v>-10.5942651535897</v>
      </c>
      <c r="S170" s="68" t="n">
        <f aca="false">U170*V170*$F$5</f>
        <v>1327.11285266458</v>
      </c>
      <c r="T170" s="69" t="n">
        <f aca="false">MAX(0,MIN(1,R170/100+$D$5))</f>
        <v>0.409726430979218</v>
      </c>
      <c r="U170" s="69" t="n">
        <v>0.668234064785789</v>
      </c>
      <c r="V170" s="68" t="n">
        <v>1986</v>
      </c>
      <c r="W170" s="69" t="n">
        <v>0.0626598089245614</v>
      </c>
      <c r="X170" s="70" t="s">
        <v>227</v>
      </c>
      <c r="Y170" s="70" t="s">
        <v>189</v>
      </c>
    </row>
    <row r="171" customFormat="false" ht="15" hidden="false" customHeight="false" outlineLevel="0" collapsed="false">
      <c r="A171" s="32" t="s">
        <v>256</v>
      </c>
      <c r="B171" s="32" t="s">
        <v>371</v>
      </c>
      <c r="C171" s="32" t="s">
        <v>376</v>
      </c>
      <c r="D171" s="66" t="n">
        <f aca="false">ROUND(S171*T171,0)</f>
        <v>459</v>
      </c>
      <c r="E171" s="66" t="n">
        <f aca="false">ROUND(S171,0)-D171</f>
        <v>712</v>
      </c>
      <c r="F171" s="66" t="n">
        <f aca="false">IF(COUNTA(D171:E171)=0,"",SUM(D171:E171))</f>
        <v>1171</v>
      </c>
      <c r="G171" s="47" t="n">
        <f aca="false">IF(OR(F171="",F171=0),"",D171/F171)</f>
        <v>0.39197267292912</v>
      </c>
      <c r="H171" s="47" t="n">
        <f aca="false">IF(OR(F171="",F171=0),"",E171/F171)</f>
        <v>0.60802732707088</v>
      </c>
      <c r="I171" s="32" t="s">
        <v>187</v>
      </c>
      <c r="J171" s="36" t="n">
        <v>1.97223401507502</v>
      </c>
      <c r="K171" s="36" t="n">
        <f aca="false">$K$8</f>
        <v>1.08142818440797</v>
      </c>
      <c r="L171" s="36" t="n">
        <f aca="false">SQRT(J171^2+K171^2)</f>
        <v>2.24926519740356</v>
      </c>
      <c r="M171" s="47" t="n">
        <f aca="false">IF(G171="","",MAX(0,G171-1.96*L171/100))</f>
        <v>0.347887075060011</v>
      </c>
      <c r="N171" s="47" t="n">
        <f aca="false">IF(G171="","",MIN(1,G171+1.96*L171/100))</f>
        <v>0.43605827079823</v>
      </c>
      <c r="O171" s="66" t="n">
        <f aca="false">ROUND(S171*W171,0)</f>
        <v>73</v>
      </c>
      <c r="P171" s="66" t="n">
        <f aca="false">IF(F171="","",ROUND(SQRT((F171*L171/100)^2+(G171*O171)^2),0))</f>
        <v>39</v>
      </c>
      <c r="R171" s="67" t="n">
        <v>-12.3691501314625</v>
      </c>
      <c r="S171" s="68" t="n">
        <f aca="false">U171*V171*$F$5</f>
        <v>1170.83890577508</v>
      </c>
      <c r="T171" s="69" t="n">
        <f aca="false">MAX(0,MIN(1,R171/100+$D$5))</f>
        <v>0.39197758120049</v>
      </c>
      <c r="U171" s="69" t="n">
        <v>0.716109422492401</v>
      </c>
      <c r="V171" s="68" t="n">
        <v>1635</v>
      </c>
      <c r="W171" s="69" t="n">
        <v>0.0626598089245614</v>
      </c>
      <c r="X171" s="70" t="s">
        <v>227</v>
      </c>
      <c r="Y171" s="70" t="s">
        <v>189</v>
      </c>
    </row>
    <row r="172" customFormat="false" ht="15" hidden="false" customHeight="false" outlineLevel="0" collapsed="false">
      <c r="A172" s="32" t="s">
        <v>256</v>
      </c>
      <c r="B172" s="32" t="s">
        <v>371</v>
      </c>
      <c r="C172" s="32" t="s">
        <v>377</v>
      </c>
      <c r="D172" s="66" t="n">
        <f aca="false">ROUND(S172*T172,0)</f>
        <v>391</v>
      </c>
      <c r="E172" s="66" t="n">
        <f aca="false">ROUND(S172,0)-D172</f>
        <v>522</v>
      </c>
      <c r="F172" s="66" t="n">
        <f aca="false">IF(COUNTA(D172:E172)=0,"",SUM(D172:E172))</f>
        <v>913</v>
      </c>
      <c r="G172" s="47" t="n">
        <f aca="false">IF(OR(F172="",F172=0),"",D172/F172)</f>
        <v>0.428258488499452</v>
      </c>
      <c r="H172" s="47" t="n">
        <f aca="false">IF(OR(F172="",F172=0),"",E172/F172)</f>
        <v>0.571741511500548</v>
      </c>
      <c r="I172" s="32" t="s">
        <v>187</v>
      </c>
      <c r="J172" s="36" t="n">
        <v>2.14160243278479</v>
      </c>
      <c r="K172" s="36" t="n">
        <f aca="false">$K$8</f>
        <v>1.08142818440797</v>
      </c>
      <c r="L172" s="36" t="n">
        <f aca="false">SQRT(J172^2+K172^2)</f>
        <v>2.39915566359118</v>
      </c>
      <c r="M172" s="47" t="n">
        <f aca="false">IF(G172="","",MAX(0,G172-1.96*L172/100))</f>
        <v>0.381235037493065</v>
      </c>
      <c r="N172" s="47" t="n">
        <f aca="false">IF(G172="","",MIN(1,G172+1.96*L172/100))</f>
        <v>0.47528193950584</v>
      </c>
      <c r="O172" s="66" t="n">
        <f aca="false">ROUND(S172*W172,0)</f>
        <v>77</v>
      </c>
      <c r="P172" s="66" t="n">
        <f aca="false">IF(F172="","",ROUND(SQRT((F172*L172/100)^2+(G172*O172)^2),0))</f>
        <v>40</v>
      </c>
      <c r="R172" s="67" t="n">
        <v>-8.68770999648191</v>
      </c>
      <c r="S172" s="68" t="n">
        <f aca="false">U172*V172*$F$5</f>
        <v>912.990356083086</v>
      </c>
      <c r="T172" s="69" t="n">
        <f aca="false">MAX(0,MIN(1,R172/100+$D$5))</f>
        <v>0.428791982550296</v>
      </c>
      <c r="U172" s="69" t="n">
        <v>0.61646884272997</v>
      </c>
      <c r="V172" s="68" t="n">
        <v>1481</v>
      </c>
      <c r="W172" s="69" t="n">
        <v>0.084758520671361</v>
      </c>
      <c r="X172" s="70" t="s">
        <v>194</v>
      </c>
      <c r="Y172" s="70" t="s">
        <v>189</v>
      </c>
    </row>
    <row r="173" customFormat="false" ht="15" hidden="false" customHeight="false" outlineLevel="0" collapsed="false">
      <c r="A173" s="32" t="s">
        <v>256</v>
      </c>
      <c r="B173" s="32" t="s">
        <v>378</v>
      </c>
      <c r="C173" s="32" t="s">
        <v>379</v>
      </c>
      <c r="D173" s="66" t="n">
        <f aca="false">ROUND(S173*T173,0)</f>
        <v>511</v>
      </c>
      <c r="E173" s="66" t="n">
        <f aca="false">ROUND(S173,0)-D173</f>
        <v>508</v>
      </c>
      <c r="F173" s="66" t="n">
        <f aca="false">IF(COUNTA(D173:E173)=0,"",SUM(D173:E173))</f>
        <v>1019</v>
      </c>
      <c r="G173" s="47" t="n">
        <f aca="false">IF(OR(F173="",F173=0),"",D173/F173)</f>
        <v>0.501472031403337</v>
      </c>
      <c r="H173" s="47" t="n">
        <f aca="false">IF(OR(F173="",F173=0),"",E173/F173)</f>
        <v>0.498527968596663</v>
      </c>
      <c r="I173" s="32" t="s">
        <v>187</v>
      </c>
      <c r="J173" s="36" t="n">
        <v>1.97223401507502</v>
      </c>
      <c r="K173" s="36" t="n">
        <f aca="false">$K$8</f>
        <v>1.08142818440797</v>
      </c>
      <c r="L173" s="36" t="n">
        <f aca="false">SQRT(J173^2+K173^2)</f>
        <v>2.24926519740356</v>
      </c>
      <c r="M173" s="47" t="n">
        <f aca="false">IF(G173="","",MAX(0,G173-1.96*L173/100))</f>
        <v>0.457386433534227</v>
      </c>
      <c r="N173" s="47" t="n">
        <f aca="false">IF(G173="","",MIN(1,G173+1.96*L173/100))</f>
        <v>0.545557629272446</v>
      </c>
      <c r="O173" s="66" t="n">
        <f aca="false">ROUND(S173*W173,0)</f>
        <v>64</v>
      </c>
      <c r="P173" s="66" t="n">
        <f aca="false">IF(F173="","",ROUND(SQRT((F173*L173/100)^2+(G173*O173)^2),0))</f>
        <v>39</v>
      </c>
      <c r="R173" s="67" t="n">
        <v>-1.40200176417413</v>
      </c>
      <c r="S173" s="68" t="n">
        <f aca="false">U173*V173*$F$5</f>
        <v>1018.96641574986</v>
      </c>
      <c r="T173" s="69" t="n">
        <f aca="false">MAX(0,MIN(1,R173/100+$D$5))</f>
        <v>0.501649064873374</v>
      </c>
      <c r="U173" s="69" t="n">
        <v>0.581933989577302</v>
      </c>
      <c r="V173" s="68" t="n">
        <v>1751</v>
      </c>
      <c r="W173" s="69" t="n">
        <v>0.0626598089245614</v>
      </c>
      <c r="X173" s="70" t="s">
        <v>227</v>
      </c>
      <c r="Y173" s="70" t="s">
        <v>189</v>
      </c>
    </row>
    <row r="174" customFormat="false" ht="15" hidden="false" customHeight="false" outlineLevel="0" collapsed="false">
      <c r="A174" s="32" t="s">
        <v>256</v>
      </c>
      <c r="B174" s="32" t="s">
        <v>378</v>
      </c>
      <c r="C174" s="32" t="s">
        <v>380</v>
      </c>
      <c r="D174" s="66" t="n">
        <f aca="false">ROUND(S174*T174,0)</f>
        <v>620</v>
      </c>
      <c r="E174" s="66" t="n">
        <f aca="false">ROUND(S174,0)-D174</f>
        <v>611</v>
      </c>
      <c r="F174" s="66" t="n">
        <f aca="false">IF(COUNTA(D174:E174)=0,"",SUM(D174:E174))</f>
        <v>1231</v>
      </c>
      <c r="G174" s="47" t="n">
        <f aca="false">IF(OR(F174="",F174=0),"",D174/F174)</f>
        <v>0.503655564581641</v>
      </c>
      <c r="H174" s="47" t="n">
        <f aca="false">IF(OR(F174="",F174=0),"",E174/F174)</f>
        <v>0.496344435418359</v>
      </c>
      <c r="I174" s="32" t="s">
        <v>187</v>
      </c>
      <c r="J174" s="36" t="n">
        <v>1.97223401507502</v>
      </c>
      <c r="K174" s="36" t="n">
        <f aca="false">$K$8</f>
        <v>1.08142818440797</v>
      </c>
      <c r="L174" s="36" t="n">
        <f aca="false">SQRT(J174^2+K174^2)</f>
        <v>2.24926519740356</v>
      </c>
      <c r="M174" s="47" t="n">
        <f aca="false">IF(G174="","",MAX(0,G174-1.96*L174/100))</f>
        <v>0.459569966712531</v>
      </c>
      <c r="N174" s="47" t="n">
        <f aca="false">IF(G174="","",MIN(1,G174+1.96*L174/100))</f>
        <v>0.547741162450751</v>
      </c>
      <c r="O174" s="66" t="n">
        <f aca="false">ROUND(S174*W174,0)</f>
        <v>77</v>
      </c>
      <c r="P174" s="66" t="n">
        <f aca="false">IF(F174="","",ROUND(SQRT((F174*L174/100)^2+(G174*O174)^2),0))</f>
        <v>48</v>
      </c>
      <c r="R174" s="67" t="n">
        <v>-1.15239963985523</v>
      </c>
      <c r="S174" s="68" t="n">
        <f aca="false">U174*V174*$F$5</f>
        <v>1230.79069767442</v>
      </c>
      <c r="T174" s="69" t="n">
        <f aca="false">MAX(0,MIN(1,R174/100+$D$5))</f>
        <v>0.504145086116563</v>
      </c>
      <c r="U174" s="69" t="n">
        <v>0.609302325581395</v>
      </c>
      <c r="V174" s="68" t="n">
        <v>2020</v>
      </c>
      <c r="W174" s="69" t="n">
        <v>0.0626598089245614</v>
      </c>
      <c r="X174" s="70" t="s">
        <v>227</v>
      </c>
      <c r="Y174" s="70" t="s">
        <v>189</v>
      </c>
    </row>
    <row r="175" customFormat="false" ht="15" hidden="false" customHeight="false" outlineLevel="0" collapsed="false">
      <c r="A175" s="32" t="s">
        <v>256</v>
      </c>
      <c r="B175" s="32" t="s">
        <v>378</v>
      </c>
      <c r="C175" s="32" t="s">
        <v>381</v>
      </c>
      <c r="D175" s="66" t="n">
        <f aca="false">ROUND(S175*T175,0)</f>
        <v>272</v>
      </c>
      <c r="E175" s="66" t="n">
        <f aca="false">ROUND(S175,0)-D175</f>
        <v>282</v>
      </c>
      <c r="F175" s="66" t="n">
        <f aca="false">IF(COUNTA(D175:E175)=0,"",SUM(D175:E175))</f>
        <v>554</v>
      </c>
      <c r="G175" s="47" t="n">
        <f aca="false">IF(OR(F175="",F175=0),"",D175/F175)</f>
        <v>0.490974729241877</v>
      </c>
      <c r="H175" s="47" t="n">
        <f aca="false">IF(OR(F175="",F175=0),"",E175/F175)</f>
        <v>0.509025270758123</v>
      </c>
      <c r="I175" s="32" t="s">
        <v>187</v>
      </c>
      <c r="J175" s="36" t="n">
        <v>3.09428986375504</v>
      </c>
      <c r="K175" s="36" t="n">
        <f aca="false">$K$8</f>
        <v>1.08142818440797</v>
      </c>
      <c r="L175" s="36" t="n">
        <f aca="false">SQRT(J175^2+K175^2)</f>
        <v>3.27782194131547</v>
      </c>
      <c r="M175" s="47" t="n">
        <f aca="false">IF(G175="","",MAX(0,G175-1.96*L175/100))</f>
        <v>0.426729419192094</v>
      </c>
      <c r="N175" s="47" t="n">
        <f aca="false">IF(G175="","",MIN(1,G175+1.96*L175/100))</f>
        <v>0.55522003929166</v>
      </c>
      <c r="O175" s="66" t="n">
        <f aca="false">ROUND(S175*W175,0)</f>
        <v>80</v>
      </c>
      <c r="P175" s="66" t="n">
        <f aca="false">IF(F175="","",ROUND(SQRT((F175*L175/100)^2+(G175*O175)^2),0))</f>
        <v>43</v>
      </c>
      <c r="R175" s="67" t="n">
        <v>-2.39769318068385</v>
      </c>
      <c r="S175" s="68" t="n">
        <f aca="false">U175*V175*$F$5</f>
        <v>553.927710843374</v>
      </c>
      <c r="T175" s="69" t="n">
        <f aca="false">MAX(0,MIN(1,R175/100+$D$5))</f>
        <v>0.491692150708277</v>
      </c>
      <c r="U175" s="69" t="n">
        <v>0.674698795180723</v>
      </c>
      <c r="V175" s="68" t="n">
        <v>821</v>
      </c>
      <c r="W175" s="69" t="n">
        <v>0.144238908687966</v>
      </c>
      <c r="X175" s="70" t="s">
        <v>188</v>
      </c>
      <c r="Y175" s="70" t="s">
        <v>189</v>
      </c>
    </row>
    <row r="176" customFormat="false" ht="15" hidden="false" customHeight="false" outlineLevel="0" collapsed="false">
      <c r="A176" s="32" t="s">
        <v>256</v>
      </c>
      <c r="B176" s="32" t="s">
        <v>378</v>
      </c>
      <c r="C176" s="32" t="s">
        <v>382</v>
      </c>
      <c r="D176" s="66" t="n">
        <f aca="false">ROUND(S176*T176,0)</f>
        <v>321</v>
      </c>
      <c r="E176" s="66" t="n">
        <f aca="false">ROUND(S176,0)-D176</f>
        <v>317</v>
      </c>
      <c r="F176" s="66" t="n">
        <f aca="false">IF(COUNTA(D176:E176)=0,"",SUM(D176:E176))</f>
        <v>638</v>
      </c>
      <c r="G176" s="47" t="n">
        <f aca="false">IF(OR(F176="",F176=0),"",D176/F176)</f>
        <v>0.503134796238245</v>
      </c>
      <c r="H176" s="47" t="n">
        <f aca="false">IF(OR(F176="",F176=0),"",E176/F176)</f>
        <v>0.496865203761755</v>
      </c>
      <c r="I176" s="32" t="s">
        <v>187</v>
      </c>
      <c r="J176" s="36" t="n">
        <v>2.14160243278479</v>
      </c>
      <c r="K176" s="36" t="n">
        <f aca="false">$K$8</f>
        <v>1.08142818440797</v>
      </c>
      <c r="L176" s="36" t="n">
        <f aca="false">SQRT(J176^2+K176^2)</f>
        <v>2.39915566359118</v>
      </c>
      <c r="M176" s="47" t="n">
        <f aca="false">IF(G176="","",MAX(0,G176-1.96*L176/100))</f>
        <v>0.456111345231857</v>
      </c>
      <c r="N176" s="47" t="n">
        <f aca="false">IF(G176="","",MIN(1,G176+1.96*L176/100))</f>
        <v>0.550158247244632</v>
      </c>
      <c r="O176" s="66" t="n">
        <f aca="false">ROUND(S176*W176,0)</f>
        <v>54</v>
      </c>
      <c r="P176" s="66" t="n">
        <f aca="false">IF(F176="","",ROUND(SQRT((F176*L176/100)^2+(G176*O176)^2),0))</f>
        <v>31</v>
      </c>
      <c r="R176" s="67" t="n">
        <v>-1.22775522844066</v>
      </c>
      <c r="S176" s="68" t="n">
        <f aca="false">U176*V176*$F$5</f>
        <v>638.017946161515</v>
      </c>
      <c r="T176" s="69" t="n">
        <f aca="false">MAX(0,MIN(1,R176/100+$D$5))</f>
        <v>0.503391530230709</v>
      </c>
      <c r="U176" s="69" t="n">
        <v>0.626121635094716</v>
      </c>
      <c r="V176" s="68" t="n">
        <v>1019</v>
      </c>
      <c r="W176" s="69" t="n">
        <v>0.084758520671361</v>
      </c>
      <c r="X176" s="70" t="s">
        <v>194</v>
      </c>
      <c r="Y176" s="70" t="s">
        <v>189</v>
      </c>
    </row>
    <row r="177" customFormat="false" ht="15" hidden="false" customHeight="false" outlineLevel="0" collapsed="false">
      <c r="A177" s="32" t="s">
        <v>256</v>
      </c>
      <c r="B177" s="32" t="s">
        <v>378</v>
      </c>
      <c r="C177" s="32" t="s">
        <v>383</v>
      </c>
      <c r="D177" s="66" t="n">
        <f aca="false">ROUND(S177*T177,0)</f>
        <v>418</v>
      </c>
      <c r="E177" s="66" t="n">
        <f aca="false">ROUND(S177,0)-D177</f>
        <v>438</v>
      </c>
      <c r="F177" s="66" t="n">
        <f aca="false">IF(COUNTA(D177:E177)=0,"",SUM(D177:E177))</f>
        <v>856</v>
      </c>
      <c r="G177" s="47" t="n">
        <f aca="false">IF(OR(F177="",F177=0),"",D177/F177)</f>
        <v>0.488317757009346</v>
      </c>
      <c r="H177" s="47" t="n">
        <f aca="false">IF(OR(F177="",F177=0),"",E177/F177)</f>
        <v>0.511682242990654</v>
      </c>
      <c r="I177" s="32" t="s">
        <v>187</v>
      </c>
      <c r="J177" s="36" t="n">
        <v>2.14160243278479</v>
      </c>
      <c r="K177" s="36" t="n">
        <f aca="false">$K$8</f>
        <v>1.08142818440797</v>
      </c>
      <c r="L177" s="36" t="n">
        <f aca="false">SQRT(J177^2+K177^2)</f>
        <v>2.39915566359118</v>
      </c>
      <c r="M177" s="47" t="n">
        <f aca="false">IF(G177="","",MAX(0,G177-1.96*L177/100))</f>
        <v>0.441294306002959</v>
      </c>
      <c r="N177" s="47" t="n">
        <f aca="false">IF(G177="","",MIN(1,G177+1.96*L177/100))</f>
        <v>0.535341208015733</v>
      </c>
      <c r="O177" s="66" t="n">
        <f aca="false">ROUND(S177*W177,0)</f>
        <v>73</v>
      </c>
      <c r="P177" s="66" t="n">
        <f aca="false">IF(F177="","",ROUND(SQRT((F177*L177/100)^2+(G177*O177)^2),0))</f>
        <v>41</v>
      </c>
      <c r="R177" s="67" t="n">
        <v>-2.71949328142155</v>
      </c>
      <c r="S177" s="68" t="n">
        <f aca="false">U177*V177*$F$5</f>
        <v>855.646785437645</v>
      </c>
      <c r="T177" s="69" t="n">
        <f aca="false">MAX(0,MIN(1,R177/100+$D$5))</f>
        <v>0.4884741497009</v>
      </c>
      <c r="U177" s="69" t="n">
        <v>0.66847405112316</v>
      </c>
      <c r="V177" s="68" t="n">
        <v>1280</v>
      </c>
      <c r="W177" s="69" t="n">
        <v>0.084758520671361</v>
      </c>
      <c r="X177" s="70" t="s">
        <v>194</v>
      </c>
      <c r="Y177" s="70" t="s">
        <v>189</v>
      </c>
    </row>
    <row r="178" customFormat="false" ht="15" hidden="false" customHeight="false" outlineLevel="0" collapsed="false">
      <c r="A178" s="32" t="s">
        <v>256</v>
      </c>
      <c r="B178" s="32" t="s">
        <v>378</v>
      </c>
      <c r="C178" s="32" t="s">
        <v>384</v>
      </c>
      <c r="D178" s="66" t="n">
        <f aca="false">ROUND(S178*T178,0)</f>
        <v>267</v>
      </c>
      <c r="E178" s="66" t="n">
        <f aca="false">ROUND(S178,0)-D178</f>
        <v>300</v>
      </c>
      <c r="F178" s="66" t="n">
        <f aca="false">IF(COUNTA(D178:E178)=0,"",SUM(D178:E178))</f>
        <v>567</v>
      </c>
      <c r="G178" s="47" t="n">
        <f aca="false">IF(OR(F178="",F178=0),"",D178/F178)</f>
        <v>0.470899470899471</v>
      </c>
      <c r="H178" s="47" t="n">
        <f aca="false">IF(OR(F178="",F178=0),"",E178/F178)</f>
        <v>0.529100529100529</v>
      </c>
      <c r="I178" s="32" t="s">
        <v>187</v>
      </c>
      <c r="J178" s="36" t="n">
        <v>2.14160243278479</v>
      </c>
      <c r="K178" s="36" t="n">
        <f aca="false">$K$8</f>
        <v>1.08142818440797</v>
      </c>
      <c r="L178" s="36" t="n">
        <f aca="false">SQRT(J178^2+K178^2)</f>
        <v>2.39915566359118</v>
      </c>
      <c r="M178" s="47" t="n">
        <f aca="false">IF(G178="","",MAX(0,G178-1.96*L178/100))</f>
        <v>0.423876019893084</v>
      </c>
      <c r="N178" s="47" t="n">
        <f aca="false">IF(G178="","",MIN(1,G178+1.96*L178/100))</f>
        <v>0.517922921905858</v>
      </c>
      <c r="O178" s="66" t="n">
        <f aca="false">ROUND(S178*W178,0)</f>
        <v>48</v>
      </c>
      <c r="P178" s="66" t="n">
        <f aca="false">IF(F178="","",ROUND(SQRT((F178*L178/100)^2+(G178*O178)^2),0))</f>
        <v>26</v>
      </c>
      <c r="R178" s="67" t="n">
        <v>-4.46170040730307</v>
      </c>
      <c r="S178" s="68" t="n">
        <f aca="false">U178*V178*$F$5</f>
        <v>566.944444444444</v>
      </c>
      <c r="T178" s="69" t="n">
        <f aca="false">MAX(0,MIN(1,R178/100+$D$5))</f>
        <v>0.471052078442084</v>
      </c>
      <c r="U178" s="69" t="n">
        <v>0.722222222222222</v>
      </c>
      <c r="V178" s="68" t="n">
        <v>785</v>
      </c>
      <c r="W178" s="69" t="n">
        <v>0.084758520671361</v>
      </c>
      <c r="X178" s="70" t="s">
        <v>194</v>
      </c>
      <c r="Y178" s="70" t="s">
        <v>189</v>
      </c>
    </row>
    <row r="179" customFormat="false" ht="15" hidden="false" customHeight="false" outlineLevel="0" collapsed="false">
      <c r="A179" s="32" t="s">
        <v>256</v>
      </c>
      <c r="B179" s="32" t="s">
        <v>378</v>
      </c>
      <c r="C179" s="32" t="s">
        <v>385</v>
      </c>
      <c r="D179" s="66" t="n">
        <f aca="false">ROUND(S179*T179,0)</f>
        <v>348</v>
      </c>
      <c r="E179" s="66" t="n">
        <f aca="false">ROUND(S179,0)-D179</f>
        <v>311</v>
      </c>
      <c r="F179" s="66" t="n">
        <f aca="false">IF(COUNTA(D179:E179)=0,"",SUM(D179:E179))</f>
        <v>659</v>
      </c>
      <c r="G179" s="47" t="n">
        <f aca="false">IF(OR(F179="",F179=0),"",D179/F179)</f>
        <v>0.528072837632777</v>
      </c>
      <c r="H179" s="47" t="n">
        <f aca="false">IF(OR(F179="",F179=0),"",E179/F179)</f>
        <v>0.471927162367223</v>
      </c>
      <c r="I179" s="32" t="s">
        <v>187</v>
      </c>
      <c r="J179" s="36" t="n">
        <v>2.14160243278479</v>
      </c>
      <c r="K179" s="36" t="n">
        <f aca="false">$K$8</f>
        <v>1.08142818440797</v>
      </c>
      <c r="L179" s="36" t="n">
        <f aca="false">SQRT(J179^2+K179^2)</f>
        <v>2.39915566359118</v>
      </c>
      <c r="M179" s="47" t="n">
        <f aca="false">IF(G179="","",MAX(0,G179-1.96*L179/100))</f>
        <v>0.48104938662639</v>
      </c>
      <c r="N179" s="47" t="n">
        <f aca="false">IF(G179="","",MIN(1,G179+1.96*L179/100))</f>
        <v>0.575096288639164</v>
      </c>
      <c r="O179" s="66" t="n">
        <f aca="false">ROUND(S179*W179,0)</f>
        <v>56</v>
      </c>
      <c r="P179" s="66" t="n">
        <f aca="false">IF(F179="","",ROUND(SQRT((F179*L179/100)^2+(G179*O179)^2),0))</f>
        <v>34</v>
      </c>
      <c r="R179" s="67" t="n">
        <v>1.1812433052603</v>
      </c>
      <c r="S179" s="68" t="n">
        <f aca="false">U179*V179*$F$5</f>
        <v>659.344556677891</v>
      </c>
      <c r="T179" s="69" t="n">
        <f aca="false">MAX(0,MIN(1,R179/100+$D$5))</f>
        <v>0.527481515567718</v>
      </c>
      <c r="U179" s="69" t="n">
        <v>0.72615039281706</v>
      </c>
      <c r="V179" s="68" t="n">
        <v>908</v>
      </c>
      <c r="W179" s="69" t="n">
        <v>0.084758520671361</v>
      </c>
      <c r="X179" s="70" t="s">
        <v>194</v>
      </c>
      <c r="Y179" s="70" t="s">
        <v>189</v>
      </c>
    </row>
    <row r="180" customFormat="false" ht="15" hidden="false" customHeight="false" outlineLevel="0" collapsed="false">
      <c r="A180" s="32" t="s">
        <v>256</v>
      </c>
      <c r="B180" s="32" t="s">
        <v>378</v>
      </c>
      <c r="C180" s="32" t="s">
        <v>386</v>
      </c>
      <c r="D180" s="66" t="n">
        <f aca="false">ROUND(S180*T180,0)</f>
        <v>464</v>
      </c>
      <c r="E180" s="66" t="n">
        <f aca="false">ROUND(S180,0)-D180</f>
        <v>436</v>
      </c>
      <c r="F180" s="66" t="n">
        <f aca="false">IF(COUNTA(D180:E180)=0,"",SUM(D180:E180))</f>
        <v>900</v>
      </c>
      <c r="G180" s="47" t="n">
        <f aca="false">IF(OR(F180="",F180=0),"",D180/F180)</f>
        <v>0.515555555555556</v>
      </c>
      <c r="H180" s="47" t="n">
        <f aca="false">IF(OR(F180="",F180=0),"",E180/F180)</f>
        <v>0.484444444444444</v>
      </c>
      <c r="I180" s="32" t="s">
        <v>187</v>
      </c>
      <c r="J180" s="36" t="n">
        <v>2.14160243278479</v>
      </c>
      <c r="K180" s="36" t="n">
        <f aca="false">$K$8</f>
        <v>1.08142818440797</v>
      </c>
      <c r="L180" s="36" t="n">
        <f aca="false">SQRT(J180^2+K180^2)</f>
        <v>2.39915566359118</v>
      </c>
      <c r="M180" s="47" t="n">
        <f aca="false">IF(G180="","",MAX(0,G180-1.96*L180/100))</f>
        <v>0.468532104549168</v>
      </c>
      <c r="N180" s="47" t="n">
        <f aca="false">IF(G180="","",MIN(1,G180+1.96*L180/100))</f>
        <v>0.562579006561943</v>
      </c>
      <c r="O180" s="66" t="n">
        <f aca="false">ROUND(S180*W180,0)</f>
        <v>76</v>
      </c>
      <c r="P180" s="66" t="n">
        <f aca="false">IF(F180="","",ROUND(SQRT((F180*L180/100)^2+(G180*O180)^2),0))</f>
        <v>45</v>
      </c>
      <c r="R180" s="67" t="n">
        <v>0.0087840882606175</v>
      </c>
      <c r="S180" s="68" t="n">
        <f aca="false">U180*V180*$F$5</f>
        <v>900.130434782609</v>
      </c>
      <c r="T180" s="69" t="n">
        <f aca="false">MAX(0,MIN(1,R180/100+$D$5))</f>
        <v>0.515756923397721</v>
      </c>
      <c r="U180" s="69" t="n">
        <v>0.707093821510297</v>
      </c>
      <c r="V180" s="68" t="n">
        <v>1273</v>
      </c>
      <c r="W180" s="69" t="n">
        <v>0.084758520671361</v>
      </c>
      <c r="X180" s="70" t="s">
        <v>194</v>
      </c>
      <c r="Y180" s="70" t="s">
        <v>189</v>
      </c>
    </row>
    <row r="181" customFormat="false" ht="15" hidden="false" customHeight="false" outlineLevel="0" collapsed="false">
      <c r="A181" s="32" t="s">
        <v>256</v>
      </c>
      <c r="B181" s="32" t="s">
        <v>387</v>
      </c>
      <c r="C181" s="32" t="s">
        <v>388</v>
      </c>
      <c r="D181" s="66" t="n">
        <f aca="false">ROUND(S181*T181,0)</f>
        <v>172</v>
      </c>
      <c r="E181" s="66" t="n">
        <f aca="false">ROUND(S181,0)-D181</f>
        <v>219</v>
      </c>
      <c r="F181" s="66" t="n">
        <f aca="false">IF(COUNTA(D181:E181)=0,"",SUM(D181:E181))</f>
        <v>391</v>
      </c>
      <c r="G181" s="47" t="n">
        <f aca="false">IF(OR(F181="",F181=0),"",D181/F181)</f>
        <v>0.439897698209719</v>
      </c>
      <c r="H181" s="47" t="n">
        <f aca="false">IF(OR(F181="",F181=0),"",E181/F181)</f>
        <v>0.560102301790281</v>
      </c>
      <c r="I181" s="32" t="s">
        <v>187</v>
      </c>
      <c r="J181" s="36" t="n">
        <v>3.09428986375504</v>
      </c>
      <c r="K181" s="36" t="n">
        <f aca="false">$K$8</f>
        <v>1.08142818440797</v>
      </c>
      <c r="L181" s="36" t="n">
        <f aca="false">SQRT(J181^2+K181^2)</f>
        <v>3.27782194131547</v>
      </c>
      <c r="M181" s="47" t="n">
        <f aca="false">IF(G181="","",MAX(0,G181-1.96*L181/100))</f>
        <v>0.375652388159936</v>
      </c>
      <c r="N181" s="47" t="n">
        <f aca="false">IF(G181="","",MIN(1,G181+1.96*L181/100))</f>
        <v>0.504143008259502</v>
      </c>
      <c r="O181" s="66" t="n">
        <f aca="false">ROUND(S181*W181,0)</f>
        <v>56</v>
      </c>
      <c r="P181" s="66" t="n">
        <f aca="false">IF(F181="","",ROUND(SQRT((F181*L181/100)^2+(G181*O181)^2),0))</f>
        <v>28</v>
      </c>
      <c r="R181" s="67" t="n">
        <v>-7.59187135929103</v>
      </c>
      <c r="S181" s="68" t="n">
        <f aca="false">U181*V181*$F$5</f>
        <v>390.71668667467</v>
      </c>
      <c r="T181" s="69" t="n">
        <f aca="false">MAX(0,MIN(1,R181/100+$D$5))</f>
        <v>0.439750368922205</v>
      </c>
      <c r="U181" s="69" t="n">
        <v>0.464585834333733</v>
      </c>
      <c r="V181" s="68" t="n">
        <v>841</v>
      </c>
      <c r="W181" s="69" t="n">
        <v>0.144238908687966</v>
      </c>
      <c r="X181" s="70" t="s">
        <v>188</v>
      </c>
      <c r="Y181" s="70" t="s">
        <v>189</v>
      </c>
    </row>
    <row r="182" customFormat="false" ht="15" hidden="false" customHeight="false" outlineLevel="0" collapsed="false">
      <c r="A182" s="32" t="s">
        <v>256</v>
      </c>
      <c r="B182" s="32" t="s">
        <v>387</v>
      </c>
      <c r="C182" s="32" t="s">
        <v>389</v>
      </c>
      <c r="D182" s="66" t="n">
        <f aca="false">ROUND(S182*T182,0)</f>
        <v>131</v>
      </c>
      <c r="E182" s="66" t="n">
        <f aca="false">ROUND(S182,0)-D182</f>
        <v>185</v>
      </c>
      <c r="F182" s="66" t="n">
        <f aca="false">IF(COUNTA(D182:E182)=0,"",SUM(D182:E182))</f>
        <v>316</v>
      </c>
      <c r="G182" s="47" t="n">
        <f aca="false">IF(OR(F182="",F182=0),"",D182/F182)</f>
        <v>0.414556962025316</v>
      </c>
      <c r="H182" s="47" t="n">
        <f aca="false">IF(OR(F182="",F182=0),"",E182/F182)</f>
        <v>0.585443037974684</v>
      </c>
      <c r="I182" s="32" t="s">
        <v>187</v>
      </c>
      <c r="J182" s="36" t="n">
        <v>3.09428986375504</v>
      </c>
      <c r="K182" s="36" t="n">
        <f aca="false">$K$8</f>
        <v>1.08142818440797</v>
      </c>
      <c r="L182" s="36" t="n">
        <f aca="false">SQRT(J182^2+K182^2)</f>
        <v>3.27782194131547</v>
      </c>
      <c r="M182" s="47" t="n">
        <f aca="false">IF(G182="","",MAX(0,G182-1.96*L182/100))</f>
        <v>0.350311651975533</v>
      </c>
      <c r="N182" s="47" t="n">
        <f aca="false">IF(G182="","",MIN(1,G182+1.96*L182/100))</f>
        <v>0.4788022720751</v>
      </c>
      <c r="O182" s="66" t="n">
        <f aca="false">ROUND(S182*W182,0)</f>
        <v>46</v>
      </c>
      <c r="P182" s="66" t="n">
        <f aca="false">IF(F182="","",ROUND(SQRT((F182*L182/100)^2+(G182*O182)^2),0))</f>
        <v>22</v>
      </c>
      <c r="R182" s="67" t="n">
        <v>-10.0035066018226</v>
      </c>
      <c r="S182" s="68" t="n">
        <f aca="false">U182*V182*$F$5</f>
        <v>316.23569023569</v>
      </c>
      <c r="T182" s="69" t="n">
        <f aca="false">MAX(0,MIN(1,R182/100+$D$5))</f>
        <v>0.415634016496889</v>
      </c>
      <c r="U182" s="69" t="n">
        <v>0.508417508417508</v>
      </c>
      <c r="V182" s="68" t="n">
        <v>622</v>
      </c>
      <c r="W182" s="69" t="n">
        <v>0.144238908687966</v>
      </c>
      <c r="X182" s="70" t="s">
        <v>188</v>
      </c>
      <c r="Y182" s="70" t="s">
        <v>189</v>
      </c>
    </row>
    <row r="183" customFormat="false" ht="15" hidden="false" customHeight="false" outlineLevel="0" collapsed="false">
      <c r="A183" s="32" t="s">
        <v>256</v>
      </c>
      <c r="B183" s="32" t="s">
        <v>387</v>
      </c>
      <c r="C183" s="32" t="s">
        <v>390</v>
      </c>
      <c r="D183" s="66" t="n">
        <f aca="false">ROUND(S183*T183,0)</f>
        <v>290</v>
      </c>
      <c r="E183" s="66" t="n">
        <f aca="false">ROUND(S183,0)-D183</f>
        <v>394</v>
      </c>
      <c r="F183" s="66" t="n">
        <f aca="false">IF(COUNTA(D183:E183)=0,"",SUM(D183:E183))</f>
        <v>684</v>
      </c>
      <c r="G183" s="47" t="n">
        <f aca="false">IF(OR(F183="",F183=0),"",D183/F183)</f>
        <v>0.423976608187135</v>
      </c>
      <c r="H183" s="47" t="n">
        <f aca="false">IF(OR(F183="",F183=0),"",E183/F183)</f>
        <v>0.576023391812866</v>
      </c>
      <c r="I183" s="32" t="s">
        <v>187</v>
      </c>
      <c r="J183" s="36" t="n">
        <v>2.14160243278479</v>
      </c>
      <c r="K183" s="36" t="n">
        <f aca="false">$K$8</f>
        <v>1.08142818440797</v>
      </c>
      <c r="L183" s="36" t="n">
        <f aca="false">SQRT(J183^2+K183^2)</f>
        <v>2.39915566359118</v>
      </c>
      <c r="M183" s="47" t="n">
        <f aca="false">IF(G183="","",MAX(0,G183-1.96*L183/100))</f>
        <v>0.376953157180747</v>
      </c>
      <c r="N183" s="47" t="n">
        <f aca="false">IF(G183="","",MIN(1,G183+1.96*L183/100))</f>
        <v>0.471000059193522</v>
      </c>
      <c r="O183" s="66" t="n">
        <f aca="false">ROUND(S183*W183,0)</f>
        <v>58</v>
      </c>
      <c r="P183" s="66" t="n">
        <f aca="false">IF(F183="","",ROUND(SQRT((F183*L183/100)^2+(G183*O183)^2),0))</f>
        <v>30</v>
      </c>
      <c r="R183" s="67" t="n">
        <v>-9.19624777941345</v>
      </c>
      <c r="S183" s="68" t="n">
        <f aca="false">U183*V183*$F$5</f>
        <v>684.341030195382</v>
      </c>
      <c r="T183" s="69" t="n">
        <f aca="false">MAX(0,MIN(1,R183/100+$D$5))</f>
        <v>0.423706604720981</v>
      </c>
      <c r="U183" s="69" t="n">
        <v>0.587921847246892</v>
      </c>
      <c r="V183" s="68" t="n">
        <v>1164</v>
      </c>
      <c r="W183" s="69" t="n">
        <v>0.084758520671361</v>
      </c>
      <c r="X183" s="70" t="s">
        <v>194</v>
      </c>
      <c r="Y183" s="70" t="s">
        <v>189</v>
      </c>
    </row>
    <row r="184" customFormat="false" ht="15" hidden="false" customHeight="false" outlineLevel="0" collapsed="false">
      <c r="A184" s="32" t="s">
        <v>256</v>
      </c>
      <c r="B184" s="32" t="s">
        <v>391</v>
      </c>
      <c r="C184" s="32" t="s">
        <v>392</v>
      </c>
      <c r="D184" s="66" t="n">
        <f aca="false">ROUND(S184*T184,0)</f>
        <v>709</v>
      </c>
      <c r="E184" s="66" t="n">
        <f aca="false">ROUND(S184,0)-D184</f>
        <v>710</v>
      </c>
      <c r="F184" s="66" t="n">
        <f aca="false">IF(COUNTA(D184:E184)=0,"",SUM(D184:E184))</f>
        <v>1419</v>
      </c>
      <c r="G184" s="47" t="n">
        <f aca="false">IF(OR(F184="",F184=0),"",D184/F184)</f>
        <v>0.499647639182523</v>
      </c>
      <c r="H184" s="47" t="n">
        <f aca="false">IF(OR(F184="",F184=0),"",E184/F184)</f>
        <v>0.500352360817477</v>
      </c>
      <c r="I184" s="32" t="s">
        <v>187</v>
      </c>
      <c r="J184" s="36" t="n">
        <v>1.97223401507502</v>
      </c>
      <c r="K184" s="36" t="n">
        <f aca="false">$K$8</f>
        <v>1.08142818440797</v>
      </c>
      <c r="L184" s="36" t="n">
        <f aca="false">SQRT(J184^2+K184^2)</f>
        <v>2.24926519740356</v>
      </c>
      <c r="M184" s="47" t="n">
        <f aca="false">IF(G184="","",MAX(0,G184-1.96*L184/100))</f>
        <v>0.455562041313413</v>
      </c>
      <c r="N184" s="47" t="n">
        <f aca="false">IF(G184="","",MIN(1,G184+1.96*L184/100))</f>
        <v>0.543733237051633</v>
      </c>
      <c r="O184" s="66" t="n">
        <f aca="false">ROUND(S184*W184,0)</f>
        <v>89</v>
      </c>
      <c r="P184" s="66" t="n">
        <f aca="false">IF(F184="","",ROUND(SQRT((F184*L184/100)^2+(G184*O184)^2),0))</f>
        <v>55</v>
      </c>
      <c r="R184" s="67" t="n">
        <v>-1.5801280839261</v>
      </c>
      <c r="S184" s="68" t="n">
        <f aca="false">U184*V184*$F$5</f>
        <v>1418.72759856631</v>
      </c>
      <c r="T184" s="69" t="n">
        <f aca="false">MAX(0,MIN(1,R184/100+$D$5))</f>
        <v>0.499867801675854</v>
      </c>
      <c r="U184" s="69" t="n">
        <v>0.636200716845878</v>
      </c>
      <c r="V184" s="68" t="n">
        <v>2230</v>
      </c>
      <c r="W184" s="69" t="n">
        <v>0.0626598089245614</v>
      </c>
      <c r="X184" s="70" t="s">
        <v>227</v>
      </c>
      <c r="Y184" s="70" t="s">
        <v>189</v>
      </c>
    </row>
    <row r="185" customFormat="false" ht="15" hidden="false" customHeight="false" outlineLevel="0" collapsed="false">
      <c r="A185" s="32" t="s">
        <v>256</v>
      </c>
      <c r="B185" s="32" t="s">
        <v>391</v>
      </c>
      <c r="C185" s="32" t="s">
        <v>393</v>
      </c>
      <c r="D185" s="66" t="n">
        <f aca="false">ROUND(S185*T185,0)</f>
        <v>337</v>
      </c>
      <c r="E185" s="66" t="n">
        <f aca="false">ROUND(S185,0)-D185</f>
        <v>324</v>
      </c>
      <c r="F185" s="66" t="n">
        <f aca="false">IF(COUNTA(D185:E185)=0,"",SUM(D185:E185))</f>
        <v>661</v>
      </c>
      <c r="G185" s="47" t="n">
        <f aca="false">IF(OR(F185="",F185=0),"",D185/F185)</f>
        <v>0.509833585476551</v>
      </c>
      <c r="H185" s="47" t="n">
        <f aca="false">IF(OR(F185="",F185=0),"",E185/F185)</f>
        <v>0.490166414523449</v>
      </c>
      <c r="I185" s="32" t="s">
        <v>187</v>
      </c>
      <c r="J185" s="36" t="n">
        <v>2.14160243278479</v>
      </c>
      <c r="K185" s="36" t="n">
        <f aca="false">$K$8</f>
        <v>1.08142818440797</v>
      </c>
      <c r="L185" s="36" t="n">
        <f aca="false">SQRT(J185^2+K185^2)</f>
        <v>2.39915566359118</v>
      </c>
      <c r="M185" s="47" t="n">
        <f aca="false">IF(G185="","",MAX(0,G185-1.96*L185/100))</f>
        <v>0.462810134470164</v>
      </c>
      <c r="N185" s="47" t="n">
        <f aca="false">IF(G185="","",MIN(1,G185+1.96*L185/100))</f>
        <v>0.556857036482938</v>
      </c>
      <c r="O185" s="66" t="n">
        <f aca="false">ROUND(S185*W185,0)</f>
        <v>56</v>
      </c>
      <c r="P185" s="66" t="n">
        <f aca="false">IF(F185="","",ROUND(SQRT((F185*L185/100)^2+(G185*O185)^2),0))</f>
        <v>33</v>
      </c>
      <c r="R185" s="67" t="n">
        <v>-0.539444188444698</v>
      </c>
      <c r="S185" s="68" t="n">
        <f aca="false">U185*V185*$F$5</f>
        <v>660.903056768559</v>
      </c>
      <c r="T185" s="69" t="n">
        <f aca="false">MAX(0,MIN(1,R185/100+$D$5))</f>
        <v>0.510274640630668</v>
      </c>
      <c r="U185" s="69" t="n">
        <v>0.566812227074236</v>
      </c>
      <c r="V185" s="68" t="n">
        <v>1166</v>
      </c>
      <c r="W185" s="69" t="n">
        <v>0.084758520671361</v>
      </c>
      <c r="X185" s="70" t="s">
        <v>194</v>
      </c>
      <c r="Y185" s="70" t="s">
        <v>189</v>
      </c>
    </row>
    <row r="186" customFormat="false" ht="15" hidden="false" customHeight="false" outlineLevel="0" collapsed="false">
      <c r="A186" s="32" t="s">
        <v>256</v>
      </c>
      <c r="B186" s="32" t="s">
        <v>391</v>
      </c>
      <c r="C186" s="32" t="s">
        <v>394</v>
      </c>
      <c r="D186" s="66" t="n">
        <f aca="false">ROUND(S186*T186,0)</f>
        <v>935</v>
      </c>
      <c r="E186" s="66" t="n">
        <f aca="false">ROUND(S186,0)-D186</f>
        <v>744</v>
      </c>
      <c r="F186" s="66" t="n">
        <f aca="false">IF(COUNTA(D186:E186)=0,"",SUM(D186:E186))</f>
        <v>1679</v>
      </c>
      <c r="G186" s="47" t="n">
        <f aca="false">IF(OR(F186="",F186=0),"",D186/F186)</f>
        <v>0.556879094699226</v>
      </c>
      <c r="H186" s="47" t="n">
        <f aca="false">IF(OR(F186="",F186=0),"",E186/F186)</f>
        <v>0.443120905300774</v>
      </c>
      <c r="I186" s="32" t="s">
        <v>187</v>
      </c>
      <c r="J186" s="36" t="n">
        <v>1.97223401507502</v>
      </c>
      <c r="K186" s="36" t="n">
        <f aca="false">$K$8</f>
        <v>1.08142818440797</v>
      </c>
      <c r="L186" s="36" t="n">
        <f aca="false">SQRT(J186^2+K186^2)</f>
        <v>2.24926519740356</v>
      </c>
      <c r="M186" s="47" t="n">
        <f aca="false">IF(G186="","",MAX(0,G186-1.96*L186/100))</f>
        <v>0.512793496830116</v>
      </c>
      <c r="N186" s="47" t="n">
        <f aca="false">IF(G186="","",MIN(1,G186+1.96*L186/100))</f>
        <v>0.600964692568335</v>
      </c>
      <c r="O186" s="66" t="n">
        <f aca="false">ROUND(S186*W186,0)</f>
        <v>105</v>
      </c>
      <c r="P186" s="66" t="n">
        <f aca="false">IF(F186="","",ROUND(SQRT((F186*L186/100)^2+(G186*O186)^2),0))</f>
        <v>70</v>
      </c>
      <c r="R186" s="67" t="n">
        <v>4.10616934354159</v>
      </c>
      <c r="S186" s="68" t="n">
        <f aca="false">U186*V186*$F$5</f>
        <v>1678.57188498403</v>
      </c>
      <c r="T186" s="69" t="n">
        <f aca="false">MAX(0,MIN(1,R186/100+$D$5))</f>
        <v>0.556730775950531</v>
      </c>
      <c r="U186" s="69" t="n">
        <v>0.625399361022364</v>
      </c>
      <c r="V186" s="68" t="n">
        <v>2684</v>
      </c>
      <c r="W186" s="69" t="n">
        <v>0.0626598089245614</v>
      </c>
      <c r="X186" s="70" t="s">
        <v>227</v>
      </c>
      <c r="Y186" s="70" t="s">
        <v>189</v>
      </c>
    </row>
    <row r="187" customFormat="false" ht="15" hidden="false" customHeight="false" outlineLevel="0" collapsed="false">
      <c r="A187" s="32" t="s">
        <v>256</v>
      </c>
      <c r="B187" s="32" t="s">
        <v>391</v>
      </c>
      <c r="C187" s="32" t="s">
        <v>395</v>
      </c>
      <c r="D187" s="66" t="n">
        <f aca="false">ROUND(S187*T187,0)</f>
        <v>423</v>
      </c>
      <c r="E187" s="66" t="n">
        <f aca="false">ROUND(S187,0)-D187</f>
        <v>445</v>
      </c>
      <c r="F187" s="66" t="n">
        <f aca="false">IF(COUNTA(D187:E187)=0,"",SUM(D187:E187))</f>
        <v>868</v>
      </c>
      <c r="G187" s="47" t="n">
        <f aca="false">IF(OR(F187="",F187=0),"",D187/F187)</f>
        <v>0.487327188940092</v>
      </c>
      <c r="H187" s="47" t="n">
        <f aca="false">IF(OR(F187="",F187=0),"",E187/F187)</f>
        <v>0.512672811059908</v>
      </c>
      <c r="I187" s="32" t="s">
        <v>187</v>
      </c>
      <c r="J187" s="36" t="n">
        <v>2.14160243278479</v>
      </c>
      <c r="K187" s="36" t="n">
        <f aca="false">$K$8</f>
        <v>1.08142818440797</v>
      </c>
      <c r="L187" s="36" t="n">
        <f aca="false">SQRT(J187^2+K187^2)</f>
        <v>2.39915566359118</v>
      </c>
      <c r="M187" s="47" t="n">
        <f aca="false">IF(G187="","",MAX(0,G187-1.96*L187/100))</f>
        <v>0.440303737933705</v>
      </c>
      <c r="N187" s="47" t="n">
        <f aca="false">IF(G187="","",MIN(1,G187+1.96*L187/100))</f>
        <v>0.534350639946479</v>
      </c>
      <c r="O187" s="66" t="n">
        <f aca="false">ROUND(S187*W187,0)</f>
        <v>74</v>
      </c>
      <c r="P187" s="66" t="n">
        <f aca="false">IF(F187="","",ROUND(SQRT((F187*L187/100)^2+(G187*O187)^2),0))</f>
        <v>42</v>
      </c>
      <c r="R187" s="67" t="n">
        <v>-2.83818760712695</v>
      </c>
      <c r="S187" s="68" t="n">
        <f aca="false">U187*V187*$F$5</f>
        <v>868.364696734059</v>
      </c>
      <c r="T187" s="69" t="n">
        <f aca="false">MAX(0,MIN(1,R187/100+$D$5))</f>
        <v>0.487287206443846</v>
      </c>
      <c r="U187" s="69" t="n">
        <v>0.669517884914464</v>
      </c>
      <c r="V187" s="68" t="n">
        <v>1297</v>
      </c>
      <c r="W187" s="69" t="n">
        <v>0.084758520671361</v>
      </c>
      <c r="X187" s="70" t="s">
        <v>194</v>
      </c>
      <c r="Y187" s="70" t="s">
        <v>189</v>
      </c>
    </row>
    <row r="188" customFormat="false" ht="15" hidden="false" customHeight="false" outlineLevel="0" collapsed="false">
      <c r="A188" s="32" t="s">
        <v>256</v>
      </c>
      <c r="B188" s="32" t="s">
        <v>391</v>
      </c>
      <c r="C188" s="32" t="s">
        <v>396</v>
      </c>
      <c r="D188" s="66" t="n">
        <f aca="false">ROUND(S188*T188,0)</f>
        <v>895</v>
      </c>
      <c r="E188" s="66" t="n">
        <f aca="false">ROUND(S188,0)-D188</f>
        <v>594</v>
      </c>
      <c r="F188" s="66" t="n">
        <f aca="false">IF(COUNTA(D188:E188)=0,"",SUM(D188:E188))</f>
        <v>1489</v>
      </c>
      <c r="G188" s="47" t="n">
        <f aca="false">IF(OR(F188="",F188=0),"",D188/F188)</f>
        <v>0.601074546675621</v>
      </c>
      <c r="H188" s="47" t="n">
        <f aca="false">IF(OR(F188="",F188=0),"",E188/F188)</f>
        <v>0.398925453324379</v>
      </c>
      <c r="I188" s="32" t="s">
        <v>187</v>
      </c>
      <c r="J188" s="36" t="n">
        <v>1.97223401507502</v>
      </c>
      <c r="K188" s="36" t="n">
        <f aca="false">$K$8</f>
        <v>1.08142818440797</v>
      </c>
      <c r="L188" s="36" t="n">
        <f aca="false">SQRT(J188^2+K188^2)</f>
        <v>2.24926519740356</v>
      </c>
      <c r="M188" s="47" t="n">
        <f aca="false">IF(G188="","",MAX(0,G188-1.96*L188/100))</f>
        <v>0.556988948806512</v>
      </c>
      <c r="N188" s="47" t="n">
        <f aca="false">IF(G188="","",MIN(1,G188+1.96*L188/100))</f>
        <v>0.645160144544731</v>
      </c>
      <c r="O188" s="66" t="n">
        <f aca="false">ROUND(S188*W188,0)</f>
        <v>93</v>
      </c>
      <c r="P188" s="66" t="n">
        <f aca="false">IF(F188="","",ROUND(SQRT((F188*L188/100)^2+(G188*O188)^2),0))</f>
        <v>65</v>
      </c>
      <c r="R188" s="67" t="n">
        <v>8.52655605841339</v>
      </c>
      <c r="S188" s="68" t="n">
        <f aca="false">U188*V188*$F$5</f>
        <v>1488.84887459807</v>
      </c>
      <c r="T188" s="69" t="n">
        <f aca="false">MAX(0,MIN(1,R188/100+$D$5))</f>
        <v>0.600934643099249</v>
      </c>
      <c r="U188" s="69" t="n">
        <v>0.650436380339917</v>
      </c>
      <c r="V188" s="68" t="n">
        <v>2289</v>
      </c>
      <c r="W188" s="69" t="n">
        <v>0.0626598089245614</v>
      </c>
      <c r="X188" s="70" t="s">
        <v>227</v>
      </c>
      <c r="Y188" s="70" t="s">
        <v>189</v>
      </c>
    </row>
    <row r="189" customFormat="false" ht="15" hidden="false" customHeight="false" outlineLevel="0" collapsed="false">
      <c r="A189" s="32" t="s">
        <v>256</v>
      </c>
      <c r="B189" s="32" t="s">
        <v>391</v>
      </c>
      <c r="C189" s="32" t="s">
        <v>397</v>
      </c>
      <c r="D189" s="66" t="n">
        <f aca="false">ROUND(S189*T189,0)</f>
        <v>887</v>
      </c>
      <c r="E189" s="66" t="n">
        <f aca="false">ROUND(S189,0)-D189</f>
        <v>593</v>
      </c>
      <c r="F189" s="66" t="n">
        <f aca="false">IF(COUNTA(D189:E189)=0,"",SUM(D189:E189))</f>
        <v>1480</v>
      </c>
      <c r="G189" s="47" t="n">
        <f aca="false">IF(OR(F189="",F189=0),"",D189/F189)</f>
        <v>0.599324324324324</v>
      </c>
      <c r="H189" s="47" t="n">
        <f aca="false">IF(OR(F189="",F189=0),"",E189/F189)</f>
        <v>0.400675675675676</v>
      </c>
      <c r="I189" s="32" t="s">
        <v>187</v>
      </c>
      <c r="J189" s="36" t="n">
        <v>1.97223401507502</v>
      </c>
      <c r="K189" s="36" t="n">
        <f aca="false">$K$8</f>
        <v>1.08142818440797</v>
      </c>
      <c r="L189" s="36" t="n">
        <f aca="false">SQRT(J189^2+K189^2)</f>
        <v>2.24926519740356</v>
      </c>
      <c r="M189" s="47" t="n">
        <f aca="false">IF(G189="","",MAX(0,G189-1.96*L189/100))</f>
        <v>0.555238726455215</v>
      </c>
      <c r="N189" s="47" t="n">
        <f aca="false">IF(G189="","",MIN(1,G189+1.96*L189/100))</f>
        <v>0.643409922193434</v>
      </c>
      <c r="O189" s="66" t="n">
        <f aca="false">ROUND(S189*W189,0)</f>
        <v>93</v>
      </c>
      <c r="P189" s="66" t="n">
        <f aca="false">IF(F189="","",ROUND(SQRT((F189*L189/100)^2+(G189*O189)^2),0))</f>
        <v>65</v>
      </c>
      <c r="R189" s="67" t="n">
        <v>8.33507577387315</v>
      </c>
      <c r="S189" s="68" t="n">
        <f aca="false">U189*V189*$F$5</f>
        <v>1480.29868819374</v>
      </c>
      <c r="T189" s="69" t="n">
        <f aca="false">MAX(0,MIN(1,R189/100+$D$5))</f>
        <v>0.599019840253847</v>
      </c>
      <c r="U189" s="69" t="n">
        <v>0.714429868819374</v>
      </c>
      <c r="V189" s="68" t="n">
        <v>2072</v>
      </c>
      <c r="W189" s="69" t="n">
        <v>0.0626598089245614</v>
      </c>
      <c r="X189" s="70" t="s">
        <v>227</v>
      </c>
      <c r="Y189" s="70" t="s">
        <v>189</v>
      </c>
    </row>
    <row r="190" customFormat="false" ht="15" hidden="false" customHeight="false" outlineLevel="0" collapsed="false">
      <c r="A190" s="32" t="s">
        <v>256</v>
      </c>
      <c r="B190" s="32" t="s">
        <v>391</v>
      </c>
      <c r="C190" s="32" t="s">
        <v>398</v>
      </c>
      <c r="D190" s="66" t="n">
        <f aca="false">ROUND(S190*T190,0)</f>
        <v>401</v>
      </c>
      <c r="E190" s="66" t="n">
        <f aca="false">ROUND(S190,0)-D190</f>
        <v>375</v>
      </c>
      <c r="F190" s="66" t="n">
        <f aca="false">IF(COUNTA(D190:E190)=0,"",SUM(D190:E190))</f>
        <v>776</v>
      </c>
      <c r="G190" s="47" t="n">
        <f aca="false">IF(OR(F190="",F190=0),"",D190/F190)</f>
        <v>0.516752577319588</v>
      </c>
      <c r="H190" s="47" t="n">
        <f aca="false">IF(OR(F190="",F190=0),"",E190/F190)</f>
        <v>0.483247422680412</v>
      </c>
      <c r="I190" s="32" t="s">
        <v>187</v>
      </c>
      <c r="J190" s="36" t="n">
        <v>2.14160243278479</v>
      </c>
      <c r="K190" s="36" t="n">
        <f aca="false">$K$8</f>
        <v>1.08142818440797</v>
      </c>
      <c r="L190" s="36" t="n">
        <f aca="false">SQRT(J190^2+K190^2)</f>
        <v>2.39915566359118</v>
      </c>
      <c r="M190" s="47" t="n">
        <f aca="false">IF(G190="","",MAX(0,G190-1.96*L190/100))</f>
        <v>0.469729126313201</v>
      </c>
      <c r="N190" s="47" t="n">
        <f aca="false">IF(G190="","",MIN(1,G190+1.96*L190/100))</f>
        <v>0.563776028325975</v>
      </c>
      <c r="O190" s="66" t="n">
        <f aca="false">ROUND(S190*W190,0)</f>
        <v>66</v>
      </c>
      <c r="P190" s="66" t="n">
        <f aca="false">IF(F190="","",ROUND(SQRT((F190*L190/100)^2+(G190*O190)^2),0))</f>
        <v>39</v>
      </c>
      <c r="R190" s="67" t="n">
        <v>0.107719499145919</v>
      </c>
      <c r="S190" s="68" t="n">
        <f aca="false">U190*V190*$F$5</f>
        <v>775.595171773445</v>
      </c>
      <c r="T190" s="69" t="n">
        <f aca="false">MAX(0,MIN(1,R190/100+$D$5))</f>
        <v>0.516746277506574</v>
      </c>
      <c r="U190" s="69" t="n">
        <v>0.70380687093779</v>
      </c>
      <c r="V190" s="68" t="n">
        <v>1102</v>
      </c>
      <c r="W190" s="69" t="n">
        <v>0.084758520671361</v>
      </c>
      <c r="X190" s="70" t="s">
        <v>194</v>
      </c>
      <c r="Y190" s="70" t="s">
        <v>189</v>
      </c>
    </row>
    <row r="191" customFormat="false" ht="15" hidden="false" customHeight="false" outlineLevel="0" collapsed="false">
      <c r="A191" s="32" t="s">
        <v>256</v>
      </c>
      <c r="B191" s="32" t="s">
        <v>391</v>
      </c>
      <c r="C191" s="32" t="s">
        <v>399</v>
      </c>
      <c r="D191" s="66" t="n">
        <f aca="false">ROUND(S191*T191,0)</f>
        <v>1070</v>
      </c>
      <c r="E191" s="66" t="n">
        <f aca="false">ROUND(S191,0)-D191</f>
        <v>1045</v>
      </c>
      <c r="F191" s="66" t="n">
        <f aca="false">IF(COUNTA(D191:E191)=0,"",SUM(D191:E191))</f>
        <v>2115</v>
      </c>
      <c r="G191" s="47" t="n">
        <f aca="false">IF(OR(F191="",F191=0),"",D191/F191)</f>
        <v>0.505910165484634</v>
      </c>
      <c r="H191" s="47" t="n">
        <f aca="false">IF(OR(F191="",F191=0),"",E191/F191)</f>
        <v>0.494089834515366</v>
      </c>
      <c r="I191" s="32" t="s">
        <v>187</v>
      </c>
      <c r="J191" s="36" t="n">
        <v>1.97223401507502</v>
      </c>
      <c r="K191" s="36" t="n">
        <f aca="false">$K$8</f>
        <v>1.08142818440797</v>
      </c>
      <c r="L191" s="36" t="n">
        <f aca="false">SQRT(J191^2+K191^2)</f>
        <v>2.24926519740356</v>
      </c>
      <c r="M191" s="47" t="n">
        <f aca="false">IF(G191="","",MAX(0,G191-1.96*L191/100))</f>
        <v>0.461824567615524</v>
      </c>
      <c r="N191" s="47" t="n">
        <f aca="false">IF(G191="","",MIN(1,G191+1.96*L191/100))</f>
        <v>0.549995763353743</v>
      </c>
      <c r="O191" s="66" t="n">
        <f aca="false">ROUND(S191*W191,0)</f>
        <v>133</v>
      </c>
      <c r="P191" s="66" t="n">
        <f aca="false">IF(F191="","",ROUND(SQRT((F191*L191/100)^2+(G191*O191)^2),0))</f>
        <v>82</v>
      </c>
      <c r="R191" s="67" t="n">
        <v>-0.985198085355456</v>
      </c>
      <c r="S191" s="68" t="n">
        <f aca="false">U191*V191*$F$5</f>
        <v>2115.3476992871</v>
      </c>
      <c r="T191" s="69" t="n">
        <f aca="false">MAX(0,MIN(1,R191/100+$D$5))</f>
        <v>0.505817101661561</v>
      </c>
      <c r="U191" s="69" t="n">
        <v>0.658781594296824</v>
      </c>
      <c r="V191" s="68" t="n">
        <v>3211</v>
      </c>
      <c r="W191" s="69" t="n">
        <v>0.0626598089245614</v>
      </c>
      <c r="X191" s="70" t="s">
        <v>227</v>
      </c>
      <c r="Y191" s="70" t="s">
        <v>189</v>
      </c>
    </row>
    <row r="192" customFormat="false" ht="15" hidden="false" customHeight="false" outlineLevel="0" collapsed="false">
      <c r="A192" s="32" t="s">
        <v>256</v>
      </c>
      <c r="B192" s="32" t="s">
        <v>400</v>
      </c>
      <c r="C192" s="32" t="s">
        <v>401</v>
      </c>
      <c r="D192" s="66" t="n">
        <f aca="false">ROUND(S192*T192,0)</f>
        <v>770</v>
      </c>
      <c r="E192" s="66" t="n">
        <f aca="false">ROUND(S192,0)-D192</f>
        <v>728</v>
      </c>
      <c r="F192" s="66" t="n">
        <f aca="false">IF(COUNTA(D192:E192)=0,"",SUM(D192:E192))</f>
        <v>1498</v>
      </c>
      <c r="G192" s="47" t="n">
        <f aca="false">IF(OR(F192="",F192=0),"",D192/F192)</f>
        <v>0.514018691588785</v>
      </c>
      <c r="H192" s="47" t="n">
        <f aca="false">IF(OR(F192="",F192=0),"",E192/F192)</f>
        <v>0.485981308411215</v>
      </c>
      <c r="I192" s="32" t="s">
        <v>187</v>
      </c>
      <c r="J192" s="36" t="n">
        <v>1.97223401507502</v>
      </c>
      <c r="K192" s="36" t="n">
        <f aca="false">$K$8</f>
        <v>1.08142818440797</v>
      </c>
      <c r="L192" s="36" t="n">
        <f aca="false">SQRT(J192^2+K192^2)</f>
        <v>2.24926519740356</v>
      </c>
      <c r="M192" s="47" t="n">
        <f aca="false">IF(G192="","",MAX(0,G192-1.96*L192/100))</f>
        <v>0.469933093719675</v>
      </c>
      <c r="N192" s="47" t="n">
        <f aca="false">IF(G192="","",MIN(1,G192+1.96*L192/100))</f>
        <v>0.558104289457895</v>
      </c>
      <c r="O192" s="66" t="n">
        <f aca="false">ROUND(S192*W192,0)</f>
        <v>94</v>
      </c>
      <c r="P192" s="66" t="n">
        <f aca="false">IF(F192="","",ROUND(SQRT((F192*L192/100)^2+(G192*O192)^2),0))</f>
        <v>59</v>
      </c>
      <c r="R192" s="67" t="n">
        <v>-0.188254203636585</v>
      </c>
      <c r="S192" s="68" t="n">
        <f aca="false">U192*V192*$F$5</f>
        <v>1497.74778574441</v>
      </c>
      <c r="T192" s="69" t="n">
        <f aca="false">MAX(0,MIN(1,R192/100+$D$5))</f>
        <v>0.513786540478749</v>
      </c>
      <c r="U192" s="69" t="n">
        <v>0.638970898355124</v>
      </c>
      <c r="V192" s="68" t="n">
        <v>2344</v>
      </c>
      <c r="W192" s="69" t="n">
        <v>0.0626598089245614</v>
      </c>
      <c r="X192" s="70" t="s">
        <v>227</v>
      </c>
      <c r="Y192" s="70" t="s">
        <v>189</v>
      </c>
    </row>
    <row r="193" customFormat="false" ht="15" hidden="false" customHeight="false" outlineLevel="0" collapsed="false">
      <c r="A193" s="32" t="s">
        <v>256</v>
      </c>
      <c r="B193" s="32" t="s">
        <v>400</v>
      </c>
      <c r="C193" s="32" t="s">
        <v>402</v>
      </c>
      <c r="D193" s="66" t="n">
        <f aca="false">ROUND(S193*T193,0)</f>
        <v>1055</v>
      </c>
      <c r="E193" s="66" t="n">
        <f aca="false">ROUND(S193,0)-D193</f>
        <v>987</v>
      </c>
      <c r="F193" s="66" t="n">
        <f aca="false">IF(COUNTA(D193:E193)=0,"",SUM(D193:E193))</f>
        <v>2042</v>
      </c>
      <c r="G193" s="47" t="n">
        <f aca="false">IF(OR(F193="",F193=0),"",D193/F193)</f>
        <v>0.516650342801175</v>
      </c>
      <c r="H193" s="47" t="n">
        <f aca="false">IF(OR(F193="",F193=0),"",E193/F193)</f>
        <v>0.483349657198825</v>
      </c>
      <c r="I193" s="32" t="s">
        <v>187</v>
      </c>
      <c r="J193" s="36" t="n">
        <v>1.97223401507502</v>
      </c>
      <c r="K193" s="36" t="n">
        <f aca="false">$K$8</f>
        <v>1.08142818440797</v>
      </c>
      <c r="L193" s="36" t="n">
        <f aca="false">SQRT(J193^2+K193^2)</f>
        <v>2.24926519740356</v>
      </c>
      <c r="M193" s="47" t="n">
        <f aca="false">IF(G193="","",MAX(0,G193-1.96*L193/100))</f>
        <v>0.472564744932066</v>
      </c>
      <c r="N193" s="47" t="n">
        <f aca="false">IF(G193="","",MIN(1,G193+1.96*L193/100))</f>
        <v>0.560735940670285</v>
      </c>
      <c r="O193" s="66" t="n">
        <f aca="false">ROUND(S193*W193,0)</f>
        <v>128</v>
      </c>
      <c r="P193" s="66" t="n">
        <f aca="false">IF(F193="","",ROUND(SQRT((F193*L193/100)^2+(G193*O193)^2),0))</f>
        <v>81</v>
      </c>
      <c r="R193" s="67" t="n">
        <v>0.104269098739959</v>
      </c>
      <c r="S193" s="68" t="n">
        <f aca="false">U193*V193*$F$5</f>
        <v>2042.15796344647</v>
      </c>
      <c r="T193" s="69" t="n">
        <f aca="false">MAX(0,MIN(1,R193/100+$D$5))</f>
        <v>0.516711773502515</v>
      </c>
      <c r="U193" s="69" t="n">
        <v>0.682767624020887</v>
      </c>
      <c r="V193" s="68" t="n">
        <v>2991</v>
      </c>
      <c r="W193" s="69" t="n">
        <v>0.0626598089245614</v>
      </c>
      <c r="X193" s="70" t="s">
        <v>227</v>
      </c>
      <c r="Y193" s="70" t="s">
        <v>189</v>
      </c>
    </row>
    <row r="194" customFormat="false" ht="15" hidden="false" customHeight="false" outlineLevel="0" collapsed="false">
      <c r="A194" s="32" t="s">
        <v>256</v>
      </c>
      <c r="B194" s="32" t="s">
        <v>400</v>
      </c>
      <c r="C194" s="32" t="s">
        <v>403</v>
      </c>
      <c r="D194" s="66" t="n">
        <f aca="false">ROUND(S194*T194,0)</f>
        <v>792</v>
      </c>
      <c r="E194" s="66" t="n">
        <f aca="false">ROUND(S194,0)-D194</f>
        <v>898</v>
      </c>
      <c r="F194" s="66" t="n">
        <f aca="false">IF(COUNTA(D194:E194)=0,"",SUM(D194:E194))</f>
        <v>1690</v>
      </c>
      <c r="G194" s="47" t="n">
        <f aca="false">IF(OR(F194="",F194=0),"",D194/F194)</f>
        <v>0.468639053254438</v>
      </c>
      <c r="H194" s="47" t="n">
        <f aca="false">IF(OR(F194="",F194=0),"",E194/F194)</f>
        <v>0.531360946745562</v>
      </c>
      <c r="I194" s="32" t="s">
        <v>187</v>
      </c>
      <c r="J194" s="36" t="n">
        <v>1.97223401507502</v>
      </c>
      <c r="K194" s="36" t="n">
        <f aca="false">$K$8</f>
        <v>1.08142818440797</v>
      </c>
      <c r="L194" s="36" t="n">
        <f aca="false">SQRT(J194^2+K194^2)</f>
        <v>2.24926519740356</v>
      </c>
      <c r="M194" s="47" t="n">
        <f aca="false">IF(G194="","",MAX(0,G194-1.96*L194/100))</f>
        <v>0.424553455385328</v>
      </c>
      <c r="N194" s="47" t="n">
        <f aca="false">IF(G194="","",MIN(1,G194+1.96*L194/100))</f>
        <v>0.512724651123548</v>
      </c>
      <c r="O194" s="66" t="n">
        <f aca="false">ROUND(S194*W194,0)</f>
        <v>106</v>
      </c>
      <c r="P194" s="66" t="n">
        <f aca="false">IF(F194="","",ROUND(SQRT((F194*L194/100)^2+(G194*O194)^2),0))</f>
        <v>63</v>
      </c>
      <c r="R194" s="67" t="n">
        <v>-4.68979152607046</v>
      </c>
      <c r="S194" s="68" t="n">
        <f aca="false">U194*V194*$F$5</f>
        <v>1690.06787762906</v>
      </c>
      <c r="T194" s="69" t="n">
        <f aca="false">MAX(0,MIN(1,R194/100+$D$5))</f>
        <v>0.46877116725441</v>
      </c>
      <c r="U194" s="69" t="n">
        <v>0.651529636711281</v>
      </c>
      <c r="V194" s="68" t="n">
        <v>2594</v>
      </c>
      <c r="W194" s="69" t="n">
        <v>0.0626598089245614</v>
      </c>
      <c r="X194" s="70" t="s">
        <v>227</v>
      </c>
      <c r="Y194" s="70" t="s">
        <v>189</v>
      </c>
    </row>
    <row r="195" customFormat="false" ht="15" hidden="false" customHeight="false" outlineLevel="0" collapsed="false">
      <c r="A195" s="32" t="s">
        <v>256</v>
      </c>
      <c r="B195" s="32" t="s">
        <v>400</v>
      </c>
      <c r="C195" s="32" t="s">
        <v>404</v>
      </c>
      <c r="D195" s="66" t="n">
        <f aca="false">ROUND(S195*T195,0)</f>
        <v>625</v>
      </c>
      <c r="E195" s="66" t="n">
        <f aca="false">ROUND(S195,0)-D195</f>
        <v>521</v>
      </c>
      <c r="F195" s="66" t="n">
        <f aca="false">IF(COUNTA(D195:E195)=0,"",SUM(D195:E195))</f>
        <v>1146</v>
      </c>
      <c r="G195" s="47" t="n">
        <f aca="false">IF(OR(F195="",F195=0),"",D195/F195)</f>
        <v>0.545375218150087</v>
      </c>
      <c r="H195" s="47" t="n">
        <f aca="false">IF(OR(F195="",F195=0),"",E195/F195)</f>
        <v>0.454624781849913</v>
      </c>
      <c r="I195" s="32" t="s">
        <v>187</v>
      </c>
      <c r="J195" s="36" t="n">
        <v>1.97223401507502</v>
      </c>
      <c r="K195" s="36" t="n">
        <f aca="false">$K$8</f>
        <v>1.08142818440797</v>
      </c>
      <c r="L195" s="36" t="n">
        <f aca="false">SQRT(J195^2+K195^2)</f>
        <v>2.24926519740356</v>
      </c>
      <c r="M195" s="47" t="n">
        <f aca="false">IF(G195="","",MAX(0,G195-1.96*L195/100))</f>
        <v>0.501289620280978</v>
      </c>
      <c r="N195" s="47" t="n">
        <f aca="false">IF(G195="","",MIN(1,G195+1.96*L195/100))</f>
        <v>0.589460816019197</v>
      </c>
      <c r="O195" s="66" t="n">
        <f aca="false">ROUND(S195*W195,0)</f>
        <v>72</v>
      </c>
      <c r="P195" s="66" t="n">
        <f aca="false">IF(F195="","",ROUND(SQRT((F195*L195/100)^2+(G195*O195)^2),0))</f>
        <v>47</v>
      </c>
      <c r="R195" s="67" t="n">
        <v>3.00428496693345</v>
      </c>
      <c r="S195" s="68" t="n">
        <f aca="false">U195*V195*$F$5</f>
        <v>1145.8001397624</v>
      </c>
      <c r="T195" s="69" t="n">
        <f aca="false">MAX(0,MIN(1,R195/100+$D$5))</f>
        <v>0.54571193218445</v>
      </c>
      <c r="U195" s="69" t="n">
        <v>0.640111809923131</v>
      </c>
      <c r="V195" s="68" t="n">
        <v>1790</v>
      </c>
      <c r="W195" s="69" t="n">
        <v>0.0626598089245614</v>
      </c>
      <c r="X195" s="70" t="s">
        <v>227</v>
      </c>
      <c r="Y195" s="70" t="s">
        <v>189</v>
      </c>
    </row>
    <row r="196" customFormat="false" ht="15" hidden="false" customHeight="false" outlineLevel="0" collapsed="false">
      <c r="A196" s="32" t="s">
        <v>256</v>
      </c>
      <c r="B196" s="32" t="s">
        <v>400</v>
      </c>
      <c r="C196" s="32" t="s">
        <v>405</v>
      </c>
      <c r="D196" s="66" t="n">
        <f aca="false">ROUND(S196*T196,0)</f>
        <v>1462</v>
      </c>
      <c r="E196" s="66" t="n">
        <f aca="false">ROUND(S196,0)-D196</f>
        <v>1258</v>
      </c>
      <c r="F196" s="66" t="n">
        <f aca="false">IF(COUNTA(D196:E196)=0,"",SUM(D196:E196))</f>
        <v>2720</v>
      </c>
      <c r="G196" s="47" t="n">
        <f aca="false">IF(OR(F196="",F196=0),"",D196/F196)</f>
        <v>0.5375</v>
      </c>
      <c r="H196" s="47" t="n">
        <f aca="false">IF(OR(F196="",F196=0),"",E196/F196)</f>
        <v>0.4625</v>
      </c>
      <c r="I196" s="32" t="s">
        <v>187</v>
      </c>
      <c r="J196" s="36" t="n">
        <v>1.97223401507502</v>
      </c>
      <c r="K196" s="36" t="n">
        <f aca="false">$K$8</f>
        <v>1.08142818440797</v>
      </c>
      <c r="L196" s="36" t="n">
        <f aca="false">SQRT(J196^2+K196^2)</f>
        <v>2.24926519740356</v>
      </c>
      <c r="M196" s="47" t="n">
        <f aca="false">IF(G196="","",MAX(0,G196-1.96*L196/100))</f>
        <v>0.49341440213089</v>
      </c>
      <c r="N196" s="47" t="n">
        <f aca="false">IF(G196="","",MIN(1,G196+1.96*L196/100))</f>
        <v>0.58158559786911</v>
      </c>
      <c r="O196" s="66" t="n">
        <f aca="false">ROUND(S196*W196,0)</f>
        <v>170</v>
      </c>
      <c r="P196" s="66" t="n">
        <f aca="false">IF(F196="","",ROUND(SQRT((F196*L196/100)^2+(G196*O196)^2),0))</f>
        <v>110</v>
      </c>
      <c r="R196" s="67" t="n">
        <v>2.17715831990098</v>
      </c>
      <c r="S196" s="68" t="n">
        <f aca="false">U196*V196*$F$5</f>
        <v>2719.88153310105</v>
      </c>
      <c r="T196" s="69" t="n">
        <f aca="false">MAX(0,MIN(1,R196/100+$D$5))</f>
        <v>0.537440665714125</v>
      </c>
      <c r="U196" s="69" t="n">
        <v>0.592566782810685</v>
      </c>
      <c r="V196" s="68" t="n">
        <v>4590</v>
      </c>
      <c r="W196" s="69" t="n">
        <v>0.0626598089245614</v>
      </c>
      <c r="X196" s="70" t="s">
        <v>227</v>
      </c>
      <c r="Y196" s="70" t="s">
        <v>189</v>
      </c>
    </row>
    <row r="197" customFormat="false" ht="15" hidden="false" customHeight="false" outlineLevel="0" collapsed="false">
      <c r="A197" s="32" t="s">
        <v>256</v>
      </c>
      <c r="B197" s="32" t="s">
        <v>400</v>
      </c>
      <c r="C197" s="32" t="s">
        <v>406</v>
      </c>
      <c r="D197" s="66" t="n">
        <f aca="false">ROUND(S197*T197,0)</f>
        <v>507</v>
      </c>
      <c r="E197" s="66" t="n">
        <f aca="false">ROUND(S197,0)-D197</f>
        <v>462</v>
      </c>
      <c r="F197" s="66" t="n">
        <f aca="false">IF(COUNTA(D197:E197)=0,"",SUM(D197:E197))</f>
        <v>969</v>
      </c>
      <c r="G197" s="47" t="n">
        <f aca="false">IF(OR(F197="",F197=0),"",D197/F197)</f>
        <v>0.523219814241486</v>
      </c>
      <c r="H197" s="47" t="n">
        <f aca="false">IF(OR(F197="",F197=0),"",E197/F197)</f>
        <v>0.476780185758514</v>
      </c>
      <c r="I197" s="32" t="s">
        <v>187</v>
      </c>
      <c r="J197" s="36" t="n">
        <v>1.97223401507502</v>
      </c>
      <c r="K197" s="36" t="n">
        <f aca="false">$K$8</f>
        <v>1.08142818440797</v>
      </c>
      <c r="L197" s="36" t="n">
        <f aca="false">SQRT(J197^2+K197^2)</f>
        <v>2.24926519740356</v>
      </c>
      <c r="M197" s="47" t="n">
        <f aca="false">IF(G197="","",MAX(0,G197-1.96*L197/100))</f>
        <v>0.479134216372376</v>
      </c>
      <c r="N197" s="47" t="n">
        <f aca="false">IF(G197="","",MIN(1,G197+1.96*L197/100))</f>
        <v>0.567305412110596</v>
      </c>
      <c r="O197" s="66" t="n">
        <f aca="false">ROUND(S197*W197,0)</f>
        <v>61</v>
      </c>
      <c r="P197" s="66" t="n">
        <f aca="false">IF(F197="","",ROUND(SQRT((F197*L197/100)^2+(G197*O197)^2),0))</f>
        <v>39</v>
      </c>
      <c r="R197" s="67" t="n">
        <v>0.78576732638854</v>
      </c>
      <c r="S197" s="68" t="n">
        <f aca="false">U197*V197*$F$5</f>
        <v>969.162629757786</v>
      </c>
      <c r="T197" s="69" t="n">
        <f aca="false">MAX(0,MIN(1,R197/100+$D$5))</f>
        <v>0.523526755779</v>
      </c>
      <c r="U197" s="69" t="n">
        <v>0.54325259515571</v>
      </c>
      <c r="V197" s="68" t="n">
        <v>1784</v>
      </c>
      <c r="W197" s="69" t="n">
        <v>0.0626598089245614</v>
      </c>
      <c r="X197" s="70" t="s">
        <v>227</v>
      </c>
      <c r="Y197" s="70" t="s">
        <v>189</v>
      </c>
    </row>
    <row r="198" customFormat="false" ht="15" hidden="false" customHeight="false" outlineLevel="0" collapsed="false">
      <c r="A198" s="32" t="s">
        <v>256</v>
      </c>
      <c r="B198" s="32" t="s">
        <v>400</v>
      </c>
      <c r="C198" s="32" t="s">
        <v>407</v>
      </c>
      <c r="D198" s="66" t="n">
        <f aca="false">ROUND(S198*T198,0)</f>
        <v>510</v>
      </c>
      <c r="E198" s="66" t="n">
        <f aca="false">ROUND(S198,0)-D198</f>
        <v>420</v>
      </c>
      <c r="F198" s="66" t="n">
        <f aca="false">IF(COUNTA(D198:E198)=0,"",SUM(D198:E198))</f>
        <v>930</v>
      </c>
      <c r="G198" s="47" t="n">
        <f aca="false">IF(OR(F198="",F198=0),"",D198/F198)</f>
        <v>0.548387096774194</v>
      </c>
      <c r="H198" s="47" t="n">
        <f aca="false">IF(OR(F198="",F198=0),"",E198/F198)</f>
        <v>0.451612903225806</v>
      </c>
      <c r="I198" s="32" t="s">
        <v>187</v>
      </c>
      <c r="J198" s="36" t="n">
        <v>1.97223401507502</v>
      </c>
      <c r="K198" s="36" t="n">
        <f aca="false">$K$8</f>
        <v>1.08142818440797</v>
      </c>
      <c r="L198" s="36" t="n">
        <f aca="false">SQRT(J198^2+K198^2)</f>
        <v>2.24926519740356</v>
      </c>
      <c r="M198" s="47" t="n">
        <f aca="false">IF(G198="","",MAX(0,G198-1.96*L198/100))</f>
        <v>0.504301498905084</v>
      </c>
      <c r="N198" s="47" t="n">
        <f aca="false">IF(G198="","",MIN(1,G198+1.96*L198/100))</f>
        <v>0.592472694643303</v>
      </c>
      <c r="O198" s="66" t="n">
        <f aca="false">ROUND(S198*W198,0)</f>
        <v>58</v>
      </c>
      <c r="P198" s="66" t="n">
        <f aca="false">IF(F198="","",ROUND(SQRT((F198*L198/100)^2+(G198*O198)^2),0))</f>
        <v>38</v>
      </c>
      <c r="R198" s="67" t="n">
        <v>3.29339015412129</v>
      </c>
      <c r="S198" s="68" t="n">
        <f aca="false">U198*V198*$F$5</f>
        <v>929.805201992252</v>
      </c>
      <c r="T198" s="69" t="n">
        <f aca="false">MAX(0,MIN(1,R198/100+$D$5))</f>
        <v>0.548602984056328</v>
      </c>
      <c r="U198" s="69" t="n">
        <v>0.496956281128943</v>
      </c>
      <c r="V198" s="68" t="n">
        <v>1871</v>
      </c>
      <c r="W198" s="69" t="n">
        <v>0.0626598089245614</v>
      </c>
      <c r="X198" s="70" t="s">
        <v>227</v>
      </c>
      <c r="Y198" s="70" t="s">
        <v>189</v>
      </c>
    </row>
    <row r="199" customFormat="false" ht="15" hidden="false" customHeight="false" outlineLevel="0" collapsed="false">
      <c r="A199" s="32" t="s">
        <v>256</v>
      </c>
      <c r="B199" s="32" t="s">
        <v>400</v>
      </c>
      <c r="C199" s="32" t="s">
        <v>408</v>
      </c>
      <c r="D199" s="66" t="n">
        <f aca="false">ROUND(S199*T199,0)</f>
        <v>540</v>
      </c>
      <c r="E199" s="66" t="n">
        <f aca="false">ROUND(S199,0)-D199</f>
        <v>504</v>
      </c>
      <c r="F199" s="66" t="n">
        <f aca="false">IF(COUNTA(D199:E199)=0,"",SUM(D199:E199))</f>
        <v>1044</v>
      </c>
      <c r="G199" s="47" t="n">
        <f aca="false">IF(OR(F199="",F199=0),"",D199/F199)</f>
        <v>0.517241379310345</v>
      </c>
      <c r="H199" s="47" t="n">
        <f aca="false">IF(OR(F199="",F199=0),"",E199/F199)</f>
        <v>0.482758620689655</v>
      </c>
      <c r="I199" s="32" t="s">
        <v>187</v>
      </c>
      <c r="J199" s="36" t="n">
        <v>1.97223401507502</v>
      </c>
      <c r="K199" s="36" t="n">
        <f aca="false">$K$8</f>
        <v>1.08142818440797</v>
      </c>
      <c r="L199" s="36" t="n">
        <f aca="false">SQRT(J199^2+K199^2)</f>
        <v>2.24926519740356</v>
      </c>
      <c r="M199" s="47" t="n">
        <f aca="false">IF(G199="","",MAX(0,G199-1.96*L199/100))</f>
        <v>0.473155781441235</v>
      </c>
      <c r="N199" s="47" t="n">
        <f aca="false">IF(G199="","",MIN(1,G199+1.96*L199/100))</f>
        <v>0.561326977179455</v>
      </c>
      <c r="O199" s="66" t="n">
        <f aca="false">ROUND(S199*W199,0)</f>
        <v>65</v>
      </c>
      <c r="P199" s="66" t="n">
        <f aca="false">IF(F199="","",ROUND(SQRT((F199*L199/100)^2+(G199*O199)^2),0))</f>
        <v>41</v>
      </c>
      <c r="R199" s="67" t="n">
        <v>0.133325024897849</v>
      </c>
      <c r="S199" s="68" t="n">
        <f aca="false">U199*V199*$F$5</f>
        <v>1044.14424242424</v>
      </c>
      <c r="T199" s="69" t="n">
        <f aca="false">MAX(0,MIN(1,R199/100+$D$5))</f>
        <v>0.517002332764094</v>
      </c>
      <c r="U199" s="69" t="n">
        <v>0.59939393939394</v>
      </c>
      <c r="V199" s="68" t="n">
        <v>1742</v>
      </c>
      <c r="W199" s="69" t="n">
        <v>0.0626598089245614</v>
      </c>
      <c r="X199" s="70" t="s">
        <v>227</v>
      </c>
      <c r="Y199" s="70" t="s">
        <v>189</v>
      </c>
    </row>
    <row r="200" customFormat="false" ht="15" hidden="false" customHeight="false" outlineLevel="0" collapsed="false">
      <c r="A200" s="32" t="s">
        <v>256</v>
      </c>
      <c r="B200" s="32" t="s">
        <v>409</v>
      </c>
      <c r="C200" s="32" t="s">
        <v>410</v>
      </c>
      <c r="D200" s="66" t="n">
        <f aca="false">ROUND(S200*T200,0)</f>
        <v>1225</v>
      </c>
      <c r="E200" s="66" t="n">
        <f aca="false">ROUND(S200,0)-D200</f>
        <v>1408</v>
      </c>
      <c r="F200" s="66" t="n">
        <f aca="false">IF(COUNTA(D200:E200)=0,"",SUM(D200:E200))</f>
        <v>2633</v>
      </c>
      <c r="G200" s="47" t="n">
        <f aca="false">IF(OR(F200="",F200=0),"",D200/F200)</f>
        <v>0.46524876566654</v>
      </c>
      <c r="H200" s="47" t="n">
        <f aca="false">IF(OR(F200="",F200=0),"",E200/F200)</f>
        <v>0.53475123433346</v>
      </c>
      <c r="I200" s="32" t="s">
        <v>187</v>
      </c>
      <c r="J200" s="36" t="n">
        <v>1.97223401507502</v>
      </c>
      <c r="K200" s="36" t="n">
        <f aca="false">$K$8</f>
        <v>1.08142818440797</v>
      </c>
      <c r="L200" s="36" t="n">
        <f aca="false">SQRT(J200^2+K200^2)</f>
        <v>2.24926519740356</v>
      </c>
      <c r="M200" s="47" t="n">
        <f aca="false">IF(G200="","",MAX(0,G200-1.96*L200/100))</f>
        <v>0.42116316779743</v>
      </c>
      <c r="N200" s="47" t="n">
        <f aca="false">IF(G200="","",MIN(1,G200+1.96*L200/100))</f>
        <v>0.50933436353565</v>
      </c>
      <c r="O200" s="66" t="n">
        <f aca="false">ROUND(S200*W200,0)</f>
        <v>165</v>
      </c>
      <c r="P200" s="66" t="n">
        <f aca="false">IF(F200="","",ROUND(SQRT((F200*L200/100)^2+(G200*O200)^2),0))</f>
        <v>97</v>
      </c>
      <c r="R200" s="67" t="n">
        <v>-5.02363998535846</v>
      </c>
      <c r="S200" s="68" t="n">
        <f aca="false">U200*V200*$F$5</f>
        <v>2632.829612885</v>
      </c>
      <c r="T200" s="69" t="n">
        <f aca="false">MAX(0,MIN(1,R200/100+$D$5))</f>
        <v>0.46543268266153</v>
      </c>
      <c r="U200" s="69" t="n">
        <v>0.704718847131958</v>
      </c>
      <c r="V200" s="68" t="n">
        <v>3736</v>
      </c>
      <c r="W200" s="69" t="n">
        <v>0.0626598089245614</v>
      </c>
      <c r="X200" s="70" t="s">
        <v>227</v>
      </c>
      <c r="Y200" s="70" t="s">
        <v>189</v>
      </c>
    </row>
    <row r="201" customFormat="false" ht="15" hidden="false" customHeight="false" outlineLevel="0" collapsed="false">
      <c r="A201" s="32" t="s">
        <v>256</v>
      </c>
      <c r="B201" s="32" t="s">
        <v>409</v>
      </c>
      <c r="C201" s="32" t="s">
        <v>411</v>
      </c>
      <c r="D201" s="66" t="n">
        <f aca="false">ROUND(S201*T201,0)</f>
        <v>791</v>
      </c>
      <c r="E201" s="66" t="n">
        <f aca="false">ROUND(S201,0)-D201</f>
        <v>1188</v>
      </c>
      <c r="F201" s="66" t="n">
        <f aca="false">IF(COUNTA(D201:E201)=0,"",SUM(D201:E201))</f>
        <v>1979</v>
      </c>
      <c r="G201" s="47" t="n">
        <f aca="false">IF(OR(F201="",F201=0),"",D201/F201)</f>
        <v>0.399696816574027</v>
      </c>
      <c r="H201" s="47" t="n">
        <f aca="false">IF(OR(F201="",F201=0),"",E201/F201)</f>
        <v>0.600303183425973</v>
      </c>
      <c r="I201" s="32" t="s">
        <v>187</v>
      </c>
      <c r="J201" s="36" t="n">
        <v>1.97223401507502</v>
      </c>
      <c r="K201" s="36" t="n">
        <f aca="false">$K$8</f>
        <v>1.08142818440797</v>
      </c>
      <c r="L201" s="36" t="n">
        <f aca="false">SQRT(J201^2+K201^2)</f>
        <v>2.24926519740356</v>
      </c>
      <c r="M201" s="47" t="n">
        <f aca="false">IF(G201="","",MAX(0,G201-1.96*L201/100))</f>
        <v>0.355611218704918</v>
      </c>
      <c r="N201" s="47" t="n">
        <f aca="false">IF(G201="","",MIN(1,G201+1.96*L201/100))</f>
        <v>0.443782414443137</v>
      </c>
      <c r="O201" s="66" t="n">
        <f aca="false">ROUND(S201*W201,0)</f>
        <v>124</v>
      </c>
      <c r="P201" s="66" t="n">
        <f aca="false">IF(F201="","",ROUND(SQRT((F201*L201/100)^2+(G201*O201)^2),0))</f>
        <v>67</v>
      </c>
      <c r="R201" s="67" t="n">
        <v>-11.6241405178962</v>
      </c>
      <c r="S201" s="68" t="n">
        <f aca="false">U201*V201*$F$5</f>
        <v>1979.37527114968</v>
      </c>
      <c r="T201" s="69" t="n">
        <f aca="false">MAX(0,MIN(1,R201/100+$D$5))</f>
        <v>0.399427677336154</v>
      </c>
      <c r="U201" s="69" t="n">
        <v>0.718727404193782</v>
      </c>
      <c r="V201" s="68" t="n">
        <v>2754</v>
      </c>
      <c r="W201" s="69" t="n">
        <v>0.0626598089245614</v>
      </c>
      <c r="X201" s="70" t="s">
        <v>227</v>
      </c>
      <c r="Y201" s="70" t="s">
        <v>189</v>
      </c>
    </row>
    <row r="202" customFormat="false" ht="15" hidden="false" customHeight="false" outlineLevel="0" collapsed="false">
      <c r="A202" s="32" t="s">
        <v>256</v>
      </c>
      <c r="B202" s="32" t="s">
        <v>412</v>
      </c>
      <c r="C202" s="32" t="s">
        <v>413</v>
      </c>
      <c r="D202" s="66" t="n">
        <f aca="false">ROUND(S202*T202,0)</f>
        <v>862</v>
      </c>
      <c r="E202" s="66" t="n">
        <f aca="false">ROUND(S202,0)-D202</f>
        <v>907</v>
      </c>
      <c r="F202" s="66" t="n">
        <f aca="false">IF(COUNTA(D202:E202)=0,"",SUM(D202:E202))</f>
        <v>1769</v>
      </c>
      <c r="G202" s="47" t="n">
        <f aca="false">IF(OR(F202="",F202=0),"",D202/F202)</f>
        <v>0.48728094968909</v>
      </c>
      <c r="H202" s="47" t="n">
        <f aca="false">IF(OR(F202="",F202=0),"",E202/F202)</f>
        <v>0.51271905031091</v>
      </c>
      <c r="I202" s="32" t="s">
        <v>187</v>
      </c>
      <c r="J202" s="36" t="n">
        <v>1.97223401507502</v>
      </c>
      <c r="K202" s="36" t="n">
        <f aca="false">$K$8</f>
        <v>1.08142818440797</v>
      </c>
      <c r="L202" s="36" t="n">
        <f aca="false">SQRT(J202^2+K202^2)</f>
        <v>2.24926519740356</v>
      </c>
      <c r="M202" s="47" t="n">
        <f aca="false">IF(G202="","",MAX(0,G202-1.96*L202/100))</f>
        <v>0.44319535181998</v>
      </c>
      <c r="N202" s="47" t="n">
        <f aca="false">IF(G202="","",MIN(1,G202+1.96*L202/100))</f>
        <v>0.5313665475582</v>
      </c>
      <c r="O202" s="66" t="n">
        <f aca="false">ROUND(S202*W202,0)</f>
        <v>111</v>
      </c>
      <c r="P202" s="66" t="n">
        <f aca="false">IF(F202="","",ROUND(SQRT((F202*L202/100)^2+(G202*O202)^2),0))</f>
        <v>67</v>
      </c>
      <c r="R202" s="67" t="n">
        <v>-2.85640973613699</v>
      </c>
      <c r="S202" s="68" t="n">
        <f aca="false">U202*V202*$F$5</f>
        <v>1769.05616020897</v>
      </c>
      <c r="T202" s="69" t="n">
        <f aca="false">MAX(0,MIN(1,R202/100+$D$5))</f>
        <v>0.487104985153745</v>
      </c>
      <c r="U202" s="69" t="n">
        <v>0.760557248585111</v>
      </c>
      <c r="V202" s="68" t="n">
        <v>2326</v>
      </c>
      <c r="W202" s="69" t="n">
        <v>0.0626598089245614</v>
      </c>
      <c r="X202" s="70" t="s">
        <v>227</v>
      </c>
      <c r="Y202" s="70" t="s">
        <v>189</v>
      </c>
    </row>
    <row r="203" customFormat="false" ht="15" hidden="false" customHeight="false" outlineLevel="0" collapsed="false">
      <c r="A203" s="32" t="s">
        <v>256</v>
      </c>
      <c r="B203" s="32" t="s">
        <v>412</v>
      </c>
      <c r="C203" s="32" t="s">
        <v>414</v>
      </c>
      <c r="D203" s="66" t="n">
        <f aca="false">ROUND(S203*T203,0)</f>
        <v>613</v>
      </c>
      <c r="E203" s="66" t="n">
        <f aca="false">ROUND(S203,0)-D203</f>
        <v>692</v>
      </c>
      <c r="F203" s="66" t="n">
        <f aca="false">IF(COUNTA(D203:E203)=0,"",SUM(D203:E203))</f>
        <v>1305</v>
      </c>
      <c r="G203" s="47" t="n">
        <f aca="false">IF(OR(F203="",F203=0),"",D203/F203)</f>
        <v>0.469731800766284</v>
      </c>
      <c r="H203" s="47" t="n">
        <f aca="false">IF(OR(F203="",F203=0),"",E203/F203)</f>
        <v>0.530268199233717</v>
      </c>
      <c r="I203" s="32" t="s">
        <v>187</v>
      </c>
      <c r="J203" s="36" t="n">
        <v>1.97223401507502</v>
      </c>
      <c r="K203" s="36" t="n">
        <f aca="false">$K$8</f>
        <v>1.08142818440797</v>
      </c>
      <c r="L203" s="36" t="n">
        <f aca="false">SQRT(J203^2+K203^2)</f>
        <v>2.24926519740356</v>
      </c>
      <c r="M203" s="47" t="n">
        <f aca="false">IF(G203="","",MAX(0,G203-1.96*L203/100))</f>
        <v>0.425646202897174</v>
      </c>
      <c r="N203" s="47" t="n">
        <f aca="false">IF(G203="","",MIN(1,G203+1.96*L203/100))</f>
        <v>0.513817398635393</v>
      </c>
      <c r="O203" s="66" t="n">
        <f aca="false">ROUND(S203*W203,0)</f>
        <v>82</v>
      </c>
      <c r="P203" s="66" t="n">
        <f aca="false">IF(F203="","",ROUND(SQRT((F203*L203/100)^2+(G203*O203)^2),0))</f>
        <v>48</v>
      </c>
      <c r="R203" s="67" t="n">
        <v>-4.58586051792887</v>
      </c>
      <c r="S203" s="68" t="n">
        <f aca="false">U203*V203*$F$5</f>
        <v>1304.62964959569</v>
      </c>
      <c r="T203" s="69" t="n">
        <f aca="false">MAX(0,MIN(1,R203/100+$D$5))</f>
        <v>0.469810477335826</v>
      </c>
      <c r="U203" s="69" t="n">
        <v>0.666307277628032</v>
      </c>
      <c r="V203" s="68" t="n">
        <v>1958</v>
      </c>
      <c r="W203" s="69" t="n">
        <v>0.0626598089245614</v>
      </c>
      <c r="X203" s="70" t="s">
        <v>227</v>
      </c>
      <c r="Y203" s="70" t="s">
        <v>189</v>
      </c>
    </row>
    <row r="204" customFormat="false" ht="15" hidden="false" customHeight="false" outlineLevel="0" collapsed="false">
      <c r="A204" s="32" t="s">
        <v>256</v>
      </c>
      <c r="B204" s="32" t="s">
        <v>412</v>
      </c>
      <c r="C204" s="32" t="s">
        <v>415</v>
      </c>
      <c r="D204" s="66" t="n">
        <f aca="false">ROUND(S204*T204,0)</f>
        <v>634</v>
      </c>
      <c r="E204" s="66" t="n">
        <f aca="false">ROUND(S204,0)-D204</f>
        <v>680</v>
      </c>
      <c r="F204" s="66" t="n">
        <f aca="false">IF(COUNTA(D204:E204)=0,"",SUM(D204:E204))</f>
        <v>1314</v>
      </c>
      <c r="G204" s="47" t="n">
        <f aca="false">IF(OR(F204="",F204=0),"",D204/F204)</f>
        <v>0.482496194824962</v>
      </c>
      <c r="H204" s="47" t="n">
        <f aca="false">IF(OR(F204="",F204=0),"",E204/F204)</f>
        <v>0.517503805175038</v>
      </c>
      <c r="I204" s="32" t="s">
        <v>187</v>
      </c>
      <c r="J204" s="36" t="n">
        <v>1.97223401507502</v>
      </c>
      <c r="K204" s="36" t="n">
        <f aca="false">$K$8</f>
        <v>1.08142818440797</v>
      </c>
      <c r="L204" s="36" t="n">
        <f aca="false">SQRT(J204^2+K204^2)</f>
        <v>2.24926519740356</v>
      </c>
      <c r="M204" s="47" t="n">
        <f aca="false">IF(G204="","",MAX(0,G204-1.96*L204/100))</f>
        <v>0.438410596955852</v>
      </c>
      <c r="N204" s="47" t="n">
        <f aca="false">IF(G204="","",MIN(1,G204+1.96*L204/100))</f>
        <v>0.526581792694072</v>
      </c>
      <c r="O204" s="66" t="n">
        <f aca="false">ROUND(S204*W204,0)</f>
        <v>82</v>
      </c>
      <c r="P204" s="66" t="n">
        <f aca="false">IF(F204="","",ROUND(SQRT((F204*L204/100)^2+(G204*O204)^2),0))</f>
        <v>49</v>
      </c>
      <c r="R204" s="67" t="n">
        <v>-3.29142895863531</v>
      </c>
      <c r="S204" s="68" t="n">
        <f aca="false">U204*V204*$F$5</f>
        <v>1313.96987951807</v>
      </c>
      <c r="T204" s="69" t="n">
        <f aca="false">MAX(0,MIN(1,R204/100+$D$5))</f>
        <v>0.482754792928762</v>
      </c>
      <c r="U204" s="69" t="n">
        <v>0.756024096385542</v>
      </c>
      <c r="V204" s="68" t="n">
        <v>1738</v>
      </c>
      <c r="W204" s="69" t="n">
        <v>0.0626598089245614</v>
      </c>
      <c r="X204" s="70" t="s">
        <v>227</v>
      </c>
      <c r="Y204" s="70" t="s">
        <v>189</v>
      </c>
    </row>
    <row r="205" customFormat="false" ht="15" hidden="false" customHeight="false" outlineLevel="0" collapsed="false">
      <c r="A205" s="32" t="s">
        <v>256</v>
      </c>
      <c r="B205" s="32" t="s">
        <v>412</v>
      </c>
      <c r="C205" s="32" t="s">
        <v>416</v>
      </c>
      <c r="D205" s="66" t="n">
        <f aca="false">ROUND(S205*T205,0)</f>
        <v>1376</v>
      </c>
      <c r="E205" s="66" t="n">
        <f aca="false">ROUND(S205,0)-D205</f>
        <v>1468</v>
      </c>
      <c r="F205" s="66" t="n">
        <f aca="false">IF(COUNTA(D205:E205)=0,"",SUM(D205:E205))</f>
        <v>2844</v>
      </c>
      <c r="G205" s="47" t="n">
        <f aca="false">IF(OR(F205="",F205=0),"",D205/F205)</f>
        <v>0.483825597749648</v>
      </c>
      <c r="H205" s="47" t="n">
        <f aca="false">IF(OR(F205="",F205=0),"",E205/F205)</f>
        <v>0.516174402250352</v>
      </c>
      <c r="I205" s="32" t="s">
        <v>187</v>
      </c>
      <c r="J205" s="36" t="n">
        <v>1.97223401507502</v>
      </c>
      <c r="K205" s="36" t="n">
        <f aca="false">$K$8</f>
        <v>1.08142818440797</v>
      </c>
      <c r="L205" s="36" t="n">
        <f aca="false">SQRT(J205^2+K205^2)</f>
        <v>2.24926519740356</v>
      </c>
      <c r="M205" s="47" t="n">
        <f aca="false">IF(G205="","",MAX(0,G205-1.96*L205/100))</f>
        <v>0.439739999880539</v>
      </c>
      <c r="N205" s="47" t="n">
        <f aca="false">IF(G205="","",MIN(1,G205+1.96*L205/100))</f>
        <v>0.527911195618758</v>
      </c>
      <c r="O205" s="66" t="n">
        <f aca="false">ROUND(S205*W205,0)</f>
        <v>178</v>
      </c>
      <c r="P205" s="66" t="n">
        <f aca="false">IF(F205="","",ROUND(SQRT((F205*L205/100)^2+(G205*O205)^2),0))</f>
        <v>107</v>
      </c>
      <c r="R205" s="67" t="n">
        <v>-3.17493207789889</v>
      </c>
      <c r="S205" s="68" t="n">
        <f aca="false">U205*V205*$F$5</f>
        <v>2844.46927374302</v>
      </c>
      <c r="T205" s="69" t="n">
        <f aca="false">MAX(0,MIN(1,R205/100+$D$5))</f>
        <v>0.483919761736126</v>
      </c>
      <c r="U205" s="69" t="n">
        <v>0.670391061452514</v>
      </c>
      <c r="V205" s="68" t="n">
        <v>4243</v>
      </c>
      <c r="W205" s="69" t="n">
        <v>0.0626598089245614</v>
      </c>
      <c r="X205" s="70" t="s">
        <v>227</v>
      </c>
      <c r="Y205" s="70" t="s">
        <v>189</v>
      </c>
    </row>
    <row r="206" customFormat="false" ht="15" hidden="false" customHeight="false" outlineLevel="0" collapsed="false">
      <c r="A206" s="32" t="s">
        <v>256</v>
      </c>
      <c r="B206" s="32" t="s">
        <v>412</v>
      </c>
      <c r="C206" s="32" t="s">
        <v>417</v>
      </c>
      <c r="D206" s="66" t="n">
        <f aca="false">ROUND(S206*T206,0)</f>
        <v>565</v>
      </c>
      <c r="E206" s="66" t="n">
        <f aca="false">ROUND(S206,0)-D206</f>
        <v>531</v>
      </c>
      <c r="F206" s="66" t="n">
        <f aca="false">IF(COUNTA(D206:E206)=0,"",SUM(D206:E206))</f>
        <v>1096</v>
      </c>
      <c r="G206" s="47" t="n">
        <f aca="false">IF(OR(F206="",F206=0),"",D206/F206)</f>
        <v>0.51551094890511</v>
      </c>
      <c r="H206" s="47" t="n">
        <f aca="false">IF(OR(F206="",F206=0),"",E206/F206)</f>
        <v>0.484489051094891</v>
      </c>
      <c r="I206" s="32" t="s">
        <v>187</v>
      </c>
      <c r="J206" s="36" t="n">
        <v>1.97223401507502</v>
      </c>
      <c r="K206" s="36" t="n">
        <f aca="false">$K$8</f>
        <v>1.08142818440797</v>
      </c>
      <c r="L206" s="36" t="n">
        <f aca="false">SQRT(J206^2+K206^2)</f>
        <v>2.24926519740356</v>
      </c>
      <c r="M206" s="47" t="n">
        <f aca="false">IF(G206="","",MAX(0,G206-1.96*L206/100))</f>
        <v>0.471425351036</v>
      </c>
      <c r="N206" s="47" t="n">
        <f aca="false">IF(G206="","",MIN(1,G206+1.96*L206/100))</f>
        <v>0.559596546774219</v>
      </c>
      <c r="O206" s="66" t="n">
        <f aca="false">ROUND(S206*W206,0)</f>
        <v>69</v>
      </c>
      <c r="P206" s="66" t="n">
        <f aca="false">IF(F206="","",ROUND(SQRT((F206*L206/100)^2+(G206*O206)^2),0))</f>
        <v>43</v>
      </c>
      <c r="R206" s="67" t="n">
        <v>-0.0272362182471931</v>
      </c>
      <c r="S206" s="68" t="n">
        <f aca="false">U206*V206*$F$5</f>
        <v>1095.71313506815</v>
      </c>
      <c r="T206" s="69" t="n">
        <f aca="false">MAX(0,MIN(1,R206/100+$D$5))</f>
        <v>0.515396720332643</v>
      </c>
      <c r="U206" s="69" t="n">
        <v>0.668525402726146</v>
      </c>
      <c r="V206" s="68" t="n">
        <v>1639</v>
      </c>
      <c r="W206" s="69" t="n">
        <v>0.0626598089245614</v>
      </c>
      <c r="X206" s="70" t="s">
        <v>227</v>
      </c>
      <c r="Y206" s="70" t="s">
        <v>189</v>
      </c>
    </row>
    <row r="207" customFormat="false" ht="15" hidden="false" customHeight="false" outlineLevel="0" collapsed="false">
      <c r="A207" s="32" t="s">
        <v>256</v>
      </c>
      <c r="B207" s="32" t="s">
        <v>412</v>
      </c>
      <c r="C207" s="32" t="s">
        <v>418</v>
      </c>
      <c r="D207" s="66" t="n">
        <f aca="false">ROUND(S207*T207,0)</f>
        <v>542</v>
      </c>
      <c r="E207" s="66" t="n">
        <f aca="false">ROUND(S207,0)-D207</f>
        <v>482</v>
      </c>
      <c r="F207" s="66" t="n">
        <f aca="false">IF(COUNTA(D207:E207)=0,"",SUM(D207:E207))</f>
        <v>1024</v>
      </c>
      <c r="G207" s="47" t="n">
        <f aca="false">IF(OR(F207="",F207=0),"",D207/F207)</f>
        <v>0.529296875</v>
      </c>
      <c r="H207" s="47" t="n">
        <f aca="false">IF(OR(F207="",F207=0),"",E207/F207)</f>
        <v>0.470703125</v>
      </c>
      <c r="I207" s="32" t="s">
        <v>187</v>
      </c>
      <c r="J207" s="36" t="n">
        <v>1.97223401507502</v>
      </c>
      <c r="K207" s="36" t="n">
        <f aca="false">$K$8</f>
        <v>1.08142818440797</v>
      </c>
      <c r="L207" s="36" t="n">
        <f aca="false">SQRT(J207^2+K207^2)</f>
        <v>2.24926519740356</v>
      </c>
      <c r="M207" s="47" t="n">
        <f aca="false">IF(G207="","",MAX(0,G207-1.96*L207/100))</f>
        <v>0.48521127713089</v>
      </c>
      <c r="N207" s="47" t="n">
        <f aca="false">IF(G207="","",MIN(1,G207+1.96*L207/100))</f>
        <v>0.57338247286911</v>
      </c>
      <c r="O207" s="66" t="n">
        <f aca="false">ROUND(S207*W207,0)</f>
        <v>64</v>
      </c>
      <c r="P207" s="66" t="n">
        <f aca="false">IF(F207="","",ROUND(SQRT((F207*L207/100)^2+(G207*O207)^2),0))</f>
        <v>41</v>
      </c>
      <c r="R207" s="67" t="n">
        <v>1.42465482101883</v>
      </c>
      <c r="S207" s="68" t="n">
        <f aca="false">U207*V207*$F$5</f>
        <v>1023.63518138262</v>
      </c>
      <c r="T207" s="69" t="n">
        <f aca="false">MAX(0,MIN(1,R207/100+$D$5))</f>
        <v>0.529915630725303</v>
      </c>
      <c r="U207" s="69" t="n">
        <v>0.731690622861054</v>
      </c>
      <c r="V207" s="68" t="n">
        <v>1399</v>
      </c>
      <c r="W207" s="69" t="n">
        <v>0.0626598089245614</v>
      </c>
      <c r="X207" s="70" t="s">
        <v>227</v>
      </c>
      <c r="Y207" s="70" t="s">
        <v>189</v>
      </c>
    </row>
    <row r="208" customFormat="false" ht="15" hidden="false" customHeight="false" outlineLevel="0" collapsed="false">
      <c r="A208" s="32" t="s">
        <v>256</v>
      </c>
      <c r="B208" s="32" t="s">
        <v>419</v>
      </c>
      <c r="C208" s="32" t="s">
        <v>420</v>
      </c>
      <c r="D208" s="66" t="n">
        <f aca="false">ROUND(S208*T208,0)</f>
        <v>196</v>
      </c>
      <c r="E208" s="66" t="n">
        <f aca="false">ROUND(S208,0)-D208</f>
        <v>408</v>
      </c>
      <c r="F208" s="66" t="n">
        <f aca="false">IF(COUNTA(D208:E208)=0,"",SUM(D208:E208))</f>
        <v>604</v>
      </c>
      <c r="G208" s="47" t="n">
        <f aca="false">IF(OR(F208="",F208=0),"",D208/F208)</f>
        <v>0.324503311258278</v>
      </c>
      <c r="H208" s="47" t="n">
        <f aca="false">IF(OR(F208="",F208=0),"",E208/F208)</f>
        <v>0.675496688741722</v>
      </c>
      <c r="I208" s="32" t="s">
        <v>187</v>
      </c>
      <c r="J208" s="36" t="n">
        <v>2.14160243278479</v>
      </c>
      <c r="K208" s="36" t="n">
        <f aca="false">$K$8</f>
        <v>1.08142818440797</v>
      </c>
      <c r="L208" s="36" t="n">
        <f aca="false">SQRT(J208^2+K208^2)</f>
        <v>2.39915566359118</v>
      </c>
      <c r="M208" s="47" t="n">
        <f aca="false">IF(G208="","",MAX(0,G208-1.96*L208/100))</f>
        <v>0.277479860251891</v>
      </c>
      <c r="N208" s="47" t="n">
        <f aca="false">IF(G208="","",MIN(1,G208+1.96*L208/100))</f>
        <v>0.371526762264665</v>
      </c>
      <c r="O208" s="66" t="n">
        <f aca="false">ROUND(S208*W208,0)</f>
        <v>51</v>
      </c>
      <c r="P208" s="66" t="n">
        <f aca="false">IF(F208="","",ROUND(SQRT((F208*L208/100)^2+(G208*O208)^2),0))</f>
        <v>22</v>
      </c>
      <c r="R208" s="67" t="n">
        <v>-19.1920052071465</v>
      </c>
      <c r="S208" s="68" t="n">
        <f aca="false">U208*V208*$F$5</f>
        <v>604.352941176471</v>
      </c>
      <c r="T208" s="69" t="n">
        <f aca="false">MAX(0,MIN(1,R208/100+$D$5))</f>
        <v>0.32374903044365</v>
      </c>
      <c r="U208" s="69" t="n">
        <v>0.647058823529412</v>
      </c>
      <c r="V208" s="68" t="n">
        <v>934</v>
      </c>
      <c r="W208" s="69" t="n">
        <v>0.084758520671361</v>
      </c>
      <c r="X208" s="70" t="s">
        <v>194</v>
      </c>
      <c r="Y208" s="70" t="s">
        <v>189</v>
      </c>
    </row>
    <row r="209" customFormat="false" ht="15" hidden="false" customHeight="false" outlineLevel="0" collapsed="false">
      <c r="A209" s="32" t="s">
        <v>256</v>
      </c>
      <c r="B209" s="32" t="s">
        <v>419</v>
      </c>
      <c r="C209" s="32" t="s">
        <v>421</v>
      </c>
      <c r="D209" s="66" t="n">
        <f aca="false">ROUND(S209*T209,0)</f>
        <v>685</v>
      </c>
      <c r="E209" s="66" t="n">
        <f aca="false">ROUND(S209,0)-D209</f>
        <v>1272</v>
      </c>
      <c r="F209" s="66" t="n">
        <f aca="false">IF(COUNTA(D209:E209)=0,"",SUM(D209:E209))</f>
        <v>1957</v>
      </c>
      <c r="G209" s="47" t="n">
        <f aca="false">IF(OR(F209="",F209=0),"",D209/F209)</f>
        <v>0.350025549310169</v>
      </c>
      <c r="H209" s="47" t="n">
        <f aca="false">IF(OR(F209="",F209=0),"",E209/F209)</f>
        <v>0.649974450689831</v>
      </c>
      <c r="I209" s="32" t="s">
        <v>187</v>
      </c>
      <c r="J209" s="36" t="n">
        <v>1.97223401507502</v>
      </c>
      <c r="K209" s="36" t="n">
        <f aca="false">$K$8</f>
        <v>1.08142818440797</v>
      </c>
      <c r="L209" s="36" t="n">
        <f aca="false">SQRT(J209^2+K209^2)</f>
        <v>2.24926519740356</v>
      </c>
      <c r="M209" s="47" t="n">
        <f aca="false">IF(G209="","",MAX(0,G209-1.96*L209/100))</f>
        <v>0.305939951441059</v>
      </c>
      <c r="N209" s="47" t="n">
        <f aca="false">IF(G209="","",MIN(1,G209+1.96*L209/100))</f>
        <v>0.394111147179278</v>
      </c>
      <c r="O209" s="66" t="n">
        <f aca="false">ROUND(S209*W209,0)</f>
        <v>123</v>
      </c>
      <c r="P209" s="66" t="n">
        <f aca="false">IF(F209="","",ROUND(SQRT((F209*L209/100)^2+(G209*O209)^2),0))</f>
        <v>62</v>
      </c>
      <c r="R209" s="67" t="n">
        <v>-16.5459123133</v>
      </c>
      <c r="S209" s="68" t="n">
        <f aca="false">U209*V209*$F$5</f>
        <v>1956.62307176392</v>
      </c>
      <c r="T209" s="69" t="n">
        <f aca="false">MAX(0,MIN(1,R209/100+$D$5))</f>
        <v>0.350209959382115</v>
      </c>
      <c r="U209" s="69" t="n">
        <v>0.641515761234071</v>
      </c>
      <c r="V209" s="68" t="n">
        <v>3050</v>
      </c>
      <c r="W209" s="69" t="n">
        <v>0.0626598089245614</v>
      </c>
      <c r="X209" s="70" t="s">
        <v>227</v>
      </c>
      <c r="Y209" s="70" t="s">
        <v>189</v>
      </c>
    </row>
    <row r="210" customFormat="false" ht="15" hidden="false" customHeight="false" outlineLevel="0" collapsed="false">
      <c r="A210" s="32" t="s">
        <v>256</v>
      </c>
      <c r="B210" s="32" t="s">
        <v>419</v>
      </c>
      <c r="C210" s="32" t="s">
        <v>422</v>
      </c>
      <c r="D210" s="66" t="n">
        <f aca="false">ROUND(S210*T210,0)</f>
        <v>167</v>
      </c>
      <c r="E210" s="66" t="n">
        <f aca="false">ROUND(S210,0)-D210</f>
        <v>375</v>
      </c>
      <c r="F210" s="66" t="n">
        <f aca="false">IF(COUNTA(D210:E210)=0,"",SUM(D210:E210))</f>
        <v>542</v>
      </c>
      <c r="G210" s="47" t="n">
        <f aca="false">IF(OR(F210="",F210=0),"",D210/F210)</f>
        <v>0.308118081180812</v>
      </c>
      <c r="H210" s="47" t="n">
        <f aca="false">IF(OR(F210="",F210=0),"",E210/F210)</f>
        <v>0.691881918819188</v>
      </c>
      <c r="I210" s="32" t="s">
        <v>187</v>
      </c>
      <c r="J210" s="36" t="n">
        <v>3.09428986375504</v>
      </c>
      <c r="K210" s="36" t="n">
        <f aca="false">$K$8</f>
        <v>1.08142818440797</v>
      </c>
      <c r="L210" s="36" t="n">
        <f aca="false">SQRT(J210^2+K210^2)</f>
        <v>3.27782194131547</v>
      </c>
      <c r="M210" s="47" t="n">
        <f aca="false">IF(G210="","",MAX(0,G210-1.96*L210/100))</f>
        <v>0.243872771131029</v>
      </c>
      <c r="N210" s="47" t="n">
        <f aca="false">IF(G210="","",MIN(1,G210+1.96*L210/100))</f>
        <v>0.372363391230595</v>
      </c>
      <c r="O210" s="66" t="n">
        <f aca="false">ROUND(S210*W210,0)</f>
        <v>78</v>
      </c>
      <c r="P210" s="66" t="n">
        <f aca="false">IF(F210="","",ROUND(SQRT((F210*L210/100)^2+(G210*O210)^2),0))</f>
        <v>30</v>
      </c>
      <c r="R210" s="67" t="n">
        <v>-20.7148998723682</v>
      </c>
      <c r="S210" s="68" t="n">
        <f aca="false">U210*V210*$F$5</f>
        <v>542.370466321243</v>
      </c>
      <c r="T210" s="69" t="n">
        <f aca="false">MAX(0,MIN(1,R210/100+$D$5))</f>
        <v>0.308520083791433</v>
      </c>
      <c r="U210" s="69" t="n">
        <v>0.660621761658031</v>
      </c>
      <c r="V210" s="68" t="n">
        <v>821</v>
      </c>
      <c r="W210" s="69" t="n">
        <v>0.144238908687966</v>
      </c>
      <c r="X210" s="70" t="s">
        <v>188</v>
      </c>
      <c r="Y210" s="70" t="s">
        <v>189</v>
      </c>
    </row>
    <row r="211" customFormat="false" ht="15" hidden="false" customHeight="false" outlineLevel="0" collapsed="false">
      <c r="A211" s="32" t="s">
        <v>256</v>
      </c>
      <c r="B211" s="32" t="s">
        <v>423</v>
      </c>
      <c r="C211" s="32" t="s">
        <v>423</v>
      </c>
      <c r="D211" s="66" t="n">
        <f aca="false">ROUND(S211*T211,0)</f>
        <v>951</v>
      </c>
      <c r="E211" s="66" t="n">
        <f aca="false">ROUND(S211,0)-D211</f>
        <v>1789</v>
      </c>
      <c r="F211" s="66" t="n">
        <f aca="false">IF(COUNTA(D211:E211)=0,"",SUM(D211:E211))</f>
        <v>2740</v>
      </c>
      <c r="G211" s="47" t="n">
        <f aca="false">IF(OR(F211="",F211=0),"",D211/F211)</f>
        <v>0.347080291970803</v>
      </c>
      <c r="H211" s="47" t="n">
        <f aca="false">IF(OR(F211="",F211=0),"",E211/F211)</f>
        <v>0.652919708029197</v>
      </c>
      <c r="I211" s="32" t="s">
        <v>187</v>
      </c>
      <c r="J211" s="36" t="n">
        <v>1.97223401507502</v>
      </c>
      <c r="K211" s="36" t="n">
        <f aca="false">$K$8</f>
        <v>1.08142818440797</v>
      </c>
      <c r="L211" s="36" t="n">
        <f aca="false">SQRT(J211^2+K211^2)</f>
        <v>2.24926519740356</v>
      </c>
      <c r="M211" s="47" t="n">
        <f aca="false">IF(G211="","",MAX(0,G211-1.96*L211/100))</f>
        <v>0.302994694101693</v>
      </c>
      <c r="N211" s="47" t="n">
        <f aca="false">IF(G211="","",MIN(1,G211+1.96*L211/100))</f>
        <v>0.391165889839913</v>
      </c>
      <c r="O211" s="66" t="n">
        <f aca="false">ROUND(S211*W211,0)</f>
        <v>172</v>
      </c>
      <c r="P211" s="66" t="n">
        <f aca="false">IF(F211="","",ROUND(SQRT((F211*L211/100)^2+(G211*O211)^2),0))</f>
        <v>86</v>
      </c>
      <c r="R211" s="67" t="n">
        <v>-16.8601483554026</v>
      </c>
      <c r="S211" s="68" t="n">
        <f aca="false">U211*V211*$F$5</f>
        <v>2739.5017118778</v>
      </c>
      <c r="T211" s="69" t="n">
        <f aca="false">MAX(0,MIN(1,R211/100+$D$5))</f>
        <v>0.34706759896109</v>
      </c>
      <c r="U211" s="69" t="n">
        <v>0.708980774295497</v>
      </c>
      <c r="V211" s="68" t="n">
        <v>3864</v>
      </c>
      <c r="W211" s="69" t="n">
        <v>0.0626598089245614</v>
      </c>
      <c r="X211" s="70" t="s">
        <v>227</v>
      </c>
      <c r="Y211" s="70" t="s">
        <v>189</v>
      </c>
    </row>
    <row r="212" customFormat="false" ht="15" hidden="false" customHeight="false" outlineLevel="0" collapsed="false">
      <c r="A212" s="32" t="s">
        <v>256</v>
      </c>
      <c r="B212" s="32" t="s">
        <v>424</v>
      </c>
      <c r="C212" s="32" t="s">
        <v>425</v>
      </c>
      <c r="D212" s="66" t="n">
        <f aca="false">ROUND(S212*T212,0)</f>
        <v>642</v>
      </c>
      <c r="E212" s="66" t="n">
        <f aca="false">ROUND(S212,0)-D212</f>
        <v>728</v>
      </c>
      <c r="F212" s="66" t="n">
        <f aca="false">IF(COUNTA(D212:E212)=0,"",SUM(D212:E212))</f>
        <v>1370</v>
      </c>
      <c r="G212" s="47" t="n">
        <f aca="false">IF(OR(F212="",F212=0),"",D212/F212)</f>
        <v>0.468613138686131</v>
      </c>
      <c r="H212" s="47" t="n">
        <f aca="false">IF(OR(F212="",F212=0),"",E212/F212)</f>
        <v>0.531386861313869</v>
      </c>
      <c r="I212" s="32" t="s">
        <v>187</v>
      </c>
      <c r="J212" s="36" t="n">
        <v>1.97223401507502</v>
      </c>
      <c r="K212" s="36" t="n">
        <f aca="false">$K$8</f>
        <v>1.08142818440797</v>
      </c>
      <c r="L212" s="36" t="n">
        <f aca="false">SQRT(J212^2+K212^2)</f>
        <v>2.24926519740356</v>
      </c>
      <c r="M212" s="47" t="n">
        <f aca="false">IF(G212="","",MAX(0,G212-1.96*L212/100))</f>
        <v>0.424527540817022</v>
      </c>
      <c r="N212" s="47" t="n">
        <f aca="false">IF(G212="","",MIN(1,G212+1.96*L212/100))</f>
        <v>0.512698736555241</v>
      </c>
      <c r="O212" s="66" t="n">
        <f aca="false">ROUND(S212*W212,0)</f>
        <v>86</v>
      </c>
      <c r="P212" s="66" t="n">
        <f aca="false">IF(F212="","",ROUND(SQRT((F212*L212/100)^2+(G212*O212)^2),0))</f>
        <v>51</v>
      </c>
      <c r="R212" s="67" t="n">
        <v>-4.73092031538658</v>
      </c>
      <c r="S212" s="68" t="n">
        <f aca="false">U212*V212*$F$5</f>
        <v>1370.10933470861</v>
      </c>
      <c r="T212" s="69" t="n">
        <f aca="false">MAX(0,MIN(1,R212/100+$D$5))</f>
        <v>0.468359879361249</v>
      </c>
      <c r="U212" s="69" t="n">
        <v>0.670964414646725</v>
      </c>
      <c r="V212" s="68" t="n">
        <v>2042</v>
      </c>
      <c r="W212" s="69" t="n">
        <v>0.0626598089245614</v>
      </c>
      <c r="X212" s="70" t="s">
        <v>227</v>
      </c>
      <c r="Y212" s="70" t="s">
        <v>189</v>
      </c>
    </row>
    <row r="213" customFormat="false" ht="15" hidden="false" customHeight="false" outlineLevel="0" collapsed="false">
      <c r="A213" s="32" t="s">
        <v>256</v>
      </c>
      <c r="B213" s="32" t="s">
        <v>424</v>
      </c>
      <c r="C213" s="32" t="s">
        <v>426</v>
      </c>
      <c r="D213" s="66" t="n">
        <f aca="false">ROUND(S213*T213,0)</f>
        <v>467</v>
      </c>
      <c r="E213" s="66" t="n">
        <f aca="false">ROUND(S213,0)-D213</f>
        <v>509</v>
      </c>
      <c r="F213" s="66" t="n">
        <f aca="false">IF(COUNTA(D213:E213)=0,"",SUM(D213:E213))</f>
        <v>976</v>
      </c>
      <c r="G213" s="47" t="n">
        <f aca="false">IF(OR(F213="",F213=0),"",D213/F213)</f>
        <v>0.478483606557377</v>
      </c>
      <c r="H213" s="47" t="n">
        <f aca="false">IF(OR(F213="",F213=0),"",E213/F213)</f>
        <v>0.521516393442623</v>
      </c>
      <c r="I213" s="32" t="s">
        <v>187</v>
      </c>
      <c r="J213" s="36" t="n">
        <v>1.97223401507502</v>
      </c>
      <c r="K213" s="36" t="n">
        <f aca="false">$K$8</f>
        <v>1.08142818440797</v>
      </c>
      <c r="L213" s="36" t="n">
        <f aca="false">SQRT(J213^2+K213^2)</f>
        <v>2.24926519740356</v>
      </c>
      <c r="M213" s="47" t="n">
        <f aca="false">IF(G213="","",MAX(0,G213-1.96*L213/100))</f>
        <v>0.434398008688267</v>
      </c>
      <c r="N213" s="47" t="n">
        <f aca="false">IF(G213="","",MIN(1,G213+1.96*L213/100))</f>
        <v>0.522569204426487</v>
      </c>
      <c r="O213" s="66" t="n">
        <f aca="false">ROUND(S213*W213,0)</f>
        <v>61</v>
      </c>
      <c r="P213" s="66" t="n">
        <f aca="false">IF(F213="","",ROUND(SQRT((F213*L213/100)^2+(G213*O213)^2),0))</f>
        <v>37</v>
      </c>
      <c r="R213" s="67" t="n">
        <v>-3.67357290024981</v>
      </c>
      <c r="S213" s="68" t="n">
        <f aca="false">U213*V213*$F$5</f>
        <v>975.592154420922</v>
      </c>
      <c r="T213" s="69" t="n">
        <f aca="false">MAX(0,MIN(1,R213/100+$D$5))</f>
        <v>0.478933353512617</v>
      </c>
      <c r="U213" s="69" t="n">
        <v>0.599626400996264</v>
      </c>
      <c r="V213" s="68" t="n">
        <v>1627</v>
      </c>
      <c r="W213" s="69" t="n">
        <v>0.0626598089245614</v>
      </c>
      <c r="X213" s="70" t="s">
        <v>227</v>
      </c>
      <c r="Y213" s="70" t="s">
        <v>189</v>
      </c>
    </row>
    <row r="214" customFormat="false" ht="15" hidden="false" customHeight="false" outlineLevel="0" collapsed="false">
      <c r="A214" s="32" t="s">
        <v>256</v>
      </c>
      <c r="B214" s="32" t="s">
        <v>424</v>
      </c>
      <c r="C214" s="32" t="s">
        <v>427</v>
      </c>
      <c r="D214" s="66" t="n">
        <f aca="false">ROUND(S214*T214,0)</f>
        <v>523</v>
      </c>
      <c r="E214" s="66" t="n">
        <f aca="false">ROUND(S214,0)-D214</f>
        <v>414</v>
      </c>
      <c r="F214" s="66" t="n">
        <f aca="false">IF(COUNTA(D214:E214)=0,"",SUM(D214:E214))</f>
        <v>937</v>
      </c>
      <c r="G214" s="47" t="n">
        <f aca="false">IF(OR(F214="",F214=0),"",D214/F214)</f>
        <v>0.558164354322305</v>
      </c>
      <c r="H214" s="47" t="n">
        <f aca="false">IF(OR(F214="",F214=0),"",E214/F214)</f>
        <v>0.441835645677695</v>
      </c>
      <c r="I214" s="32" t="s">
        <v>187</v>
      </c>
      <c r="J214" s="36" t="n">
        <v>1.97223401507502</v>
      </c>
      <c r="K214" s="36" t="n">
        <f aca="false">$K$8</f>
        <v>1.08142818440797</v>
      </c>
      <c r="L214" s="36" t="n">
        <f aca="false">SQRT(J214^2+K214^2)</f>
        <v>2.24926519740356</v>
      </c>
      <c r="M214" s="47" t="n">
        <f aca="false">IF(G214="","",MAX(0,G214-1.96*L214/100))</f>
        <v>0.514078756453196</v>
      </c>
      <c r="N214" s="47" t="n">
        <f aca="false">IF(G214="","",MIN(1,G214+1.96*L214/100))</f>
        <v>0.602249952191415</v>
      </c>
      <c r="O214" s="66" t="n">
        <f aca="false">ROUND(S214*W214,0)</f>
        <v>59</v>
      </c>
      <c r="P214" s="66" t="n">
        <f aca="false">IF(F214="","",ROUND(SQRT((F214*L214/100)^2+(G214*O214)^2),0))</f>
        <v>39</v>
      </c>
      <c r="R214" s="67" t="n">
        <v>4.19689343438756</v>
      </c>
      <c r="S214" s="68" t="n">
        <f aca="false">U214*V214*$F$5</f>
        <v>936.993243243243</v>
      </c>
      <c r="T214" s="69" t="n">
        <f aca="false">MAX(0,MIN(1,R214/100+$D$5))</f>
        <v>0.557638016858991</v>
      </c>
      <c r="U214" s="69" t="n">
        <v>0.506756756756757</v>
      </c>
      <c r="V214" s="68" t="n">
        <v>1849</v>
      </c>
      <c r="W214" s="69" t="n">
        <v>0.0626598089245614</v>
      </c>
      <c r="X214" s="70" t="s">
        <v>227</v>
      </c>
      <c r="Y214" s="70" t="s">
        <v>189</v>
      </c>
    </row>
    <row r="215" customFormat="false" ht="15" hidden="false" customHeight="false" outlineLevel="0" collapsed="false">
      <c r="A215" s="32" t="s">
        <v>256</v>
      </c>
      <c r="B215" s="32" t="s">
        <v>424</v>
      </c>
      <c r="C215" s="32" t="s">
        <v>428</v>
      </c>
      <c r="D215" s="66" t="n">
        <f aca="false">ROUND(S215*T215,0)</f>
        <v>591</v>
      </c>
      <c r="E215" s="66" t="n">
        <f aca="false">ROUND(S215,0)-D215</f>
        <v>413</v>
      </c>
      <c r="F215" s="66" t="n">
        <f aca="false">IF(COUNTA(D215:E215)=0,"",SUM(D215:E215))</f>
        <v>1004</v>
      </c>
      <c r="G215" s="47" t="n">
        <f aca="false">IF(OR(F215="",F215=0),"",D215/F215)</f>
        <v>0.588645418326693</v>
      </c>
      <c r="H215" s="47" t="n">
        <f aca="false">IF(OR(F215="",F215=0),"",E215/F215)</f>
        <v>0.411354581673307</v>
      </c>
      <c r="I215" s="32" t="s">
        <v>187</v>
      </c>
      <c r="J215" s="36" t="n">
        <v>1.97223401507502</v>
      </c>
      <c r="K215" s="36" t="n">
        <f aca="false">$K$8</f>
        <v>1.08142818440797</v>
      </c>
      <c r="L215" s="36" t="n">
        <f aca="false">SQRT(J215^2+K215^2)</f>
        <v>2.24926519740356</v>
      </c>
      <c r="M215" s="47" t="n">
        <f aca="false">IF(G215="","",MAX(0,G215-1.96*L215/100))</f>
        <v>0.544559820457584</v>
      </c>
      <c r="N215" s="47" t="n">
        <f aca="false">IF(G215="","",MIN(1,G215+1.96*L215/100))</f>
        <v>0.632731016195803</v>
      </c>
      <c r="O215" s="66" t="n">
        <f aca="false">ROUND(S215*W215,0)</f>
        <v>63</v>
      </c>
      <c r="P215" s="66" t="n">
        <f aca="false">IF(F215="","",ROUND(SQRT((F215*L215/100)^2+(G215*O215)^2),0))</f>
        <v>43</v>
      </c>
      <c r="R215" s="67" t="n">
        <v>7.262655556883</v>
      </c>
      <c r="S215" s="68" t="n">
        <f aca="false">U215*V215*$F$5</f>
        <v>1003.94947569113</v>
      </c>
      <c r="T215" s="69" t="n">
        <f aca="false">MAX(0,MIN(1,R215/100+$D$5))</f>
        <v>0.588295638083945</v>
      </c>
      <c r="U215" s="69" t="n">
        <v>0.473784556720686</v>
      </c>
      <c r="V215" s="68" t="n">
        <v>2119</v>
      </c>
      <c r="W215" s="69" t="n">
        <v>0.0626598089245614</v>
      </c>
      <c r="X215" s="70" t="s">
        <v>227</v>
      </c>
      <c r="Y215" s="70" t="s">
        <v>189</v>
      </c>
    </row>
    <row r="216" customFormat="false" ht="15" hidden="false" customHeight="false" outlineLevel="0" collapsed="false">
      <c r="A216" s="32" t="s">
        <v>256</v>
      </c>
      <c r="B216" s="32" t="s">
        <v>424</v>
      </c>
      <c r="C216" s="32" t="s">
        <v>429</v>
      </c>
      <c r="D216" s="66" t="n">
        <f aca="false">ROUND(S216*T216,0)</f>
        <v>220</v>
      </c>
      <c r="E216" s="66" t="n">
        <f aca="false">ROUND(S216,0)-D216</f>
        <v>179</v>
      </c>
      <c r="F216" s="66" t="n">
        <f aca="false">IF(COUNTA(D216:E216)=0,"",SUM(D216:E216))</f>
        <v>399</v>
      </c>
      <c r="G216" s="47" t="n">
        <f aca="false">IF(OR(F216="",F216=0),"",D216/F216)</f>
        <v>0.551378446115288</v>
      </c>
      <c r="H216" s="47" t="n">
        <f aca="false">IF(OR(F216="",F216=0),"",E216/F216)</f>
        <v>0.448621553884712</v>
      </c>
      <c r="I216" s="32" t="s">
        <v>187</v>
      </c>
      <c r="J216" s="36" t="n">
        <v>3.09428986375504</v>
      </c>
      <c r="K216" s="36" t="n">
        <f aca="false">$K$8</f>
        <v>1.08142818440797</v>
      </c>
      <c r="L216" s="36" t="n">
        <f aca="false">SQRT(J216^2+K216^2)</f>
        <v>3.27782194131547</v>
      </c>
      <c r="M216" s="47" t="n">
        <f aca="false">IF(G216="","",MAX(0,G216-1.96*L216/100))</f>
        <v>0.487133136065505</v>
      </c>
      <c r="N216" s="47" t="n">
        <f aca="false">IF(G216="","",MIN(1,G216+1.96*L216/100))</f>
        <v>0.615623756165071</v>
      </c>
      <c r="O216" s="66" t="n">
        <f aca="false">ROUND(S216*W216,0)</f>
        <v>58</v>
      </c>
      <c r="P216" s="66" t="n">
        <f aca="false">IF(F216="","",ROUND(SQRT((F216*L216/100)^2+(G216*O216)^2),0))</f>
        <v>35</v>
      </c>
      <c r="R216" s="67" t="n">
        <v>3.51312635600473</v>
      </c>
      <c r="S216" s="68" t="n">
        <f aca="false">U216*V216*$F$5</f>
        <v>398.675306957708</v>
      </c>
      <c r="T216" s="69" t="n">
        <f aca="false">MAX(0,MIN(1,R216/100+$D$5))</f>
        <v>0.550800346075162</v>
      </c>
      <c r="U216" s="69" t="n">
        <v>0.522510231923602</v>
      </c>
      <c r="V216" s="68" t="n">
        <v>763</v>
      </c>
      <c r="W216" s="69" t="n">
        <v>0.144238908687966</v>
      </c>
      <c r="X216" s="70" t="s">
        <v>188</v>
      </c>
      <c r="Y216" s="70" t="s">
        <v>189</v>
      </c>
    </row>
    <row r="217" customFormat="false" ht="15" hidden="false" customHeight="false" outlineLevel="0" collapsed="false">
      <c r="A217" s="32" t="s">
        <v>256</v>
      </c>
      <c r="B217" s="32" t="s">
        <v>424</v>
      </c>
      <c r="C217" s="32" t="s">
        <v>430</v>
      </c>
      <c r="D217" s="66" t="n">
        <f aca="false">ROUND(S217*T217,0)</f>
        <v>318</v>
      </c>
      <c r="E217" s="66" t="n">
        <f aca="false">ROUND(S217,0)-D217</f>
        <v>202</v>
      </c>
      <c r="F217" s="66" t="n">
        <f aca="false">IF(COUNTA(D217:E217)=0,"",SUM(D217:E217))</f>
        <v>520</v>
      </c>
      <c r="G217" s="47" t="n">
        <f aca="false">IF(OR(F217="",F217=0),"",D217/F217)</f>
        <v>0.611538461538462</v>
      </c>
      <c r="H217" s="47" t="n">
        <f aca="false">IF(OR(F217="",F217=0),"",E217/F217)</f>
        <v>0.388461538461538</v>
      </c>
      <c r="I217" s="32" t="s">
        <v>187</v>
      </c>
      <c r="J217" s="36" t="n">
        <v>3.09428986375504</v>
      </c>
      <c r="K217" s="36" t="n">
        <f aca="false">$K$8</f>
        <v>1.08142818440797</v>
      </c>
      <c r="L217" s="36" t="n">
        <f aca="false">SQRT(J217^2+K217^2)</f>
        <v>3.27782194131547</v>
      </c>
      <c r="M217" s="47" t="n">
        <f aca="false">IF(G217="","",MAX(0,G217-1.96*L217/100))</f>
        <v>0.547293151488678</v>
      </c>
      <c r="N217" s="47" t="n">
        <f aca="false">IF(G217="","",MIN(1,G217+1.96*L217/100))</f>
        <v>0.675783771588245</v>
      </c>
      <c r="O217" s="66" t="n">
        <f aca="false">ROUND(S217*W217,0)</f>
        <v>75</v>
      </c>
      <c r="P217" s="66" t="n">
        <f aca="false">IF(F217="","",ROUND(SQRT((F217*L217/100)^2+(G217*O217)^2),0))</f>
        <v>49</v>
      </c>
      <c r="R217" s="67" t="n">
        <v>9.57770985733004</v>
      </c>
      <c r="S217" s="68" t="n">
        <f aca="false">U217*V217*$F$5</f>
        <v>520.227272727273</v>
      </c>
      <c r="T217" s="69" t="n">
        <f aca="false">MAX(0,MIN(1,R217/100+$D$5))</f>
        <v>0.611446181088415</v>
      </c>
      <c r="U217" s="69" t="n">
        <v>0.367132867132867</v>
      </c>
      <c r="V217" s="68" t="n">
        <v>1417</v>
      </c>
      <c r="W217" s="69" t="n">
        <v>0.144238908687966</v>
      </c>
      <c r="X217" s="70" t="s">
        <v>188</v>
      </c>
      <c r="Y217" s="70" t="s">
        <v>189</v>
      </c>
    </row>
    <row r="218" customFormat="false" ht="15" hidden="false" customHeight="false" outlineLevel="0" collapsed="false">
      <c r="A218" s="32" t="s">
        <v>256</v>
      </c>
      <c r="B218" s="32" t="s">
        <v>424</v>
      </c>
      <c r="C218" s="32" t="s">
        <v>431</v>
      </c>
      <c r="D218" s="66" t="n">
        <f aca="false">ROUND(S218*T218,0)</f>
        <v>378</v>
      </c>
      <c r="E218" s="66" t="n">
        <f aca="false">ROUND(S218,0)-D218</f>
        <v>309</v>
      </c>
      <c r="F218" s="66" t="n">
        <f aca="false">IF(COUNTA(D218:E218)=0,"",SUM(D218:E218))</f>
        <v>687</v>
      </c>
      <c r="G218" s="47" t="n">
        <f aca="false">IF(OR(F218="",F218=0),"",D218/F218)</f>
        <v>0.550218340611354</v>
      </c>
      <c r="H218" s="47" t="n">
        <f aca="false">IF(OR(F218="",F218=0),"",E218/F218)</f>
        <v>0.449781659388646</v>
      </c>
      <c r="I218" s="32" t="s">
        <v>187</v>
      </c>
      <c r="J218" s="36" t="n">
        <v>2.14160243278479</v>
      </c>
      <c r="K218" s="36" t="n">
        <f aca="false">$K$8</f>
        <v>1.08142818440797</v>
      </c>
      <c r="L218" s="36" t="n">
        <f aca="false">SQRT(J218^2+K218^2)</f>
        <v>2.39915566359118</v>
      </c>
      <c r="M218" s="47" t="n">
        <f aca="false">IF(G218="","",MAX(0,G218-1.96*L218/100))</f>
        <v>0.503194889604967</v>
      </c>
      <c r="N218" s="47" t="n">
        <f aca="false">IF(G218="","",MIN(1,G218+1.96*L218/100))</f>
        <v>0.597241791617741</v>
      </c>
      <c r="O218" s="66" t="n">
        <f aca="false">ROUND(S218*W218,0)</f>
        <v>58</v>
      </c>
      <c r="P218" s="66" t="n">
        <f aca="false">IF(F218="","",ROUND(SQRT((F218*L218/100)^2+(G218*O218)^2),0))</f>
        <v>36</v>
      </c>
      <c r="R218" s="67" t="n">
        <v>3.47252798453348</v>
      </c>
      <c r="S218" s="68" t="n">
        <f aca="false">U218*V218*$F$5</f>
        <v>687.489614243323</v>
      </c>
      <c r="T218" s="69" t="n">
        <f aca="false">MAX(0,MIN(1,R218/100+$D$5))</f>
        <v>0.55039436236045</v>
      </c>
      <c r="U218" s="69" t="n">
        <v>0.510385756676558</v>
      </c>
      <c r="V218" s="68" t="n">
        <v>1347</v>
      </c>
      <c r="W218" s="69" t="n">
        <v>0.084758520671361</v>
      </c>
      <c r="X218" s="70" t="s">
        <v>194</v>
      </c>
      <c r="Y218" s="70" t="s">
        <v>189</v>
      </c>
    </row>
    <row r="219" customFormat="false" ht="15" hidden="false" customHeight="false" outlineLevel="0" collapsed="false">
      <c r="A219" s="32" t="s">
        <v>256</v>
      </c>
      <c r="B219" s="32" t="s">
        <v>424</v>
      </c>
      <c r="C219" s="32" t="s">
        <v>432</v>
      </c>
      <c r="D219" s="66" t="n">
        <f aca="false">ROUND(S219*T219,0)</f>
        <v>215</v>
      </c>
      <c r="E219" s="66" t="n">
        <f aca="false">ROUND(S219,0)-D219</f>
        <v>235</v>
      </c>
      <c r="F219" s="66" t="n">
        <f aca="false">IF(COUNTA(D219:E219)=0,"",SUM(D219:E219))</f>
        <v>450</v>
      </c>
      <c r="G219" s="47" t="n">
        <f aca="false">IF(OR(F219="",F219=0),"",D219/F219)</f>
        <v>0.477777777777778</v>
      </c>
      <c r="H219" s="47" t="n">
        <f aca="false">IF(OR(F219="",F219=0),"",E219/F219)</f>
        <v>0.522222222222222</v>
      </c>
      <c r="I219" s="32" t="s">
        <v>187</v>
      </c>
      <c r="J219" s="36" t="n">
        <v>3.09428986375504</v>
      </c>
      <c r="K219" s="36" t="n">
        <f aca="false">$K$8</f>
        <v>1.08142818440797</v>
      </c>
      <c r="L219" s="36" t="n">
        <f aca="false">SQRT(J219^2+K219^2)</f>
        <v>3.27782194131547</v>
      </c>
      <c r="M219" s="47" t="n">
        <f aca="false">IF(G219="","",MAX(0,G219-1.96*L219/100))</f>
        <v>0.413532467727995</v>
      </c>
      <c r="N219" s="47" t="n">
        <f aca="false">IF(G219="","",MIN(1,G219+1.96*L219/100))</f>
        <v>0.542023087827561</v>
      </c>
      <c r="O219" s="66" t="n">
        <f aca="false">ROUND(S219*W219,0)</f>
        <v>65</v>
      </c>
      <c r="P219" s="66" t="n">
        <f aca="false">IF(F219="","",ROUND(SQRT((F219*L219/100)^2+(G219*O219)^2),0))</f>
        <v>34</v>
      </c>
      <c r="R219" s="67" t="n">
        <v>-3.79256934400628</v>
      </c>
      <c r="S219" s="68" t="n">
        <f aca="false">U219*V219*$F$5</f>
        <v>449.830708661417</v>
      </c>
      <c r="T219" s="69" t="n">
        <f aca="false">MAX(0,MIN(1,R219/100+$D$5))</f>
        <v>0.477743389075052</v>
      </c>
      <c r="U219" s="69" t="n">
        <v>0.562992125984252</v>
      </c>
      <c r="V219" s="68" t="n">
        <v>799</v>
      </c>
      <c r="W219" s="69" t="n">
        <v>0.144238908687966</v>
      </c>
      <c r="X219" s="70" t="s">
        <v>188</v>
      </c>
      <c r="Y219" s="70" t="s">
        <v>189</v>
      </c>
    </row>
    <row r="220" customFormat="false" ht="15" hidden="false" customHeight="false" outlineLevel="0" collapsed="false">
      <c r="A220" s="32" t="s">
        <v>256</v>
      </c>
      <c r="B220" s="32" t="s">
        <v>424</v>
      </c>
      <c r="C220" s="32" t="s">
        <v>433</v>
      </c>
      <c r="D220" s="66" t="n">
        <f aca="false">ROUND(S220*T220,0)</f>
        <v>410</v>
      </c>
      <c r="E220" s="66" t="n">
        <f aca="false">ROUND(S220,0)-D220</f>
        <v>373</v>
      </c>
      <c r="F220" s="66" t="n">
        <f aca="false">IF(COUNTA(D220:E220)=0,"",SUM(D220:E220))</f>
        <v>783</v>
      </c>
      <c r="G220" s="47" t="n">
        <f aca="false">IF(OR(F220="",F220=0),"",D220/F220)</f>
        <v>0.523627075351213</v>
      </c>
      <c r="H220" s="47" t="n">
        <f aca="false">IF(OR(F220="",F220=0),"",E220/F220)</f>
        <v>0.476372924648787</v>
      </c>
      <c r="I220" s="32" t="s">
        <v>187</v>
      </c>
      <c r="J220" s="36" t="n">
        <v>2.14160243278479</v>
      </c>
      <c r="K220" s="36" t="n">
        <f aca="false">$K$8</f>
        <v>1.08142818440797</v>
      </c>
      <c r="L220" s="36" t="n">
        <f aca="false">SQRT(J220^2+K220^2)</f>
        <v>2.39915566359118</v>
      </c>
      <c r="M220" s="47" t="n">
        <f aca="false">IF(G220="","",MAX(0,G220-1.96*L220/100))</f>
        <v>0.476603624344826</v>
      </c>
      <c r="N220" s="47" t="n">
        <f aca="false">IF(G220="","",MIN(1,G220+1.96*L220/100))</f>
        <v>0.570650526357601</v>
      </c>
      <c r="O220" s="66" t="n">
        <f aca="false">ROUND(S220*W220,0)</f>
        <v>66</v>
      </c>
      <c r="P220" s="66" t="n">
        <f aca="false">IF(F220="","",ROUND(SQRT((F220*L220/100)^2+(G220*O220)^2),0))</f>
        <v>39</v>
      </c>
      <c r="R220" s="67" t="n">
        <v>0.856304854640232</v>
      </c>
      <c r="S220" s="68" t="n">
        <f aca="false">U220*V220*$F$5</f>
        <v>782.513274336283</v>
      </c>
      <c r="T220" s="69" t="n">
        <f aca="false">MAX(0,MIN(1,R220/100+$D$5))</f>
        <v>0.524232131061517</v>
      </c>
      <c r="U220" s="69" t="n">
        <v>0.495575221238938</v>
      </c>
      <c r="V220" s="68" t="n">
        <v>1579</v>
      </c>
      <c r="W220" s="69" t="n">
        <v>0.084758520671361</v>
      </c>
      <c r="X220" s="70" t="s">
        <v>194</v>
      </c>
      <c r="Y220" s="70" t="s">
        <v>189</v>
      </c>
    </row>
    <row r="221" customFormat="false" ht="15" hidden="false" customHeight="false" outlineLevel="0" collapsed="false">
      <c r="A221" s="32" t="s">
        <v>256</v>
      </c>
      <c r="B221" s="32" t="s">
        <v>424</v>
      </c>
      <c r="C221" s="32" t="s">
        <v>434</v>
      </c>
      <c r="D221" s="66" t="n">
        <f aca="false">ROUND(S221*T221,0)</f>
        <v>648</v>
      </c>
      <c r="E221" s="66" t="n">
        <f aca="false">ROUND(S221,0)-D221</f>
        <v>747</v>
      </c>
      <c r="F221" s="66" t="n">
        <f aca="false">IF(COUNTA(D221:E221)=0,"",SUM(D221:E221))</f>
        <v>1395</v>
      </c>
      <c r="G221" s="47" t="n">
        <f aca="false">IF(OR(F221="",F221=0),"",D221/F221)</f>
        <v>0.464516129032258</v>
      </c>
      <c r="H221" s="47" t="n">
        <f aca="false">IF(OR(F221="",F221=0),"",E221/F221)</f>
        <v>0.535483870967742</v>
      </c>
      <c r="I221" s="32" t="s">
        <v>187</v>
      </c>
      <c r="J221" s="36" t="n">
        <v>1.97223401507502</v>
      </c>
      <c r="K221" s="36" t="n">
        <f aca="false">$K$8</f>
        <v>1.08142818440797</v>
      </c>
      <c r="L221" s="36" t="n">
        <f aca="false">SQRT(J221^2+K221^2)</f>
        <v>2.24926519740356</v>
      </c>
      <c r="M221" s="47" t="n">
        <f aca="false">IF(G221="","",MAX(0,G221-1.96*L221/100))</f>
        <v>0.420430531163148</v>
      </c>
      <c r="N221" s="47" t="n">
        <f aca="false">IF(G221="","",MIN(1,G221+1.96*L221/100))</f>
        <v>0.508601726901368</v>
      </c>
      <c r="O221" s="66" t="n">
        <f aca="false">ROUND(S221*W221,0)</f>
        <v>87</v>
      </c>
      <c r="P221" s="66" t="n">
        <f aca="false">IF(F221="","",ROUND(SQRT((F221*L221/100)^2+(G221*O221)^2),0))</f>
        <v>51</v>
      </c>
      <c r="R221" s="67" t="n">
        <v>-5.11071821158994</v>
      </c>
      <c r="S221" s="68" t="n">
        <f aca="false">U221*V221*$F$5</f>
        <v>1394.83442469598</v>
      </c>
      <c r="T221" s="69" t="n">
        <f aca="false">MAX(0,MIN(1,R221/100+$D$5))</f>
        <v>0.464561900399216</v>
      </c>
      <c r="U221" s="69" t="n">
        <v>0.642188961646399</v>
      </c>
      <c r="V221" s="68" t="n">
        <v>2172</v>
      </c>
      <c r="W221" s="69" t="n">
        <v>0.0626598089245614</v>
      </c>
      <c r="X221" s="70" t="s">
        <v>227</v>
      </c>
      <c r="Y221" s="70" t="s">
        <v>189</v>
      </c>
    </row>
    <row r="222" customFormat="false" ht="15" hidden="false" customHeight="false" outlineLevel="0" collapsed="false">
      <c r="A222" s="32" t="s">
        <v>256</v>
      </c>
      <c r="B222" s="32" t="s">
        <v>424</v>
      </c>
      <c r="C222" s="32" t="s">
        <v>435</v>
      </c>
      <c r="D222" s="66" t="n">
        <f aca="false">ROUND(S222*T222,0)</f>
        <v>555</v>
      </c>
      <c r="E222" s="66" t="n">
        <f aca="false">ROUND(S222,0)-D222</f>
        <v>577</v>
      </c>
      <c r="F222" s="66" t="n">
        <f aca="false">IF(COUNTA(D222:E222)=0,"",SUM(D222:E222))</f>
        <v>1132</v>
      </c>
      <c r="G222" s="47" t="n">
        <f aca="false">IF(OR(F222="",F222=0),"",D222/F222)</f>
        <v>0.490282685512368</v>
      </c>
      <c r="H222" s="47" t="n">
        <f aca="false">IF(OR(F222="",F222=0),"",E222/F222)</f>
        <v>0.509717314487633</v>
      </c>
      <c r="I222" s="32" t="s">
        <v>187</v>
      </c>
      <c r="J222" s="36" t="n">
        <v>1.97223401507502</v>
      </c>
      <c r="K222" s="36" t="n">
        <f aca="false">$K$8</f>
        <v>1.08142818440797</v>
      </c>
      <c r="L222" s="36" t="n">
        <f aca="false">SQRT(J222^2+K222^2)</f>
        <v>2.24926519740356</v>
      </c>
      <c r="M222" s="47" t="n">
        <f aca="false">IF(G222="","",MAX(0,G222-1.96*L222/100))</f>
        <v>0.446197087643258</v>
      </c>
      <c r="N222" s="47" t="n">
        <f aca="false">IF(G222="","",MIN(1,G222+1.96*L222/100))</f>
        <v>0.534368283381477</v>
      </c>
      <c r="O222" s="66" t="n">
        <f aca="false">ROUND(S222*W222,0)</f>
        <v>71</v>
      </c>
      <c r="P222" s="66" t="n">
        <f aca="false">IF(F222="","",ROUND(SQRT((F222*L222/100)^2+(G222*O222)^2),0))</f>
        <v>43</v>
      </c>
      <c r="R222" s="67" t="n">
        <v>-2.53585985433669</v>
      </c>
      <c r="S222" s="68" t="n">
        <f aca="false">U222*V222*$F$5</f>
        <v>1132.25997719498</v>
      </c>
      <c r="T222" s="69" t="n">
        <f aca="false">MAX(0,MIN(1,R222/100+$D$5))</f>
        <v>0.490310483971748</v>
      </c>
      <c r="U222" s="69" t="n">
        <v>0.652223489167617</v>
      </c>
      <c r="V222" s="68" t="n">
        <v>1736</v>
      </c>
      <c r="W222" s="69" t="n">
        <v>0.0626598089245614</v>
      </c>
      <c r="X222" s="70" t="s">
        <v>227</v>
      </c>
      <c r="Y222" s="70" t="s">
        <v>189</v>
      </c>
    </row>
    <row r="223" customFormat="false" ht="15" hidden="false" customHeight="false" outlineLevel="0" collapsed="false">
      <c r="A223" s="32" t="s">
        <v>256</v>
      </c>
      <c r="B223" s="32" t="s">
        <v>424</v>
      </c>
      <c r="C223" s="32" t="s">
        <v>436</v>
      </c>
      <c r="D223" s="66" t="n">
        <f aca="false">ROUND(S223*T223,0)</f>
        <v>448</v>
      </c>
      <c r="E223" s="66" t="n">
        <f aca="false">ROUND(S223,0)-D223</f>
        <v>407</v>
      </c>
      <c r="F223" s="66" t="n">
        <f aca="false">IF(COUNTA(D223:E223)=0,"",SUM(D223:E223))</f>
        <v>855</v>
      </c>
      <c r="G223" s="47" t="n">
        <f aca="false">IF(OR(F223="",F223=0),"",D223/F223)</f>
        <v>0.523976608187135</v>
      </c>
      <c r="H223" s="47" t="n">
        <f aca="false">IF(OR(F223="",F223=0),"",E223/F223)</f>
        <v>0.476023391812866</v>
      </c>
      <c r="I223" s="32" t="s">
        <v>187</v>
      </c>
      <c r="J223" s="36" t="n">
        <v>2.14160243278479</v>
      </c>
      <c r="K223" s="36" t="n">
        <f aca="false">$K$8</f>
        <v>1.08142818440797</v>
      </c>
      <c r="L223" s="36" t="n">
        <f aca="false">SQRT(J223^2+K223^2)</f>
        <v>2.39915566359118</v>
      </c>
      <c r="M223" s="47" t="n">
        <f aca="false">IF(G223="","",MAX(0,G223-1.96*L223/100))</f>
        <v>0.476953157180747</v>
      </c>
      <c r="N223" s="47" t="n">
        <f aca="false">IF(G223="","",MIN(1,G223+1.96*L223/100))</f>
        <v>0.571000059193522</v>
      </c>
      <c r="O223" s="66" t="n">
        <f aca="false">ROUND(S223*W223,0)</f>
        <v>72</v>
      </c>
      <c r="P223" s="66" t="n">
        <f aca="false">IF(F223="","",ROUND(SQRT((F223*L223/100)^2+(G223*O223)^2),0))</f>
        <v>43</v>
      </c>
      <c r="R223" s="67" t="n">
        <v>0.80651592410445</v>
      </c>
      <c r="S223" s="68" t="n">
        <f aca="false">U223*V223*$F$5</f>
        <v>855.159618008186</v>
      </c>
      <c r="T223" s="69" t="n">
        <f aca="false">MAX(0,MIN(1,R223/100+$D$5))</f>
        <v>0.52373424175616</v>
      </c>
      <c r="U223" s="69" t="n">
        <v>0.589358799454298</v>
      </c>
      <c r="V223" s="68" t="n">
        <v>1451</v>
      </c>
      <c r="W223" s="69" t="n">
        <v>0.084758520671361</v>
      </c>
      <c r="X223" s="70" t="s">
        <v>194</v>
      </c>
      <c r="Y223" s="70" t="s">
        <v>189</v>
      </c>
    </row>
    <row r="224" customFormat="false" ht="15" hidden="false" customHeight="false" outlineLevel="0" collapsed="false">
      <c r="A224" s="32" t="s">
        <v>437</v>
      </c>
      <c r="B224" s="32" t="s">
        <v>438</v>
      </c>
      <c r="C224" s="32" t="s">
        <v>439</v>
      </c>
      <c r="D224" s="66" t="n">
        <f aca="false">ROUND(S224*T224,0)</f>
        <v>388</v>
      </c>
      <c r="E224" s="66" t="n">
        <f aca="false">ROUND(S224,0)-D224</f>
        <v>846</v>
      </c>
      <c r="F224" s="66" t="n">
        <f aca="false">IF(COUNTA(D224:E224)=0,"",SUM(D224:E224))</f>
        <v>1234</v>
      </c>
      <c r="G224" s="47" t="n">
        <f aca="false">IF(OR(F224="",F224=0),"",D224/F224)</f>
        <v>0.314424635332253</v>
      </c>
      <c r="H224" s="47" t="n">
        <f aca="false">IF(OR(F224="",F224=0),"",E224/F224)</f>
        <v>0.685575364667747</v>
      </c>
      <c r="I224" s="32" t="s">
        <v>187</v>
      </c>
      <c r="J224" s="36" t="n">
        <v>1.97223401507502</v>
      </c>
      <c r="K224" s="36" t="n">
        <f aca="false">$K$8</f>
        <v>1.08142818440797</v>
      </c>
      <c r="L224" s="36" t="n">
        <f aca="false">SQRT(J224^2+K224^2)</f>
        <v>2.24926519740356</v>
      </c>
      <c r="M224" s="47" t="n">
        <f aca="false">IF(G224="","",MAX(0,G224-1.96*L224/100))</f>
        <v>0.270339037463143</v>
      </c>
      <c r="N224" s="47" t="n">
        <f aca="false">IF(G224="","",MIN(1,G224+1.96*L224/100))</f>
        <v>0.358510233201363</v>
      </c>
      <c r="O224" s="66" t="n">
        <f aca="false">ROUND(S224*W224,0)</f>
        <v>77</v>
      </c>
      <c r="P224" s="66" t="n">
        <f aca="false">IF(F224="","",ROUND(SQRT((F224*L224/100)^2+(G224*O224)^2),0))</f>
        <v>37</v>
      </c>
      <c r="R224" s="67" t="n">
        <v>-20.1090482103726</v>
      </c>
      <c r="S224" s="68" t="n">
        <f aca="false">U224*V224*$F$5</f>
        <v>1234.45226917058</v>
      </c>
      <c r="T224" s="69" t="n">
        <f aca="false">MAX(0,MIN(1,R224/100+$D$5))</f>
        <v>0.314578600411389</v>
      </c>
      <c r="U224" s="69" t="n">
        <v>0.618153364632238</v>
      </c>
      <c r="V224" s="68" t="n">
        <v>1997</v>
      </c>
      <c r="W224" s="69" t="n">
        <v>0.0626598089245614</v>
      </c>
      <c r="X224" s="70" t="s">
        <v>227</v>
      </c>
      <c r="Y224" s="70" t="s">
        <v>189</v>
      </c>
    </row>
    <row r="225" customFormat="false" ht="15" hidden="false" customHeight="false" outlineLevel="0" collapsed="false">
      <c r="A225" s="32" t="s">
        <v>437</v>
      </c>
      <c r="B225" s="32" t="s">
        <v>440</v>
      </c>
      <c r="C225" s="32" t="s">
        <v>441</v>
      </c>
      <c r="D225" s="66" t="n">
        <f aca="false">ROUND(S225*T225,0)</f>
        <v>1114</v>
      </c>
      <c r="E225" s="66" t="n">
        <f aca="false">ROUND(S225,0)-D225</f>
        <v>2036</v>
      </c>
      <c r="F225" s="66" t="n">
        <f aca="false">IF(COUNTA(D225:E225)=0,"",SUM(D225:E225))</f>
        <v>3150</v>
      </c>
      <c r="G225" s="47" t="n">
        <f aca="false">IF(OR(F225="",F225=0),"",D225/F225)</f>
        <v>0.353650793650794</v>
      </c>
      <c r="H225" s="47" t="n">
        <f aca="false">IF(OR(F225="",F225=0),"",E225/F225)</f>
        <v>0.646349206349206</v>
      </c>
      <c r="I225" s="32" t="s">
        <v>187</v>
      </c>
      <c r="J225" s="36" t="n">
        <v>1.97223401507502</v>
      </c>
      <c r="K225" s="36" t="n">
        <f aca="false">$K$8</f>
        <v>1.08142818440797</v>
      </c>
      <c r="L225" s="36" t="n">
        <f aca="false">SQRT(J225^2+K225^2)</f>
        <v>2.24926519740356</v>
      </c>
      <c r="M225" s="47" t="n">
        <f aca="false">IF(G225="","",MAX(0,G225-1.96*L225/100))</f>
        <v>0.309565195781684</v>
      </c>
      <c r="N225" s="47" t="n">
        <f aca="false">IF(G225="","",MIN(1,G225+1.96*L225/100))</f>
        <v>0.397736391519903</v>
      </c>
      <c r="O225" s="66" t="n">
        <f aca="false">ROUND(S225*W225,0)</f>
        <v>197</v>
      </c>
      <c r="P225" s="66" t="n">
        <f aca="false">IF(F225="","",ROUND(SQRT((F225*L225/100)^2+(G225*O225)^2),0))</f>
        <v>99</v>
      </c>
      <c r="R225" s="67" t="n">
        <v>-16.2086334678375</v>
      </c>
      <c r="S225" s="68" t="n">
        <f aca="false">U225*V225*$F$5</f>
        <v>3150.44851429639</v>
      </c>
      <c r="T225" s="69" t="n">
        <f aca="false">MAX(0,MIN(1,R225/100+$D$5))</f>
        <v>0.35358274783674</v>
      </c>
      <c r="U225" s="69" t="n">
        <v>0.56157727527565</v>
      </c>
      <c r="V225" s="68" t="n">
        <v>5610</v>
      </c>
      <c r="W225" s="69" t="n">
        <v>0.0626598089245614</v>
      </c>
      <c r="X225" s="70" t="s">
        <v>227</v>
      </c>
      <c r="Y225" s="70" t="s">
        <v>189</v>
      </c>
    </row>
    <row r="226" customFormat="false" ht="15" hidden="false" customHeight="false" outlineLevel="0" collapsed="false">
      <c r="A226" s="32" t="s">
        <v>437</v>
      </c>
      <c r="B226" s="32" t="s">
        <v>442</v>
      </c>
      <c r="C226" s="32" t="s">
        <v>443</v>
      </c>
      <c r="D226" s="66" t="n">
        <f aca="false">ROUND(S226*T226,0)</f>
        <v>415</v>
      </c>
      <c r="E226" s="66" t="n">
        <f aca="false">ROUND(S226,0)-D226</f>
        <v>756</v>
      </c>
      <c r="F226" s="66" t="n">
        <f aca="false">IF(COUNTA(D226:E226)=0,"",SUM(D226:E226))</f>
        <v>1171</v>
      </c>
      <c r="G226" s="47" t="n">
        <f aca="false">IF(OR(F226="",F226=0),"",D226/F226)</f>
        <v>0.354397950469684</v>
      </c>
      <c r="H226" s="47" t="n">
        <f aca="false">IF(OR(F226="",F226=0),"",E226/F226)</f>
        <v>0.645602049530316</v>
      </c>
      <c r="I226" s="32" t="s">
        <v>187</v>
      </c>
      <c r="J226" s="36" t="n">
        <v>1.97223401507502</v>
      </c>
      <c r="K226" s="36" t="n">
        <f aca="false">$K$8</f>
        <v>1.08142818440797</v>
      </c>
      <c r="L226" s="36" t="n">
        <f aca="false">SQRT(J226^2+K226^2)</f>
        <v>2.24926519740356</v>
      </c>
      <c r="M226" s="47" t="n">
        <f aca="false">IF(G226="","",MAX(0,G226-1.96*L226/100))</f>
        <v>0.310312352600574</v>
      </c>
      <c r="N226" s="47" t="n">
        <f aca="false">IF(G226="","",MIN(1,G226+1.96*L226/100))</f>
        <v>0.398483548338794</v>
      </c>
      <c r="O226" s="66" t="n">
        <f aca="false">ROUND(S226*W226,0)</f>
        <v>73</v>
      </c>
      <c r="P226" s="66" t="n">
        <f aca="false">IF(F226="","",ROUND(SQRT((F226*L226/100)^2+(G226*O226)^2),0))</f>
        <v>37</v>
      </c>
      <c r="R226" s="67" t="n">
        <v>-16.1094561083149</v>
      </c>
      <c r="S226" s="68" t="n">
        <f aca="false">U226*V226*$F$5</f>
        <v>1170.82273494654</v>
      </c>
      <c r="T226" s="69" t="n">
        <f aca="false">MAX(0,MIN(1,R226/100+$D$5))</f>
        <v>0.354574521431966</v>
      </c>
      <c r="U226" s="69" t="n">
        <v>0.625773776027012</v>
      </c>
      <c r="V226" s="68" t="n">
        <v>1871</v>
      </c>
      <c r="W226" s="69" t="n">
        <v>0.0626598089245614</v>
      </c>
      <c r="X226" s="70" t="s">
        <v>227</v>
      </c>
      <c r="Y226" s="70" t="s">
        <v>189</v>
      </c>
    </row>
    <row r="227" customFormat="false" ht="15" hidden="false" customHeight="false" outlineLevel="0" collapsed="false">
      <c r="A227" s="32" t="s">
        <v>444</v>
      </c>
      <c r="B227" s="32" t="s">
        <v>445</v>
      </c>
      <c r="C227" s="32" t="s">
        <v>446</v>
      </c>
      <c r="D227" s="66" t="n">
        <f aca="false">ROUND(S227*T227,0)</f>
        <v>590</v>
      </c>
      <c r="E227" s="66" t="n">
        <f aca="false">ROUND(S227,0)-D227</f>
        <v>814</v>
      </c>
      <c r="F227" s="66" t="n">
        <f aca="false">IF(COUNTA(D227:E227)=0,"",SUM(D227:E227))</f>
        <v>1404</v>
      </c>
      <c r="G227" s="47" t="n">
        <f aca="false">IF(OR(F227="",F227=0),"",D227/F227)</f>
        <v>0.42022792022792</v>
      </c>
      <c r="H227" s="47" t="n">
        <f aca="false">IF(OR(F227="",F227=0),"",E227/F227)</f>
        <v>0.57977207977208</v>
      </c>
      <c r="I227" s="32" t="s">
        <v>187</v>
      </c>
      <c r="J227" s="36" t="n">
        <v>1.97223401507502</v>
      </c>
      <c r="K227" s="36" t="n">
        <f aca="false">$K$8</f>
        <v>1.08142818440797</v>
      </c>
      <c r="L227" s="36" t="n">
        <f aca="false">SQRT(J227^2+K227^2)</f>
        <v>2.24926519740356</v>
      </c>
      <c r="M227" s="47" t="n">
        <f aca="false">IF(G227="","",MAX(0,G227-1.96*L227/100))</f>
        <v>0.376142322358811</v>
      </c>
      <c r="N227" s="47" t="n">
        <f aca="false">IF(G227="","",MIN(1,G227+1.96*L227/100))</f>
        <v>0.46431351809703</v>
      </c>
      <c r="O227" s="66" t="n">
        <f aca="false">ROUND(S227*W227,0)</f>
        <v>88</v>
      </c>
      <c r="P227" s="66" t="n">
        <f aca="false">IF(F227="","",ROUND(SQRT((F227*L227/100)^2+(G227*O227)^2),0))</f>
        <v>49</v>
      </c>
      <c r="R227" s="67" t="n">
        <v>-9.53318034514239</v>
      </c>
      <c r="S227" s="68" t="n">
        <f aca="false">U227*V227*$F$5</f>
        <v>1403.51261829653</v>
      </c>
      <c r="T227" s="69" t="n">
        <f aca="false">MAX(0,MIN(1,R227/100+$D$5))</f>
        <v>0.420337279063691</v>
      </c>
      <c r="U227" s="69" t="n">
        <v>0.669295478443743</v>
      </c>
      <c r="V227" s="68" t="n">
        <v>2097</v>
      </c>
      <c r="W227" s="69" t="n">
        <v>0.0626598089245614</v>
      </c>
      <c r="X227" s="70" t="s">
        <v>227</v>
      </c>
      <c r="Y227" s="70" t="s">
        <v>189</v>
      </c>
    </row>
    <row r="228" customFormat="false" ht="15" hidden="false" customHeight="false" outlineLevel="0" collapsed="false">
      <c r="A228" s="32" t="s">
        <v>444</v>
      </c>
      <c r="B228" s="32" t="s">
        <v>445</v>
      </c>
      <c r="C228" s="32" t="s">
        <v>447</v>
      </c>
      <c r="D228" s="66" t="n">
        <f aca="false">ROUND(S228*T228,0)</f>
        <v>597</v>
      </c>
      <c r="E228" s="66" t="n">
        <f aca="false">ROUND(S228,0)-D228</f>
        <v>716</v>
      </c>
      <c r="F228" s="66" t="n">
        <f aca="false">IF(COUNTA(D228:E228)=0,"",SUM(D228:E228))</f>
        <v>1313</v>
      </c>
      <c r="G228" s="47" t="n">
        <f aca="false">IF(OR(F228="",F228=0),"",D228/F228)</f>
        <v>0.454683929931455</v>
      </c>
      <c r="H228" s="47" t="n">
        <f aca="false">IF(OR(F228="",F228=0),"",E228/F228)</f>
        <v>0.545316070068545</v>
      </c>
      <c r="I228" s="32" t="s">
        <v>187</v>
      </c>
      <c r="J228" s="36" t="n">
        <v>1.97223401507502</v>
      </c>
      <c r="K228" s="36" t="n">
        <f aca="false">$K$8</f>
        <v>1.08142818440797</v>
      </c>
      <c r="L228" s="36" t="n">
        <f aca="false">SQRT(J228^2+K228^2)</f>
        <v>2.24926519740356</v>
      </c>
      <c r="M228" s="47" t="n">
        <f aca="false">IF(G228="","",MAX(0,G228-1.96*L228/100))</f>
        <v>0.410598332062345</v>
      </c>
      <c r="N228" s="47" t="n">
        <f aca="false">IF(G228="","",MIN(1,G228+1.96*L228/100))</f>
        <v>0.498769527800564</v>
      </c>
      <c r="O228" s="66" t="n">
        <f aca="false">ROUND(S228*W228,0)</f>
        <v>82</v>
      </c>
      <c r="P228" s="66" t="n">
        <f aca="false">IF(F228="","",ROUND(SQRT((F228*L228/100)^2+(G228*O228)^2),0))</f>
        <v>48</v>
      </c>
      <c r="R228" s="67" t="n">
        <v>-6.11523715092158</v>
      </c>
      <c r="S228" s="68" t="n">
        <f aca="false">U228*V228*$F$5</f>
        <v>1312.76307554761</v>
      </c>
      <c r="T228" s="69" t="n">
        <f aca="false">MAX(0,MIN(1,R228/100+$D$5))</f>
        <v>0.454516711005899</v>
      </c>
      <c r="U228" s="69" t="n">
        <v>0.593205185516316</v>
      </c>
      <c r="V228" s="68" t="n">
        <v>2213</v>
      </c>
      <c r="W228" s="69" t="n">
        <v>0.0626598089245614</v>
      </c>
      <c r="X228" s="70" t="s">
        <v>227</v>
      </c>
      <c r="Y228" s="70" t="s">
        <v>189</v>
      </c>
    </row>
    <row r="229" customFormat="false" ht="15" hidden="false" customHeight="false" outlineLevel="0" collapsed="false">
      <c r="A229" s="32" t="s">
        <v>444</v>
      </c>
      <c r="B229" s="32" t="s">
        <v>448</v>
      </c>
      <c r="C229" s="32" t="s">
        <v>449</v>
      </c>
      <c r="D229" s="66" t="n">
        <f aca="false">ROUND(S229*T229,0)</f>
        <v>176</v>
      </c>
      <c r="E229" s="66" t="n">
        <f aca="false">ROUND(S229,0)-D229</f>
        <v>232</v>
      </c>
      <c r="F229" s="66" t="n">
        <f aca="false">IF(COUNTA(D229:E229)=0,"",SUM(D229:E229))</f>
        <v>408</v>
      </c>
      <c r="G229" s="47" t="n">
        <f aca="false">IF(OR(F229="",F229=0),"",D229/F229)</f>
        <v>0.431372549019608</v>
      </c>
      <c r="H229" s="47" t="n">
        <f aca="false">IF(OR(F229="",F229=0),"",E229/F229)</f>
        <v>0.568627450980392</v>
      </c>
      <c r="I229" s="32" t="s">
        <v>450</v>
      </c>
      <c r="J229" s="36" t="n">
        <v>3.09428986375504</v>
      </c>
      <c r="K229" s="36" t="n">
        <f aca="false">$K$8</f>
        <v>1.08142818440797</v>
      </c>
      <c r="L229" s="36" t="n">
        <f aca="false">SQRT(J229^2+K229^2)</f>
        <v>3.27782194131547</v>
      </c>
      <c r="M229" s="47" t="n">
        <f aca="false">IF(G229="","",MAX(0,G229-1.96*L229/100))</f>
        <v>0.367127238969825</v>
      </c>
      <c r="N229" s="47" t="n">
        <f aca="false">IF(G229="","",MIN(1,G229+1.96*L229/100))</f>
        <v>0.495617859069391</v>
      </c>
      <c r="O229" s="66" t="n">
        <f aca="false">ROUND(S229*W229,0)</f>
        <v>59</v>
      </c>
      <c r="P229" s="66" t="n">
        <f aca="false">IF(F229="","",ROUND(SQRT((F229*L229/100)^2+(G229*O229)^2),0))</f>
        <v>29</v>
      </c>
      <c r="R229" s="67" t="n">
        <v>-8.42085074373563</v>
      </c>
      <c r="S229" s="68" t="n">
        <f aca="false">U229*V229*$F$5</f>
        <v>408.354227231782</v>
      </c>
      <c r="T229" s="69" t="n">
        <f aca="false">MAX(0,MIN(1,R229/100+$D$5))</f>
        <v>0.431460575077759</v>
      </c>
      <c r="U229" s="69" t="n">
        <v>0.440306681270537</v>
      </c>
      <c r="V229" s="68" t="n">
        <v>927.43136682243</v>
      </c>
      <c r="W229" s="69" t="n">
        <v>0.144238908687966</v>
      </c>
      <c r="X229" s="70" t="s">
        <v>188</v>
      </c>
      <c r="Y229" s="70" t="s">
        <v>451</v>
      </c>
    </row>
    <row r="230" customFormat="false" ht="15" hidden="false" customHeight="false" outlineLevel="0" collapsed="false">
      <c r="A230" s="32" t="s">
        <v>444</v>
      </c>
      <c r="B230" s="32" t="s">
        <v>448</v>
      </c>
      <c r="C230" s="32" t="s">
        <v>452</v>
      </c>
      <c r="D230" s="66" t="n">
        <f aca="false">ROUND(S230*T230,0)</f>
        <v>168</v>
      </c>
      <c r="E230" s="66" t="n">
        <f aca="false">ROUND(S230,0)-D230</f>
        <v>210</v>
      </c>
      <c r="F230" s="66" t="n">
        <f aca="false">IF(COUNTA(D230:E230)=0,"",SUM(D230:E230))</f>
        <v>378</v>
      </c>
      <c r="G230" s="47" t="n">
        <f aca="false">IF(OR(F230="",F230=0),"",D230/F230)</f>
        <v>0.444444444444444</v>
      </c>
      <c r="H230" s="47" t="n">
        <f aca="false">IF(OR(F230="",F230=0),"",E230/F230)</f>
        <v>0.555555555555556</v>
      </c>
      <c r="I230" s="32" t="s">
        <v>450</v>
      </c>
      <c r="J230" s="36" t="n">
        <v>3.09428986375504</v>
      </c>
      <c r="K230" s="36" t="n">
        <f aca="false">$K$8</f>
        <v>1.08142818440797</v>
      </c>
      <c r="L230" s="36" t="n">
        <f aca="false">SQRT(J230^2+K230^2)</f>
        <v>3.27782194131547</v>
      </c>
      <c r="M230" s="47" t="n">
        <f aca="false">IF(G230="","",MAX(0,G230-1.96*L230/100))</f>
        <v>0.380199134394661</v>
      </c>
      <c r="N230" s="47" t="n">
        <f aca="false">IF(G230="","",MIN(1,G230+1.96*L230/100))</f>
        <v>0.508689754494228</v>
      </c>
      <c r="O230" s="66" t="n">
        <f aca="false">ROUND(S230*W230,0)</f>
        <v>54</v>
      </c>
      <c r="P230" s="66" t="n">
        <f aca="false">IF(F230="","",ROUND(SQRT((F230*L230/100)^2+(G230*O230)^2),0))</f>
        <v>27</v>
      </c>
      <c r="R230" s="67" t="n">
        <v>-7.09864889890927</v>
      </c>
      <c r="S230" s="68" t="n">
        <f aca="false">U230*V230*$F$5</f>
        <v>377.648096796512</v>
      </c>
      <c r="T230" s="69" t="n">
        <f aca="false">MAX(0,MIN(1,R230/100+$D$5))</f>
        <v>0.444682593526022</v>
      </c>
      <c r="U230" s="69" t="n">
        <v>0.45710928319624</v>
      </c>
      <c r="V230" s="68" t="n">
        <v>826.165887850467</v>
      </c>
      <c r="W230" s="69" t="n">
        <v>0.144238908687966</v>
      </c>
      <c r="X230" s="70" t="s">
        <v>188</v>
      </c>
      <c r="Y230" s="70" t="s">
        <v>451</v>
      </c>
    </row>
    <row r="231" customFormat="false" ht="15" hidden="false" customHeight="false" outlineLevel="0" collapsed="false">
      <c r="A231" s="32" t="s">
        <v>444</v>
      </c>
      <c r="B231" s="32" t="s">
        <v>448</v>
      </c>
      <c r="C231" s="32" t="s">
        <v>453</v>
      </c>
      <c r="D231" s="66" t="n">
        <f aca="false">ROUND(S231*T231,0)</f>
        <v>210</v>
      </c>
      <c r="E231" s="66" t="n">
        <f aca="false">ROUND(S231,0)-D231</f>
        <v>281</v>
      </c>
      <c r="F231" s="66" t="n">
        <f aca="false">IF(COUNTA(D231:E231)=0,"",SUM(D231:E231))</f>
        <v>491</v>
      </c>
      <c r="G231" s="47" t="n">
        <f aca="false">IF(OR(F231="",F231=0),"",D231/F231)</f>
        <v>0.427698574338086</v>
      </c>
      <c r="H231" s="47" t="n">
        <f aca="false">IF(OR(F231="",F231=0),"",E231/F231)</f>
        <v>0.572301425661914</v>
      </c>
      <c r="I231" s="32" t="s">
        <v>450</v>
      </c>
      <c r="J231" s="36" t="n">
        <v>3.09428986375504</v>
      </c>
      <c r="K231" s="36" t="n">
        <f aca="false">$K$8</f>
        <v>1.08142818440797</v>
      </c>
      <c r="L231" s="36" t="n">
        <f aca="false">SQRT(J231^2+K231^2)</f>
        <v>3.27782194131547</v>
      </c>
      <c r="M231" s="47" t="n">
        <f aca="false">IF(G231="","",MAX(0,G231-1.96*L231/100))</f>
        <v>0.363453264288302</v>
      </c>
      <c r="N231" s="47" t="n">
        <f aca="false">IF(G231="","",MIN(1,G231+1.96*L231/100))</f>
        <v>0.491943884387869</v>
      </c>
      <c r="O231" s="66" t="n">
        <f aca="false">ROUND(S231*W231,0)</f>
        <v>71</v>
      </c>
      <c r="P231" s="66" t="n">
        <f aca="false">IF(F231="","",ROUND(SQRT((F231*L231/100)^2+(G231*O231)^2),0))</f>
        <v>34</v>
      </c>
      <c r="R231" s="67" t="n">
        <v>-8.86018629096536</v>
      </c>
      <c r="S231" s="68" t="n">
        <f aca="false">U231*V231*$F$5</f>
        <v>491.487027516591</v>
      </c>
      <c r="T231" s="69" t="n">
        <f aca="false">MAX(0,MIN(1,R231/100+$D$5))</f>
        <v>0.427067219605461</v>
      </c>
      <c r="U231" s="69" t="n">
        <v>0.561510353227771</v>
      </c>
      <c r="V231" s="68" t="n">
        <v>875.294684579439</v>
      </c>
      <c r="W231" s="69" t="n">
        <v>0.144238908687966</v>
      </c>
      <c r="X231" s="70" t="s">
        <v>188</v>
      </c>
      <c r="Y231" s="70" t="s">
        <v>451</v>
      </c>
    </row>
    <row r="232" customFormat="false" ht="15" hidden="false" customHeight="false" outlineLevel="0" collapsed="false">
      <c r="A232" s="32" t="s">
        <v>444</v>
      </c>
      <c r="B232" s="32" t="s">
        <v>448</v>
      </c>
      <c r="C232" s="32" t="s">
        <v>454</v>
      </c>
      <c r="D232" s="66" t="n">
        <f aca="false">ROUND(S232*T232,0)</f>
        <v>166</v>
      </c>
      <c r="E232" s="66" t="n">
        <f aca="false">ROUND(S232,0)-D232</f>
        <v>249</v>
      </c>
      <c r="F232" s="66" t="n">
        <f aca="false">IF(COUNTA(D232:E232)=0,"",SUM(D232:E232))</f>
        <v>415</v>
      </c>
      <c r="G232" s="47" t="n">
        <f aca="false">IF(OR(F232="",F232=0),"",D232/F232)</f>
        <v>0.4</v>
      </c>
      <c r="H232" s="47" t="n">
        <f aca="false">IF(OR(F232="",F232=0),"",E232/F232)</f>
        <v>0.6</v>
      </c>
      <c r="I232" s="32" t="s">
        <v>450</v>
      </c>
      <c r="J232" s="36" t="n">
        <v>3.09428986375504</v>
      </c>
      <c r="K232" s="36" t="n">
        <f aca="false">$K$8</f>
        <v>1.08142818440797</v>
      </c>
      <c r="L232" s="36" t="n">
        <f aca="false">SQRT(J232^2+K232^2)</f>
        <v>3.27782194131547</v>
      </c>
      <c r="M232" s="47" t="n">
        <f aca="false">IF(G232="","",MAX(0,G232-1.96*L232/100))</f>
        <v>0.335754689950217</v>
      </c>
      <c r="N232" s="47" t="n">
        <f aca="false">IF(G232="","",MIN(1,G232+1.96*L232/100))</f>
        <v>0.464245310049783</v>
      </c>
      <c r="O232" s="66" t="n">
        <f aca="false">ROUND(S232*W232,0)</f>
        <v>60</v>
      </c>
      <c r="P232" s="66" t="n">
        <f aca="false">IF(F232="","",ROUND(SQRT((F232*L232/100)^2+(G232*O232)^2),0))</f>
        <v>28</v>
      </c>
      <c r="R232" s="67" t="n">
        <v>-11.6013822293492</v>
      </c>
      <c r="S232" s="68" t="n">
        <f aca="false">U232*V232*$F$5</f>
        <v>414.858298857075</v>
      </c>
      <c r="T232" s="69" t="n">
        <f aca="false">MAX(0,MIN(1,R232/100+$D$5))</f>
        <v>0.399655260221623</v>
      </c>
      <c r="U232" s="69" t="n">
        <v>0.515923566878981</v>
      </c>
      <c r="V232" s="68" t="n">
        <v>804.108060747664</v>
      </c>
      <c r="W232" s="69" t="n">
        <v>0.144238908687966</v>
      </c>
      <c r="X232" s="70" t="s">
        <v>188</v>
      </c>
      <c r="Y232" s="70" t="s">
        <v>451</v>
      </c>
    </row>
    <row r="233" customFormat="false" ht="15" hidden="false" customHeight="false" outlineLevel="0" collapsed="false">
      <c r="A233" s="32" t="s">
        <v>444</v>
      </c>
      <c r="B233" s="32" t="s">
        <v>455</v>
      </c>
      <c r="C233" s="32" t="s">
        <v>456</v>
      </c>
      <c r="D233" s="66" t="n">
        <f aca="false">ROUND(S233*T233,0)</f>
        <v>463</v>
      </c>
      <c r="E233" s="66" t="n">
        <f aca="false">ROUND(S233,0)-D233</f>
        <v>553</v>
      </c>
      <c r="F233" s="66" t="n">
        <f aca="false">IF(COUNTA(D233:E233)=0,"",SUM(D233:E233))</f>
        <v>1016</v>
      </c>
      <c r="G233" s="47" t="n">
        <f aca="false">IF(OR(F233="",F233=0),"",D233/F233)</f>
        <v>0.455708661417323</v>
      </c>
      <c r="H233" s="47" t="n">
        <f aca="false">IF(OR(F233="",F233=0),"",E233/F233)</f>
        <v>0.544291338582677</v>
      </c>
      <c r="I233" s="32" t="s">
        <v>187</v>
      </c>
      <c r="J233" s="36" t="n">
        <v>1.97223401507502</v>
      </c>
      <c r="K233" s="36" t="n">
        <f aca="false">$K$8</f>
        <v>1.08142818440797</v>
      </c>
      <c r="L233" s="36" t="n">
        <f aca="false">SQRT(J233^2+K233^2)</f>
        <v>2.24926519740356</v>
      </c>
      <c r="M233" s="47" t="n">
        <f aca="false">IF(G233="","",MAX(0,G233-1.96*L233/100))</f>
        <v>0.411623063548213</v>
      </c>
      <c r="N233" s="47" t="n">
        <f aca="false">IF(G233="","",MIN(1,G233+1.96*L233/100))</f>
        <v>0.499794259286433</v>
      </c>
      <c r="O233" s="66" t="n">
        <f aca="false">ROUND(S233*W233,0)</f>
        <v>64</v>
      </c>
      <c r="P233" s="66" t="n">
        <f aca="false">IF(F233="","",ROUND(SQRT((F233*L233/100)^2+(G233*O233)^2),0))</f>
        <v>37</v>
      </c>
      <c r="R233" s="67" t="n">
        <v>-5.95995614350071</v>
      </c>
      <c r="S233" s="68" t="n">
        <f aca="false">U233*V233*$F$5</f>
        <v>1015.97556912826</v>
      </c>
      <c r="T233" s="69" t="n">
        <f aca="false">MAX(0,MIN(1,R233/100+$D$5))</f>
        <v>0.456069521080108</v>
      </c>
      <c r="U233" s="69" t="n">
        <v>0.529705719044975</v>
      </c>
      <c r="V233" s="68" t="n">
        <v>1918</v>
      </c>
      <c r="W233" s="69" t="n">
        <v>0.0626598089245614</v>
      </c>
      <c r="X233" s="70" t="s">
        <v>227</v>
      </c>
      <c r="Y233" s="70" t="s">
        <v>189</v>
      </c>
    </row>
    <row r="234" customFormat="false" ht="15" hidden="false" customHeight="false" outlineLevel="0" collapsed="false">
      <c r="A234" s="32" t="s">
        <v>444</v>
      </c>
      <c r="B234" s="32" t="s">
        <v>319</v>
      </c>
      <c r="C234" s="32" t="s">
        <v>457</v>
      </c>
      <c r="D234" s="66" t="n">
        <f aca="false">ROUND(S234*T234,0)</f>
        <v>618</v>
      </c>
      <c r="E234" s="66" t="n">
        <f aca="false">ROUND(S234,0)-D234</f>
        <v>369</v>
      </c>
      <c r="F234" s="66" t="n">
        <f aca="false">IF(COUNTA(D234:E234)=0,"",SUM(D234:E234))</f>
        <v>987</v>
      </c>
      <c r="G234" s="47" t="n">
        <f aca="false">IF(OR(F234="",F234=0),"",D234/F234)</f>
        <v>0.626139817629179</v>
      </c>
      <c r="H234" s="47" t="n">
        <f aca="false">IF(OR(F234="",F234=0),"",E234/F234)</f>
        <v>0.373860182370821</v>
      </c>
      <c r="I234" s="32" t="s">
        <v>187</v>
      </c>
      <c r="J234" s="36" t="n">
        <v>1.97223401507502</v>
      </c>
      <c r="K234" s="36" t="n">
        <f aca="false">$K$8</f>
        <v>1.08142818440797</v>
      </c>
      <c r="L234" s="36" t="n">
        <f aca="false">SQRT(J234^2+K234^2)</f>
        <v>2.24926519740356</v>
      </c>
      <c r="M234" s="47" t="n">
        <f aca="false">IF(G234="","",MAX(0,G234-1.96*L234/100))</f>
        <v>0.58205421976007</v>
      </c>
      <c r="N234" s="47" t="n">
        <f aca="false">IF(G234="","",MIN(1,G234+1.96*L234/100))</f>
        <v>0.670225415498289</v>
      </c>
      <c r="O234" s="66" t="n">
        <f aca="false">ROUND(S234*W234,0)</f>
        <v>62</v>
      </c>
      <c r="P234" s="66" t="n">
        <f aca="false">IF(F234="","",ROUND(SQRT((F234*L234/100)^2+(G234*O234)^2),0))</f>
        <v>45</v>
      </c>
      <c r="R234" s="67" t="n">
        <v>11.1179419598661</v>
      </c>
      <c r="S234" s="68" t="n">
        <f aca="false">U234*V234*$F$5</f>
        <v>986.587092297016</v>
      </c>
      <c r="T234" s="69" t="n">
        <f aca="false">MAX(0,MIN(1,R234/100+$D$5))</f>
        <v>0.626848502113776</v>
      </c>
      <c r="U234" s="69" t="n">
        <v>0.664816099930604</v>
      </c>
      <c r="V234" s="68" t="n">
        <v>1484</v>
      </c>
      <c r="W234" s="69" t="n">
        <v>0.0626598089245614</v>
      </c>
      <c r="X234" s="70" t="s">
        <v>227</v>
      </c>
      <c r="Y234" s="70" t="s">
        <v>189</v>
      </c>
    </row>
    <row r="235" customFormat="false" ht="15" hidden="false" customHeight="false" outlineLevel="0" collapsed="false">
      <c r="A235" s="32" t="s">
        <v>444</v>
      </c>
      <c r="B235" s="32" t="s">
        <v>319</v>
      </c>
      <c r="C235" s="32" t="s">
        <v>458</v>
      </c>
      <c r="D235" s="66" t="n">
        <f aca="false">ROUND(S235*T235,0)</f>
        <v>838</v>
      </c>
      <c r="E235" s="66" t="n">
        <f aca="false">ROUND(S235,0)-D235</f>
        <v>587</v>
      </c>
      <c r="F235" s="66" t="n">
        <f aca="false">IF(COUNTA(D235:E235)=0,"",SUM(D235:E235))</f>
        <v>1425</v>
      </c>
      <c r="G235" s="47" t="n">
        <f aca="false">IF(OR(F235="",F235=0),"",D235/F235)</f>
        <v>0.588070175438597</v>
      </c>
      <c r="H235" s="47" t="n">
        <f aca="false">IF(OR(F235="",F235=0),"",E235/F235)</f>
        <v>0.411929824561404</v>
      </c>
      <c r="I235" s="32" t="s">
        <v>187</v>
      </c>
      <c r="J235" s="36" t="n">
        <v>1.97223401507502</v>
      </c>
      <c r="K235" s="36" t="n">
        <f aca="false">$K$8</f>
        <v>1.08142818440797</v>
      </c>
      <c r="L235" s="36" t="n">
        <f aca="false">SQRT(J235^2+K235^2)</f>
        <v>2.24926519740356</v>
      </c>
      <c r="M235" s="47" t="n">
        <f aca="false">IF(G235="","",MAX(0,G235-1.96*L235/100))</f>
        <v>0.543984577569487</v>
      </c>
      <c r="N235" s="47" t="n">
        <f aca="false">IF(G235="","",MIN(1,G235+1.96*L235/100))</f>
        <v>0.632155773307706</v>
      </c>
      <c r="O235" s="66" t="n">
        <f aca="false">ROUND(S235*W235,0)</f>
        <v>89</v>
      </c>
      <c r="P235" s="66" t="n">
        <f aca="false">IF(F235="","",ROUND(SQRT((F235*L235/100)^2+(G235*O235)^2),0))</f>
        <v>61</v>
      </c>
      <c r="R235" s="67" t="n">
        <v>7.25532567322833</v>
      </c>
      <c r="S235" s="68" t="n">
        <f aca="false">U235*V235*$F$5</f>
        <v>1424.50747808149</v>
      </c>
      <c r="T235" s="69" t="n">
        <f aca="false">MAX(0,MIN(1,R235/100+$D$5))</f>
        <v>0.588222339247398</v>
      </c>
      <c r="U235" s="69" t="n">
        <v>0.715832903558535</v>
      </c>
      <c r="V235" s="68" t="n">
        <v>1990</v>
      </c>
      <c r="W235" s="69" t="n">
        <v>0.0626598089245614</v>
      </c>
      <c r="X235" s="70" t="s">
        <v>227</v>
      </c>
      <c r="Y235" s="70" t="s">
        <v>189</v>
      </c>
    </row>
    <row r="236" customFormat="false" ht="15" hidden="false" customHeight="false" outlineLevel="0" collapsed="false">
      <c r="A236" s="32" t="s">
        <v>444</v>
      </c>
      <c r="B236" s="32" t="s">
        <v>319</v>
      </c>
      <c r="C236" s="32" t="s">
        <v>459</v>
      </c>
      <c r="D236" s="66" t="n">
        <f aca="false">ROUND(S236*T236,0)</f>
        <v>614</v>
      </c>
      <c r="E236" s="66" t="n">
        <f aca="false">ROUND(S236,0)-D236</f>
        <v>344</v>
      </c>
      <c r="F236" s="66" t="n">
        <f aca="false">IF(COUNTA(D236:E236)=0,"",SUM(D236:E236))</f>
        <v>958</v>
      </c>
      <c r="G236" s="47" t="n">
        <f aca="false">IF(OR(F236="",F236=0),"",D236/F236)</f>
        <v>0.640918580375783</v>
      </c>
      <c r="H236" s="47" t="n">
        <f aca="false">IF(OR(F236="",F236=0),"",E236/F236)</f>
        <v>0.359081419624217</v>
      </c>
      <c r="I236" s="32" t="s">
        <v>187</v>
      </c>
      <c r="J236" s="36" t="n">
        <v>1.97223401507502</v>
      </c>
      <c r="K236" s="36" t="n">
        <f aca="false">$K$8</f>
        <v>1.08142818440797</v>
      </c>
      <c r="L236" s="36" t="n">
        <f aca="false">SQRT(J236^2+K236^2)</f>
        <v>2.24926519740356</v>
      </c>
      <c r="M236" s="47" t="n">
        <f aca="false">IF(G236="","",MAX(0,G236-1.96*L236/100))</f>
        <v>0.596832982506673</v>
      </c>
      <c r="N236" s="47" t="n">
        <f aca="false">IF(G236="","",MIN(1,G236+1.96*L236/100))</f>
        <v>0.685004178244893</v>
      </c>
      <c r="O236" s="66" t="n">
        <f aca="false">ROUND(S236*W236,0)</f>
        <v>60</v>
      </c>
      <c r="P236" s="66" t="n">
        <f aca="false">IF(F236="","",ROUND(SQRT((F236*L236/100)^2+(G236*O236)^2),0))</f>
        <v>44</v>
      </c>
      <c r="R236" s="67" t="n">
        <v>12.5066721165954</v>
      </c>
      <c r="S236" s="68" t="n">
        <f aca="false">U236*V236*$F$5</f>
        <v>957.929752066116</v>
      </c>
      <c r="T236" s="69" t="n">
        <f aca="false">MAX(0,MIN(1,R236/100+$D$5))</f>
        <v>0.640735803681069</v>
      </c>
      <c r="U236" s="69" t="n">
        <v>0.641184573002755</v>
      </c>
      <c r="V236" s="68" t="n">
        <v>1494</v>
      </c>
      <c r="W236" s="69" t="n">
        <v>0.0626598089245614</v>
      </c>
      <c r="X236" s="70" t="s">
        <v>227</v>
      </c>
      <c r="Y236" s="70" t="s">
        <v>189</v>
      </c>
    </row>
    <row r="237" customFormat="false" ht="15" hidden="false" customHeight="false" outlineLevel="0" collapsed="false">
      <c r="A237" s="32" t="s">
        <v>444</v>
      </c>
      <c r="B237" s="32" t="s">
        <v>319</v>
      </c>
      <c r="C237" s="32" t="s">
        <v>460</v>
      </c>
      <c r="D237" s="66" t="n">
        <f aca="false">ROUND(S237*T237,0)</f>
        <v>460</v>
      </c>
      <c r="E237" s="66" t="n">
        <f aca="false">ROUND(S237,0)-D237</f>
        <v>271</v>
      </c>
      <c r="F237" s="66" t="n">
        <f aca="false">IF(COUNTA(D237:E237)=0,"",SUM(D237:E237))</f>
        <v>731</v>
      </c>
      <c r="G237" s="47" t="n">
        <f aca="false">IF(OR(F237="",F237=0),"",D237/F237)</f>
        <v>0.629274965800274</v>
      </c>
      <c r="H237" s="47" t="n">
        <f aca="false">IF(OR(F237="",F237=0),"",E237/F237)</f>
        <v>0.370725034199726</v>
      </c>
      <c r="I237" s="32" t="s">
        <v>187</v>
      </c>
      <c r="J237" s="36" t="n">
        <v>2.14160243278479</v>
      </c>
      <c r="K237" s="36" t="n">
        <f aca="false">$K$8</f>
        <v>1.08142818440797</v>
      </c>
      <c r="L237" s="36" t="n">
        <f aca="false">SQRT(J237^2+K237^2)</f>
        <v>2.39915566359118</v>
      </c>
      <c r="M237" s="47" t="n">
        <f aca="false">IF(G237="","",MAX(0,G237-1.96*L237/100))</f>
        <v>0.582251514793887</v>
      </c>
      <c r="N237" s="47" t="n">
        <f aca="false">IF(G237="","",MIN(1,G237+1.96*L237/100))</f>
        <v>0.676298416806661</v>
      </c>
      <c r="O237" s="66" t="n">
        <f aca="false">ROUND(S237*W237,0)</f>
        <v>62</v>
      </c>
      <c r="P237" s="66" t="n">
        <f aca="false">IF(F237="","",ROUND(SQRT((F237*L237/100)^2+(G237*O237)^2),0))</f>
        <v>43</v>
      </c>
      <c r="R237" s="67" t="n">
        <v>11.4231727533819</v>
      </c>
      <c r="S237" s="68" t="n">
        <f aca="false">U237*V237*$F$5</f>
        <v>730.770032051282</v>
      </c>
      <c r="T237" s="69" t="n">
        <f aca="false">MAX(0,MIN(1,R237/100+$D$5))</f>
        <v>0.629900810048934</v>
      </c>
      <c r="U237" s="69" t="n">
        <v>0.561698717948718</v>
      </c>
      <c r="V237" s="68" t="n">
        <v>1301</v>
      </c>
      <c r="W237" s="69" t="n">
        <v>0.084758520671361</v>
      </c>
      <c r="X237" s="70" t="s">
        <v>194</v>
      </c>
      <c r="Y237" s="70" t="s">
        <v>189</v>
      </c>
    </row>
    <row r="238" customFormat="false" ht="15" hidden="false" customHeight="false" outlineLevel="0" collapsed="false">
      <c r="A238" s="32" t="s">
        <v>444</v>
      </c>
      <c r="B238" s="32" t="s">
        <v>319</v>
      </c>
      <c r="C238" s="32" t="s">
        <v>461</v>
      </c>
      <c r="D238" s="66" t="n">
        <f aca="false">ROUND(S238*T238,0)</f>
        <v>592</v>
      </c>
      <c r="E238" s="66" t="n">
        <f aca="false">ROUND(S238,0)-D238</f>
        <v>391</v>
      </c>
      <c r="F238" s="66" t="n">
        <f aca="false">IF(COUNTA(D238:E238)=0,"",SUM(D238:E238))</f>
        <v>983</v>
      </c>
      <c r="G238" s="47" t="n">
        <f aca="false">IF(OR(F238="",F238=0),"",D238/F238)</f>
        <v>0.602238046795524</v>
      </c>
      <c r="H238" s="47" t="n">
        <f aca="false">IF(OR(F238="",F238=0),"",E238/F238)</f>
        <v>0.397761953204476</v>
      </c>
      <c r="I238" s="32" t="s">
        <v>187</v>
      </c>
      <c r="J238" s="36" t="n">
        <v>1.97223401507502</v>
      </c>
      <c r="K238" s="36" t="n">
        <f aca="false">$K$8</f>
        <v>1.08142818440797</v>
      </c>
      <c r="L238" s="36" t="n">
        <f aca="false">SQRT(J238^2+K238^2)</f>
        <v>2.24926519740356</v>
      </c>
      <c r="M238" s="47" t="n">
        <f aca="false">IF(G238="","",MAX(0,G238-1.96*L238/100))</f>
        <v>0.558152448926414</v>
      </c>
      <c r="N238" s="47" t="n">
        <f aca="false">IF(G238="","",MIN(1,G238+1.96*L238/100))</f>
        <v>0.646323644664634</v>
      </c>
      <c r="O238" s="66" t="n">
        <f aca="false">ROUND(S238*W238,0)</f>
        <v>62</v>
      </c>
      <c r="P238" s="66" t="n">
        <f aca="false">IF(F238="","",ROUND(SQRT((F238*L238/100)^2+(G238*O238)^2),0))</f>
        <v>43</v>
      </c>
      <c r="R238" s="67" t="n">
        <v>8.61095336286403</v>
      </c>
      <c r="S238" s="68" t="n">
        <f aca="false">U238*V238*$F$5</f>
        <v>983.008610086101</v>
      </c>
      <c r="T238" s="69" t="n">
        <f aca="false">MAX(0,MIN(1,R238/100+$D$5))</f>
        <v>0.601778616143755</v>
      </c>
      <c r="U238" s="69" t="n">
        <v>0.600861008610086</v>
      </c>
      <c r="V238" s="68" t="n">
        <v>1636</v>
      </c>
      <c r="W238" s="69" t="n">
        <v>0.0626598089245614</v>
      </c>
      <c r="X238" s="70" t="s">
        <v>227</v>
      </c>
      <c r="Y238" s="70" t="s">
        <v>189</v>
      </c>
    </row>
    <row r="239" customFormat="false" ht="15" hidden="false" customHeight="false" outlineLevel="0" collapsed="false">
      <c r="A239" s="32" t="s">
        <v>444</v>
      </c>
      <c r="B239" s="32" t="s">
        <v>319</v>
      </c>
      <c r="C239" s="32" t="s">
        <v>462</v>
      </c>
      <c r="D239" s="66" t="n">
        <f aca="false">ROUND(S239*T239,0)</f>
        <v>740</v>
      </c>
      <c r="E239" s="66" t="n">
        <f aca="false">ROUND(S239,0)-D239</f>
        <v>446</v>
      </c>
      <c r="F239" s="66" t="n">
        <f aca="false">IF(COUNTA(D239:E239)=0,"",SUM(D239:E239))</f>
        <v>1186</v>
      </c>
      <c r="G239" s="47" t="n">
        <f aca="false">IF(OR(F239="",F239=0),"",D239/F239)</f>
        <v>0.623946037099494</v>
      </c>
      <c r="H239" s="47" t="n">
        <f aca="false">IF(OR(F239="",F239=0),"",E239/F239)</f>
        <v>0.376053962900506</v>
      </c>
      <c r="I239" s="32" t="s">
        <v>187</v>
      </c>
      <c r="J239" s="36" t="n">
        <v>1.97223401507502</v>
      </c>
      <c r="K239" s="36" t="n">
        <f aca="false">$K$8</f>
        <v>1.08142818440797</v>
      </c>
      <c r="L239" s="36" t="n">
        <f aca="false">SQRT(J239^2+K239^2)</f>
        <v>2.24926519740356</v>
      </c>
      <c r="M239" s="47" t="n">
        <f aca="false">IF(G239="","",MAX(0,G239-1.96*L239/100))</f>
        <v>0.579860439230384</v>
      </c>
      <c r="N239" s="47" t="n">
        <f aca="false">IF(G239="","",MIN(1,G239+1.96*L239/100))</f>
        <v>0.668031634968604</v>
      </c>
      <c r="O239" s="66" t="n">
        <f aca="false">ROUND(S239*W239,0)</f>
        <v>74</v>
      </c>
      <c r="P239" s="66" t="n">
        <f aca="false">IF(F239="","",ROUND(SQRT((F239*L239/100)^2+(G239*O239)^2),0))</f>
        <v>53</v>
      </c>
      <c r="R239" s="67" t="n">
        <v>10.8292391563299</v>
      </c>
      <c r="S239" s="68" t="n">
        <f aca="false">U239*V239*$F$5</f>
        <v>1185.78507842306</v>
      </c>
      <c r="T239" s="69" t="n">
        <f aca="false">MAX(0,MIN(1,R239/100+$D$5))</f>
        <v>0.623961474078414</v>
      </c>
      <c r="U239" s="69" t="n">
        <v>0.508266214497669</v>
      </c>
      <c r="V239" s="68" t="n">
        <v>2333</v>
      </c>
      <c r="W239" s="69" t="n">
        <v>0.0626598089245614</v>
      </c>
      <c r="X239" s="70" t="s">
        <v>227</v>
      </c>
      <c r="Y239" s="70" t="s">
        <v>189</v>
      </c>
    </row>
    <row r="240" customFormat="false" ht="15" hidden="false" customHeight="false" outlineLevel="0" collapsed="false">
      <c r="A240" s="32" t="s">
        <v>444</v>
      </c>
      <c r="B240" s="32" t="s">
        <v>319</v>
      </c>
      <c r="C240" s="32" t="s">
        <v>463</v>
      </c>
      <c r="D240" s="66" t="n">
        <f aca="false">ROUND(S240*T240,0)</f>
        <v>572</v>
      </c>
      <c r="E240" s="66" t="n">
        <f aca="false">ROUND(S240,0)-D240</f>
        <v>433</v>
      </c>
      <c r="F240" s="66" t="n">
        <f aca="false">IF(COUNTA(D240:E240)=0,"",SUM(D240:E240))</f>
        <v>1005</v>
      </c>
      <c r="G240" s="47" t="n">
        <f aca="false">IF(OR(F240="",F240=0),"",D240/F240)</f>
        <v>0.569154228855721</v>
      </c>
      <c r="H240" s="47" t="n">
        <f aca="false">IF(OR(F240="",F240=0),"",E240/F240)</f>
        <v>0.430845771144279</v>
      </c>
      <c r="I240" s="32" t="s">
        <v>187</v>
      </c>
      <c r="J240" s="36" t="n">
        <v>1.97223401507502</v>
      </c>
      <c r="K240" s="36" t="n">
        <f aca="false">$K$8</f>
        <v>1.08142818440797</v>
      </c>
      <c r="L240" s="36" t="n">
        <f aca="false">SQRT(J240^2+K240^2)</f>
        <v>2.24926519740356</v>
      </c>
      <c r="M240" s="47" t="n">
        <f aca="false">IF(G240="","",MAX(0,G240-1.96*L240/100))</f>
        <v>0.525068630986612</v>
      </c>
      <c r="N240" s="47" t="n">
        <f aca="false">IF(G240="","",MIN(1,G240+1.96*L240/100))</f>
        <v>0.613239826724831</v>
      </c>
      <c r="O240" s="66" t="n">
        <f aca="false">ROUND(S240*W240,0)</f>
        <v>63</v>
      </c>
      <c r="P240" s="66" t="n">
        <f aca="false">IF(F240="","",ROUND(SQRT((F240*L240/100)^2+(G240*O240)^2),0))</f>
        <v>42</v>
      </c>
      <c r="R240" s="67" t="n">
        <v>5.35279950749716</v>
      </c>
      <c r="S240" s="68" t="n">
        <f aca="false">U240*V240*$F$5</f>
        <v>1004.54761904762</v>
      </c>
      <c r="T240" s="69" t="n">
        <f aca="false">MAX(0,MIN(1,R240/100+$D$5))</f>
        <v>0.569197077590087</v>
      </c>
      <c r="U240" s="69" t="n">
        <v>0.738095238095238</v>
      </c>
      <c r="V240" s="68" t="n">
        <v>1361</v>
      </c>
      <c r="W240" s="69" t="n">
        <v>0.0626598089245614</v>
      </c>
      <c r="X240" s="70" t="s">
        <v>227</v>
      </c>
      <c r="Y240" s="70" t="s">
        <v>189</v>
      </c>
    </row>
    <row r="241" customFormat="false" ht="15" hidden="false" customHeight="false" outlineLevel="0" collapsed="false">
      <c r="A241" s="32" t="s">
        <v>444</v>
      </c>
      <c r="B241" s="32" t="s">
        <v>319</v>
      </c>
      <c r="C241" s="32" t="s">
        <v>464</v>
      </c>
      <c r="D241" s="66" t="n">
        <f aca="false">ROUND(S241*T241,0)</f>
        <v>442</v>
      </c>
      <c r="E241" s="66" t="n">
        <f aca="false">ROUND(S241,0)-D241</f>
        <v>256</v>
      </c>
      <c r="F241" s="66" t="n">
        <f aca="false">IF(COUNTA(D241:E241)=0,"",SUM(D241:E241))</f>
        <v>698</v>
      </c>
      <c r="G241" s="47" t="n">
        <f aca="false">IF(OR(F241="",F241=0),"",D241/F241)</f>
        <v>0.63323782234957</v>
      </c>
      <c r="H241" s="47" t="n">
        <f aca="false">IF(OR(F241="",F241=0),"",E241/F241)</f>
        <v>0.36676217765043</v>
      </c>
      <c r="I241" s="32" t="s">
        <v>187</v>
      </c>
      <c r="J241" s="36" t="n">
        <v>2.14160243278479</v>
      </c>
      <c r="K241" s="36" t="n">
        <f aca="false">$K$8</f>
        <v>1.08142818440797</v>
      </c>
      <c r="L241" s="36" t="n">
        <f aca="false">SQRT(J241^2+K241^2)</f>
        <v>2.39915566359118</v>
      </c>
      <c r="M241" s="47" t="n">
        <f aca="false">IF(G241="","",MAX(0,G241-1.96*L241/100))</f>
        <v>0.586214371343183</v>
      </c>
      <c r="N241" s="47" t="n">
        <f aca="false">IF(G241="","",MIN(1,G241+1.96*L241/100))</f>
        <v>0.680261273355957</v>
      </c>
      <c r="O241" s="66" t="n">
        <f aca="false">ROUND(S241*W241,0)</f>
        <v>59</v>
      </c>
      <c r="P241" s="66" t="n">
        <f aca="false">IF(F241="","",ROUND(SQRT((F241*L241/100)^2+(G241*O241)^2),0))</f>
        <v>41</v>
      </c>
      <c r="R241" s="67" t="n">
        <v>11.7769359921093</v>
      </c>
      <c r="S241" s="68" t="n">
        <f aca="false">U241*V241*$F$5</f>
        <v>697.629411764706</v>
      </c>
      <c r="T241" s="69" t="n">
        <f aca="false">MAX(0,MIN(1,R241/100+$D$5))</f>
        <v>0.633438442436208</v>
      </c>
      <c r="U241" s="69" t="n">
        <v>0.685294117647059</v>
      </c>
      <c r="V241" s="68" t="n">
        <v>1018</v>
      </c>
      <c r="W241" s="69" t="n">
        <v>0.084758520671361</v>
      </c>
      <c r="X241" s="70" t="s">
        <v>194</v>
      </c>
      <c r="Y241" s="70" t="s">
        <v>189</v>
      </c>
    </row>
    <row r="242" customFormat="false" ht="15" hidden="false" customHeight="false" outlineLevel="0" collapsed="false">
      <c r="A242" s="32" t="s">
        <v>444</v>
      </c>
      <c r="B242" s="32" t="s">
        <v>319</v>
      </c>
      <c r="C242" s="32" t="s">
        <v>465</v>
      </c>
      <c r="D242" s="66" t="n">
        <f aca="false">ROUND(S242*T242,0)</f>
        <v>566</v>
      </c>
      <c r="E242" s="66" t="n">
        <f aca="false">ROUND(S242,0)-D242</f>
        <v>297</v>
      </c>
      <c r="F242" s="66" t="n">
        <f aca="false">IF(COUNTA(D242:E242)=0,"",SUM(D242:E242))</f>
        <v>863</v>
      </c>
      <c r="G242" s="47" t="n">
        <f aca="false">IF(OR(F242="",F242=0),"",D242/F242)</f>
        <v>0.6558516801854</v>
      </c>
      <c r="H242" s="47" t="n">
        <f aca="false">IF(OR(F242="",F242=0),"",E242/F242)</f>
        <v>0.3441483198146</v>
      </c>
      <c r="I242" s="32" t="s">
        <v>187</v>
      </c>
      <c r="J242" s="36" t="n">
        <v>2.14160243278479</v>
      </c>
      <c r="K242" s="36" t="n">
        <f aca="false">$K$8</f>
        <v>1.08142818440797</v>
      </c>
      <c r="L242" s="36" t="n">
        <f aca="false">SQRT(J242^2+K242^2)</f>
        <v>2.39915566359118</v>
      </c>
      <c r="M242" s="47" t="n">
        <f aca="false">IF(G242="","",MAX(0,G242-1.96*L242/100))</f>
        <v>0.608828229179013</v>
      </c>
      <c r="N242" s="47" t="n">
        <f aca="false">IF(G242="","",MIN(1,G242+1.96*L242/100))</f>
        <v>0.702875131191787</v>
      </c>
      <c r="O242" s="66" t="n">
        <f aca="false">ROUND(S242*W242,0)</f>
        <v>73</v>
      </c>
      <c r="P242" s="66" t="n">
        <f aca="false">IF(F242="","",ROUND(SQRT((F242*L242/100)^2+(G242*O242)^2),0))</f>
        <v>52</v>
      </c>
      <c r="R242" s="67" t="n">
        <v>13.9998757338562</v>
      </c>
      <c r="S242" s="68" t="n">
        <f aca="false">U242*V242*$F$5</f>
        <v>863.161290322581</v>
      </c>
      <c r="T242" s="69" t="n">
        <f aca="false">MAX(0,MIN(1,R242/100+$D$5))</f>
        <v>0.655667839853677</v>
      </c>
      <c r="U242" s="69" t="n">
        <v>0.551893408134642</v>
      </c>
      <c r="V242" s="68" t="n">
        <v>1564</v>
      </c>
      <c r="W242" s="69" t="n">
        <v>0.084758520671361</v>
      </c>
      <c r="X242" s="70" t="s">
        <v>194</v>
      </c>
      <c r="Y242" s="70" t="s">
        <v>189</v>
      </c>
    </row>
    <row r="243" customFormat="false" ht="15" hidden="false" customHeight="false" outlineLevel="0" collapsed="false">
      <c r="A243" s="32" t="s">
        <v>444</v>
      </c>
      <c r="B243" s="32" t="s">
        <v>319</v>
      </c>
      <c r="C243" s="32" t="s">
        <v>466</v>
      </c>
      <c r="D243" s="66" t="n">
        <f aca="false">ROUND(S243*T243,0)</f>
        <v>699</v>
      </c>
      <c r="E243" s="66" t="n">
        <f aca="false">ROUND(S243,0)-D243</f>
        <v>432</v>
      </c>
      <c r="F243" s="66" t="n">
        <f aca="false">IF(COUNTA(D243:E243)=0,"",SUM(D243:E243))</f>
        <v>1131</v>
      </c>
      <c r="G243" s="47" t="n">
        <f aca="false">IF(OR(F243="",F243=0),"",D243/F243)</f>
        <v>0.618037135278515</v>
      </c>
      <c r="H243" s="47" t="n">
        <f aca="false">IF(OR(F243="",F243=0),"",E243/F243)</f>
        <v>0.381962864721485</v>
      </c>
      <c r="I243" s="32" t="s">
        <v>187</v>
      </c>
      <c r="J243" s="36" t="n">
        <v>1.97223401507502</v>
      </c>
      <c r="K243" s="36" t="n">
        <f aca="false">$K$8</f>
        <v>1.08142818440797</v>
      </c>
      <c r="L243" s="36" t="n">
        <f aca="false">SQRT(J243^2+K243^2)</f>
        <v>2.24926519740356</v>
      </c>
      <c r="M243" s="47" t="n">
        <f aca="false">IF(G243="","",MAX(0,G243-1.96*L243/100))</f>
        <v>0.573951537409405</v>
      </c>
      <c r="N243" s="47" t="n">
        <f aca="false">IF(G243="","",MIN(1,G243+1.96*L243/100))</f>
        <v>0.662122733147624</v>
      </c>
      <c r="O243" s="66" t="n">
        <f aca="false">ROUND(S243*W243,0)</f>
        <v>71</v>
      </c>
      <c r="P243" s="66" t="n">
        <f aca="false">IF(F243="","",ROUND(SQRT((F243*L243/100)^2+(G243*O243)^2),0))</f>
        <v>51</v>
      </c>
      <c r="R243" s="67" t="n">
        <v>10.2246145475009</v>
      </c>
      <c r="S243" s="68" t="n">
        <f aca="false">U243*V243*$F$5</f>
        <v>1131.04550209205</v>
      </c>
      <c r="T243" s="69" t="n">
        <f aca="false">MAX(0,MIN(1,R243/100+$D$5))</f>
        <v>0.617915227990124</v>
      </c>
      <c r="U243" s="69" t="n">
        <v>0.582112970711297</v>
      </c>
      <c r="V243" s="68" t="n">
        <v>1943</v>
      </c>
      <c r="W243" s="69" t="n">
        <v>0.0626598089245614</v>
      </c>
      <c r="X243" s="70" t="s">
        <v>227</v>
      </c>
      <c r="Y243" s="70" t="s">
        <v>189</v>
      </c>
    </row>
    <row r="244" customFormat="false" ht="15" hidden="false" customHeight="false" outlineLevel="0" collapsed="false">
      <c r="A244" s="32" t="s">
        <v>444</v>
      </c>
      <c r="B244" s="32" t="s">
        <v>319</v>
      </c>
      <c r="C244" s="32" t="s">
        <v>467</v>
      </c>
      <c r="D244" s="66" t="n">
        <f aca="false">ROUND(S244*T244,0)</f>
        <v>519</v>
      </c>
      <c r="E244" s="66" t="n">
        <f aca="false">ROUND(S244,0)-D244</f>
        <v>221</v>
      </c>
      <c r="F244" s="66" t="n">
        <f aca="false">IF(COUNTA(D244:E244)=0,"",SUM(D244:E244))</f>
        <v>740</v>
      </c>
      <c r="G244" s="47" t="n">
        <f aca="false">IF(OR(F244="",F244=0),"",D244/F244)</f>
        <v>0.701351351351351</v>
      </c>
      <c r="H244" s="47" t="n">
        <f aca="false">IF(OR(F244="",F244=0),"",E244/F244)</f>
        <v>0.298648648648649</v>
      </c>
      <c r="I244" s="32" t="s">
        <v>187</v>
      </c>
      <c r="J244" s="36" t="n">
        <v>2.14160243278479</v>
      </c>
      <c r="K244" s="36" t="n">
        <f aca="false">$K$8</f>
        <v>1.08142818440797</v>
      </c>
      <c r="L244" s="36" t="n">
        <f aca="false">SQRT(J244^2+K244^2)</f>
        <v>2.39915566359118</v>
      </c>
      <c r="M244" s="47" t="n">
        <f aca="false">IF(G244="","",MAX(0,G244-1.96*L244/100))</f>
        <v>0.654327900344964</v>
      </c>
      <c r="N244" s="47" t="n">
        <f aca="false">IF(G244="","",MIN(1,G244+1.96*L244/100))</f>
        <v>0.748374802357739</v>
      </c>
      <c r="O244" s="66" t="n">
        <f aca="false">ROUND(S244*W244,0)</f>
        <v>63</v>
      </c>
      <c r="P244" s="66" t="n">
        <f aca="false">IF(F244="","",ROUND(SQRT((F244*L244/100)^2+(G244*O244)^2),0))</f>
        <v>48</v>
      </c>
      <c r="R244" s="67" t="n">
        <v>18.5499392612981</v>
      </c>
      <c r="S244" s="68" t="n">
        <f aca="false">U244*V244*$F$5</f>
        <v>740.0329218107</v>
      </c>
      <c r="T244" s="69" t="n">
        <f aca="false">MAX(0,MIN(1,R244/100+$D$5))</f>
        <v>0.701168475128096</v>
      </c>
      <c r="U244" s="69" t="n">
        <v>0.303292181069959</v>
      </c>
      <c r="V244" s="68" t="n">
        <v>2440</v>
      </c>
      <c r="W244" s="69" t="n">
        <v>0.084758520671361</v>
      </c>
      <c r="X244" s="70" t="s">
        <v>194</v>
      </c>
      <c r="Y244" s="70" t="s">
        <v>189</v>
      </c>
    </row>
    <row r="245" customFormat="false" ht="15" hidden="false" customHeight="false" outlineLevel="0" collapsed="false">
      <c r="A245" s="32" t="s">
        <v>444</v>
      </c>
      <c r="B245" s="32" t="s">
        <v>319</v>
      </c>
      <c r="C245" s="32" t="s">
        <v>468</v>
      </c>
      <c r="D245" s="66" t="n">
        <f aca="false">ROUND(S245*T245,0)</f>
        <v>545</v>
      </c>
      <c r="E245" s="66" t="n">
        <f aca="false">ROUND(S245,0)-D245</f>
        <v>326</v>
      </c>
      <c r="F245" s="66" t="n">
        <f aca="false">IF(COUNTA(D245:E245)=0,"",SUM(D245:E245))</f>
        <v>871</v>
      </c>
      <c r="G245" s="47" t="n">
        <f aca="false">IF(OR(F245="",F245=0),"",D245/F245)</f>
        <v>0.625717566016074</v>
      </c>
      <c r="H245" s="47" t="n">
        <f aca="false">IF(OR(F245="",F245=0),"",E245/F245)</f>
        <v>0.374282433983927</v>
      </c>
      <c r="I245" s="32" t="s">
        <v>187</v>
      </c>
      <c r="J245" s="36" t="n">
        <v>2.14160243278479</v>
      </c>
      <c r="K245" s="36" t="n">
        <f aca="false">$K$8</f>
        <v>1.08142818440797</v>
      </c>
      <c r="L245" s="36" t="n">
        <f aca="false">SQRT(J245^2+K245^2)</f>
        <v>2.39915566359118</v>
      </c>
      <c r="M245" s="47" t="n">
        <f aca="false">IF(G245="","",MAX(0,G245-1.96*L245/100))</f>
        <v>0.578694115009686</v>
      </c>
      <c r="N245" s="47" t="n">
        <f aca="false">IF(G245="","",MIN(1,G245+1.96*L245/100))</f>
        <v>0.672741017022461</v>
      </c>
      <c r="O245" s="66" t="n">
        <f aca="false">ROUND(S245*W245,0)</f>
        <v>74</v>
      </c>
      <c r="P245" s="66" t="n">
        <f aca="false">IF(F245="","",ROUND(SQRT((F245*L245/100)^2+(G245*O245)^2),0))</f>
        <v>51</v>
      </c>
      <c r="R245" s="67" t="n">
        <v>11.0549033654769</v>
      </c>
      <c r="S245" s="68" t="n">
        <f aca="false">U245*V245*$F$5</f>
        <v>870.802226935313</v>
      </c>
      <c r="T245" s="69" t="n">
        <f aca="false">MAX(0,MIN(1,R245/100+$D$5))</f>
        <v>0.626218116169884</v>
      </c>
      <c r="U245" s="69" t="n">
        <v>0.449098621420997</v>
      </c>
      <c r="V245" s="68" t="n">
        <v>1939</v>
      </c>
      <c r="W245" s="69" t="n">
        <v>0.084758520671361</v>
      </c>
      <c r="X245" s="70" t="s">
        <v>194</v>
      </c>
      <c r="Y245" s="70" t="s">
        <v>189</v>
      </c>
    </row>
    <row r="246" customFormat="false" ht="15" hidden="false" customHeight="false" outlineLevel="0" collapsed="false">
      <c r="A246" s="32" t="s">
        <v>444</v>
      </c>
      <c r="B246" s="32" t="s">
        <v>319</v>
      </c>
      <c r="C246" s="32" t="s">
        <v>469</v>
      </c>
      <c r="D246" s="66" t="n">
        <f aca="false">ROUND(S246*T246,0)</f>
        <v>156</v>
      </c>
      <c r="E246" s="66" t="n">
        <f aca="false">ROUND(S246,0)-D246</f>
        <v>59</v>
      </c>
      <c r="F246" s="66" t="n">
        <f aca="false">IF(COUNTA(D246:E246)=0,"",SUM(D246:E246))</f>
        <v>215</v>
      </c>
      <c r="G246" s="47" t="n">
        <f aca="false">IF(OR(F246="",F246=0),"",D246/F246)</f>
        <v>0.725581395348837</v>
      </c>
      <c r="H246" s="47" t="n">
        <f aca="false">IF(OR(F246="",F246=0),"",E246/F246)</f>
        <v>0.274418604651163</v>
      </c>
      <c r="I246" s="32" t="s">
        <v>187</v>
      </c>
      <c r="J246" s="36" t="n">
        <v>3.09428986375504</v>
      </c>
      <c r="K246" s="36" t="n">
        <f aca="false">$K$8</f>
        <v>1.08142818440797</v>
      </c>
      <c r="L246" s="36" t="n">
        <f aca="false">SQRT(J246^2+K246^2)</f>
        <v>3.27782194131547</v>
      </c>
      <c r="M246" s="47" t="n">
        <f aca="false">IF(G246="","",MAX(0,G246-1.96*L246/100))</f>
        <v>0.661336085299054</v>
      </c>
      <c r="N246" s="47" t="n">
        <f aca="false">IF(G246="","",MIN(1,G246+1.96*L246/100))</f>
        <v>0.78982670539862</v>
      </c>
      <c r="O246" s="66" t="n">
        <f aca="false">ROUND(S246*W246,0)</f>
        <v>31</v>
      </c>
      <c r="P246" s="66" t="n">
        <f aca="false">IF(F246="","",ROUND(SQRT((F246*L246/100)^2+(G246*O246)^2),0))</f>
        <v>24</v>
      </c>
      <c r="R246" s="67" t="n">
        <v>21.0701684406327</v>
      </c>
      <c r="S246" s="68" t="n">
        <f aca="false">U246*V246*$F$5</f>
        <v>215.348525469169</v>
      </c>
      <c r="T246" s="69" t="n">
        <f aca="false">MAX(0,MIN(1,R246/100+$D$5))</f>
        <v>0.726370766921442</v>
      </c>
      <c r="U246" s="69" t="n">
        <v>0.281501340482574</v>
      </c>
      <c r="V246" s="68" t="n">
        <v>765</v>
      </c>
      <c r="W246" s="69" t="n">
        <v>0.144238908687966</v>
      </c>
      <c r="X246" s="70" t="s">
        <v>188</v>
      </c>
      <c r="Y246" s="70" t="s">
        <v>189</v>
      </c>
    </row>
    <row r="247" customFormat="false" ht="15" hidden="false" customHeight="false" outlineLevel="0" collapsed="false">
      <c r="A247" s="32" t="s">
        <v>444</v>
      </c>
      <c r="B247" s="32" t="s">
        <v>319</v>
      </c>
      <c r="C247" s="32" t="s">
        <v>470</v>
      </c>
      <c r="D247" s="66" t="n">
        <f aca="false">ROUND(S247*T247,0)</f>
        <v>318</v>
      </c>
      <c r="E247" s="66" t="n">
        <f aca="false">ROUND(S247,0)-D247</f>
        <v>123</v>
      </c>
      <c r="F247" s="66" t="n">
        <f aca="false">IF(COUNTA(D247:E247)=0,"",SUM(D247:E247))</f>
        <v>441</v>
      </c>
      <c r="G247" s="47" t="n">
        <f aca="false">IF(OR(F247="",F247=0),"",D247/F247)</f>
        <v>0.72108843537415</v>
      </c>
      <c r="H247" s="47" t="n">
        <f aca="false">IF(OR(F247="",F247=0),"",E247/F247)</f>
        <v>0.27891156462585</v>
      </c>
      <c r="I247" s="32" t="s">
        <v>187</v>
      </c>
      <c r="J247" s="36" t="n">
        <v>3.09428986375504</v>
      </c>
      <c r="K247" s="36" t="n">
        <f aca="false">$K$8</f>
        <v>1.08142818440797</v>
      </c>
      <c r="L247" s="36" t="n">
        <f aca="false">SQRT(J247^2+K247^2)</f>
        <v>3.27782194131547</v>
      </c>
      <c r="M247" s="47" t="n">
        <f aca="false">IF(G247="","",MAX(0,G247-1.96*L247/100))</f>
        <v>0.656843125324367</v>
      </c>
      <c r="N247" s="47" t="n">
        <f aca="false">IF(G247="","",MIN(1,G247+1.96*L247/100))</f>
        <v>0.785333745423933</v>
      </c>
      <c r="O247" s="66" t="n">
        <f aca="false">ROUND(S247*W247,0)</f>
        <v>64</v>
      </c>
      <c r="P247" s="66" t="n">
        <f aca="false">IF(F247="","",ROUND(SQRT((F247*L247/100)^2+(G247*O247)^2),0))</f>
        <v>48</v>
      </c>
      <c r="R247" s="67" t="n">
        <v>20.6098287549297</v>
      </c>
      <c r="S247" s="68" t="n">
        <f aca="false">U247*V247*$F$5</f>
        <v>440.805484147387</v>
      </c>
      <c r="T247" s="69" t="n">
        <f aca="false">MAX(0,MIN(1,R247/100+$D$5))</f>
        <v>0.721767370064412</v>
      </c>
      <c r="U247" s="69" t="n">
        <v>0.381319622964867</v>
      </c>
      <c r="V247" s="68" t="n">
        <v>1156</v>
      </c>
      <c r="W247" s="69" t="n">
        <v>0.144238908687966</v>
      </c>
      <c r="X247" s="70" t="s">
        <v>188</v>
      </c>
      <c r="Y247" s="70" t="s">
        <v>189</v>
      </c>
    </row>
    <row r="248" customFormat="false" ht="15" hidden="false" customHeight="false" outlineLevel="0" collapsed="false">
      <c r="A248" s="32" t="s">
        <v>444</v>
      </c>
      <c r="B248" s="32" t="s">
        <v>319</v>
      </c>
      <c r="C248" s="32" t="s">
        <v>471</v>
      </c>
      <c r="D248" s="66" t="n">
        <f aca="false">ROUND(S248*T248,0)</f>
        <v>265</v>
      </c>
      <c r="E248" s="66" t="n">
        <f aca="false">ROUND(S248,0)-D248</f>
        <v>103</v>
      </c>
      <c r="F248" s="66" t="n">
        <f aca="false">IF(COUNTA(D248:E248)=0,"",SUM(D248:E248))</f>
        <v>368</v>
      </c>
      <c r="G248" s="47" t="n">
        <f aca="false">IF(OR(F248="",F248=0),"",D248/F248)</f>
        <v>0.720108695652174</v>
      </c>
      <c r="H248" s="47" t="n">
        <f aca="false">IF(OR(F248="",F248=0),"",E248/F248)</f>
        <v>0.279891304347826</v>
      </c>
      <c r="I248" s="32" t="s">
        <v>187</v>
      </c>
      <c r="J248" s="36" t="n">
        <v>3.09428986375504</v>
      </c>
      <c r="K248" s="36" t="n">
        <f aca="false">$K$8</f>
        <v>1.08142818440797</v>
      </c>
      <c r="L248" s="36" t="n">
        <f aca="false">SQRT(J248^2+K248^2)</f>
        <v>3.27782194131547</v>
      </c>
      <c r="M248" s="47" t="n">
        <f aca="false">IF(G248="","",MAX(0,G248-1.96*L248/100))</f>
        <v>0.655863385602391</v>
      </c>
      <c r="N248" s="47" t="n">
        <f aca="false">IF(G248="","",MIN(1,G248+1.96*L248/100))</f>
        <v>0.784354005701957</v>
      </c>
      <c r="O248" s="66" t="n">
        <f aca="false">ROUND(S248*W248,0)</f>
        <v>53</v>
      </c>
      <c r="P248" s="66" t="n">
        <f aca="false">IF(F248="","",ROUND(SQRT((F248*L248/100)^2+(G248*O248)^2),0))</f>
        <v>40</v>
      </c>
      <c r="R248" s="67" t="n">
        <v>20.4823934613683</v>
      </c>
      <c r="S248" s="68" t="n">
        <f aca="false">U248*V248*$F$5</f>
        <v>367.804159445407</v>
      </c>
      <c r="T248" s="69" t="n">
        <f aca="false">MAX(0,MIN(1,R248/100+$D$5))</f>
        <v>0.720493017128798</v>
      </c>
      <c r="U248" s="69" t="n">
        <v>0.306759098786828</v>
      </c>
      <c r="V248" s="68" t="n">
        <v>1199</v>
      </c>
      <c r="W248" s="69" t="n">
        <v>0.144238908687966</v>
      </c>
      <c r="X248" s="70" t="s">
        <v>188</v>
      </c>
      <c r="Y248" s="70" t="s">
        <v>189</v>
      </c>
    </row>
    <row r="249" customFormat="false" ht="15" hidden="false" customHeight="false" outlineLevel="0" collapsed="false">
      <c r="A249" s="32" t="s">
        <v>444</v>
      </c>
      <c r="B249" s="32" t="s">
        <v>319</v>
      </c>
      <c r="C249" s="32" t="s">
        <v>472</v>
      </c>
      <c r="D249" s="66" t="n">
        <f aca="false">ROUND(S249*T249,0)</f>
        <v>366</v>
      </c>
      <c r="E249" s="66" t="n">
        <f aca="false">ROUND(S249,0)-D249</f>
        <v>108</v>
      </c>
      <c r="F249" s="66" t="n">
        <f aca="false">IF(COUNTA(D249:E249)=0,"",SUM(D249:E249))</f>
        <v>474</v>
      </c>
      <c r="G249" s="47" t="n">
        <f aca="false">IF(OR(F249="",F249=0),"",D249/F249)</f>
        <v>0.772151898734177</v>
      </c>
      <c r="H249" s="47" t="n">
        <f aca="false">IF(OR(F249="",F249=0),"",E249/F249)</f>
        <v>0.227848101265823</v>
      </c>
      <c r="I249" s="32" t="s">
        <v>187</v>
      </c>
      <c r="J249" s="36" t="n">
        <v>3.09428986375504</v>
      </c>
      <c r="K249" s="36" t="n">
        <f aca="false">$K$8</f>
        <v>1.08142818440797</v>
      </c>
      <c r="L249" s="36" t="n">
        <f aca="false">SQRT(J249^2+K249^2)</f>
        <v>3.27782194131547</v>
      </c>
      <c r="M249" s="47" t="n">
        <f aca="false">IF(G249="","",MAX(0,G249-1.96*L249/100))</f>
        <v>0.707906588684394</v>
      </c>
      <c r="N249" s="47" t="n">
        <f aca="false">IF(G249="","",MIN(1,G249+1.96*L249/100))</f>
        <v>0.83639720878396</v>
      </c>
      <c r="O249" s="66" t="n">
        <f aca="false">ROUND(S249*W249,0)</f>
        <v>68</v>
      </c>
      <c r="P249" s="66" t="n">
        <f aca="false">IF(F249="","",ROUND(SQRT((F249*L249/100)^2+(G249*O249)^2),0))</f>
        <v>55</v>
      </c>
      <c r="R249" s="67" t="n">
        <v>25.70995109672</v>
      </c>
      <c r="S249" s="68" t="n">
        <f aca="false">U249*V249*$F$5</f>
        <v>473.687539936102</v>
      </c>
      <c r="T249" s="69" t="n">
        <f aca="false">MAX(0,MIN(1,R249/100+$D$5))</f>
        <v>0.772768593482315</v>
      </c>
      <c r="U249" s="69" t="n">
        <v>0.281789137380192</v>
      </c>
      <c r="V249" s="68" t="n">
        <v>1681</v>
      </c>
      <c r="W249" s="69" t="n">
        <v>0.144238908687966</v>
      </c>
      <c r="X249" s="70" t="s">
        <v>188</v>
      </c>
      <c r="Y249" s="70" t="s">
        <v>189</v>
      </c>
    </row>
    <row r="250" customFormat="false" ht="15" hidden="false" customHeight="false" outlineLevel="0" collapsed="false">
      <c r="A250" s="32" t="s">
        <v>444</v>
      </c>
      <c r="B250" s="32" t="s">
        <v>319</v>
      </c>
      <c r="C250" s="32" t="s">
        <v>473</v>
      </c>
      <c r="D250" s="66" t="n">
        <f aca="false">ROUND(S250*T250,0)</f>
        <v>701</v>
      </c>
      <c r="E250" s="66" t="n">
        <f aca="false">ROUND(S250,0)-D250</f>
        <v>135</v>
      </c>
      <c r="F250" s="66" t="n">
        <f aca="false">IF(COUNTA(D250:E250)=0,"",SUM(D250:E250))</f>
        <v>836</v>
      </c>
      <c r="G250" s="47" t="n">
        <f aca="false">IF(OR(F250="",F250=0),"",D250/F250)</f>
        <v>0.838516746411483</v>
      </c>
      <c r="H250" s="47" t="n">
        <f aca="false">IF(OR(F250="",F250=0),"",E250/F250)</f>
        <v>0.161483253588517</v>
      </c>
      <c r="I250" s="32" t="s">
        <v>187</v>
      </c>
      <c r="J250" s="36" t="n">
        <v>2.14160243278479</v>
      </c>
      <c r="K250" s="36" t="n">
        <f aca="false">$K$8</f>
        <v>1.08142818440797</v>
      </c>
      <c r="L250" s="36" t="n">
        <f aca="false">SQRT(J250^2+K250^2)</f>
        <v>2.39915566359118</v>
      </c>
      <c r="M250" s="47" t="n">
        <f aca="false">IF(G250="","",MAX(0,G250-1.96*L250/100))</f>
        <v>0.791493295405096</v>
      </c>
      <c r="N250" s="47" t="n">
        <f aca="false">IF(G250="","",MIN(1,G250+1.96*L250/100))</f>
        <v>0.88554019741787</v>
      </c>
      <c r="O250" s="66" t="n">
        <f aca="false">ROUND(S250*W250,0)</f>
        <v>71</v>
      </c>
      <c r="P250" s="66" t="n">
        <f aca="false">IF(F250="","",ROUND(SQRT((F250*L250/100)^2+(G250*O250)^2),0))</f>
        <v>63</v>
      </c>
      <c r="R250" s="67" t="n">
        <v>32.2830114753469</v>
      </c>
      <c r="S250" s="68" t="n">
        <f aca="false">U250*V250*$F$5</f>
        <v>835.622727272728</v>
      </c>
      <c r="T250" s="69" t="n">
        <f aca="false">MAX(0,MIN(1,R250/100+$D$5))</f>
        <v>0.838499197268584</v>
      </c>
      <c r="U250" s="69" t="n">
        <v>0.224147727272727</v>
      </c>
      <c r="V250" s="68" t="n">
        <v>3728</v>
      </c>
      <c r="W250" s="69" t="n">
        <v>0.084758520671361</v>
      </c>
      <c r="X250" s="70" t="s">
        <v>194</v>
      </c>
      <c r="Y250" s="70" t="s">
        <v>189</v>
      </c>
    </row>
    <row r="251" customFormat="false" ht="15" hidden="false" customHeight="false" outlineLevel="0" collapsed="false">
      <c r="A251" s="32" t="s">
        <v>444</v>
      </c>
      <c r="B251" s="32" t="s">
        <v>319</v>
      </c>
      <c r="C251" s="32" t="s">
        <v>474</v>
      </c>
      <c r="D251" s="66" t="n">
        <f aca="false">ROUND(S251*T251,0)</f>
        <v>385</v>
      </c>
      <c r="E251" s="66" t="n">
        <f aca="false">ROUND(S251,0)-D251</f>
        <v>123</v>
      </c>
      <c r="F251" s="66" t="n">
        <f aca="false">IF(COUNTA(D251:E251)=0,"",SUM(D251:E251))</f>
        <v>508</v>
      </c>
      <c r="G251" s="47" t="n">
        <f aca="false">IF(OR(F251="",F251=0),"",D251/F251)</f>
        <v>0.757874015748032</v>
      </c>
      <c r="H251" s="47" t="n">
        <f aca="false">IF(OR(F251="",F251=0),"",E251/F251)</f>
        <v>0.242125984251969</v>
      </c>
      <c r="I251" s="32" t="s">
        <v>187</v>
      </c>
      <c r="J251" s="36" t="n">
        <v>3.09428986375504</v>
      </c>
      <c r="K251" s="36" t="n">
        <f aca="false">$K$8</f>
        <v>1.08142818440797</v>
      </c>
      <c r="L251" s="36" t="n">
        <f aca="false">SQRT(J251^2+K251^2)</f>
        <v>3.27782194131547</v>
      </c>
      <c r="M251" s="47" t="n">
        <f aca="false">IF(G251="","",MAX(0,G251-1.96*L251/100))</f>
        <v>0.693628705698248</v>
      </c>
      <c r="N251" s="47" t="n">
        <f aca="false">IF(G251="","",MIN(1,G251+1.96*L251/100))</f>
        <v>0.822119325797815</v>
      </c>
      <c r="O251" s="66" t="n">
        <f aca="false">ROUND(S251*W251,0)</f>
        <v>73</v>
      </c>
      <c r="P251" s="66" t="n">
        <f aca="false">IF(F251="","",ROUND(SQRT((F251*L251/100)^2+(G251*O251)^2),0))</f>
        <v>58</v>
      </c>
      <c r="R251" s="67" t="n">
        <v>24.3124048170986</v>
      </c>
      <c r="S251" s="68" t="n">
        <f aca="false">U251*V251*$F$5</f>
        <v>507.768014059754</v>
      </c>
      <c r="T251" s="69" t="n">
        <f aca="false">MAX(0,MIN(1,R251/100+$D$5))</f>
        <v>0.758793130686101</v>
      </c>
      <c r="U251" s="69" t="n">
        <v>0.272993555946104</v>
      </c>
      <c r="V251" s="68" t="n">
        <v>1860</v>
      </c>
      <c r="W251" s="69" t="n">
        <v>0.144238908687966</v>
      </c>
      <c r="X251" s="70" t="s">
        <v>188</v>
      </c>
      <c r="Y251" s="70" t="s">
        <v>189</v>
      </c>
    </row>
    <row r="252" customFormat="false" ht="15" hidden="false" customHeight="false" outlineLevel="0" collapsed="false">
      <c r="A252" s="32" t="s">
        <v>444</v>
      </c>
      <c r="B252" s="32" t="s">
        <v>319</v>
      </c>
      <c r="C252" s="32" t="s">
        <v>475</v>
      </c>
      <c r="D252" s="66" t="n">
        <f aca="false">ROUND(S252*T252,0)</f>
        <v>364</v>
      </c>
      <c r="E252" s="66" t="n">
        <f aca="false">ROUND(S252,0)-D252</f>
        <v>135</v>
      </c>
      <c r="F252" s="66" t="n">
        <f aca="false">IF(COUNTA(D252:E252)=0,"",SUM(D252:E252))</f>
        <v>499</v>
      </c>
      <c r="G252" s="47" t="n">
        <f aca="false">IF(OR(F252="",F252=0),"",D252/F252)</f>
        <v>0.729458917835671</v>
      </c>
      <c r="H252" s="47" t="n">
        <f aca="false">IF(OR(F252="",F252=0),"",E252/F252)</f>
        <v>0.270541082164329</v>
      </c>
      <c r="I252" s="32" t="s">
        <v>187</v>
      </c>
      <c r="J252" s="36" t="n">
        <v>3.09428986375504</v>
      </c>
      <c r="K252" s="36" t="n">
        <f aca="false">$K$8</f>
        <v>1.08142818440797</v>
      </c>
      <c r="L252" s="36" t="n">
        <f aca="false">SQRT(J252^2+K252^2)</f>
        <v>3.27782194131547</v>
      </c>
      <c r="M252" s="47" t="n">
        <f aca="false">IF(G252="","",MAX(0,G252-1.96*L252/100))</f>
        <v>0.665213607785888</v>
      </c>
      <c r="N252" s="47" t="n">
        <f aca="false">IF(G252="","",MIN(1,G252+1.96*L252/100))</f>
        <v>0.793704227885455</v>
      </c>
      <c r="O252" s="66" t="n">
        <f aca="false">ROUND(S252*W252,0)</f>
        <v>72</v>
      </c>
      <c r="P252" s="66" t="n">
        <f aca="false">IF(F252="","",ROUND(SQRT((F252*L252/100)^2+(G252*O252)^2),0))</f>
        <v>55</v>
      </c>
      <c r="R252" s="67" t="n">
        <v>21.4649010615643</v>
      </c>
      <c r="S252" s="68" t="n">
        <f aca="false">U252*V252*$F$5</f>
        <v>498.871436256052</v>
      </c>
      <c r="T252" s="69" t="n">
        <f aca="false">MAX(0,MIN(1,R252/100+$D$5))</f>
        <v>0.730318093130758</v>
      </c>
      <c r="U252" s="69" t="n">
        <v>0.267348036578806</v>
      </c>
      <c r="V252" s="68" t="n">
        <v>1866</v>
      </c>
      <c r="W252" s="69" t="n">
        <v>0.144238908687966</v>
      </c>
      <c r="X252" s="70" t="s">
        <v>188</v>
      </c>
      <c r="Y252" s="70" t="s">
        <v>189</v>
      </c>
    </row>
    <row r="253" customFormat="false" ht="15" hidden="false" customHeight="false" outlineLevel="0" collapsed="false">
      <c r="A253" s="32" t="s">
        <v>444</v>
      </c>
      <c r="B253" s="32" t="s">
        <v>319</v>
      </c>
      <c r="C253" s="32" t="s">
        <v>476</v>
      </c>
      <c r="D253" s="66" t="n">
        <f aca="false">ROUND(S253*T253,0)</f>
        <v>390</v>
      </c>
      <c r="E253" s="66" t="n">
        <f aca="false">ROUND(S253,0)-D253</f>
        <v>144</v>
      </c>
      <c r="F253" s="66" t="n">
        <f aca="false">IF(COUNTA(D253:E253)=0,"",SUM(D253:E253))</f>
        <v>534</v>
      </c>
      <c r="G253" s="47" t="n">
        <f aca="false">IF(OR(F253="",F253=0),"",D253/F253)</f>
        <v>0.730337078651685</v>
      </c>
      <c r="H253" s="47" t="n">
        <f aca="false">IF(OR(F253="",F253=0),"",E253/F253)</f>
        <v>0.269662921348315</v>
      </c>
      <c r="I253" s="32" t="s">
        <v>187</v>
      </c>
      <c r="J253" s="36" t="n">
        <v>3.09428986375504</v>
      </c>
      <c r="K253" s="36" t="n">
        <f aca="false">$K$8</f>
        <v>1.08142818440797</v>
      </c>
      <c r="L253" s="36" t="n">
        <f aca="false">SQRT(J253^2+K253^2)</f>
        <v>3.27782194131547</v>
      </c>
      <c r="M253" s="47" t="n">
        <f aca="false">IF(G253="","",MAX(0,G253-1.96*L253/100))</f>
        <v>0.666091768601902</v>
      </c>
      <c r="N253" s="47" t="n">
        <f aca="false">IF(G253="","",MIN(1,G253+1.96*L253/100))</f>
        <v>0.794582388701469</v>
      </c>
      <c r="O253" s="66" t="n">
        <f aca="false">ROUND(S253*W253,0)</f>
        <v>77</v>
      </c>
      <c r="P253" s="66" t="n">
        <f aca="false">IF(F253="","",ROUND(SQRT((F253*L253/100)^2+(G253*O253)^2),0))</f>
        <v>59</v>
      </c>
      <c r="R253" s="67" t="n">
        <v>21.3899559256733</v>
      </c>
      <c r="S253" s="68" t="n">
        <f aca="false">U253*V253*$F$5</f>
        <v>533.985148514852</v>
      </c>
      <c r="T253" s="69" t="n">
        <f aca="false">MAX(0,MIN(1,R253/100+$D$5))</f>
        <v>0.729568641771848</v>
      </c>
      <c r="U253" s="69" t="n">
        <v>0.698019801980198</v>
      </c>
      <c r="V253" s="68" t="n">
        <v>765</v>
      </c>
      <c r="W253" s="69" t="n">
        <v>0.144238908687966</v>
      </c>
      <c r="X253" s="70" t="s">
        <v>188</v>
      </c>
      <c r="Y253" s="70" t="s">
        <v>189</v>
      </c>
    </row>
    <row r="254" customFormat="false" ht="15" hidden="false" customHeight="false" outlineLevel="0" collapsed="false">
      <c r="A254" s="32" t="s">
        <v>444</v>
      </c>
      <c r="B254" s="32" t="s">
        <v>319</v>
      </c>
      <c r="C254" s="32" t="s">
        <v>477</v>
      </c>
      <c r="D254" s="66" t="n">
        <f aca="false">ROUND(S254*T254,0)</f>
        <v>575</v>
      </c>
      <c r="E254" s="66" t="n">
        <f aca="false">ROUND(S254,0)-D254</f>
        <v>223</v>
      </c>
      <c r="F254" s="66" t="n">
        <f aca="false">IF(COUNTA(D254:E254)=0,"",SUM(D254:E254))</f>
        <v>798</v>
      </c>
      <c r="G254" s="47" t="n">
        <f aca="false">IF(OR(F254="",F254=0),"",D254/F254)</f>
        <v>0.720551378446115</v>
      </c>
      <c r="H254" s="47" t="n">
        <f aca="false">IF(OR(F254="",F254=0),"",E254/F254)</f>
        <v>0.279448621553885</v>
      </c>
      <c r="I254" s="32" t="s">
        <v>187</v>
      </c>
      <c r="J254" s="36" t="n">
        <v>2.14160243278479</v>
      </c>
      <c r="K254" s="36" t="n">
        <f aca="false">$K$8</f>
        <v>1.08142818440797</v>
      </c>
      <c r="L254" s="36" t="n">
        <f aca="false">SQRT(J254^2+K254^2)</f>
        <v>2.39915566359118</v>
      </c>
      <c r="M254" s="47" t="n">
        <f aca="false">IF(G254="","",MAX(0,G254-1.96*L254/100))</f>
        <v>0.673527927439728</v>
      </c>
      <c r="N254" s="47" t="n">
        <f aca="false">IF(G254="","",MIN(1,G254+1.96*L254/100))</f>
        <v>0.767574829452502</v>
      </c>
      <c r="O254" s="66" t="n">
        <f aca="false">ROUND(S254*W254,0)</f>
        <v>68</v>
      </c>
      <c r="P254" s="66" t="n">
        <f aca="false">IF(F254="","",ROUND(SQRT((F254*L254/100)^2+(G254*O254)^2),0))</f>
        <v>53</v>
      </c>
      <c r="R254" s="67" t="n">
        <v>20.4319574208555</v>
      </c>
      <c r="S254" s="68" t="n">
        <f aca="false">U254*V254*$F$5</f>
        <v>798.341340075854</v>
      </c>
      <c r="T254" s="69" t="n">
        <f aca="false">MAX(0,MIN(1,R254/100+$D$5))</f>
        <v>0.71998865672367</v>
      </c>
      <c r="U254" s="69" t="n">
        <v>0.465233881163085</v>
      </c>
      <c r="V254" s="68" t="n">
        <v>1716</v>
      </c>
      <c r="W254" s="69" t="n">
        <v>0.084758520671361</v>
      </c>
      <c r="X254" s="70" t="s">
        <v>194</v>
      </c>
      <c r="Y254" s="70" t="s">
        <v>189</v>
      </c>
    </row>
    <row r="255" customFormat="false" ht="15" hidden="false" customHeight="false" outlineLevel="0" collapsed="false">
      <c r="A255" s="32" t="s">
        <v>444</v>
      </c>
      <c r="B255" s="32" t="s">
        <v>319</v>
      </c>
      <c r="C255" s="32" t="s">
        <v>478</v>
      </c>
      <c r="D255" s="66" t="n">
        <f aca="false">ROUND(S255*T255,0)</f>
        <v>468</v>
      </c>
      <c r="E255" s="66" t="n">
        <f aca="false">ROUND(S255,0)-D255</f>
        <v>214</v>
      </c>
      <c r="F255" s="66" t="n">
        <f aca="false">IF(COUNTA(D255:E255)=0,"",SUM(D255:E255))</f>
        <v>682</v>
      </c>
      <c r="G255" s="47" t="n">
        <f aca="false">IF(OR(F255="",F255=0),"",D255/F255)</f>
        <v>0.686217008797654</v>
      </c>
      <c r="H255" s="47" t="n">
        <f aca="false">IF(OR(F255="",F255=0),"",E255/F255)</f>
        <v>0.313782991202346</v>
      </c>
      <c r="I255" s="32" t="s">
        <v>187</v>
      </c>
      <c r="J255" s="36" t="n">
        <v>2.14160243278479</v>
      </c>
      <c r="K255" s="36" t="n">
        <f aca="false">$K$8</f>
        <v>1.08142818440797</v>
      </c>
      <c r="L255" s="36" t="n">
        <f aca="false">SQRT(J255^2+K255^2)</f>
        <v>2.39915566359118</v>
      </c>
      <c r="M255" s="47" t="n">
        <f aca="false">IF(G255="","",MAX(0,G255-1.96*L255/100))</f>
        <v>0.639193557791267</v>
      </c>
      <c r="N255" s="47" t="n">
        <f aca="false">IF(G255="","",MIN(1,G255+1.96*L255/100))</f>
        <v>0.733240459804041</v>
      </c>
      <c r="O255" s="66" t="n">
        <f aca="false">ROUND(S255*W255,0)</f>
        <v>58</v>
      </c>
      <c r="P255" s="66" t="n">
        <f aca="false">IF(F255="","",ROUND(SQRT((F255*L255/100)^2+(G255*O255)^2),0))</f>
        <v>43</v>
      </c>
      <c r="R255" s="67" t="n">
        <v>16.97348830363</v>
      </c>
      <c r="S255" s="68" t="n">
        <f aca="false">U255*V255*$F$5</f>
        <v>682.091267235719</v>
      </c>
      <c r="T255" s="69" t="n">
        <f aca="false">MAX(0,MIN(1,R255/100+$D$5))</f>
        <v>0.685403965551415</v>
      </c>
      <c r="U255" s="69" t="n">
        <v>0.443204202232436</v>
      </c>
      <c r="V255" s="68" t="n">
        <v>1539</v>
      </c>
      <c r="W255" s="69" t="n">
        <v>0.084758520671361</v>
      </c>
      <c r="X255" s="70" t="s">
        <v>194</v>
      </c>
      <c r="Y255" s="70" t="s">
        <v>189</v>
      </c>
    </row>
    <row r="256" customFormat="false" ht="15" hidden="false" customHeight="false" outlineLevel="0" collapsed="false">
      <c r="A256" s="32" t="s">
        <v>444</v>
      </c>
      <c r="B256" s="32" t="s">
        <v>319</v>
      </c>
      <c r="C256" s="32" t="s">
        <v>479</v>
      </c>
      <c r="D256" s="66" t="n">
        <f aca="false">ROUND(S256*T256,0)</f>
        <v>531</v>
      </c>
      <c r="E256" s="66" t="n">
        <f aca="false">ROUND(S256,0)-D256</f>
        <v>254</v>
      </c>
      <c r="F256" s="66" t="n">
        <f aca="false">IF(COUNTA(D256:E256)=0,"",SUM(D256:E256))</f>
        <v>785</v>
      </c>
      <c r="G256" s="47" t="n">
        <f aca="false">IF(OR(F256="",F256=0),"",D256/F256)</f>
        <v>0.676433121019108</v>
      </c>
      <c r="H256" s="47" t="n">
        <f aca="false">IF(OR(F256="",F256=0),"",E256/F256)</f>
        <v>0.323566878980892</v>
      </c>
      <c r="I256" s="32" t="s">
        <v>187</v>
      </c>
      <c r="J256" s="36" t="n">
        <v>2.14160243278479</v>
      </c>
      <c r="K256" s="36" t="n">
        <f aca="false">$K$8</f>
        <v>1.08142818440797</v>
      </c>
      <c r="L256" s="36" t="n">
        <f aca="false">SQRT(J256^2+K256^2)</f>
        <v>2.39915566359118</v>
      </c>
      <c r="M256" s="47" t="n">
        <f aca="false">IF(G256="","",MAX(0,G256-1.96*L256/100))</f>
        <v>0.629409670012721</v>
      </c>
      <c r="N256" s="47" t="n">
        <f aca="false">IF(G256="","",MIN(1,G256+1.96*L256/100))</f>
        <v>0.723456572025495</v>
      </c>
      <c r="O256" s="66" t="n">
        <f aca="false">ROUND(S256*W256,0)</f>
        <v>67</v>
      </c>
      <c r="P256" s="66" t="n">
        <f aca="false">IF(F256="","",ROUND(SQRT((F256*L256/100)^2+(G256*O256)^2),0))</f>
        <v>49</v>
      </c>
      <c r="R256" s="67" t="n">
        <v>15.9893195875654</v>
      </c>
      <c r="S256" s="68" t="n">
        <f aca="false">U256*V256*$F$5</f>
        <v>785.450874831763</v>
      </c>
      <c r="T256" s="69" t="n">
        <f aca="false">MAX(0,MIN(1,R256/100+$D$5))</f>
        <v>0.675562278390768</v>
      </c>
      <c r="U256" s="69" t="n">
        <v>0.534320323014805</v>
      </c>
      <c r="V256" s="68" t="n">
        <v>1470</v>
      </c>
      <c r="W256" s="69" t="n">
        <v>0.084758520671361</v>
      </c>
      <c r="X256" s="70" t="s">
        <v>194</v>
      </c>
      <c r="Y256" s="70" t="s">
        <v>189</v>
      </c>
    </row>
    <row r="257" customFormat="false" ht="15" hidden="false" customHeight="false" outlineLevel="0" collapsed="false">
      <c r="A257" s="32" t="s">
        <v>444</v>
      </c>
      <c r="B257" s="32" t="s">
        <v>319</v>
      </c>
      <c r="C257" s="32" t="s">
        <v>480</v>
      </c>
      <c r="D257" s="66" t="n">
        <f aca="false">ROUND(S257*T257,0)</f>
        <v>931</v>
      </c>
      <c r="E257" s="66" t="n">
        <f aca="false">ROUND(S257,0)-D257</f>
        <v>497</v>
      </c>
      <c r="F257" s="66" t="n">
        <f aca="false">IF(COUNTA(D257:E257)=0,"",SUM(D257:E257))</f>
        <v>1428</v>
      </c>
      <c r="G257" s="47" t="n">
        <f aca="false">IF(OR(F257="",F257=0),"",D257/F257)</f>
        <v>0.651960784313726</v>
      </c>
      <c r="H257" s="47" t="n">
        <f aca="false">IF(OR(F257="",F257=0),"",E257/F257)</f>
        <v>0.348039215686275</v>
      </c>
      <c r="I257" s="32" t="s">
        <v>290</v>
      </c>
      <c r="J257" s="36" t="n">
        <v>1.97223401507502</v>
      </c>
      <c r="K257" s="36" t="n">
        <f aca="false">$K$8</f>
        <v>1.08142818440797</v>
      </c>
      <c r="L257" s="36" t="n">
        <f aca="false">SQRT(J257^2+K257^2)</f>
        <v>2.24926519740356</v>
      </c>
      <c r="M257" s="47" t="n">
        <f aca="false">IF(G257="","",MAX(0,G257-1.96*L257/100))</f>
        <v>0.607875186444616</v>
      </c>
      <c r="N257" s="47" t="n">
        <f aca="false">IF(G257="","",MIN(1,G257+1.96*L257/100))</f>
        <v>0.696046382182835</v>
      </c>
      <c r="O257" s="66" t="n">
        <f aca="false">ROUND(S257*W257,0)</f>
        <v>90</v>
      </c>
      <c r="P257" s="66" t="n">
        <f aca="false">IF(F257="","",ROUND(SQRT((F257*L257/100)^2+(G257*O257)^2),0))</f>
        <v>67</v>
      </c>
      <c r="R257" s="67" t="n">
        <v>13.6353692988765</v>
      </c>
      <c r="S257" s="68" t="n">
        <f aca="false">U257*V257*$F$5</f>
        <v>1428.36591156443</v>
      </c>
      <c r="T257" s="69" t="n">
        <f aca="false">MAX(0,MIN(1,R257/100+$D$5))</f>
        <v>0.65202277550388</v>
      </c>
      <c r="U257" s="69" t="n">
        <v>0.904029057952171</v>
      </c>
      <c r="V257" s="68" t="n">
        <v>1580</v>
      </c>
      <c r="W257" s="69" t="n">
        <v>0.0626598089245614</v>
      </c>
      <c r="X257" s="70" t="s">
        <v>227</v>
      </c>
      <c r="Y257" s="70" t="s">
        <v>189</v>
      </c>
    </row>
    <row r="258" customFormat="false" ht="15" hidden="false" customHeight="false" outlineLevel="0" collapsed="false">
      <c r="A258" s="32" t="s">
        <v>444</v>
      </c>
      <c r="B258" s="32" t="s">
        <v>481</v>
      </c>
      <c r="C258" s="32" t="s">
        <v>482</v>
      </c>
      <c r="D258" s="66" t="n">
        <f aca="false">ROUND(S258*T258,0)</f>
        <v>378</v>
      </c>
      <c r="E258" s="66" t="n">
        <f aca="false">ROUND(S258,0)-D258</f>
        <v>341</v>
      </c>
      <c r="F258" s="66" t="n">
        <f aca="false">IF(COUNTA(D258:E258)=0,"",SUM(D258:E258))</f>
        <v>719</v>
      </c>
      <c r="G258" s="47" t="n">
        <f aca="false">IF(OR(F258="",F258=0),"",D258/F258)</f>
        <v>0.525730180806676</v>
      </c>
      <c r="H258" s="47" t="n">
        <f aca="false">IF(OR(F258="",F258=0),"",E258/F258)</f>
        <v>0.474269819193324</v>
      </c>
      <c r="I258" s="32" t="s">
        <v>187</v>
      </c>
      <c r="J258" s="36" t="n">
        <v>2.14160243278479</v>
      </c>
      <c r="K258" s="36" t="n">
        <f aca="false">$K$8</f>
        <v>1.08142818440797</v>
      </c>
      <c r="L258" s="36" t="n">
        <f aca="false">SQRT(J258^2+K258^2)</f>
        <v>2.39915566359118</v>
      </c>
      <c r="M258" s="47" t="n">
        <f aca="false">IF(G258="","",MAX(0,G258-1.96*L258/100))</f>
        <v>0.478706729800289</v>
      </c>
      <c r="N258" s="47" t="n">
        <f aca="false">IF(G258="","",MIN(1,G258+1.96*L258/100))</f>
        <v>0.572753631813063</v>
      </c>
      <c r="O258" s="66" t="n">
        <f aca="false">ROUND(S258*W258,0)</f>
        <v>61</v>
      </c>
      <c r="P258" s="66" t="n">
        <f aca="false">IF(F258="","",ROUND(SQRT((F258*L258/100)^2+(G258*O258)^2),0))</f>
        <v>36</v>
      </c>
      <c r="R258" s="67" t="n">
        <v>0.969231099725405</v>
      </c>
      <c r="S258" s="68" t="n">
        <f aca="false">U258*V258*$F$5</f>
        <v>718.755218216319</v>
      </c>
      <c r="T258" s="69" t="n">
        <f aca="false">MAX(0,MIN(1,R258/100+$D$5))</f>
        <v>0.525361393512369</v>
      </c>
      <c r="U258" s="69" t="n">
        <v>0.675521821631879</v>
      </c>
      <c r="V258" s="68" t="n">
        <v>1064</v>
      </c>
      <c r="W258" s="69" t="n">
        <v>0.084758520671361</v>
      </c>
      <c r="X258" s="70" t="s">
        <v>194</v>
      </c>
      <c r="Y258" s="70" t="s">
        <v>189</v>
      </c>
    </row>
    <row r="259" customFormat="false" ht="15" hidden="false" customHeight="false" outlineLevel="0" collapsed="false">
      <c r="A259" s="32" t="s">
        <v>444</v>
      </c>
      <c r="B259" s="32" t="s">
        <v>481</v>
      </c>
      <c r="C259" s="32" t="s">
        <v>483</v>
      </c>
      <c r="D259" s="66" t="n">
        <f aca="false">ROUND(S259*T259,0)</f>
        <v>485</v>
      </c>
      <c r="E259" s="66" t="n">
        <f aca="false">ROUND(S259,0)-D259</f>
        <v>444</v>
      </c>
      <c r="F259" s="66" t="n">
        <f aca="false">IF(COUNTA(D259:E259)=0,"",SUM(D259:E259))</f>
        <v>929</v>
      </c>
      <c r="G259" s="47" t="n">
        <f aca="false">IF(OR(F259="",F259=0),"",D259/F259)</f>
        <v>0.522066738428418</v>
      </c>
      <c r="H259" s="47" t="n">
        <f aca="false">IF(OR(F259="",F259=0),"",E259/F259)</f>
        <v>0.477933261571582</v>
      </c>
      <c r="I259" s="32" t="s">
        <v>187</v>
      </c>
      <c r="J259" s="36" t="n">
        <v>1.97223401507502</v>
      </c>
      <c r="K259" s="36" t="n">
        <f aca="false">$K$8</f>
        <v>1.08142818440797</v>
      </c>
      <c r="L259" s="36" t="n">
        <f aca="false">SQRT(J259^2+K259^2)</f>
        <v>2.24926519740356</v>
      </c>
      <c r="M259" s="47" t="n">
        <f aca="false">IF(G259="","",MAX(0,G259-1.96*L259/100))</f>
        <v>0.477981140559308</v>
      </c>
      <c r="N259" s="47" t="n">
        <f aca="false">IF(G259="","",MIN(1,G259+1.96*L259/100))</f>
        <v>0.566152336297527</v>
      </c>
      <c r="O259" s="66" t="n">
        <f aca="false">ROUND(S259*W259,0)</f>
        <v>58</v>
      </c>
      <c r="P259" s="66" t="n">
        <f aca="false">IF(F259="","",ROUND(SQRT((F259*L259/100)^2+(G259*O259)^2),0))</f>
        <v>37</v>
      </c>
      <c r="R259" s="67" t="n">
        <v>0.630617979463309</v>
      </c>
      <c r="S259" s="68" t="n">
        <f aca="false">U259*V259*$F$5</f>
        <v>929.064439140811</v>
      </c>
      <c r="T259" s="69" t="n">
        <f aca="false">MAX(0,MIN(1,R259/100+$D$5))</f>
        <v>0.521975262309748</v>
      </c>
      <c r="U259" s="69" t="n">
        <v>0.720763723150358</v>
      </c>
      <c r="V259" s="68" t="n">
        <v>1289</v>
      </c>
      <c r="W259" s="69" t="n">
        <v>0.0626598089245614</v>
      </c>
      <c r="X259" s="70" t="s">
        <v>227</v>
      </c>
      <c r="Y259" s="70" t="s">
        <v>189</v>
      </c>
    </row>
    <row r="260" customFormat="false" ht="15" hidden="false" customHeight="false" outlineLevel="0" collapsed="false">
      <c r="A260" s="32" t="s">
        <v>444</v>
      </c>
      <c r="B260" s="32" t="s">
        <v>481</v>
      </c>
      <c r="C260" s="32" t="s">
        <v>484</v>
      </c>
      <c r="D260" s="66" t="n">
        <f aca="false">ROUND(S260*T260,0)</f>
        <v>534</v>
      </c>
      <c r="E260" s="66" t="n">
        <f aca="false">ROUND(S260,0)-D260</f>
        <v>456</v>
      </c>
      <c r="F260" s="66" t="n">
        <f aca="false">IF(COUNTA(D260:E260)=0,"",SUM(D260:E260))</f>
        <v>990</v>
      </c>
      <c r="G260" s="47" t="n">
        <f aca="false">IF(OR(F260="",F260=0),"",D260/F260)</f>
        <v>0.539393939393939</v>
      </c>
      <c r="H260" s="47" t="n">
        <f aca="false">IF(OR(F260="",F260=0),"",E260/F260)</f>
        <v>0.460606060606061</v>
      </c>
      <c r="I260" s="32" t="s">
        <v>187</v>
      </c>
      <c r="J260" s="36" t="n">
        <v>1.97223401507502</v>
      </c>
      <c r="K260" s="36" t="n">
        <f aca="false">$K$8</f>
        <v>1.08142818440797</v>
      </c>
      <c r="L260" s="36" t="n">
        <f aca="false">SQRT(J260^2+K260^2)</f>
        <v>2.24926519740356</v>
      </c>
      <c r="M260" s="47" t="n">
        <f aca="false">IF(G260="","",MAX(0,G260-1.96*L260/100))</f>
        <v>0.49530834152483</v>
      </c>
      <c r="N260" s="47" t="n">
        <f aca="false">IF(G260="","",MIN(1,G260+1.96*L260/100))</f>
        <v>0.583479537263049</v>
      </c>
      <c r="O260" s="66" t="n">
        <f aca="false">ROUND(S260*W260,0)</f>
        <v>62</v>
      </c>
      <c r="P260" s="66" t="n">
        <f aca="false">IF(F260="","",ROUND(SQRT((F260*L260/100)^2+(G260*O260)^2),0))</f>
        <v>40</v>
      </c>
      <c r="R260" s="67" t="n">
        <v>2.37919925082502</v>
      </c>
      <c r="S260" s="68" t="n">
        <f aca="false">U260*V260*$F$5</f>
        <v>990.257425742575</v>
      </c>
      <c r="T260" s="69" t="n">
        <f aca="false">MAX(0,MIN(1,R260/100+$D$5))</f>
        <v>0.539461075023365</v>
      </c>
      <c r="U260" s="69" t="n">
        <v>0.601980198019802</v>
      </c>
      <c r="V260" s="68" t="n">
        <v>1645</v>
      </c>
      <c r="W260" s="69" t="n">
        <v>0.0626598089245614</v>
      </c>
      <c r="X260" s="70" t="s">
        <v>227</v>
      </c>
      <c r="Y260" s="70" t="s">
        <v>189</v>
      </c>
    </row>
    <row r="261" customFormat="false" ht="15" hidden="false" customHeight="false" outlineLevel="0" collapsed="false">
      <c r="A261" s="32" t="s">
        <v>444</v>
      </c>
      <c r="B261" s="32" t="s">
        <v>481</v>
      </c>
      <c r="C261" s="32" t="s">
        <v>485</v>
      </c>
      <c r="D261" s="66" t="n">
        <f aca="false">ROUND(S261*T261,0)</f>
        <v>257</v>
      </c>
      <c r="E261" s="66" t="n">
        <f aca="false">ROUND(S261,0)-D261</f>
        <v>257</v>
      </c>
      <c r="F261" s="66" t="n">
        <f aca="false">IF(COUNTA(D261:E261)=0,"",SUM(D261:E261))</f>
        <v>514</v>
      </c>
      <c r="G261" s="47" t="n">
        <f aca="false">IF(OR(F261="",F261=0),"",D261/F261)</f>
        <v>0.5</v>
      </c>
      <c r="H261" s="47" t="n">
        <f aca="false">IF(OR(F261="",F261=0),"",E261/F261)</f>
        <v>0.5</v>
      </c>
      <c r="I261" s="32" t="s">
        <v>187</v>
      </c>
      <c r="J261" s="36" t="n">
        <v>3.09428986375504</v>
      </c>
      <c r="K261" s="36" t="n">
        <f aca="false">$K$8</f>
        <v>1.08142818440797</v>
      </c>
      <c r="L261" s="36" t="n">
        <f aca="false">SQRT(J261^2+K261^2)</f>
        <v>3.27782194131547</v>
      </c>
      <c r="M261" s="47" t="n">
        <f aca="false">IF(G261="","",MAX(0,G261-1.96*L261/100))</f>
        <v>0.435754689950217</v>
      </c>
      <c r="N261" s="47" t="n">
        <f aca="false">IF(G261="","",MIN(1,G261+1.96*L261/100))</f>
        <v>0.564245310049783</v>
      </c>
      <c r="O261" s="66" t="n">
        <f aca="false">ROUND(S261*W261,0)</f>
        <v>74</v>
      </c>
      <c r="P261" s="66" t="n">
        <f aca="false">IF(F261="","",ROUND(SQRT((F261*L261/100)^2+(G261*O261)^2),0))</f>
        <v>41</v>
      </c>
      <c r="R261" s="67" t="n">
        <v>-1.44952169730414</v>
      </c>
      <c r="S261" s="68" t="n">
        <f aca="false">U261*V261*$F$5</f>
        <v>513.768181818182</v>
      </c>
      <c r="T261" s="69" t="n">
        <f aca="false">MAX(0,MIN(1,R261/100+$D$5))</f>
        <v>0.501173865542074</v>
      </c>
      <c r="U261" s="69" t="n">
        <v>0.547727272727273</v>
      </c>
      <c r="V261" s="68" t="n">
        <v>938</v>
      </c>
      <c r="W261" s="69" t="n">
        <v>0.144238908687966</v>
      </c>
      <c r="X261" s="70" t="s">
        <v>188</v>
      </c>
      <c r="Y261" s="70" t="s">
        <v>189</v>
      </c>
    </row>
    <row r="262" customFormat="false" ht="15" hidden="false" customHeight="false" outlineLevel="0" collapsed="false">
      <c r="A262" s="32" t="s">
        <v>444</v>
      </c>
      <c r="B262" s="32" t="s">
        <v>481</v>
      </c>
      <c r="C262" s="32" t="s">
        <v>486</v>
      </c>
      <c r="D262" s="66" t="n">
        <f aca="false">ROUND(S262*T262,0)</f>
        <v>435</v>
      </c>
      <c r="E262" s="66" t="n">
        <f aca="false">ROUND(S262,0)-D262</f>
        <v>357</v>
      </c>
      <c r="F262" s="66" t="n">
        <f aca="false">IF(COUNTA(D262:E262)=0,"",SUM(D262:E262))</f>
        <v>792</v>
      </c>
      <c r="G262" s="47" t="n">
        <f aca="false">IF(OR(F262="",F262=0),"",D262/F262)</f>
        <v>0.549242424242424</v>
      </c>
      <c r="H262" s="47" t="n">
        <f aca="false">IF(OR(F262="",F262=0),"",E262/F262)</f>
        <v>0.450757575757576</v>
      </c>
      <c r="I262" s="32" t="s">
        <v>187</v>
      </c>
      <c r="J262" s="36" t="n">
        <v>2.14160243278479</v>
      </c>
      <c r="K262" s="36" t="n">
        <f aca="false">$K$8</f>
        <v>1.08142818440797</v>
      </c>
      <c r="L262" s="36" t="n">
        <f aca="false">SQRT(J262^2+K262^2)</f>
        <v>2.39915566359118</v>
      </c>
      <c r="M262" s="47" t="n">
        <f aca="false">IF(G262="","",MAX(0,G262-1.96*L262/100))</f>
        <v>0.502218973236037</v>
      </c>
      <c r="N262" s="47" t="n">
        <f aca="false">IF(G262="","",MIN(1,G262+1.96*L262/100))</f>
        <v>0.596265875248811</v>
      </c>
      <c r="O262" s="66" t="n">
        <f aca="false">ROUND(S262*W262,0)</f>
        <v>67</v>
      </c>
      <c r="P262" s="66" t="n">
        <f aca="false">IF(F262="","",ROUND(SQRT((F262*L262/100)^2+(G262*O262)^2),0))</f>
        <v>41</v>
      </c>
      <c r="R262" s="67" t="n">
        <v>3.35615297549642</v>
      </c>
      <c r="S262" s="68" t="n">
        <f aca="false">U262*V262*$F$5</f>
        <v>792.466367713005</v>
      </c>
      <c r="T262" s="69" t="n">
        <f aca="false">MAX(0,MIN(1,R262/100+$D$5))</f>
        <v>0.549230612270079</v>
      </c>
      <c r="U262" s="69" t="n">
        <v>0.56203288490284</v>
      </c>
      <c r="V262" s="68" t="n">
        <v>1410</v>
      </c>
      <c r="W262" s="69" t="n">
        <v>0.084758520671361</v>
      </c>
      <c r="X262" s="70" t="s">
        <v>194</v>
      </c>
      <c r="Y262" s="70" t="s">
        <v>189</v>
      </c>
    </row>
    <row r="263" customFormat="false" ht="15" hidden="false" customHeight="false" outlineLevel="0" collapsed="false">
      <c r="A263" s="32" t="s">
        <v>444</v>
      </c>
      <c r="B263" s="32" t="s">
        <v>481</v>
      </c>
      <c r="C263" s="32" t="s">
        <v>487</v>
      </c>
      <c r="D263" s="66" t="n">
        <f aca="false">ROUND(S263*T263,0)</f>
        <v>439</v>
      </c>
      <c r="E263" s="66" t="n">
        <f aca="false">ROUND(S263,0)-D263</f>
        <v>401</v>
      </c>
      <c r="F263" s="66" t="n">
        <f aca="false">IF(COUNTA(D263:E263)=0,"",SUM(D263:E263))</f>
        <v>840</v>
      </c>
      <c r="G263" s="47" t="n">
        <f aca="false">IF(OR(F263="",F263=0),"",D263/F263)</f>
        <v>0.522619047619048</v>
      </c>
      <c r="H263" s="47" t="n">
        <f aca="false">IF(OR(F263="",F263=0),"",E263/F263)</f>
        <v>0.477380952380952</v>
      </c>
      <c r="I263" s="32" t="s">
        <v>187</v>
      </c>
      <c r="J263" s="36" t="n">
        <v>2.14160243278479</v>
      </c>
      <c r="K263" s="36" t="n">
        <f aca="false">$K$8</f>
        <v>1.08142818440797</v>
      </c>
      <c r="L263" s="36" t="n">
        <f aca="false">SQRT(J263^2+K263^2)</f>
        <v>2.39915566359118</v>
      </c>
      <c r="M263" s="47" t="n">
        <f aca="false">IF(G263="","",MAX(0,G263-1.96*L263/100))</f>
        <v>0.475595596612661</v>
      </c>
      <c r="N263" s="47" t="n">
        <f aca="false">IF(G263="","",MIN(1,G263+1.96*L263/100))</f>
        <v>0.569642498625435</v>
      </c>
      <c r="O263" s="66" t="n">
        <f aca="false">ROUND(S263*W263,0)</f>
        <v>71</v>
      </c>
      <c r="P263" s="66" t="n">
        <f aca="false">IF(F263="","",ROUND(SQRT((F263*L263/100)^2+(G263*O263)^2),0))</f>
        <v>42</v>
      </c>
      <c r="R263" s="67" t="n">
        <v>0.759844756892571</v>
      </c>
      <c r="S263" s="68" t="n">
        <f aca="false">U263*V263*$F$5</f>
        <v>839.707716289945</v>
      </c>
      <c r="T263" s="69" t="n">
        <f aca="false">MAX(0,MIN(1,R263/100+$D$5))</f>
        <v>0.523267530084041</v>
      </c>
      <c r="U263" s="69" t="n">
        <v>0.624318004676539</v>
      </c>
      <c r="V263" s="68" t="n">
        <v>1345</v>
      </c>
      <c r="W263" s="69" t="n">
        <v>0.084758520671361</v>
      </c>
      <c r="X263" s="70" t="s">
        <v>194</v>
      </c>
      <c r="Y263" s="70" t="s">
        <v>189</v>
      </c>
    </row>
    <row r="264" customFormat="false" ht="15" hidden="false" customHeight="false" outlineLevel="0" collapsed="false">
      <c r="A264" s="32" t="s">
        <v>444</v>
      </c>
      <c r="B264" s="32" t="s">
        <v>481</v>
      </c>
      <c r="C264" s="32" t="s">
        <v>488</v>
      </c>
      <c r="D264" s="66" t="n">
        <f aca="false">ROUND(S264*T264,0)</f>
        <v>276</v>
      </c>
      <c r="E264" s="66" t="n">
        <f aca="false">ROUND(S264,0)-D264</f>
        <v>238</v>
      </c>
      <c r="F264" s="66" t="n">
        <f aca="false">IF(COUNTA(D264:E264)=0,"",SUM(D264:E264))</f>
        <v>514</v>
      </c>
      <c r="G264" s="47" t="n">
        <f aca="false">IF(OR(F264="",F264=0),"",D264/F264)</f>
        <v>0.536964980544747</v>
      </c>
      <c r="H264" s="47" t="n">
        <f aca="false">IF(OR(F264="",F264=0),"",E264/F264)</f>
        <v>0.463035019455253</v>
      </c>
      <c r="I264" s="32" t="s">
        <v>187</v>
      </c>
      <c r="J264" s="36" t="n">
        <v>3.09428986375504</v>
      </c>
      <c r="K264" s="36" t="n">
        <f aca="false">$K$8</f>
        <v>1.08142818440797</v>
      </c>
      <c r="L264" s="36" t="n">
        <f aca="false">SQRT(J264^2+K264^2)</f>
        <v>3.27782194131547</v>
      </c>
      <c r="M264" s="47" t="n">
        <f aca="false">IF(G264="","",MAX(0,G264-1.96*L264/100))</f>
        <v>0.472719670494964</v>
      </c>
      <c r="N264" s="47" t="n">
        <f aca="false">IF(G264="","",MIN(1,G264+1.96*L264/100))</f>
        <v>0.60121029059453</v>
      </c>
      <c r="O264" s="66" t="n">
        <f aca="false">ROUND(S264*W264,0)</f>
        <v>74</v>
      </c>
      <c r="P264" s="66" t="n">
        <f aca="false">IF(F264="","",ROUND(SQRT((F264*L264/100)^2+(G264*O264)^2),0))</f>
        <v>43</v>
      </c>
      <c r="R264" s="67" t="n">
        <v>2.02966047690629</v>
      </c>
      <c r="S264" s="68" t="n">
        <f aca="false">U264*V264*$F$5</f>
        <v>514.18359375</v>
      </c>
      <c r="T264" s="69" t="n">
        <f aca="false">MAX(0,MIN(1,R264/100+$D$5))</f>
        <v>0.535965687284178</v>
      </c>
      <c r="U264" s="69" t="n">
        <v>0.641927083333333</v>
      </c>
      <c r="V264" s="68" t="n">
        <v>801</v>
      </c>
      <c r="W264" s="69" t="n">
        <v>0.144238908687966</v>
      </c>
      <c r="X264" s="70" t="s">
        <v>188</v>
      </c>
      <c r="Y264" s="70" t="s">
        <v>189</v>
      </c>
    </row>
    <row r="265" customFormat="false" ht="15" hidden="false" customHeight="false" outlineLevel="0" collapsed="false">
      <c r="A265" s="32" t="s">
        <v>444</v>
      </c>
      <c r="B265" s="32" t="s">
        <v>481</v>
      </c>
      <c r="C265" s="32" t="s">
        <v>489</v>
      </c>
      <c r="D265" s="66" t="n">
        <f aca="false">ROUND(S265*T265,0)</f>
        <v>397</v>
      </c>
      <c r="E265" s="66" t="n">
        <f aca="false">ROUND(S265,0)-D265</f>
        <v>309</v>
      </c>
      <c r="F265" s="66" t="n">
        <f aca="false">IF(COUNTA(D265:E265)=0,"",SUM(D265:E265))</f>
        <v>706</v>
      </c>
      <c r="G265" s="47" t="n">
        <f aca="false">IF(OR(F265="",F265=0),"",D265/F265)</f>
        <v>0.562322946175637</v>
      </c>
      <c r="H265" s="47" t="n">
        <f aca="false">IF(OR(F265="",F265=0),"",E265/F265)</f>
        <v>0.437677053824363</v>
      </c>
      <c r="I265" s="32" t="s">
        <v>187</v>
      </c>
      <c r="J265" s="36" t="n">
        <v>2.14160243278479</v>
      </c>
      <c r="K265" s="36" t="n">
        <f aca="false">$K$8</f>
        <v>1.08142818440797</v>
      </c>
      <c r="L265" s="36" t="n">
        <f aca="false">SQRT(J265^2+K265^2)</f>
        <v>2.39915566359118</v>
      </c>
      <c r="M265" s="47" t="n">
        <f aca="false">IF(G265="","",MAX(0,G265-1.96*L265/100))</f>
        <v>0.51529949516925</v>
      </c>
      <c r="N265" s="47" t="n">
        <f aca="false">IF(G265="","",MIN(1,G265+1.96*L265/100))</f>
        <v>0.609346397182025</v>
      </c>
      <c r="O265" s="66" t="n">
        <f aca="false">ROUND(S265*W265,0)</f>
        <v>60</v>
      </c>
      <c r="P265" s="66" t="n">
        <f aca="false">IF(F265="","",ROUND(SQRT((F265*L265/100)^2+(G265*O265)^2),0))</f>
        <v>38</v>
      </c>
      <c r="R265" s="67" t="n">
        <v>4.70808986615328</v>
      </c>
      <c r="S265" s="68" t="n">
        <f aca="false">U265*V265*$F$5</f>
        <v>705.860894941635</v>
      </c>
      <c r="T265" s="69" t="n">
        <f aca="false">MAX(0,MIN(1,R265/100+$D$5))</f>
        <v>0.562749981176648</v>
      </c>
      <c r="U265" s="69" t="n">
        <v>0.607976653696498</v>
      </c>
      <c r="V265" s="68" t="n">
        <v>1161</v>
      </c>
      <c r="W265" s="69" t="n">
        <v>0.084758520671361</v>
      </c>
      <c r="X265" s="70" t="s">
        <v>194</v>
      </c>
      <c r="Y265" s="70" t="s">
        <v>189</v>
      </c>
    </row>
    <row r="266" customFormat="false" ht="15" hidden="false" customHeight="false" outlineLevel="0" collapsed="false">
      <c r="A266" s="32" t="s">
        <v>444</v>
      </c>
      <c r="B266" s="32" t="s">
        <v>481</v>
      </c>
      <c r="C266" s="32" t="s">
        <v>490</v>
      </c>
      <c r="D266" s="66" t="n">
        <f aca="false">ROUND(S266*T266,0)</f>
        <v>256</v>
      </c>
      <c r="E266" s="66" t="n">
        <f aca="false">ROUND(S266,0)-D266</f>
        <v>173</v>
      </c>
      <c r="F266" s="66" t="n">
        <f aca="false">IF(COUNTA(D266:E266)=0,"",SUM(D266:E266))</f>
        <v>429</v>
      </c>
      <c r="G266" s="47" t="n">
        <f aca="false">IF(OR(F266="",F266=0),"",D266/F266)</f>
        <v>0.596736596736597</v>
      </c>
      <c r="H266" s="47" t="n">
        <f aca="false">IF(OR(F266="",F266=0),"",E266/F266)</f>
        <v>0.403263403263403</v>
      </c>
      <c r="I266" s="32" t="s">
        <v>187</v>
      </c>
      <c r="J266" s="36" t="n">
        <v>3.09428986375504</v>
      </c>
      <c r="K266" s="36" t="n">
        <f aca="false">$K$8</f>
        <v>1.08142818440797</v>
      </c>
      <c r="L266" s="36" t="n">
        <f aca="false">SQRT(J266^2+K266^2)</f>
        <v>3.27782194131547</v>
      </c>
      <c r="M266" s="47" t="n">
        <f aca="false">IF(G266="","",MAX(0,G266-1.96*L266/100))</f>
        <v>0.532491286686814</v>
      </c>
      <c r="N266" s="47" t="n">
        <f aca="false">IF(G266="","",MIN(1,G266+1.96*L266/100))</f>
        <v>0.66098190678638</v>
      </c>
      <c r="O266" s="66" t="n">
        <f aca="false">ROUND(S266*W266,0)</f>
        <v>62</v>
      </c>
      <c r="P266" s="66" t="n">
        <f aca="false">IF(F266="","",ROUND(SQRT((F266*L266/100)^2+(G266*O266)^2),0))</f>
        <v>40</v>
      </c>
      <c r="R266" s="67" t="n">
        <v>7.98403591189922</v>
      </c>
      <c r="S266" s="68" t="n">
        <f aca="false">U266*V266*$F$5</f>
        <v>429.344262295082</v>
      </c>
      <c r="T266" s="69" t="n">
        <f aca="false">MAX(0,MIN(1,R266/100+$D$5))</f>
        <v>0.595509441634107</v>
      </c>
      <c r="U266" s="69" t="n">
        <v>0.55327868852459</v>
      </c>
      <c r="V266" s="68" t="n">
        <v>776</v>
      </c>
      <c r="W266" s="69" t="n">
        <v>0.144238908687966</v>
      </c>
      <c r="X266" s="70" t="s">
        <v>188</v>
      </c>
      <c r="Y266" s="70" t="s">
        <v>189</v>
      </c>
    </row>
    <row r="267" customFormat="false" ht="15" hidden="false" customHeight="false" outlineLevel="0" collapsed="false">
      <c r="A267" s="32" t="s">
        <v>444</v>
      </c>
      <c r="B267" s="32" t="s">
        <v>481</v>
      </c>
      <c r="C267" s="32" t="s">
        <v>491</v>
      </c>
      <c r="D267" s="66" t="n">
        <f aca="false">ROUND(S267*T267,0)</f>
        <v>274</v>
      </c>
      <c r="E267" s="66" t="n">
        <f aca="false">ROUND(S267,0)-D267</f>
        <v>270</v>
      </c>
      <c r="F267" s="66" t="n">
        <f aca="false">IF(COUNTA(D267:E267)=0,"",SUM(D267:E267))</f>
        <v>544</v>
      </c>
      <c r="G267" s="47" t="n">
        <f aca="false">IF(OR(F267="",F267=0),"",D267/F267)</f>
        <v>0.503676470588235</v>
      </c>
      <c r="H267" s="47" t="n">
        <f aca="false">IF(OR(F267="",F267=0),"",E267/F267)</f>
        <v>0.496323529411765</v>
      </c>
      <c r="I267" s="32" t="s">
        <v>187</v>
      </c>
      <c r="J267" s="36" t="n">
        <v>3.09428986375504</v>
      </c>
      <c r="K267" s="36" t="n">
        <f aca="false">$K$8</f>
        <v>1.08142818440797</v>
      </c>
      <c r="L267" s="36" t="n">
        <f aca="false">SQRT(J267^2+K267^2)</f>
        <v>3.27782194131547</v>
      </c>
      <c r="M267" s="47" t="n">
        <f aca="false">IF(G267="","",MAX(0,G267-1.96*L267/100))</f>
        <v>0.439431160538452</v>
      </c>
      <c r="N267" s="47" t="n">
        <f aca="false">IF(G267="","",MIN(1,G267+1.96*L267/100))</f>
        <v>0.567921780638019</v>
      </c>
      <c r="O267" s="66" t="n">
        <f aca="false">ROUND(S267*W267,0)</f>
        <v>78</v>
      </c>
      <c r="P267" s="66" t="n">
        <f aca="false">IF(F267="","",ROUND(SQRT((F267*L267/100)^2+(G267*O267)^2),0))</f>
        <v>43</v>
      </c>
      <c r="R267" s="67" t="n">
        <v>-1.2125050791949</v>
      </c>
      <c r="S267" s="68" t="n">
        <f aca="false">U267*V267*$F$5</f>
        <v>543.75093399751</v>
      </c>
      <c r="T267" s="69" t="n">
        <f aca="false">MAX(0,MIN(1,R267/100+$D$5))</f>
        <v>0.503544031723166</v>
      </c>
      <c r="U267" s="69" t="n">
        <v>0.687422166874222</v>
      </c>
      <c r="V267" s="68" t="n">
        <v>791</v>
      </c>
      <c r="W267" s="69" t="n">
        <v>0.144238908687966</v>
      </c>
      <c r="X267" s="70" t="s">
        <v>188</v>
      </c>
      <c r="Y267" s="70" t="s">
        <v>189</v>
      </c>
    </row>
    <row r="268" customFormat="false" ht="15" hidden="false" customHeight="false" outlineLevel="0" collapsed="false">
      <c r="A268" s="32" t="s">
        <v>444</v>
      </c>
      <c r="B268" s="32" t="s">
        <v>481</v>
      </c>
      <c r="C268" s="32" t="s">
        <v>492</v>
      </c>
      <c r="D268" s="66" t="n">
        <f aca="false">ROUND(S268*T268,0)</f>
        <v>349</v>
      </c>
      <c r="E268" s="66" t="n">
        <f aca="false">ROUND(S268,0)-D268</f>
        <v>304</v>
      </c>
      <c r="F268" s="66" t="n">
        <f aca="false">IF(COUNTA(D268:E268)=0,"",SUM(D268:E268))</f>
        <v>653</v>
      </c>
      <c r="G268" s="47" t="n">
        <f aca="false">IF(OR(F268="",F268=0),"",D268/F268)</f>
        <v>0.534456355283308</v>
      </c>
      <c r="H268" s="47" t="n">
        <f aca="false">IF(OR(F268="",F268=0),"",E268/F268)</f>
        <v>0.465543644716692</v>
      </c>
      <c r="I268" s="32" t="s">
        <v>187</v>
      </c>
      <c r="J268" s="36" t="n">
        <v>2.14160243278479</v>
      </c>
      <c r="K268" s="36" t="n">
        <f aca="false">$K$8</f>
        <v>1.08142818440797</v>
      </c>
      <c r="L268" s="36" t="n">
        <f aca="false">SQRT(J268^2+K268^2)</f>
        <v>2.39915566359118</v>
      </c>
      <c r="M268" s="47" t="n">
        <f aca="false">IF(G268="","",MAX(0,G268-1.96*L268/100))</f>
        <v>0.487432904276921</v>
      </c>
      <c r="N268" s="47" t="n">
        <f aca="false">IF(G268="","",MIN(1,G268+1.96*L268/100))</f>
        <v>0.581479806289695</v>
      </c>
      <c r="O268" s="66" t="n">
        <f aca="false">ROUND(S268*W268,0)</f>
        <v>55</v>
      </c>
      <c r="P268" s="66" t="n">
        <f aca="false">IF(F268="","",ROUND(SQRT((F268*L268/100)^2+(G268*O268)^2),0))</f>
        <v>33</v>
      </c>
      <c r="R268" s="67" t="n">
        <v>1.87671865076577</v>
      </c>
      <c r="S268" s="68" t="n">
        <f aca="false">U268*V268*$F$5</f>
        <v>652.778593913956</v>
      </c>
      <c r="T268" s="69" t="n">
        <f aca="false">MAX(0,MIN(1,R268/100+$D$5))</f>
        <v>0.534436269022773</v>
      </c>
      <c r="U268" s="69" t="n">
        <v>0.677859391395593</v>
      </c>
      <c r="V268" s="68" t="n">
        <v>963</v>
      </c>
      <c r="W268" s="69" t="n">
        <v>0.084758520671361</v>
      </c>
      <c r="X268" s="70" t="s">
        <v>194</v>
      </c>
      <c r="Y268" s="70" t="s">
        <v>189</v>
      </c>
    </row>
    <row r="269" customFormat="false" ht="15" hidden="false" customHeight="false" outlineLevel="0" collapsed="false">
      <c r="A269" s="32" t="s">
        <v>444</v>
      </c>
      <c r="B269" s="32" t="s">
        <v>481</v>
      </c>
      <c r="C269" s="32" t="s">
        <v>493</v>
      </c>
      <c r="D269" s="66" t="n">
        <f aca="false">ROUND(S269*T269,0)</f>
        <v>433</v>
      </c>
      <c r="E269" s="66" t="n">
        <f aca="false">ROUND(S269,0)-D269</f>
        <v>337</v>
      </c>
      <c r="F269" s="66" t="n">
        <f aca="false">IF(COUNTA(D269:E269)=0,"",SUM(D269:E269))</f>
        <v>770</v>
      </c>
      <c r="G269" s="47" t="n">
        <f aca="false">IF(OR(F269="",F269=0),"",D269/F269)</f>
        <v>0.562337662337662</v>
      </c>
      <c r="H269" s="47" t="n">
        <f aca="false">IF(OR(F269="",F269=0),"",E269/F269)</f>
        <v>0.437662337662338</v>
      </c>
      <c r="I269" s="32" t="s">
        <v>187</v>
      </c>
      <c r="J269" s="36" t="n">
        <v>2.14160243278479</v>
      </c>
      <c r="K269" s="36" t="n">
        <f aca="false">$K$8</f>
        <v>1.08142818440797</v>
      </c>
      <c r="L269" s="36" t="n">
        <f aca="false">SQRT(J269^2+K269^2)</f>
        <v>2.39915566359118</v>
      </c>
      <c r="M269" s="47" t="n">
        <f aca="false">IF(G269="","",MAX(0,G269-1.96*L269/100))</f>
        <v>0.515314211331275</v>
      </c>
      <c r="N269" s="47" t="n">
        <f aca="false">IF(G269="","",MIN(1,G269+1.96*L269/100))</f>
        <v>0.60936111334405</v>
      </c>
      <c r="O269" s="66" t="n">
        <f aca="false">ROUND(S269*W269,0)</f>
        <v>65</v>
      </c>
      <c r="P269" s="66" t="n">
        <f aca="false">IF(F269="","",ROUND(SQRT((F269*L269/100)^2+(G269*O269)^2),0))</f>
        <v>41</v>
      </c>
      <c r="R269" s="67" t="n">
        <v>4.61401855291257</v>
      </c>
      <c r="S269" s="68" t="n">
        <f aca="false">U269*V269*$F$5</f>
        <v>770.401725790987</v>
      </c>
      <c r="T269" s="69" t="n">
        <f aca="false">MAX(0,MIN(1,R269/100+$D$5))</f>
        <v>0.561809268044241</v>
      </c>
      <c r="U269" s="69" t="n">
        <v>0.674017257909875</v>
      </c>
      <c r="V269" s="68" t="n">
        <v>1143</v>
      </c>
      <c r="W269" s="69" t="n">
        <v>0.084758520671361</v>
      </c>
      <c r="X269" s="70" t="s">
        <v>194</v>
      </c>
      <c r="Y269" s="70" t="s">
        <v>189</v>
      </c>
    </row>
    <row r="270" customFormat="false" ht="15" hidden="false" customHeight="false" outlineLevel="0" collapsed="false">
      <c r="A270" s="32" t="s">
        <v>444</v>
      </c>
      <c r="B270" s="32" t="s">
        <v>481</v>
      </c>
      <c r="C270" s="32" t="s">
        <v>494</v>
      </c>
      <c r="D270" s="66" t="n">
        <f aca="false">ROUND(S270*T270,0)</f>
        <v>336</v>
      </c>
      <c r="E270" s="66" t="n">
        <f aca="false">ROUND(S270,0)-D270</f>
        <v>331</v>
      </c>
      <c r="F270" s="66" t="n">
        <f aca="false">IF(COUNTA(D270:E270)=0,"",SUM(D270:E270))</f>
        <v>667</v>
      </c>
      <c r="G270" s="47" t="n">
        <f aca="false">IF(OR(F270="",F270=0),"",D270/F270)</f>
        <v>0.503748125937031</v>
      </c>
      <c r="H270" s="47" t="n">
        <f aca="false">IF(OR(F270="",F270=0),"",E270/F270)</f>
        <v>0.496251874062969</v>
      </c>
      <c r="I270" s="32" t="s">
        <v>187</v>
      </c>
      <c r="J270" s="36" t="n">
        <v>2.14160243278479</v>
      </c>
      <c r="K270" s="36" t="n">
        <f aca="false">$K$8</f>
        <v>1.08142818440797</v>
      </c>
      <c r="L270" s="36" t="n">
        <f aca="false">SQRT(J270^2+K270^2)</f>
        <v>2.39915566359118</v>
      </c>
      <c r="M270" s="47" t="n">
        <f aca="false">IF(G270="","",MAX(0,G270-1.96*L270/100))</f>
        <v>0.456724674930644</v>
      </c>
      <c r="N270" s="47" t="n">
        <f aca="false">IF(G270="","",MIN(1,G270+1.96*L270/100))</f>
        <v>0.550771576943419</v>
      </c>
      <c r="O270" s="66" t="n">
        <f aca="false">ROUND(S270*W270,0)</f>
        <v>57</v>
      </c>
      <c r="P270" s="66" t="n">
        <f aca="false">IF(F270="","",ROUND(SQRT((F270*L270/100)^2+(G270*O270)^2),0))</f>
        <v>33</v>
      </c>
      <c r="R270" s="67" t="n">
        <v>-1.13057800203624</v>
      </c>
      <c r="S270" s="68" t="n">
        <f aca="false">U270*V270*$F$5</f>
        <v>666.944444444445</v>
      </c>
      <c r="T270" s="69" t="n">
        <f aca="false">MAX(0,MIN(1,R270/100+$D$5))</f>
        <v>0.504363302494753</v>
      </c>
      <c r="U270" s="69" t="n">
        <v>0.614695340501792</v>
      </c>
      <c r="V270" s="68" t="n">
        <v>1085</v>
      </c>
      <c r="W270" s="69" t="n">
        <v>0.084758520671361</v>
      </c>
      <c r="X270" s="70" t="s">
        <v>194</v>
      </c>
      <c r="Y270" s="70" t="s">
        <v>189</v>
      </c>
    </row>
    <row r="271" customFormat="false" ht="15" hidden="false" customHeight="false" outlineLevel="0" collapsed="false">
      <c r="A271" s="32" t="s">
        <v>444</v>
      </c>
      <c r="B271" s="32" t="s">
        <v>481</v>
      </c>
      <c r="C271" s="32" t="s">
        <v>495</v>
      </c>
      <c r="D271" s="66" t="n">
        <f aca="false">ROUND(S271*T271,0)</f>
        <v>744</v>
      </c>
      <c r="E271" s="66" t="n">
        <f aca="false">ROUND(S271,0)-D271</f>
        <v>582</v>
      </c>
      <c r="F271" s="66" t="n">
        <f aca="false">IF(COUNTA(D271:E271)=0,"",SUM(D271:E271))</f>
        <v>1326</v>
      </c>
      <c r="G271" s="47" t="n">
        <f aca="false">IF(OR(F271="",F271=0),"",D271/F271)</f>
        <v>0.561085972850679</v>
      </c>
      <c r="H271" s="47" t="n">
        <f aca="false">IF(OR(F271="",F271=0),"",E271/F271)</f>
        <v>0.438914027149321</v>
      </c>
      <c r="I271" s="32" t="s">
        <v>187</v>
      </c>
      <c r="J271" s="36" t="n">
        <v>1.97223401507502</v>
      </c>
      <c r="K271" s="36" t="n">
        <f aca="false">$K$8</f>
        <v>1.08142818440797</v>
      </c>
      <c r="L271" s="36" t="n">
        <f aca="false">SQRT(J271^2+K271^2)</f>
        <v>2.24926519740356</v>
      </c>
      <c r="M271" s="47" t="n">
        <f aca="false">IF(G271="","",MAX(0,G271-1.96*L271/100))</f>
        <v>0.517000374981569</v>
      </c>
      <c r="N271" s="47" t="n">
        <f aca="false">IF(G271="","",MIN(1,G271+1.96*L271/100))</f>
        <v>0.605171570719788</v>
      </c>
      <c r="O271" s="66" t="n">
        <f aca="false">ROUND(S271*W271,0)</f>
        <v>83</v>
      </c>
      <c r="P271" s="66" t="n">
        <f aca="false">IF(F271="","",ROUND(SQRT((F271*L271/100)^2+(G271*O271)^2),0))</f>
        <v>55</v>
      </c>
      <c r="R271" s="67" t="n">
        <v>4.5308376532491</v>
      </c>
      <c r="S271" s="68" t="n">
        <f aca="false">U271*V271*$F$5</f>
        <v>1325.7421875</v>
      </c>
      <c r="T271" s="69" t="n">
        <f aca="false">MAX(0,MIN(1,R271/100+$D$5))</f>
        <v>0.560977459047606</v>
      </c>
      <c r="U271" s="69" t="n">
        <v>0.61376953125</v>
      </c>
      <c r="V271" s="68" t="n">
        <v>2160</v>
      </c>
      <c r="W271" s="69" t="n">
        <v>0.0626598089245614</v>
      </c>
      <c r="X271" s="70" t="s">
        <v>227</v>
      </c>
      <c r="Y271" s="70" t="s">
        <v>189</v>
      </c>
    </row>
    <row r="272" customFormat="false" ht="15" hidden="false" customHeight="false" outlineLevel="0" collapsed="false">
      <c r="A272" s="32" t="s">
        <v>444</v>
      </c>
      <c r="B272" s="32" t="s">
        <v>481</v>
      </c>
      <c r="C272" s="32" t="s">
        <v>496</v>
      </c>
      <c r="D272" s="66" t="n">
        <f aca="false">ROUND(S272*T272,0)</f>
        <v>405</v>
      </c>
      <c r="E272" s="66" t="n">
        <f aca="false">ROUND(S272,0)-D272</f>
        <v>397</v>
      </c>
      <c r="F272" s="66" t="n">
        <f aca="false">IF(COUNTA(D272:E272)=0,"",SUM(D272:E272))</f>
        <v>802</v>
      </c>
      <c r="G272" s="47" t="n">
        <f aca="false">IF(OR(F272="",F272=0),"",D272/F272)</f>
        <v>0.50498753117207</v>
      </c>
      <c r="H272" s="47" t="n">
        <f aca="false">IF(OR(F272="",F272=0),"",E272/F272)</f>
        <v>0.49501246882793</v>
      </c>
      <c r="I272" s="32" t="s">
        <v>187</v>
      </c>
      <c r="J272" s="36" t="n">
        <v>2.14160243278479</v>
      </c>
      <c r="K272" s="36" t="n">
        <f aca="false">$K$8</f>
        <v>1.08142818440797</v>
      </c>
      <c r="L272" s="36" t="n">
        <f aca="false">SQRT(J272^2+K272^2)</f>
        <v>2.39915566359118</v>
      </c>
      <c r="M272" s="47" t="n">
        <f aca="false">IF(G272="","",MAX(0,G272-1.96*L272/100))</f>
        <v>0.457964080165683</v>
      </c>
      <c r="N272" s="47" t="n">
        <f aca="false">IF(G272="","",MIN(1,G272+1.96*L272/100))</f>
        <v>0.552010982178457</v>
      </c>
      <c r="O272" s="66" t="n">
        <f aca="false">ROUND(S272*W272,0)</f>
        <v>68</v>
      </c>
      <c r="P272" s="66" t="n">
        <f aca="false">IF(F272="","",ROUND(SQRT((F272*L272/100)^2+(G272*O272)^2),0))</f>
        <v>39</v>
      </c>
      <c r="R272" s="67" t="n">
        <v>-1.02784300426241</v>
      </c>
      <c r="S272" s="68" t="n">
        <f aca="false">U272*V272*$F$5</f>
        <v>802.258193445244</v>
      </c>
      <c r="T272" s="69" t="n">
        <f aca="false">MAX(0,MIN(1,R272/100+$D$5))</f>
        <v>0.505390652472491</v>
      </c>
      <c r="U272" s="69" t="n">
        <v>0.619504396482814</v>
      </c>
      <c r="V272" s="68" t="n">
        <v>1295</v>
      </c>
      <c r="W272" s="69" t="n">
        <v>0.084758520671361</v>
      </c>
      <c r="X272" s="70" t="s">
        <v>194</v>
      </c>
      <c r="Y272" s="70" t="s">
        <v>189</v>
      </c>
    </row>
    <row r="273" customFormat="false" ht="15" hidden="false" customHeight="false" outlineLevel="0" collapsed="false">
      <c r="A273" s="32" t="s">
        <v>444</v>
      </c>
      <c r="B273" s="32" t="s">
        <v>481</v>
      </c>
      <c r="C273" s="32" t="s">
        <v>497</v>
      </c>
      <c r="D273" s="66" t="n">
        <f aca="false">ROUND(S273*T273,0)</f>
        <v>402</v>
      </c>
      <c r="E273" s="66" t="n">
        <f aca="false">ROUND(S273,0)-D273</f>
        <v>381</v>
      </c>
      <c r="F273" s="66" t="n">
        <f aca="false">IF(COUNTA(D273:E273)=0,"",SUM(D273:E273))</f>
        <v>783</v>
      </c>
      <c r="G273" s="47" t="n">
        <f aca="false">IF(OR(F273="",F273=0),"",D273/F273)</f>
        <v>0.513409961685824</v>
      </c>
      <c r="H273" s="47" t="n">
        <f aca="false">IF(OR(F273="",F273=0),"",E273/F273)</f>
        <v>0.486590038314176</v>
      </c>
      <c r="I273" s="32" t="s">
        <v>187</v>
      </c>
      <c r="J273" s="36" t="n">
        <v>2.14160243278479</v>
      </c>
      <c r="K273" s="36" t="n">
        <f aca="false">$K$8</f>
        <v>1.08142818440797</v>
      </c>
      <c r="L273" s="36" t="n">
        <f aca="false">SQRT(J273^2+K273^2)</f>
        <v>2.39915566359118</v>
      </c>
      <c r="M273" s="47" t="n">
        <f aca="false">IF(G273="","",MAX(0,G273-1.96*L273/100))</f>
        <v>0.466386510679437</v>
      </c>
      <c r="N273" s="47" t="n">
        <f aca="false">IF(G273="","",MIN(1,G273+1.96*L273/100))</f>
        <v>0.560433412692211</v>
      </c>
      <c r="O273" s="66" t="n">
        <f aca="false">ROUND(S273*W273,0)</f>
        <v>66</v>
      </c>
      <c r="P273" s="66" t="n">
        <f aca="false">IF(F273="","",ROUND(SQRT((F273*L273/100)^2+(G273*O273)^2),0))</f>
        <v>39</v>
      </c>
      <c r="R273" s="67" t="n">
        <v>-0.176042524571511</v>
      </c>
      <c r="S273" s="68" t="n">
        <f aca="false">U273*V273*$F$5</f>
        <v>782.654941373534</v>
      </c>
      <c r="T273" s="69" t="n">
        <f aca="false">MAX(0,MIN(1,R273/100+$D$5))</f>
        <v>0.5139086572694</v>
      </c>
      <c r="U273" s="69" t="n">
        <v>0.654941373534338</v>
      </c>
      <c r="V273" s="68" t="n">
        <v>1195</v>
      </c>
      <c r="W273" s="69" t="n">
        <v>0.084758520671361</v>
      </c>
      <c r="X273" s="70" t="s">
        <v>194</v>
      </c>
      <c r="Y273" s="70" t="s">
        <v>189</v>
      </c>
    </row>
    <row r="274" customFormat="false" ht="15" hidden="false" customHeight="false" outlineLevel="0" collapsed="false">
      <c r="A274" s="32" t="s">
        <v>444</v>
      </c>
      <c r="B274" s="32" t="s">
        <v>481</v>
      </c>
      <c r="C274" s="32" t="s">
        <v>498</v>
      </c>
      <c r="D274" s="66" t="n">
        <f aca="false">ROUND(S274*T274,0)</f>
        <v>395</v>
      </c>
      <c r="E274" s="66" t="n">
        <f aca="false">ROUND(S274,0)-D274</f>
        <v>362</v>
      </c>
      <c r="F274" s="66" t="n">
        <f aca="false">IF(COUNTA(D274:E274)=0,"",SUM(D274:E274))</f>
        <v>757</v>
      </c>
      <c r="G274" s="47" t="n">
        <f aca="false">IF(OR(F274="",F274=0),"",D274/F274)</f>
        <v>0.521796565389696</v>
      </c>
      <c r="H274" s="47" t="n">
        <f aca="false">IF(OR(F274="",F274=0),"",E274/F274)</f>
        <v>0.478203434610304</v>
      </c>
      <c r="I274" s="32" t="s">
        <v>187</v>
      </c>
      <c r="J274" s="36" t="n">
        <v>2.14160243278479</v>
      </c>
      <c r="K274" s="36" t="n">
        <f aca="false">$K$8</f>
        <v>1.08142818440797</v>
      </c>
      <c r="L274" s="36" t="n">
        <f aca="false">SQRT(J274^2+K274^2)</f>
        <v>2.39915566359118</v>
      </c>
      <c r="M274" s="47" t="n">
        <f aca="false">IF(G274="","",MAX(0,G274-1.96*L274/100))</f>
        <v>0.474773114383309</v>
      </c>
      <c r="N274" s="47" t="n">
        <f aca="false">IF(G274="","",MIN(1,G274+1.96*L274/100))</f>
        <v>0.568820016396083</v>
      </c>
      <c r="O274" s="66" t="n">
        <f aca="false">ROUND(S274*W274,0)</f>
        <v>64</v>
      </c>
      <c r="P274" s="66" t="n">
        <f aca="false">IF(F274="","",ROUND(SQRT((F274*L274/100)^2+(G274*O274)^2),0))</f>
        <v>38</v>
      </c>
      <c r="R274" s="67" t="n">
        <v>0.63787492579006</v>
      </c>
      <c r="S274" s="68" t="n">
        <f aca="false">U274*V274*$F$5</f>
        <v>757.186813186813</v>
      </c>
      <c r="T274" s="69" t="n">
        <f aca="false">MAX(0,MIN(1,R274/100+$D$5))</f>
        <v>0.522047831773016</v>
      </c>
      <c r="U274" s="69" t="n">
        <v>0.637362637362637</v>
      </c>
      <c r="V274" s="68" t="n">
        <v>1188</v>
      </c>
      <c r="W274" s="69" t="n">
        <v>0.084758520671361</v>
      </c>
      <c r="X274" s="70" t="s">
        <v>194</v>
      </c>
      <c r="Y274" s="70" t="s">
        <v>189</v>
      </c>
    </row>
    <row r="275" customFormat="false" ht="15" hidden="false" customHeight="false" outlineLevel="0" collapsed="false">
      <c r="A275" s="32" t="s">
        <v>444</v>
      </c>
      <c r="B275" s="32" t="s">
        <v>499</v>
      </c>
      <c r="C275" s="32" t="s">
        <v>500</v>
      </c>
      <c r="D275" s="66" t="n">
        <f aca="false">ROUND(S275*T275,0)</f>
        <v>721</v>
      </c>
      <c r="E275" s="66" t="n">
        <f aca="false">ROUND(S275,0)-D275</f>
        <v>1137</v>
      </c>
      <c r="F275" s="66" t="n">
        <f aca="false">IF(COUNTA(D275:E275)=0,"",SUM(D275:E275))</f>
        <v>1858</v>
      </c>
      <c r="G275" s="47" t="n">
        <f aca="false">IF(OR(F275="",F275=0),"",D275/F275)</f>
        <v>0.38805166846071</v>
      </c>
      <c r="H275" s="47" t="n">
        <f aca="false">IF(OR(F275="",F275=0),"",E275/F275)</f>
        <v>0.61194833153929</v>
      </c>
      <c r="I275" s="32" t="s">
        <v>187</v>
      </c>
      <c r="J275" s="36" t="n">
        <v>1.97223401507502</v>
      </c>
      <c r="K275" s="36" t="n">
        <f aca="false">$K$8</f>
        <v>1.08142818440797</v>
      </c>
      <c r="L275" s="36" t="n">
        <f aca="false">SQRT(J275^2+K275^2)</f>
        <v>2.24926519740356</v>
      </c>
      <c r="M275" s="47" t="n">
        <f aca="false">IF(G275="","",MAX(0,G275-1.96*L275/100))</f>
        <v>0.343966070591601</v>
      </c>
      <c r="N275" s="47" t="n">
        <f aca="false">IF(G275="","",MIN(1,G275+1.96*L275/100))</f>
        <v>0.43213726632982</v>
      </c>
      <c r="O275" s="66" t="n">
        <f aca="false">ROUND(S275*W275,0)</f>
        <v>116</v>
      </c>
      <c r="P275" s="66" t="n">
        <f aca="false">IF(F275="","",ROUND(SQRT((F275*L275/100)^2+(G275*O275)^2),0))</f>
        <v>61</v>
      </c>
      <c r="R275" s="67" t="n">
        <v>-12.7564950188461</v>
      </c>
      <c r="S275" s="68" t="n">
        <f aca="false">U275*V275*$F$5</f>
        <v>1857.89473684211</v>
      </c>
      <c r="T275" s="69" t="n">
        <f aca="false">MAX(0,MIN(1,R275/100+$D$5))</f>
        <v>0.388104132326654</v>
      </c>
      <c r="U275" s="69" t="n">
        <v>0.657894736842106</v>
      </c>
      <c r="V275" s="68" t="n">
        <v>2824</v>
      </c>
      <c r="W275" s="69" t="n">
        <v>0.0626598089245614</v>
      </c>
      <c r="X275" s="70" t="s">
        <v>227</v>
      </c>
      <c r="Y275" s="70" t="s">
        <v>189</v>
      </c>
    </row>
    <row r="276" customFormat="false" ht="15" hidden="false" customHeight="false" outlineLevel="0" collapsed="false">
      <c r="A276" s="32" t="s">
        <v>444</v>
      </c>
      <c r="B276" s="32" t="s">
        <v>499</v>
      </c>
      <c r="C276" s="32" t="s">
        <v>501</v>
      </c>
      <c r="D276" s="66" t="n">
        <f aca="false">ROUND(S276*T276,0)</f>
        <v>670</v>
      </c>
      <c r="E276" s="66" t="n">
        <f aca="false">ROUND(S276,0)-D276</f>
        <v>930</v>
      </c>
      <c r="F276" s="66" t="n">
        <f aca="false">IF(COUNTA(D276:E276)=0,"",SUM(D276:E276))</f>
        <v>1600</v>
      </c>
      <c r="G276" s="47" t="n">
        <f aca="false">IF(OR(F276="",F276=0),"",D276/F276)</f>
        <v>0.41875</v>
      </c>
      <c r="H276" s="47" t="n">
        <f aca="false">IF(OR(F276="",F276=0),"",E276/F276)</f>
        <v>0.58125</v>
      </c>
      <c r="I276" s="32" t="s">
        <v>187</v>
      </c>
      <c r="J276" s="36" t="n">
        <v>1.97223401507502</v>
      </c>
      <c r="K276" s="36" t="n">
        <f aca="false">$K$8</f>
        <v>1.08142818440797</v>
      </c>
      <c r="L276" s="36" t="n">
        <f aca="false">SQRT(J276^2+K276^2)</f>
        <v>2.24926519740356</v>
      </c>
      <c r="M276" s="47" t="n">
        <f aca="false">IF(G276="","",MAX(0,G276-1.96*L276/100))</f>
        <v>0.37466440213089</v>
      </c>
      <c r="N276" s="47" t="n">
        <f aca="false">IF(G276="","",MIN(1,G276+1.96*L276/100))</f>
        <v>0.46283559786911</v>
      </c>
      <c r="O276" s="66" t="n">
        <f aca="false">ROUND(S276*W276,0)</f>
        <v>100</v>
      </c>
      <c r="P276" s="66" t="n">
        <f aca="false">IF(F276="","",ROUND(SQRT((F276*L276/100)^2+(G276*O276)^2),0))</f>
        <v>55</v>
      </c>
      <c r="R276" s="67" t="n">
        <v>-9.6853661478309</v>
      </c>
      <c r="S276" s="68" t="n">
        <f aca="false">U276*V276*$F$5</f>
        <v>1600.33208176888</v>
      </c>
      <c r="T276" s="69" t="n">
        <f aca="false">MAX(0,MIN(1,R276/100+$D$5))</f>
        <v>0.418815421036806</v>
      </c>
      <c r="U276" s="69" t="n">
        <v>0.667918231122236</v>
      </c>
      <c r="V276" s="68" t="n">
        <v>2396</v>
      </c>
      <c r="W276" s="69" t="n">
        <v>0.0626598089245614</v>
      </c>
      <c r="X276" s="70" t="s">
        <v>227</v>
      </c>
      <c r="Y276" s="70" t="s">
        <v>189</v>
      </c>
    </row>
    <row r="277" customFormat="false" ht="15" hidden="false" customHeight="false" outlineLevel="0" collapsed="false">
      <c r="A277" s="32" t="s">
        <v>444</v>
      </c>
      <c r="B277" s="32" t="s">
        <v>499</v>
      </c>
      <c r="C277" s="32" t="s">
        <v>502</v>
      </c>
      <c r="D277" s="66" t="n">
        <f aca="false">ROUND(S277*T277,0)</f>
        <v>328</v>
      </c>
      <c r="E277" s="66" t="n">
        <f aca="false">ROUND(S277,0)-D277</f>
        <v>635</v>
      </c>
      <c r="F277" s="66" t="n">
        <f aca="false">IF(COUNTA(D277:E277)=0,"",SUM(D277:E277))</f>
        <v>963</v>
      </c>
      <c r="G277" s="47" t="n">
        <f aca="false">IF(OR(F277="",F277=0),"",D277/F277)</f>
        <v>0.340602284527518</v>
      </c>
      <c r="H277" s="47" t="n">
        <f aca="false">IF(OR(F277="",F277=0),"",E277/F277)</f>
        <v>0.659397715472482</v>
      </c>
      <c r="I277" s="32" t="s">
        <v>187</v>
      </c>
      <c r="J277" s="36" t="n">
        <v>1.97223401507502</v>
      </c>
      <c r="K277" s="36" t="n">
        <f aca="false">$K$8</f>
        <v>1.08142818440797</v>
      </c>
      <c r="L277" s="36" t="n">
        <f aca="false">SQRT(J277^2+K277^2)</f>
        <v>2.24926519740356</v>
      </c>
      <c r="M277" s="47" t="n">
        <f aca="false">IF(G277="","",MAX(0,G277-1.96*L277/100))</f>
        <v>0.296516686658408</v>
      </c>
      <c r="N277" s="47" t="n">
        <f aca="false">IF(G277="","",MIN(1,G277+1.96*L277/100))</f>
        <v>0.384687882396628</v>
      </c>
      <c r="O277" s="66" t="n">
        <f aca="false">ROUND(S277*W277,0)</f>
        <v>60</v>
      </c>
      <c r="P277" s="66" t="n">
        <f aca="false">IF(F277="","",ROUND(SQRT((F277*L277/100)^2+(G277*O277)^2),0))</f>
        <v>30</v>
      </c>
      <c r="R277" s="67" t="n">
        <v>-17.4799458611819</v>
      </c>
      <c r="S277" s="68" t="n">
        <f aca="false">U277*V277*$F$5</f>
        <v>963.38125</v>
      </c>
      <c r="T277" s="69" t="n">
        <f aca="false">MAX(0,MIN(1,R277/100+$D$5))</f>
        <v>0.340869623903296</v>
      </c>
      <c r="U277" s="69" t="n">
        <v>0.640972222222222</v>
      </c>
      <c r="V277" s="68" t="n">
        <v>1503</v>
      </c>
      <c r="W277" s="69" t="n">
        <v>0.0626598089245614</v>
      </c>
      <c r="X277" s="70" t="s">
        <v>227</v>
      </c>
      <c r="Y277" s="70" t="s">
        <v>189</v>
      </c>
    </row>
    <row r="278" customFormat="false" ht="15" hidden="false" customHeight="false" outlineLevel="0" collapsed="false">
      <c r="A278" s="32" t="s">
        <v>444</v>
      </c>
      <c r="B278" s="32" t="s">
        <v>503</v>
      </c>
      <c r="C278" s="32" t="s">
        <v>503</v>
      </c>
      <c r="D278" s="66" t="n">
        <f aca="false">ROUND(S278*T278,0)</f>
        <v>34</v>
      </c>
      <c r="E278" s="66" t="n">
        <f aca="false">ROUND(S278,0)-D278</f>
        <v>63</v>
      </c>
      <c r="F278" s="66" t="n">
        <f aca="false">IF(COUNTA(D278:E278)=0,"",SUM(D278:E278))</f>
        <v>97</v>
      </c>
      <c r="G278" s="47" t="n">
        <f aca="false">IF(OR(F278="",F278=0),"",D278/F278)</f>
        <v>0.350515463917526</v>
      </c>
      <c r="H278" s="47" t="n">
        <f aca="false">IF(OR(F278="",F278=0),"",E278/F278)</f>
        <v>0.649484536082474</v>
      </c>
      <c r="I278" s="32" t="s">
        <v>187</v>
      </c>
      <c r="J278" s="36" t="n">
        <v>3.09428986375504</v>
      </c>
      <c r="K278" s="36" t="n">
        <f aca="false">$K$8</f>
        <v>1.08142818440797</v>
      </c>
      <c r="L278" s="36" t="n">
        <f aca="false">SQRT(J278^2+K278^2)</f>
        <v>3.27782194131547</v>
      </c>
      <c r="M278" s="47" t="n">
        <f aca="false">IF(G278="","",MAX(0,G278-1.96*L278/100))</f>
        <v>0.286270153867743</v>
      </c>
      <c r="N278" s="47" t="n">
        <f aca="false">IF(G278="","",MIN(1,G278+1.96*L278/100))</f>
        <v>0.414760773967309</v>
      </c>
      <c r="O278" s="66" t="n">
        <f aca="false">ROUND(S278*W278,0)</f>
        <v>14</v>
      </c>
      <c r="P278" s="66" t="n">
        <f aca="false">IF(F278="","",ROUND(SQRT((F278*L278/100)^2+(G278*O278)^2),0))</f>
        <v>6</v>
      </c>
      <c r="R278" s="67" t="n">
        <v>-16.2310035975364</v>
      </c>
      <c r="S278" s="68" t="n">
        <f aca="false">U278*V278*$F$5</f>
        <v>97.2992700729927</v>
      </c>
      <c r="T278" s="69" t="n">
        <f aca="false">MAX(0,MIN(1,R278/100+$D$5))</f>
        <v>0.353359046539751</v>
      </c>
      <c r="U278" s="69" t="n">
        <v>0.627737226277372</v>
      </c>
      <c r="V278" s="68" t="n">
        <v>155</v>
      </c>
      <c r="W278" s="69" t="n">
        <v>0.144238908687966</v>
      </c>
      <c r="X278" s="70" t="s">
        <v>188</v>
      </c>
      <c r="Y278" s="70" t="s">
        <v>189</v>
      </c>
    </row>
    <row r="279" customFormat="false" ht="15" hidden="false" customHeight="false" outlineLevel="0" collapsed="false">
      <c r="A279" s="32" t="s">
        <v>444</v>
      </c>
      <c r="B279" s="32" t="s">
        <v>504</v>
      </c>
      <c r="C279" s="32" t="s">
        <v>505</v>
      </c>
      <c r="D279" s="66" t="n">
        <f aca="false">ROUND(S279*T279,0)</f>
        <v>593</v>
      </c>
      <c r="E279" s="66" t="n">
        <f aca="false">ROUND(S279,0)-D279</f>
        <v>824</v>
      </c>
      <c r="F279" s="66" t="n">
        <f aca="false">IF(COUNTA(D279:E279)=0,"",SUM(D279:E279))</f>
        <v>1417</v>
      </c>
      <c r="G279" s="47" t="n">
        <f aca="false">IF(OR(F279="",F279=0),"",D279/F279)</f>
        <v>0.41848976711362</v>
      </c>
      <c r="H279" s="47" t="n">
        <f aca="false">IF(OR(F279="",F279=0),"",E279/F279)</f>
        <v>0.58151023288638</v>
      </c>
      <c r="I279" s="32" t="s">
        <v>187</v>
      </c>
      <c r="J279" s="36" t="n">
        <v>1.97223401507502</v>
      </c>
      <c r="K279" s="36" t="n">
        <f aca="false">$K$8</f>
        <v>1.08142818440797</v>
      </c>
      <c r="L279" s="36" t="n">
        <f aca="false">SQRT(J279^2+K279^2)</f>
        <v>2.24926519740356</v>
      </c>
      <c r="M279" s="47" t="n">
        <f aca="false">IF(G279="","",MAX(0,G279-1.96*L279/100))</f>
        <v>0.374404169244511</v>
      </c>
      <c r="N279" s="47" t="n">
        <f aca="false">IF(G279="","",MIN(1,G279+1.96*L279/100))</f>
        <v>0.46257536498273</v>
      </c>
      <c r="O279" s="66" t="n">
        <f aca="false">ROUND(S279*W279,0)</f>
        <v>89</v>
      </c>
      <c r="P279" s="66" t="n">
        <f aca="false">IF(F279="","",ROUND(SQRT((F279*L279/100)^2+(G279*O279)^2),0))</f>
        <v>49</v>
      </c>
      <c r="R279" s="67" t="n">
        <v>-9.7432406413087</v>
      </c>
      <c r="S279" s="68" t="n">
        <f aca="false">U279*V279*$F$5</f>
        <v>1417.27954319762</v>
      </c>
      <c r="T279" s="69" t="n">
        <f aca="false">MAX(0,MIN(1,R279/100+$D$5))</f>
        <v>0.418236676102028</v>
      </c>
      <c r="U279" s="69" t="n">
        <v>0.641012909632572</v>
      </c>
      <c r="V279" s="68" t="n">
        <v>2211</v>
      </c>
      <c r="W279" s="69" t="n">
        <v>0.0626598089245614</v>
      </c>
      <c r="X279" s="70" t="s">
        <v>227</v>
      </c>
      <c r="Y279" s="70" t="s">
        <v>189</v>
      </c>
    </row>
    <row r="280" customFormat="false" ht="15" hidden="false" customHeight="false" outlineLevel="0" collapsed="false">
      <c r="A280" s="32" t="s">
        <v>444</v>
      </c>
      <c r="B280" s="32" t="s">
        <v>504</v>
      </c>
      <c r="C280" s="32" t="s">
        <v>506</v>
      </c>
      <c r="D280" s="66" t="n">
        <f aca="false">ROUND(S280*T280,0)</f>
        <v>528</v>
      </c>
      <c r="E280" s="66" t="n">
        <f aca="false">ROUND(S280,0)-D280</f>
        <v>697</v>
      </c>
      <c r="F280" s="66" t="n">
        <f aca="false">IF(COUNTA(D280:E280)=0,"",SUM(D280:E280))</f>
        <v>1225</v>
      </c>
      <c r="G280" s="47" t="n">
        <f aca="false">IF(OR(F280="",F280=0),"",D280/F280)</f>
        <v>0.431020408163265</v>
      </c>
      <c r="H280" s="47" t="n">
        <f aca="false">IF(OR(F280="",F280=0),"",E280/F280)</f>
        <v>0.568979591836735</v>
      </c>
      <c r="I280" s="32" t="s">
        <v>187</v>
      </c>
      <c r="J280" s="36" t="n">
        <v>1.97223401507502</v>
      </c>
      <c r="K280" s="36" t="n">
        <f aca="false">$K$8</f>
        <v>1.08142818440797</v>
      </c>
      <c r="L280" s="36" t="n">
        <f aca="false">SQRT(J280^2+K280^2)</f>
        <v>2.24926519740356</v>
      </c>
      <c r="M280" s="47" t="n">
        <f aca="false">IF(G280="","",MAX(0,G280-1.96*L280/100))</f>
        <v>0.386934810294156</v>
      </c>
      <c r="N280" s="47" t="n">
        <f aca="false">IF(G280="","",MIN(1,G280+1.96*L280/100))</f>
        <v>0.475106006032375</v>
      </c>
      <c r="O280" s="66" t="n">
        <f aca="false">ROUND(S280*W280,0)</f>
        <v>77</v>
      </c>
      <c r="P280" s="66" t="n">
        <f aca="false">IF(F280="","",ROUND(SQRT((F280*L280/100)^2+(G280*O280)^2),0))</f>
        <v>43</v>
      </c>
      <c r="R280" s="67" t="n">
        <v>-8.4275773950659</v>
      </c>
      <c r="S280" s="68" t="n">
        <f aca="false">U280*V280*$F$5</f>
        <v>1224.74062660503</v>
      </c>
      <c r="T280" s="69" t="n">
        <f aca="false">MAX(0,MIN(1,R280/100+$D$5))</f>
        <v>0.431393308564456</v>
      </c>
      <c r="U280" s="69" t="n">
        <v>0.629686697483308</v>
      </c>
      <c r="V280" s="68" t="n">
        <v>1945</v>
      </c>
      <c r="W280" s="69" t="n">
        <v>0.0626598089245614</v>
      </c>
      <c r="X280" s="70" t="s">
        <v>227</v>
      </c>
      <c r="Y280" s="70" t="s">
        <v>189</v>
      </c>
    </row>
    <row r="281" customFormat="false" ht="15" hidden="false" customHeight="false" outlineLevel="0" collapsed="false">
      <c r="A281" s="32" t="s">
        <v>444</v>
      </c>
      <c r="B281" s="32" t="s">
        <v>507</v>
      </c>
      <c r="C281" s="32" t="s">
        <v>507</v>
      </c>
      <c r="D281" s="66" t="n">
        <f aca="false">ROUND(S281*T281,0)</f>
        <v>146</v>
      </c>
      <c r="E281" s="66" t="n">
        <f aca="false">ROUND(S281,0)-D281</f>
        <v>214</v>
      </c>
      <c r="F281" s="66" t="n">
        <f aca="false">IF(COUNTA(D281:E281)=0,"",SUM(D281:E281))</f>
        <v>360</v>
      </c>
      <c r="G281" s="47" t="n">
        <f aca="false">IF(OR(F281="",F281=0),"",D281/F281)</f>
        <v>0.405555555555556</v>
      </c>
      <c r="H281" s="47" t="n">
        <f aca="false">IF(OR(F281="",F281=0),"",E281/F281)</f>
        <v>0.594444444444444</v>
      </c>
      <c r="I281" s="32" t="s">
        <v>187</v>
      </c>
      <c r="J281" s="36" t="n">
        <v>3.09428986375504</v>
      </c>
      <c r="K281" s="36" t="n">
        <f aca="false">$K$8</f>
        <v>1.08142818440797</v>
      </c>
      <c r="L281" s="36" t="n">
        <f aca="false">SQRT(J281^2+K281^2)</f>
        <v>3.27782194131547</v>
      </c>
      <c r="M281" s="47" t="n">
        <f aca="false">IF(G281="","",MAX(0,G281-1.96*L281/100))</f>
        <v>0.341310245505772</v>
      </c>
      <c r="N281" s="47" t="n">
        <f aca="false">IF(G281="","",MIN(1,G281+1.96*L281/100))</f>
        <v>0.469800865605339</v>
      </c>
      <c r="O281" s="66" t="n">
        <f aca="false">ROUND(S281*W281,0)</f>
        <v>52</v>
      </c>
      <c r="P281" s="66" t="n">
        <f aca="false">IF(F281="","",ROUND(SQRT((F281*L281/100)^2+(G281*O281)^2),0))</f>
        <v>24</v>
      </c>
      <c r="R281" s="67" t="n">
        <v>-10.9560217198579</v>
      </c>
      <c r="S281" s="68" t="n">
        <f aca="false">U281*V281*$F$5</f>
        <v>360.236842105263</v>
      </c>
      <c r="T281" s="69" t="n">
        <f aca="false">MAX(0,MIN(1,R281/100+$D$5))</f>
        <v>0.406108865316537</v>
      </c>
      <c r="U281" s="69" t="n">
        <v>0.513157894736842</v>
      </c>
      <c r="V281" s="68" t="n">
        <v>702</v>
      </c>
      <c r="W281" s="69" t="n">
        <v>0.144238908687966</v>
      </c>
      <c r="X281" s="70" t="s">
        <v>188</v>
      </c>
      <c r="Y281" s="70" t="s">
        <v>189</v>
      </c>
    </row>
    <row r="282" customFormat="false" ht="15" hidden="false" customHeight="false" outlineLevel="0" collapsed="false">
      <c r="A282" s="32" t="s">
        <v>444</v>
      </c>
      <c r="B282" s="32" t="s">
        <v>508</v>
      </c>
      <c r="C282" s="32" t="s">
        <v>509</v>
      </c>
      <c r="D282" s="66" t="n">
        <f aca="false">ROUND(S282*T282,0)</f>
        <v>562</v>
      </c>
      <c r="E282" s="66" t="n">
        <f aca="false">ROUND(S282,0)-D282</f>
        <v>261</v>
      </c>
      <c r="F282" s="66" t="n">
        <f aca="false">IF(COUNTA(D282:E282)=0,"",SUM(D282:E282))</f>
        <v>823</v>
      </c>
      <c r="G282" s="47" t="n">
        <f aca="false">IF(OR(F282="",F282=0),"",D282/F282)</f>
        <v>0.682867557715674</v>
      </c>
      <c r="H282" s="47" t="n">
        <f aca="false">IF(OR(F282="",F282=0),"",E282/F282)</f>
        <v>0.317132442284326</v>
      </c>
      <c r="I282" s="32" t="s">
        <v>290</v>
      </c>
      <c r="J282" s="36" t="n">
        <v>2.14160243278479</v>
      </c>
      <c r="K282" s="36" t="n">
        <f aca="false">$K$8</f>
        <v>1.08142818440797</v>
      </c>
      <c r="L282" s="36" t="n">
        <f aca="false">SQRT(J282^2+K282^2)</f>
        <v>2.39915566359118</v>
      </c>
      <c r="M282" s="47" t="n">
        <f aca="false">IF(G282="","",MAX(0,G282-1.96*L282/100))</f>
        <v>0.635844106709287</v>
      </c>
      <c r="N282" s="47" t="n">
        <f aca="false">IF(G282="","",MIN(1,G282+1.96*L282/100))</f>
        <v>0.729891008722062</v>
      </c>
      <c r="O282" s="66" t="n">
        <f aca="false">ROUND(S282*W282,0)</f>
        <v>70</v>
      </c>
      <c r="P282" s="66" t="n">
        <f aca="false">IF(F282="","",ROUND(SQRT((F282*L282/100)^2+(G282*O282)^2),0))</f>
        <v>52</v>
      </c>
      <c r="R282" s="67" t="n">
        <v>16.6610964826428</v>
      </c>
      <c r="S282" s="68" t="n">
        <f aca="false">U282*V282*$F$5</f>
        <v>823.448359141722</v>
      </c>
      <c r="T282" s="69" t="n">
        <f aca="false">MAX(0,MIN(1,R282/100+$D$5))</f>
        <v>0.682280047341543</v>
      </c>
      <c r="U282" s="69" t="n">
        <v>0.478193007631662</v>
      </c>
      <c r="V282" s="68" t="n">
        <v>1722</v>
      </c>
      <c r="W282" s="69" t="n">
        <v>0.084758520671361</v>
      </c>
      <c r="X282" s="70" t="s">
        <v>194</v>
      </c>
      <c r="Y282" s="70" t="s">
        <v>189</v>
      </c>
    </row>
    <row r="283" customFormat="false" ht="15" hidden="false" customHeight="false" outlineLevel="0" collapsed="false">
      <c r="A283" s="32" t="s">
        <v>444</v>
      </c>
      <c r="B283" s="32" t="s">
        <v>508</v>
      </c>
      <c r="C283" s="32" t="s">
        <v>510</v>
      </c>
      <c r="D283" s="66" t="n">
        <f aca="false">ROUND(S283*T283,0)</f>
        <v>525</v>
      </c>
      <c r="E283" s="66" t="n">
        <f aca="false">ROUND(S283,0)-D283</f>
        <v>255</v>
      </c>
      <c r="F283" s="66" t="n">
        <f aca="false">IF(COUNTA(D283:E283)=0,"",SUM(D283:E283))</f>
        <v>780</v>
      </c>
      <c r="G283" s="47" t="n">
        <f aca="false">IF(OR(F283="",F283=0),"",D283/F283)</f>
        <v>0.673076923076923</v>
      </c>
      <c r="H283" s="47" t="n">
        <f aca="false">IF(OR(F283="",F283=0),"",E283/F283)</f>
        <v>0.326923076923077</v>
      </c>
      <c r="I283" s="32" t="s">
        <v>187</v>
      </c>
      <c r="J283" s="36" t="n">
        <v>2.14160243278479</v>
      </c>
      <c r="K283" s="36" t="n">
        <f aca="false">$K$8</f>
        <v>1.08142818440797</v>
      </c>
      <c r="L283" s="36" t="n">
        <f aca="false">SQRT(J283^2+K283^2)</f>
        <v>2.39915566359118</v>
      </c>
      <c r="M283" s="47" t="n">
        <f aca="false">IF(G283="","",MAX(0,G283-1.96*L283/100))</f>
        <v>0.626053472070536</v>
      </c>
      <c r="N283" s="47" t="n">
        <f aca="false">IF(G283="","",MIN(1,G283+1.96*L283/100))</f>
        <v>0.72010037408331</v>
      </c>
      <c r="O283" s="66" t="n">
        <f aca="false">ROUND(S283*W283,0)</f>
        <v>66</v>
      </c>
      <c r="P283" s="66" t="n">
        <f aca="false">IF(F283="","",ROUND(SQRT((F283*L283/100)^2+(G283*O283)^2),0))</f>
        <v>48</v>
      </c>
      <c r="R283" s="67" t="n">
        <v>15.7072808139668</v>
      </c>
      <c r="S283" s="68" t="n">
        <f aca="false">U283*V283*$F$5</f>
        <v>779.911439114391</v>
      </c>
      <c r="T283" s="69" t="n">
        <f aca="false">MAX(0,MIN(1,R283/100+$D$5))</f>
        <v>0.672741890654783</v>
      </c>
      <c r="U283" s="69" t="n">
        <v>0.420664206642066</v>
      </c>
      <c r="V283" s="68" t="n">
        <v>1854</v>
      </c>
      <c r="W283" s="69" t="n">
        <v>0.084758520671361</v>
      </c>
      <c r="X283" s="70" t="s">
        <v>194</v>
      </c>
      <c r="Y283" s="70" t="s">
        <v>189</v>
      </c>
    </row>
    <row r="284" customFormat="false" ht="15" hidden="false" customHeight="false" outlineLevel="0" collapsed="false">
      <c r="A284" s="32" t="s">
        <v>444</v>
      </c>
      <c r="B284" s="32" t="s">
        <v>508</v>
      </c>
      <c r="C284" s="32" t="s">
        <v>511</v>
      </c>
      <c r="D284" s="66" t="n">
        <f aca="false">ROUND(S284*T284,0)</f>
        <v>431</v>
      </c>
      <c r="E284" s="66" t="n">
        <f aca="false">ROUND(S284,0)-D284</f>
        <v>172</v>
      </c>
      <c r="F284" s="66" t="n">
        <f aca="false">IF(COUNTA(D284:E284)=0,"",SUM(D284:E284))</f>
        <v>603</v>
      </c>
      <c r="G284" s="47" t="n">
        <f aca="false">IF(OR(F284="",F284=0),"",D284/F284)</f>
        <v>0.714759535655058</v>
      </c>
      <c r="H284" s="47" t="n">
        <f aca="false">IF(OR(F284="",F284=0),"",E284/F284)</f>
        <v>0.285240464344942</v>
      </c>
      <c r="I284" s="32" t="s">
        <v>187</v>
      </c>
      <c r="J284" s="36" t="n">
        <v>2.14160243278479</v>
      </c>
      <c r="K284" s="36" t="n">
        <f aca="false">$K$8</f>
        <v>1.08142818440797</v>
      </c>
      <c r="L284" s="36" t="n">
        <f aca="false">SQRT(J284^2+K284^2)</f>
        <v>2.39915566359118</v>
      </c>
      <c r="M284" s="47" t="n">
        <f aca="false">IF(G284="","",MAX(0,G284-1.96*L284/100))</f>
        <v>0.667736084648671</v>
      </c>
      <c r="N284" s="47" t="n">
        <f aca="false">IF(G284="","",MIN(1,G284+1.96*L284/100))</f>
        <v>0.761782986661445</v>
      </c>
      <c r="O284" s="66" t="n">
        <f aca="false">ROUND(S284*W284,0)</f>
        <v>51</v>
      </c>
      <c r="P284" s="66" t="n">
        <f aca="false">IF(F284="","",ROUND(SQRT((F284*L284/100)^2+(G284*O284)^2),0))</f>
        <v>39</v>
      </c>
      <c r="R284" s="67" t="n">
        <v>19.9982090410084</v>
      </c>
      <c r="S284" s="68" t="n">
        <f aca="false">U284*V284*$F$5</f>
        <v>602.870201096892</v>
      </c>
      <c r="T284" s="69" t="n">
        <f aca="false">MAX(0,MIN(1,R284/100+$D$5))</f>
        <v>0.715651172925199</v>
      </c>
      <c r="U284" s="69" t="n">
        <v>0.447897623400366</v>
      </c>
      <c r="V284" s="68" t="n">
        <v>1346</v>
      </c>
      <c r="W284" s="69" t="n">
        <v>0.084758520671361</v>
      </c>
      <c r="X284" s="70" t="s">
        <v>194</v>
      </c>
      <c r="Y284" s="70" t="s">
        <v>189</v>
      </c>
    </row>
    <row r="285" customFormat="false" ht="15" hidden="false" customHeight="false" outlineLevel="0" collapsed="false">
      <c r="A285" s="32" t="s">
        <v>444</v>
      </c>
      <c r="B285" s="32" t="s">
        <v>508</v>
      </c>
      <c r="C285" s="32" t="s">
        <v>512</v>
      </c>
      <c r="D285" s="66" t="n">
        <f aca="false">ROUND(S285*T285,0)</f>
        <v>610</v>
      </c>
      <c r="E285" s="66" t="n">
        <f aca="false">ROUND(S285,0)-D285</f>
        <v>211</v>
      </c>
      <c r="F285" s="66" t="n">
        <f aca="false">IF(COUNTA(D285:E285)=0,"",SUM(D285:E285))</f>
        <v>821</v>
      </c>
      <c r="G285" s="47" t="n">
        <f aca="false">IF(OR(F285="",F285=0),"",D285/F285)</f>
        <v>0.74299634591961</v>
      </c>
      <c r="H285" s="47" t="n">
        <f aca="false">IF(OR(F285="",F285=0),"",E285/F285)</f>
        <v>0.25700365408039</v>
      </c>
      <c r="I285" s="32" t="s">
        <v>187</v>
      </c>
      <c r="J285" s="36" t="n">
        <v>2.14160243278479</v>
      </c>
      <c r="K285" s="36" t="n">
        <f aca="false">$K$8</f>
        <v>1.08142818440797</v>
      </c>
      <c r="L285" s="36" t="n">
        <f aca="false">SQRT(J285^2+K285^2)</f>
        <v>2.39915566359118</v>
      </c>
      <c r="M285" s="47" t="n">
        <f aca="false">IF(G285="","",MAX(0,G285-1.96*L285/100))</f>
        <v>0.695972894913223</v>
      </c>
      <c r="N285" s="47" t="n">
        <f aca="false">IF(G285="","",MIN(1,G285+1.96*L285/100))</f>
        <v>0.790019796925997</v>
      </c>
      <c r="O285" s="66" t="n">
        <f aca="false">ROUND(S285*W285,0)</f>
        <v>70</v>
      </c>
      <c r="P285" s="66" t="n">
        <f aca="false">IF(F285="","",ROUND(SQRT((F285*L285/100)^2+(G285*O285)^2),0))</f>
        <v>56</v>
      </c>
      <c r="R285" s="67" t="n">
        <v>22.7856390387537</v>
      </c>
      <c r="S285" s="68" t="n">
        <f aca="false">U285*V285*$F$5</f>
        <v>820.6703125</v>
      </c>
      <c r="T285" s="69" t="n">
        <f aca="false">MAX(0,MIN(1,R285/100+$D$5))</f>
        <v>0.743525472902652</v>
      </c>
      <c r="U285" s="69" t="n">
        <v>0.6765625</v>
      </c>
      <c r="V285" s="68" t="n">
        <v>1213</v>
      </c>
      <c r="W285" s="69" t="n">
        <v>0.084758520671361</v>
      </c>
      <c r="X285" s="70" t="s">
        <v>194</v>
      </c>
      <c r="Y285" s="70" t="s">
        <v>189</v>
      </c>
    </row>
    <row r="286" customFormat="false" ht="15" hidden="false" customHeight="false" outlineLevel="0" collapsed="false">
      <c r="A286" s="32" t="s">
        <v>444</v>
      </c>
      <c r="B286" s="32" t="s">
        <v>508</v>
      </c>
      <c r="C286" s="32" t="s">
        <v>513</v>
      </c>
      <c r="D286" s="66" t="n">
        <f aca="false">ROUND(S286*T286,0)</f>
        <v>487</v>
      </c>
      <c r="E286" s="66" t="n">
        <f aca="false">ROUND(S286,0)-D286</f>
        <v>104</v>
      </c>
      <c r="F286" s="66" t="n">
        <f aca="false">IF(COUNTA(D286:E286)=0,"",SUM(D286:E286))</f>
        <v>591</v>
      </c>
      <c r="G286" s="47" t="n">
        <f aca="false">IF(OR(F286="",F286=0),"",D286/F286)</f>
        <v>0.824027072758037</v>
      </c>
      <c r="H286" s="47" t="n">
        <f aca="false">IF(OR(F286="",F286=0),"",E286/F286)</f>
        <v>0.175972927241963</v>
      </c>
      <c r="I286" s="32" t="s">
        <v>187</v>
      </c>
      <c r="J286" s="36" t="n">
        <v>2.14160243278479</v>
      </c>
      <c r="K286" s="36" t="n">
        <f aca="false">$K$8</f>
        <v>1.08142818440797</v>
      </c>
      <c r="L286" s="36" t="n">
        <f aca="false">SQRT(J286^2+K286^2)</f>
        <v>2.39915566359118</v>
      </c>
      <c r="M286" s="47" t="n">
        <f aca="false">IF(G286="","",MAX(0,G286-1.96*L286/100))</f>
        <v>0.77700362175165</v>
      </c>
      <c r="N286" s="47" t="n">
        <f aca="false">IF(G286="","",MIN(1,G286+1.96*L286/100))</f>
        <v>0.871050523764424</v>
      </c>
      <c r="O286" s="66" t="n">
        <f aca="false">ROUND(S286*W286,0)</f>
        <v>50</v>
      </c>
      <c r="P286" s="66" t="n">
        <f aca="false">IF(F286="","",ROUND(SQRT((F286*L286/100)^2+(G286*O286)^2),0))</f>
        <v>44</v>
      </c>
      <c r="R286" s="67" t="n">
        <v>30.8476603505764</v>
      </c>
      <c r="S286" s="68" t="n">
        <f aca="false">U286*V286*$F$5</f>
        <v>590.669623059868</v>
      </c>
      <c r="T286" s="69" t="n">
        <f aca="false">MAX(0,MIN(1,R286/100+$D$5))</f>
        <v>0.824145686020879</v>
      </c>
      <c r="U286" s="69" t="n">
        <v>0.297117516629712</v>
      </c>
      <c r="V286" s="68" t="n">
        <v>1988</v>
      </c>
      <c r="W286" s="69" t="n">
        <v>0.084758520671361</v>
      </c>
      <c r="X286" s="70" t="s">
        <v>194</v>
      </c>
      <c r="Y286" s="70" t="s">
        <v>189</v>
      </c>
    </row>
    <row r="287" customFormat="false" ht="15" hidden="false" customHeight="false" outlineLevel="0" collapsed="false">
      <c r="A287" s="32" t="s">
        <v>444</v>
      </c>
      <c r="B287" s="32" t="s">
        <v>508</v>
      </c>
      <c r="C287" s="32" t="s">
        <v>514</v>
      </c>
      <c r="D287" s="66" t="n">
        <f aca="false">ROUND(S287*T287,0)</f>
        <v>471</v>
      </c>
      <c r="E287" s="66" t="n">
        <f aca="false">ROUND(S287,0)-D287</f>
        <v>220</v>
      </c>
      <c r="F287" s="66" t="n">
        <f aca="false">IF(COUNTA(D287:E287)=0,"",SUM(D287:E287))</f>
        <v>691</v>
      </c>
      <c r="G287" s="47" t="n">
        <f aca="false">IF(OR(F287="",F287=0),"",D287/F287)</f>
        <v>0.681620839363242</v>
      </c>
      <c r="H287" s="47" t="n">
        <f aca="false">IF(OR(F287="",F287=0),"",E287/F287)</f>
        <v>0.318379160636758</v>
      </c>
      <c r="I287" s="32" t="s">
        <v>187</v>
      </c>
      <c r="J287" s="36" t="n">
        <v>2.14160243278479</v>
      </c>
      <c r="K287" s="36" t="n">
        <f aca="false">$K$8</f>
        <v>1.08142818440797</v>
      </c>
      <c r="L287" s="36" t="n">
        <f aca="false">SQRT(J287^2+K287^2)</f>
        <v>2.39915566359118</v>
      </c>
      <c r="M287" s="47" t="n">
        <f aca="false">IF(G287="","",MAX(0,G287-1.96*L287/100))</f>
        <v>0.634597388356855</v>
      </c>
      <c r="N287" s="47" t="n">
        <f aca="false">IF(G287="","",MIN(1,G287+1.96*L287/100))</f>
        <v>0.728644290369629</v>
      </c>
      <c r="O287" s="66" t="n">
        <f aca="false">ROUND(S287*W287,0)</f>
        <v>59</v>
      </c>
      <c r="P287" s="66" t="n">
        <f aca="false">IF(F287="","",ROUND(SQRT((F287*L287/100)^2+(G287*O287)^2),0))</f>
        <v>43</v>
      </c>
      <c r="R287" s="67" t="n">
        <v>16.5729763831577</v>
      </c>
      <c r="S287" s="68" t="n">
        <f aca="false">U287*V287*$F$5</f>
        <v>691.24526600541</v>
      </c>
      <c r="T287" s="69" t="n">
        <f aca="false">MAX(0,MIN(1,R287/100+$D$5))</f>
        <v>0.681398846346692</v>
      </c>
      <c r="U287" s="69" t="n">
        <v>0.612263300270514</v>
      </c>
      <c r="V287" s="68" t="n">
        <v>1129</v>
      </c>
      <c r="W287" s="69" t="n">
        <v>0.084758520671361</v>
      </c>
      <c r="X287" s="70" t="s">
        <v>194</v>
      </c>
      <c r="Y287" s="70" t="s">
        <v>189</v>
      </c>
    </row>
    <row r="288" customFormat="false" ht="15" hidden="false" customHeight="false" outlineLevel="0" collapsed="false">
      <c r="A288" s="32" t="s">
        <v>444</v>
      </c>
      <c r="B288" s="32" t="s">
        <v>508</v>
      </c>
      <c r="C288" s="32" t="s">
        <v>515</v>
      </c>
      <c r="D288" s="66" t="n">
        <f aca="false">ROUND(S288*T288,0)</f>
        <v>328</v>
      </c>
      <c r="E288" s="66" t="n">
        <f aca="false">ROUND(S288,0)-D288</f>
        <v>182</v>
      </c>
      <c r="F288" s="66" t="n">
        <f aca="false">IF(COUNTA(D288:E288)=0,"",SUM(D288:E288))</f>
        <v>510</v>
      </c>
      <c r="G288" s="47" t="n">
        <f aca="false">IF(OR(F288="",F288=0),"",D288/F288)</f>
        <v>0.643137254901961</v>
      </c>
      <c r="H288" s="47" t="n">
        <f aca="false">IF(OR(F288="",F288=0),"",E288/F288)</f>
        <v>0.356862745098039</v>
      </c>
      <c r="I288" s="32" t="s">
        <v>187</v>
      </c>
      <c r="J288" s="36" t="n">
        <v>3.09428986375504</v>
      </c>
      <c r="K288" s="36" t="n">
        <f aca="false">$K$8</f>
        <v>1.08142818440797</v>
      </c>
      <c r="L288" s="36" t="n">
        <f aca="false">SQRT(J288^2+K288^2)</f>
        <v>3.27782194131547</v>
      </c>
      <c r="M288" s="47" t="n">
        <f aca="false">IF(G288="","",MAX(0,G288-1.96*L288/100))</f>
        <v>0.578891944852178</v>
      </c>
      <c r="N288" s="47" t="n">
        <f aca="false">IF(G288="","",MIN(1,G288+1.96*L288/100))</f>
        <v>0.707382564951744</v>
      </c>
      <c r="O288" s="66" t="n">
        <f aca="false">ROUND(S288*W288,0)</f>
        <v>74</v>
      </c>
      <c r="P288" s="66" t="n">
        <f aca="false">IF(F288="","",ROUND(SQRT((F288*L288/100)^2+(G288*O288)^2),0))</f>
        <v>50</v>
      </c>
      <c r="R288" s="67" t="n">
        <v>12.7430195466777</v>
      </c>
      <c r="S288" s="68" t="n">
        <f aca="false">U288*V288*$F$5</f>
        <v>510.153409090909</v>
      </c>
      <c r="T288" s="69" t="n">
        <f aca="false">MAX(0,MIN(1,R288/100+$D$5))</f>
        <v>0.643099277981892</v>
      </c>
      <c r="U288" s="69" t="n">
        <v>0.368607954545455</v>
      </c>
      <c r="V288" s="68" t="n">
        <v>1384</v>
      </c>
      <c r="W288" s="69" t="n">
        <v>0.144238908687966</v>
      </c>
      <c r="X288" s="70" t="s">
        <v>188</v>
      </c>
      <c r="Y288" s="70" t="s">
        <v>189</v>
      </c>
    </row>
    <row r="289" customFormat="false" ht="15" hidden="false" customHeight="false" outlineLevel="0" collapsed="false">
      <c r="A289" s="32" t="s">
        <v>444</v>
      </c>
      <c r="B289" s="32" t="s">
        <v>508</v>
      </c>
      <c r="C289" s="32" t="s">
        <v>516</v>
      </c>
      <c r="D289" s="66" t="n">
        <f aca="false">ROUND(S289*T289,0)</f>
        <v>146</v>
      </c>
      <c r="E289" s="66" t="n">
        <f aca="false">ROUND(S289,0)-D289</f>
        <v>57</v>
      </c>
      <c r="F289" s="66" t="n">
        <f aca="false">IF(COUNTA(D289:E289)=0,"",SUM(D289:E289))</f>
        <v>203</v>
      </c>
      <c r="G289" s="47" t="n">
        <f aca="false">IF(OR(F289="",F289=0),"",D289/F289)</f>
        <v>0.719211822660099</v>
      </c>
      <c r="H289" s="47" t="n">
        <f aca="false">IF(OR(F289="",F289=0),"",E289/F289)</f>
        <v>0.280788177339901</v>
      </c>
      <c r="I289" s="32" t="s">
        <v>187</v>
      </c>
      <c r="J289" s="36" t="n">
        <v>3.09428986375504</v>
      </c>
      <c r="K289" s="36" t="n">
        <f aca="false">$K$8</f>
        <v>1.08142818440797</v>
      </c>
      <c r="L289" s="36" t="n">
        <f aca="false">SQRT(J289^2+K289^2)</f>
        <v>3.27782194131547</v>
      </c>
      <c r="M289" s="47" t="n">
        <f aca="false">IF(G289="","",MAX(0,G289-1.96*L289/100))</f>
        <v>0.654966512610315</v>
      </c>
      <c r="N289" s="47" t="n">
        <f aca="false">IF(G289="","",MIN(1,G289+1.96*L289/100))</f>
        <v>0.783457132709882</v>
      </c>
      <c r="O289" s="66" t="n">
        <f aca="false">ROUND(S289*W289,0)</f>
        <v>29</v>
      </c>
      <c r="P289" s="66" t="n">
        <f aca="false">IF(F289="","",ROUND(SQRT((F289*L289/100)^2+(G289*O289)^2),0))</f>
        <v>22</v>
      </c>
      <c r="R289" s="67" t="n">
        <v>20.4016198767802</v>
      </c>
      <c r="S289" s="68" t="n">
        <f aca="false">U289*V289*$F$5</f>
        <v>202.766550522648</v>
      </c>
      <c r="T289" s="69" t="n">
        <f aca="false">MAX(0,MIN(1,R289/100+$D$5))</f>
        <v>0.719685281282917</v>
      </c>
      <c r="U289" s="69" t="n">
        <v>0.369337979094077</v>
      </c>
      <c r="V289" s="68" t="n">
        <v>549</v>
      </c>
      <c r="W289" s="69" t="n">
        <v>0.144238908687966</v>
      </c>
      <c r="X289" s="70" t="s">
        <v>188</v>
      </c>
      <c r="Y289" s="70" t="s">
        <v>189</v>
      </c>
    </row>
    <row r="290" customFormat="false" ht="15" hidden="false" customHeight="false" outlineLevel="0" collapsed="false">
      <c r="A290" s="32" t="s">
        <v>444</v>
      </c>
      <c r="B290" s="32" t="s">
        <v>508</v>
      </c>
      <c r="C290" s="32" t="s">
        <v>517</v>
      </c>
      <c r="D290" s="66" t="n">
        <f aca="false">ROUND(S290*T290,0)</f>
        <v>226</v>
      </c>
      <c r="E290" s="66" t="n">
        <f aca="false">ROUND(S290,0)-D290</f>
        <v>92</v>
      </c>
      <c r="F290" s="66" t="n">
        <f aca="false">IF(COUNTA(D290:E290)=0,"",SUM(D290:E290))</f>
        <v>318</v>
      </c>
      <c r="G290" s="47" t="n">
        <f aca="false">IF(OR(F290="",F290=0),"",D290/F290)</f>
        <v>0.710691823899371</v>
      </c>
      <c r="H290" s="47" t="n">
        <f aca="false">IF(OR(F290="",F290=0),"",E290/F290)</f>
        <v>0.289308176100629</v>
      </c>
      <c r="I290" s="32" t="s">
        <v>187</v>
      </c>
      <c r="J290" s="36" t="n">
        <v>3.09428986375504</v>
      </c>
      <c r="K290" s="36" t="n">
        <f aca="false">$K$8</f>
        <v>1.08142818440797</v>
      </c>
      <c r="L290" s="36" t="n">
        <f aca="false">SQRT(J290^2+K290^2)</f>
        <v>3.27782194131547</v>
      </c>
      <c r="M290" s="47" t="n">
        <f aca="false">IF(G290="","",MAX(0,G290-1.96*L290/100))</f>
        <v>0.646446513849588</v>
      </c>
      <c r="N290" s="47" t="n">
        <f aca="false">IF(G290="","",MIN(1,G290+1.96*L290/100))</f>
        <v>0.774937133949154</v>
      </c>
      <c r="O290" s="66" t="n">
        <f aca="false">ROUND(S290*W290,0)</f>
        <v>46</v>
      </c>
      <c r="P290" s="66" t="n">
        <f aca="false">IF(F290="","",ROUND(SQRT((F290*L290/100)^2+(G290*O290)^2),0))</f>
        <v>34</v>
      </c>
      <c r="R290" s="67" t="n">
        <v>19.4241063958115</v>
      </c>
      <c r="S290" s="68" t="n">
        <f aca="false">U290*V290*$F$5</f>
        <v>318.271119842829</v>
      </c>
      <c r="T290" s="69" t="n">
        <f aca="false">MAX(0,MIN(1,R290/100+$D$5))</f>
        <v>0.70991014647323</v>
      </c>
      <c r="U290" s="69" t="n">
        <v>0.318271119842829</v>
      </c>
      <c r="V290" s="68" t="n">
        <v>1000</v>
      </c>
      <c r="W290" s="69" t="n">
        <v>0.144238908687966</v>
      </c>
      <c r="X290" s="70" t="s">
        <v>188</v>
      </c>
      <c r="Y290" s="70" t="s">
        <v>189</v>
      </c>
    </row>
    <row r="291" customFormat="false" ht="15" hidden="false" customHeight="false" outlineLevel="0" collapsed="false">
      <c r="A291" s="32" t="s">
        <v>444</v>
      </c>
      <c r="B291" s="32" t="s">
        <v>508</v>
      </c>
      <c r="C291" s="32" t="s">
        <v>518</v>
      </c>
      <c r="D291" s="66" t="n">
        <f aca="false">ROUND(S291*T291,0)</f>
        <v>233</v>
      </c>
      <c r="E291" s="66" t="n">
        <f aca="false">ROUND(S291,0)-D291</f>
        <v>118</v>
      </c>
      <c r="F291" s="66" t="n">
        <f aca="false">IF(COUNTA(D291:E291)=0,"",SUM(D291:E291))</f>
        <v>351</v>
      </c>
      <c r="G291" s="47" t="n">
        <f aca="false">IF(OR(F291="",F291=0),"",D291/F291)</f>
        <v>0.663817663817664</v>
      </c>
      <c r="H291" s="47" t="n">
        <f aca="false">IF(OR(F291="",F291=0),"",E291/F291)</f>
        <v>0.336182336182336</v>
      </c>
      <c r="I291" s="32" t="s">
        <v>187</v>
      </c>
      <c r="J291" s="36" t="n">
        <v>3.09428986375504</v>
      </c>
      <c r="K291" s="36" t="n">
        <f aca="false">$K$8</f>
        <v>1.08142818440797</v>
      </c>
      <c r="L291" s="36" t="n">
        <f aca="false">SQRT(J291^2+K291^2)</f>
        <v>3.27782194131547</v>
      </c>
      <c r="M291" s="47" t="n">
        <f aca="false">IF(G291="","",MAX(0,G291-1.96*L291/100))</f>
        <v>0.599572353767881</v>
      </c>
      <c r="N291" s="47" t="n">
        <f aca="false">IF(G291="","",MIN(1,G291+1.96*L291/100))</f>
        <v>0.728062973867447</v>
      </c>
      <c r="O291" s="66" t="n">
        <f aca="false">ROUND(S291*W291,0)</f>
        <v>51</v>
      </c>
      <c r="P291" s="66" t="n">
        <f aca="false">IF(F291="","",ROUND(SQRT((F291*L291/100)^2+(G291*O291)^2),0))</f>
        <v>36</v>
      </c>
      <c r="R291" s="67" t="n">
        <v>14.973709611078</v>
      </c>
      <c r="S291" s="68" t="n">
        <f aca="false">U291*V291*$F$5</f>
        <v>350.591240875912</v>
      </c>
      <c r="T291" s="69" t="n">
        <f aca="false">MAX(0,MIN(1,R291/100+$D$5))</f>
        <v>0.665406178625895</v>
      </c>
      <c r="U291" s="69" t="n">
        <v>0.313868613138686</v>
      </c>
      <c r="V291" s="68" t="n">
        <v>1117</v>
      </c>
      <c r="W291" s="69" t="n">
        <v>0.144238908687966</v>
      </c>
      <c r="X291" s="70" t="s">
        <v>188</v>
      </c>
      <c r="Y291" s="70" t="s">
        <v>189</v>
      </c>
    </row>
    <row r="292" customFormat="false" ht="15" hidden="false" customHeight="false" outlineLevel="0" collapsed="false">
      <c r="A292" s="32" t="s">
        <v>444</v>
      </c>
      <c r="B292" s="32" t="s">
        <v>508</v>
      </c>
      <c r="C292" s="32" t="s">
        <v>519</v>
      </c>
      <c r="D292" s="66" t="n">
        <f aca="false">ROUND(S292*T292,0)</f>
        <v>1117</v>
      </c>
      <c r="E292" s="66" t="n">
        <f aca="false">ROUND(S292,0)-D292</f>
        <v>524</v>
      </c>
      <c r="F292" s="66" t="n">
        <f aca="false">IF(COUNTA(D292:E292)=0,"",SUM(D292:E292))</f>
        <v>1641</v>
      </c>
      <c r="G292" s="47" t="n">
        <f aca="false">IF(OR(F292="",F292=0),"",D292/F292)</f>
        <v>0.680682510664229</v>
      </c>
      <c r="H292" s="47" t="n">
        <f aca="false">IF(OR(F292="",F292=0),"",E292/F292)</f>
        <v>0.319317489335771</v>
      </c>
      <c r="I292" s="32" t="s">
        <v>290</v>
      </c>
      <c r="J292" s="36" t="n">
        <v>1.97223401507502</v>
      </c>
      <c r="K292" s="36" t="n">
        <f aca="false">$K$8</f>
        <v>1.08142818440797</v>
      </c>
      <c r="L292" s="36" t="n">
        <f aca="false">SQRT(J292^2+K292^2)</f>
        <v>2.24926519740356</v>
      </c>
      <c r="M292" s="47" t="n">
        <f aca="false">IF(G292="","",MAX(0,G292-1.96*L292/100))</f>
        <v>0.636596912795119</v>
      </c>
      <c r="N292" s="47" t="n">
        <f aca="false">IF(G292="","",MIN(1,G292+1.96*L292/100))</f>
        <v>0.724768108533339</v>
      </c>
      <c r="O292" s="66" t="n">
        <f aca="false">ROUND(S292*W292,0)</f>
        <v>103</v>
      </c>
      <c r="P292" s="66" t="n">
        <f aca="false">IF(F292="","",ROUND(SQRT((F292*L292/100)^2+(G292*O292)^2),0))</f>
        <v>79</v>
      </c>
      <c r="R292" s="67" t="n">
        <v>16.4975048206862</v>
      </c>
      <c r="S292" s="68" t="n">
        <f aca="false">U292*V292*$F$5</f>
        <v>1641.003487384</v>
      </c>
      <c r="T292" s="69" t="n">
        <f aca="false">MAX(0,MIN(1,R292/100+$D$5))</f>
        <v>0.680644130721977</v>
      </c>
      <c r="U292" s="69" t="n">
        <v>0.752408751666208</v>
      </c>
      <c r="V292" s="68" t="n">
        <v>2181</v>
      </c>
      <c r="W292" s="69" t="n">
        <v>0.0626598089245614</v>
      </c>
      <c r="X292" s="70" t="s">
        <v>227</v>
      </c>
      <c r="Y292" s="70" t="s">
        <v>189</v>
      </c>
    </row>
    <row r="293" customFormat="false" ht="15" hidden="false" customHeight="false" outlineLevel="0" collapsed="false">
      <c r="A293" s="32" t="s">
        <v>444</v>
      </c>
      <c r="B293" s="32" t="s">
        <v>508</v>
      </c>
      <c r="C293" s="32" t="s">
        <v>520</v>
      </c>
      <c r="D293" s="66" t="n">
        <f aca="false">ROUND(S293*T293,0)</f>
        <v>617</v>
      </c>
      <c r="E293" s="66" t="n">
        <f aca="false">ROUND(S293,0)-D293</f>
        <v>309</v>
      </c>
      <c r="F293" s="66" t="n">
        <f aca="false">IF(COUNTA(D293:E293)=0,"",SUM(D293:E293))</f>
        <v>926</v>
      </c>
      <c r="G293" s="47" t="n">
        <f aca="false">IF(OR(F293="",F293=0),"",D293/F293)</f>
        <v>0.666306695464363</v>
      </c>
      <c r="H293" s="47" t="n">
        <f aca="false">IF(OR(F293="",F293=0),"",E293/F293)</f>
        <v>0.333693304535637</v>
      </c>
      <c r="I293" s="32" t="s">
        <v>187</v>
      </c>
      <c r="J293" s="36" t="n">
        <v>1.97223401507502</v>
      </c>
      <c r="K293" s="36" t="n">
        <f aca="false">$K$8</f>
        <v>1.08142818440797</v>
      </c>
      <c r="L293" s="36" t="n">
        <f aca="false">SQRT(J293^2+K293^2)</f>
        <v>2.24926519740356</v>
      </c>
      <c r="M293" s="47" t="n">
        <f aca="false">IF(G293="","",MAX(0,G293-1.96*L293/100))</f>
        <v>0.622221097595253</v>
      </c>
      <c r="N293" s="47" t="n">
        <f aca="false">IF(G293="","",MIN(1,G293+1.96*L293/100))</f>
        <v>0.710392293333473</v>
      </c>
      <c r="O293" s="66" t="n">
        <f aca="false">ROUND(S293*W293,0)</f>
        <v>58</v>
      </c>
      <c r="P293" s="66" t="n">
        <f aca="false">IF(F293="","",ROUND(SQRT((F293*L293/100)^2+(G293*O293)^2),0))</f>
        <v>44</v>
      </c>
      <c r="R293" s="67" t="n">
        <v>15.0896935992782</v>
      </c>
      <c r="S293" s="68" t="n">
        <f aca="false">U293*V293*$F$5</f>
        <v>925.647509578544</v>
      </c>
      <c r="T293" s="69" t="n">
        <f aca="false">MAX(0,MIN(1,R293/100+$D$5))</f>
        <v>0.666566018507897</v>
      </c>
      <c r="U293" s="69" t="n">
        <v>0.432950191570881</v>
      </c>
      <c r="V293" s="68" t="n">
        <v>2138</v>
      </c>
      <c r="W293" s="69" t="n">
        <v>0.0626598089245614</v>
      </c>
      <c r="X293" s="70" t="s">
        <v>227</v>
      </c>
      <c r="Y293" s="70" t="s">
        <v>189</v>
      </c>
    </row>
    <row r="294" customFormat="false" ht="15" hidden="false" customHeight="false" outlineLevel="0" collapsed="false">
      <c r="A294" s="32" t="s">
        <v>444</v>
      </c>
      <c r="B294" s="32" t="s">
        <v>521</v>
      </c>
      <c r="C294" s="32" t="s">
        <v>522</v>
      </c>
      <c r="D294" s="66" t="n">
        <f aca="false">ROUND(S294*T294,0)</f>
        <v>1102</v>
      </c>
      <c r="E294" s="66" t="n">
        <f aca="false">ROUND(S294,0)-D294</f>
        <v>1138</v>
      </c>
      <c r="F294" s="66" t="n">
        <f aca="false">IF(COUNTA(D294:E294)=0,"",SUM(D294:E294))</f>
        <v>2240</v>
      </c>
      <c r="G294" s="47" t="n">
        <f aca="false">IF(OR(F294="",F294=0),"",D294/F294)</f>
        <v>0.491964285714286</v>
      </c>
      <c r="H294" s="47" t="n">
        <f aca="false">IF(OR(F294="",F294=0),"",E294/F294)</f>
        <v>0.508035714285714</v>
      </c>
      <c r="I294" s="32" t="s">
        <v>450</v>
      </c>
      <c r="J294" s="36" t="n">
        <v>1.97223401507502</v>
      </c>
      <c r="K294" s="36" t="n">
        <f aca="false">$K$8</f>
        <v>1.08142818440797</v>
      </c>
      <c r="L294" s="36" t="n">
        <f aca="false">SQRT(J294^2+K294^2)</f>
        <v>2.24926519740356</v>
      </c>
      <c r="M294" s="47" t="n">
        <f aca="false">IF(G294="","",MAX(0,G294-1.96*L294/100))</f>
        <v>0.447878687845176</v>
      </c>
      <c r="N294" s="47" t="n">
        <f aca="false">IF(G294="","",MIN(1,G294+1.96*L294/100))</f>
        <v>0.536049883583395</v>
      </c>
      <c r="O294" s="66" t="n">
        <f aca="false">ROUND(S294*W294,0)</f>
        <v>140</v>
      </c>
      <c r="P294" s="66" t="n">
        <f aca="false">IF(F294="","",ROUND(SQRT((F294*L294/100)^2+(G294*O294)^2),0))</f>
        <v>85</v>
      </c>
      <c r="R294" s="67" t="n">
        <v>-2.37175898288645</v>
      </c>
      <c r="S294" s="68" t="n">
        <f aca="false">U294*V294*$F$5</f>
        <v>2239.6676583846</v>
      </c>
      <c r="T294" s="69" t="n">
        <f aca="false">MAX(0,MIN(1,R294/100+$D$5))</f>
        <v>0.491951492686251</v>
      </c>
      <c r="U294" s="69" t="n">
        <v>0.638165680473373</v>
      </c>
      <c r="V294" s="68" t="n">
        <v>3509.53949250809</v>
      </c>
      <c r="W294" s="69" t="n">
        <v>0.0626598089245614</v>
      </c>
      <c r="X294" s="70" t="s">
        <v>227</v>
      </c>
      <c r="Y294" s="70" t="s">
        <v>451</v>
      </c>
    </row>
    <row r="295" customFormat="false" ht="15" hidden="false" customHeight="false" outlineLevel="0" collapsed="false">
      <c r="A295" s="32" t="s">
        <v>444</v>
      </c>
      <c r="B295" s="32" t="s">
        <v>521</v>
      </c>
      <c r="C295" s="32" t="s">
        <v>523</v>
      </c>
      <c r="D295" s="66" t="n">
        <f aca="false">ROUND(S295*T295,0)</f>
        <v>1305</v>
      </c>
      <c r="E295" s="66" t="n">
        <f aca="false">ROUND(S295,0)-D295</f>
        <v>1169</v>
      </c>
      <c r="F295" s="66" t="n">
        <f aca="false">IF(COUNTA(D295:E295)=0,"",SUM(D295:E295))</f>
        <v>2474</v>
      </c>
      <c r="G295" s="47" t="n">
        <f aca="false">IF(OR(F295="",F295=0),"",D295/F295)</f>
        <v>0.527485852869846</v>
      </c>
      <c r="H295" s="47" t="n">
        <f aca="false">IF(OR(F295="",F295=0),"",E295/F295)</f>
        <v>0.472514147130154</v>
      </c>
      <c r="I295" s="32" t="s">
        <v>450</v>
      </c>
      <c r="J295" s="36" t="n">
        <v>1.97223401507502</v>
      </c>
      <c r="K295" s="36" t="n">
        <f aca="false">$K$8</f>
        <v>1.08142818440797</v>
      </c>
      <c r="L295" s="36" t="n">
        <f aca="false">SQRT(J295^2+K295^2)</f>
        <v>2.24926519740356</v>
      </c>
      <c r="M295" s="47" t="n">
        <f aca="false">IF(G295="","",MAX(0,G295-1.96*L295/100))</f>
        <v>0.483400255000737</v>
      </c>
      <c r="N295" s="47" t="n">
        <f aca="false">IF(G295="","",MIN(1,G295+1.96*L295/100))</f>
        <v>0.571571450738956</v>
      </c>
      <c r="O295" s="66" t="n">
        <f aca="false">ROUND(S295*W295,0)</f>
        <v>155</v>
      </c>
      <c r="P295" s="66" t="n">
        <f aca="false">IF(F295="","",ROUND(SQRT((F295*L295/100)^2+(G295*O295)^2),0))</f>
        <v>99</v>
      </c>
      <c r="R295" s="67" t="n">
        <v>1.15698901422526</v>
      </c>
      <c r="S295" s="68" t="n">
        <f aca="false">U295*V295*$F$5</f>
        <v>2474.2152945572</v>
      </c>
      <c r="T295" s="69" t="n">
        <f aca="false">MAX(0,MIN(1,R295/100+$D$5))</f>
        <v>0.527238972657368</v>
      </c>
      <c r="U295" s="69" t="n">
        <v>0.63349131121643</v>
      </c>
      <c r="V295" s="68" t="n">
        <v>3905.68149988706</v>
      </c>
      <c r="W295" s="69" t="n">
        <v>0.0626598089245614</v>
      </c>
      <c r="X295" s="70" t="s">
        <v>227</v>
      </c>
      <c r="Y295" s="70" t="s">
        <v>451</v>
      </c>
    </row>
    <row r="296" customFormat="false" ht="15" hidden="false" customHeight="false" outlineLevel="0" collapsed="false">
      <c r="A296" s="32" t="s">
        <v>444</v>
      </c>
      <c r="B296" s="32" t="s">
        <v>521</v>
      </c>
      <c r="C296" s="32" t="s">
        <v>524</v>
      </c>
      <c r="D296" s="66" t="n">
        <f aca="false">ROUND(S296*T296,0)</f>
        <v>792</v>
      </c>
      <c r="E296" s="66" t="n">
        <f aca="false">ROUND(S296,0)-D296</f>
        <v>714</v>
      </c>
      <c r="F296" s="66" t="n">
        <f aca="false">IF(COUNTA(D296:E296)=0,"",SUM(D296:E296))</f>
        <v>1506</v>
      </c>
      <c r="G296" s="47" t="n">
        <f aca="false">IF(OR(F296="",F296=0),"",D296/F296)</f>
        <v>0.52589641434263</v>
      </c>
      <c r="H296" s="47" t="n">
        <f aca="false">IF(OR(F296="",F296=0),"",E296/F296)</f>
        <v>0.474103585657371</v>
      </c>
      <c r="I296" s="32" t="s">
        <v>450</v>
      </c>
      <c r="J296" s="36" t="n">
        <v>1.97223401507502</v>
      </c>
      <c r="K296" s="36" t="n">
        <f aca="false">$K$8</f>
        <v>1.08142818440797</v>
      </c>
      <c r="L296" s="36" t="n">
        <f aca="false">SQRT(J296^2+K296^2)</f>
        <v>2.24926519740356</v>
      </c>
      <c r="M296" s="47" t="n">
        <f aca="false">IF(G296="","",MAX(0,G296-1.96*L296/100))</f>
        <v>0.48181081647352</v>
      </c>
      <c r="N296" s="47" t="n">
        <f aca="false">IF(G296="","",MIN(1,G296+1.96*L296/100))</f>
        <v>0.569982012211739</v>
      </c>
      <c r="O296" s="66" t="n">
        <f aca="false">ROUND(S296*W296,0)</f>
        <v>94</v>
      </c>
      <c r="P296" s="66" t="n">
        <f aca="false">IF(F296="","",ROUND(SQRT((F296*L296/100)^2+(G296*O296)^2),0))</f>
        <v>60</v>
      </c>
      <c r="R296" s="67" t="n">
        <v>0.98853798379597</v>
      </c>
      <c r="S296" s="68" t="n">
        <f aca="false">U296*V296*$F$5</f>
        <v>1506.17696530429</v>
      </c>
      <c r="T296" s="69" t="n">
        <f aca="false">MAX(0,MIN(1,R296/100+$D$5))</f>
        <v>0.525554462353075</v>
      </c>
      <c r="U296" s="69" t="n">
        <v>0.613144758735441</v>
      </c>
      <c r="V296" s="68" t="n">
        <v>2456.4785784203</v>
      </c>
      <c r="W296" s="69" t="n">
        <v>0.0626598089245614</v>
      </c>
      <c r="X296" s="70" t="s">
        <v>227</v>
      </c>
      <c r="Y296" s="70" t="s">
        <v>451</v>
      </c>
    </row>
    <row r="297" customFormat="false" ht="15" hidden="false" customHeight="false" outlineLevel="0" collapsed="false">
      <c r="A297" s="32" t="s">
        <v>444</v>
      </c>
      <c r="B297" s="32" t="s">
        <v>521</v>
      </c>
      <c r="C297" s="32" t="s">
        <v>525</v>
      </c>
      <c r="D297" s="66" t="n">
        <f aca="false">ROUND(S297*T297,0)</f>
        <v>1043</v>
      </c>
      <c r="E297" s="66" t="n">
        <f aca="false">ROUND(S297,0)-D297</f>
        <v>913</v>
      </c>
      <c r="F297" s="66" t="n">
        <f aca="false">IF(COUNTA(D297:E297)=0,"",SUM(D297:E297))</f>
        <v>1956</v>
      </c>
      <c r="G297" s="47" t="n">
        <f aca="false">IF(OR(F297="",F297=0),"",D297/F297)</f>
        <v>0.533231083844581</v>
      </c>
      <c r="H297" s="47" t="n">
        <f aca="false">IF(OR(F297="",F297=0),"",E297/F297)</f>
        <v>0.466768916155419</v>
      </c>
      <c r="I297" s="32" t="s">
        <v>450</v>
      </c>
      <c r="J297" s="36" t="n">
        <v>1.97223401507502</v>
      </c>
      <c r="K297" s="36" t="n">
        <f aca="false">$K$8</f>
        <v>1.08142818440797</v>
      </c>
      <c r="L297" s="36" t="n">
        <f aca="false">SQRT(J297^2+K297^2)</f>
        <v>2.24926519740356</v>
      </c>
      <c r="M297" s="47" t="n">
        <f aca="false">IF(G297="","",MAX(0,G297-1.96*L297/100))</f>
        <v>0.489145485975471</v>
      </c>
      <c r="N297" s="47" t="n">
        <f aca="false">IF(G297="","",MIN(1,G297+1.96*L297/100))</f>
        <v>0.57731668171369</v>
      </c>
      <c r="O297" s="66" t="n">
        <f aca="false">ROUND(S297*W297,0)</f>
        <v>123</v>
      </c>
      <c r="P297" s="66" t="n">
        <f aca="false">IF(F297="","",ROUND(SQRT((F297*L297/100)^2+(G297*O297)^2),0))</f>
        <v>79</v>
      </c>
      <c r="R297" s="67" t="n">
        <v>1.7612093968705</v>
      </c>
      <c r="S297" s="68" t="n">
        <f aca="false">U297*V297*$F$5</f>
        <v>1955.76073587295</v>
      </c>
      <c r="T297" s="69" t="n">
        <f aca="false">MAX(0,MIN(1,R297/100+$D$5))</f>
        <v>0.53328117648382</v>
      </c>
      <c r="U297" s="69" t="n">
        <v>0.58428001228124</v>
      </c>
      <c r="V297" s="68" t="n">
        <v>3347.30042918455</v>
      </c>
      <c r="W297" s="69" t="n">
        <v>0.0626598089245614</v>
      </c>
      <c r="X297" s="70" t="s">
        <v>227</v>
      </c>
      <c r="Y297" s="70" t="s">
        <v>451</v>
      </c>
    </row>
    <row r="298" customFormat="false" ht="15" hidden="false" customHeight="false" outlineLevel="0" collapsed="false">
      <c r="A298" s="32" t="s">
        <v>444</v>
      </c>
      <c r="B298" s="32" t="s">
        <v>526</v>
      </c>
      <c r="C298" s="32" t="s">
        <v>526</v>
      </c>
      <c r="D298" s="66" t="n">
        <f aca="false">ROUND(S298*T298,0)</f>
        <v>480</v>
      </c>
      <c r="E298" s="66" t="n">
        <f aca="false">ROUND(S298,0)-D298</f>
        <v>331</v>
      </c>
      <c r="F298" s="66" t="n">
        <f aca="false">IF(COUNTA(D298:E298)=0,"",SUM(D298:E298))</f>
        <v>811</v>
      </c>
      <c r="G298" s="47" t="n">
        <f aca="false">IF(OR(F298="",F298=0),"",D298/F298)</f>
        <v>0.591861898890259</v>
      </c>
      <c r="H298" s="47" t="n">
        <f aca="false">IF(OR(F298="",F298=0),"",E298/F298)</f>
        <v>0.408138101109741</v>
      </c>
      <c r="I298" s="32" t="s">
        <v>187</v>
      </c>
      <c r="J298" s="36" t="n">
        <v>2.14160243278479</v>
      </c>
      <c r="K298" s="36" t="n">
        <f aca="false">$K$8</f>
        <v>1.08142818440797</v>
      </c>
      <c r="L298" s="36" t="n">
        <f aca="false">SQRT(J298^2+K298^2)</f>
        <v>2.39915566359118</v>
      </c>
      <c r="M298" s="47" t="n">
        <f aca="false">IF(G298="","",MAX(0,G298-1.96*L298/100))</f>
        <v>0.544838447883872</v>
      </c>
      <c r="N298" s="47" t="n">
        <f aca="false">IF(G298="","",MIN(1,G298+1.96*L298/100))</f>
        <v>0.638885349896646</v>
      </c>
      <c r="O298" s="66" t="n">
        <f aca="false">ROUND(S298*W298,0)</f>
        <v>69</v>
      </c>
      <c r="P298" s="66" t="n">
        <f aca="false">IF(F298="","",ROUND(SQRT((F298*L298/100)^2+(G298*O298)^2),0))</f>
        <v>45</v>
      </c>
      <c r="R298" s="67" t="n">
        <v>7.57871210107496</v>
      </c>
      <c r="S298" s="68" t="n">
        <f aca="false">U298*V298*$F$5</f>
        <v>811.2722513089</v>
      </c>
      <c r="T298" s="69" t="n">
        <f aca="false">MAX(0,MIN(1,R298/100+$D$5))</f>
        <v>0.591456203525865</v>
      </c>
      <c r="U298" s="69" t="n">
        <v>0.424083769633508</v>
      </c>
      <c r="V298" s="68" t="n">
        <v>1913</v>
      </c>
      <c r="W298" s="69" t="n">
        <v>0.084758520671361</v>
      </c>
      <c r="X298" s="70" t="s">
        <v>194</v>
      </c>
      <c r="Y298" s="70" t="s">
        <v>189</v>
      </c>
    </row>
    <row r="299" customFormat="false" ht="15" hidden="false" customHeight="false" outlineLevel="0" collapsed="false">
      <c r="A299" s="32" t="s">
        <v>444</v>
      </c>
      <c r="B299" s="32" t="s">
        <v>527</v>
      </c>
      <c r="C299" s="32" t="s">
        <v>527</v>
      </c>
      <c r="D299" s="66" t="n">
        <f aca="false">ROUND(S299*T299,0)</f>
        <v>75</v>
      </c>
      <c r="E299" s="66" t="n">
        <f aca="false">ROUND(S299,0)-D299</f>
        <v>69</v>
      </c>
      <c r="F299" s="66" t="n">
        <f aca="false">IF(COUNTA(D299:E299)=0,"",SUM(D299:E299))</f>
        <v>144</v>
      </c>
      <c r="G299" s="47" t="n">
        <f aca="false">IF(OR(F299="",F299=0),"",D299/F299)</f>
        <v>0.520833333333333</v>
      </c>
      <c r="H299" s="47" t="n">
        <f aca="false">IF(OR(F299="",F299=0),"",E299/F299)</f>
        <v>0.479166666666667</v>
      </c>
      <c r="I299" s="32" t="s">
        <v>187</v>
      </c>
      <c r="J299" s="36" t="n">
        <v>3.09428986375504</v>
      </c>
      <c r="K299" s="36" t="n">
        <f aca="false">$K$8</f>
        <v>1.08142818440797</v>
      </c>
      <c r="L299" s="36" t="n">
        <f aca="false">SQRT(J299^2+K299^2)</f>
        <v>3.27782194131547</v>
      </c>
      <c r="M299" s="47" t="n">
        <f aca="false">IF(G299="","",MAX(0,G299-1.96*L299/100))</f>
        <v>0.45658802328355</v>
      </c>
      <c r="N299" s="47" t="n">
        <f aca="false">IF(G299="","",MIN(1,G299+1.96*L299/100))</f>
        <v>0.585078643383117</v>
      </c>
      <c r="O299" s="66" t="n">
        <f aca="false">ROUND(S299*W299,0)</f>
        <v>21</v>
      </c>
      <c r="P299" s="66" t="n">
        <f aca="false">IF(F299="","",ROUND(SQRT((F299*L299/100)^2+(G299*O299)^2),0))</f>
        <v>12</v>
      </c>
      <c r="R299" s="67" t="n">
        <v>0.690787957917707</v>
      </c>
      <c r="S299" s="68" t="n">
        <f aca="false">U299*V299*$F$5</f>
        <v>143.630597014925</v>
      </c>
      <c r="T299" s="69" t="n">
        <f aca="false">MAX(0,MIN(1,R299/100+$D$5))</f>
        <v>0.522576962094292</v>
      </c>
      <c r="U299" s="69" t="n">
        <v>0.526119402985075</v>
      </c>
      <c r="V299" s="68" t="n">
        <v>273</v>
      </c>
      <c r="W299" s="69" t="n">
        <v>0.144238908687966</v>
      </c>
      <c r="X299" s="70" t="s">
        <v>188</v>
      </c>
      <c r="Y299" s="70" t="s">
        <v>189</v>
      </c>
    </row>
    <row r="300" customFormat="false" ht="15" hidden="false" customHeight="false" outlineLevel="0" collapsed="false">
      <c r="A300" s="32" t="s">
        <v>444</v>
      </c>
      <c r="B300" s="32" t="s">
        <v>351</v>
      </c>
      <c r="C300" s="32" t="s">
        <v>528</v>
      </c>
      <c r="D300" s="66" t="n">
        <f aca="false">ROUND(S300*T300,0)</f>
        <v>737</v>
      </c>
      <c r="E300" s="66" t="n">
        <f aca="false">ROUND(S300,0)-D300</f>
        <v>559</v>
      </c>
      <c r="F300" s="66" t="n">
        <f aca="false">IF(COUNTA(D300:E300)=0,"",SUM(D300:E300))</f>
        <v>1296</v>
      </c>
      <c r="G300" s="47" t="n">
        <f aca="false">IF(OR(F300="",F300=0),"",D300/F300)</f>
        <v>0.568672839506173</v>
      </c>
      <c r="H300" s="47" t="n">
        <f aca="false">IF(OR(F300="",F300=0),"",E300/F300)</f>
        <v>0.431327160493827</v>
      </c>
      <c r="I300" s="32" t="s">
        <v>187</v>
      </c>
      <c r="J300" s="36" t="n">
        <v>1.97223401507502</v>
      </c>
      <c r="K300" s="36" t="n">
        <f aca="false">$K$8</f>
        <v>1.08142818440797</v>
      </c>
      <c r="L300" s="36" t="n">
        <f aca="false">SQRT(J300^2+K300^2)</f>
        <v>2.24926519740356</v>
      </c>
      <c r="M300" s="47" t="n">
        <f aca="false">IF(G300="","",MAX(0,G300-1.96*L300/100))</f>
        <v>0.524587241637063</v>
      </c>
      <c r="N300" s="47" t="n">
        <f aca="false">IF(G300="","",MIN(1,G300+1.96*L300/100))</f>
        <v>0.612758437375283</v>
      </c>
      <c r="O300" s="66" t="n">
        <f aca="false">ROUND(S300*W300,0)</f>
        <v>81</v>
      </c>
      <c r="P300" s="66" t="n">
        <f aca="false">IF(F300="","",ROUND(SQRT((F300*L300/100)^2+(G300*O300)^2),0))</f>
        <v>55</v>
      </c>
      <c r="R300" s="67" t="n">
        <v>5.32099561906306</v>
      </c>
      <c r="S300" s="68" t="n">
        <f aca="false">U300*V300*$F$5</f>
        <v>1296.13085052843</v>
      </c>
      <c r="T300" s="69" t="n">
        <f aca="false">MAX(0,MIN(1,R300/100+$D$5))</f>
        <v>0.568879038705746</v>
      </c>
      <c r="U300" s="69" t="n">
        <v>0.662304982385506</v>
      </c>
      <c r="V300" s="68" t="n">
        <v>1957</v>
      </c>
      <c r="W300" s="69" t="n">
        <v>0.0626598089245614</v>
      </c>
      <c r="X300" s="70" t="s">
        <v>227</v>
      </c>
      <c r="Y300" s="70" t="s">
        <v>189</v>
      </c>
    </row>
    <row r="301" customFormat="false" ht="15" hidden="false" customHeight="false" outlineLevel="0" collapsed="false">
      <c r="A301" s="32" t="s">
        <v>444</v>
      </c>
      <c r="B301" s="32" t="s">
        <v>351</v>
      </c>
      <c r="C301" s="32" t="s">
        <v>529</v>
      </c>
      <c r="D301" s="66" t="n">
        <f aca="false">ROUND(S301*T301,0)</f>
        <v>711</v>
      </c>
      <c r="E301" s="66" t="n">
        <f aca="false">ROUND(S301,0)-D301</f>
        <v>603</v>
      </c>
      <c r="F301" s="66" t="n">
        <f aca="false">IF(COUNTA(D301:E301)=0,"",SUM(D301:E301))</f>
        <v>1314</v>
      </c>
      <c r="G301" s="47" t="n">
        <f aca="false">IF(OR(F301="",F301=0),"",D301/F301)</f>
        <v>0.541095890410959</v>
      </c>
      <c r="H301" s="47" t="n">
        <f aca="false">IF(OR(F301="",F301=0),"",E301/F301)</f>
        <v>0.458904109589041</v>
      </c>
      <c r="I301" s="32" t="s">
        <v>187</v>
      </c>
      <c r="J301" s="36" t="n">
        <v>1.97223401507502</v>
      </c>
      <c r="K301" s="36" t="n">
        <f aca="false">$K$8</f>
        <v>1.08142818440797</v>
      </c>
      <c r="L301" s="36" t="n">
        <f aca="false">SQRT(J301^2+K301^2)</f>
        <v>2.24926519740356</v>
      </c>
      <c r="M301" s="47" t="n">
        <f aca="false">IF(G301="","",MAX(0,G301-1.96*L301/100))</f>
        <v>0.497010292541849</v>
      </c>
      <c r="N301" s="47" t="n">
        <f aca="false">IF(G301="","",MIN(1,G301+1.96*L301/100))</f>
        <v>0.585181488280069</v>
      </c>
      <c r="O301" s="66" t="n">
        <f aca="false">ROUND(S301*W301,0)</f>
        <v>82</v>
      </c>
      <c r="P301" s="66" t="n">
        <f aca="false">IF(F301="","",ROUND(SQRT((F301*L301/100)^2+(G301*O301)^2),0))</f>
        <v>53</v>
      </c>
      <c r="R301" s="67" t="n">
        <v>2.52908064315674</v>
      </c>
      <c r="S301" s="68" t="n">
        <f aca="false">U301*V301*$F$5</f>
        <v>1313.559</v>
      </c>
      <c r="T301" s="69" t="n">
        <f aca="false">MAX(0,MIN(1,R301/100+$D$5))</f>
        <v>0.540959888946683</v>
      </c>
      <c r="U301" s="69" t="n">
        <v>0.6695</v>
      </c>
      <c r="V301" s="68" t="n">
        <v>1962</v>
      </c>
      <c r="W301" s="69" t="n">
        <v>0.0626598089245614</v>
      </c>
      <c r="X301" s="70" t="s">
        <v>227</v>
      </c>
      <c r="Y301" s="70" t="s">
        <v>189</v>
      </c>
    </row>
    <row r="302" customFormat="false" ht="15" hidden="false" customHeight="false" outlineLevel="0" collapsed="false">
      <c r="A302" s="32" t="s">
        <v>444</v>
      </c>
      <c r="B302" s="32" t="s">
        <v>351</v>
      </c>
      <c r="C302" s="32" t="s">
        <v>530</v>
      </c>
      <c r="D302" s="66" t="n">
        <f aca="false">ROUND(S302*T302,0)</f>
        <v>382</v>
      </c>
      <c r="E302" s="66" t="n">
        <f aca="false">ROUND(S302,0)-D302</f>
        <v>348</v>
      </c>
      <c r="F302" s="66" t="n">
        <f aca="false">IF(COUNTA(D302:E302)=0,"",SUM(D302:E302))</f>
        <v>730</v>
      </c>
      <c r="G302" s="47" t="n">
        <f aca="false">IF(OR(F302="",F302=0),"",D302/F302)</f>
        <v>0.523287671232877</v>
      </c>
      <c r="H302" s="47" t="n">
        <f aca="false">IF(OR(F302="",F302=0),"",E302/F302)</f>
        <v>0.476712328767123</v>
      </c>
      <c r="I302" s="32" t="s">
        <v>187</v>
      </c>
      <c r="J302" s="36" t="n">
        <v>2.14160243278479</v>
      </c>
      <c r="K302" s="36" t="n">
        <f aca="false">$K$8</f>
        <v>1.08142818440797</v>
      </c>
      <c r="L302" s="36" t="n">
        <f aca="false">SQRT(J302^2+K302^2)</f>
        <v>2.39915566359118</v>
      </c>
      <c r="M302" s="47" t="n">
        <f aca="false">IF(G302="","",MAX(0,G302-1.96*L302/100))</f>
        <v>0.47626422022649</v>
      </c>
      <c r="N302" s="47" t="n">
        <f aca="false">IF(G302="","",MIN(1,G302+1.96*L302/100))</f>
        <v>0.570311122239264</v>
      </c>
      <c r="O302" s="66" t="n">
        <f aca="false">ROUND(S302*W302,0)</f>
        <v>62</v>
      </c>
      <c r="P302" s="66" t="n">
        <f aca="false">IF(F302="","",ROUND(SQRT((F302*L302/100)^2+(G302*O302)^2),0))</f>
        <v>37</v>
      </c>
      <c r="R302" s="67" t="n">
        <v>0.71415944428906</v>
      </c>
      <c r="S302" s="68" t="n">
        <f aca="false">U302*V302*$F$5</f>
        <v>730.386706948641</v>
      </c>
      <c r="T302" s="69" t="n">
        <f aca="false">MAX(0,MIN(1,R302/100+$D$5))</f>
        <v>0.522810676958006</v>
      </c>
      <c r="U302" s="69" t="n">
        <v>0.731117824773414</v>
      </c>
      <c r="V302" s="68" t="n">
        <v>999</v>
      </c>
      <c r="W302" s="69" t="n">
        <v>0.084758520671361</v>
      </c>
      <c r="X302" s="70" t="s">
        <v>194</v>
      </c>
      <c r="Y302" s="70" t="s">
        <v>189</v>
      </c>
    </row>
    <row r="303" customFormat="false" ht="15" hidden="false" customHeight="false" outlineLevel="0" collapsed="false">
      <c r="A303" s="32" t="s">
        <v>444</v>
      </c>
      <c r="B303" s="32" t="s">
        <v>351</v>
      </c>
      <c r="C303" s="32" t="s">
        <v>531</v>
      </c>
      <c r="D303" s="66" t="n">
        <f aca="false">ROUND(S303*T303,0)</f>
        <v>594</v>
      </c>
      <c r="E303" s="66" t="n">
        <f aca="false">ROUND(S303,0)-D303</f>
        <v>561</v>
      </c>
      <c r="F303" s="66" t="n">
        <f aca="false">IF(COUNTA(D303:E303)=0,"",SUM(D303:E303))</f>
        <v>1155</v>
      </c>
      <c r="G303" s="47" t="n">
        <f aca="false">IF(OR(F303="",F303=0),"",D303/F303)</f>
        <v>0.514285714285714</v>
      </c>
      <c r="H303" s="47" t="n">
        <f aca="false">IF(OR(F303="",F303=0),"",E303/F303)</f>
        <v>0.485714285714286</v>
      </c>
      <c r="I303" s="32" t="s">
        <v>187</v>
      </c>
      <c r="J303" s="36" t="n">
        <v>1.97223401507502</v>
      </c>
      <c r="K303" s="36" t="n">
        <f aca="false">$K$8</f>
        <v>1.08142818440797</v>
      </c>
      <c r="L303" s="36" t="n">
        <f aca="false">SQRT(J303^2+K303^2)</f>
        <v>2.24926519740356</v>
      </c>
      <c r="M303" s="47" t="n">
        <f aca="false">IF(G303="","",MAX(0,G303-1.96*L303/100))</f>
        <v>0.470200116416605</v>
      </c>
      <c r="N303" s="47" t="n">
        <f aca="false">IF(G303="","",MIN(1,G303+1.96*L303/100))</f>
        <v>0.558371312154824</v>
      </c>
      <c r="O303" s="66" t="n">
        <f aca="false">ROUND(S303*W303,0)</f>
        <v>72</v>
      </c>
      <c r="P303" s="66" t="n">
        <f aca="false">IF(F303="","",ROUND(SQRT((F303*L303/100)^2+(G303*O303)^2),0))</f>
        <v>45</v>
      </c>
      <c r="R303" s="67" t="n">
        <v>-0.105632494360312</v>
      </c>
      <c r="S303" s="68" t="n">
        <f aca="false">U303*V303*$F$5</f>
        <v>1154.58674351585</v>
      </c>
      <c r="T303" s="69" t="n">
        <f aca="false">MAX(0,MIN(1,R303/100+$D$5))</f>
        <v>0.514612757571512</v>
      </c>
      <c r="U303" s="69" t="n">
        <v>0.660518731988472</v>
      </c>
      <c r="V303" s="68" t="n">
        <v>1748</v>
      </c>
      <c r="W303" s="69" t="n">
        <v>0.0626598089245614</v>
      </c>
      <c r="X303" s="70" t="s">
        <v>227</v>
      </c>
      <c r="Y303" s="70" t="s">
        <v>189</v>
      </c>
    </row>
    <row r="304" customFormat="false" ht="15" hidden="false" customHeight="false" outlineLevel="0" collapsed="false">
      <c r="A304" s="32" t="s">
        <v>444</v>
      </c>
      <c r="B304" s="32" t="s">
        <v>351</v>
      </c>
      <c r="C304" s="32" t="s">
        <v>532</v>
      </c>
      <c r="D304" s="66" t="n">
        <f aca="false">ROUND(S304*T304,0)</f>
        <v>660</v>
      </c>
      <c r="E304" s="66" t="n">
        <f aca="false">ROUND(S304,0)-D304</f>
        <v>541</v>
      </c>
      <c r="F304" s="66" t="n">
        <f aca="false">IF(COUNTA(D304:E304)=0,"",SUM(D304:E304))</f>
        <v>1201</v>
      </c>
      <c r="G304" s="47" t="n">
        <f aca="false">IF(OR(F304="",F304=0),"",D304/F304)</f>
        <v>0.549542048293089</v>
      </c>
      <c r="H304" s="47" t="n">
        <f aca="false">IF(OR(F304="",F304=0),"",E304/F304)</f>
        <v>0.450457951706911</v>
      </c>
      <c r="I304" s="32" t="s">
        <v>187</v>
      </c>
      <c r="J304" s="36" t="n">
        <v>1.97223401507502</v>
      </c>
      <c r="K304" s="36" t="n">
        <f aca="false">$K$8</f>
        <v>1.08142818440797</v>
      </c>
      <c r="L304" s="36" t="n">
        <f aca="false">SQRT(J304^2+K304^2)</f>
        <v>2.24926519740356</v>
      </c>
      <c r="M304" s="47" t="n">
        <f aca="false">IF(G304="","",MAX(0,G304-1.96*L304/100))</f>
        <v>0.505456450423979</v>
      </c>
      <c r="N304" s="47" t="n">
        <f aca="false">IF(G304="","",MIN(1,G304+1.96*L304/100))</f>
        <v>0.593627646162199</v>
      </c>
      <c r="O304" s="66" t="n">
        <f aca="false">ROUND(S304*W304,0)</f>
        <v>75</v>
      </c>
      <c r="P304" s="66" t="n">
        <f aca="false">IF(F304="","",ROUND(SQRT((F304*L304/100)^2+(G304*O304)^2),0))</f>
        <v>49</v>
      </c>
      <c r="R304" s="67" t="n">
        <v>3.36748394479755</v>
      </c>
      <c r="S304" s="68" t="n">
        <f aca="false">U304*V304*$F$5</f>
        <v>1201.08993448481</v>
      </c>
      <c r="T304" s="69" t="n">
        <f aca="false">MAX(0,MIN(1,R304/100+$D$5))</f>
        <v>0.549343921963091</v>
      </c>
      <c r="U304" s="69" t="n">
        <v>0.687909469922573</v>
      </c>
      <c r="V304" s="68" t="n">
        <v>1746</v>
      </c>
      <c r="W304" s="69" t="n">
        <v>0.0626598089245614</v>
      </c>
      <c r="X304" s="70" t="s">
        <v>227</v>
      </c>
      <c r="Y304" s="70" t="s">
        <v>189</v>
      </c>
    </row>
    <row r="305" customFormat="false" ht="15" hidden="false" customHeight="false" outlineLevel="0" collapsed="false">
      <c r="A305" s="32" t="s">
        <v>444</v>
      </c>
      <c r="B305" s="32" t="s">
        <v>351</v>
      </c>
      <c r="C305" s="32" t="s">
        <v>533</v>
      </c>
      <c r="D305" s="66" t="n">
        <f aca="false">ROUND(S305*T305,0)</f>
        <v>388</v>
      </c>
      <c r="E305" s="66" t="n">
        <f aca="false">ROUND(S305,0)-D305</f>
        <v>342</v>
      </c>
      <c r="F305" s="66" t="n">
        <f aca="false">IF(COUNTA(D305:E305)=0,"",SUM(D305:E305))</f>
        <v>730</v>
      </c>
      <c r="G305" s="47" t="n">
        <f aca="false">IF(OR(F305="",F305=0),"",D305/F305)</f>
        <v>0.531506849315069</v>
      </c>
      <c r="H305" s="47" t="n">
        <f aca="false">IF(OR(F305="",F305=0),"",E305/F305)</f>
        <v>0.468493150684932</v>
      </c>
      <c r="I305" s="32" t="s">
        <v>187</v>
      </c>
      <c r="J305" s="36" t="n">
        <v>2.14160243278479</v>
      </c>
      <c r="K305" s="36" t="n">
        <f aca="false">$K$8</f>
        <v>1.08142818440797</v>
      </c>
      <c r="L305" s="36" t="n">
        <f aca="false">SQRT(J305^2+K305^2)</f>
        <v>2.39915566359118</v>
      </c>
      <c r="M305" s="47" t="n">
        <f aca="false">IF(G305="","",MAX(0,G305-1.96*L305/100))</f>
        <v>0.484483398308681</v>
      </c>
      <c r="N305" s="47" t="n">
        <f aca="false">IF(G305="","",MIN(1,G305+1.96*L305/100))</f>
        <v>0.578530300321456</v>
      </c>
      <c r="O305" s="66" t="n">
        <f aca="false">ROUND(S305*W305,0)</f>
        <v>62</v>
      </c>
      <c r="P305" s="66" t="n">
        <f aca="false">IF(F305="","",ROUND(SQRT((F305*L305/100)^2+(G305*O305)^2),0))</f>
        <v>37</v>
      </c>
      <c r="R305" s="67" t="n">
        <v>1.5116361089965</v>
      </c>
      <c r="S305" s="68" t="n">
        <f aca="false">U305*V305*$F$5</f>
        <v>730.182352941177</v>
      </c>
      <c r="T305" s="69" t="n">
        <f aca="false">MAX(0,MIN(1,R305/100+$D$5))</f>
        <v>0.53078544360508</v>
      </c>
      <c r="U305" s="69" t="n">
        <v>0.647899159663866</v>
      </c>
      <c r="V305" s="68" t="n">
        <v>1127</v>
      </c>
      <c r="W305" s="69" t="n">
        <v>0.084758520671361</v>
      </c>
      <c r="X305" s="70" t="s">
        <v>194</v>
      </c>
      <c r="Y305" s="70" t="s">
        <v>189</v>
      </c>
    </row>
    <row r="306" customFormat="false" ht="15" hidden="false" customHeight="false" outlineLevel="0" collapsed="false">
      <c r="A306" s="32" t="s">
        <v>444</v>
      </c>
      <c r="B306" s="32" t="s">
        <v>534</v>
      </c>
      <c r="C306" s="32" t="s">
        <v>535</v>
      </c>
      <c r="D306" s="66" t="n">
        <f aca="false">ROUND(S306*T306,0)</f>
        <v>452</v>
      </c>
      <c r="E306" s="66" t="n">
        <f aca="false">ROUND(S306,0)-D306</f>
        <v>458</v>
      </c>
      <c r="F306" s="66" t="n">
        <f aca="false">IF(COUNTA(D306:E306)=0,"",SUM(D306:E306))</f>
        <v>910</v>
      </c>
      <c r="G306" s="47" t="n">
        <f aca="false">IF(OR(F306="",F306=0),"",D306/F306)</f>
        <v>0.496703296703297</v>
      </c>
      <c r="H306" s="47" t="n">
        <f aca="false">IF(OR(F306="",F306=0),"",E306/F306)</f>
        <v>0.503296703296703</v>
      </c>
      <c r="I306" s="32" t="s">
        <v>187</v>
      </c>
      <c r="J306" s="36" t="n">
        <v>2.14160243278479</v>
      </c>
      <c r="K306" s="36" t="n">
        <f aca="false">$K$8</f>
        <v>1.08142818440797</v>
      </c>
      <c r="L306" s="36" t="n">
        <f aca="false">SQRT(J306^2+K306^2)</f>
        <v>2.39915566359118</v>
      </c>
      <c r="M306" s="47" t="n">
        <f aca="false">IF(G306="","",MAX(0,G306-1.96*L306/100))</f>
        <v>0.44967984569691</v>
      </c>
      <c r="N306" s="47" t="n">
        <f aca="false">IF(G306="","",MIN(1,G306+1.96*L306/100))</f>
        <v>0.543726747709684</v>
      </c>
      <c r="O306" s="66" t="n">
        <f aca="false">ROUND(S306*W306,0)</f>
        <v>77</v>
      </c>
      <c r="P306" s="66" t="n">
        <f aca="false">IF(F306="","",ROUND(SQRT((F306*L306/100)^2+(G306*O306)^2),0))</f>
        <v>44</v>
      </c>
      <c r="R306" s="67" t="n">
        <v>-1.91994636727211</v>
      </c>
      <c r="S306" s="68" t="n">
        <f aca="false">U306*V306*$F$5</f>
        <v>910.483425414365</v>
      </c>
      <c r="T306" s="69" t="n">
        <f aca="false">MAX(0,MIN(1,R306/100+$D$5))</f>
        <v>0.496469618842394</v>
      </c>
      <c r="U306" s="69" t="n">
        <v>0.604972375690608</v>
      </c>
      <c r="V306" s="68" t="n">
        <v>1505</v>
      </c>
      <c r="W306" s="69" t="n">
        <v>0.084758520671361</v>
      </c>
      <c r="X306" s="70" t="s">
        <v>194</v>
      </c>
      <c r="Y306" s="70" t="s">
        <v>189</v>
      </c>
    </row>
    <row r="307" customFormat="false" ht="15" hidden="false" customHeight="false" outlineLevel="0" collapsed="false">
      <c r="A307" s="32" t="s">
        <v>444</v>
      </c>
      <c r="B307" s="32" t="s">
        <v>534</v>
      </c>
      <c r="C307" s="32" t="s">
        <v>536</v>
      </c>
      <c r="D307" s="66" t="n">
        <f aca="false">ROUND(S307*T307,0)</f>
        <v>365</v>
      </c>
      <c r="E307" s="66" t="n">
        <f aca="false">ROUND(S307,0)-D307</f>
        <v>336</v>
      </c>
      <c r="F307" s="66" t="n">
        <f aca="false">IF(COUNTA(D307:E307)=0,"",SUM(D307:E307))</f>
        <v>701</v>
      </c>
      <c r="G307" s="47" t="n">
        <f aca="false">IF(OR(F307="",F307=0),"",D307/F307)</f>
        <v>0.520684736091298</v>
      </c>
      <c r="H307" s="47" t="n">
        <f aca="false">IF(OR(F307="",F307=0),"",E307/F307)</f>
        <v>0.479315263908702</v>
      </c>
      <c r="I307" s="32" t="s">
        <v>187</v>
      </c>
      <c r="J307" s="36" t="n">
        <v>2.14160243278479</v>
      </c>
      <c r="K307" s="36" t="n">
        <f aca="false">$K$8</f>
        <v>1.08142818440797</v>
      </c>
      <c r="L307" s="36" t="n">
        <f aca="false">SQRT(J307^2+K307^2)</f>
        <v>2.39915566359118</v>
      </c>
      <c r="M307" s="47" t="n">
        <f aca="false">IF(G307="","",MAX(0,G307-1.96*L307/100))</f>
        <v>0.473661285084911</v>
      </c>
      <c r="N307" s="47" t="n">
        <f aca="false">IF(G307="","",MIN(1,G307+1.96*L307/100))</f>
        <v>0.567708187097685</v>
      </c>
      <c r="O307" s="66" t="n">
        <f aca="false">ROUND(S307*W307,0)</f>
        <v>59</v>
      </c>
      <c r="P307" s="66" t="n">
        <f aca="false">IF(F307="","",ROUND(SQRT((F307*L307/100)^2+(G307*O307)^2),0))</f>
        <v>35</v>
      </c>
      <c r="R307" s="67" t="n">
        <v>0.536647716865394</v>
      </c>
      <c r="S307" s="68" t="n">
        <f aca="false">U307*V307*$F$5</f>
        <v>700.622033898305</v>
      </c>
      <c r="T307" s="69" t="n">
        <f aca="false">MAX(0,MIN(1,R307/100+$D$5))</f>
        <v>0.521035559683769</v>
      </c>
      <c r="U307" s="69" t="n">
        <v>0.577118644067797</v>
      </c>
      <c r="V307" s="68" t="n">
        <v>1214</v>
      </c>
      <c r="W307" s="69" t="n">
        <v>0.084758520671361</v>
      </c>
      <c r="X307" s="70" t="s">
        <v>194</v>
      </c>
      <c r="Y307" s="70" t="s">
        <v>189</v>
      </c>
    </row>
    <row r="308" customFormat="false" ht="15" hidden="false" customHeight="false" outlineLevel="0" collapsed="false">
      <c r="A308" s="32" t="s">
        <v>444</v>
      </c>
      <c r="B308" s="32" t="s">
        <v>534</v>
      </c>
      <c r="C308" s="32" t="s">
        <v>537</v>
      </c>
      <c r="D308" s="66" t="n">
        <f aca="false">ROUND(S308*T308,0)</f>
        <v>538</v>
      </c>
      <c r="E308" s="66" t="n">
        <f aca="false">ROUND(S308,0)-D308</f>
        <v>479</v>
      </c>
      <c r="F308" s="66" t="n">
        <f aca="false">IF(COUNTA(D308:E308)=0,"",SUM(D308:E308))</f>
        <v>1017</v>
      </c>
      <c r="G308" s="47" t="n">
        <f aca="false">IF(OR(F308="",F308=0),"",D308/F308)</f>
        <v>0.529006882989184</v>
      </c>
      <c r="H308" s="47" t="n">
        <f aca="false">IF(OR(F308="",F308=0),"",E308/F308)</f>
        <v>0.470993117010816</v>
      </c>
      <c r="I308" s="32" t="s">
        <v>187</v>
      </c>
      <c r="J308" s="36" t="n">
        <v>1.97223401507502</v>
      </c>
      <c r="K308" s="36" t="n">
        <f aca="false">$K$8</f>
        <v>1.08142818440797</v>
      </c>
      <c r="L308" s="36" t="n">
        <f aca="false">SQRT(J308^2+K308^2)</f>
        <v>2.24926519740356</v>
      </c>
      <c r="M308" s="47" t="n">
        <f aca="false">IF(G308="","",MAX(0,G308-1.96*L308/100))</f>
        <v>0.484921285120074</v>
      </c>
      <c r="N308" s="47" t="n">
        <f aca="false">IF(G308="","",MIN(1,G308+1.96*L308/100))</f>
        <v>0.573092480858294</v>
      </c>
      <c r="O308" s="66" t="n">
        <f aca="false">ROUND(S308*W308,0)</f>
        <v>64</v>
      </c>
      <c r="P308" s="66" t="n">
        <f aca="false">IF(F308="","",ROUND(SQRT((F308*L308/100)^2+(G308*O308)^2),0))</f>
        <v>41</v>
      </c>
      <c r="R308" s="67" t="n">
        <v>1.35190668681322</v>
      </c>
      <c r="S308" s="68" t="n">
        <f aca="false">U308*V308*$F$5</f>
        <v>1016.60692951016</v>
      </c>
      <c r="T308" s="69" t="n">
        <f aca="false">MAX(0,MIN(1,R308/100+$D$5))</f>
        <v>0.529188149383247</v>
      </c>
      <c r="U308" s="69" t="n">
        <v>0.606929510155317</v>
      </c>
      <c r="V308" s="68" t="n">
        <v>1675</v>
      </c>
      <c r="W308" s="69" t="n">
        <v>0.0626598089245614</v>
      </c>
      <c r="X308" s="70" t="s">
        <v>227</v>
      </c>
      <c r="Y308" s="70" t="s">
        <v>189</v>
      </c>
    </row>
    <row r="309" customFormat="false" ht="15" hidden="false" customHeight="false" outlineLevel="0" collapsed="false">
      <c r="A309" s="32" t="s">
        <v>444</v>
      </c>
      <c r="B309" s="32" t="s">
        <v>538</v>
      </c>
      <c r="C309" s="32" t="s">
        <v>539</v>
      </c>
      <c r="D309" s="66" t="n">
        <f aca="false">ROUND(S309*T309,0)</f>
        <v>463</v>
      </c>
      <c r="E309" s="66" t="n">
        <f aca="false">ROUND(S309,0)-D309</f>
        <v>876</v>
      </c>
      <c r="F309" s="66" t="n">
        <f aca="false">IF(COUNTA(D309:E309)=0,"",SUM(D309:E309))</f>
        <v>1339</v>
      </c>
      <c r="G309" s="47" t="n">
        <f aca="false">IF(OR(F309="",F309=0),"",D309/F309)</f>
        <v>0.345780433159074</v>
      </c>
      <c r="H309" s="47" t="n">
        <f aca="false">IF(OR(F309="",F309=0),"",E309/F309)</f>
        <v>0.654219566840926</v>
      </c>
      <c r="I309" s="32" t="s">
        <v>187</v>
      </c>
      <c r="J309" s="36" t="n">
        <v>1.97223401507502</v>
      </c>
      <c r="K309" s="36" t="n">
        <f aca="false">$K$8</f>
        <v>1.08142818440797</v>
      </c>
      <c r="L309" s="36" t="n">
        <f aca="false">SQRT(J309^2+K309^2)</f>
        <v>2.24926519740356</v>
      </c>
      <c r="M309" s="47" t="n">
        <f aca="false">IF(G309="","",MAX(0,G309-1.96*L309/100))</f>
        <v>0.301694835289964</v>
      </c>
      <c r="N309" s="47" t="n">
        <f aca="false">IF(G309="","",MIN(1,G309+1.96*L309/100))</f>
        <v>0.389866031028184</v>
      </c>
      <c r="O309" s="66" t="n">
        <f aca="false">ROUND(S309*W309,0)</f>
        <v>84</v>
      </c>
      <c r="P309" s="66" t="n">
        <f aca="false">IF(F309="","",ROUND(SQRT((F309*L309/100)^2+(G309*O309)^2),0))</f>
        <v>42</v>
      </c>
      <c r="R309" s="67" t="n">
        <v>-17.0013915881512</v>
      </c>
      <c r="S309" s="68" t="n">
        <f aca="false">U309*V309*$F$5</f>
        <v>1338.7974025974</v>
      </c>
      <c r="T309" s="69" t="n">
        <f aca="false">MAX(0,MIN(1,R309/100+$D$5))</f>
        <v>0.345655166633604</v>
      </c>
      <c r="U309" s="69" t="n">
        <v>0.664415584415585</v>
      </c>
      <c r="V309" s="68" t="n">
        <v>2015</v>
      </c>
      <c r="W309" s="69" t="n">
        <v>0.0626598089245614</v>
      </c>
      <c r="X309" s="70" t="s">
        <v>227</v>
      </c>
      <c r="Y309" s="70" t="s">
        <v>189</v>
      </c>
    </row>
    <row r="310" customFormat="false" ht="15" hidden="false" customHeight="false" outlineLevel="0" collapsed="false">
      <c r="A310" s="32" t="s">
        <v>444</v>
      </c>
      <c r="B310" s="32" t="s">
        <v>538</v>
      </c>
      <c r="C310" s="32" t="s">
        <v>540</v>
      </c>
      <c r="D310" s="66" t="n">
        <f aca="false">ROUND(S310*T310,0)</f>
        <v>522</v>
      </c>
      <c r="E310" s="66" t="n">
        <f aca="false">ROUND(S310,0)-D310</f>
        <v>973</v>
      </c>
      <c r="F310" s="66" t="n">
        <f aca="false">IF(COUNTA(D310:E310)=0,"",SUM(D310:E310))</f>
        <v>1495</v>
      </c>
      <c r="G310" s="47" t="n">
        <f aca="false">IF(OR(F310="",F310=0),"",D310/F310)</f>
        <v>0.349163879598662</v>
      </c>
      <c r="H310" s="47" t="n">
        <f aca="false">IF(OR(F310="",F310=0),"",E310/F310)</f>
        <v>0.650836120401338</v>
      </c>
      <c r="I310" s="32" t="s">
        <v>187</v>
      </c>
      <c r="J310" s="36" t="n">
        <v>1.97223401507502</v>
      </c>
      <c r="K310" s="36" t="n">
        <f aca="false">$K$8</f>
        <v>1.08142818440797</v>
      </c>
      <c r="L310" s="36" t="n">
        <f aca="false">SQRT(J310^2+K310^2)</f>
        <v>2.24926519740356</v>
      </c>
      <c r="M310" s="47" t="n">
        <f aca="false">IF(G310="","",MAX(0,G310-1.96*L310/100))</f>
        <v>0.305078281729553</v>
      </c>
      <c r="N310" s="47" t="n">
        <f aca="false">IF(G310="","",MIN(1,G310+1.96*L310/100))</f>
        <v>0.393249477467772</v>
      </c>
      <c r="O310" s="66" t="n">
        <f aca="false">ROUND(S310*W310,0)</f>
        <v>94</v>
      </c>
      <c r="P310" s="66" t="n">
        <f aca="false">IF(F310="","",ROUND(SQRT((F310*L310/100)^2+(G310*O310)^2),0))</f>
        <v>47</v>
      </c>
      <c r="R310" s="67" t="n">
        <v>-16.6472764055631</v>
      </c>
      <c r="S310" s="68" t="n">
        <f aca="false">U310*V310*$F$5</f>
        <v>1495.44556729444</v>
      </c>
      <c r="T310" s="69" t="n">
        <f aca="false">MAX(0,MIN(1,R310/100+$D$5))</f>
        <v>0.349196318459484</v>
      </c>
      <c r="U310" s="69" t="n">
        <v>0.663757464400551</v>
      </c>
      <c r="V310" s="68" t="n">
        <v>2253</v>
      </c>
      <c r="W310" s="69" t="n">
        <v>0.0626598089245614</v>
      </c>
      <c r="X310" s="70" t="s">
        <v>227</v>
      </c>
      <c r="Y310" s="70" t="s">
        <v>189</v>
      </c>
    </row>
    <row r="311" customFormat="false" ht="15" hidden="false" customHeight="false" outlineLevel="0" collapsed="false">
      <c r="A311" s="32" t="s">
        <v>444</v>
      </c>
      <c r="B311" s="32" t="s">
        <v>538</v>
      </c>
      <c r="C311" s="32" t="s">
        <v>541</v>
      </c>
      <c r="D311" s="66" t="n">
        <f aca="false">ROUND(S311*T311,0)</f>
        <v>160</v>
      </c>
      <c r="E311" s="66" t="n">
        <f aca="false">ROUND(S311,0)-D311</f>
        <v>350</v>
      </c>
      <c r="F311" s="66" t="n">
        <f aca="false">IF(COUNTA(D311:E311)=0,"",SUM(D311:E311))</f>
        <v>510</v>
      </c>
      <c r="G311" s="47" t="n">
        <f aca="false">IF(OR(F311="",F311=0),"",D311/F311)</f>
        <v>0.313725490196078</v>
      </c>
      <c r="H311" s="47" t="n">
        <f aca="false">IF(OR(F311="",F311=0),"",E311/F311)</f>
        <v>0.686274509803922</v>
      </c>
      <c r="I311" s="32" t="s">
        <v>187</v>
      </c>
      <c r="J311" s="36" t="n">
        <v>3.09428986375504</v>
      </c>
      <c r="K311" s="36" t="n">
        <f aca="false">$K$8</f>
        <v>1.08142818440797</v>
      </c>
      <c r="L311" s="36" t="n">
        <f aca="false">SQRT(J311^2+K311^2)</f>
        <v>3.27782194131547</v>
      </c>
      <c r="M311" s="47" t="n">
        <f aca="false">IF(G311="","",MAX(0,G311-1.96*L311/100))</f>
        <v>0.249480180146295</v>
      </c>
      <c r="N311" s="47" t="n">
        <f aca="false">IF(G311="","",MIN(1,G311+1.96*L311/100))</f>
        <v>0.377970800245862</v>
      </c>
      <c r="O311" s="66" t="n">
        <f aca="false">ROUND(S311*W311,0)</f>
        <v>74</v>
      </c>
      <c r="P311" s="66" t="n">
        <f aca="false">IF(F311="","",ROUND(SQRT((F311*L311/100)^2+(G311*O311)^2),0))</f>
        <v>29</v>
      </c>
      <c r="R311" s="67" t="n">
        <v>-20.2369396536052</v>
      </c>
      <c r="S311" s="68" t="n">
        <f aca="false">U311*V311*$F$5</f>
        <v>509.948921679909</v>
      </c>
      <c r="T311" s="69" t="n">
        <f aca="false">MAX(0,MIN(1,R311/100+$D$5))</f>
        <v>0.313299685979063</v>
      </c>
      <c r="U311" s="69" t="n">
        <v>0.557321225879682</v>
      </c>
      <c r="V311" s="68" t="n">
        <v>915</v>
      </c>
      <c r="W311" s="69" t="n">
        <v>0.144238908687966</v>
      </c>
      <c r="X311" s="70" t="s">
        <v>188</v>
      </c>
      <c r="Y311" s="70" t="s">
        <v>189</v>
      </c>
    </row>
    <row r="312" customFormat="false" ht="15" hidden="false" customHeight="false" outlineLevel="0" collapsed="false">
      <c r="A312" s="32" t="s">
        <v>444</v>
      </c>
      <c r="B312" s="32" t="s">
        <v>538</v>
      </c>
      <c r="C312" s="32" t="s">
        <v>542</v>
      </c>
      <c r="D312" s="66" t="n">
        <f aca="false">ROUND(S312*T312,0)</f>
        <v>405</v>
      </c>
      <c r="E312" s="66" t="n">
        <f aca="false">ROUND(S312,0)-D312</f>
        <v>756</v>
      </c>
      <c r="F312" s="66" t="n">
        <f aca="false">IF(COUNTA(D312:E312)=0,"",SUM(D312:E312))</f>
        <v>1161</v>
      </c>
      <c r="G312" s="47" t="n">
        <f aca="false">IF(OR(F312="",F312=0),"",D312/F312)</f>
        <v>0.348837209302326</v>
      </c>
      <c r="H312" s="47" t="n">
        <f aca="false">IF(OR(F312="",F312=0),"",E312/F312)</f>
        <v>0.651162790697675</v>
      </c>
      <c r="I312" s="32" t="s">
        <v>187</v>
      </c>
      <c r="J312" s="36" t="n">
        <v>1.97223401507502</v>
      </c>
      <c r="K312" s="36" t="n">
        <f aca="false">$K$8</f>
        <v>1.08142818440797</v>
      </c>
      <c r="L312" s="36" t="n">
        <f aca="false">SQRT(J312^2+K312^2)</f>
        <v>2.24926519740356</v>
      </c>
      <c r="M312" s="47" t="n">
        <f aca="false">IF(G312="","",MAX(0,G312-1.96*L312/100))</f>
        <v>0.304751611433216</v>
      </c>
      <c r="N312" s="47" t="n">
        <f aca="false">IF(G312="","",MIN(1,G312+1.96*L312/100))</f>
        <v>0.392922807171435</v>
      </c>
      <c r="O312" s="66" t="n">
        <f aca="false">ROUND(S312*W312,0)</f>
        <v>73</v>
      </c>
      <c r="P312" s="66" t="n">
        <f aca="false">IF(F312="","",ROUND(SQRT((F312*L312/100)^2+(G312*O312)^2),0))</f>
        <v>36</v>
      </c>
      <c r="R312" s="67" t="n">
        <v>-16.6839076322631</v>
      </c>
      <c r="S312" s="68" t="n">
        <f aca="false">U312*V312*$F$5</f>
        <v>1161.2700729927</v>
      </c>
      <c r="T312" s="69" t="n">
        <f aca="false">MAX(0,MIN(1,R312/100+$D$5))</f>
        <v>0.348830006192484</v>
      </c>
      <c r="U312" s="69" t="n">
        <v>0.687956204379562</v>
      </c>
      <c r="V312" s="68" t="n">
        <v>1688</v>
      </c>
      <c r="W312" s="69" t="n">
        <v>0.0626598089245614</v>
      </c>
      <c r="X312" s="70" t="s">
        <v>227</v>
      </c>
      <c r="Y312" s="70" t="s">
        <v>189</v>
      </c>
    </row>
    <row r="313" customFormat="false" ht="15" hidden="false" customHeight="false" outlineLevel="0" collapsed="false">
      <c r="A313" s="32" t="s">
        <v>444</v>
      </c>
      <c r="B313" s="32" t="s">
        <v>538</v>
      </c>
      <c r="C313" s="32" t="s">
        <v>543</v>
      </c>
      <c r="D313" s="66" t="n">
        <f aca="false">ROUND(S313*T313,0)</f>
        <v>296</v>
      </c>
      <c r="E313" s="66" t="n">
        <f aca="false">ROUND(S313,0)-D313</f>
        <v>537</v>
      </c>
      <c r="F313" s="66" t="n">
        <f aca="false">IF(COUNTA(D313:E313)=0,"",SUM(D313:E313))</f>
        <v>833</v>
      </c>
      <c r="G313" s="47" t="n">
        <f aca="false">IF(OR(F313="",F313=0),"",D313/F313)</f>
        <v>0.355342136854742</v>
      </c>
      <c r="H313" s="47" t="n">
        <f aca="false">IF(OR(F313="",F313=0),"",E313/F313)</f>
        <v>0.644657863145258</v>
      </c>
      <c r="I313" s="32" t="s">
        <v>187</v>
      </c>
      <c r="J313" s="36" t="n">
        <v>2.14160243278479</v>
      </c>
      <c r="K313" s="36" t="n">
        <f aca="false">$K$8</f>
        <v>1.08142818440797</v>
      </c>
      <c r="L313" s="36" t="n">
        <f aca="false">SQRT(J313^2+K313^2)</f>
        <v>2.39915566359118</v>
      </c>
      <c r="M313" s="47" t="n">
        <f aca="false">IF(G313="","",MAX(0,G313-1.96*L313/100))</f>
        <v>0.308318685848355</v>
      </c>
      <c r="N313" s="47" t="n">
        <f aca="false">IF(G313="","",MIN(1,G313+1.96*L313/100))</f>
        <v>0.402365587861129</v>
      </c>
      <c r="O313" s="66" t="n">
        <f aca="false">ROUND(S313*W313,0)</f>
        <v>71</v>
      </c>
      <c r="P313" s="66" t="n">
        <f aca="false">IF(F313="","",ROUND(SQRT((F313*L313/100)^2+(G313*O313)^2),0))</f>
        <v>32</v>
      </c>
      <c r="R313" s="67" t="n">
        <v>-16.0094302800267</v>
      </c>
      <c r="S313" s="68" t="n">
        <f aca="false">U313*V313*$F$5</f>
        <v>833.484320557492</v>
      </c>
      <c r="T313" s="69" t="n">
        <f aca="false">MAX(0,MIN(1,R313/100+$D$5))</f>
        <v>0.355574779714848</v>
      </c>
      <c r="U313" s="69" t="n">
        <v>0.662020905923345</v>
      </c>
      <c r="V313" s="68" t="n">
        <v>1259</v>
      </c>
      <c r="W313" s="69" t="n">
        <v>0.084758520671361</v>
      </c>
      <c r="X313" s="70" t="s">
        <v>194</v>
      </c>
      <c r="Y313" s="70" t="s">
        <v>189</v>
      </c>
    </row>
    <row r="314" customFormat="false" ht="15" hidden="false" customHeight="false" outlineLevel="0" collapsed="false">
      <c r="A314" s="32" t="s">
        <v>444</v>
      </c>
      <c r="B314" s="32" t="s">
        <v>544</v>
      </c>
      <c r="C314" s="32" t="s">
        <v>545</v>
      </c>
      <c r="D314" s="66" t="n">
        <f aca="false">ROUND(S314*T314,0)</f>
        <v>48</v>
      </c>
      <c r="E314" s="66" t="n">
        <f aca="false">ROUND(S314,0)-D314</f>
        <v>83</v>
      </c>
      <c r="F314" s="66" t="n">
        <f aca="false">IF(COUNTA(D314:E314)=0,"",SUM(D314:E314))</f>
        <v>131</v>
      </c>
      <c r="G314" s="47" t="n">
        <f aca="false">IF(OR(F314="",F314=0),"",D314/F314)</f>
        <v>0.366412213740458</v>
      </c>
      <c r="H314" s="47" t="n">
        <f aca="false">IF(OR(F314="",F314=0),"",E314/F314)</f>
        <v>0.633587786259542</v>
      </c>
      <c r="I314" s="32" t="s">
        <v>187</v>
      </c>
      <c r="J314" s="36" t="n">
        <v>3.09428986375504</v>
      </c>
      <c r="K314" s="36" t="n">
        <f aca="false">$K$8</f>
        <v>1.08142818440797</v>
      </c>
      <c r="L314" s="36" t="n">
        <f aca="false">SQRT(J314^2+K314^2)</f>
        <v>3.27782194131547</v>
      </c>
      <c r="M314" s="47" t="n">
        <f aca="false">IF(G314="","",MAX(0,G314-1.96*L314/100))</f>
        <v>0.302166903690675</v>
      </c>
      <c r="N314" s="47" t="n">
        <f aca="false">IF(G314="","",MIN(1,G314+1.96*L314/100))</f>
        <v>0.430657523790241</v>
      </c>
      <c r="O314" s="66" t="n">
        <f aca="false">ROUND(S314*W314,0)</f>
        <v>19</v>
      </c>
      <c r="P314" s="66" t="n">
        <f aca="false">IF(F314="","",ROUND(SQRT((F314*L314/100)^2+(G314*O314)^2),0))</f>
        <v>8</v>
      </c>
      <c r="R314" s="67" t="n">
        <v>-14.8471764169609</v>
      </c>
      <c r="S314" s="68" t="n">
        <f aca="false">U314*V314*$F$5</f>
        <v>130.654569021387</v>
      </c>
      <c r="T314" s="69" t="n">
        <f aca="false">MAX(0,MIN(1,R314/100+$D$5))</f>
        <v>0.367197318345506</v>
      </c>
      <c r="U314" s="69" t="n">
        <v>0.907323395981853</v>
      </c>
      <c r="V314" s="68" t="n">
        <v>144</v>
      </c>
      <c r="W314" s="69" t="n">
        <v>0.144238908687966</v>
      </c>
      <c r="X314" s="70" t="s">
        <v>188</v>
      </c>
      <c r="Y314" s="70" t="s">
        <v>189</v>
      </c>
    </row>
    <row r="315" customFormat="false" ht="15" hidden="false" customHeight="false" outlineLevel="0" collapsed="false">
      <c r="A315" s="32" t="s">
        <v>444</v>
      </c>
      <c r="B315" s="32" t="s">
        <v>544</v>
      </c>
      <c r="C315" s="32" t="s">
        <v>546</v>
      </c>
      <c r="D315" s="66" t="n">
        <f aca="false">ROUND(S315*T315,0)</f>
        <v>300</v>
      </c>
      <c r="E315" s="66" t="n">
        <f aca="false">ROUND(S315,0)-D315</f>
        <v>584</v>
      </c>
      <c r="F315" s="66" t="n">
        <f aca="false">IF(COUNTA(D315:E315)=0,"",SUM(D315:E315))</f>
        <v>884</v>
      </c>
      <c r="G315" s="47" t="n">
        <f aca="false">IF(OR(F315="",F315=0),"",D315/F315)</f>
        <v>0.339366515837104</v>
      </c>
      <c r="H315" s="47" t="n">
        <f aca="false">IF(OR(F315="",F315=0),"",E315/F315)</f>
        <v>0.660633484162896</v>
      </c>
      <c r="I315" s="32" t="s">
        <v>187</v>
      </c>
      <c r="J315" s="36" t="n">
        <v>2.14160243278479</v>
      </c>
      <c r="K315" s="36" t="n">
        <f aca="false">$K$8</f>
        <v>1.08142818440797</v>
      </c>
      <c r="L315" s="36" t="n">
        <f aca="false">SQRT(J315^2+K315^2)</f>
        <v>2.39915566359118</v>
      </c>
      <c r="M315" s="47" t="n">
        <f aca="false">IF(G315="","",MAX(0,G315-1.96*L315/100))</f>
        <v>0.292343064830717</v>
      </c>
      <c r="N315" s="47" t="n">
        <f aca="false">IF(G315="","",MIN(1,G315+1.96*L315/100))</f>
        <v>0.386389966843491</v>
      </c>
      <c r="O315" s="66" t="n">
        <f aca="false">ROUND(S315*W315,0)</f>
        <v>75</v>
      </c>
      <c r="P315" s="66" t="n">
        <f aca="false">IF(F315="","",ROUND(SQRT((F315*L315/100)^2+(G315*O315)^2),0))</f>
        <v>33</v>
      </c>
      <c r="R315" s="67" t="n">
        <v>-17.6240477583897</v>
      </c>
      <c r="S315" s="68" t="n">
        <f aca="false">U315*V315*$F$5</f>
        <v>884.185372918175</v>
      </c>
      <c r="T315" s="69" t="n">
        <f aca="false">MAX(0,MIN(1,R315/100+$D$5))</f>
        <v>0.339428604931218</v>
      </c>
      <c r="U315" s="69" t="n">
        <v>0.627081824764663</v>
      </c>
      <c r="V315" s="68" t="n">
        <v>1410</v>
      </c>
      <c r="W315" s="69" t="n">
        <v>0.084758520671361</v>
      </c>
      <c r="X315" s="70" t="s">
        <v>194</v>
      </c>
      <c r="Y315" s="70" t="s">
        <v>189</v>
      </c>
    </row>
    <row r="316" customFormat="false" ht="15" hidden="false" customHeight="false" outlineLevel="0" collapsed="false">
      <c r="A316" s="32" t="s">
        <v>444</v>
      </c>
      <c r="B316" s="32" t="s">
        <v>547</v>
      </c>
      <c r="C316" s="32" t="s">
        <v>548</v>
      </c>
      <c r="D316" s="66" t="n">
        <f aca="false">ROUND(S316*T316,0)</f>
        <v>1147</v>
      </c>
      <c r="E316" s="66" t="n">
        <f aca="false">ROUND(S316,0)-D316</f>
        <v>1439</v>
      </c>
      <c r="F316" s="66" t="n">
        <f aca="false">IF(COUNTA(D316:E316)=0,"",SUM(D316:E316))</f>
        <v>2586</v>
      </c>
      <c r="G316" s="47" t="n">
        <f aca="false">IF(OR(F316="",F316=0),"",D316/F316)</f>
        <v>0.44354215003867</v>
      </c>
      <c r="H316" s="47" t="n">
        <f aca="false">IF(OR(F316="",F316=0),"",E316/F316)</f>
        <v>0.55645784996133</v>
      </c>
      <c r="I316" s="32" t="s">
        <v>450</v>
      </c>
      <c r="J316" s="36" t="n">
        <v>1.97223401507502</v>
      </c>
      <c r="K316" s="36" t="n">
        <f aca="false">$K$8</f>
        <v>1.08142818440797</v>
      </c>
      <c r="L316" s="36" t="n">
        <f aca="false">SQRT(J316^2+K316^2)</f>
        <v>2.24926519740356</v>
      </c>
      <c r="M316" s="47" t="n">
        <f aca="false">IF(G316="","",MAX(0,G316-1.96*L316/100))</f>
        <v>0.39945655216956</v>
      </c>
      <c r="N316" s="47" t="n">
        <f aca="false">IF(G316="","",MIN(1,G316+1.96*L316/100))</f>
        <v>0.487627747907779</v>
      </c>
      <c r="O316" s="66" t="n">
        <f aca="false">ROUND(S316*W316,0)</f>
        <v>162</v>
      </c>
      <c r="P316" s="66" t="n">
        <f aca="false">IF(F316="","",ROUND(SQRT((F316*L316/100)^2+(G316*O316)^2),0))</f>
        <v>92</v>
      </c>
      <c r="R316" s="67" t="n">
        <v>-7.21189600227182</v>
      </c>
      <c r="S316" s="68" t="n">
        <f aca="false">U316*V316*$F$5</f>
        <v>2585.53167199744</v>
      </c>
      <c r="T316" s="69" t="n">
        <f aca="false">MAX(0,MIN(1,R316/100+$D$5))</f>
        <v>0.443550122492397</v>
      </c>
      <c r="U316" s="69" t="n">
        <v>0.694527634086578</v>
      </c>
      <c r="V316" s="68" t="n">
        <v>3722.71965160588</v>
      </c>
      <c r="W316" s="69" t="n">
        <v>0.0626598089245614</v>
      </c>
      <c r="X316" s="70" t="s">
        <v>227</v>
      </c>
      <c r="Y316" s="70" t="s">
        <v>451</v>
      </c>
    </row>
    <row r="317" customFormat="false" ht="15" hidden="false" customHeight="false" outlineLevel="0" collapsed="false">
      <c r="A317" s="32" t="s">
        <v>444</v>
      </c>
      <c r="B317" s="32" t="s">
        <v>547</v>
      </c>
      <c r="C317" s="32" t="s">
        <v>549</v>
      </c>
      <c r="D317" s="66" t="n">
        <f aca="false">ROUND(S317*T317,0)</f>
        <v>487</v>
      </c>
      <c r="E317" s="66" t="n">
        <f aca="false">ROUND(S317,0)-D317</f>
        <v>650</v>
      </c>
      <c r="F317" s="66" t="n">
        <f aca="false">IF(COUNTA(D317:E317)=0,"",SUM(D317:E317))</f>
        <v>1137</v>
      </c>
      <c r="G317" s="47" t="n">
        <f aca="false">IF(OR(F317="",F317=0),"",D317/F317)</f>
        <v>0.428320140721196</v>
      </c>
      <c r="H317" s="47" t="n">
        <f aca="false">IF(OR(F317="",F317=0),"",E317/F317)</f>
        <v>0.571679859278804</v>
      </c>
      <c r="I317" s="32" t="s">
        <v>450</v>
      </c>
      <c r="J317" s="36" t="n">
        <v>1.97223401507502</v>
      </c>
      <c r="K317" s="36" t="n">
        <f aca="false">$K$8</f>
        <v>1.08142818440797</v>
      </c>
      <c r="L317" s="36" t="n">
        <f aca="false">SQRT(J317^2+K317^2)</f>
        <v>2.24926519740356</v>
      </c>
      <c r="M317" s="47" t="n">
        <f aca="false">IF(G317="","",MAX(0,G317-1.96*L317/100))</f>
        <v>0.384234542852086</v>
      </c>
      <c r="N317" s="47" t="n">
        <f aca="false">IF(G317="","",MIN(1,G317+1.96*L317/100))</f>
        <v>0.472405738590306</v>
      </c>
      <c r="O317" s="66" t="n">
        <f aca="false">ROUND(S317*W317,0)</f>
        <v>71</v>
      </c>
      <c r="P317" s="66" t="n">
        <f aca="false">IF(F317="","",ROUND(SQRT((F317*L317/100)^2+(G317*O317)^2),0))</f>
        <v>40</v>
      </c>
      <c r="R317" s="67" t="n">
        <v>-8.77422315030117</v>
      </c>
      <c r="S317" s="68" t="n">
        <f aca="false">U317*V317*$F$5</f>
        <v>1136.92431618953</v>
      </c>
      <c r="T317" s="69" t="n">
        <f aca="false">MAX(0,MIN(1,R317/100+$D$5))</f>
        <v>0.427926851012103</v>
      </c>
      <c r="U317" s="69" t="n">
        <v>0.662435083669937</v>
      </c>
      <c r="V317" s="68" t="n">
        <v>1716.28034839412</v>
      </c>
      <c r="W317" s="69" t="n">
        <v>0.0626598089245614</v>
      </c>
      <c r="X317" s="70" t="s">
        <v>227</v>
      </c>
      <c r="Y317" s="70" t="s">
        <v>451</v>
      </c>
    </row>
    <row r="318" customFormat="false" ht="15" hidden="false" customHeight="false" outlineLevel="0" collapsed="false">
      <c r="A318" s="32" t="s">
        <v>444</v>
      </c>
      <c r="B318" s="32" t="s">
        <v>550</v>
      </c>
      <c r="C318" s="32" t="s">
        <v>551</v>
      </c>
      <c r="D318" s="66" t="n">
        <f aca="false">ROUND(S318*T318,0)</f>
        <v>479</v>
      </c>
      <c r="E318" s="66" t="n">
        <f aca="false">ROUND(S318,0)-D318</f>
        <v>435</v>
      </c>
      <c r="F318" s="66" t="n">
        <f aca="false">IF(COUNTA(D318:E318)=0,"",SUM(D318:E318))</f>
        <v>914</v>
      </c>
      <c r="G318" s="47" t="n">
        <f aca="false">IF(OR(F318="",F318=0),"",D318/F318)</f>
        <v>0.524070021881838</v>
      </c>
      <c r="H318" s="47" t="n">
        <f aca="false">IF(OR(F318="",F318=0),"",E318/F318)</f>
        <v>0.475929978118162</v>
      </c>
      <c r="I318" s="32" t="s">
        <v>450</v>
      </c>
      <c r="J318" s="36" t="n">
        <v>1.97223401507502</v>
      </c>
      <c r="K318" s="36" t="n">
        <f aca="false">$K$8</f>
        <v>1.08142818440797</v>
      </c>
      <c r="L318" s="36" t="n">
        <f aca="false">SQRT(J318^2+K318^2)</f>
        <v>2.24926519740356</v>
      </c>
      <c r="M318" s="47" t="n">
        <f aca="false">IF(G318="","",MAX(0,G318-1.96*L318/100))</f>
        <v>0.479984424012728</v>
      </c>
      <c r="N318" s="47" t="n">
        <f aca="false">IF(G318="","",MIN(1,G318+1.96*L318/100))</f>
        <v>0.568155619750948</v>
      </c>
      <c r="O318" s="66" t="n">
        <f aca="false">ROUND(S318*W318,0)</f>
        <v>57</v>
      </c>
      <c r="P318" s="66" t="n">
        <f aca="false">IF(F318="","",ROUND(SQRT((F318*L318/100)^2+(G318*O318)^2),0))</f>
        <v>36</v>
      </c>
      <c r="R318" s="67" t="n">
        <v>0.898393044113684</v>
      </c>
      <c r="S318" s="68" t="n">
        <f aca="false">U318*V318*$F$5</f>
        <v>913.808412570695</v>
      </c>
      <c r="T318" s="69" t="n">
        <f aca="false">MAX(0,MIN(1,R318/100+$D$5))</f>
        <v>0.524653012956252</v>
      </c>
      <c r="U318" s="69" t="n">
        <v>0.678879310344828</v>
      </c>
      <c r="V318" s="68" t="n">
        <v>1346.05429661207</v>
      </c>
      <c r="W318" s="69" t="n">
        <v>0.0626598089245614</v>
      </c>
      <c r="X318" s="70" t="s">
        <v>227</v>
      </c>
      <c r="Y318" s="70" t="s">
        <v>451</v>
      </c>
    </row>
    <row r="319" customFormat="false" ht="15" hidden="false" customHeight="false" outlineLevel="0" collapsed="false">
      <c r="A319" s="32" t="s">
        <v>444</v>
      </c>
      <c r="B319" s="32" t="s">
        <v>550</v>
      </c>
      <c r="C319" s="32" t="s">
        <v>552</v>
      </c>
      <c r="D319" s="66" t="n">
        <f aca="false">ROUND(S319*T319,0)</f>
        <v>525</v>
      </c>
      <c r="E319" s="66" t="n">
        <f aca="false">ROUND(S319,0)-D319</f>
        <v>690</v>
      </c>
      <c r="F319" s="66" t="n">
        <f aca="false">IF(COUNTA(D319:E319)=0,"",SUM(D319:E319))</f>
        <v>1215</v>
      </c>
      <c r="G319" s="47" t="n">
        <f aca="false">IF(OR(F319="",F319=0),"",D319/F319)</f>
        <v>0.432098765432099</v>
      </c>
      <c r="H319" s="47" t="n">
        <f aca="false">IF(OR(F319="",F319=0),"",E319/F319)</f>
        <v>0.567901234567901</v>
      </c>
      <c r="I319" s="32" t="s">
        <v>450</v>
      </c>
      <c r="J319" s="36" t="n">
        <v>1.97223401507502</v>
      </c>
      <c r="K319" s="36" t="n">
        <f aca="false">$K$8</f>
        <v>1.08142818440797</v>
      </c>
      <c r="L319" s="36" t="n">
        <f aca="false">SQRT(J319^2+K319^2)</f>
        <v>2.24926519740356</v>
      </c>
      <c r="M319" s="47" t="n">
        <f aca="false">IF(G319="","",MAX(0,G319-1.96*L319/100))</f>
        <v>0.388013167562989</v>
      </c>
      <c r="N319" s="47" t="n">
        <f aca="false">IF(G319="","",MIN(1,G319+1.96*L319/100))</f>
        <v>0.476184363301208</v>
      </c>
      <c r="O319" s="66" t="n">
        <f aca="false">ROUND(S319*W319,0)</f>
        <v>76</v>
      </c>
      <c r="P319" s="66" t="n">
        <f aca="false">IF(F319="","",ROUND(SQRT((F319*L319/100)^2+(G319*O319)^2),0))</f>
        <v>43</v>
      </c>
      <c r="R319" s="67" t="n">
        <v>-8.38721086666635</v>
      </c>
      <c r="S319" s="68" t="n">
        <f aca="false">U319*V319*$F$5</f>
        <v>1215.44980060908</v>
      </c>
      <c r="T319" s="69" t="n">
        <f aca="false">MAX(0,MIN(1,R319/100+$D$5))</f>
        <v>0.431796973848452</v>
      </c>
      <c r="U319" s="69" t="n">
        <v>0.63739224137931</v>
      </c>
      <c r="V319" s="68" t="n">
        <v>1906.91025353377</v>
      </c>
      <c r="W319" s="69" t="n">
        <v>0.0626598089245614</v>
      </c>
      <c r="X319" s="70" t="s">
        <v>227</v>
      </c>
      <c r="Y319" s="70" t="s">
        <v>451</v>
      </c>
    </row>
    <row r="320" customFormat="false" ht="15" hidden="false" customHeight="false" outlineLevel="0" collapsed="false">
      <c r="A320" s="32" t="s">
        <v>444</v>
      </c>
      <c r="B320" s="32" t="s">
        <v>550</v>
      </c>
      <c r="C320" s="32" t="s">
        <v>553</v>
      </c>
      <c r="D320" s="66" t="n">
        <f aca="false">ROUND(S320*T320,0)</f>
        <v>181</v>
      </c>
      <c r="E320" s="66" t="n">
        <f aca="false">ROUND(S320,0)-D320</f>
        <v>242</v>
      </c>
      <c r="F320" s="66" t="n">
        <f aca="false">IF(COUNTA(D320:E320)=0,"",SUM(D320:E320))</f>
        <v>423</v>
      </c>
      <c r="G320" s="47" t="n">
        <f aca="false">IF(OR(F320="",F320=0),"",D320/F320)</f>
        <v>0.42789598108747</v>
      </c>
      <c r="H320" s="47" t="n">
        <f aca="false">IF(OR(F320="",F320=0),"",E320/F320)</f>
        <v>0.57210401891253</v>
      </c>
      <c r="I320" s="32" t="s">
        <v>450</v>
      </c>
      <c r="J320" s="36" t="n">
        <v>3.09428986375504</v>
      </c>
      <c r="K320" s="36" t="n">
        <f aca="false">$K$8</f>
        <v>1.08142818440797</v>
      </c>
      <c r="L320" s="36" t="n">
        <f aca="false">SQRT(J320^2+K320^2)</f>
        <v>3.27782194131547</v>
      </c>
      <c r="M320" s="47" t="n">
        <f aca="false">IF(G320="","",MAX(0,G320-1.96*L320/100))</f>
        <v>0.363650671037687</v>
      </c>
      <c r="N320" s="47" t="n">
        <f aca="false">IF(G320="","",MIN(1,G320+1.96*L320/100))</f>
        <v>0.492141291137254</v>
      </c>
      <c r="O320" s="66" t="n">
        <f aca="false">ROUND(S320*W320,0)</f>
        <v>61</v>
      </c>
      <c r="P320" s="66" t="n">
        <f aca="false">IF(F320="","",ROUND(SQRT((F320*L320/100)^2+(G320*O320)^2),0))</f>
        <v>30</v>
      </c>
      <c r="R320" s="67" t="n">
        <v>-8.66659542857214</v>
      </c>
      <c r="S320" s="68" t="n">
        <f aca="false">U320*V320*$F$5</f>
        <v>422.849102432417</v>
      </c>
      <c r="T320" s="69" t="n">
        <f aca="false">MAX(0,MIN(1,R320/100+$D$5))</f>
        <v>0.429003128229394</v>
      </c>
      <c r="U320" s="69" t="n">
        <v>0.645259938837921</v>
      </c>
      <c r="V320" s="68" t="n">
        <v>655.31590756114</v>
      </c>
      <c r="W320" s="69" t="n">
        <v>0.144238908687966</v>
      </c>
      <c r="X320" s="70" t="s">
        <v>188</v>
      </c>
      <c r="Y320" s="70" t="s">
        <v>451</v>
      </c>
    </row>
    <row r="321" customFormat="false" ht="15" hidden="false" customHeight="false" outlineLevel="0" collapsed="false">
      <c r="A321" s="32" t="s">
        <v>444</v>
      </c>
      <c r="B321" s="32" t="s">
        <v>550</v>
      </c>
      <c r="C321" s="32" t="s">
        <v>554</v>
      </c>
      <c r="D321" s="66" t="n">
        <f aca="false">ROUND(S321*T321,0)</f>
        <v>388</v>
      </c>
      <c r="E321" s="66" t="n">
        <f aca="false">ROUND(S321,0)-D321</f>
        <v>360</v>
      </c>
      <c r="F321" s="66" t="n">
        <f aca="false">IF(COUNTA(D321:E321)=0,"",SUM(D321:E321))</f>
        <v>748</v>
      </c>
      <c r="G321" s="47" t="n">
        <f aca="false">IF(OR(F321="",F321=0),"",D321/F321)</f>
        <v>0.518716577540107</v>
      </c>
      <c r="H321" s="47" t="n">
        <f aca="false">IF(OR(F321="",F321=0),"",E321/F321)</f>
        <v>0.481283422459893</v>
      </c>
      <c r="I321" s="32" t="s">
        <v>450</v>
      </c>
      <c r="J321" s="36" t="n">
        <v>2.14160243278479</v>
      </c>
      <c r="K321" s="36" t="n">
        <f aca="false">$K$8</f>
        <v>1.08142818440797</v>
      </c>
      <c r="L321" s="36" t="n">
        <f aca="false">SQRT(J321^2+K321^2)</f>
        <v>2.39915566359118</v>
      </c>
      <c r="M321" s="47" t="n">
        <f aca="false">IF(G321="","",MAX(0,G321-1.96*L321/100))</f>
        <v>0.47169312653372</v>
      </c>
      <c r="N321" s="47" t="n">
        <f aca="false">IF(G321="","",MIN(1,G321+1.96*L321/100))</f>
        <v>0.565740028546494</v>
      </c>
      <c r="O321" s="66" t="n">
        <f aca="false">ROUND(S321*W321,0)</f>
        <v>63</v>
      </c>
      <c r="P321" s="66" t="n">
        <f aca="false">IF(F321="","",ROUND(SQRT((F321*L321/100)^2+(G321*O321)^2),0))</f>
        <v>37</v>
      </c>
      <c r="R321" s="67" t="n">
        <v>0.340494390250522</v>
      </c>
      <c r="S321" s="68" t="n">
        <f aca="false">U321*V321*$F$5</f>
        <v>747.510524581659</v>
      </c>
      <c r="T321" s="69" t="n">
        <f aca="false">MAX(0,MIN(1,R321/100+$D$5))</f>
        <v>0.51907402641762</v>
      </c>
      <c r="U321" s="69" t="n">
        <v>0.633081444164568</v>
      </c>
      <c r="V321" s="68" t="n">
        <v>1180.74938299305</v>
      </c>
      <c r="W321" s="69" t="n">
        <v>0.084758520671361</v>
      </c>
      <c r="X321" s="70" t="s">
        <v>194</v>
      </c>
      <c r="Y321" s="70" t="s">
        <v>451</v>
      </c>
    </row>
    <row r="322" customFormat="false" ht="15" hidden="false" customHeight="false" outlineLevel="0" collapsed="false">
      <c r="A322" s="32" t="s">
        <v>444</v>
      </c>
      <c r="B322" s="32" t="s">
        <v>550</v>
      </c>
      <c r="C322" s="32" t="s">
        <v>555</v>
      </c>
      <c r="D322" s="66" t="n">
        <f aca="false">ROUND(S322*T322,0)</f>
        <v>306</v>
      </c>
      <c r="E322" s="66" t="n">
        <f aca="false">ROUND(S322,0)-D322</f>
        <v>286</v>
      </c>
      <c r="F322" s="66" t="n">
        <f aca="false">IF(COUNTA(D322:E322)=0,"",SUM(D322:E322))</f>
        <v>592</v>
      </c>
      <c r="G322" s="47" t="n">
        <f aca="false">IF(OR(F322="",F322=0),"",D322/F322)</f>
        <v>0.516891891891892</v>
      </c>
      <c r="H322" s="47" t="n">
        <f aca="false">IF(OR(F322="",F322=0),"",E322/F322)</f>
        <v>0.483108108108108</v>
      </c>
      <c r="I322" s="32" t="s">
        <v>450</v>
      </c>
      <c r="J322" s="36" t="n">
        <v>2.14160243278479</v>
      </c>
      <c r="K322" s="36" t="n">
        <f aca="false">$K$8</f>
        <v>1.08142818440797</v>
      </c>
      <c r="L322" s="36" t="n">
        <f aca="false">SQRT(J322^2+K322^2)</f>
        <v>2.39915566359118</v>
      </c>
      <c r="M322" s="47" t="n">
        <f aca="false">IF(G322="","",MAX(0,G322-1.96*L322/100))</f>
        <v>0.469868440885505</v>
      </c>
      <c r="N322" s="47" t="n">
        <f aca="false">IF(G322="","",MIN(1,G322+1.96*L322/100))</f>
        <v>0.563915342898279</v>
      </c>
      <c r="O322" s="66" t="n">
        <f aca="false">ROUND(S322*W322,0)</f>
        <v>50</v>
      </c>
      <c r="P322" s="66" t="n">
        <f aca="false">IF(F322="","",ROUND(SQRT((F322*L322/100)^2+(G322*O322)^2),0))</f>
        <v>29</v>
      </c>
      <c r="R322" s="67" t="n">
        <v>0.132949531482045</v>
      </c>
      <c r="S322" s="68" t="n">
        <f aca="false">U322*V322*$F$5</f>
        <v>591.851842988003</v>
      </c>
      <c r="T322" s="69" t="n">
        <f aca="false">MAX(0,MIN(1,R322/100+$D$5))</f>
        <v>0.516998577829935</v>
      </c>
      <c r="U322" s="69" t="n">
        <v>0.730864197530864</v>
      </c>
      <c r="V322" s="68" t="n">
        <v>809.797285169396</v>
      </c>
      <c r="W322" s="69" t="n">
        <v>0.084758520671361</v>
      </c>
      <c r="X322" s="70" t="s">
        <v>194</v>
      </c>
      <c r="Y322" s="70" t="s">
        <v>451</v>
      </c>
    </row>
    <row r="323" customFormat="false" ht="15" hidden="false" customHeight="false" outlineLevel="0" collapsed="false">
      <c r="A323" s="32" t="s">
        <v>444</v>
      </c>
      <c r="B323" s="32" t="s">
        <v>550</v>
      </c>
      <c r="C323" s="32" t="s">
        <v>556</v>
      </c>
      <c r="D323" s="66" t="n">
        <f aca="false">ROUND(S323*T323,0)</f>
        <v>461</v>
      </c>
      <c r="E323" s="66" t="n">
        <f aca="false">ROUND(S323,0)-D323</f>
        <v>396</v>
      </c>
      <c r="F323" s="66" t="n">
        <f aca="false">IF(COUNTA(D323:E323)=0,"",SUM(D323:E323))</f>
        <v>857</v>
      </c>
      <c r="G323" s="47" t="n">
        <f aca="false">IF(OR(F323="",F323=0),"",D323/F323)</f>
        <v>0.537922987164528</v>
      </c>
      <c r="H323" s="47" t="n">
        <f aca="false">IF(OR(F323="",F323=0),"",E323/F323)</f>
        <v>0.462077012835473</v>
      </c>
      <c r="I323" s="32" t="s">
        <v>450</v>
      </c>
      <c r="J323" s="36" t="n">
        <v>2.14160243278479</v>
      </c>
      <c r="K323" s="36" t="n">
        <f aca="false">$K$8</f>
        <v>1.08142818440797</v>
      </c>
      <c r="L323" s="36" t="n">
        <f aca="false">SQRT(J323^2+K323^2)</f>
        <v>2.39915566359118</v>
      </c>
      <c r="M323" s="47" t="n">
        <f aca="false">IF(G323="","",MAX(0,G323-1.96*L323/100))</f>
        <v>0.49089953615814</v>
      </c>
      <c r="N323" s="47" t="n">
        <f aca="false">IF(G323="","",MIN(1,G323+1.96*L323/100))</f>
        <v>0.584946438170915</v>
      </c>
      <c r="O323" s="66" t="n">
        <f aca="false">ROUND(S323*W323,0)</f>
        <v>73</v>
      </c>
      <c r="P323" s="66" t="n">
        <f aca="false">IF(F323="","",ROUND(SQRT((F323*L323/100)^2+(G323*O323)^2),0))</f>
        <v>44</v>
      </c>
      <c r="R323" s="67" t="n">
        <v>2.26947784066703</v>
      </c>
      <c r="S323" s="68" t="n">
        <f aca="false">U323*V323*$F$5</f>
        <v>856.57521626927</v>
      </c>
      <c r="T323" s="69" t="n">
        <f aca="false">MAX(0,MIN(1,R323/100+$D$5))</f>
        <v>0.538363860921785</v>
      </c>
      <c r="U323" s="69" t="n">
        <v>0.729707112970711</v>
      </c>
      <c r="V323" s="68" t="n">
        <v>1173.86167825892</v>
      </c>
      <c r="W323" s="69" t="n">
        <v>0.084758520671361</v>
      </c>
      <c r="X323" s="70" t="s">
        <v>194</v>
      </c>
      <c r="Y323" s="70" t="s">
        <v>451</v>
      </c>
    </row>
    <row r="324" customFormat="false" ht="15" hidden="false" customHeight="false" outlineLevel="0" collapsed="false">
      <c r="A324" s="32" t="s">
        <v>444</v>
      </c>
      <c r="B324" s="32" t="s">
        <v>550</v>
      </c>
      <c r="C324" s="32" t="s">
        <v>557</v>
      </c>
      <c r="D324" s="66" t="n">
        <f aca="false">ROUND(S324*T324,0)</f>
        <v>142</v>
      </c>
      <c r="E324" s="66" t="n">
        <f aca="false">ROUND(S324,0)-D324</f>
        <v>194</v>
      </c>
      <c r="F324" s="66" t="n">
        <f aca="false">IF(COUNTA(D324:E324)=0,"",SUM(D324:E324))</f>
        <v>336</v>
      </c>
      <c r="G324" s="47" t="n">
        <f aca="false">IF(OR(F324="",F324=0),"",D324/F324)</f>
        <v>0.422619047619048</v>
      </c>
      <c r="H324" s="47" t="n">
        <f aca="false">IF(OR(F324="",F324=0),"",E324/F324)</f>
        <v>0.577380952380952</v>
      </c>
      <c r="I324" s="32" t="s">
        <v>450</v>
      </c>
      <c r="J324" s="36" t="n">
        <v>3.09428986375504</v>
      </c>
      <c r="K324" s="36" t="n">
        <f aca="false">$K$8</f>
        <v>1.08142818440797</v>
      </c>
      <c r="L324" s="36" t="n">
        <f aca="false">SQRT(J324^2+K324^2)</f>
        <v>3.27782194131547</v>
      </c>
      <c r="M324" s="47" t="n">
        <f aca="false">IF(G324="","",MAX(0,G324-1.96*L324/100))</f>
        <v>0.358373737569265</v>
      </c>
      <c r="N324" s="47" t="n">
        <f aca="false">IF(G324="","",MIN(1,G324+1.96*L324/100))</f>
        <v>0.486864357668831</v>
      </c>
      <c r="O324" s="66" t="n">
        <f aca="false">ROUND(S324*W324,0)</f>
        <v>48</v>
      </c>
      <c r="P324" s="66" t="n">
        <f aca="false">IF(F324="","",ROUND(SQRT((F324*L324/100)^2+(G324*O324)^2),0))</f>
        <v>23</v>
      </c>
      <c r="R324" s="67" t="n">
        <v>-9.26045335768152</v>
      </c>
      <c r="S324" s="68" t="n">
        <f aca="false">U324*V324*$F$5</f>
        <v>335.554074176398</v>
      </c>
      <c r="T324" s="69" t="n">
        <f aca="false">MAX(0,MIN(1,R324/100+$D$5))</f>
        <v>0.4230645489383</v>
      </c>
      <c r="U324" s="69" t="n">
        <v>0.638623326959847</v>
      </c>
      <c r="V324" s="68" t="n">
        <v>525.433475431905</v>
      </c>
      <c r="W324" s="69" t="n">
        <v>0.144238908687966</v>
      </c>
      <c r="X324" s="70" t="s">
        <v>188</v>
      </c>
      <c r="Y324" s="70" t="s">
        <v>451</v>
      </c>
    </row>
    <row r="325" customFormat="false" ht="15" hidden="false" customHeight="false" outlineLevel="0" collapsed="false">
      <c r="A325" s="32" t="s">
        <v>444</v>
      </c>
      <c r="B325" s="32" t="s">
        <v>550</v>
      </c>
      <c r="C325" s="32" t="s">
        <v>558</v>
      </c>
      <c r="D325" s="66" t="n">
        <f aca="false">ROUND(S325*T325,0)</f>
        <v>355</v>
      </c>
      <c r="E325" s="66" t="n">
        <f aca="false">ROUND(S325,0)-D325</f>
        <v>483</v>
      </c>
      <c r="F325" s="66" t="n">
        <f aca="false">IF(COUNTA(D325:E325)=0,"",SUM(D325:E325))</f>
        <v>838</v>
      </c>
      <c r="G325" s="47" t="n">
        <f aca="false">IF(OR(F325="",F325=0),"",D325/F325)</f>
        <v>0.423627684964201</v>
      </c>
      <c r="H325" s="47" t="n">
        <f aca="false">IF(OR(F325="",F325=0),"",E325/F325)</f>
        <v>0.5763723150358</v>
      </c>
      <c r="I325" s="32" t="s">
        <v>450</v>
      </c>
      <c r="J325" s="36" t="n">
        <v>2.14160243278479</v>
      </c>
      <c r="K325" s="36" t="n">
        <f aca="false">$K$8</f>
        <v>1.08142818440797</v>
      </c>
      <c r="L325" s="36" t="n">
        <f aca="false">SQRT(J325^2+K325^2)</f>
        <v>2.39915566359118</v>
      </c>
      <c r="M325" s="47" t="n">
        <f aca="false">IF(G325="","",MAX(0,G325-1.96*L325/100))</f>
        <v>0.376604233957813</v>
      </c>
      <c r="N325" s="47" t="n">
        <f aca="false">IF(G325="","",MIN(1,G325+1.96*L325/100))</f>
        <v>0.470651135970588</v>
      </c>
      <c r="O325" s="66" t="n">
        <f aca="false">ROUND(S325*W325,0)</f>
        <v>71</v>
      </c>
      <c r="P325" s="66" t="n">
        <f aca="false">IF(F325="","",ROUND(SQRT((F325*L325/100)^2+(G325*O325)^2),0))</f>
        <v>36</v>
      </c>
      <c r="R325" s="67" t="n">
        <v>-9.22578740054634</v>
      </c>
      <c r="S325" s="68" t="n">
        <f aca="false">U325*V325*$F$5</f>
        <v>838.495770678336</v>
      </c>
      <c r="T325" s="69" t="n">
        <f aca="false">MAX(0,MIN(1,R325/100+$D$5))</f>
        <v>0.423411208509652</v>
      </c>
      <c r="U325" s="69" t="n">
        <v>0.714904679376083</v>
      </c>
      <c r="V325" s="68" t="n">
        <v>1172.87772043976</v>
      </c>
      <c r="W325" s="69" t="n">
        <v>0.084758520671361</v>
      </c>
      <c r="X325" s="70" t="s">
        <v>194</v>
      </c>
      <c r="Y325" s="70" t="s">
        <v>451</v>
      </c>
    </row>
    <row r="326" customFormat="false" ht="15" hidden="false" customHeight="false" outlineLevel="0" collapsed="false">
      <c r="A326" s="32" t="s">
        <v>444</v>
      </c>
      <c r="B326" s="32" t="s">
        <v>559</v>
      </c>
      <c r="C326" s="32" t="s">
        <v>560</v>
      </c>
      <c r="D326" s="66" t="n">
        <f aca="false">ROUND(S326*T326,0)</f>
        <v>330</v>
      </c>
      <c r="E326" s="66" t="n">
        <f aca="false">ROUND(S326,0)-D326</f>
        <v>622</v>
      </c>
      <c r="F326" s="66" t="n">
        <f aca="false">IF(COUNTA(D326:E326)=0,"",SUM(D326:E326))</f>
        <v>952</v>
      </c>
      <c r="G326" s="47" t="n">
        <f aca="false">IF(OR(F326="",F326=0),"",D326/F326)</f>
        <v>0.346638655462185</v>
      </c>
      <c r="H326" s="47" t="n">
        <f aca="false">IF(OR(F326="",F326=0),"",E326/F326)</f>
        <v>0.653361344537815</v>
      </c>
      <c r="I326" s="32" t="s">
        <v>187</v>
      </c>
      <c r="J326" s="36" t="n">
        <v>1.97223401507502</v>
      </c>
      <c r="K326" s="36" t="n">
        <f aca="false">$K$8</f>
        <v>1.08142818440797</v>
      </c>
      <c r="L326" s="36" t="n">
        <f aca="false">SQRT(J326^2+K326^2)</f>
        <v>2.24926519740356</v>
      </c>
      <c r="M326" s="47" t="n">
        <f aca="false">IF(G326="","",MAX(0,G326-1.96*L326/100))</f>
        <v>0.302553057593075</v>
      </c>
      <c r="N326" s="47" t="n">
        <f aca="false">IF(G326="","",MIN(1,G326+1.96*L326/100))</f>
        <v>0.390724253331295</v>
      </c>
      <c r="O326" s="66" t="n">
        <f aca="false">ROUND(S326*W326,0)</f>
        <v>60</v>
      </c>
      <c r="P326" s="66" t="n">
        <f aca="false">IF(F326="","",ROUND(SQRT((F326*L326/100)^2+(G326*O326)^2),0))</f>
        <v>30</v>
      </c>
      <c r="R326" s="67" t="n">
        <v>-16.9447359854171</v>
      </c>
      <c r="S326" s="68" t="n">
        <f aca="false">U326*V326*$F$5</f>
        <v>951.894508670521</v>
      </c>
      <c r="T326" s="69" t="n">
        <f aca="false">MAX(0,MIN(1,R326/100+$D$5))</f>
        <v>0.346221722660944</v>
      </c>
      <c r="U326" s="69" t="n">
        <v>0.677023121387284</v>
      </c>
      <c r="V326" s="68" t="n">
        <v>1406</v>
      </c>
      <c r="W326" s="69" t="n">
        <v>0.0626598089245614</v>
      </c>
      <c r="X326" s="70" t="s">
        <v>227</v>
      </c>
      <c r="Y326" s="70" t="s">
        <v>189</v>
      </c>
    </row>
    <row r="327" customFormat="false" ht="15" hidden="false" customHeight="false" outlineLevel="0" collapsed="false">
      <c r="A327" s="32" t="s">
        <v>444</v>
      </c>
      <c r="B327" s="32" t="s">
        <v>559</v>
      </c>
      <c r="C327" s="32" t="s">
        <v>561</v>
      </c>
      <c r="D327" s="66" t="n">
        <f aca="false">ROUND(S327*T327,0)</f>
        <v>669</v>
      </c>
      <c r="E327" s="66" t="n">
        <f aca="false">ROUND(S327,0)-D327</f>
        <v>1239</v>
      </c>
      <c r="F327" s="66" t="n">
        <f aca="false">IF(COUNTA(D327:E327)=0,"",SUM(D327:E327))</f>
        <v>1908</v>
      </c>
      <c r="G327" s="47" t="n">
        <f aca="false">IF(OR(F327="",F327=0),"",D327/F327)</f>
        <v>0.35062893081761</v>
      </c>
      <c r="H327" s="47" t="n">
        <f aca="false">IF(OR(F327="",F327=0),"",E327/F327)</f>
        <v>0.64937106918239</v>
      </c>
      <c r="I327" s="32" t="s">
        <v>187</v>
      </c>
      <c r="J327" s="36" t="n">
        <v>1.97223401507502</v>
      </c>
      <c r="K327" s="36" t="n">
        <f aca="false">$K$8</f>
        <v>1.08142818440797</v>
      </c>
      <c r="L327" s="36" t="n">
        <f aca="false">SQRT(J327^2+K327^2)</f>
        <v>2.24926519740356</v>
      </c>
      <c r="M327" s="47" t="n">
        <f aca="false">IF(G327="","",MAX(0,G327-1.96*L327/100))</f>
        <v>0.3065433329485</v>
      </c>
      <c r="N327" s="47" t="n">
        <f aca="false">IF(G327="","",MIN(1,G327+1.96*L327/100))</f>
        <v>0.39471452868672</v>
      </c>
      <c r="O327" s="66" t="n">
        <f aca="false">ROUND(S327*W327,0)</f>
        <v>120</v>
      </c>
      <c r="P327" s="66" t="n">
        <f aca="false">IF(F327="","",ROUND(SQRT((F327*L327/100)^2+(G327*O327)^2),0))</f>
        <v>60</v>
      </c>
      <c r="R327" s="67" t="n">
        <v>-16.506477665587</v>
      </c>
      <c r="S327" s="68" t="n">
        <f aca="false">U327*V327*$F$5</f>
        <v>1907.80833039181</v>
      </c>
      <c r="T327" s="69" t="n">
        <f aca="false">MAX(0,MIN(1,R327/100+$D$5))</f>
        <v>0.350604305859245</v>
      </c>
      <c r="U327" s="69" t="n">
        <v>0.649135192375574</v>
      </c>
      <c r="V327" s="68" t="n">
        <v>2939</v>
      </c>
      <c r="W327" s="69" t="n">
        <v>0.0626598089245614</v>
      </c>
      <c r="X327" s="70" t="s">
        <v>227</v>
      </c>
      <c r="Y327" s="70" t="s">
        <v>189</v>
      </c>
    </row>
    <row r="328" customFormat="false" ht="15" hidden="false" customHeight="false" outlineLevel="0" collapsed="false">
      <c r="A328" s="32" t="s">
        <v>444</v>
      </c>
      <c r="B328" s="32" t="s">
        <v>559</v>
      </c>
      <c r="C328" s="32" t="s">
        <v>562</v>
      </c>
      <c r="D328" s="66" t="n">
        <f aca="false">ROUND(S328*T328,0)</f>
        <v>436</v>
      </c>
      <c r="E328" s="66" t="n">
        <f aca="false">ROUND(S328,0)-D328</f>
        <v>911</v>
      </c>
      <c r="F328" s="66" t="n">
        <f aca="false">IF(COUNTA(D328:E328)=0,"",SUM(D328:E328))</f>
        <v>1347</v>
      </c>
      <c r="G328" s="47" t="n">
        <f aca="false">IF(OR(F328="",F328=0),"",D328/F328)</f>
        <v>0.323682256867112</v>
      </c>
      <c r="H328" s="47" t="n">
        <f aca="false">IF(OR(F328="",F328=0),"",E328/F328)</f>
        <v>0.676317743132888</v>
      </c>
      <c r="I328" s="32" t="s">
        <v>187</v>
      </c>
      <c r="J328" s="36" t="n">
        <v>1.97223401507502</v>
      </c>
      <c r="K328" s="36" t="n">
        <f aca="false">$K$8</f>
        <v>1.08142818440797</v>
      </c>
      <c r="L328" s="36" t="n">
        <f aca="false">SQRT(J328^2+K328^2)</f>
        <v>2.24926519740356</v>
      </c>
      <c r="M328" s="47" t="n">
        <f aca="false">IF(G328="","",MAX(0,G328-1.96*L328/100))</f>
        <v>0.279596658998002</v>
      </c>
      <c r="N328" s="47" t="n">
        <f aca="false">IF(G328="","",MIN(1,G328+1.96*L328/100))</f>
        <v>0.367767854736222</v>
      </c>
      <c r="O328" s="66" t="n">
        <f aca="false">ROUND(S328*W328,0)</f>
        <v>84</v>
      </c>
      <c r="P328" s="66" t="n">
        <f aca="false">IF(F328="","",ROUND(SQRT((F328*L328/100)^2+(G328*O328)^2),0))</f>
        <v>41</v>
      </c>
      <c r="R328" s="67" t="n">
        <v>-19.2156579765401</v>
      </c>
      <c r="S328" s="68" t="n">
        <f aca="false">U328*V328*$F$5</f>
        <v>1347</v>
      </c>
      <c r="T328" s="69" t="n">
        <f aca="false">MAX(0,MIN(1,R328/100+$D$5))</f>
        <v>0.323512502749714</v>
      </c>
      <c r="U328" s="69" t="n">
        <v>0.677565392354125</v>
      </c>
      <c r="V328" s="68" t="n">
        <v>1988</v>
      </c>
      <c r="W328" s="69" t="n">
        <v>0.0626598089245614</v>
      </c>
      <c r="X328" s="70" t="s">
        <v>227</v>
      </c>
      <c r="Y328" s="70" t="s">
        <v>189</v>
      </c>
    </row>
    <row r="329" customFormat="false" ht="15" hidden="false" customHeight="false" outlineLevel="0" collapsed="false">
      <c r="A329" s="32" t="s">
        <v>444</v>
      </c>
      <c r="B329" s="32" t="s">
        <v>559</v>
      </c>
      <c r="C329" s="32" t="s">
        <v>563</v>
      </c>
      <c r="D329" s="66" t="n">
        <f aca="false">ROUND(S329*T329,0)</f>
        <v>212</v>
      </c>
      <c r="E329" s="66" t="n">
        <f aca="false">ROUND(S329,0)-D329</f>
        <v>428</v>
      </c>
      <c r="F329" s="66" t="n">
        <f aca="false">IF(COUNTA(D329:E329)=0,"",SUM(D329:E329))</f>
        <v>640</v>
      </c>
      <c r="G329" s="47" t="n">
        <f aca="false">IF(OR(F329="",F329=0),"",D329/F329)</f>
        <v>0.33125</v>
      </c>
      <c r="H329" s="47" t="n">
        <f aca="false">IF(OR(F329="",F329=0),"",E329/F329)</f>
        <v>0.66875</v>
      </c>
      <c r="I329" s="32" t="s">
        <v>187</v>
      </c>
      <c r="J329" s="36" t="n">
        <v>2.14160243278479</v>
      </c>
      <c r="K329" s="36" t="n">
        <f aca="false">$K$8</f>
        <v>1.08142818440797</v>
      </c>
      <c r="L329" s="36" t="n">
        <f aca="false">SQRT(J329^2+K329^2)</f>
        <v>2.39915566359118</v>
      </c>
      <c r="M329" s="47" t="n">
        <f aca="false">IF(G329="","",MAX(0,G329-1.96*L329/100))</f>
        <v>0.284226548993613</v>
      </c>
      <c r="N329" s="47" t="n">
        <f aca="false">IF(G329="","",MIN(1,G329+1.96*L329/100))</f>
        <v>0.378273451006387</v>
      </c>
      <c r="O329" s="66" t="n">
        <f aca="false">ROUND(S329*W329,0)</f>
        <v>54</v>
      </c>
      <c r="P329" s="66" t="n">
        <f aca="false">IF(F329="","",ROUND(SQRT((F329*L329/100)^2+(G329*O329)^2),0))</f>
        <v>24</v>
      </c>
      <c r="R329" s="67" t="n">
        <v>-18.4367288694939</v>
      </c>
      <c r="S329" s="68" t="n">
        <f aca="false">U329*V329*$F$5</f>
        <v>640.169811320755</v>
      </c>
      <c r="T329" s="69" t="n">
        <f aca="false">MAX(0,MIN(1,R329/100+$D$5))</f>
        <v>0.331301793820176</v>
      </c>
      <c r="U329" s="69" t="n">
        <v>0.69811320754717</v>
      </c>
      <c r="V329" s="68" t="n">
        <v>917</v>
      </c>
      <c r="W329" s="69" t="n">
        <v>0.084758520671361</v>
      </c>
      <c r="X329" s="70" t="s">
        <v>194</v>
      </c>
      <c r="Y329" s="70" t="s">
        <v>189</v>
      </c>
    </row>
    <row r="330" customFormat="false" ht="15" hidden="false" customHeight="false" outlineLevel="0" collapsed="false">
      <c r="A330" s="32" t="s">
        <v>444</v>
      </c>
      <c r="B330" s="32" t="s">
        <v>564</v>
      </c>
      <c r="C330" s="32" t="s">
        <v>565</v>
      </c>
      <c r="D330" s="66" t="n">
        <f aca="false">ROUND(S330*T330,0)</f>
        <v>487</v>
      </c>
      <c r="E330" s="66" t="n">
        <f aca="false">ROUND(S330,0)-D330</f>
        <v>491</v>
      </c>
      <c r="F330" s="66" t="n">
        <f aca="false">IF(COUNTA(D330:E330)=0,"",SUM(D330:E330))</f>
        <v>978</v>
      </c>
      <c r="G330" s="47" t="n">
        <f aca="false">IF(OR(F330="",F330=0),"",D330/F330)</f>
        <v>0.497955010224949</v>
      </c>
      <c r="H330" s="47" t="n">
        <f aca="false">IF(OR(F330="",F330=0),"",E330/F330)</f>
        <v>0.502044989775051</v>
      </c>
      <c r="I330" s="32" t="s">
        <v>187</v>
      </c>
      <c r="J330" s="36" t="n">
        <v>1.97223401507502</v>
      </c>
      <c r="K330" s="36" t="n">
        <f aca="false">$K$8</f>
        <v>1.08142818440797</v>
      </c>
      <c r="L330" s="36" t="n">
        <f aca="false">SQRT(J330^2+K330^2)</f>
        <v>2.24926519740356</v>
      </c>
      <c r="M330" s="47" t="n">
        <f aca="false">IF(G330="","",MAX(0,G330-1.96*L330/100))</f>
        <v>0.453869412355839</v>
      </c>
      <c r="N330" s="47" t="n">
        <f aca="false">IF(G330="","",MIN(1,G330+1.96*L330/100))</f>
        <v>0.542040608094059</v>
      </c>
      <c r="O330" s="66" t="n">
        <f aca="false">ROUND(S330*W330,0)</f>
        <v>61</v>
      </c>
      <c r="P330" s="66" t="n">
        <f aca="false">IF(F330="","",ROUND(SQRT((F330*L330/100)^2+(G330*O330)^2),0))</f>
        <v>38</v>
      </c>
      <c r="R330" s="67" t="n">
        <v>-1.75646238724849</v>
      </c>
      <c r="S330" s="68" t="n">
        <f aca="false">U330*V330*$F$5</f>
        <v>978.044260027662</v>
      </c>
      <c r="T330" s="69" t="n">
        <f aca="false">MAX(0,MIN(1,R330/100+$D$5))</f>
        <v>0.49810445864263</v>
      </c>
      <c r="U330" s="69" t="n">
        <v>0.659059474412171</v>
      </c>
      <c r="V330" s="68" t="n">
        <v>1484</v>
      </c>
      <c r="W330" s="69" t="n">
        <v>0.0626598089245614</v>
      </c>
      <c r="X330" s="70" t="s">
        <v>227</v>
      </c>
      <c r="Y330" s="70" t="s">
        <v>189</v>
      </c>
    </row>
    <row r="331" customFormat="false" ht="15" hidden="false" customHeight="false" outlineLevel="0" collapsed="false">
      <c r="A331" s="32" t="s">
        <v>444</v>
      </c>
      <c r="B331" s="32" t="s">
        <v>564</v>
      </c>
      <c r="C331" s="32" t="s">
        <v>566</v>
      </c>
      <c r="D331" s="66" t="n">
        <f aca="false">ROUND(S331*T331,0)</f>
        <v>398</v>
      </c>
      <c r="E331" s="66" t="n">
        <f aca="false">ROUND(S331,0)-D331</f>
        <v>383</v>
      </c>
      <c r="F331" s="66" t="n">
        <f aca="false">IF(COUNTA(D331:E331)=0,"",SUM(D331:E331))</f>
        <v>781</v>
      </c>
      <c r="G331" s="47" t="n">
        <f aca="false">IF(OR(F331="",F331=0),"",D331/F331)</f>
        <v>0.509603072983355</v>
      </c>
      <c r="H331" s="47" t="n">
        <f aca="false">IF(OR(F331="",F331=0),"",E331/F331)</f>
        <v>0.490396927016645</v>
      </c>
      <c r="I331" s="32" t="s">
        <v>187</v>
      </c>
      <c r="J331" s="36" t="n">
        <v>2.14160243278479</v>
      </c>
      <c r="K331" s="36" t="n">
        <f aca="false">$K$8</f>
        <v>1.08142818440797</v>
      </c>
      <c r="L331" s="36" t="n">
        <f aca="false">SQRT(J331^2+K331^2)</f>
        <v>2.39915566359118</v>
      </c>
      <c r="M331" s="47" t="n">
        <f aca="false">IF(G331="","",MAX(0,G331-1.96*L331/100))</f>
        <v>0.462579621976968</v>
      </c>
      <c r="N331" s="47" t="n">
        <f aca="false">IF(G331="","",MIN(1,G331+1.96*L331/100))</f>
        <v>0.556626523989742</v>
      </c>
      <c r="O331" s="66" t="n">
        <f aca="false">ROUND(S331*W331,0)</f>
        <v>66</v>
      </c>
      <c r="P331" s="66" t="n">
        <f aca="false">IF(F331="","",ROUND(SQRT((F331*L331/100)^2+(G331*O331)^2),0))</f>
        <v>39</v>
      </c>
      <c r="R331" s="67" t="n">
        <v>-0.534732087334397</v>
      </c>
      <c r="S331" s="68" t="n">
        <f aca="false">U331*V331*$F$5</f>
        <v>780.745236414961</v>
      </c>
      <c r="T331" s="69" t="n">
        <f aca="false">MAX(0,MIN(1,R331/100+$D$5))</f>
        <v>0.510321761641771</v>
      </c>
      <c r="U331" s="69" t="n">
        <v>0.549047282992237</v>
      </c>
      <c r="V331" s="68" t="n">
        <v>1422</v>
      </c>
      <c r="W331" s="69" t="n">
        <v>0.084758520671361</v>
      </c>
      <c r="X331" s="70" t="s">
        <v>194</v>
      </c>
      <c r="Y331" s="70" t="s">
        <v>189</v>
      </c>
    </row>
    <row r="332" customFormat="false" ht="15" hidden="false" customHeight="false" outlineLevel="0" collapsed="false">
      <c r="A332" s="32" t="s">
        <v>444</v>
      </c>
      <c r="B332" s="32" t="s">
        <v>564</v>
      </c>
      <c r="C332" s="32" t="s">
        <v>567</v>
      </c>
      <c r="D332" s="66" t="n">
        <f aca="false">ROUND(S332*T332,0)</f>
        <v>367</v>
      </c>
      <c r="E332" s="66" t="n">
        <f aca="false">ROUND(S332,0)-D332</f>
        <v>390</v>
      </c>
      <c r="F332" s="66" t="n">
        <f aca="false">IF(COUNTA(D332:E332)=0,"",SUM(D332:E332))</f>
        <v>757</v>
      </c>
      <c r="G332" s="47" t="n">
        <f aca="false">IF(OR(F332="",F332=0),"",D332/F332)</f>
        <v>0.484808454425363</v>
      </c>
      <c r="H332" s="47" t="n">
        <f aca="false">IF(OR(F332="",F332=0),"",E332/F332)</f>
        <v>0.515191545574637</v>
      </c>
      <c r="I332" s="32" t="s">
        <v>187</v>
      </c>
      <c r="J332" s="36" t="n">
        <v>2.14160243278479</v>
      </c>
      <c r="K332" s="36" t="n">
        <f aca="false">$K$8</f>
        <v>1.08142818440797</v>
      </c>
      <c r="L332" s="36" t="n">
        <f aca="false">SQRT(J332^2+K332^2)</f>
        <v>2.39915566359118</v>
      </c>
      <c r="M332" s="47" t="n">
        <f aca="false">IF(G332="","",MAX(0,G332-1.96*L332/100))</f>
        <v>0.437785003418976</v>
      </c>
      <c r="N332" s="47" t="n">
        <f aca="false">IF(G332="","",MIN(1,G332+1.96*L332/100))</f>
        <v>0.53183190543175</v>
      </c>
      <c r="O332" s="66" t="n">
        <f aca="false">ROUND(S332*W332,0)</f>
        <v>64</v>
      </c>
      <c r="P332" s="66" t="n">
        <f aca="false">IF(F332="","",ROUND(SQRT((F332*L332/100)^2+(G332*O332)^2),0))</f>
        <v>36</v>
      </c>
      <c r="R332" s="67" t="n">
        <v>-3.05937181963073</v>
      </c>
      <c r="S332" s="68" t="n">
        <f aca="false">U332*V332*$F$5</f>
        <v>757.126771653543</v>
      </c>
      <c r="T332" s="69" t="n">
        <f aca="false">MAX(0,MIN(1,R332/100+$D$5))</f>
        <v>0.485075364318808</v>
      </c>
      <c r="U332" s="69" t="n">
        <v>0.574015748031496</v>
      </c>
      <c r="V332" s="68" t="n">
        <v>1319</v>
      </c>
      <c r="W332" s="69" t="n">
        <v>0.084758520671361</v>
      </c>
      <c r="X332" s="70" t="s">
        <v>194</v>
      </c>
      <c r="Y332" s="70" t="s">
        <v>189</v>
      </c>
    </row>
    <row r="333" customFormat="false" ht="15" hidden="false" customHeight="false" outlineLevel="0" collapsed="false">
      <c r="A333" s="32" t="s">
        <v>444</v>
      </c>
      <c r="B333" s="32" t="s">
        <v>568</v>
      </c>
      <c r="C333" s="32" t="s">
        <v>569</v>
      </c>
      <c r="D333" s="66" t="n">
        <f aca="false">ROUND(S333*T333,0)</f>
        <v>174</v>
      </c>
      <c r="E333" s="66" t="n">
        <f aca="false">ROUND(S333,0)-D333</f>
        <v>209</v>
      </c>
      <c r="F333" s="66" t="n">
        <f aca="false">IF(COUNTA(D333:E333)=0,"",SUM(D333:E333))</f>
        <v>383</v>
      </c>
      <c r="G333" s="47" t="n">
        <f aca="false">IF(OR(F333="",F333=0),"",D333/F333)</f>
        <v>0.454308093994778</v>
      </c>
      <c r="H333" s="47" t="n">
        <f aca="false">IF(OR(F333="",F333=0),"",E333/F333)</f>
        <v>0.545691906005222</v>
      </c>
      <c r="I333" s="32" t="s">
        <v>187</v>
      </c>
      <c r="J333" s="36" t="n">
        <v>3.09428986375504</v>
      </c>
      <c r="K333" s="36" t="n">
        <f aca="false">$K$8</f>
        <v>1.08142818440797</v>
      </c>
      <c r="L333" s="36" t="n">
        <f aca="false">SQRT(J333^2+K333^2)</f>
        <v>3.27782194131547</v>
      </c>
      <c r="M333" s="47" t="n">
        <f aca="false">IF(G333="","",MAX(0,G333-1.96*L333/100))</f>
        <v>0.390062783944995</v>
      </c>
      <c r="N333" s="47" t="n">
        <f aca="false">IF(G333="","",MIN(1,G333+1.96*L333/100))</f>
        <v>0.518553404044561</v>
      </c>
      <c r="O333" s="66" t="n">
        <f aca="false">ROUND(S333*W333,0)</f>
        <v>55</v>
      </c>
      <c r="P333" s="66" t="n">
        <f aca="false">IF(F333="","",ROUND(SQRT((F333*L333/100)^2+(G333*O333)^2),0))</f>
        <v>28</v>
      </c>
      <c r="R333" s="67" t="n">
        <v>-6.13932407445543</v>
      </c>
      <c r="S333" s="68" t="n">
        <f aca="false">U333*V333*$F$5</f>
        <v>383.103139013453</v>
      </c>
      <c r="T333" s="69" t="n">
        <f aca="false">MAX(0,MIN(1,R333/100+$D$5))</f>
        <v>0.454275841770561</v>
      </c>
      <c r="U333" s="69" t="n">
        <v>0.541106128550075</v>
      </c>
      <c r="V333" s="68" t="n">
        <v>708</v>
      </c>
      <c r="W333" s="69" t="n">
        <v>0.144238908687966</v>
      </c>
      <c r="X333" s="70" t="s">
        <v>188</v>
      </c>
      <c r="Y333" s="70" t="s">
        <v>189</v>
      </c>
    </row>
    <row r="334" customFormat="false" ht="15" hidden="false" customHeight="false" outlineLevel="0" collapsed="false">
      <c r="A334" s="32" t="s">
        <v>444</v>
      </c>
      <c r="B334" s="32" t="s">
        <v>568</v>
      </c>
      <c r="C334" s="32" t="s">
        <v>570</v>
      </c>
      <c r="D334" s="66" t="n">
        <f aca="false">ROUND(S334*T334,0)</f>
        <v>532</v>
      </c>
      <c r="E334" s="66" t="n">
        <f aca="false">ROUND(S334,0)-D334</f>
        <v>517</v>
      </c>
      <c r="F334" s="66" t="n">
        <f aca="false">IF(COUNTA(D334:E334)=0,"",SUM(D334:E334))</f>
        <v>1049</v>
      </c>
      <c r="G334" s="47" t="n">
        <f aca="false">IF(OR(F334="",F334=0),"",D334/F334)</f>
        <v>0.507149666348904</v>
      </c>
      <c r="H334" s="47" t="n">
        <f aca="false">IF(OR(F334="",F334=0),"",E334/F334)</f>
        <v>0.492850333651096</v>
      </c>
      <c r="I334" s="32" t="s">
        <v>187</v>
      </c>
      <c r="J334" s="36" t="n">
        <v>1.97223401507502</v>
      </c>
      <c r="K334" s="36" t="n">
        <f aca="false">$K$8</f>
        <v>1.08142818440797</v>
      </c>
      <c r="L334" s="36" t="n">
        <f aca="false">SQRT(J334^2+K334^2)</f>
        <v>2.24926519740356</v>
      </c>
      <c r="M334" s="47" t="n">
        <f aca="false">IF(G334="","",MAX(0,G334-1.96*L334/100))</f>
        <v>0.463064068479794</v>
      </c>
      <c r="N334" s="47" t="n">
        <f aca="false">IF(G334="","",MIN(1,G334+1.96*L334/100))</f>
        <v>0.551235264218013</v>
      </c>
      <c r="O334" s="66" t="n">
        <f aca="false">ROUND(S334*W334,0)</f>
        <v>66</v>
      </c>
      <c r="P334" s="66" t="n">
        <f aca="false">IF(F334="","",ROUND(SQRT((F334*L334/100)^2+(G334*O334)^2),0))</f>
        <v>41</v>
      </c>
      <c r="R334" s="67" t="n">
        <v>-0.888352517019785</v>
      </c>
      <c r="S334" s="68" t="n">
        <f aca="false">U334*V334*$F$5</f>
        <v>1049.22431259045</v>
      </c>
      <c r="T334" s="69" t="n">
        <f aca="false">MAX(0,MIN(1,R334/100+$D$5))</f>
        <v>0.506785557344917</v>
      </c>
      <c r="U334" s="69" t="n">
        <v>0.662807525325615</v>
      </c>
      <c r="V334" s="68" t="n">
        <v>1583</v>
      </c>
      <c r="W334" s="69" t="n">
        <v>0.0626598089245614</v>
      </c>
      <c r="X334" s="70" t="s">
        <v>227</v>
      </c>
      <c r="Y334" s="70" t="s">
        <v>189</v>
      </c>
    </row>
    <row r="335" customFormat="false" ht="15" hidden="false" customHeight="false" outlineLevel="0" collapsed="false">
      <c r="A335" s="32" t="s">
        <v>444</v>
      </c>
      <c r="B335" s="32" t="s">
        <v>571</v>
      </c>
      <c r="C335" s="32" t="s">
        <v>572</v>
      </c>
      <c r="D335" s="66" t="n">
        <f aca="false">ROUND(S335*T335,0)</f>
        <v>486</v>
      </c>
      <c r="E335" s="66" t="n">
        <f aca="false">ROUND(S335,0)-D335</f>
        <v>542</v>
      </c>
      <c r="F335" s="66" t="n">
        <f aca="false">IF(COUNTA(D335:E335)=0,"",SUM(D335:E335))</f>
        <v>1028</v>
      </c>
      <c r="G335" s="47" t="n">
        <f aca="false">IF(OR(F335="",F335=0),"",D335/F335)</f>
        <v>0.472762645914397</v>
      </c>
      <c r="H335" s="47" t="n">
        <f aca="false">IF(OR(F335="",F335=0),"",E335/F335)</f>
        <v>0.527237354085603</v>
      </c>
      <c r="I335" s="32" t="s">
        <v>187</v>
      </c>
      <c r="J335" s="36" t="n">
        <v>1.97223401507502</v>
      </c>
      <c r="K335" s="36" t="n">
        <f aca="false">$K$8</f>
        <v>1.08142818440797</v>
      </c>
      <c r="L335" s="36" t="n">
        <f aca="false">SQRT(J335^2+K335^2)</f>
        <v>2.24926519740356</v>
      </c>
      <c r="M335" s="47" t="n">
        <f aca="false">IF(G335="","",MAX(0,G335-1.96*L335/100))</f>
        <v>0.428677048045287</v>
      </c>
      <c r="N335" s="47" t="n">
        <f aca="false">IF(G335="","",MIN(1,G335+1.96*L335/100))</f>
        <v>0.516848243783507</v>
      </c>
      <c r="O335" s="66" t="n">
        <f aca="false">ROUND(S335*W335,0)</f>
        <v>64</v>
      </c>
      <c r="P335" s="66" t="n">
        <f aca="false">IF(F335="","",ROUND(SQRT((F335*L335/100)^2+(G335*O335)^2),0))</f>
        <v>38</v>
      </c>
      <c r="R335" s="67" t="n">
        <v>-4.28737731303861</v>
      </c>
      <c r="S335" s="68" t="n">
        <f aca="false">U335*V335*$F$5</f>
        <v>1027.55404570723</v>
      </c>
      <c r="T335" s="69" t="n">
        <f aca="false">MAX(0,MIN(1,R335/100+$D$5))</f>
        <v>0.472795309384729</v>
      </c>
      <c r="U335" s="69" t="n">
        <v>0.589870290302656</v>
      </c>
      <c r="V335" s="68" t="n">
        <v>1742</v>
      </c>
      <c r="W335" s="69" t="n">
        <v>0.0626598089245614</v>
      </c>
      <c r="X335" s="70" t="s">
        <v>227</v>
      </c>
      <c r="Y335" s="70" t="s">
        <v>189</v>
      </c>
    </row>
    <row r="336" customFormat="false" ht="15" hidden="false" customHeight="false" outlineLevel="0" collapsed="false">
      <c r="A336" s="32" t="s">
        <v>444</v>
      </c>
      <c r="B336" s="32" t="s">
        <v>571</v>
      </c>
      <c r="C336" s="32" t="s">
        <v>573</v>
      </c>
      <c r="D336" s="66" t="n">
        <f aca="false">ROUND(S336*T336,0)</f>
        <v>421</v>
      </c>
      <c r="E336" s="66" t="n">
        <f aca="false">ROUND(S336,0)-D336</f>
        <v>447</v>
      </c>
      <c r="F336" s="66" t="n">
        <f aca="false">IF(COUNTA(D336:E336)=0,"",SUM(D336:E336))</f>
        <v>868</v>
      </c>
      <c r="G336" s="47" t="n">
        <f aca="false">IF(OR(F336="",F336=0),"",D336/F336)</f>
        <v>0.485023041474654</v>
      </c>
      <c r="H336" s="47" t="n">
        <f aca="false">IF(OR(F336="",F336=0),"",E336/F336)</f>
        <v>0.514976958525346</v>
      </c>
      <c r="I336" s="32" t="s">
        <v>187</v>
      </c>
      <c r="J336" s="36" t="n">
        <v>2.14160243278479</v>
      </c>
      <c r="K336" s="36" t="n">
        <f aca="false">$K$8</f>
        <v>1.08142818440797</v>
      </c>
      <c r="L336" s="36" t="n">
        <f aca="false">SQRT(J336^2+K336^2)</f>
        <v>2.39915566359118</v>
      </c>
      <c r="M336" s="47" t="n">
        <f aca="false">IF(G336="","",MAX(0,G336-1.96*L336/100))</f>
        <v>0.437999590468267</v>
      </c>
      <c r="N336" s="47" t="n">
        <f aca="false">IF(G336="","",MIN(1,G336+1.96*L336/100))</f>
        <v>0.532046492481042</v>
      </c>
      <c r="O336" s="66" t="n">
        <f aca="false">ROUND(S336*W336,0)</f>
        <v>74</v>
      </c>
      <c r="P336" s="66" t="n">
        <f aca="false">IF(F336="","",ROUND(SQRT((F336*L336/100)^2+(G336*O336)^2),0))</f>
        <v>41</v>
      </c>
      <c r="R336" s="67" t="n">
        <v>-2.98757320946674</v>
      </c>
      <c r="S336" s="68" t="n">
        <f aca="false">U336*V336*$F$5</f>
        <v>867.502130249544</v>
      </c>
      <c r="T336" s="69" t="n">
        <f aca="false">MAX(0,MIN(1,R336/100+$D$5))</f>
        <v>0.485793350420448</v>
      </c>
      <c r="U336" s="69" t="n">
        <v>0.507608034083993</v>
      </c>
      <c r="V336" s="68" t="n">
        <v>1709</v>
      </c>
      <c r="W336" s="69" t="n">
        <v>0.084758520671361</v>
      </c>
      <c r="X336" s="70" t="s">
        <v>194</v>
      </c>
      <c r="Y336" s="70" t="s">
        <v>189</v>
      </c>
    </row>
    <row r="337" customFormat="false" ht="15" hidden="false" customHeight="false" outlineLevel="0" collapsed="false">
      <c r="A337" s="32" t="s">
        <v>444</v>
      </c>
      <c r="B337" s="32" t="s">
        <v>571</v>
      </c>
      <c r="C337" s="32" t="s">
        <v>574</v>
      </c>
      <c r="D337" s="66" t="n">
        <f aca="false">ROUND(S337*T337,0)</f>
        <v>883</v>
      </c>
      <c r="E337" s="66" t="n">
        <f aca="false">ROUND(S337,0)-D337</f>
        <v>991</v>
      </c>
      <c r="F337" s="66" t="n">
        <f aca="false">IF(COUNTA(D337:E337)=0,"",SUM(D337:E337))</f>
        <v>1874</v>
      </c>
      <c r="G337" s="47" t="n">
        <f aca="false">IF(OR(F337="",F337=0),"",D337/F337)</f>
        <v>0.471184631803629</v>
      </c>
      <c r="H337" s="47" t="n">
        <f aca="false">IF(OR(F337="",F337=0),"",E337/F337)</f>
        <v>0.528815368196371</v>
      </c>
      <c r="I337" s="32" t="s">
        <v>187</v>
      </c>
      <c r="J337" s="36" t="n">
        <v>1.97223401507502</v>
      </c>
      <c r="K337" s="36" t="n">
        <f aca="false">$K$8</f>
        <v>1.08142818440797</v>
      </c>
      <c r="L337" s="36" t="n">
        <f aca="false">SQRT(J337^2+K337^2)</f>
        <v>2.24926519740356</v>
      </c>
      <c r="M337" s="47" t="n">
        <f aca="false">IF(G337="","",MAX(0,G337-1.96*L337/100))</f>
        <v>0.427099033934519</v>
      </c>
      <c r="N337" s="47" t="n">
        <f aca="false">IF(G337="","",MIN(1,G337+1.96*L337/100))</f>
        <v>0.515270229672738</v>
      </c>
      <c r="O337" s="66" t="n">
        <f aca="false">ROUND(S337*W337,0)</f>
        <v>117</v>
      </c>
      <c r="P337" s="66" t="n">
        <f aca="false">IF(F337="","",ROUND(SQRT((F337*L337/100)^2+(G337*O337)^2),0))</f>
        <v>69</v>
      </c>
      <c r="R337" s="67" t="n">
        <v>-4.46155999671591</v>
      </c>
      <c r="S337" s="68" t="n">
        <f aca="false">U337*V337*$F$5</f>
        <v>1873.94361294814</v>
      </c>
      <c r="T337" s="69" t="n">
        <f aca="false">MAX(0,MIN(1,R337/100+$D$5))</f>
        <v>0.471053482547956</v>
      </c>
      <c r="U337" s="69" t="n">
        <v>0.612600069613644</v>
      </c>
      <c r="V337" s="68" t="n">
        <v>3059</v>
      </c>
      <c r="W337" s="69" t="n">
        <v>0.0626598089245614</v>
      </c>
      <c r="X337" s="70" t="s">
        <v>227</v>
      </c>
      <c r="Y337" s="70" t="s">
        <v>189</v>
      </c>
    </row>
    <row r="338" customFormat="false" ht="15" hidden="false" customHeight="false" outlineLevel="0" collapsed="false">
      <c r="A338" s="32" t="s">
        <v>444</v>
      </c>
      <c r="B338" s="32" t="s">
        <v>571</v>
      </c>
      <c r="C338" s="32" t="s">
        <v>575</v>
      </c>
      <c r="D338" s="66" t="n">
        <f aca="false">ROUND(S338*T338,0)</f>
        <v>182</v>
      </c>
      <c r="E338" s="66" t="n">
        <f aca="false">ROUND(S338,0)-D338</f>
        <v>216</v>
      </c>
      <c r="F338" s="66" t="n">
        <f aca="false">IF(COUNTA(D338:E338)=0,"",SUM(D338:E338))</f>
        <v>398</v>
      </c>
      <c r="G338" s="47" t="n">
        <f aca="false">IF(OR(F338="",F338=0),"",D338/F338)</f>
        <v>0.457286432160804</v>
      </c>
      <c r="H338" s="47" t="n">
        <f aca="false">IF(OR(F338="",F338=0),"",E338/F338)</f>
        <v>0.542713567839196</v>
      </c>
      <c r="I338" s="32" t="s">
        <v>187</v>
      </c>
      <c r="J338" s="36" t="n">
        <v>3.09428986375504</v>
      </c>
      <c r="K338" s="36" t="n">
        <f aca="false">$K$8</f>
        <v>1.08142818440797</v>
      </c>
      <c r="L338" s="36" t="n">
        <f aca="false">SQRT(J338^2+K338^2)</f>
        <v>3.27782194131547</v>
      </c>
      <c r="M338" s="47" t="n">
        <f aca="false">IF(G338="","",MAX(0,G338-1.96*L338/100))</f>
        <v>0.393041122111021</v>
      </c>
      <c r="N338" s="47" t="n">
        <f aca="false">IF(G338="","",MIN(1,G338+1.96*L338/100))</f>
        <v>0.521531742210587</v>
      </c>
      <c r="O338" s="66" t="n">
        <f aca="false">ROUND(S338*W338,0)</f>
        <v>57</v>
      </c>
      <c r="P338" s="66" t="n">
        <f aca="false">IF(F338="","",ROUND(SQRT((F338*L338/100)^2+(G338*O338)^2),0))</f>
        <v>29</v>
      </c>
      <c r="R338" s="67" t="n">
        <v>-5.88934661578823</v>
      </c>
      <c r="S338" s="68" t="n">
        <f aca="false">U338*V338*$F$5</f>
        <v>398.40616966581</v>
      </c>
      <c r="T338" s="69" t="n">
        <f aca="false">MAX(0,MIN(1,R338/100+$D$5))</f>
        <v>0.456775616357233</v>
      </c>
      <c r="U338" s="69" t="n">
        <v>0.48586118251928</v>
      </c>
      <c r="V338" s="68" t="n">
        <v>820</v>
      </c>
      <c r="W338" s="69" t="n">
        <v>0.144238908687966</v>
      </c>
      <c r="X338" s="70" t="s">
        <v>188</v>
      </c>
      <c r="Y338" s="70" t="s">
        <v>189</v>
      </c>
    </row>
    <row r="339" customFormat="false" ht="15" hidden="false" customHeight="false" outlineLevel="0" collapsed="false">
      <c r="A339" s="32" t="s">
        <v>444</v>
      </c>
      <c r="B339" s="32" t="s">
        <v>576</v>
      </c>
      <c r="C339" s="32" t="s">
        <v>577</v>
      </c>
      <c r="D339" s="66" t="n">
        <f aca="false">ROUND(S339*T339,0)</f>
        <v>492</v>
      </c>
      <c r="E339" s="66" t="n">
        <f aca="false">ROUND(S339,0)-D339</f>
        <v>533</v>
      </c>
      <c r="F339" s="66" t="n">
        <f aca="false">IF(COUNTA(D339:E339)=0,"",SUM(D339:E339))</f>
        <v>1025</v>
      </c>
      <c r="G339" s="47" t="n">
        <f aca="false">IF(OR(F339="",F339=0),"",D339/F339)</f>
        <v>0.48</v>
      </c>
      <c r="H339" s="47" t="n">
        <f aca="false">IF(OR(F339="",F339=0),"",E339/F339)</f>
        <v>0.52</v>
      </c>
      <c r="I339" s="32" t="s">
        <v>450</v>
      </c>
      <c r="J339" s="36" t="n">
        <v>1.97223401507502</v>
      </c>
      <c r="K339" s="36" t="n">
        <f aca="false">$K$8</f>
        <v>1.08142818440797</v>
      </c>
      <c r="L339" s="36" t="n">
        <f aca="false">SQRT(J339^2+K339^2)</f>
        <v>2.24926519740356</v>
      </c>
      <c r="M339" s="47" t="n">
        <f aca="false">IF(G339="","",MAX(0,G339-1.96*L339/100))</f>
        <v>0.43591440213089</v>
      </c>
      <c r="N339" s="47" t="n">
        <f aca="false">IF(G339="","",MIN(1,G339+1.96*L339/100))</f>
        <v>0.52408559786911</v>
      </c>
      <c r="O339" s="66" t="n">
        <f aca="false">ROUND(S339*W339,0)</f>
        <v>64</v>
      </c>
      <c r="P339" s="66" t="n">
        <f aca="false">IF(F339="","",ROUND(SQRT((F339*L339/100)^2+(G339*O339)^2),0))</f>
        <v>38</v>
      </c>
      <c r="R339" s="67" t="n">
        <v>-3.54911683637677</v>
      </c>
      <c r="S339" s="68" t="n">
        <f aca="false">U339*V339*$F$5</f>
        <v>1024.99400288238</v>
      </c>
      <c r="T339" s="69" t="n">
        <f aca="false">MAX(0,MIN(1,R339/100+$D$5))</f>
        <v>0.480177914151347</v>
      </c>
      <c r="U339" s="69" t="n">
        <v>0.629792583280955</v>
      </c>
      <c r="V339" s="68" t="n">
        <v>1627.51043771044</v>
      </c>
      <c r="W339" s="69" t="n">
        <v>0.0626598089245614</v>
      </c>
      <c r="X339" s="70" t="s">
        <v>227</v>
      </c>
      <c r="Y339" s="70" t="s">
        <v>451</v>
      </c>
    </row>
    <row r="340" customFormat="false" ht="15" hidden="false" customHeight="false" outlineLevel="0" collapsed="false">
      <c r="A340" s="32" t="s">
        <v>444</v>
      </c>
      <c r="B340" s="32" t="s">
        <v>576</v>
      </c>
      <c r="C340" s="32" t="s">
        <v>578</v>
      </c>
      <c r="D340" s="66" t="n">
        <f aca="false">ROUND(S340*T340,0)</f>
        <v>656</v>
      </c>
      <c r="E340" s="66" t="n">
        <f aca="false">ROUND(S340,0)-D340</f>
        <v>619</v>
      </c>
      <c r="F340" s="66" t="n">
        <f aca="false">IF(COUNTA(D340:E340)=0,"",SUM(D340:E340))</f>
        <v>1275</v>
      </c>
      <c r="G340" s="47" t="n">
        <f aca="false">IF(OR(F340="",F340=0),"",D340/F340)</f>
        <v>0.514509803921569</v>
      </c>
      <c r="H340" s="47" t="n">
        <f aca="false">IF(OR(F340="",F340=0),"",E340/F340)</f>
        <v>0.485490196078431</v>
      </c>
      <c r="I340" s="32" t="s">
        <v>450</v>
      </c>
      <c r="J340" s="36" t="n">
        <v>1.97223401507502</v>
      </c>
      <c r="K340" s="36" t="n">
        <f aca="false">$K$8</f>
        <v>1.08142818440797</v>
      </c>
      <c r="L340" s="36" t="n">
        <f aca="false">SQRT(J340^2+K340^2)</f>
        <v>2.24926519740356</v>
      </c>
      <c r="M340" s="47" t="n">
        <f aca="false">IF(G340="","",MAX(0,G340-1.96*L340/100))</f>
        <v>0.470424206052459</v>
      </c>
      <c r="N340" s="47" t="n">
        <f aca="false">IF(G340="","",MIN(1,G340+1.96*L340/100))</f>
        <v>0.558595401790678</v>
      </c>
      <c r="O340" s="66" t="n">
        <f aca="false">ROUND(S340*W340,0)</f>
        <v>80</v>
      </c>
      <c r="P340" s="66" t="n">
        <f aca="false">IF(F340="","",ROUND(SQRT((F340*L340/100)^2+(G340*O340)^2),0))</f>
        <v>50</v>
      </c>
      <c r="R340" s="67" t="n">
        <v>-0.0816519308445471</v>
      </c>
      <c r="S340" s="68" t="n">
        <f aca="false">U340*V340*$F$5</f>
        <v>1274.50764279654</v>
      </c>
      <c r="T340" s="69" t="n">
        <f aca="false">MAX(0,MIN(1,R340/100+$D$5))</f>
        <v>0.51485256320667</v>
      </c>
      <c r="U340" s="69" t="n">
        <v>0.608627038400842</v>
      </c>
      <c r="V340" s="68" t="n">
        <v>2094.07003367003</v>
      </c>
      <c r="W340" s="69" t="n">
        <v>0.0626598089245614</v>
      </c>
      <c r="X340" s="70" t="s">
        <v>227</v>
      </c>
      <c r="Y340" s="70" t="s">
        <v>451</v>
      </c>
    </row>
    <row r="341" customFormat="false" ht="15" hidden="false" customHeight="false" outlineLevel="0" collapsed="false">
      <c r="A341" s="32" t="s">
        <v>444</v>
      </c>
      <c r="B341" s="32" t="s">
        <v>576</v>
      </c>
      <c r="C341" s="32" t="s">
        <v>579</v>
      </c>
      <c r="D341" s="66" t="n">
        <f aca="false">ROUND(S341*T341,0)</f>
        <v>897</v>
      </c>
      <c r="E341" s="66" t="n">
        <f aca="false">ROUND(S341,0)-D341</f>
        <v>993</v>
      </c>
      <c r="F341" s="66" t="n">
        <f aca="false">IF(COUNTA(D341:E341)=0,"",SUM(D341:E341))</f>
        <v>1890</v>
      </c>
      <c r="G341" s="47" t="n">
        <f aca="false">IF(OR(F341="",F341=0),"",D341/F341)</f>
        <v>0.474603174603175</v>
      </c>
      <c r="H341" s="47" t="n">
        <f aca="false">IF(OR(F341="",F341=0),"",E341/F341)</f>
        <v>0.525396825396825</v>
      </c>
      <c r="I341" s="32" t="s">
        <v>450</v>
      </c>
      <c r="J341" s="36" t="n">
        <v>1.97223401507502</v>
      </c>
      <c r="K341" s="36" t="n">
        <f aca="false">$K$8</f>
        <v>1.08142818440797</v>
      </c>
      <c r="L341" s="36" t="n">
        <f aca="false">SQRT(J341^2+K341^2)</f>
        <v>2.24926519740356</v>
      </c>
      <c r="M341" s="47" t="n">
        <f aca="false">IF(G341="","",MAX(0,G341-1.96*L341/100))</f>
        <v>0.430517576734065</v>
      </c>
      <c r="N341" s="47" t="n">
        <f aca="false">IF(G341="","",MIN(1,G341+1.96*L341/100))</f>
        <v>0.518688772472284</v>
      </c>
      <c r="O341" s="66" t="n">
        <f aca="false">ROUND(S341*W341,0)</f>
        <v>118</v>
      </c>
      <c r="P341" s="66" t="n">
        <f aca="false">IF(F341="","",ROUND(SQRT((F341*L341/100)^2+(G341*O341)^2),0))</f>
        <v>70</v>
      </c>
      <c r="R341" s="67" t="n">
        <v>-4.0895839824359</v>
      </c>
      <c r="S341" s="68" t="n">
        <f aca="false">U341*V341*$F$5</f>
        <v>1890.04888073443</v>
      </c>
      <c r="T341" s="69" t="n">
        <f aca="false">MAX(0,MIN(1,R341/100+$D$5))</f>
        <v>0.474773242690756</v>
      </c>
      <c r="U341" s="69" t="n">
        <v>0.595703125</v>
      </c>
      <c r="V341" s="68" t="n">
        <v>3172.80336700337</v>
      </c>
      <c r="W341" s="69" t="n">
        <v>0.0626598089245614</v>
      </c>
      <c r="X341" s="70" t="s">
        <v>227</v>
      </c>
      <c r="Y341" s="70" t="s">
        <v>451</v>
      </c>
    </row>
    <row r="342" customFormat="false" ht="15" hidden="false" customHeight="false" outlineLevel="0" collapsed="false">
      <c r="A342" s="32" t="s">
        <v>444</v>
      </c>
      <c r="B342" s="32" t="s">
        <v>576</v>
      </c>
      <c r="C342" s="32" t="s">
        <v>580</v>
      </c>
      <c r="D342" s="66" t="n">
        <f aca="false">ROUND(S342*T342,0)</f>
        <v>1496</v>
      </c>
      <c r="E342" s="66" t="n">
        <f aca="false">ROUND(S342,0)-D342</f>
        <v>1247</v>
      </c>
      <c r="F342" s="66" t="n">
        <f aca="false">IF(COUNTA(D342:E342)=0,"",SUM(D342:E342))</f>
        <v>2743</v>
      </c>
      <c r="G342" s="47" t="n">
        <f aca="false">IF(OR(F342="",F342=0),"",D342/F342)</f>
        <v>0.545388261028072</v>
      </c>
      <c r="H342" s="47" t="n">
        <f aca="false">IF(OR(F342="",F342=0),"",E342/F342)</f>
        <v>0.454611738971929</v>
      </c>
      <c r="I342" s="32" t="s">
        <v>450</v>
      </c>
      <c r="J342" s="36" t="n">
        <v>1.97223401507502</v>
      </c>
      <c r="K342" s="36" t="n">
        <f aca="false">$K$8</f>
        <v>1.08142818440797</v>
      </c>
      <c r="L342" s="36" t="n">
        <f aca="false">SQRT(J342^2+K342^2)</f>
        <v>2.24926519740356</v>
      </c>
      <c r="M342" s="47" t="n">
        <f aca="false">IF(G342="","",MAX(0,G342-1.96*L342/100))</f>
        <v>0.501302663158962</v>
      </c>
      <c r="N342" s="47" t="n">
        <f aca="false">IF(G342="","",MIN(1,G342+1.96*L342/100))</f>
        <v>0.589473858897181</v>
      </c>
      <c r="O342" s="66" t="n">
        <f aca="false">ROUND(S342*W342,0)</f>
        <v>172</v>
      </c>
      <c r="P342" s="66" t="n">
        <f aca="false">IF(F342="","",ROUND(SQRT((F342*L342/100)^2+(G342*O342)^2),0))</f>
        <v>112</v>
      </c>
      <c r="R342" s="67" t="n">
        <v>2.98641372811843</v>
      </c>
      <c r="S342" s="68" t="n">
        <f aca="false">U342*V342*$F$5</f>
        <v>2742.87031301597</v>
      </c>
      <c r="T342" s="69" t="n">
        <f aca="false">MAX(0,MIN(1,R342/100+$D$5))</f>
        <v>0.545533219796299</v>
      </c>
      <c r="U342" s="69" t="n">
        <v>0.618488972313468</v>
      </c>
      <c r="V342" s="68" t="n">
        <v>4434.79259259259</v>
      </c>
      <c r="W342" s="69" t="n">
        <v>0.0626598089245614</v>
      </c>
      <c r="X342" s="70" t="s">
        <v>227</v>
      </c>
      <c r="Y342" s="70" t="s">
        <v>451</v>
      </c>
    </row>
    <row r="343" customFormat="false" ht="15" hidden="false" customHeight="false" outlineLevel="0" collapsed="false">
      <c r="A343" s="32" t="s">
        <v>444</v>
      </c>
      <c r="B343" s="32" t="s">
        <v>576</v>
      </c>
      <c r="C343" s="32" t="s">
        <v>581</v>
      </c>
      <c r="D343" s="66" t="n">
        <f aca="false">ROUND(S343*T343,0)</f>
        <v>643</v>
      </c>
      <c r="E343" s="66" t="n">
        <f aca="false">ROUND(S343,0)-D343</f>
        <v>664</v>
      </c>
      <c r="F343" s="66" t="n">
        <f aca="false">IF(COUNTA(D343:E343)=0,"",SUM(D343:E343))</f>
        <v>1307</v>
      </c>
      <c r="G343" s="47" t="n">
        <f aca="false">IF(OR(F343="",F343=0),"",D343/F343)</f>
        <v>0.491966335118592</v>
      </c>
      <c r="H343" s="47" t="n">
        <f aca="false">IF(OR(F343="",F343=0),"",E343/F343)</f>
        <v>0.508033664881408</v>
      </c>
      <c r="I343" s="32" t="s">
        <v>450</v>
      </c>
      <c r="J343" s="36" t="n">
        <v>1.97223401507502</v>
      </c>
      <c r="K343" s="36" t="n">
        <f aca="false">$K$8</f>
        <v>1.08142818440797</v>
      </c>
      <c r="L343" s="36" t="n">
        <f aca="false">SQRT(J343^2+K343^2)</f>
        <v>2.24926519740356</v>
      </c>
      <c r="M343" s="47" t="n">
        <f aca="false">IF(G343="","",MAX(0,G343-1.96*L343/100))</f>
        <v>0.447880737249482</v>
      </c>
      <c r="N343" s="47" t="n">
        <f aca="false">IF(G343="","",MIN(1,G343+1.96*L343/100))</f>
        <v>0.536051932987702</v>
      </c>
      <c r="O343" s="66" t="n">
        <f aca="false">ROUND(S343*W343,0)</f>
        <v>82</v>
      </c>
      <c r="P343" s="66" t="n">
        <f aca="false">IF(F343="","",ROUND(SQRT((F343*L343/100)^2+(G343*O343)^2),0))</f>
        <v>50</v>
      </c>
      <c r="R343" s="67" t="n">
        <v>-2.40723860874033</v>
      </c>
      <c r="S343" s="68" t="n">
        <f aca="false">U343*V343*$F$5</f>
        <v>1307.13543971355</v>
      </c>
      <c r="T343" s="69" t="n">
        <f aca="false">MAX(0,MIN(1,R343/100+$D$5))</f>
        <v>0.491596696427712</v>
      </c>
      <c r="U343" s="69" t="n">
        <v>0.687995769434162</v>
      </c>
      <c r="V343" s="68" t="n">
        <v>1899.91784511785</v>
      </c>
      <c r="W343" s="69" t="n">
        <v>0.0626598089245614</v>
      </c>
      <c r="X343" s="70" t="s">
        <v>227</v>
      </c>
      <c r="Y343" s="70" t="s">
        <v>451</v>
      </c>
    </row>
    <row r="344" customFormat="false" ht="15" hidden="false" customHeight="false" outlineLevel="0" collapsed="false">
      <c r="A344" s="32" t="s">
        <v>444</v>
      </c>
      <c r="B344" s="32" t="s">
        <v>576</v>
      </c>
      <c r="C344" s="32" t="s">
        <v>582</v>
      </c>
      <c r="D344" s="66" t="n">
        <f aca="false">ROUND(S344*T344,0)</f>
        <v>290</v>
      </c>
      <c r="E344" s="66" t="n">
        <f aca="false">ROUND(S344,0)-D344</f>
        <v>342</v>
      </c>
      <c r="F344" s="66" t="n">
        <f aca="false">IF(COUNTA(D344:E344)=0,"",SUM(D344:E344))</f>
        <v>632</v>
      </c>
      <c r="G344" s="47" t="n">
        <f aca="false">IF(OR(F344="",F344=0),"",D344/F344)</f>
        <v>0.458860759493671</v>
      </c>
      <c r="H344" s="47" t="n">
        <f aca="false">IF(OR(F344="",F344=0),"",E344/F344)</f>
        <v>0.541139240506329</v>
      </c>
      <c r="I344" s="32" t="s">
        <v>450</v>
      </c>
      <c r="J344" s="36" t="n">
        <v>2.14160243278479</v>
      </c>
      <c r="K344" s="36" t="n">
        <f aca="false">$K$8</f>
        <v>1.08142818440797</v>
      </c>
      <c r="L344" s="36" t="n">
        <f aca="false">SQRT(J344^2+K344^2)</f>
        <v>2.39915566359118</v>
      </c>
      <c r="M344" s="47" t="n">
        <f aca="false">IF(G344="","",MAX(0,G344-1.96*L344/100))</f>
        <v>0.411837308487284</v>
      </c>
      <c r="N344" s="47" t="n">
        <f aca="false">IF(G344="","",MIN(1,G344+1.96*L344/100))</f>
        <v>0.505884210500058</v>
      </c>
      <c r="O344" s="66" t="n">
        <f aca="false">ROUND(S344*W344,0)</f>
        <v>54</v>
      </c>
      <c r="P344" s="66" t="n">
        <f aca="false">IF(F344="","",ROUND(SQRT((F344*L344/100)^2+(G344*O344)^2),0))</f>
        <v>29</v>
      </c>
      <c r="R344" s="67" t="n">
        <v>-5.67344978283103</v>
      </c>
      <c r="S344" s="68" t="n">
        <f aca="false">U344*V344*$F$5</f>
        <v>632.223853949221</v>
      </c>
      <c r="T344" s="69" t="n">
        <f aca="false">MAX(0,MIN(1,R344/100+$D$5))</f>
        <v>0.458934584686805</v>
      </c>
      <c r="U344" s="69" t="n">
        <v>0.616062683643487</v>
      </c>
      <c r="V344" s="68" t="n">
        <v>1026.232996633</v>
      </c>
      <c r="W344" s="69" t="n">
        <v>0.084758520671361</v>
      </c>
      <c r="X344" s="70" t="s">
        <v>194</v>
      </c>
      <c r="Y344" s="70" t="s">
        <v>451</v>
      </c>
    </row>
    <row r="345" customFormat="false" ht="15" hidden="false" customHeight="false" outlineLevel="0" collapsed="false">
      <c r="A345" s="32" t="s">
        <v>444</v>
      </c>
      <c r="B345" s="32" t="s">
        <v>576</v>
      </c>
      <c r="C345" s="32" t="s">
        <v>583</v>
      </c>
      <c r="D345" s="66" t="n">
        <f aca="false">ROUND(S345*T345,0)</f>
        <v>987</v>
      </c>
      <c r="E345" s="66" t="n">
        <f aca="false">ROUND(S345,0)-D345</f>
        <v>798</v>
      </c>
      <c r="F345" s="66" t="n">
        <f aca="false">IF(COUNTA(D345:E345)=0,"",SUM(D345:E345))</f>
        <v>1785</v>
      </c>
      <c r="G345" s="47" t="n">
        <f aca="false">IF(OR(F345="",F345=0),"",D345/F345)</f>
        <v>0.552941176470588</v>
      </c>
      <c r="H345" s="47" t="n">
        <f aca="false">IF(OR(F345="",F345=0),"",E345/F345)</f>
        <v>0.447058823529412</v>
      </c>
      <c r="I345" s="32" t="s">
        <v>450</v>
      </c>
      <c r="J345" s="36" t="n">
        <v>1.97223401507502</v>
      </c>
      <c r="K345" s="36" t="n">
        <f aca="false">$K$8</f>
        <v>1.08142818440797</v>
      </c>
      <c r="L345" s="36" t="n">
        <f aca="false">SQRT(J345^2+K345^2)</f>
        <v>2.24926519740356</v>
      </c>
      <c r="M345" s="47" t="n">
        <f aca="false">IF(G345="","",MAX(0,G345-1.96*L345/100))</f>
        <v>0.508855578601479</v>
      </c>
      <c r="N345" s="47" t="n">
        <f aca="false">IF(G345="","",MIN(1,G345+1.96*L345/100))</f>
        <v>0.597026774339698</v>
      </c>
      <c r="O345" s="66" t="n">
        <f aca="false">ROUND(S345*W345,0)</f>
        <v>112</v>
      </c>
      <c r="P345" s="66" t="n">
        <f aca="false">IF(F345="","",ROUND(SQRT((F345*L345/100)^2+(G345*O345)^2),0))</f>
        <v>74</v>
      </c>
      <c r="R345" s="67" t="n">
        <v>3.71207930476155</v>
      </c>
      <c r="S345" s="68" t="n">
        <f aca="false">U345*V345*$F$5</f>
        <v>1785.15714635141</v>
      </c>
      <c r="T345" s="69" t="n">
        <f aca="false">MAX(0,MIN(1,R345/100+$D$5))</f>
        <v>0.552789875562731</v>
      </c>
      <c r="U345" s="69" t="n">
        <v>0.525560538116592</v>
      </c>
      <c r="V345" s="68" t="n">
        <v>3396.67272727273</v>
      </c>
      <c r="W345" s="69" t="n">
        <v>0.0626598089245614</v>
      </c>
      <c r="X345" s="70" t="s">
        <v>227</v>
      </c>
      <c r="Y345" s="70" t="s">
        <v>451</v>
      </c>
    </row>
    <row r="346" customFormat="false" ht="15" hidden="false" customHeight="false" outlineLevel="0" collapsed="false">
      <c r="A346" s="32" t="s">
        <v>444</v>
      </c>
      <c r="B346" s="32" t="s">
        <v>584</v>
      </c>
      <c r="C346" s="32" t="s">
        <v>585</v>
      </c>
      <c r="D346" s="66" t="n">
        <f aca="false">ROUND(S346*T346,0)</f>
        <v>80</v>
      </c>
      <c r="E346" s="66" t="n">
        <f aca="false">ROUND(S346,0)-D346</f>
        <v>135</v>
      </c>
      <c r="F346" s="66" t="n">
        <f aca="false">IF(COUNTA(D346:E346)=0,"",SUM(D346:E346))</f>
        <v>215</v>
      </c>
      <c r="G346" s="47" t="n">
        <f aca="false">IF(OR(F346="",F346=0),"",D346/F346)</f>
        <v>0.372093023255814</v>
      </c>
      <c r="H346" s="47" t="n">
        <f aca="false">IF(OR(F346="",F346=0),"",E346/F346)</f>
        <v>0.627906976744186</v>
      </c>
      <c r="I346" s="32" t="s">
        <v>187</v>
      </c>
      <c r="J346" s="36" t="n">
        <v>3.09428986375504</v>
      </c>
      <c r="K346" s="36" t="n">
        <f aca="false">$K$8</f>
        <v>1.08142818440797</v>
      </c>
      <c r="L346" s="36" t="n">
        <f aca="false">SQRT(J346^2+K346^2)</f>
        <v>3.27782194131547</v>
      </c>
      <c r="M346" s="47" t="n">
        <f aca="false">IF(G346="","",MAX(0,G346-1.96*L346/100))</f>
        <v>0.307847713206031</v>
      </c>
      <c r="N346" s="47" t="n">
        <f aca="false">IF(G346="","",MIN(1,G346+1.96*L346/100))</f>
        <v>0.436338333305597</v>
      </c>
      <c r="O346" s="66" t="n">
        <f aca="false">ROUND(S346*W346,0)</f>
        <v>31</v>
      </c>
      <c r="P346" s="66" t="n">
        <f aca="false">IF(F346="","",ROUND(SQRT((F346*L346/100)^2+(G346*O346)^2),0))</f>
        <v>14</v>
      </c>
      <c r="R346" s="67" t="n">
        <v>-14.2715958001836</v>
      </c>
      <c r="S346" s="68" t="n">
        <f aca="false">U346*V346*$F$5</f>
        <v>214.558510638298</v>
      </c>
      <c r="T346" s="69" t="n">
        <f aca="false">MAX(0,MIN(1,R346/100+$D$5))</f>
        <v>0.372953124513279</v>
      </c>
      <c r="U346" s="69" t="n">
        <v>0.513297872340426</v>
      </c>
      <c r="V346" s="68" t="n">
        <v>418</v>
      </c>
      <c r="W346" s="69" t="n">
        <v>0.144238908687966</v>
      </c>
      <c r="X346" s="70" t="s">
        <v>188</v>
      </c>
      <c r="Y346" s="70" t="s">
        <v>189</v>
      </c>
    </row>
    <row r="347" customFormat="false" ht="15" hidden="false" customHeight="false" outlineLevel="0" collapsed="false">
      <c r="A347" s="32" t="s">
        <v>444</v>
      </c>
      <c r="B347" s="32" t="s">
        <v>584</v>
      </c>
      <c r="C347" s="32" t="s">
        <v>586</v>
      </c>
      <c r="D347" s="66" t="n">
        <f aca="false">ROUND(S347*T347,0)</f>
        <v>192</v>
      </c>
      <c r="E347" s="66" t="n">
        <f aca="false">ROUND(S347,0)-D347</f>
        <v>371</v>
      </c>
      <c r="F347" s="66" t="n">
        <f aca="false">IF(COUNTA(D347:E347)=0,"",SUM(D347:E347))</f>
        <v>563</v>
      </c>
      <c r="G347" s="47" t="n">
        <f aca="false">IF(OR(F347="",F347=0),"",D347/F347)</f>
        <v>0.341030195381883</v>
      </c>
      <c r="H347" s="47" t="n">
        <f aca="false">IF(OR(F347="",F347=0),"",E347/F347)</f>
        <v>0.658969804618117</v>
      </c>
      <c r="I347" s="32" t="s">
        <v>187</v>
      </c>
      <c r="J347" s="36" t="n">
        <v>3.09428986375504</v>
      </c>
      <c r="K347" s="36" t="n">
        <f aca="false">$K$8</f>
        <v>1.08142818440797</v>
      </c>
      <c r="L347" s="36" t="n">
        <f aca="false">SQRT(J347^2+K347^2)</f>
        <v>3.27782194131547</v>
      </c>
      <c r="M347" s="47" t="n">
        <f aca="false">IF(G347="","",MAX(0,G347-1.96*L347/100))</f>
        <v>0.2767848853321</v>
      </c>
      <c r="N347" s="47" t="n">
        <f aca="false">IF(G347="","",MIN(1,G347+1.96*L347/100))</f>
        <v>0.405275505431666</v>
      </c>
      <c r="O347" s="66" t="n">
        <f aca="false">ROUND(S347*W347,0)</f>
        <v>81</v>
      </c>
      <c r="P347" s="66" t="n">
        <f aca="false">IF(F347="","",ROUND(SQRT((F347*L347/100)^2+(G347*O347)^2),0))</f>
        <v>33</v>
      </c>
      <c r="R347" s="67" t="n">
        <v>-17.3918053106101</v>
      </c>
      <c r="S347" s="68" t="n">
        <f aca="false">U347*V347*$F$5</f>
        <v>562.888888888889</v>
      </c>
      <c r="T347" s="69" t="n">
        <f aca="false">MAX(0,MIN(1,R347/100+$D$5))</f>
        <v>0.341751029409014</v>
      </c>
      <c r="U347" s="69" t="n">
        <v>0.62962962962963</v>
      </c>
      <c r="V347" s="68" t="n">
        <v>894</v>
      </c>
      <c r="W347" s="69" t="n">
        <v>0.144238908687966</v>
      </c>
      <c r="X347" s="70" t="s">
        <v>188</v>
      </c>
      <c r="Y347" s="70" t="s">
        <v>189</v>
      </c>
    </row>
    <row r="348" customFormat="false" ht="15" hidden="false" customHeight="false" outlineLevel="0" collapsed="false">
      <c r="A348" s="32" t="s">
        <v>444</v>
      </c>
      <c r="B348" s="32" t="s">
        <v>584</v>
      </c>
      <c r="C348" s="32" t="s">
        <v>587</v>
      </c>
      <c r="D348" s="66" t="n">
        <f aca="false">ROUND(S348*T348,0)</f>
        <v>150</v>
      </c>
      <c r="E348" s="66" t="n">
        <f aca="false">ROUND(S348,0)-D348</f>
        <v>212</v>
      </c>
      <c r="F348" s="66" t="n">
        <f aca="false">IF(COUNTA(D348:E348)=0,"",SUM(D348:E348))</f>
        <v>362</v>
      </c>
      <c r="G348" s="47" t="n">
        <f aca="false">IF(OR(F348="",F348=0),"",D348/F348)</f>
        <v>0.414364640883978</v>
      </c>
      <c r="H348" s="47" t="n">
        <f aca="false">IF(OR(F348="",F348=0),"",E348/F348)</f>
        <v>0.585635359116022</v>
      </c>
      <c r="I348" s="32" t="s">
        <v>187</v>
      </c>
      <c r="J348" s="36" t="n">
        <v>3.09428986375504</v>
      </c>
      <c r="K348" s="36" t="n">
        <f aca="false">$K$8</f>
        <v>1.08142818440797</v>
      </c>
      <c r="L348" s="36" t="n">
        <f aca="false">SQRT(J348^2+K348^2)</f>
        <v>3.27782194131547</v>
      </c>
      <c r="M348" s="47" t="n">
        <f aca="false">IF(G348="","",MAX(0,G348-1.96*L348/100))</f>
        <v>0.350119330834195</v>
      </c>
      <c r="N348" s="47" t="n">
        <f aca="false">IF(G348="","",MIN(1,G348+1.96*L348/100))</f>
        <v>0.478609950933761</v>
      </c>
      <c r="O348" s="66" t="n">
        <f aca="false">ROUND(S348*W348,0)</f>
        <v>52</v>
      </c>
      <c r="P348" s="66" t="n">
        <f aca="false">IF(F348="","",ROUND(SQRT((F348*L348/100)^2+(G348*O348)^2),0))</f>
        <v>25</v>
      </c>
      <c r="R348" s="67" t="n">
        <v>-10.0895024432873</v>
      </c>
      <c r="S348" s="68" t="n">
        <f aca="false">U348*V348*$F$5</f>
        <v>362.264705882353</v>
      </c>
      <c r="T348" s="69" t="n">
        <f aca="false">MAX(0,MIN(1,R348/100+$D$5))</f>
        <v>0.414774058082242</v>
      </c>
      <c r="U348" s="69" t="n">
        <v>0.553921568627451</v>
      </c>
      <c r="V348" s="68" t="n">
        <v>654</v>
      </c>
      <c r="W348" s="69" t="n">
        <v>0.144238908687966</v>
      </c>
      <c r="X348" s="70" t="s">
        <v>188</v>
      </c>
      <c r="Y348" s="70" t="s">
        <v>189</v>
      </c>
    </row>
    <row r="349" customFormat="false" ht="15" hidden="false" customHeight="false" outlineLevel="0" collapsed="false">
      <c r="A349" s="32" t="s">
        <v>444</v>
      </c>
      <c r="B349" s="32" t="s">
        <v>584</v>
      </c>
      <c r="C349" s="32" t="s">
        <v>588</v>
      </c>
      <c r="D349" s="66" t="n">
        <f aca="false">ROUND(S349*T349,0)</f>
        <v>90</v>
      </c>
      <c r="E349" s="66" t="n">
        <f aca="false">ROUND(S349,0)-D349</f>
        <v>126</v>
      </c>
      <c r="F349" s="66" t="n">
        <f aca="false">IF(COUNTA(D349:E349)=0,"",SUM(D349:E349))</f>
        <v>216</v>
      </c>
      <c r="G349" s="47" t="n">
        <f aca="false">IF(OR(F349="",F349=0),"",D349/F349)</f>
        <v>0.416666666666667</v>
      </c>
      <c r="H349" s="47" t="n">
        <f aca="false">IF(OR(F349="",F349=0),"",E349/F349)</f>
        <v>0.583333333333333</v>
      </c>
      <c r="I349" s="32" t="s">
        <v>187</v>
      </c>
      <c r="J349" s="36" t="n">
        <v>3.09428986375504</v>
      </c>
      <c r="K349" s="36" t="n">
        <f aca="false">$K$8</f>
        <v>1.08142818440797</v>
      </c>
      <c r="L349" s="36" t="n">
        <f aca="false">SQRT(J349^2+K349^2)</f>
        <v>3.27782194131547</v>
      </c>
      <c r="M349" s="47" t="n">
        <f aca="false">IF(G349="","",MAX(0,G349-1.96*L349/100))</f>
        <v>0.352421356616884</v>
      </c>
      <c r="N349" s="47" t="n">
        <f aca="false">IF(G349="","",MIN(1,G349+1.96*L349/100))</f>
        <v>0.48091197671645</v>
      </c>
      <c r="O349" s="66" t="n">
        <f aca="false">ROUND(S349*W349,0)</f>
        <v>31</v>
      </c>
      <c r="P349" s="66" t="n">
        <f aca="false">IF(F349="","",ROUND(SQRT((F349*L349/100)^2+(G349*O349)^2),0))</f>
        <v>15</v>
      </c>
      <c r="R349" s="67" t="n">
        <v>-9.96307829756291</v>
      </c>
      <c r="S349" s="68" t="n">
        <f aca="false">U349*V349*$F$5</f>
        <v>215.962962962963</v>
      </c>
      <c r="T349" s="69" t="n">
        <f aca="false">MAX(0,MIN(1,R349/100+$D$5))</f>
        <v>0.416038299539486</v>
      </c>
      <c r="U349" s="69" t="n">
        <v>0.453703703703704</v>
      </c>
      <c r="V349" s="68" t="n">
        <v>476</v>
      </c>
      <c r="W349" s="69" t="n">
        <v>0.144238908687966</v>
      </c>
      <c r="X349" s="70" t="s">
        <v>188</v>
      </c>
      <c r="Y349" s="70" t="s">
        <v>189</v>
      </c>
    </row>
    <row r="350" customFormat="false" ht="15" hidden="false" customHeight="false" outlineLevel="0" collapsed="false">
      <c r="A350" s="32" t="s">
        <v>444</v>
      </c>
      <c r="B350" s="32" t="s">
        <v>589</v>
      </c>
      <c r="C350" s="32" t="s">
        <v>590</v>
      </c>
      <c r="D350" s="66" t="n">
        <f aca="false">ROUND(S350*T350,0)</f>
        <v>340</v>
      </c>
      <c r="E350" s="66" t="n">
        <f aca="false">ROUND(S350,0)-D350</f>
        <v>611</v>
      </c>
      <c r="F350" s="66" t="n">
        <f aca="false">IF(COUNTA(D350:E350)=0,"",SUM(D350:E350))</f>
        <v>951</v>
      </c>
      <c r="G350" s="47" t="n">
        <f aca="false">IF(OR(F350="",F350=0),"",D350/F350)</f>
        <v>0.35751840168244</v>
      </c>
      <c r="H350" s="47" t="n">
        <f aca="false">IF(OR(F350="",F350=0),"",E350/F350)</f>
        <v>0.642481598317561</v>
      </c>
      <c r="I350" s="32" t="s">
        <v>187</v>
      </c>
      <c r="J350" s="36" t="n">
        <v>1.97223401507502</v>
      </c>
      <c r="K350" s="36" t="n">
        <f aca="false">$K$8</f>
        <v>1.08142818440797</v>
      </c>
      <c r="L350" s="36" t="n">
        <f aca="false">SQRT(J350^2+K350^2)</f>
        <v>2.24926519740356</v>
      </c>
      <c r="M350" s="47" t="n">
        <f aca="false">IF(G350="","",MAX(0,G350-1.96*L350/100))</f>
        <v>0.31343280381333</v>
      </c>
      <c r="N350" s="47" t="n">
        <f aca="false">IF(G350="","",MIN(1,G350+1.96*L350/100))</f>
        <v>0.401603999551549</v>
      </c>
      <c r="O350" s="66" t="n">
        <f aca="false">ROUND(S350*W350,0)</f>
        <v>60</v>
      </c>
      <c r="P350" s="66" t="n">
        <f aca="false">IF(F350="","",ROUND(SQRT((F350*L350/100)^2+(G350*O350)^2),0))</f>
        <v>30</v>
      </c>
      <c r="R350" s="67" t="n">
        <v>-15.8813270965033</v>
      </c>
      <c r="S350" s="68" t="n">
        <f aca="false">U350*V350*$F$5</f>
        <v>951.480446927374</v>
      </c>
      <c r="T350" s="69" t="n">
        <f aca="false">MAX(0,MIN(1,R350/100+$D$5))</f>
        <v>0.356855811550082</v>
      </c>
      <c r="U350" s="69" t="n">
        <v>0.642458100558659</v>
      </c>
      <c r="V350" s="68" t="n">
        <v>1481</v>
      </c>
      <c r="W350" s="69" t="n">
        <v>0.0626598089245614</v>
      </c>
      <c r="X350" s="70" t="s">
        <v>227</v>
      </c>
      <c r="Y350" s="70" t="s">
        <v>189</v>
      </c>
    </row>
    <row r="351" customFormat="false" ht="15" hidden="false" customHeight="false" outlineLevel="0" collapsed="false">
      <c r="A351" s="32" t="s">
        <v>444</v>
      </c>
      <c r="B351" s="32" t="s">
        <v>589</v>
      </c>
      <c r="C351" s="32" t="s">
        <v>591</v>
      </c>
      <c r="D351" s="66" t="n">
        <f aca="false">ROUND(S351*T351,0)</f>
        <v>279</v>
      </c>
      <c r="E351" s="66" t="n">
        <f aca="false">ROUND(S351,0)-D351</f>
        <v>470</v>
      </c>
      <c r="F351" s="66" t="n">
        <f aca="false">IF(COUNTA(D351:E351)=0,"",SUM(D351:E351))</f>
        <v>749</v>
      </c>
      <c r="G351" s="47" t="n">
        <f aca="false">IF(OR(F351="",F351=0),"",D351/F351)</f>
        <v>0.372496662216288</v>
      </c>
      <c r="H351" s="47" t="n">
        <f aca="false">IF(OR(F351="",F351=0),"",E351/F351)</f>
        <v>0.627503337783712</v>
      </c>
      <c r="I351" s="32" t="s">
        <v>187</v>
      </c>
      <c r="J351" s="36" t="n">
        <v>2.14160243278479</v>
      </c>
      <c r="K351" s="36" t="n">
        <f aca="false">$K$8</f>
        <v>1.08142818440797</v>
      </c>
      <c r="L351" s="36" t="n">
        <f aca="false">SQRT(J351^2+K351^2)</f>
        <v>2.39915566359118</v>
      </c>
      <c r="M351" s="47" t="n">
        <f aca="false">IF(G351="","",MAX(0,G351-1.96*L351/100))</f>
        <v>0.325473211209901</v>
      </c>
      <c r="N351" s="47" t="n">
        <f aca="false">IF(G351="","",MIN(1,G351+1.96*L351/100))</f>
        <v>0.419520113222676</v>
      </c>
      <c r="O351" s="66" t="n">
        <f aca="false">ROUND(S351*W351,0)</f>
        <v>63</v>
      </c>
      <c r="P351" s="66" t="n">
        <f aca="false">IF(F351="","",ROUND(SQRT((F351*L351/100)^2+(G351*O351)^2),0))</f>
        <v>30</v>
      </c>
      <c r="R351" s="67" t="n">
        <v>-14.2430908720167</v>
      </c>
      <c r="S351" s="68" t="n">
        <f aca="false">U351*V351*$F$5</f>
        <v>748.801666666667</v>
      </c>
      <c r="T351" s="69" t="n">
        <f aca="false">MAX(0,MIN(1,R351/100+$D$5))</f>
        <v>0.373238173794948</v>
      </c>
      <c r="U351" s="69" t="n">
        <v>0.618333333333333</v>
      </c>
      <c r="V351" s="68" t="n">
        <v>1211</v>
      </c>
      <c r="W351" s="69" t="n">
        <v>0.084758520671361</v>
      </c>
      <c r="X351" s="70" t="s">
        <v>194</v>
      </c>
      <c r="Y351" s="70" t="s">
        <v>189</v>
      </c>
    </row>
    <row r="352" customFormat="false" ht="15" hidden="false" customHeight="false" outlineLevel="0" collapsed="false">
      <c r="A352" s="32" t="s">
        <v>444</v>
      </c>
      <c r="B352" s="32" t="s">
        <v>589</v>
      </c>
      <c r="C352" s="32" t="s">
        <v>592</v>
      </c>
      <c r="D352" s="66" t="n">
        <f aca="false">ROUND(S352*T352,0)</f>
        <v>239</v>
      </c>
      <c r="E352" s="66" t="n">
        <f aca="false">ROUND(S352,0)-D352</f>
        <v>468</v>
      </c>
      <c r="F352" s="66" t="n">
        <f aca="false">IF(COUNTA(D352:E352)=0,"",SUM(D352:E352))</f>
        <v>707</v>
      </c>
      <c r="G352" s="47" t="n">
        <f aca="false">IF(OR(F352="",F352=0),"",D352/F352)</f>
        <v>0.338048090523338</v>
      </c>
      <c r="H352" s="47" t="n">
        <f aca="false">IF(OR(F352="",F352=0),"",E352/F352)</f>
        <v>0.661951909476662</v>
      </c>
      <c r="I352" s="32" t="s">
        <v>187</v>
      </c>
      <c r="J352" s="36" t="n">
        <v>2.14160243278479</v>
      </c>
      <c r="K352" s="36" t="n">
        <f aca="false">$K$8</f>
        <v>1.08142818440797</v>
      </c>
      <c r="L352" s="36" t="n">
        <f aca="false">SQRT(J352^2+K352^2)</f>
        <v>2.39915566359118</v>
      </c>
      <c r="M352" s="47" t="n">
        <f aca="false">IF(G352="","",MAX(0,G352-1.96*L352/100))</f>
        <v>0.291024639516951</v>
      </c>
      <c r="N352" s="47" t="n">
        <f aca="false">IF(G352="","",MIN(1,G352+1.96*L352/100))</f>
        <v>0.385071541529725</v>
      </c>
      <c r="O352" s="66" t="n">
        <f aca="false">ROUND(S352*W352,0)</f>
        <v>60</v>
      </c>
      <c r="P352" s="66" t="n">
        <f aca="false">IF(F352="","",ROUND(SQRT((F352*L352/100)^2+(G352*O352)^2),0))</f>
        <v>26</v>
      </c>
      <c r="R352" s="67" t="n">
        <v>-17.7870058164826</v>
      </c>
      <c r="S352" s="68" t="n">
        <f aca="false">U352*V352*$F$5</f>
        <v>707.096134786918</v>
      </c>
      <c r="T352" s="69" t="n">
        <f aca="false">MAX(0,MIN(1,R352/100+$D$5))</f>
        <v>0.337799024350289</v>
      </c>
      <c r="U352" s="69" t="n">
        <v>0.698711595639247</v>
      </c>
      <c r="V352" s="68" t="n">
        <v>1012</v>
      </c>
      <c r="W352" s="69" t="n">
        <v>0.084758520671361</v>
      </c>
      <c r="X352" s="70" t="s">
        <v>194</v>
      </c>
      <c r="Y352" s="70" t="s">
        <v>189</v>
      </c>
    </row>
    <row r="353" customFormat="false" ht="15" hidden="false" customHeight="false" outlineLevel="0" collapsed="false">
      <c r="A353" s="32" t="s">
        <v>444</v>
      </c>
      <c r="B353" s="32" t="s">
        <v>589</v>
      </c>
      <c r="C353" s="32" t="s">
        <v>593</v>
      </c>
      <c r="D353" s="66" t="n">
        <f aca="false">ROUND(S353*T353,0)</f>
        <v>249</v>
      </c>
      <c r="E353" s="66" t="n">
        <f aca="false">ROUND(S353,0)-D353</f>
        <v>464</v>
      </c>
      <c r="F353" s="66" t="n">
        <f aca="false">IF(COUNTA(D353:E353)=0,"",SUM(D353:E353))</f>
        <v>713</v>
      </c>
      <c r="G353" s="47" t="n">
        <f aca="false">IF(OR(F353="",F353=0),"",D353/F353)</f>
        <v>0.349228611500701</v>
      </c>
      <c r="H353" s="47" t="n">
        <f aca="false">IF(OR(F353="",F353=0),"",E353/F353)</f>
        <v>0.650771388499299</v>
      </c>
      <c r="I353" s="32" t="s">
        <v>187</v>
      </c>
      <c r="J353" s="36" t="n">
        <v>2.14160243278479</v>
      </c>
      <c r="K353" s="36" t="n">
        <f aca="false">$K$8</f>
        <v>1.08142818440797</v>
      </c>
      <c r="L353" s="36" t="n">
        <f aca="false">SQRT(J353^2+K353^2)</f>
        <v>2.39915566359118</v>
      </c>
      <c r="M353" s="47" t="n">
        <f aca="false">IF(G353="","",MAX(0,G353-1.96*L353/100))</f>
        <v>0.302205160494314</v>
      </c>
      <c r="N353" s="47" t="n">
        <f aca="false">IF(G353="","",MIN(1,G353+1.96*L353/100))</f>
        <v>0.396252062507088</v>
      </c>
      <c r="O353" s="66" t="n">
        <f aca="false">ROUND(S353*W353,0)</f>
        <v>60</v>
      </c>
      <c r="P353" s="66" t="n">
        <f aca="false">IF(F353="","",ROUND(SQRT((F353*L353/100)^2+(G353*O353)^2),0))</f>
        <v>27</v>
      </c>
      <c r="R353" s="67" t="n">
        <v>-16.5973038190299</v>
      </c>
      <c r="S353" s="68" t="n">
        <f aca="false">U353*V353*$F$5</f>
        <v>713.433121019108</v>
      </c>
      <c r="T353" s="69" t="n">
        <f aca="false">MAX(0,MIN(1,R353/100+$D$5))</f>
        <v>0.349696044324816</v>
      </c>
      <c r="U353" s="69" t="n">
        <v>0.643312101910828</v>
      </c>
      <c r="V353" s="68" t="n">
        <v>1109</v>
      </c>
      <c r="W353" s="69" t="n">
        <v>0.084758520671361</v>
      </c>
      <c r="X353" s="70" t="s">
        <v>194</v>
      </c>
      <c r="Y353" s="70" t="s">
        <v>189</v>
      </c>
    </row>
    <row r="354" customFormat="false" ht="15" hidden="false" customHeight="false" outlineLevel="0" collapsed="false">
      <c r="A354" s="32" t="s">
        <v>444</v>
      </c>
      <c r="B354" s="32" t="s">
        <v>594</v>
      </c>
      <c r="C354" s="32" t="s">
        <v>595</v>
      </c>
      <c r="D354" s="66" t="n">
        <f aca="false">ROUND(S354*T354,0)</f>
        <v>68</v>
      </c>
      <c r="E354" s="66" t="n">
        <f aca="false">ROUND(S354,0)-D354</f>
        <v>128</v>
      </c>
      <c r="F354" s="66" t="n">
        <f aca="false">IF(COUNTA(D354:E354)=0,"",SUM(D354:E354))</f>
        <v>196</v>
      </c>
      <c r="G354" s="47" t="n">
        <f aca="false">IF(OR(F354="",F354=0),"",D354/F354)</f>
        <v>0.346938775510204</v>
      </c>
      <c r="H354" s="47" t="n">
        <f aca="false">IF(OR(F354="",F354=0),"",E354/F354)</f>
        <v>0.653061224489796</v>
      </c>
      <c r="I354" s="32" t="s">
        <v>187</v>
      </c>
      <c r="J354" s="36" t="n">
        <v>3.09428986375504</v>
      </c>
      <c r="K354" s="36" t="n">
        <f aca="false">$K$8</f>
        <v>1.08142818440797</v>
      </c>
      <c r="L354" s="36" t="n">
        <f aca="false">SQRT(J354^2+K354^2)</f>
        <v>3.27782194131547</v>
      </c>
      <c r="M354" s="47" t="n">
        <f aca="false">IF(G354="","",MAX(0,G354-1.96*L354/100))</f>
        <v>0.282693465460421</v>
      </c>
      <c r="N354" s="47" t="n">
        <f aca="false">IF(G354="","",MIN(1,G354+1.96*L354/100))</f>
        <v>0.411184085559987</v>
      </c>
      <c r="O354" s="66" t="n">
        <f aca="false">ROUND(S354*W354,0)</f>
        <v>28</v>
      </c>
      <c r="P354" s="66" t="n">
        <f aca="false">IF(F354="","",ROUND(SQRT((F354*L354/100)^2+(G354*O354)^2),0))</f>
        <v>12</v>
      </c>
      <c r="R354" s="67" t="n">
        <v>-16.9624187389997</v>
      </c>
      <c r="S354" s="68" t="n">
        <f aca="false">U354*V354*$F$5</f>
        <v>196.10298102981</v>
      </c>
      <c r="T354" s="69" t="n">
        <f aca="false">MAX(0,MIN(1,R354/100+$D$5))</f>
        <v>0.346044895125118</v>
      </c>
      <c r="U354" s="69" t="n">
        <v>0.525745257452575</v>
      </c>
      <c r="V354" s="68" t="n">
        <v>373</v>
      </c>
      <c r="W354" s="69" t="n">
        <v>0.144238908687966</v>
      </c>
      <c r="X354" s="70" t="s">
        <v>188</v>
      </c>
      <c r="Y354" s="70" t="s">
        <v>189</v>
      </c>
    </row>
    <row r="355" customFormat="false" ht="15" hidden="false" customHeight="false" outlineLevel="0" collapsed="false">
      <c r="A355" s="32" t="s">
        <v>444</v>
      </c>
      <c r="B355" s="32" t="s">
        <v>596</v>
      </c>
      <c r="C355" s="32" t="s">
        <v>597</v>
      </c>
      <c r="D355" s="66" t="n">
        <f aca="false">ROUND(S355*T355,0)</f>
        <v>256</v>
      </c>
      <c r="E355" s="66" t="n">
        <f aca="false">ROUND(S355,0)-D355</f>
        <v>428</v>
      </c>
      <c r="F355" s="66" t="n">
        <f aca="false">IF(COUNTA(D355:E355)=0,"",SUM(D355:E355))</f>
        <v>684</v>
      </c>
      <c r="G355" s="47" t="n">
        <f aca="false">IF(OR(F355="",F355=0),"",D355/F355)</f>
        <v>0.374269005847953</v>
      </c>
      <c r="H355" s="47" t="n">
        <f aca="false">IF(OR(F355="",F355=0),"",E355/F355)</f>
        <v>0.625730994152047</v>
      </c>
      <c r="I355" s="32" t="s">
        <v>187</v>
      </c>
      <c r="J355" s="36" t="n">
        <v>2.14160243278479</v>
      </c>
      <c r="K355" s="36" t="n">
        <f aca="false">$K$8</f>
        <v>1.08142818440797</v>
      </c>
      <c r="L355" s="36" t="n">
        <f aca="false">SQRT(J355^2+K355^2)</f>
        <v>2.39915566359118</v>
      </c>
      <c r="M355" s="47" t="n">
        <f aca="false">IF(G355="","",MAX(0,G355-1.96*L355/100))</f>
        <v>0.327245554841566</v>
      </c>
      <c r="N355" s="47" t="n">
        <f aca="false">IF(G355="","",MIN(1,G355+1.96*L355/100))</f>
        <v>0.42129245685434</v>
      </c>
      <c r="O355" s="66" t="n">
        <f aca="false">ROUND(S355*W355,0)</f>
        <v>58</v>
      </c>
      <c r="P355" s="66" t="n">
        <f aca="false">IF(F355="","",ROUND(SQRT((F355*L355/100)^2+(G355*O355)^2),0))</f>
        <v>27</v>
      </c>
      <c r="R355" s="67" t="n">
        <v>-14.1967708049017</v>
      </c>
      <c r="S355" s="68" t="n">
        <f aca="false">U355*V355*$F$5</f>
        <v>683.952941176471</v>
      </c>
      <c r="T355" s="69" t="n">
        <f aca="false">MAX(0,MIN(1,R355/100+$D$5))</f>
        <v>0.373701374466099</v>
      </c>
      <c r="U355" s="69" t="n">
        <v>0.568067226890757</v>
      </c>
      <c r="V355" s="68" t="n">
        <v>1204</v>
      </c>
      <c r="W355" s="69" t="n">
        <v>0.084758520671361</v>
      </c>
      <c r="X355" s="70" t="s">
        <v>194</v>
      </c>
      <c r="Y355" s="70" t="s">
        <v>189</v>
      </c>
    </row>
    <row r="356" customFormat="false" ht="15" hidden="false" customHeight="false" outlineLevel="0" collapsed="false">
      <c r="A356" s="32" t="s">
        <v>444</v>
      </c>
      <c r="B356" s="32" t="s">
        <v>598</v>
      </c>
      <c r="C356" s="32" t="s">
        <v>599</v>
      </c>
      <c r="D356" s="66" t="n">
        <f aca="false">ROUND(S356*T356,0)</f>
        <v>161</v>
      </c>
      <c r="E356" s="66" t="n">
        <f aca="false">ROUND(S356,0)-D356</f>
        <v>228</v>
      </c>
      <c r="F356" s="66" t="n">
        <f aca="false">IF(COUNTA(D356:E356)=0,"",SUM(D356:E356))</f>
        <v>389</v>
      </c>
      <c r="G356" s="47" t="n">
        <f aca="false">IF(OR(F356="",F356=0),"",D356/F356)</f>
        <v>0.413881748071979</v>
      </c>
      <c r="H356" s="47" t="n">
        <f aca="false">IF(OR(F356="",F356=0),"",E356/F356)</f>
        <v>0.586118251928021</v>
      </c>
      <c r="I356" s="32" t="s">
        <v>187</v>
      </c>
      <c r="J356" s="36" t="n">
        <v>3.09428986375504</v>
      </c>
      <c r="K356" s="36" t="n">
        <f aca="false">$K$8</f>
        <v>1.08142818440797</v>
      </c>
      <c r="L356" s="36" t="n">
        <f aca="false">SQRT(J356^2+K356^2)</f>
        <v>3.27782194131547</v>
      </c>
      <c r="M356" s="47" t="n">
        <f aca="false">IF(G356="","",MAX(0,G356-1.96*L356/100))</f>
        <v>0.349636438022196</v>
      </c>
      <c r="N356" s="47" t="n">
        <f aca="false">IF(G356="","",MIN(1,G356+1.96*L356/100))</f>
        <v>0.478127058121763</v>
      </c>
      <c r="O356" s="66" t="n">
        <f aca="false">ROUND(S356*W356,0)</f>
        <v>56</v>
      </c>
      <c r="P356" s="66" t="n">
        <f aca="false">IF(F356="","",ROUND(SQRT((F356*L356/100)^2+(G356*O356)^2),0))</f>
        <v>26</v>
      </c>
      <c r="R356" s="67" t="n">
        <v>-10.2218354264075</v>
      </c>
      <c r="S356" s="68" t="n">
        <f aca="false">U356*V356*$F$5</f>
        <v>388.819749216301</v>
      </c>
      <c r="T356" s="69" t="n">
        <f aca="false">MAX(0,MIN(1,R356/100+$D$5))</f>
        <v>0.41345072825104</v>
      </c>
      <c r="U356" s="69" t="n">
        <v>0.606583072100314</v>
      </c>
      <c r="V356" s="68" t="n">
        <v>641</v>
      </c>
      <c r="W356" s="69" t="n">
        <v>0.144238908687966</v>
      </c>
      <c r="X356" s="70" t="s">
        <v>188</v>
      </c>
      <c r="Y356" s="70" t="s">
        <v>189</v>
      </c>
    </row>
    <row r="357" customFormat="false" ht="15" hidden="false" customHeight="false" outlineLevel="0" collapsed="false">
      <c r="A357" s="32" t="s">
        <v>444</v>
      </c>
      <c r="B357" s="32" t="s">
        <v>600</v>
      </c>
      <c r="C357" s="32" t="s">
        <v>601</v>
      </c>
      <c r="D357" s="66" t="n">
        <f aca="false">ROUND(S357*T357,0)</f>
        <v>256</v>
      </c>
      <c r="E357" s="66" t="n">
        <f aca="false">ROUND(S357,0)-D357</f>
        <v>346</v>
      </c>
      <c r="F357" s="66" t="n">
        <f aca="false">IF(COUNTA(D357:E357)=0,"",SUM(D357:E357))</f>
        <v>602</v>
      </c>
      <c r="G357" s="47" t="n">
        <f aca="false">IF(OR(F357="",F357=0),"",D357/F357)</f>
        <v>0.425249169435216</v>
      </c>
      <c r="H357" s="47" t="n">
        <f aca="false">IF(OR(F357="",F357=0),"",E357/F357)</f>
        <v>0.574750830564784</v>
      </c>
      <c r="I357" s="32" t="s">
        <v>187</v>
      </c>
      <c r="J357" s="36" t="n">
        <v>2.14160243278479</v>
      </c>
      <c r="K357" s="36" t="n">
        <f aca="false">$K$8</f>
        <v>1.08142818440797</v>
      </c>
      <c r="L357" s="36" t="n">
        <f aca="false">SQRT(J357^2+K357^2)</f>
        <v>2.39915566359118</v>
      </c>
      <c r="M357" s="47" t="n">
        <f aca="false">IF(G357="","",MAX(0,G357-1.96*L357/100))</f>
        <v>0.378225718428829</v>
      </c>
      <c r="N357" s="47" t="n">
        <f aca="false">IF(G357="","",MIN(1,G357+1.96*L357/100))</f>
        <v>0.472272620441603</v>
      </c>
      <c r="O357" s="66" t="n">
        <f aca="false">ROUND(S357*W357,0)</f>
        <v>51</v>
      </c>
      <c r="P357" s="66" t="n">
        <f aca="false">IF(F357="","",ROUND(SQRT((F357*L357/100)^2+(G357*O357)^2),0))</f>
        <v>26</v>
      </c>
      <c r="R357" s="67" t="n">
        <v>-9.05061314322981</v>
      </c>
      <c r="S357" s="68" t="n">
        <f aca="false">U357*V357*$F$5</f>
        <v>602.07868852459</v>
      </c>
      <c r="T357" s="69" t="n">
        <f aca="false">MAX(0,MIN(1,R357/100+$D$5))</f>
        <v>0.425162951082817</v>
      </c>
      <c r="U357" s="69" t="n">
        <v>0.613114754098361</v>
      </c>
      <c r="V357" s="68" t="n">
        <v>982</v>
      </c>
      <c r="W357" s="69" t="n">
        <v>0.084758520671361</v>
      </c>
      <c r="X357" s="70" t="s">
        <v>194</v>
      </c>
      <c r="Y357" s="70" t="s">
        <v>189</v>
      </c>
    </row>
    <row r="358" customFormat="false" ht="15" hidden="false" customHeight="false" outlineLevel="0" collapsed="false">
      <c r="A358" s="32" t="s">
        <v>444</v>
      </c>
      <c r="B358" s="32" t="s">
        <v>602</v>
      </c>
      <c r="C358" s="32" t="s">
        <v>603</v>
      </c>
      <c r="D358" s="66" t="n">
        <f aca="false">ROUND(S358*T358,0)</f>
        <v>240</v>
      </c>
      <c r="E358" s="66" t="n">
        <f aca="false">ROUND(S358,0)-D358</f>
        <v>574</v>
      </c>
      <c r="F358" s="66" t="n">
        <f aca="false">IF(COUNTA(D358:E358)=0,"",SUM(D358:E358))</f>
        <v>814</v>
      </c>
      <c r="G358" s="47" t="n">
        <f aca="false">IF(OR(F358="",F358=0),"",D358/F358)</f>
        <v>0.294840294840295</v>
      </c>
      <c r="H358" s="47" t="n">
        <f aca="false">IF(OR(F358="",F358=0),"",E358/F358)</f>
        <v>0.705159705159705</v>
      </c>
      <c r="I358" s="32" t="s">
        <v>187</v>
      </c>
      <c r="J358" s="36" t="n">
        <v>2.14160243278479</v>
      </c>
      <c r="K358" s="36" t="n">
        <f aca="false">$K$8</f>
        <v>1.08142818440797</v>
      </c>
      <c r="L358" s="36" t="n">
        <f aca="false">SQRT(J358^2+K358^2)</f>
        <v>2.39915566359118</v>
      </c>
      <c r="M358" s="47" t="n">
        <f aca="false">IF(G358="","",MAX(0,G358-1.96*L358/100))</f>
        <v>0.247816843833908</v>
      </c>
      <c r="N358" s="47" t="n">
        <f aca="false">IF(G358="","",MIN(1,G358+1.96*L358/100))</f>
        <v>0.341863745846682</v>
      </c>
      <c r="O358" s="66" t="n">
        <f aca="false">ROUND(S358*W358,0)</f>
        <v>69</v>
      </c>
      <c r="P358" s="66" t="n">
        <f aca="false">IF(F358="","",ROUND(SQRT((F358*L358/100)^2+(G358*O358)^2),0))</f>
        <v>28</v>
      </c>
      <c r="R358" s="67" t="n">
        <v>-22.098742480922</v>
      </c>
      <c r="S358" s="68" t="n">
        <f aca="false">U358*V358*$F$5</f>
        <v>814.349042709867</v>
      </c>
      <c r="T358" s="69" t="n">
        <f aca="false">MAX(0,MIN(1,R358/100+$D$5))</f>
        <v>0.294681657705895</v>
      </c>
      <c r="U358" s="69" t="n">
        <v>0.610456553755523</v>
      </c>
      <c r="V358" s="68" t="n">
        <v>1334</v>
      </c>
      <c r="W358" s="69" t="n">
        <v>0.084758520671361</v>
      </c>
      <c r="X358" s="70" t="s">
        <v>194</v>
      </c>
      <c r="Y358" s="70" t="s">
        <v>189</v>
      </c>
    </row>
    <row r="359" customFormat="false" ht="15" hidden="false" customHeight="false" outlineLevel="0" collapsed="false">
      <c r="A359" s="32" t="s">
        <v>444</v>
      </c>
      <c r="B359" s="32" t="s">
        <v>602</v>
      </c>
      <c r="C359" s="32" t="s">
        <v>604</v>
      </c>
      <c r="D359" s="66" t="n">
        <f aca="false">ROUND(S359*T359,0)</f>
        <v>207</v>
      </c>
      <c r="E359" s="66" t="n">
        <f aca="false">ROUND(S359,0)-D359</f>
        <v>410</v>
      </c>
      <c r="F359" s="66" t="n">
        <f aca="false">IF(COUNTA(D359:E359)=0,"",SUM(D359:E359))</f>
        <v>617</v>
      </c>
      <c r="G359" s="47" t="n">
        <f aca="false">IF(OR(F359="",F359=0),"",D359/F359)</f>
        <v>0.3354943273906</v>
      </c>
      <c r="H359" s="47" t="n">
        <f aca="false">IF(OR(F359="",F359=0),"",E359/F359)</f>
        <v>0.6645056726094</v>
      </c>
      <c r="I359" s="32" t="s">
        <v>187</v>
      </c>
      <c r="J359" s="36" t="n">
        <v>2.14160243278479</v>
      </c>
      <c r="K359" s="36" t="n">
        <f aca="false">$K$8</f>
        <v>1.08142818440797</v>
      </c>
      <c r="L359" s="36" t="n">
        <f aca="false">SQRT(J359^2+K359^2)</f>
        <v>2.39915566359118</v>
      </c>
      <c r="M359" s="47" t="n">
        <f aca="false">IF(G359="","",MAX(0,G359-1.96*L359/100))</f>
        <v>0.288470876384213</v>
      </c>
      <c r="N359" s="47" t="n">
        <f aca="false">IF(G359="","",MIN(1,G359+1.96*L359/100))</f>
        <v>0.382517778396987</v>
      </c>
      <c r="O359" s="66" t="n">
        <f aca="false">ROUND(S359*W359,0)</f>
        <v>52</v>
      </c>
      <c r="P359" s="66" t="n">
        <f aca="false">IF(F359="","",ROUND(SQRT((F359*L359/100)^2+(G359*O359)^2),0))</f>
        <v>23</v>
      </c>
      <c r="R359" s="67" t="n">
        <v>-18.0492882413089</v>
      </c>
      <c r="S359" s="68" t="n">
        <f aca="false">U359*V359*$F$5</f>
        <v>617.366628830874</v>
      </c>
      <c r="T359" s="69" t="n">
        <f aca="false">MAX(0,MIN(1,R359/100+$D$5))</f>
        <v>0.335176200102026</v>
      </c>
      <c r="U359" s="69" t="n">
        <v>0.667423382519864</v>
      </c>
      <c r="V359" s="68" t="n">
        <v>925</v>
      </c>
      <c r="W359" s="69" t="n">
        <v>0.084758520671361</v>
      </c>
      <c r="X359" s="70" t="s">
        <v>194</v>
      </c>
      <c r="Y359" s="70" t="s">
        <v>189</v>
      </c>
    </row>
    <row r="360" customFormat="false" ht="15" hidden="false" customHeight="false" outlineLevel="0" collapsed="false">
      <c r="A360" s="32" t="s">
        <v>444</v>
      </c>
      <c r="B360" s="32" t="s">
        <v>602</v>
      </c>
      <c r="C360" s="32" t="s">
        <v>605</v>
      </c>
      <c r="D360" s="66" t="n">
        <f aca="false">ROUND(S360*T360,0)</f>
        <v>153</v>
      </c>
      <c r="E360" s="66" t="n">
        <f aca="false">ROUND(S360,0)-D360</f>
        <v>375</v>
      </c>
      <c r="F360" s="66" t="n">
        <f aca="false">IF(COUNTA(D360:E360)=0,"",SUM(D360:E360))</f>
        <v>528</v>
      </c>
      <c r="G360" s="47" t="n">
        <f aca="false">IF(OR(F360="",F360=0),"",D360/F360)</f>
        <v>0.289772727272727</v>
      </c>
      <c r="H360" s="47" t="n">
        <f aca="false">IF(OR(F360="",F360=0),"",E360/F360)</f>
        <v>0.710227272727273</v>
      </c>
      <c r="I360" s="32" t="s">
        <v>187</v>
      </c>
      <c r="J360" s="36" t="n">
        <v>3.09428986375504</v>
      </c>
      <c r="K360" s="36" t="n">
        <f aca="false">$K$8</f>
        <v>1.08142818440797</v>
      </c>
      <c r="L360" s="36" t="n">
        <f aca="false">SQRT(J360^2+K360^2)</f>
        <v>3.27782194131547</v>
      </c>
      <c r="M360" s="47" t="n">
        <f aca="false">IF(G360="","",MAX(0,G360-1.96*L360/100))</f>
        <v>0.225527417222944</v>
      </c>
      <c r="N360" s="47" t="n">
        <f aca="false">IF(G360="","",MIN(1,G360+1.96*L360/100))</f>
        <v>0.35401803732251</v>
      </c>
      <c r="O360" s="66" t="n">
        <f aca="false">ROUND(S360*W360,0)</f>
        <v>76</v>
      </c>
      <c r="P360" s="66" t="n">
        <f aca="false">IF(F360="","",ROUND(SQRT((F360*L360/100)^2+(G360*O360)^2),0))</f>
        <v>28</v>
      </c>
      <c r="R360" s="67" t="n">
        <v>-22.5950945109981</v>
      </c>
      <c r="S360" s="68" t="n">
        <f aca="false">U360*V360*$F$5</f>
        <v>528.071059431524</v>
      </c>
      <c r="T360" s="69" t="n">
        <f aca="false">MAX(0,MIN(1,R360/100+$D$5))</f>
        <v>0.289718137405135</v>
      </c>
      <c r="U360" s="69" t="n">
        <v>0.657622739018088</v>
      </c>
      <c r="V360" s="68" t="n">
        <v>803</v>
      </c>
      <c r="W360" s="69" t="n">
        <v>0.144238908687966</v>
      </c>
      <c r="X360" s="70" t="s">
        <v>188</v>
      </c>
      <c r="Y360" s="70" t="s">
        <v>189</v>
      </c>
    </row>
    <row r="361" customFormat="false" ht="15" hidden="false" customHeight="false" outlineLevel="0" collapsed="false">
      <c r="A361" s="32" t="s">
        <v>444</v>
      </c>
      <c r="B361" s="32" t="s">
        <v>602</v>
      </c>
      <c r="C361" s="32" t="s">
        <v>606</v>
      </c>
      <c r="D361" s="66" t="n">
        <f aca="false">ROUND(S361*T361,0)</f>
        <v>147</v>
      </c>
      <c r="E361" s="66" t="n">
        <f aca="false">ROUND(S361,0)-D361</f>
        <v>316</v>
      </c>
      <c r="F361" s="66" t="n">
        <f aca="false">IF(COUNTA(D361:E361)=0,"",SUM(D361:E361))</f>
        <v>463</v>
      </c>
      <c r="G361" s="47" t="n">
        <f aca="false">IF(OR(F361="",F361=0),"",D361/F361)</f>
        <v>0.317494600431965</v>
      </c>
      <c r="H361" s="47" t="n">
        <f aca="false">IF(OR(F361="",F361=0),"",E361/F361)</f>
        <v>0.682505399568035</v>
      </c>
      <c r="I361" s="32" t="s">
        <v>187</v>
      </c>
      <c r="J361" s="36" t="n">
        <v>3.09428986375504</v>
      </c>
      <c r="K361" s="36" t="n">
        <f aca="false">$K$8</f>
        <v>1.08142818440797</v>
      </c>
      <c r="L361" s="36" t="n">
        <f aca="false">SQRT(J361^2+K361^2)</f>
        <v>3.27782194131547</v>
      </c>
      <c r="M361" s="47" t="n">
        <f aca="false">IF(G361="","",MAX(0,G361-1.96*L361/100))</f>
        <v>0.253249290382182</v>
      </c>
      <c r="N361" s="47" t="n">
        <f aca="false">IF(G361="","",MIN(1,G361+1.96*L361/100))</f>
        <v>0.381739910481749</v>
      </c>
      <c r="O361" s="66" t="n">
        <f aca="false">ROUND(S361*W361,0)</f>
        <v>67</v>
      </c>
      <c r="P361" s="66" t="n">
        <f aca="false">IF(F361="","",ROUND(SQRT((F361*L361/100)^2+(G361*O361)^2),0))</f>
        <v>26</v>
      </c>
      <c r="R361" s="67" t="n">
        <v>-19.8298104320574</v>
      </c>
      <c r="S361" s="68" t="n">
        <f aca="false">U361*V361*$F$5</f>
        <v>463.140604467805</v>
      </c>
      <c r="T361" s="69" t="n">
        <f aca="false">MAX(0,MIN(1,R361/100+$D$5))</f>
        <v>0.317370978194541</v>
      </c>
      <c r="U361" s="69" t="n">
        <v>0.624178712220762</v>
      </c>
      <c r="V361" s="68" t="n">
        <v>742</v>
      </c>
      <c r="W361" s="69" t="n">
        <v>0.144238908687966</v>
      </c>
      <c r="X361" s="70" t="s">
        <v>188</v>
      </c>
      <c r="Y361" s="70" t="s">
        <v>189</v>
      </c>
    </row>
    <row r="362" customFormat="false" ht="15" hidden="false" customHeight="false" outlineLevel="0" collapsed="false">
      <c r="A362" s="32" t="s">
        <v>444</v>
      </c>
      <c r="B362" s="32" t="s">
        <v>602</v>
      </c>
      <c r="C362" s="32" t="s">
        <v>607</v>
      </c>
      <c r="D362" s="66" t="n">
        <f aca="false">ROUND(S362*T362,0)</f>
        <v>273</v>
      </c>
      <c r="E362" s="66" t="n">
        <f aca="false">ROUND(S362,0)-D362</f>
        <v>453</v>
      </c>
      <c r="F362" s="66" t="n">
        <f aca="false">IF(COUNTA(D362:E362)=0,"",SUM(D362:E362))</f>
        <v>726</v>
      </c>
      <c r="G362" s="47" t="n">
        <f aca="false">IF(OR(F362="",F362=0),"",D362/F362)</f>
        <v>0.37603305785124</v>
      </c>
      <c r="H362" s="47" t="n">
        <f aca="false">IF(OR(F362="",F362=0),"",E362/F362)</f>
        <v>0.62396694214876</v>
      </c>
      <c r="I362" s="32" t="s">
        <v>187</v>
      </c>
      <c r="J362" s="36" t="n">
        <v>2.14160243278479</v>
      </c>
      <c r="K362" s="36" t="n">
        <f aca="false">$K$8</f>
        <v>1.08142818440797</v>
      </c>
      <c r="L362" s="36" t="n">
        <f aca="false">SQRT(J362^2+K362^2)</f>
        <v>2.39915566359118</v>
      </c>
      <c r="M362" s="47" t="n">
        <f aca="false">IF(G362="","",MAX(0,G362-1.96*L362/100))</f>
        <v>0.329009606844853</v>
      </c>
      <c r="N362" s="47" t="n">
        <f aca="false">IF(G362="","",MIN(1,G362+1.96*L362/100))</f>
        <v>0.423056508857627</v>
      </c>
      <c r="O362" s="66" t="n">
        <f aca="false">ROUND(S362*W362,0)</f>
        <v>62</v>
      </c>
      <c r="P362" s="66" t="n">
        <f aca="false">IF(F362="","",ROUND(SQRT((F362*L362/100)^2+(G362*O362)^2),0))</f>
        <v>29</v>
      </c>
      <c r="R362" s="67" t="n">
        <v>-14.0467976240902</v>
      </c>
      <c r="S362" s="68" t="n">
        <f aca="false">U362*V362*$F$5</f>
        <v>726.367947669665</v>
      </c>
      <c r="T362" s="69" t="n">
        <f aca="false">MAX(0,MIN(1,R362/100+$D$5))</f>
        <v>0.375201106274213</v>
      </c>
      <c r="U362" s="69" t="n">
        <v>0.59198691741619</v>
      </c>
      <c r="V362" s="68" t="n">
        <v>1227</v>
      </c>
      <c r="W362" s="69" t="n">
        <v>0.084758520671361</v>
      </c>
      <c r="X362" s="70" t="s">
        <v>194</v>
      </c>
      <c r="Y362" s="70" t="s">
        <v>189</v>
      </c>
    </row>
    <row r="363" customFormat="false" ht="15" hidden="false" customHeight="false" outlineLevel="0" collapsed="false">
      <c r="A363" s="32" t="s">
        <v>444</v>
      </c>
      <c r="B363" s="32" t="s">
        <v>608</v>
      </c>
      <c r="C363" s="32" t="s">
        <v>609</v>
      </c>
      <c r="D363" s="66" t="n">
        <f aca="false">ROUND(S363*T363,0)</f>
        <v>894</v>
      </c>
      <c r="E363" s="66" t="n">
        <f aca="false">ROUND(S363,0)-D363</f>
        <v>961</v>
      </c>
      <c r="F363" s="66" t="n">
        <f aca="false">IF(COUNTA(D363:E363)=0,"",SUM(D363:E363))</f>
        <v>1855</v>
      </c>
      <c r="G363" s="47" t="n">
        <f aca="false">IF(OR(F363="",F363=0),"",D363/F363)</f>
        <v>0.481940700808625</v>
      </c>
      <c r="H363" s="47" t="n">
        <f aca="false">IF(OR(F363="",F363=0),"",E363/F363)</f>
        <v>0.518059299191375</v>
      </c>
      <c r="I363" s="32" t="s">
        <v>450</v>
      </c>
      <c r="J363" s="36" t="n">
        <v>1.97223401507502</v>
      </c>
      <c r="K363" s="36" t="n">
        <f aca="false">$K$8</f>
        <v>1.08142818440797</v>
      </c>
      <c r="L363" s="36" t="n">
        <f aca="false">SQRT(J363^2+K363^2)</f>
        <v>2.24926519740356</v>
      </c>
      <c r="M363" s="47" t="n">
        <f aca="false">IF(G363="","",MAX(0,G363-1.96*L363/100))</f>
        <v>0.437855102939516</v>
      </c>
      <c r="N363" s="47" t="n">
        <f aca="false">IF(G363="","",MIN(1,G363+1.96*L363/100))</f>
        <v>0.526026298677735</v>
      </c>
      <c r="O363" s="66" t="n">
        <f aca="false">ROUND(S363*W363,0)</f>
        <v>116</v>
      </c>
      <c r="P363" s="66" t="n">
        <f aca="false">IF(F363="","",ROUND(SQRT((F363*L363/100)^2+(G363*O363)^2),0))</f>
        <v>70</v>
      </c>
      <c r="R363" s="67" t="n">
        <v>-3.34686640747524</v>
      </c>
      <c r="S363" s="68" t="n">
        <f aca="false">U363*V363*$F$5</f>
        <v>1854.6421815347</v>
      </c>
      <c r="T363" s="69" t="n">
        <f aca="false">MAX(0,MIN(1,R363/100+$D$5))</f>
        <v>0.482200418440363</v>
      </c>
      <c r="U363" s="69" t="n">
        <v>0.666177549523111</v>
      </c>
      <c r="V363" s="68" t="n">
        <v>2784.0058297707</v>
      </c>
      <c r="W363" s="69" t="n">
        <v>0.0626598089245614</v>
      </c>
      <c r="X363" s="70" t="s">
        <v>227</v>
      </c>
      <c r="Y363" s="70" t="s">
        <v>451</v>
      </c>
    </row>
    <row r="364" customFormat="false" ht="15" hidden="false" customHeight="false" outlineLevel="0" collapsed="false">
      <c r="A364" s="32" t="s">
        <v>444</v>
      </c>
      <c r="B364" s="32" t="s">
        <v>608</v>
      </c>
      <c r="C364" s="32" t="s">
        <v>610</v>
      </c>
      <c r="D364" s="66" t="n">
        <f aca="false">ROUND(S364*T364,0)</f>
        <v>681</v>
      </c>
      <c r="E364" s="66" t="n">
        <f aca="false">ROUND(S364,0)-D364</f>
        <v>739</v>
      </c>
      <c r="F364" s="66" t="n">
        <f aca="false">IF(COUNTA(D364:E364)=0,"",SUM(D364:E364))</f>
        <v>1420</v>
      </c>
      <c r="G364" s="47" t="n">
        <f aca="false">IF(OR(F364="",F364=0),"",D364/F364)</f>
        <v>0.479577464788732</v>
      </c>
      <c r="H364" s="47" t="n">
        <f aca="false">IF(OR(F364="",F364=0),"",E364/F364)</f>
        <v>0.520422535211268</v>
      </c>
      <c r="I364" s="32" t="s">
        <v>450</v>
      </c>
      <c r="J364" s="36" t="n">
        <v>1.97223401507502</v>
      </c>
      <c r="K364" s="36" t="n">
        <f aca="false">$K$8</f>
        <v>1.08142818440797</v>
      </c>
      <c r="L364" s="36" t="n">
        <f aca="false">SQRT(J364^2+K364^2)</f>
        <v>2.24926519740356</v>
      </c>
      <c r="M364" s="47" t="n">
        <f aca="false">IF(G364="","",MAX(0,G364-1.96*L364/100))</f>
        <v>0.435491866919623</v>
      </c>
      <c r="N364" s="47" t="n">
        <f aca="false">IF(G364="","",MIN(1,G364+1.96*L364/100))</f>
        <v>0.523663062657842</v>
      </c>
      <c r="O364" s="66" t="n">
        <f aca="false">ROUND(S364*W364,0)</f>
        <v>89</v>
      </c>
      <c r="P364" s="66" t="n">
        <f aca="false">IF(F364="","",ROUND(SQRT((F364*L364/100)^2+(G364*O364)^2),0))</f>
        <v>53</v>
      </c>
      <c r="R364" s="67" t="n">
        <v>-3.5713765136538</v>
      </c>
      <c r="S364" s="68" t="n">
        <f aca="false">U364*V364*$F$5</f>
        <v>1419.663661096</v>
      </c>
      <c r="T364" s="69" t="n">
        <f aca="false">MAX(0,MIN(1,R364/100+$D$5))</f>
        <v>0.479955317378577</v>
      </c>
      <c r="U364" s="69" t="n">
        <v>0.590789473684211</v>
      </c>
      <c r="V364" s="68" t="n">
        <v>2402.9941702293</v>
      </c>
      <c r="W364" s="69" t="n">
        <v>0.0626598089245614</v>
      </c>
      <c r="X364" s="70" t="s">
        <v>227</v>
      </c>
      <c r="Y364" s="70" t="s">
        <v>451</v>
      </c>
    </row>
    <row r="365" customFormat="false" ht="15" hidden="false" customHeight="false" outlineLevel="0" collapsed="false">
      <c r="A365" s="32" t="s">
        <v>444</v>
      </c>
      <c r="B365" s="32" t="s">
        <v>611</v>
      </c>
      <c r="C365" s="32" t="s">
        <v>612</v>
      </c>
      <c r="D365" s="66" t="n">
        <f aca="false">ROUND(S365*T365,0)</f>
        <v>305</v>
      </c>
      <c r="E365" s="66" t="n">
        <f aca="false">ROUND(S365,0)-D365</f>
        <v>456</v>
      </c>
      <c r="F365" s="66" t="n">
        <f aca="false">IF(COUNTA(D365:E365)=0,"",SUM(D365:E365))</f>
        <v>761</v>
      </c>
      <c r="G365" s="47" t="n">
        <f aca="false">IF(OR(F365="",F365=0),"",D365/F365)</f>
        <v>0.400788436268068</v>
      </c>
      <c r="H365" s="47" t="n">
        <f aca="false">IF(OR(F365="",F365=0),"",E365/F365)</f>
        <v>0.599211563731932</v>
      </c>
      <c r="I365" s="32" t="s">
        <v>187</v>
      </c>
      <c r="J365" s="36" t="n">
        <v>2.14160243278479</v>
      </c>
      <c r="K365" s="36" t="n">
        <f aca="false">$K$8</f>
        <v>1.08142818440797</v>
      </c>
      <c r="L365" s="36" t="n">
        <f aca="false">SQRT(J365^2+K365^2)</f>
        <v>2.39915566359118</v>
      </c>
      <c r="M365" s="47" t="n">
        <f aca="false">IF(G365="","",MAX(0,G365-1.96*L365/100))</f>
        <v>0.353764985261681</v>
      </c>
      <c r="N365" s="47" t="n">
        <f aca="false">IF(G365="","",MIN(1,G365+1.96*L365/100))</f>
        <v>0.447811887274455</v>
      </c>
      <c r="O365" s="66" t="n">
        <f aca="false">ROUND(S365*W365,0)</f>
        <v>65</v>
      </c>
      <c r="P365" s="66" t="n">
        <f aca="false">IF(F365="","",ROUND(SQRT((F365*L365/100)^2+(G365*O365)^2),0))</f>
        <v>32</v>
      </c>
      <c r="R365" s="67" t="n">
        <v>-11.5566754500398</v>
      </c>
      <c r="S365" s="68" t="n">
        <f aca="false">U365*V365*$F$5</f>
        <v>761.429837518464</v>
      </c>
      <c r="T365" s="69" t="n">
        <f aca="false">MAX(0,MIN(1,R365/100+$D$5))</f>
        <v>0.400102328014717</v>
      </c>
      <c r="U365" s="69" t="n">
        <v>0.534711964549483</v>
      </c>
      <c r="V365" s="68" t="n">
        <v>1424</v>
      </c>
      <c r="W365" s="69" t="n">
        <v>0.084758520671361</v>
      </c>
      <c r="X365" s="70" t="s">
        <v>194</v>
      </c>
      <c r="Y365" s="70" t="s">
        <v>189</v>
      </c>
    </row>
    <row r="366" customFormat="false" ht="15" hidden="false" customHeight="false" outlineLevel="0" collapsed="false">
      <c r="A366" s="32" t="s">
        <v>444</v>
      </c>
      <c r="B366" s="32" t="s">
        <v>419</v>
      </c>
      <c r="C366" s="32" t="s">
        <v>613</v>
      </c>
      <c r="D366" s="66" t="n">
        <f aca="false">ROUND(S366*T366,0)</f>
        <v>436</v>
      </c>
      <c r="E366" s="66" t="n">
        <f aca="false">ROUND(S366,0)-D366</f>
        <v>814</v>
      </c>
      <c r="F366" s="66" t="n">
        <f aca="false">IF(COUNTA(D366:E366)=0,"",SUM(D366:E366))</f>
        <v>1250</v>
      </c>
      <c r="G366" s="47" t="n">
        <f aca="false">IF(OR(F366="",F366=0),"",D366/F366)</f>
        <v>0.3488</v>
      </c>
      <c r="H366" s="47" t="n">
        <f aca="false">IF(OR(F366="",F366=0),"",E366/F366)</f>
        <v>0.6512</v>
      </c>
      <c r="I366" s="32" t="s">
        <v>187</v>
      </c>
      <c r="J366" s="36" t="n">
        <v>1.97223401507502</v>
      </c>
      <c r="K366" s="36" t="n">
        <f aca="false">$K$8</f>
        <v>1.08142818440797</v>
      </c>
      <c r="L366" s="36" t="n">
        <f aca="false">SQRT(J366^2+K366^2)</f>
        <v>2.24926519740356</v>
      </c>
      <c r="M366" s="47" t="n">
        <f aca="false">IF(G366="","",MAX(0,G366-1.96*L366/100))</f>
        <v>0.30471440213089</v>
      </c>
      <c r="N366" s="47" t="n">
        <f aca="false">IF(G366="","",MIN(1,G366+1.96*L366/100))</f>
        <v>0.39288559786911</v>
      </c>
      <c r="O366" s="66" t="n">
        <f aca="false">ROUND(S366*W366,0)</f>
        <v>78</v>
      </c>
      <c r="P366" s="66" t="n">
        <f aca="false">IF(F366="","",ROUND(SQRT((F366*L366/100)^2+(G366*O366)^2),0))</f>
        <v>39</v>
      </c>
      <c r="R366" s="67" t="n">
        <v>-16.7205191341011</v>
      </c>
      <c r="S366" s="68" t="n">
        <f aca="false">U366*V366*$F$5</f>
        <v>1250.46090534979</v>
      </c>
      <c r="T366" s="69" t="n">
        <f aca="false">MAX(0,MIN(1,R366/100+$D$5))</f>
        <v>0.348463891174104</v>
      </c>
      <c r="U366" s="69" t="n">
        <v>0.616598079561042</v>
      </c>
      <c r="V366" s="68" t="n">
        <v>2028</v>
      </c>
      <c r="W366" s="69" t="n">
        <v>0.0626598089245614</v>
      </c>
      <c r="X366" s="70" t="s">
        <v>227</v>
      </c>
      <c r="Y366" s="70" t="s">
        <v>189</v>
      </c>
    </row>
    <row r="367" customFormat="false" ht="15" hidden="false" customHeight="false" outlineLevel="0" collapsed="false">
      <c r="A367" s="32" t="s">
        <v>444</v>
      </c>
      <c r="B367" s="32" t="s">
        <v>419</v>
      </c>
      <c r="C367" s="32" t="s">
        <v>614</v>
      </c>
      <c r="D367" s="66" t="n">
        <f aca="false">ROUND(S367*T367,0)</f>
        <v>482</v>
      </c>
      <c r="E367" s="66" t="n">
        <f aca="false">ROUND(S367,0)-D367</f>
        <v>901</v>
      </c>
      <c r="F367" s="66" t="n">
        <f aca="false">IF(COUNTA(D367:E367)=0,"",SUM(D367:E367))</f>
        <v>1383</v>
      </c>
      <c r="G367" s="47" t="n">
        <f aca="false">IF(OR(F367="",F367=0),"",D367/F367)</f>
        <v>0.348517715112075</v>
      </c>
      <c r="H367" s="47" t="n">
        <f aca="false">IF(OR(F367="",F367=0),"",E367/F367)</f>
        <v>0.651482284887925</v>
      </c>
      <c r="I367" s="32" t="s">
        <v>615</v>
      </c>
      <c r="J367" s="36" t="n">
        <v>1.97223401507502</v>
      </c>
      <c r="K367" s="36" t="n">
        <f aca="false">$K$8</f>
        <v>1.08142818440797</v>
      </c>
      <c r="L367" s="36" t="n">
        <f aca="false">SQRT(J367^2+K367^2)</f>
        <v>2.24926519740356</v>
      </c>
      <c r="M367" s="47" t="n">
        <f aca="false">IF(G367="","",MAX(0,G367-1.96*L367/100))</f>
        <v>0.304432117242966</v>
      </c>
      <c r="N367" s="47" t="n">
        <f aca="false">IF(G367="","",MIN(1,G367+1.96*L367/100))</f>
        <v>0.392603312981185</v>
      </c>
      <c r="O367" s="66" t="n">
        <f aca="false">ROUND(S367*W367,0)</f>
        <v>87</v>
      </c>
      <c r="P367" s="66" t="n">
        <f aca="false">IF(F367="","",ROUND(SQRT((F367*L367/100)^2+(G367*O367)^2),0))</f>
        <v>43</v>
      </c>
      <c r="R367" s="67" t="n">
        <v>-16.7154519082485</v>
      </c>
      <c r="S367" s="68" t="n">
        <f aca="false">U367*V367*$F$5</f>
        <v>1383.3299660738</v>
      </c>
      <c r="T367" s="69" t="n">
        <f aca="false">MAX(0,MIN(1,R367/100+$D$5))</f>
        <v>0.34851456343263</v>
      </c>
      <c r="U367" s="69" t="n">
        <v>0.764270699488289</v>
      </c>
      <c r="V367" s="68" t="n">
        <v>1810</v>
      </c>
      <c r="W367" s="69" t="n">
        <v>0.0626598089245614</v>
      </c>
      <c r="X367" s="70" t="s">
        <v>227</v>
      </c>
      <c r="Y367" s="70" t="s">
        <v>189</v>
      </c>
    </row>
    <row r="368" customFormat="false" ht="15" hidden="false" customHeight="false" outlineLevel="0" collapsed="false">
      <c r="A368" s="32" t="s">
        <v>444</v>
      </c>
      <c r="B368" s="32" t="s">
        <v>616</v>
      </c>
      <c r="C368" s="32" t="s">
        <v>616</v>
      </c>
      <c r="D368" s="66" t="n">
        <f aca="false">ROUND(S368*T368,0)</f>
        <v>208</v>
      </c>
      <c r="E368" s="66" t="n">
        <f aca="false">ROUND(S368,0)-D368</f>
        <v>230</v>
      </c>
      <c r="F368" s="66" t="n">
        <f aca="false">IF(COUNTA(D368:E368)=0,"",SUM(D368:E368))</f>
        <v>438</v>
      </c>
      <c r="G368" s="47" t="n">
        <f aca="false">IF(OR(F368="",F368=0),"",D368/F368)</f>
        <v>0.474885844748858</v>
      </c>
      <c r="H368" s="47" t="n">
        <f aca="false">IF(OR(F368="",F368=0),"",E368/F368)</f>
        <v>0.525114155251142</v>
      </c>
      <c r="I368" s="32" t="s">
        <v>187</v>
      </c>
      <c r="J368" s="36" t="n">
        <v>3.09428986375504</v>
      </c>
      <c r="K368" s="36" t="n">
        <f aca="false">$K$8</f>
        <v>1.08142818440797</v>
      </c>
      <c r="L368" s="36" t="n">
        <f aca="false">SQRT(J368^2+K368^2)</f>
        <v>3.27782194131547</v>
      </c>
      <c r="M368" s="47" t="n">
        <f aca="false">IF(G368="","",MAX(0,G368-1.96*L368/100))</f>
        <v>0.410640534699075</v>
      </c>
      <c r="N368" s="47" t="n">
        <f aca="false">IF(G368="","",MIN(1,G368+1.96*L368/100))</f>
        <v>0.539131154798642</v>
      </c>
      <c r="O368" s="66" t="n">
        <f aca="false">ROUND(S368*W368,0)</f>
        <v>63</v>
      </c>
      <c r="P368" s="66" t="n">
        <f aca="false">IF(F368="","",ROUND(SQRT((F368*L368/100)^2+(G368*O368)^2),0))</f>
        <v>33</v>
      </c>
      <c r="R368" s="67" t="n">
        <v>-4.15812997971054</v>
      </c>
      <c r="S368" s="68" t="n">
        <f aca="false">U368*V368*$F$5</f>
        <v>438.292134831461</v>
      </c>
      <c r="T368" s="69" t="n">
        <f aca="false">MAX(0,MIN(1,R368/100+$D$5))</f>
        <v>0.47408778271801</v>
      </c>
      <c r="U368" s="69" t="n">
        <v>0.51685393258427</v>
      </c>
      <c r="V368" s="68" t="n">
        <v>848</v>
      </c>
      <c r="W368" s="69" t="n">
        <v>0.144238908687966</v>
      </c>
      <c r="X368" s="70" t="s">
        <v>188</v>
      </c>
      <c r="Y368" s="70" t="s">
        <v>189</v>
      </c>
    </row>
    <row r="369" customFormat="false" ht="15" hidden="false" customHeight="false" outlineLevel="0" collapsed="false">
      <c r="A369" s="32" t="s">
        <v>444</v>
      </c>
      <c r="B369" s="32" t="s">
        <v>617</v>
      </c>
      <c r="C369" s="32" t="s">
        <v>618</v>
      </c>
      <c r="D369" s="66" t="n">
        <f aca="false">ROUND(S369*T369,0)</f>
        <v>417</v>
      </c>
      <c r="E369" s="66" t="n">
        <f aca="false">ROUND(S369,0)-D369</f>
        <v>562</v>
      </c>
      <c r="F369" s="66" t="n">
        <f aca="false">IF(COUNTA(D369:E369)=0,"",SUM(D369:E369))</f>
        <v>979</v>
      </c>
      <c r="G369" s="47" t="n">
        <f aca="false">IF(OR(F369="",F369=0),"",D369/F369)</f>
        <v>0.425944841675179</v>
      </c>
      <c r="H369" s="47" t="n">
        <f aca="false">IF(OR(F369="",F369=0),"",E369/F369)</f>
        <v>0.574055158324821</v>
      </c>
      <c r="I369" s="32" t="s">
        <v>187</v>
      </c>
      <c r="J369" s="36" t="n">
        <v>1.97223401507502</v>
      </c>
      <c r="K369" s="36" t="n">
        <f aca="false">$K$8</f>
        <v>1.08142818440797</v>
      </c>
      <c r="L369" s="36" t="n">
        <f aca="false">SQRT(J369^2+K369^2)</f>
        <v>2.24926519740356</v>
      </c>
      <c r="M369" s="47" t="n">
        <f aca="false">IF(G369="","",MAX(0,G369-1.96*L369/100))</f>
        <v>0.381859243806069</v>
      </c>
      <c r="N369" s="47" t="n">
        <f aca="false">IF(G369="","",MIN(1,G369+1.96*L369/100))</f>
        <v>0.470030439544288</v>
      </c>
      <c r="O369" s="66" t="n">
        <f aca="false">ROUND(S369*W369,0)</f>
        <v>61</v>
      </c>
      <c r="P369" s="66" t="n">
        <f aca="false">IF(F369="","",ROUND(SQRT((F369*L369/100)^2+(G369*O369)^2),0))</f>
        <v>34</v>
      </c>
      <c r="R369" s="67" t="n">
        <v>-9.02094771151874</v>
      </c>
      <c r="S369" s="68" t="n">
        <f aca="false">U369*V369*$F$5</f>
        <v>979.331514324693</v>
      </c>
      <c r="T369" s="69" t="n">
        <f aca="false">MAX(0,MIN(1,R369/100+$D$5))</f>
        <v>0.425459605399928</v>
      </c>
      <c r="U369" s="69" t="n">
        <v>0.668485675306958</v>
      </c>
      <c r="V369" s="68" t="n">
        <v>1465</v>
      </c>
      <c r="W369" s="69" t="n">
        <v>0.0626598089245614</v>
      </c>
      <c r="X369" s="70" t="s">
        <v>227</v>
      </c>
      <c r="Y369" s="70" t="s">
        <v>189</v>
      </c>
    </row>
    <row r="370" customFormat="false" ht="15" hidden="false" customHeight="false" outlineLevel="0" collapsed="false">
      <c r="A370" s="32" t="s">
        <v>444</v>
      </c>
      <c r="B370" s="32" t="s">
        <v>617</v>
      </c>
      <c r="C370" s="32" t="s">
        <v>619</v>
      </c>
      <c r="D370" s="66" t="n">
        <f aca="false">ROUND(S370*T370,0)</f>
        <v>371</v>
      </c>
      <c r="E370" s="66" t="n">
        <f aca="false">ROUND(S370,0)-D370</f>
        <v>557</v>
      </c>
      <c r="F370" s="66" t="n">
        <f aca="false">IF(COUNTA(D370:E370)=0,"",SUM(D370:E370))</f>
        <v>928</v>
      </c>
      <c r="G370" s="47" t="n">
        <f aca="false">IF(OR(F370="",F370=0),"",D370/F370)</f>
        <v>0.399784482758621</v>
      </c>
      <c r="H370" s="47" t="n">
        <f aca="false">IF(OR(F370="",F370=0),"",E370/F370)</f>
        <v>0.600215517241379</v>
      </c>
      <c r="I370" s="32" t="s">
        <v>187</v>
      </c>
      <c r="J370" s="36" t="n">
        <v>1.97223401507502</v>
      </c>
      <c r="K370" s="36" t="n">
        <f aca="false">$K$8</f>
        <v>1.08142818440797</v>
      </c>
      <c r="L370" s="36" t="n">
        <f aca="false">SQRT(J370^2+K370^2)</f>
        <v>2.24926519740356</v>
      </c>
      <c r="M370" s="47" t="n">
        <f aca="false">IF(G370="","",MAX(0,G370-1.96*L370/100))</f>
        <v>0.355698884889511</v>
      </c>
      <c r="N370" s="47" t="n">
        <f aca="false">IF(G370="","",MIN(1,G370+1.96*L370/100))</f>
        <v>0.44387008062773</v>
      </c>
      <c r="O370" s="66" t="n">
        <f aca="false">ROUND(S370*W370,0)</f>
        <v>58</v>
      </c>
      <c r="P370" s="66" t="n">
        <f aca="false">IF(F370="","",ROUND(SQRT((F370*L370/100)^2+(G370*O370)^2),0))</f>
        <v>31</v>
      </c>
      <c r="R370" s="67" t="n">
        <v>-11.6167294516365</v>
      </c>
      <c r="S370" s="68" t="n">
        <f aca="false">U370*V370*$F$5</f>
        <v>927.869774919614</v>
      </c>
      <c r="T370" s="69" t="n">
        <f aca="false">MAX(0,MIN(1,R370/100+$D$5))</f>
        <v>0.39950178799875</v>
      </c>
      <c r="U370" s="69" t="n">
        <v>0.679260450160772</v>
      </c>
      <c r="V370" s="68" t="n">
        <v>1366</v>
      </c>
      <c r="W370" s="69" t="n">
        <v>0.0626598089245614</v>
      </c>
      <c r="X370" s="70" t="s">
        <v>227</v>
      </c>
      <c r="Y370" s="70" t="s">
        <v>189</v>
      </c>
    </row>
    <row r="371" customFormat="false" ht="15" hidden="false" customHeight="false" outlineLevel="0" collapsed="false">
      <c r="A371" s="32" t="s">
        <v>444</v>
      </c>
      <c r="B371" s="32" t="s">
        <v>617</v>
      </c>
      <c r="C371" s="32" t="s">
        <v>620</v>
      </c>
      <c r="D371" s="66" t="n">
        <f aca="false">ROUND(S371*T371,0)</f>
        <v>437</v>
      </c>
      <c r="E371" s="66" t="n">
        <f aca="false">ROUND(S371,0)-D371</f>
        <v>452</v>
      </c>
      <c r="F371" s="66" t="n">
        <f aca="false">IF(COUNTA(D371:E371)=0,"",SUM(D371:E371))</f>
        <v>889</v>
      </c>
      <c r="G371" s="47" t="n">
        <f aca="false">IF(OR(F371="",F371=0),"",D371/F371)</f>
        <v>0.491563554555681</v>
      </c>
      <c r="H371" s="47" t="n">
        <f aca="false">IF(OR(F371="",F371=0),"",E371/F371)</f>
        <v>0.508436445444319</v>
      </c>
      <c r="I371" s="32" t="s">
        <v>187</v>
      </c>
      <c r="J371" s="36" t="n">
        <v>2.14160243278479</v>
      </c>
      <c r="K371" s="36" t="n">
        <f aca="false">$K$8</f>
        <v>1.08142818440797</v>
      </c>
      <c r="L371" s="36" t="n">
        <f aca="false">SQRT(J371^2+K371^2)</f>
        <v>2.39915566359118</v>
      </c>
      <c r="M371" s="47" t="n">
        <f aca="false">IF(G371="","",MAX(0,G371-1.96*L371/100))</f>
        <v>0.444540103549293</v>
      </c>
      <c r="N371" s="47" t="n">
        <f aca="false">IF(G371="","",MIN(1,G371+1.96*L371/100))</f>
        <v>0.538587005562068</v>
      </c>
      <c r="O371" s="66" t="n">
        <f aca="false">ROUND(S371*W371,0)</f>
        <v>75</v>
      </c>
      <c r="P371" s="66" t="n">
        <f aca="false">IF(F371="","",ROUND(SQRT((F371*L371/100)^2+(G371*O371)^2),0))</f>
        <v>43</v>
      </c>
      <c r="R371" s="67" t="n">
        <v>-2.43917431776176</v>
      </c>
      <c r="S371" s="68" t="n">
        <f aca="false">U371*V371*$F$5</f>
        <v>888.564146620848</v>
      </c>
      <c r="T371" s="69" t="n">
        <f aca="false">MAX(0,MIN(1,R371/100+$D$5))</f>
        <v>0.491277339337497</v>
      </c>
      <c r="U371" s="69" t="n">
        <v>0.521764032073311</v>
      </c>
      <c r="V371" s="68" t="n">
        <v>1703</v>
      </c>
      <c r="W371" s="69" t="n">
        <v>0.084758520671361</v>
      </c>
      <c r="X371" s="70" t="s">
        <v>194</v>
      </c>
      <c r="Y371" s="70" t="s">
        <v>189</v>
      </c>
    </row>
    <row r="372" customFormat="false" ht="15" hidden="false" customHeight="false" outlineLevel="0" collapsed="false">
      <c r="A372" s="32" t="s">
        <v>444</v>
      </c>
      <c r="B372" s="32" t="s">
        <v>617</v>
      </c>
      <c r="C372" s="32" t="s">
        <v>621</v>
      </c>
      <c r="D372" s="66" t="n">
        <f aca="false">ROUND(S372*T372,0)</f>
        <v>245</v>
      </c>
      <c r="E372" s="66" t="n">
        <f aca="false">ROUND(S372,0)-D372</f>
        <v>336</v>
      </c>
      <c r="F372" s="66" t="n">
        <f aca="false">IF(COUNTA(D372:E372)=0,"",SUM(D372:E372))</f>
        <v>581</v>
      </c>
      <c r="G372" s="47" t="n">
        <f aca="false">IF(OR(F372="",F372=0),"",D372/F372)</f>
        <v>0.421686746987952</v>
      </c>
      <c r="H372" s="47" t="n">
        <f aca="false">IF(OR(F372="",F372=0),"",E372/F372)</f>
        <v>0.578313253012048</v>
      </c>
      <c r="I372" s="32" t="s">
        <v>187</v>
      </c>
      <c r="J372" s="36" t="n">
        <v>2.14160243278479</v>
      </c>
      <c r="K372" s="36" t="n">
        <f aca="false">$K$8</f>
        <v>1.08142818440797</v>
      </c>
      <c r="L372" s="36" t="n">
        <f aca="false">SQRT(J372^2+K372^2)</f>
        <v>2.39915566359118</v>
      </c>
      <c r="M372" s="47" t="n">
        <f aca="false">IF(G372="","",MAX(0,G372-1.96*L372/100))</f>
        <v>0.374663295981565</v>
      </c>
      <c r="N372" s="47" t="n">
        <f aca="false">IF(G372="","",MIN(1,G372+1.96*L372/100))</f>
        <v>0.468710197994339</v>
      </c>
      <c r="O372" s="66" t="n">
        <f aca="false">ROUND(S372*W372,0)</f>
        <v>49</v>
      </c>
      <c r="P372" s="66" t="n">
        <f aca="false">IF(F372="","",ROUND(SQRT((F372*L372/100)^2+(G372*O372)^2),0))</f>
        <v>25</v>
      </c>
      <c r="R372" s="67" t="n">
        <v>-9.34291116130749</v>
      </c>
      <c r="S372" s="68" t="n">
        <f aca="false">U372*V372*$F$5</f>
        <v>580.714285714285</v>
      </c>
      <c r="T372" s="69" t="n">
        <f aca="false">MAX(0,MIN(1,R372/100+$D$5))</f>
        <v>0.42223997090204</v>
      </c>
      <c r="U372" s="69" t="n">
        <v>0.714285714285714</v>
      </c>
      <c r="V372" s="68" t="n">
        <v>813</v>
      </c>
      <c r="W372" s="69" t="n">
        <v>0.084758520671361</v>
      </c>
      <c r="X372" s="70" t="s">
        <v>194</v>
      </c>
      <c r="Y372" s="70" t="s">
        <v>189</v>
      </c>
    </row>
    <row r="373" customFormat="false" ht="15" hidden="false" customHeight="false" outlineLevel="0" collapsed="false">
      <c r="A373" s="32" t="s">
        <v>444</v>
      </c>
      <c r="B373" s="32" t="s">
        <v>622</v>
      </c>
      <c r="C373" s="32" t="s">
        <v>623</v>
      </c>
      <c r="D373" s="66" t="n">
        <f aca="false">ROUND(S373*T373,0)</f>
        <v>450</v>
      </c>
      <c r="E373" s="66" t="n">
        <f aca="false">ROUND(S373,0)-D373</f>
        <v>315</v>
      </c>
      <c r="F373" s="66" t="n">
        <f aca="false">IF(COUNTA(D373:E373)=0,"",SUM(D373:E373))</f>
        <v>765</v>
      </c>
      <c r="G373" s="47" t="n">
        <f aca="false">IF(OR(F373="",F373=0),"",D373/F373)</f>
        <v>0.588235294117647</v>
      </c>
      <c r="H373" s="47" t="n">
        <f aca="false">IF(OR(F373="",F373=0),"",E373/F373)</f>
        <v>0.411764705882353</v>
      </c>
      <c r="I373" s="32" t="s">
        <v>187</v>
      </c>
      <c r="J373" s="36" t="n">
        <v>2.14160243278479</v>
      </c>
      <c r="K373" s="36" t="n">
        <f aca="false">$K$8</f>
        <v>1.08142818440797</v>
      </c>
      <c r="L373" s="36" t="n">
        <f aca="false">SQRT(J373^2+K373^2)</f>
        <v>2.39915566359118</v>
      </c>
      <c r="M373" s="47" t="n">
        <f aca="false">IF(G373="","",MAX(0,G373-1.96*L373/100))</f>
        <v>0.54121184311126</v>
      </c>
      <c r="N373" s="47" t="n">
        <f aca="false">IF(G373="","",MIN(1,G373+1.96*L373/100))</f>
        <v>0.635258745124034</v>
      </c>
      <c r="O373" s="66" t="n">
        <f aca="false">ROUND(S373*W373,0)</f>
        <v>65</v>
      </c>
      <c r="P373" s="66" t="n">
        <f aca="false">IF(F373="","",ROUND(SQRT((F373*L373/100)^2+(G373*O373)^2),0))</f>
        <v>42</v>
      </c>
      <c r="R373" s="67" t="n">
        <v>7.30524146033307</v>
      </c>
      <c r="S373" s="68" t="n">
        <f aca="false">U373*V373*$F$5</f>
        <v>764.667071688942</v>
      </c>
      <c r="T373" s="69" t="n">
        <f aca="false">MAX(0,MIN(1,R373/100+$D$5))</f>
        <v>0.588721497118446</v>
      </c>
      <c r="U373" s="69" t="n">
        <v>0.451397326852977</v>
      </c>
      <c r="V373" s="68" t="n">
        <v>1694</v>
      </c>
      <c r="W373" s="69" t="n">
        <v>0.084758520671361</v>
      </c>
      <c r="X373" s="70" t="s">
        <v>194</v>
      </c>
      <c r="Y373" s="70" t="s">
        <v>189</v>
      </c>
    </row>
    <row r="374" customFormat="false" ht="15" hidden="false" customHeight="false" outlineLevel="0" collapsed="false">
      <c r="A374" s="32" t="s">
        <v>444</v>
      </c>
      <c r="B374" s="32" t="s">
        <v>622</v>
      </c>
      <c r="C374" s="32" t="s">
        <v>624</v>
      </c>
      <c r="D374" s="66" t="n">
        <f aca="false">ROUND(S374*T374,0)</f>
        <v>345</v>
      </c>
      <c r="E374" s="66" t="n">
        <f aca="false">ROUND(S374,0)-D374</f>
        <v>274</v>
      </c>
      <c r="F374" s="66" t="n">
        <f aca="false">IF(COUNTA(D374:E374)=0,"",SUM(D374:E374))</f>
        <v>619</v>
      </c>
      <c r="G374" s="47" t="n">
        <f aca="false">IF(OR(F374="",F374=0),"",D374/F374)</f>
        <v>0.55735056542811</v>
      </c>
      <c r="H374" s="47" t="n">
        <f aca="false">IF(OR(F374="",F374=0),"",E374/F374)</f>
        <v>0.44264943457189</v>
      </c>
      <c r="I374" s="32" t="s">
        <v>187</v>
      </c>
      <c r="J374" s="36" t="n">
        <v>2.14160243278479</v>
      </c>
      <c r="K374" s="36" t="n">
        <f aca="false">$K$8</f>
        <v>1.08142818440797</v>
      </c>
      <c r="L374" s="36" t="n">
        <f aca="false">SQRT(J374^2+K374^2)</f>
        <v>2.39915566359118</v>
      </c>
      <c r="M374" s="47" t="n">
        <f aca="false">IF(G374="","",MAX(0,G374-1.96*L374/100))</f>
        <v>0.510327114421723</v>
      </c>
      <c r="N374" s="47" t="n">
        <f aca="false">IF(G374="","",MIN(1,G374+1.96*L374/100))</f>
        <v>0.604374016434497</v>
      </c>
      <c r="O374" s="66" t="n">
        <f aca="false">ROUND(S374*W374,0)</f>
        <v>52</v>
      </c>
      <c r="P374" s="66" t="n">
        <f aca="false">IF(F374="","",ROUND(SQRT((F374*L374/100)^2+(G374*O374)^2),0))</f>
        <v>33</v>
      </c>
      <c r="R374" s="67" t="n">
        <v>4.19223466105451</v>
      </c>
      <c r="S374" s="68" t="n">
        <f aca="false">U374*V374*$F$5</f>
        <v>619.017871017871</v>
      </c>
      <c r="T374" s="69" t="n">
        <f aca="false">MAX(0,MIN(1,R374/100+$D$5))</f>
        <v>0.55759142912566</v>
      </c>
      <c r="U374" s="69" t="n">
        <v>0.469308469308469</v>
      </c>
      <c r="V374" s="68" t="n">
        <v>1319</v>
      </c>
      <c r="W374" s="69" t="n">
        <v>0.084758520671361</v>
      </c>
      <c r="X374" s="70" t="s">
        <v>194</v>
      </c>
      <c r="Y374" s="70" t="s">
        <v>189</v>
      </c>
    </row>
    <row r="375" customFormat="false" ht="15" hidden="false" customHeight="false" outlineLevel="0" collapsed="false">
      <c r="A375" s="32" t="s">
        <v>444</v>
      </c>
      <c r="B375" s="32" t="s">
        <v>622</v>
      </c>
      <c r="C375" s="32" t="s">
        <v>625</v>
      </c>
      <c r="D375" s="66" t="n">
        <f aca="false">ROUND(S375*T375,0)</f>
        <v>524</v>
      </c>
      <c r="E375" s="66" t="n">
        <f aca="false">ROUND(S375,0)-D375</f>
        <v>442</v>
      </c>
      <c r="F375" s="66" t="n">
        <f aca="false">IF(COUNTA(D375:E375)=0,"",SUM(D375:E375))</f>
        <v>966</v>
      </c>
      <c r="G375" s="47" t="n">
        <f aca="false">IF(OR(F375="",F375=0),"",D375/F375)</f>
        <v>0.542443064182195</v>
      </c>
      <c r="H375" s="47" t="n">
        <f aca="false">IF(OR(F375="",F375=0),"",E375/F375)</f>
        <v>0.457556935817805</v>
      </c>
      <c r="I375" s="32" t="s">
        <v>187</v>
      </c>
      <c r="J375" s="36" t="n">
        <v>1.97223401507502</v>
      </c>
      <c r="K375" s="36" t="n">
        <f aca="false">$K$8</f>
        <v>1.08142818440797</v>
      </c>
      <c r="L375" s="36" t="n">
        <f aca="false">SQRT(J375^2+K375^2)</f>
        <v>2.24926519740356</v>
      </c>
      <c r="M375" s="47" t="n">
        <f aca="false">IF(G375="","",MAX(0,G375-1.96*L375/100))</f>
        <v>0.498357466313085</v>
      </c>
      <c r="N375" s="47" t="n">
        <f aca="false">IF(G375="","",MIN(1,G375+1.96*L375/100))</f>
        <v>0.586528662051304</v>
      </c>
      <c r="O375" s="66" t="n">
        <f aca="false">ROUND(S375*W375,0)</f>
        <v>61</v>
      </c>
      <c r="P375" s="66" t="n">
        <f aca="false">IF(F375="","",ROUND(SQRT((F375*L375/100)^2+(G375*O375)^2),0))</f>
        <v>40</v>
      </c>
      <c r="R375" s="67" t="n">
        <v>2.62617103341501</v>
      </c>
      <c r="S375" s="68" t="n">
        <f aca="false">U375*V375*$F$5</f>
        <v>966.474176094441</v>
      </c>
      <c r="T375" s="69" t="n">
        <f aca="false">MAX(0,MIN(1,R375/100+$D$5))</f>
        <v>0.541930792849265</v>
      </c>
      <c r="U375" s="69" t="n">
        <v>0.465322183964584</v>
      </c>
      <c r="V375" s="68" t="n">
        <v>2077</v>
      </c>
      <c r="W375" s="69" t="n">
        <v>0.0626598089245614</v>
      </c>
      <c r="X375" s="70" t="s">
        <v>227</v>
      </c>
      <c r="Y375" s="70" t="s">
        <v>189</v>
      </c>
    </row>
    <row r="376" customFormat="false" ht="15" hidden="false" customHeight="false" outlineLevel="0" collapsed="false">
      <c r="A376" s="32" t="s">
        <v>444</v>
      </c>
      <c r="B376" s="32" t="s">
        <v>626</v>
      </c>
      <c r="C376" s="32" t="s">
        <v>626</v>
      </c>
      <c r="D376" s="66" t="n">
        <f aca="false">ROUND(S376*T376,0)</f>
        <v>501</v>
      </c>
      <c r="E376" s="66" t="n">
        <f aca="false">ROUND(S376,0)-D376</f>
        <v>644</v>
      </c>
      <c r="F376" s="66" t="n">
        <f aca="false">IF(COUNTA(D376:E376)=0,"",SUM(D376:E376))</f>
        <v>1145</v>
      </c>
      <c r="G376" s="47" t="n">
        <f aca="false">IF(OR(F376="",F376=0),"",D376/F376)</f>
        <v>0.437554585152838</v>
      </c>
      <c r="H376" s="47" t="n">
        <f aca="false">IF(OR(F376="",F376=0),"",E376/F376)</f>
        <v>0.562445414847162</v>
      </c>
      <c r="I376" s="32" t="s">
        <v>187</v>
      </c>
      <c r="J376" s="36" t="n">
        <v>1.97223401507502</v>
      </c>
      <c r="K376" s="36" t="n">
        <f aca="false">$K$8</f>
        <v>1.08142818440797</v>
      </c>
      <c r="L376" s="36" t="n">
        <f aca="false">SQRT(J376^2+K376^2)</f>
        <v>2.24926519740356</v>
      </c>
      <c r="M376" s="47" t="n">
        <f aca="false">IF(G376="","",MAX(0,G376-1.96*L376/100))</f>
        <v>0.393468987283729</v>
      </c>
      <c r="N376" s="47" t="n">
        <f aca="false">IF(G376="","",MIN(1,G376+1.96*L376/100))</f>
        <v>0.481640183021948</v>
      </c>
      <c r="O376" s="66" t="n">
        <f aca="false">ROUND(S376*W376,0)</f>
        <v>72</v>
      </c>
      <c r="P376" s="66" t="n">
        <f aca="false">IF(F376="","",ROUND(SQRT((F376*L376/100)^2+(G376*O376)^2),0))</f>
        <v>41</v>
      </c>
      <c r="R376" s="67" t="n">
        <v>-7.81892051618158</v>
      </c>
      <c r="S376" s="68" t="n">
        <f aca="false">U376*V376*$F$5</f>
        <v>1145.48062775871</v>
      </c>
      <c r="T376" s="69" t="n">
        <f aca="false">MAX(0,MIN(1,R376/100+$D$5))</f>
        <v>0.437479877353299</v>
      </c>
      <c r="U376" s="69" t="n">
        <v>0.537027954879843</v>
      </c>
      <c r="V376" s="68" t="n">
        <v>2133</v>
      </c>
      <c r="W376" s="69" t="n">
        <v>0.0626598089245614</v>
      </c>
      <c r="X376" s="70" t="s">
        <v>227</v>
      </c>
      <c r="Y376" s="70" t="s">
        <v>189</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631</v>
      </c>
    </row>
    <row r="3" customFormat="false" ht="15" hidden="false" customHeight="false" outlineLevel="0" collapsed="false">
      <c r="A3" s="5" t="s">
        <v>632</v>
      </c>
    </row>
    <row r="4" customFormat="false" ht="33.75" hidden="false" customHeight="true" outlineLevel="0" collapsed="false">
      <c r="A4" s="39" t="s">
        <v>633</v>
      </c>
      <c r="B4" s="39"/>
      <c r="C4" s="39"/>
      <c r="D4" s="39"/>
      <c r="E4" s="39"/>
      <c r="F4" s="39"/>
      <c r="G4" s="39"/>
      <c r="H4" s="39"/>
    </row>
    <row r="5" customFormat="false" ht="15" hidden="false" customHeight="false" outlineLevel="0" collapsed="false">
      <c r="A5" s="5" t="s">
        <v>634</v>
      </c>
    </row>
    <row r="6" customFormat="false" ht="33.75" hidden="false" customHeight="true" outlineLevel="0" collapsed="false">
      <c r="A6" s="39" t="s">
        <v>635</v>
      </c>
      <c r="B6" s="39"/>
      <c r="C6" s="39"/>
      <c r="D6" s="39"/>
      <c r="E6" s="39"/>
      <c r="F6" s="39"/>
      <c r="G6" s="39"/>
      <c r="H6" s="39"/>
    </row>
    <row r="7" customFormat="false" ht="15" hidden="false" customHeight="false" outlineLevel="0" collapsed="false">
      <c r="A7" s="5" t="s">
        <v>636</v>
      </c>
    </row>
    <row r="8" customFormat="false" ht="33.75" hidden="false" customHeight="true" outlineLevel="0" collapsed="false">
      <c r="A8" s="39" t="s">
        <v>637</v>
      </c>
      <c r="B8" s="39"/>
      <c r="C8" s="39"/>
      <c r="D8" s="39"/>
      <c r="E8" s="39"/>
      <c r="F8" s="39"/>
      <c r="G8" s="39"/>
      <c r="H8" s="39"/>
    </row>
    <row r="9" customFormat="false" ht="15" hidden="false" customHeight="false" outlineLevel="0" collapsed="false">
      <c r="A9" s="5" t="s">
        <v>638</v>
      </c>
    </row>
    <row r="10" customFormat="false" ht="33.75" hidden="false" customHeight="true" outlineLevel="0" collapsed="false">
      <c r="A10" s="39" t="s">
        <v>639</v>
      </c>
      <c r="B10" s="39"/>
      <c r="C10" s="39"/>
      <c r="D10" s="39"/>
      <c r="E10" s="39"/>
      <c r="F10" s="39"/>
      <c r="G10" s="39"/>
      <c r="H10" s="39"/>
    </row>
    <row r="11" customFormat="false" ht="15" hidden="false" customHeight="false" outlineLevel="0" collapsed="false">
      <c r="A11" s="5" t="s">
        <v>640</v>
      </c>
    </row>
    <row r="12" customFormat="false" ht="33.75" hidden="false" customHeight="true" outlineLevel="0" collapsed="false">
      <c r="A12" s="39" t="s">
        <v>641</v>
      </c>
      <c r="B12" s="39"/>
      <c r="C12" s="39"/>
      <c r="D12" s="39"/>
      <c r="E12" s="39"/>
      <c r="F12" s="39"/>
      <c r="G12" s="39"/>
      <c r="H12" s="39"/>
    </row>
    <row r="14" customFormat="false" ht="15" hidden="false" customHeight="false" outlineLevel="0" collapsed="false">
      <c r="A14" s="4" t="s">
        <v>642</v>
      </c>
      <c r="B14" s="4"/>
      <c r="C14" s="4"/>
      <c r="D14" s="4"/>
      <c r="E14" s="4"/>
      <c r="F14" s="4"/>
      <c r="G14" s="4"/>
      <c r="H14" s="4"/>
    </row>
    <row r="15" customFormat="false" ht="31.5" hidden="false" customHeight="true" outlineLevel="0" collapsed="false">
      <c r="A15" s="8" t="s">
        <v>643</v>
      </c>
      <c r="B15" s="8" t="s">
        <v>45</v>
      </c>
      <c r="C15" s="8" t="s">
        <v>47</v>
      </c>
      <c r="D15" s="8" t="s">
        <v>49</v>
      </c>
      <c r="E15" s="8" t="s">
        <v>644</v>
      </c>
    </row>
    <row r="16" customFormat="false" ht="15" hidden="false" customHeight="false" outlineLevel="0" collapsed="false">
      <c r="A16" s="49" t="s">
        <v>645</v>
      </c>
      <c r="B16" s="10" t="n">
        <v>0.00195480393083246</v>
      </c>
      <c r="C16" s="10" t="n">
        <v>0</v>
      </c>
      <c r="D16" s="10" t="n">
        <v>0.00189189838181514</v>
      </c>
      <c r="E16" s="53" t="n">
        <v>1</v>
      </c>
    </row>
    <row r="17" customFormat="false" ht="15" hidden="false" customHeight="false" outlineLevel="0" collapsed="false">
      <c r="A17" s="49" t="s">
        <v>646</v>
      </c>
      <c r="B17" s="10" t="n">
        <v>0.0763149627858777</v>
      </c>
      <c r="C17" s="10" t="n">
        <v>0.0235597513801038</v>
      </c>
      <c r="D17" s="10" t="n">
        <v>0.0805321319595086</v>
      </c>
      <c r="E17" s="53" t="n">
        <v>1.09034741336688</v>
      </c>
    </row>
    <row r="18" customFormat="false" ht="15" hidden="false" customHeight="false" outlineLevel="0" collapsed="false">
      <c r="A18" s="49" t="s">
        <v>647</v>
      </c>
      <c r="B18" s="10" t="n">
        <v>0.83937383681029</v>
      </c>
      <c r="C18" s="10" t="n">
        <v>0.976440248619896</v>
      </c>
      <c r="D18" s="10" t="n">
        <v>0.761123539952226</v>
      </c>
      <c r="E18" s="53" t="n">
        <v>0.93692563924371</v>
      </c>
    </row>
    <row r="19" customFormat="false" ht="15" hidden="false" customHeight="false" outlineLevel="0" collapsed="false">
      <c r="A19" s="49" t="s">
        <v>648</v>
      </c>
      <c r="B19" s="10" t="n">
        <v>0.0823563964730004</v>
      </c>
      <c r="C19" s="10" t="n">
        <v>0</v>
      </c>
      <c r="D19" s="10" t="n">
        <v>0.156452429706451</v>
      </c>
      <c r="E19" s="53" t="n">
        <v>1.96286474333966</v>
      </c>
    </row>
    <row r="20" customFormat="false" ht="15" hidden="false" customHeight="false" outlineLevel="0" collapsed="false">
      <c r="A20" s="3" t="s">
        <v>649</v>
      </c>
    </row>
    <row r="22" customFormat="false" ht="15" hidden="false" customHeight="false" outlineLevel="0" collapsed="false">
      <c r="A22" s="4" t="s">
        <v>650</v>
      </c>
      <c r="B22" s="4"/>
      <c r="C22" s="4"/>
      <c r="D22" s="4"/>
      <c r="E22" s="4"/>
      <c r="F22" s="4"/>
      <c r="G22" s="4"/>
      <c r="H22" s="4"/>
    </row>
    <row r="23" customFormat="false" ht="31.5" hidden="false" customHeight="true" outlineLevel="0" collapsed="false">
      <c r="A23" s="8" t="s">
        <v>651</v>
      </c>
      <c r="B23" s="8" t="s">
        <v>45</v>
      </c>
      <c r="C23" s="8" t="s">
        <v>652</v>
      </c>
      <c r="D23" s="8" t="s">
        <v>47</v>
      </c>
      <c r="E23" s="8" t="s">
        <v>652</v>
      </c>
      <c r="F23" s="8" t="s">
        <v>49</v>
      </c>
      <c r="G23" s="8" t="s">
        <v>652</v>
      </c>
    </row>
    <row r="24" customFormat="false" ht="15" hidden="false" customHeight="false" outlineLevel="0" collapsed="false">
      <c r="A24" s="9" t="n">
        <v>1</v>
      </c>
      <c r="B24" s="9" t="s">
        <v>653</v>
      </c>
      <c r="C24" s="10" t="n">
        <v>0.271282083098333</v>
      </c>
      <c r="D24" s="9" t="s">
        <v>653</v>
      </c>
      <c r="E24" s="10" t="n">
        <v>0.41208247745102</v>
      </c>
      <c r="F24" s="9" t="s">
        <v>653</v>
      </c>
      <c r="G24" s="10" t="n">
        <v>0.245991917258298</v>
      </c>
    </row>
    <row r="25" customFormat="false" ht="15" hidden="false" customHeight="false" outlineLevel="0" collapsed="false">
      <c r="A25" s="9" t="n">
        <v>2</v>
      </c>
      <c r="B25" s="9" t="s">
        <v>654</v>
      </c>
      <c r="C25" s="10" t="n">
        <v>0.216925687635953</v>
      </c>
      <c r="D25" s="9" t="s">
        <v>654</v>
      </c>
      <c r="E25" s="10" t="n">
        <v>0.322765685539672</v>
      </c>
      <c r="F25" s="9" t="s">
        <v>654</v>
      </c>
      <c r="G25" s="10" t="n">
        <v>0.19670287545234</v>
      </c>
    </row>
    <row r="26" customFormat="false" ht="15" hidden="false" customHeight="false" outlineLevel="0" collapsed="false">
      <c r="A26" s="9" t="n">
        <v>3</v>
      </c>
      <c r="B26" s="9" t="s">
        <v>655</v>
      </c>
      <c r="C26" s="10" t="n">
        <v>0.15907687259813</v>
      </c>
      <c r="D26" s="9" t="s">
        <v>655</v>
      </c>
      <c r="E26" s="10" t="n">
        <v>0.178653029937042</v>
      </c>
      <c r="F26" s="9" t="s">
        <v>655</v>
      </c>
      <c r="G26" s="10" t="n">
        <v>0.144246993516648</v>
      </c>
    </row>
    <row r="27" customFormat="false" ht="15" hidden="false" customHeight="false" outlineLevel="0" collapsed="false">
      <c r="A27" s="9" t="n">
        <v>4</v>
      </c>
      <c r="B27" s="9" t="s">
        <v>656</v>
      </c>
      <c r="C27" s="10" t="n">
        <v>0.102921882625816</v>
      </c>
      <c r="D27" s="9" t="s">
        <v>656</v>
      </c>
      <c r="E27" s="10" t="n">
        <v>0.0397799678927763</v>
      </c>
      <c r="F27" s="9" t="s">
        <v>656</v>
      </c>
      <c r="G27" s="10" t="n">
        <v>0.0933270304688015</v>
      </c>
    </row>
    <row r="28" customFormat="false" ht="15" hidden="false" customHeight="false" outlineLevel="0" collapsed="false">
      <c r="A28" s="9" t="n">
        <v>5</v>
      </c>
      <c r="B28" s="9" t="s">
        <v>657</v>
      </c>
      <c r="C28" s="10" t="n">
        <v>0.0621908818124201</v>
      </c>
      <c r="D28" s="9" t="s">
        <v>657</v>
      </c>
      <c r="E28" s="10" t="n">
        <v>0.0231590877993856</v>
      </c>
      <c r="F28" s="9" t="s">
        <v>657</v>
      </c>
      <c r="G28" s="10" t="n">
        <v>0.0563931612375453</v>
      </c>
    </row>
    <row r="29" customFormat="false" ht="15" hidden="false" customHeight="false" outlineLevel="0" collapsed="false">
      <c r="A29" s="9" t="n">
        <v>6</v>
      </c>
      <c r="B29" s="9" t="s">
        <v>658</v>
      </c>
      <c r="C29" s="10" t="n">
        <v>0.0377068602841621</v>
      </c>
      <c r="D29" s="9" t="s">
        <v>658</v>
      </c>
      <c r="E29" s="10" t="n">
        <v>0.014634788850783</v>
      </c>
      <c r="F29" s="9" t="s">
        <v>659</v>
      </c>
      <c r="G29" s="10" t="n">
        <v>0.0418504962358478</v>
      </c>
    </row>
    <row r="30" customFormat="false" ht="15" hidden="false" customHeight="false" outlineLevel="0" collapsed="false">
      <c r="A30" s="9" t="n">
        <v>7</v>
      </c>
      <c r="B30" s="9" t="s">
        <v>660</v>
      </c>
      <c r="C30" s="10" t="n">
        <v>0.0311794766549907</v>
      </c>
      <c r="D30" s="9" t="s">
        <v>660</v>
      </c>
      <c r="E30" s="10" t="n">
        <v>0.00892496252932078</v>
      </c>
      <c r="F30" s="9" t="s">
        <v>658</v>
      </c>
      <c r="G30" s="10" t="n">
        <v>0.0397905435229385</v>
      </c>
    </row>
    <row r="31" customFormat="false" ht="15" hidden="false" customHeight="false" outlineLevel="0" collapsed="false">
      <c r="A31" s="9" t="n">
        <v>8</v>
      </c>
      <c r="B31" s="9" t="s">
        <v>659</v>
      </c>
      <c r="C31" s="10" t="n">
        <v>0.0220300577438024</v>
      </c>
      <c r="D31" s="9"/>
      <c r="E31" s="9"/>
      <c r="F31" s="9" t="s">
        <v>661</v>
      </c>
      <c r="G31" s="10" t="n">
        <v>0.0383470362474945</v>
      </c>
    </row>
    <row r="32" customFormat="false" ht="15" hidden="false" customHeight="false" outlineLevel="0" collapsed="false">
      <c r="A32" s="9" t="n">
        <v>9</v>
      </c>
      <c r="B32" s="9" t="s">
        <v>661</v>
      </c>
      <c r="C32" s="10" t="n">
        <v>0.0201858400453653</v>
      </c>
      <c r="D32" s="9"/>
      <c r="E32" s="9"/>
      <c r="F32" s="9" t="s">
        <v>660</v>
      </c>
      <c r="G32" s="10" t="n">
        <v>0.0329024563040576</v>
      </c>
    </row>
    <row r="33" customFormat="false" ht="15" hidden="false" customHeight="false" outlineLevel="0" collapsed="false">
      <c r="A33" s="9" t="n">
        <v>10</v>
      </c>
      <c r="B33" s="9" t="s">
        <v>662</v>
      </c>
      <c r="C33" s="10" t="n">
        <v>0.0155525794080696</v>
      </c>
      <c r="D33" s="9"/>
      <c r="E33" s="9"/>
      <c r="F33" s="9" t="s">
        <v>662</v>
      </c>
      <c r="G33" s="10" t="n">
        <v>0.0295452319528418</v>
      </c>
    </row>
    <row r="35" customFormat="false" ht="15" hidden="false" customHeight="false" outlineLevel="0" collapsed="false">
      <c r="A35" s="4" t="s">
        <v>663</v>
      </c>
      <c r="B35" s="4"/>
      <c r="C35" s="4"/>
      <c r="D35" s="4"/>
      <c r="E35" s="4"/>
      <c r="F35" s="4"/>
      <c r="G35" s="4"/>
      <c r="H35" s="4"/>
    </row>
    <row r="36" customFormat="false" ht="31.5" hidden="false" customHeight="true" outlineLevel="0" collapsed="false">
      <c r="A36" s="8" t="s">
        <v>664</v>
      </c>
      <c r="B36" s="8" t="s">
        <v>665</v>
      </c>
      <c r="C36" s="8" t="s">
        <v>666</v>
      </c>
      <c r="D36" s="8" t="s">
        <v>667</v>
      </c>
    </row>
    <row r="37" customFormat="false" ht="15" hidden="false" customHeight="false" outlineLevel="0" collapsed="false">
      <c r="A37" s="32" t="s">
        <v>653</v>
      </c>
      <c r="B37" s="32" t="n">
        <v>20</v>
      </c>
      <c r="C37" s="47" t="n">
        <v>0.269435165555001</v>
      </c>
      <c r="D37" s="32" t="s">
        <v>668</v>
      </c>
    </row>
    <row r="38" customFormat="false" ht="15" hidden="false" customHeight="false" outlineLevel="0" collapsed="false">
      <c r="A38" s="32" t="s">
        <v>654</v>
      </c>
      <c r="B38" s="32" t="n">
        <v>20</v>
      </c>
      <c r="C38" s="47" t="n">
        <v>0.222825944268844</v>
      </c>
      <c r="D38" s="32" t="s">
        <v>668</v>
      </c>
    </row>
    <row r="39" customFormat="false" ht="15" hidden="false" customHeight="false" outlineLevel="0" collapsed="false">
      <c r="A39" s="32" t="s">
        <v>655</v>
      </c>
      <c r="B39" s="32" t="n">
        <v>20</v>
      </c>
      <c r="C39" s="47" t="n">
        <v>0.165778223056977</v>
      </c>
      <c r="D39" s="32" t="s">
        <v>668</v>
      </c>
    </row>
    <row r="40" customFormat="false" ht="15" hidden="false" customHeight="false" outlineLevel="0" collapsed="false">
      <c r="A40" s="32" t="s">
        <v>656</v>
      </c>
      <c r="B40" s="32" t="n">
        <v>20</v>
      </c>
      <c r="C40" s="47" t="n">
        <v>0.104616422942768</v>
      </c>
      <c r="D40" s="32" t="s">
        <v>668</v>
      </c>
    </row>
    <row r="41" customFormat="false" ht="15" hidden="false" customHeight="false" outlineLevel="0" collapsed="false">
      <c r="A41" s="32" t="s">
        <v>657</v>
      </c>
      <c r="B41" s="32" t="n">
        <v>20</v>
      </c>
      <c r="C41" s="47" t="n">
        <v>0.0605946399111385</v>
      </c>
      <c r="D41" s="32" t="s">
        <v>668</v>
      </c>
    </row>
    <row r="42" customFormat="false" ht="15" hidden="false" customHeight="false" outlineLevel="0" collapsed="false">
      <c r="A42" s="32" t="s">
        <v>658</v>
      </c>
      <c r="B42" s="32" t="n">
        <v>20</v>
      </c>
      <c r="C42" s="47" t="n">
        <v>0.0363773845562564</v>
      </c>
      <c r="D42" s="32" t="s">
        <v>668</v>
      </c>
    </row>
    <row r="43" customFormat="false" ht="15" hidden="false" customHeight="false" outlineLevel="0" collapsed="false">
      <c r="A43" s="32" t="s">
        <v>660</v>
      </c>
      <c r="B43" s="32" t="n">
        <v>20</v>
      </c>
      <c r="C43" s="47" t="n">
        <v>0.031870083884428</v>
      </c>
      <c r="D43" s="32" t="s">
        <v>668</v>
      </c>
    </row>
    <row r="44" customFormat="false" ht="15" hidden="false" customHeight="false" outlineLevel="0" collapsed="false">
      <c r="A44" s="32" t="s">
        <v>659</v>
      </c>
      <c r="B44" s="32" t="n">
        <v>20</v>
      </c>
      <c r="C44" s="47" t="n">
        <v>0.0193540136210085</v>
      </c>
      <c r="D44" s="32" t="s">
        <v>669</v>
      </c>
    </row>
    <row r="45" customFormat="false" ht="15" hidden="false" customHeight="false" outlineLevel="0" collapsed="false">
      <c r="A45" s="32" t="s">
        <v>661</v>
      </c>
      <c r="B45" s="32" t="n">
        <v>20</v>
      </c>
      <c r="C45" s="47" t="n">
        <v>0.017531919661656</v>
      </c>
      <c r="D45" s="32" t="s">
        <v>669</v>
      </c>
    </row>
    <row r="46" customFormat="false" ht="15" hidden="false" customHeight="false" outlineLevel="0" collapsed="false">
      <c r="A46" s="32" t="s">
        <v>662</v>
      </c>
      <c r="B46" s="32" t="n">
        <v>20</v>
      </c>
      <c r="C46" s="47" t="n">
        <v>0.0166900582440013</v>
      </c>
      <c r="D46" s="32" t="s">
        <v>669</v>
      </c>
    </row>
    <row r="47" customFormat="false" ht="15" hidden="false" customHeight="false" outlineLevel="0" collapsed="false">
      <c r="A47" s="32" t="s">
        <v>670</v>
      </c>
      <c r="B47" s="32" t="n">
        <v>20</v>
      </c>
      <c r="C47" s="47" t="n">
        <v>0.010603481568052</v>
      </c>
      <c r="D47" s="32" t="s">
        <v>669</v>
      </c>
    </row>
    <row r="48" customFormat="false" ht="15" hidden="false" customHeight="false" outlineLevel="0" collapsed="false">
      <c r="A48" s="32" t="s">
        <v>671</v>
      </c>
      <c r="B48" s="32" t="n">
        <v>20</v>
      </c>
      <c r="C48" s="47" t="n">
        <v>0.00710302182037126</v>
      </c>
      <c r="D48" s="32" t="s">
        <v>669</v>
      </c>
    </row>
    <row r="49" customFormat="false" ht="15" hidden="false" customHeight="false" outlineLevel="0" collapsed="false">
      <c r="A49" s="32" t="s">
        <v>672</v>
      </c>
      <c r="B49" s="32" t="n">
        <v>20</v>
      </c>
      <c r="C49" s="47" t="n">
        <v>0.00571674395449586</v>
      </c>
      <c r="D49" s="32" t="s">
        <v>669</v>
      </c>
    </row>
    <row r="50" customFormat="false" ht="15" hidden="false" customHeight="false" outlineLevel="0" collapsed="false">
      <c r="A50" s="32" t="s">
        <v>673</v>
      </c>
      <c r="B50" s="32" t="n">
        <v>20</v>
      </c>
      <c r="C50" s="47" t="n">
        <v>0.00496340201740672</v>
      </c>
      <c r="D50" s="32" t="s">
        <v>669</v>
      </c>
    </row>
    <row r="51" customFormat="false" ht="15" hidden="false" customHeight="false" outlineLevel="0" collapsed="false">
      <c r="A51" s="32" t="s">
        <v>674</v>
      </c>
      <c r="B51" s="32" t="n">
        <v>20</v>
      </c>
      <c r="C51" s="47" t="n">
        <v>0.00485971472364131</v>
      </c>
      <c r="D51" s="32" t="s">
        <v>669</v>
      </c>
    </row>
    <row r="52" customFormat="false" ht="15" hidden="false" customHeight="false" outlineLevel="0" collapsed="false">
      <c r="A52" s="32" t="s">
        <v>675</v>
      </c>
      <c r="B52" s="32" t="n">
        <v>20</v>
      </c>
      <c r="C52" s="47" t="n">
        <v>0.00352839452479318</v>
      </c>
      <c r="D52" s="32" t="s">
        <v>669</v>
      </c>
    </row>
    <row r="53" customFormat="false" ht="15" hidden="false" customHeight="false" outlineLevel="0" collapsed="false">
      <c r="A53" s="32" t="s">
        <v>676</v>
      </c>
      <c r="B53" s="32" t="n">
        <v>20</v>
      </c>
      <c r="C53" s="47" t="n">
        <v>0.00318019052681511</v>
      </c>
      <c r="D53" s="32" t="s">
        <v>669</v>
      </c>
    </row>
    <row r="54" customFormat="false" ht="15" hidden="false" customHeight="false" outlineLevel="0" collapsed="false">
      <c r="A54" s="32" t="s">
        <v>677</v>
      </c>
      <c r="B54" s="32" t="n">
        <v>20</v>
      </c>
      <c r="C54" s="47" t="n">
        <v>0.00312613825578482</v>
      </c>
      <c r="D54" s="32" t="s">
        <v>669</v>
      </c>
    </row>
    <row r="55" customFormat="false" ht="15" hidden="false" customHeight="false" outlineLevel="0" collapsed="false">
      <c r="A55" s="32" t="s">
        <v>678</v>
      </c>
      <c r="B55" s="32" t="n">
        <v>20</v>
      </c>
      <c r="C55" s="47" t="n">
        <v>0.00258661566252963</v>
      </c>
      <c r="D55" s="32" t="s">
        <v>669</v>
      </c>
    </row>
    <row r="56" customFormat="false" ht="15" hidden="false" customHeight="false" outlineLevel="0" collapsed="false">
      <c r="A56" s="32" t="s">
        <v>679</v>
      </c>
      <c r="B56" s="32" t="n">
        <v>20</v>
      </c>
      <c r="C56" s="47" t="n">
        <v>0.00242235725146767</v>
      </c>
      <c r="D56" s="32" t="s">
        <v>669</v>
      </c>
    </row>
    <row r="57" customFormat="false" ht="15" hidden="false" customHeight="false" outlineLevel="0" collapsed="false">
      <c r="A57" s="32" t="s">
        <v>680</v>
      </c>
      <c r="B57" s="32" t="n">
        <v>7</v>
      </c>
      <c r="C57" s="47" t="n">
        <v>0.00155314369535955</v>
      </c>
      <c r="D57" s="32" t="s">
        <v>669</v>
      </c>
    </row>
    <row r="58" customFormat="false" ht="15" hidden="false" customHeight="false" outlineLevel="0" collapsed="false">
      <c r="A58" s="32" t="s">
        <v>681</v>
      </c>
      <c r="B58" s="32" t="n">
        <v>5</v>
      </c>
      <c r="C58" s="47" t="n">
        <v>0.00151509573966089</v>
      </c>
      <c r="D58" s="32" t="s">
        <v>669</v>
      </c>
    </row>
    <row r="59" customFormat="false" ht="15" hidden="false" customHeight="false" outlineLevel="0" collapsed="false">
      <c r="A59" s="32" t="s">
        <v>682</v>
      </c>
      <c r="B59" s="32" t="n">
        <v>7</v>
      </c>
      <c r="C59" s="47" t="n">
        <v>0.00139821738990485</v>
      </c>
      <c r="D59" s="32" t="s">
        <v>669</v>
      </c>
    </row>
    <row r="60" customFormat="false" ht="15" hidden="false" customHeight="false" outlineLevel="0" collapsed="false">
      <c r="A60" s="32" t="s">
        <v>683</v>
      </c>
      <c r="B60" s="32" t="n">
        <v>16</v>
      </c>
      <c r="C60" s="47" t="n">
        <v>0.00126493729650689</v>
      </c>
      <c r="D60" s="32" t="s">
        <v>669</v>
      </c>
    </row>
    <row r="61" customFormat="false" ht="15" hidden="false" customHeight="false" outlineLevel="0" collapsed="false">
      <c r="A61" s="32" t="s">
        <v>684</v>
      </c>
      <c r="B61" s="32" t="n">
        <v>0</v>
      </c>
      <c r="C61" s="47" t="n">
        <v>0.000563991082427133</v>
      </c>
      <c r="D61" s="32" t="s">
        <v>669</v>
      </c>
    </row>
    <row r="62" customFormat="false" ht="15" hidden="false" customHeight="false" outlineLevel="0" collapsed="false">
      <c r="A62" s="32" t="s">
        <v>685</v>
      </c>
      <c r="B62" s="32" t="n">
        <v>0</v>
      </c>
      <c r="C62" s="47" t="n">
        <v>0.000540698788705157</v>
      </c>
      <c r="D62" s="32" t="s">
        <v>669</v>
      </c>
    </row>
  </sheetData>
  <mergeCells count="8">
    <mergeCell ref="A4:H4"/>
    <mergeCell ref="A6:H6"/>
    <mergeCell ref="A8:H8"/>
    <mergeCell ref="A10:H10"/>
    <mergeCell ref="A12:H12"/>
    <mergeCell ref="A14:H14"/>
    <mergeCell ref="A22:H22"/>
    <mergeCell ref="A35:H35"/>
  </mergeCells>
  <conditionalFormatting sqref="B16:D19">
    <cfRule type="dataBar" priority="2">
      <dataBar showValue="1" minLength="10" maxLength="90">
        <cfvo type="num" val="0"/>
        <cfvo type="num" val="1"/>
        <color rgb="FF5B9BD5"/>
      </dataBar>
      <extLst>
        <ext xmlns:x14="http://schemas.microsoft.com/office/spreadsheetml/2009/9/main" uri="{B025F937-C7B1-47D3-B67F-A62EFF666E3E}">
          <x14:id>{92AF2F83-DADF-4231-9973-A5DC36F9F257}</x14:id>
        </ext>
      </extLst>
    </cfRule>
  </conditionalFormatting>
  <conditionalFormatting sqref="D37:D62">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92AF2F83-DADF-4231-9973-A5DC36F9F257}">
            <x14:dataBar minLength="10" maxLength="90" axisPosition="none" gradient="true">
              <x14:cfvo type="num">
                <xm:f>0</xm:f>
              </x14:cfvo>
              <x14:cfvo type="num">
                <xm:f>1</xm:f>
              </x14:cfvo>
              <x14:negativeFillColor rgb="FF5B9BD5"/>
              <x14:axisColor rgb="FF000000"/>
            </x14:dataBar>
          </x14:cfRule>
          <xm:sqref>B16:D19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686</v>
      </c>
      <c r="B1" s="8" t="s">
        <v>687</v>
      </c>
      <c r="C1" s="8" t="s">
        <v>643</v>
      </c>
      <c r="D1" s="8" t="s">
        <v>688</v>
      </c>
      <c r="E1" s="8" t="s">
        <v>689</v>
      </c>
      <c r="F1" s="8" t="s">
        <v>690</v>
      </c>
      <c r="G1" s="8" t="s">
        <v>691</v>
      </c>
      <c r="H1" s="8" t="s">
        <v>692</v>
      </c>
      <c r="I1" s="8" t="s">
        <v>693</v>
      </c>
      <c r="J1" s="8" t="s">
        <v>694</v>
      </c>
    </row>
    <row r="2" customFormat="false" ht="15" hidden="false" customHeight="false" outlineLevel="0" collapsed="false">
      <c r="A2" s="32" t="n">
        <v>1</v>
      </c>
      <c r="B2" s="71" t="s">
        <v>695</v>
      </c>
      <c r="C2" s="32" t="s">
        <v>647</v>
      </c>
      <c r="D2" s="47" t="n">
        <v>0.271282083098333</v>
      </c>
      <c r="E2" s="47" t="n">
        <v>0.323195781428253</v>
      </c>
      <c r="F2" s="66" t="n">
        <v>48.0720359281013</v>
      </c>
      <c r="G2" s="32" t="s">
        <v>696</v>
      </c>
      <c r="H2" s="71" t="s">
        <v>697</v>
      </c>
      <c r="I2" s="32" t="s">
        <v>653</v>
      </c>
      <c r="J2" s="32" t="s">
        <v>698</v>
      </c>
    </row>
    <row r="3" customFormat="false" ht="41.75" hidden="false" customHeight="false" outlineLevel="0" collapsed="false">
      <c r="A3" s="32" t="n">
        <v>2</v>
      </c>
      <c r="B3" s="71" t="s">
        <v>699</v>
      </c>
      <c r="C3" s="32" t="s">
        <v>647</v>
      </c>
      <c r="D3" s="47" t="n">
        <v>0.216925687635953</v>
      </c>
      <c r="E3" s="47" t="n">
        <v>0.258437513921441</v>
      </c>
      <c r="F3" s="66" t="n">
        <v>38.4399121779955</v>
      </c>
      <c r="G3" s="32" t="s">
        <v>696</v>
      </c>
      <c r="H3" s="71" t="s">
        <v>697</v>
      </c>
      <c r="I3" s="32" t="s">
        <v>654</v>
      </c>
      <c r="J3" s="32" t="s">
        <v>698</v>
      </c>
    </row>
    <row r="4" customFormat="false" ht="28.35" hidden="false" customHeight="false" outlineLevel="0" collapsed="false">
      <c r="A4" s="32" t="n">
        <v>3</v>
      </c>
      <c r="B4" s="71" t="s">
        <v>700</v>
      </c>
      <c r="C4" s="32" t="s">
        <v>647</v>
      </c>
      <c r="D4" s="47" t="n">
        <v>0.15907687259813</v>
      </c>
      <c r="E4" s="47" t="n">
        <v>0.189518502509727</v>
      </c>
      <c r="F4" s="66" t="n">
        <v>28.1889207260894</v>
      </c>
      <c r="G4" s="32" t="s">
        <v>696</v>
      </c>
      <c r="H4" s="71" t="s">
        <v>697</v>
      </c>
      <c r="I4" s="32" t="s">
        <v>655</v>
      </c>
      <c r="J4" s="32" t="s">
        <v>698</v>
      </c>
    </row>
    <row r="5" customFormat="false" ht="28.35" hidden="false" customHeight="false" outlineLevel="0" collapsed="false">
      <c r="A5" s="32" t="n">
        <v>4</v>
      </c>
      <c r="B5" s="71" t="s">
        <v>701</v>
      </c>
      <c r="C5" s="32" t="s">
        <v>647</v>
      </c>
      <c r="D5" s="47" t="n">
        <v>0.102921882625816</v>
      </c>
      <c r="E5" s="47" t="n">
        <v>0.122617453764023</v>
      </c>
      <c r="F5" s="66" t="n">
        <v>18.2380803880168</v>
      </c>
      <c r="G5" s="32" t="s">
        <v>696</v>
      </c>
      <c r="H5" s="71" t="s">
        <v>697</v>
      </c>
      <c r="I5" s="32" t="s">
        <v>656</v>
      </c>
      <c r="J5" s="32" t="s">
        <v>698</v>
      </c>
    </row>
    <row r="6" customFormat="false" ht="28.35" hidden="false" customHeight="false" outlineLevel="0" collapsed="false">
      <c r="A6" s="32" t="n">
        <v>5</v>
      </c>
      <c r="B6" s="71" t="s">
        <v>702</v>
      </c>
      <c r="C6" s="32" t="s">
        <v>647</v>
      </c>
      <c r="D6" s="47" t="n">
        <v>0.0621908818124201</v>
      </c>
      <c r="E6" s="47" t="n">
        <v>0.0740919946334665</v>
      </c>
      <c r="F6" s="66" t="n">
        <v>11.020419302086</v>
      </c>
      <c r="G6" s="32" t="s">
        <v>696</v>
      </c>
      <c r="H6" s="71" t="s">
        <v>697</v>
      </c>
      <c r="I6" s="32" t="s">
        <v>657</v>
      </c>
      <c r="J6" s="32" t="s">
        <v>698</v>
      </c>
    </row>
    <row r="7" customFormat="false" ht="15" hidden="false" customHeight="false" outlineLevel="0" collapsed="false">
      <c r="A7" s="32" t="n">
        <v>6</v>
      </c>
      <c r="B7" s="71" t="s">
        <v>703</v>
      </c>
      <c r="C7" s="32" t="s">
        <v>646</v>
      </c>
      <c r="D7" s="47" t="n">
        <v>0.0377068602841621</v>
      </c>
      <c r="E7" s="47" t="n">
        <v>0.494095245646111</v>
      </c>
      <c r="F7" s="66" t="n">
        <v>6.68177389974957</v>
      </c>
      <c r="G7" s="32" t="s">
        <v>696</v>
      </c>
      <c r="H7" s="71" t="s">
        <v>697</v>
      </c>
      <c r="I7" s="32" t="s">
        <v>658</v>
      </c>
      <c r="J7" s="32" t="s">
        <v>698</v>
      </c>
    </row>
    <row r="8" customFormat="false" ht="28.35" hidden="false" customHeight="false" outlineLevel="0" collapsed="false">
      <c r="A8" s="32" t="n">
        <v>7</v>
      </c>
      <c r="B8" s="71" t="s">
        <v>704</v>
      </c>
      <c r="C8" s="32" t="s">
        <v>646</v>
      </c>
      <c r="D8" s="47" t="n">
        <v>0.0311794766549907</v>
      </c>
      <c r="E8" s="47" t="n">
        <v>0.408563085360771</v>
      </c>
      <c r="F8" s="66" t="n">
        <v>5.52510104928237</v>
      </c>
      <c r="G8" s="32" t="s">
        <v>696</v>
      </c>
      <c r="H8" s="71" t="s">
        <v>697</v>
      </c>
      <c r="I8" s="32" t="s">
        <v>660</v>
      </c>
      <c r="J8" s="32" t="s">
        <v>698</v>
      </c>
    </row>
    <row r="9" customFormat="false" ht="15" hidden="false" customHeight="false" outlineLevel="0" collapsed="false">
      <c r="A9" s="32" t="n">
        <v>8</v>
      </c>
      <c r="B9" s="71" t="s">
        <v>705</v>
      </c>
      <c r="C9" s="32" t="s">
        <v>648</v>
      </c>
      <c r="D9" s="47" t="n">
        <v>0.0220300577438024</v>
      </c>
      <c r="E9" s="47" t="n">
        <v>0.267496620630126</v>
      </c>
      <c r="F9" s="66" t="n">
        <v>3.9037953235354</v>
      </c>
      <c r="G9" s="32" t="s">
        <v>696</v>
      </c>
      <c r="H9" s="71" t="s">
        <v>697</v>
      </c>
      <c r="I9" s="32" t="s">
        <v>659</v>
      </c>
      <c r="J9" s="32" t="s">
        <v>706</v>
      </c>
    </row>
    <row r="10" customFormat="false" ht="15" hidden="false" customHeight="false" outlineLevel="0" collapsed="false">
      <c r="A10" s="32" t="n">
        <v>9</v>
      </c>
      <c r="B10" s="71" t="s">
        <v>707</v>
      </c>
      <c r="C10" s="32" t="s">
        <v>648</v>
      </c>
      <c r="D10" s="47" t="n">
        <v>0.0201858400453653</v>
      </c>
      <c r="E10" s="47" t="n">
        <v>0.245103488130191</v>
      </c>
      <c r="F10" s="66" t="n">
        <v>3.57699416348101</v>
      </c>
      <c r="G10" s="32" t="s">
        <v>696</v>
      </c>
      <c r="H10" s="71" t="s">
        <v>697</v>
      </c>
      <c r="I10" s="32" t="s">
        <v>661</v>
      </c>
      <c r="J10" s="32" t="s">
        <v>706</v>
      </c>
    </row>
    <row r="11" customFormat="false" ht="41.75" hidden="false" customHeight="false" outlineLevel="0" collapsed="false">
      <c r="A11" s="32" t="n">
        <v>10</v>
      </c>
      <c r="B11" s="71" t="s">
        <v>708</v>
      </c>
      <c r="C11" s="32" t="s">
        <v>648</v>
      </c>
      <c r="D11" s="47" t="n">
        <v>0.0155525794080696</v>
      </c>
      <c r="E11" s="47" t="n">
        <v>0.188844826560233</v>
      </c>
      <c r="F11" s="66" t="n">
        <v>2.75596584758001</v>
      </c>
      <c r="G11" s="32" t="s">
        <v>696</v>
      </c>
      <c r="H11" s="71" t="s">
        <v>697</v>
      </c>
      <c r="I11" s="32" t="s">
        <v>662</v>
      </c>
      <c r="J11" s="32" t="s">
        <v>706</v>
      </c>
    </row>
    <row r="12" customFormat="false" ht="28.35" hidden="false" customHeight="false" outlineLevel="0" collapsed="false">
      <c r="A12" s="32" t="n">
        <v>11</v>
      </c>
      <c r="B12" s="71" t="s">
        <v>709</v>
      </c>
      <c r="C12" s="32" t="s">
        <v>647</v>
      </c>
      <c r="D12" s="47" t="n">
        <v>0.0105307947868612</v>
      </c>
      <c r="E12" s="47" t="n">
        <v>0.0125460126644873</v>
      </c>
      <c r="F12" s="66" t="n">
        <v>1.86608986322902</v>
      </c>
      <c r="G12" s="32" t="s">
        <v>696</v>
      </c>
      <c r="H12" s="71" t="s">
        <v>697</v>
      </c>
      <c r="I12" s="32" t="s">
        <v>670</v>
      </c>
      <c r="J12" s="32" t="s">
        <v>706</v>
      </c>
    </row>
    <row r="13" customFormat="false" ht="15" hidden="false" customHeight="false" outlineLevel="0" collapsed="false">
      <c r="A13" s="32" t="n">
        <v>12</v>
      </c>
      <c r="B13" s="71" t="s">
        <v>710</v>
      </c>
      <c r="C13" s="32" t="s">
        <v>648</v>
      </c>
      <c r="D13" s="47" t="n">
        <v>0.00878212756216186</v>
      </c>
      <c r="E13" s="47" t="n">
        <v>0.106635646267512</v>
      </c>
      <c r="F13" s="66" t="n">
        <v>1.55622054678925</v>
      </c>
      <c r="G13" s="32" t="s">
        <v>696</v>
      </c>
      <c r="H13" s="71" t="s">
        <v>697</v>
      </c>
      <c r="I13" s="32" t="s">
        <v>671</v>
      </c>
      <c r="J13" s="32" t="s">
        <v>706</v>
      </c>
    </row>
    <row r="14" customFormat="false" ht="28.35" hidden="false" customHeight="false" outlineLevel="0" collapsed="false">
      <c r="A14" s="32" t="n">
        <v>13</v>
      </c>
      <c r="B14" s="71" t="s">
        <v>711</v>
      </c>
      <c r="C14" s="32" t="s">
        <v>647</v>
      </c>
      <c r="D14" s="47" t="n">
        <v>0.00644673870980729</v>
      </c>
      <c r="E14" s="47" t="n">
        <v>0.00768041416957382</v>
      </c>
      <c r="F14" s="66" t="n">
        <v>1.14238231783484</v>
      </c>
      <c r="G14" s="32" t="s">
        <v>696</v>
      </c>
      <c r="H14" s="71" t="s">
        <v>697</v>
      </c>
      <c r="I14" s="32" t="s">
        <v>672</v>
      </c>
      <c r="J14" s="32" t="s">
        <v>706</v>
      </c>
    </row>
    <row r="15" customFormat="false" ht="28.35" hidden="false" customHeight="false" outlineLevel="0" collapsed="false">
      <c r="A15" s="32" t="n">
        <v>14</v>
      </c>
      <c r="B15" s="71" t="s">
        <v>712</v>
      </c>
      <c r="C15" s="32" t="s">
        <v>647</v>
      </c>
      <c r="D15" s="47" t="n">
        <v>0.00492456713700151</v>
      </c>
      <c r="E15" s="47" t="n">
        <v>0.00586695334192854</v>
      </c>
      <c r="F15" s="66" t="n">
        <v>0.872648741253116</v>
      </c>
      <c r="G15" s="32" t="s">
        <v>696</v>
      </c>
      <c r="H15" s="71" t="s">
        <v>697</v>
      </c>
      <c r="I15" s="32" t="s">
        <v>674</v>
      </c>
      <c r="J15" s="32" t="s">
        <v>706</v>
      </c>
    </row>
    <row r="16" customFormat="false" ht="28.35" hidden="false" customHeight="false" outlineLevel="0" collapsed="false">
      <c r="A16" s="32" t="n">
        <v>15</v>
      </c>
      <c r="B16" s="71" t="s">
        <v>713</v>
      </c>
      <c r="C16" s="32" t="s">
        <v>646</v>
      </c>
      <c r="D16" s="47" t="n">
        <v>0.00484897457174515</v>
      </c>
      <c r="E16" s="47" t="n">
        <v>0.0635389757753045</v>
      </c>
      <c r="F16" s="66" t="n">
        <v>0.859253501613999</v>
      </c>
      <c r="G16" s="32" t="s">
        <v>696</v>
      </c>
      <c r="H16" s="71" t="s">
        <v>697</v>
      </c>
      <c r="I16" s="32" t="s">
        <v>673</v>
      </c>
      <c r="J16" s="32" t="s">
        <v>706</v>
      </c>
    </row>
    <row r="17" customFormat="false" ht="15" hidden="false" customHeight="false" outlineLevel="0" collapsed="false">
      <c r="A17" s="32" t="n">
        <v>16</v>
      </c>
      <c r="B17" s="71" t="s">
        <v>714</v>
      </c>
      <c r="C17" s="32" t="s">
        <v>648</v>
      </c>
      <c r="D17" s="47" t="n">
        <v>0.00464539656892844</v>
      </c>
      <c r="E17" s="47" t="n">
        <v>0.0564060202713141</v>
      </c>
      <c r="F17" s="66" t="n">
        <v>0.823178841047387</v>
      </c>
      <c r="G17" s="32" t="s">
        <v>696</v>
      </c>
      <c r="H17" s="71" t="s">
        <v>697</v>
      </c>
      <c r="I17" s="32" t="s">
        <v>675</v>
      </c>
      <c r="J17" s="32" t="s">
        <v>706</v>
      </c>
    </row>
    <row r="18" customFormat="false" ht="28.35" hidden="false" customHeight="false" outlineLevel="0" collapsed="false">
      <c r="A18" s="32" t="n">
        <v>17</v>
      </c>
      <c r="B18" s="71" t="s">
        <v>715</v>
      </c>
      <c r="C18" s="32" t="s">
        <v>647</v>
      </c>
      <c r="D18" s="47" t="n">
        <v>0.00359382313884156</v>
      </c>
      <c r="E18" s="47" t="n">
        <v>0.00428155248738568</v>
      </c>
      <c r="F18" s="66" t="n">
        <v>0.636836731259584</v>
      </c>
      <c r="G18" s="32" t="s">
        <v>696</v>
      </c>
      <c r="H18" s="71" t="s">
        <v>697</v>
      </c>
      <c r="I18" s="32" t="s">
        <v>676</v>
      </c>
      <c r="J18" s="32" t="s">
        <v>706</v>
      </c>
    </row>
    <row r="19" customFormat="false" ht="15" hidden="false" customHeight="false" outlineLevel="0" collapsed="false">
      <c r="A19" s="32" t="n">
        <v>18</v>
      </c>
      <c r="B19" s="71" t="s">
        <v>716</v>
      </c>
      <c r="C19" s="32" t="s">
        <v>648</v>
      </c>
      <c r="D19" s="47" t="n">
        <v>0.00324265955667077</v>
      </c>
      <c r="E19" s="47" t="n">
        <v>0.0393734997588662</v>
      </c>
      <c r="F19" s="66" t="n">
        <v>0.574609443169069</v>
      </c>
      <c r="G19" s="32" t="s">
        <v>696</v>
      </c>
      <c r="H19" s="71" t="s">
        <v>697</v>
      </c>
      <c r="I19" s="32" t="s">
        <v>678</v>
      </c>
      <c r="J19" s="32" t="s">
        <v>706</v>
      </c>
    </row>
    <row r="20" customFormat="false" ht="15" hidden="false" customHeight="false" outlineLevel="0" collapsed="false">
      <c r="A20" s="32" t="n">
        <v>19</v>
      </c>
      <c r="B20" s="71" t="s">
        <v>717</v>
      </c>
      <c r="C20" s="32" t="s">
        <v>648</v>
      </c>
      <c r="D20" s="47" t="n">
        <v>0.00317317715359899</v>
      </c>
      <c r="E20" s="47" t="n">
        <v>0.038529820262829</v>
      </c>
      <c r="F20" s="66" t="n">
        <v>0.562296943431935</v>
      </c>
      <c r="G20" s="32" t="s">
        <v>696</v>
      </c>
      <c r="H20" s="71" t="s">
        <v>697</v>
      </c>
      <c r="I20" s="32" t="s">
        <v>677</v>
      </c>
      <c r="J20" s="32" t="s">
        <v>706</v>
      </c>
    </row>
    <row r="21" customFormat="false" ht="15" hidden="false" customHeight="false" outlineLevel="0" collapsed="false">
      <c r="A21" s="32" t="n">
        <v>20</v>
      </c>
      <c r="B21" s="71" t="s">
        <v>718</v>
      </c>
      <c r="C21" s="32" t="s">
        <v>648</v>
      </c>
      <c r="D21" s="47" t="n">
        <v>0.00312246238760866</v>
      </c>
      <c r="E21" s="47" t="n">
        <v>0.0379140239414473</v>
      </c>
      <c r="F21" s="66" t="n">
        <v>0.553310127845265</v>
      </c>
      <c r="G21" s="32" t="s">
        <v>696</v>
      </c>
      <c r="H21" s="71" t="s">
        <v>697</v>
      </c>
      <c r="I21" s="32" t="s">
        <v>679</v>
      </c>
      <c r="J21" s="32" t="s">
        <v>706</v>
      </c>
    </row>
    <row r="22" customFormat="false" ht="15" hidden="false" customHeight="false" outlineLevel="0" collapsed="false">
      <c r="A22" s="32" t="n">
        <v>21</v>
      </c>
      <c r="B22" s="71" t="s">
        <v>719</v>
      </c>
      <c r="C22" s="32" t="s">
        <v>645</v>
      </c>
      <c r="D22" s="47" t="n">
        <v>0.00195480393083246</v>
      </c>
      <c r="E22" s="47" t="n">
        <v>1</v>
      </c>
      <c r="F22" s="66" t="n">
        <v>0.346397387258743</v>
      </c>
      <c r="G22" s="32" t="s">
        <v>696</v>
      </c>
      <c r="H22" s="71" t="s">
        <v>720</v>
      </c>
      <c r="I22" s="32" t="s">
        <v>681</v>
      </c>
      <c r="J22" s="32" t="s">
        <v>706</v>
      </c>
    </row>
    <row r="23" customFormat="false" ht="15" hidden="false" customHeight="false" outlineLevel="0" collapsed="false">
      <c r="A23" s="32" t="n">
        <v>22</v>
      </c>
      <c r="B23" s="71" t="s">
        <v>721</v>
      </c>
      <c r="C23" s="32" t="s">
        <v>648</v>
      </c>
      <c r="D23" s="47" t="n">
        <v>0.00162209604679438</v>
      </c>
      <c r="E23" s="47" t="n">
        <v>0.0196960541774817</v>
      </c>
      <c r="F23" s="66" t="n">
        <v>0.287440506758663</v>
      </c>
      <c r="G23" s="32" t="s">
        <v>696</v>
      </c>
      <c r="H23" s="71" t="s">
        <v>722</v>
      </c>
      <c r="I23" s="32" t="s">
        <v>680</v>
      </c>
      <c r="J23" s="32" t="s">
        <v>706</v>
      </c>
    </row>
    <row r="24" customFormat="false" ht="15" hidden="false" customHeight="false" outlineLevel="0" collapsed="false">
      <c r="A24" s="32" t="n">
        <v>23</v>
      </c>
      <c r="B24" s="71" t="s">
        <v>723</v>
      </c>
      <c r="C24" s="32" t="s">
        <v>646</v>
      </c>
      <c r="D24" s="47" t="n">
        <v>0.00150867625875792</v>
      </c>
      <c r="E24" s="47" t="n">
        <v>0.0197690754693927</v>
      </c>
      <c r="F24" s="66" t="n">
        <v>0.267342164608031</v>
      </c>
      <c r="G24" s="32" t="s">
        <v>696</v>
      </c>
      <c r="H24" s="71" t="s">
        <v>722</v>
      </c>
      <c r="I24" s="32" t="s">
        <v>682</v>
      </c>
      <c r="J24" s="32" t="s">
        <v>706</v>
      </c>
    </row>
    <row r="25" customFormat="false" ht="28.35" hidden="false" customHeight="false" outlineLevel="0" collapsed="false">
      <c r="A25" s="32" t="n">
        <v>24</v>
      </c>
      <c r="B25" s="71" t="s">
        <v>724</v>
      </c>
      <c r="C25" s="32" t="s">
        <v>647</v>
      </c>
      <c r="D25" s="47" t="n">
        <v>0.00148050526712635</v>
      </c>
      <c r="E25" s="47" t="n">
        <v>0.00176382107971393</v>
      </c>
      <c r="F25" s="66" t="n">
        <v>0.262350176540201</v>
      </c>
      <c r="G25" s="32" t="s">
        <v>696</v>
      </c>
      <c r="H25" s="71" t="s">
        <v>725</v>
      </c>
      <c r="I25" s="32" t="s">
        <v>683</v>
      </c>
      <c r="J25" s="32" t="s">
        <v>706</v>
      </c>
    </row>
    <row r="26" customFormat="false" ht="15" hidden="false" customHeight="false" outlineLevel="0" collapsed="false">
      <c r="A26" s="32" t="n">
        <v>25</v>
      </c>
      <c r="B26" s="71" t="s">
        <v>726</v>
      </c>
      <c r="C26" s="32" t="s">
        <v>646</v>
      </c>
      <c r="D26" s="47" t="n">
        <v>0.000548575275547254</v>
      </c>
      <c r="E26" s="47" t="n">
        <v>0.00718830561558983</v>
      </c>
      <c r="F26" s="66" t="n">
        <v>0.0972092592853497</v>
      </c>
      <c r="G26" s="32" t="s">
        <v>696</v>
      </c>
      <c r="H26" s="71" t="s">
        <v>727</v>
      </c>
      <c r="I26" s="32" t="s">
        <v>685</v>
      </c>
      <c r="J26" s="32" t="s">
        <v>706</v>
      </c>
    </row>
    <row r="27" customFormat="false" ht="15" hidden="false" customHeight="false" outlineLevel="0" collapsed="false">
      <c r="A27" s="32" t="n">
        <v>26</v>
      </c>
      <c r="B27" s="71" t="s">
        <v>728</v>
      </c>
      <c r="C27" s="32" t="s">
        <v>646</v>
      </c>
      <c r="D27" s="47" t="n">
        <v>0.000522399740674675</v>
      </c>
      <c r="E27" s="47" t="n">
        <v>0.00684531213283047</v>
      </c>
      <c r="F27" s="66" t="n">
        <v>0.0925708724134243</v>
      </c>
      <c r="G27" s="32" t="s">
        <v>696</v>
      </c>
      <c r="H27" s="71" t="s">
        <v>727</v>
      </c>
      <c r="I27" s="32" t="s">
        <v>684</v>
      </c>
      <c r="J27" s="32" t="s">
        <v>706</v>
      </c>
    </row>
    <row r="29" customFormat="false" ht="15" hidden="false" customHeight="false" outlineLevel="0" collapsed="false">
      <c r="B29" s="5" t="s">
        <v>729</v>
      </c>
      <c r="C29" s="56" t="s">
        <v>647</v>
      </c>
      <c r="D29" s="72" t="n">
        <f aca="false">SUMIF(C2:C27,"Historical voter data",D2:D27)</f>
        <v>0.839373836810289</v>
      </c>
      <c r="F29" s="73" t="n">
        <f aca="false">SUMIF(C2:C27,"Historical voter data",F2:F27)</f>
        <v>148.739676352406</v>
      </c>
    </row>
    <row r="30" customFormat="false" ht="15" hidden="false" customHeight="false" outlineLevel="0" collapsed="false">
      <c r="B30" s="5" t="s">
        <v>730</v>
      </c>
      <c r="C30" s="56" t="s">
        <v>646</v>
      </c>
      <c r="D30" s="72" t="n">
        <f aca="false">SUMIF(C2:C27,"Geography &amp; municipal context",D2:D27)</f>
        <v>0.0763149627858777</v>
      </c>
      <c r="F30" s="73" t="n">
        <f aca="false">SUMIF(C2:C27,"Geography &amp; municipal context",F2:F27)</f>
        <v>13.5232507469527</v>
      </c>
    </row>
    <row r="31" customFormat="false" ht="15" hidden="false" customHeight="false" outlineLevel="0" collapsed="false">
      <c r="B31" s="5" t="s">
        <v>731</v>
      </c>
      <c r="C31" s="56" t="s">
        <v>648</v>
      </c>
      <c r="D31" s="72" t="n">
        <f aca="false">SUMIF(C2:C27,"Voter registration data",D2:D27)</f>
        <v>0.0823563964730004</v>
      </c>
      <c r="F31" s="73" t="n">
        <f aca="false">SUMIF(C2:C27,"Voter registration data",F2:F27)</f>
        <v>14.593811743638</v>
      </c>
    </row>
    <row r="32" customFormat="false" ht="15" hidden="false" customHeight="false" outlineLevel="0" collapsed="false">
      <c r="B32" s="5" t="s">
        <v>732</v>
      </c>
      <c r="C32" s="56" t="s">
        <v>645</v>
      </c>
      <c r="D32" s="72" t="n">
        <f aca="false">SUMIF(C2:C27,"Election type",D2:D27)</f>
        <v>0.00195480393083246</v>
      </c>
      <c r="F32" s="73" t="n">
        <f aca="false">SUMIF(C2:C27,"Election type",F2:F27)</f>
        <v>0.346397387258743</v>
      </c>
    </row>
    <row r="33" customFormat="false" ht="15" hidden="false" customHeight="false" outlineLevel="0" collapsed="false">
      <c r="B33" s="5" t="s">
        <v>733</v>
      </c>
      <c r="D33" s="72" t="n">
        <f aca="false">SUM(D2:D27)</f>
        <v>1</v>
      </c>
      <c r="F33" s="73" t="n">
        <f aca="false">SUM(F2:F27)</f>
        <v>177.203136230255</v>
      </c>
    </row>
    <row r="35" customFormat="false" ht="15" hidden="false" customHeight="false" outlineLevel="0" collapsed="false">
      <c r="B35" s="5" t="s">
        <v>162</v>
      </c>
    </row>
    <row r="36" customFormat="false" ht="30" hidden="false" customHeight="true" outlineLevel="0" collapsed="false">
      <c r="B36" s="74" t="s">
        <v>734</v>
      </c>
    </row>
    <row r="37" customFormat="false" ht="45" hidden="false" customHeight="true" outlineLevel="0" collapsed="false">
      <c r="B37" s="74" t="s">
        <v>735</v>
      </c>
    </row>
    <row r="38" customFormat="false" ht="45" hidden="false" customHeight="true" outlineLevel="0" collapsed="false">
      <c r="B38" s="74" t="s">
        <v>736</v>
      </c>
    </row>
    <row r="39" customFormat="false" ht="30" hidden="false" customHeight="true" outlineLevel="0" collapsed="false">
      <c r="B39" s="74" t="s">
        <v>737</v>
      </c>
    </row>
    <row r="40" customFormat="false" ht="75" hidden="false" customHeight="true" outlineLevel="0" collapsed="false">
      <c r="B40" s="74" t="s">
        <v>738</v>
      </c>
    </row>
    <row r="41" customFormat="false" ht="30" hidden="false" customHeight="true" outlineLevel="0" collapsed="false">
      <c r="B41" s="74" t="s">
        <v>739</v>
      </c>
    </row>
    <row r="42" customFormat="false" ht="45" hidden="false" customHeight="true" outlineLevel="0" collapsed="false">
      <c r="B42" s="74" t="s">
        <v>740</v>
      </c>
    </row>
    <row r="43" customFormat="false" ht="30" hidden="false" customHeight="true" outlineLevel="0" collapsed="false">
      <c r="B43" s="74" t="s">
        <v>741</v>
      </c>
    </row>
  </sheetData>
  <conditionalFormatting sqref="D2:D27">
    <cfRule type="dataBar" priority="2">
      <dataBar showValue="1" minLength="10" maxLength="90">
        <cfvo type="num" val="0"/>
        <cfvo type="max" val="0"/>
        <color rgb="FF5B9BD5"/>
      </dataBar>
      <extLst>
        <ext xmlns:x14="http://schemas.microsoft.com/office/spreadsheetml/2009/9/main" uri="{B025F937-C7B1-47D3-B67F-A62EFF666E3E}">
          <x14:id>{83A4F747-9CAC-4620-B158-CEAD6D5E25F4}</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3A4F747-9CAC-4620-B158-CEAD6D5E25F4}">
            <x14:dataBar minLength="10" maxLength="90" axisPosition="none" gradient="true">
              <x14:cfvo type="num">
                <xm:f>0</xm:f>
              </x14:cfvo>
              <x14:cfvo type="max"/>
              <x14:negativeFillColor rgb="FF5B9BD5"/>
              <x14:axisColor rgb="FF000000"/>
            </x14:dataBar>
          </x14:cfRule>
          <xm:sqref>D2:D27</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686</v>
      </c>
      <c r="B1" s="8" t="s">
        <v>687</v>
      </c>
      <c r="C1" s="8" t="s">
        <v>643</v>
      </c>
      <c r="D1" s="8" t="s">
        <v>688</v>
      </c>
      <c r="E1" s="8" t="s">
        <v>689</v>
      </c>
      <c r="F1" s="8" t="s">
        <v>690</v>
      </c>
      <c r="G1" s="8" t="s">
        <v>691</v>
      </c>
      <c r="H1" s="8" t="s">
        <v>692</v>
      </c>
      <c r="I1" s="8" t="s">
        <v>693</v>
      </c>
      <c r="J1" s="8" t="s">
        <v>694</v>
      </c>
    </row>
    <row r="2" customFormat="false" ht="15" hidden="false" customHeight="false" outlineLevel="0" collapsed="false">
      <c r="A2" s="32" t="n">
        <v>1</v>
      </c>
      <c r="B2" s="71" t="s">
        <v>695</v>
      </c>
      <c r="C2" s="32" t="s">
        <v>647</v>
      </c>
      <c r="D2" s="47" t="n">
        <v>0.41208247745102</v>
      </c>
      <c r="E2" s="47" t="n">
        <v>0.422025288319955</v>
      </c>
      <c r="F2" s="66" t="n">
        <v>69.0647355356729</v>
      </c>
      <c r="G2" s="32" t="s">
        <v>696</v>
      </c>
      <c r="H2" s="71" t="s">
        <v>697</v>
      </c>
      <c r="I2" s="32" t="s">
        <v>653</v>
      </c>
      <c r="J2" s="32" t="s">
        <v>698</v>
      </c>
    </row>
    <row r="3" customFormat="false" ht="41.75" hidden="false" customHeight="false" outlineLevel="0" collapsed="false">
      <c r="A3" s="32" t="n">
        <v>2</v>
      </c>
      <c r="B3" s="71" t="s">
        <v>699</v>
      </c>
      <c r="C3" s="32" t="s">
        <v>647</v>
      </c>
      <c r="D3" s="47" t="n">
        <v>0.322765685539672</v>
      </c>
      <c r="E3" s="47" t="n">
        <v>0.330553442461912</v>
      </c>
      <c r="F3" s="66" t="n">
        <v>54.0953035656246</v>
      </c>
      <c r="G3" s="32" t="s">
        <v>696</v>
      </c>
      <c r="H3" s="71" t="s">
        <v>697</v>
      </c>
      <c r="I3" s="32" t="s">
        <v>654</v>
      </c>
      <c r="J3" s="32" t="s">
        <v>698</v>
      </c>
    </row>
    <row r="4" customFormat="false" ht="28.35" hidden="false" customHeight="false" outlineLevel="0" collapsed="false">
      <c r="A4" s="32" t="n">
        <v>3</v>
      </c>
      <c r="B4" s="71" t="s">
        <v>700</v>
      </c>
      <c r="C4" s="32" t="s">
        <v>647</v>
      </c>
      <c r="D4" s="47" t="n">
        <v>0.178653029937042</v>
      </c>
      <c r="E4" s="47" t="n">
        <v>0.182963607030283</v>
      </c>
      <c r="F4" s="66" t="n">
        <v>29.9421230952851</v>
      </c>
      <c r="G4" s="32" t="s">
        <v>696</v>
      </c>
      <c r="H4" s="71" t="s">
        <v>697</v>
      </c>
      <c r="I4" s="32" t="s">
        <v>655</v>
      </c>
      <c r="J4" s="32" t="s">
        <v>698</v>
      </c>
    </row>
    <row r="5" customFormat="false" ht="28.35" hidden="false" customHeight="false" outlineLevel="0" collapsed="false">
      <c r="A5" s="32" t="n">
        <v>4</v>
      </c>
      <c r="B5" s="71" t="s">
        <v>701</v>
      </c>
      <c r="C5" s="32" t="s">
        <v>647</v>
      </c>
      <c r="D5" s="47" t="n">
        <v>0.0397799678927763</v>
      </c>
      <c r="E5" s="47" t="n">
        <v>0.040739787149292</v>
      </c>
      <c r="F5" s="66" t="n">
        <v>6.6670948474355</v>
      </c>
      <c r="G5" s="32" t="s">
        <v>696</v>
      </c>
      <c r="H5" s="71" t="s">
        <v>697</v>
      </c>
      <c r="I5" s="32" t="s">
        <v>656</v>
      </c>
      <c r="J5" s="32" t="s">
        <v>698</v>
      </c>
    </row>
    <row r="6" customFormat="false" ht="28.35" hidden="false" customHeight="false" outlineLevel="0" collapsed="false">
      <c r="A6" s="32" t="n">
        <v>5</v>
      </c>
      <c r="B6" s="71" t="s">
        <v>702</v>
      </c>
      <c r="C6" s="32" t="s">
        <v>647</v>
      </c>
      <c r="D6" s="47" t="n">
        <v>0.0231590877993856</v>
      </c>
      <c r="E6" s="47" t="n">
        <v>0.0237178750385584</v>
      </c>
      <c r="F6" s="66" t="n">
        <v>3.88144694723669</v>
      </c>
      <c r="G6" s="32" t="s">
        <v>696</v>
      </c>
      <c r="H6" s="71" t="s">
        <v>697</v>
      </c>
      <c r="I6" s="32" t="s">
        <v>657</v>
      </c>
      <c r="J6" s="32" t="s">
        <v>698</v>
      </c>
    </row>
    <row r="7" customFormat="false" ht="15" hidden="false" customHeight="false" outlineLevel="0" collapsed="false">
      <c r="A7" s="32" t="n">
        <v>6</v>
      </c>
      <c r="B7" s="71" t="s">
        <v>703</v>
      </c>
      <c r="C7" s="32" t="s">
        <v>646</v>
      </c>
      <c r="D7" s="47" t="n">
        <v>0.014634788850783</v>
      </c>
      <c r="E7" s="47" t="n">
        <v>0.621177558908456</v>
      </c>
      <c r="F7" s="66" t="n">
        <v>2.4527803944779</v>
      </c>
      <c r="G7" s="32" t="s">
        <v>696</v>
      </c>
      <c r="H7" s="71" t="s">
        <v>697</v>
      </c>
      <c r="I7" s="32" t="s">
        <v>658</v>
      </c>
      <c r="J7" s="32" t="s">
        <v>698</v>
      </c>
    </row>
    <row r="8" customFormat="false" ht="28.35" hidden="false" customHeight="false" outlineLevel="0" collapsed="false">
      <c r="A8" s="32" t="n">
        <v>7</v>
      </c>
      <c r="B8" s="71" t="s">
        <v>704</v>
      </c>
      <c r="C8" s="32" t="s">
        <v>646</v>
      </c>
      <c r="D8" s="47" t="n">
        <v>0.00892496252932078</v>
      </c>
      <c r="E8" s="47" t="n">
        <v>0.378822441091544</v>
      </c>
      <c r="F8" s="66" t="n">
        <v>1.49581748917386</v>
      </c>
      <c r="G8" s="32" t="s">
        <v>696</v>
      </c>
      <c r="H8" s="71" t="s">
        <v>697</v>
      </c>
      <c r="I8" s="32" t="s">
        <v>660</v>
      </c>
      <c r="J8" s="32" t="s">
        <v>698</v>
      </c>
    </row>
    <row r="10" customFormat="false" ht="15" hidden="false" customHeight="false" outlineLevel="0" collapsed="false">
      <c r="B10" s="5" t="s">
        <v>729</v>
      </c>
      <c r="C10" s="56" t="s">
        <v>647</v>
      </c>
      <c r="D10" s="72" t="n">
        <f aca="false">SUMIF(C2:C8,"Historical voter data",D2:D8)</f>
        <v>0.976440248619896</v>
      </c>
      <c r="F10" s="73" t="n">
        <f aca="false">SUMIF(C2:C8,"Historical voter data",F2:F8)</f>
        <v>163.650703991255</v>
      </c>
    </row>
    <row r="11" customFormat="false" ht="15" hidden="false" customHeight="false" outlineLevel="0" collapsed="false">
      <c r="B11" s="5" t="s">
        <v>730</v>
      </c>
      <c r="C11" s="56" t="s">
        <v>646</v>
      </c>
      <c r="D11" s="72" t="n">
        <f aca="false">SUMIF(C2:C8,"Geography &amp; municipal context",D2:D8)</f>
        <v>0.0235597513801038</v>
      </c>
      <c r="F11" s="73" t="n">
        <f aca="false">SUMIF(C2:C8,"Geography &amp; municipal context",F2:F8)</f>
        <v>3.94859788365176</v>
      </c>
    </row>
    <row r="12" customFormat="false" ht="15" hidden="false" customHeight="false" outlineLevel="0" collapsed="false">
      <c r="B12" s="5" t="s">
        <v>733</v>
      </c>
      <c r="D12" s="72" t="n">
        <f aca="false">SUM(D2:D8)</f>
        <v>1</v>
      </c>
      <c r="F12" s="73" t="n">
        <f aca="false">SUM(F2:F8)</f>
        <v>167.599301874907</v>
      </c>
    </row>
    <row r="14" customFormat="false" ht="15" hidden="false" customHeight="false" outlineLevel="0" collapsed="false">
      <c r="B14" s="5" t="s">
        <v>162</v>
      </c>
    </row>
    <row r="15" customFormat="false" ht="30" hidden="false" customHeight="true" outlineLevel="0" collapsed="false">
      <c r="B15" s="74" t="s">
        <v>734</v>
      </c>
    </row>
    <row r="16" customFormat="false" ht="45" hidden="false" customHeight="true" outlineLevel="0" collapsed="false">
      <c r="B16" s="74" t="s">
        <v>735</v>
      </c>
    </row>
    <row r="17" customFormat="false" ht="45" hidden="false" customHeight="true" outlineLevel="0" collapsed="false">
      <c r="B17" s="74" t="s">
        <v>736</v>
      </c>
    </row>
    <row r="18" customFormat="false" ht="30" hidden="false" customHeight="true" outlineLevel="0" collapsed="false">
      <c r="B18" s="74" t="s">
        <v>737</v>
      </c>
    </row>
    <row r="19" customFormat="false" ht="75" hidden="false" customHeight="true" outlineLevel="0" collapsed="false">
      <c r="B19" s="74" t="s">
        <v>738</v>
      </c>
    </row>
    <row r="20" customFormat="false" ht="45" hidden="false" customHeight="true" outlineLevel="0" collapsed="false">
      <c r="B20" s="74" t="s">
        <v>742</v>
      </c>
    </row>
    <row r="21" customFormat="false" ht="45" hidden="false" customHeight="true" outlineLevel="0" collapsed="false">
      <c r="B21" s="74" t="s">
        <v>740</v>
      </c>
    </row>
    <row r="22" customFormat="false" ht="30" hidden="false" customHeight="true" outlineLevel="0" collapsed="false">
      <c r="B22" s="74" t="s">
        <v>743</v>
      </c>
    </row>
  </sheetData>
  <conditionalFormatting sqref="D2:D8">
    <cfRule type="dataBar" priority="2">
      <dataBar showValue="1" minLength="10" maxLength="90">
        <cfvo type="num" val="0"/>
        <cfvo type="max" val="0"/>
        <color rgb="FF5B9BD5"/>
      </dataBar>
      <extLst>
        <ext xmlns:x14="http://schemas.microsoft.com/office/spreadsheetml/2009/9/main" uri="{B025F937-C7B1-47D3-B67F-A62EFF666E3E}">
          <x14:id>{13386010-EF7B-48AB-B42E-E6ADEBD4FBF2}</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3386010-EF7B-48AB-B42E-E6ADEBD4FBF2}">
            <x14:dataBar minLength="10" maxLength="90" axisPosition="none" gradient="true">
              <x14:cfvo type="num">
                <xm:f>0</xm:f>
              </x14:cfvo>
              <x14:cfvo type="max"/>
              <x14:negativeFillColor rgb="FF5B9BD5"/>
              <x14:axisColor rgb="FF000000"/>
            </x14:dataBar>
          </x14:cfRule>
          <xm:sqref>D2:D8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686</v>
      </c>
      <c r="B1" s="8" t="s">
        <v>687</v>
      </c>
      <c r="C1" s="8" t="s">
        <v>643</v>
      </c>
      <c r="D1" s="8" t="s">
        <v>688</v>
      </c>
      <c r="E1" s="8" t="s">
        <v>689</v>
      </c>
      <c r="F1" s="8" t="s">
        <v>690</v>
      </c>
      <c r="G1" s="8" t="s">
        <v>691</v>
      </c>
      <c r="H1" s="8" t="s">
        <v>692</v>
      </c>
      <c r="I1" s="8" t="s">
        <v>693</v>
      </c>
      <c r="J1" s="8" t="s">
        <v>694</v>
      </c>
    </row>
    <row r="2" customFormat="false" ht="15" hidden="false" customHeight="false" outlineLevel="0" collapsed="false">
      <c r="A2" s="32" t="n">
        <v>1</v>
      </c>
      <c r="B2" s="71" t="s">
        <v>695</v>
      </c>
      <c r="C2" s="32" t="s">
        <v>647</v>
      </c>
      <c r="D2" s="47" t="n">
        <v>0.245991917258298</v>
      </c>
      <c r="E2" s="47" t="n">
        <v>0.323195781428253</v>
      </c>
      <c r="F2" s="66" t="n">
        <v>45.0399229916829</v>
      </c>
      <c r="G2" s="32" t="s">
        <v>696</v>
      </c>
      <c r="H2" s="71" t="s">
        <v>697</v>
      </c>
      <c r="I2" s="32" t="s">
        <v>653</v>
      </c>
      <c r="J2" s="32" t="s">
        <v>698</v>
      </c>
    </row>
    <row r="3" customFormat="false" ht="41.75" hidden="false" customHeight="false" outlineLevel="0" collapsed="false">
      <c r="A3" s="32" t="n">
        <v>2</v>
      </c>
      <c r="B3" s="71" t="s">
        <v>699</v>
      </c>
      <c r="C3" s="32" t="s">
        <v>647</v>
      </c>
      <c r="D3" s="47" t="n">
        <v>0.19670287545234</v>
      </c>
      <c r="E3" s="47" t="n">
        <v>0.258437513921441</v>
      </c>
      <c r="F3" s="66" t="n">
        <v>36.0153392898405</v>
      </c>
      <c r="G3" s="32" t="s">
        <v>696</v>
      </c>
      <c r="H3" s="71" t="s">
        <v>697</v>
      </c>
      <c r="I3" s="32" t="s">
        <v>654</v>
      </c>
      <c r="J3" s="32" t="s">
        <v>698</v>
      </c>
    </row>
    <row r="4" customFormat="false" ht="28.35" hidden="false" customHeight="false" outlineLevel="0" collapsed="false">
      <c r="A4" s="32" t="n">
        <v>3</v>
      </c>
      <c r="B4" s="71" t="s">
        <v>700</v>
      </c>
      <c r="C4" s="32" t="s">
        <v>647</v>
      </c>
      <c r="D4" s="47" t="n">
        <v>0.144246993516648</v>
      </c>
      <c r="E4" s="47" t="n">
        <v>0.189518502509727</v>
      </c>
      <c r="F4" s="66" t="n">
        <v>26.4109225708816</v>
      </c>
      <c r="G4" s="32" t="s">
        <v>696</v>
      </c>
      <c r="H4" s="71" t="s">
        <v>697</v>
      </c>
      <c r="I4" s="32" t="s">
        <v>655</v>
      </c>
      <c r="J4" s="32" t="s">
        <v>698</v>
      </c>
    </row>
    <row r="5" customFormat="false" ht="28.35" hidden="false" customHeight="false" outlineLevel="0" collapsed="false">
      <c r="A5" s="32" t="n">
        <v>4</v>
      </c>
      <c r="B5" s="71" t="s">
        <v>701</v>
      </c>
      <c r="C5" s="32" t="s">
        <v>647</v>
      </c>
      <c r="D5" s="47" t="n">
        <v>0.0933270304688015</v>
      </c>
      <c r="E5" s="47" t="n">
        <v>0.122617453764023</v>
      </c>
      <c r="F5" s="66" t="n">
        <v>17.0877251261208</v>
      </c>
      <c r="G5" s="32" t="s">
        <v>696</v>
      </c>
      <c r="H5" s="71" t="s">
        <v>697</v>
      </c>
      <c r="I5" s="32" t="s">
        <v>656</v>
      </c>
      <c r="J5" s="32" t="s">
        <v>698</v>
      </c>
    </row>
    <row r="6" customFormat="false" ht="28.35" hidden="false" customHeight="false" outlineLevel="0" collapsed="false">
      <c r="A6" s="32" t="n">
        <v>5</v>
      </c>
      <c r="B6" s="71" t="s">
        <v>702</v>
      </c>
      <c r="C6" s="32" t="s">
        <v>647</v>
      </c>
      <c r="D6" s="47" t="n">
        <v>0.0563931612375453</v>
      </c>
      <c r="E6" s="47" t="n">
        <v>0.0740919946334664</v>
      </c>
      <c r="F6" s="66" t="n">
        <v>10.3253133993406</v>
      </c>
      <c r="G6" s="32" t="s">
        <v>696</v>
      </c>
      <c r="H6" s="71" t="s">
        <v>697</v>
      </c>
      <c r="I6" s="32" t="s">
        <v>657</v>
      </c>
      <c r="J6" s="32" t="s">
        <v>698</v>
      </c>
    </row>
    <row r="7" customFormat="false" ht="15" hidden="false" customHeight="false" outlineLevel="0" collapsed="false">
      <c r="A7" s="32" t="n">
        <v>6</v>
      </c>
      <c r="B7" s="71" t="s">
        <v>705</v>
      </c>
      <c r="C7" s="32" t="s">
        <v>648</v>
      </c>
      <c r="D7" s="47" t="n">
        <v>0.0418504962358478</v>
      </c>
      <c r="E7" s="47" t="n">
        <v>0.267496620630126</v>
      </c>
      <c r="F7" s="66" t="n">
        <v>7.6626222057819</v>
      </c>
      <c r="G7" s="32" t="s">
        <v>696</v>
      </c>
      <c r="H7" s="71" t="s">
        <v>697</v>
      </c>
      <c r="I7" s="32" t="s">
        <v>659</v>
      </c>
      <c r="J7" s="32" t="s">
        <v>706</v>
      </c>
    </row>
    <row r="8" customFormat="false" ht="15" hidden="false" customHeight="false" outlineLevel="0" collapsed="false">
      <c r="A8" s="32" t="n">
        <v>7</v>
      </c>
      <c r="B8" s="71" t="s">
        <v>703</v>
      </c>
      <c r="C8" s="32" t="s">
        <v>646</v>
      </c>
      <c r="D8" s="47" t="n">
        <v>0.0397905435229385</v>
      </c>
      <c r="E8" s="47" t="n">
        <v>0.494095245646111</v>
      </c>
      <c r="F8" s="66" t="n">
        <v>7.28545488829429</v>
      </c>
      <c r="G8" s="32" t="s">
        <v>696</v>
      </c>
      <c r="H8" s="71" t="s">
        <v>697</v>
      </c>
      <c r="I8" s="32" t="s">
        <v>658</v>
      </c>
      <c r="J8" s="32" t="s">
        <v>698</v>
      </c>
    </row>
    <row r="9" customFormat="false" ht="15" hidden="false" customHeight="false" outlineLevel="0" collapsed="false">
      <c r="A9" s="32" t="n">
        <v>8</v>
      </c>
      <c r="B9" s="71" t="s">
        <v>707</v>
      </c>
      <c r="C9" s="32" t="s">
        <v>648</v>
      </c>
      <c r="D9" s="47" t="n">
        <v>0.0383470362474945</v>
      </c>
      <c r="E9" s="47" t="n">
        <v>0.245103488130191</v>
      </c>
      <c r="F9" s="66" t="n">
        <v>7.02115573062862</v>
      </c>
      <c r="G9" s="32" t="s">
        <v>696</v>
      </c>
      <c r="H9" s="71" t="s">
        <v>697</v>
      </c>
      <c r="I9" s="32" t="s">
        <v>661</v>
      </c>
      <c r="J9" s="32" t="s">
        <v>706</v>
      </c>
    </row>
    <row r="10" customFormat="false" ht="28.35" hidden="false" customHeight="false" outlineLevel="0" collapsed="false">
      <c r="A10" s="32" t="n">
        <v>9</v>
      </c>
      <c r="B10" s="71" t="s">
        <v>704</v>
      </c>
      <c r="C10" s="32" t="s">
        <v>646</v>
      </c>
      <c r="D10" s="47" t="n">
        <v>0.0329024563040576</v>
      </c>
      <c r="E10" s="47" t="n">
        <v>0.408563085360771</v>
      </c>
      <c r="F10" s="66" t="n">
        <v>6.02427963767568</v>
      </c>
      <c r="G10" s="32" t="s">
        <v>696</v>
      </c>
      <c r="H10" s="71" t="s">
        <v>697</v>
      </c>
      <c r="I10" s="32" t="s">
        <v>660</v>
      </c>
      <c r="J10" s="32" t="s">
        <v>698</v>
      </c>
    </row>
    <row r="11" customFormat="false" ht="41.75" hidden="false" customHeight="false" outlineLevel="0" collapsed="false">
      <c r="A11" s="32" t="n">
        <v>10</v>
      </c>
      <c r="B11" s="71" t="s">
        <v>708</v>
      </c>
      <c r="C11" s="32" t="s">
        <v>648</v>
      </c>
      <c r="D11" s="47" t="n">
        <v>0.0295452319528418</v>
      </c>
      <c r="E11" s="47" t="n">
        <v>0.188844826560233</v>
      </c>
      <c r="F11" s="66" t="n">
        <v>5.40958819606302</v>
      </c>
      <c r="G11" s="32" t="s">
        <v>696</v>
      </c>
      <c r="H11" s="71" t="s">
        <v>697</v>
      </c>
      <c r="I11" s="32" t="s">
        <v>662</v>
      </c>
      <c r="J11" s="32" t="s">
        <v>706</v>
      </c>
    </row>
    <row r="12" customFormat="false" ht="15" hidden="false" customHeight="false" outlineLevel="0" collapsed="false">
      <c r="A12" s="32" t="n">
        <v>11</v>
      </c>
      <c r="B12" s="71" t="s">
        <v>710</v>
      </c>
      <c r="C12" s="32" t="s">
        <v>648</v>
      </c>
      <c r="D12" s="47" t="n">
        <v>0.0166834059518699</v>
      </c>
      <c r="E12" s="47" t="n">
        <v>0.106635646267512</v>
      </c>
      <c r="F12" s="66" t="n">
        <v>3.05465044415338</v>
      </c>
      <c r="G12" s="32" t="s">
        <v>696</v>
      </c>
      <c r="H12" s="71" t="s">
        <v>697</v>
      </c>
      <c r="I12" s="32" t="s">
        <v>671</v>
      </c>
      <c r="J12" s="32" t="s">
        <v>706</v>
      </c>
    </row>
    <row r="13" customFormat="false" ht="28.35" hidden="false" customHeight="false" outlineLevel="0" collapsed="false">
      <c r="A13" s="32" t="n">
        <v>12</v>
      </c>
      <c r="B13" s="71" t="s">
        <v>709</v>
      </c>
      <c r="C13" s="32" t="s">
        <v>647</v>
      </c>
      <c r="D13" s="47" t="n">
        <v>0.00954906557148001</v>
      </c>
      <c r="E13" s="47" t="n">
        <v>0.0125460126644873</v>
      </c>
      <c r="F13" s="66" t="n">
        <v>1.74838743799206</v>
      </c>
      <c r="G13" s="32" t="s">
        <v>696</v>
      </c>
      <c r="H13" s="71" t="s">
        <v>697</v>
      </c>
      <c r="I13" s="32" t="s">
        <v>670</v>
      </c>
      <c r="J13" s="32" t="s">
        <v>706</v>
      </c>
    </row>
    <row r="14" customFormat="false" ht="15" hidden="false" customHeight="false" outlineLevel="0" collapsed="false">
      <c r="A14" s="32" t="n">
        <v>13</v>
      </c>
      <c r="B14" s="71" t="s">
        <v>714</v>
      </c>
      <c r="C14" s="32" t="s">
        <v>648</v>
      </c>
      <c r="D14" s="47" t="n">
        <v>0.00882485892151839</v>
      </c>
      <c r="E14" s="47" t="n">
        <v>0.0564060202713141</v>
      </c>
      <c r="F14" s="66" t="n">
        <v>1.61578872455512</v>
      </c>
      <c r="G14" s="32" t="s">
        <v>696</v>
      </c>
      <c r="H14" s="71" t="s">
        <v>697</v>
      </c>
      <c r="I14" s="32" t="s">
        <v>675</v>
      </c>
      <c r="J14" s="32" t="s">
        <v>706</v>
      </c>
    </row>
    <row r="15" customFormat="false" ht="15" hidden="false" customHeight="false" outlineLevel="0" collapsed="false">
      <c r="A15" s="32" t="n">
        <v>14</v>
      </c>
      <c r="B15" s="71" t="s">
        <v>716</v>
      </c>
      <c r="C15" s="32" t="s">
        <v>648</v>
      </c>
      <c r="D15" s="47" t="n">
        <v>0.00616007970332096</v>
      </c>
      <c r="E15" s="47" t="n">
        <v>0.0393734997588662</v>
      </c>
      <c r="F15" s="66" t="n">
        <v>1.1278806171866</v>
      </c>
      <c r="G15" s="32" t="s">
        <v>696</v>
      </c>
      <c r="H15" s="71" t="s">
        <v>697</v>
      </c>
      <c r="I15" s="32" t="s">
        <v>678</v>
      </c>
      <c r="J15" s="32" t="s">
        <v>706</v>
      </c>
    </row>
    <row r="16" customFormat="false" ht="15" hidden="false" customHeight="false" outlineLevel="0" collapsed="false">
      <c r="A16" s="32" t="n">
        <v>15</v>
      </c>
      <c r="B16" s="71" t="s">
        <v>717</v>
      </c>
      <c r="C16" s="32" t="s">
        <v>648</v>
      </c>
      <c r="D16" s="47" t="n">
        <v>0.00602808399627243</v>
      </c>
      <c r="E16" s="47" t="n">
        <v>0.038529820262829</v>
      </c>
      <c r="F16" s="66" t="n">
        <v>1.1037128455502</v>
      </c>
      <c r="G16" s="32" t="s">
        <v>696</v>
      </c>
      <c r="H16" s="71" t="s">
        <v>697</v>
      </c>
      <c r="I16" s="32" t="s">
        <v>677</v>
      </c>
      <c r="J16" s="32" t="s">
        <v>706</v>
      </c>
    </row>
    <row r="17" customFormat="false" ht="15" hidden="false" customHeight="false" outlineLevel="0" collapsed="false">
      <c r="A17" s="32" t="n">
        <v>16</v>
      </c>
      <c r="B17" s="71" t="s">
        <v>718</v>
      </c>
      <c r="C17" s="32" t="s">
        <v>648</v>
      </c>
      <c r="D17" s="47" t="n">
        <v>0.00593174116558796</v>
      </c>
      <c r="E17" s="47" t="n">
        <v>0.0379140239414473</v>
      </c>
      <c r="F17" s="66" t="n">
        <v>1.08607294208023</v>
      </c>
      <c r="G17" s="32" t="s">
        <v>696</v>
      </c>
      <c r="H17" s="71" t="s">
        <v>697</v>
      </c>
      <c r="I17" s="32" t="s">
        <v>679</v>
      </c>
      <c r="J17" s="32" t="s">
        <v>706</v>
      </c>
    </row>
    <row r="18" customFormat="false" ht="28.35" hidden="false" customHeight="false" outlineLevel="0" collapsed="false">
      <c r="A18" s="32" t="n">
        <v>17</v>
      </c>
      <c r="B18" s="71" t="s">
        <v>711</v>
      </c>
      <c r="C18" s="32" t="s">
        <v>647</v>
      </c>
      <c r="D18" s="47" t="n">
        <v>0.00584574402104525</v>
      </c>
      <c r="E18" s="47" t="n">
        <v>0.00768041416957381</v>
      </c>
      <c r="F18" s="66" t="n">
        <v>1.07032728339812</v>
      </c>
      <c r="G18" s="32" t="s">
        <v>696</v>
      </c>
      <c r="H18" s="71" t="s">
        <v>697</v>
      </c>
      <c r="I18" s="32" t="s">
        <v>672</v>
      </c>
      <c r="J18" s="32" t="s">
        <v>706</v>
      </c>
    </row>
    <row r="19" customFormat="false" ht="28.35" hidden="false" customHeight="false" outlineLevel="0" collapsed="false">
      <c r="A19" s="32" t="n">
        <v>18</v>
      </c>
      <c r="B19" s="71" t="s">
        <v>713</v>
      </c>
      <c r="C19" s="32" t="s">
        <v>646</v>
      </c>
      <c r="D19" s="47" t="n">
        <v>0.00511692918170884</v>
      </c>
      <c r="E19" s="47" t="n">
        <v>0.0635389757753045</v>
      </c>
      <c r="F19" s="66" t="n">
        <v>0.93688483291126</v>
      </c>
      <c r="G19" s="32" t="s">
        <v>696</v>
      </c>
      <c r="H19" s="71" t="s">
        <v>697</v>
      </c>
      <c r="I19" s="32" t="s">
        <v>673</v>
      </c>
      <c r="J19" s="32" t="s">
        <v>706</v>
      </c>
    </row>
    <row r="20" customFormat="false" ht="28.35" hidden="false" customHeight="false" outlineLevel="0" collapsed="false">
      <c r="A20" s="32" t="n">
        <v>19</v>
      </c>
      <c r="B20" s="71" t="s">
        <v>712</v>
      </c>
      <c r="C20" s="32" t="s">
        <v>647</v>
      </c>
      <c r="D20" s="47" t="n">
        <v>0.00446547629634319</v>
      </c>
      <c r="E20" s="47" t="n">
        <v>0.00586695334192854</v>
      </c>
      <c r="F20" s="66" t="n">
        <v>0.817606979733794</v>
      </c>
      <c r="G20" s="32" t="s">
        <v>696</v>
      </c>
      <c r="H20" s="71" t="s">
        <v>697</v>
      </c>
      <c r="I20" s="32" t="s">
        <v>674</v>
      </c>
      <c r="J20" s="32" t="s">
        <v>706</v>
      </c>
    </row>
    <row r="21" customFormat="false" ht="28.35" hidden="false" customHeight="false" outlineLevel="0" collapsed="false">
      <c r="A21" s="32" t="n">
        <v>20</v>
      </c>
      <c r="B21" s="71" t="s">
        <v>715</v>
      </c>
      <c r="C21" s="32" t="s">
        <v>647</v>
      </c>
      <c r="D21" s="47" t="n">
        <v>0.00325879038569025</v>
      </c>
      <c r="E21" s="47" t="n">
        <v>0.00428155248738568</v>
      </c>
      <c r="F21" s="66" t="n">
        <v>0.59666866152926</v>
      </c>
      <c r="G21" s="32" t="s">
        <v>696</v>
      </c>
      <c r="H21" s="71" t="s">
        <v>697</v>
      </c>
      <c r="I21" s="32" t="s">
        <v>676</v>
      </c>
      <c r="J21" s="32" t="s">
        <v>706</v>
      </c>
    </row>
    <row r="22" customFormat="false" ht="15" hidden="false" customHeight="false" outlineLevel="0" collapsed="false">
      <c r="A22" s="32" t="n">
        <v>21</v>
      </c>
      <c r="B22" s="71" t="s">
        <v>721</v>
      </c>
      <c r="C22" s="32" t="s">
        <v>648</v>
      </c>
      <c r="D22" s="47" t="n">
        <v>0.0030814955316969</v>
      </c>
      <c r="E22" s="47" t="n">
        <v>0.0196960541774817</v>
      </c>
      <c r="F22" s="66" t="n">
        <v>0.564206836524265</v>
      </c>
      <c r="G22" s="32" t="s">
        <v>696</v>
      </c>
      <c r="H22" s="71" t="s">
        <v>722</v>
      </c>
      <c r="I22" s="32" t="s">
        <v>680</v>
      </c>
      <c r="J22" s="32" t="s">
        <v>706</v>
      </c>
    </row>
    <row r="23" customFormat="false" ht="15" hidden="false" customHeight="false" outlineLevel="0" collapsed="false">
      <c r="A23" s="32" t="n">
        <v>22</v>
      </c>
      <c r="B23" s="71" t="s">
        <v>719</v>
      </c>
      <c r="C23" s="32" t="s">
        <v>645</v>
      </c>
      <c r="D23" s="47" t="n">
        <v>0.00189189838181514</v>
      </c>
      <c r="E23" s="47" t="n">
        <v>1</v>
      </c>
      <c r="F23" s="66" t="n">
        <v>0.346397387258743</v>
      </c>
      <c r="G23" s="32" t="s">
        <v>696</v>
      </c>
      <c r="H23" s="71" t="s">
        <v>720</v>
      </c>
      <c r="I23" s="32" t="s">
        <v>681</v>
      </c>
      <c r="J23" s="32" t="s">
        <v>706</v>
      </c>
    </row>
    <row r="24" customFormat="false" ht="15" hidden="false" customHeight="false" outlineLevel="0" collapsed="false">
      <c r="A24" s="32" t="n">
        <v>23</v>
      </c>
      <c r="B24" s="71" t="s">
        <v>723</v>
      </c>
      <c r="C24" s="32" t="s">
        <v>646</v>
      </c>
      <c r="D24" s="47" t="n">
        <v>0.00159204579441862</v>
      </c>
      <c r="E24" s="47" t="n">
        <v>0.0197690754693927</v>
      </c>
      <c r="F24" s="66" t="n">
        <v>0.291495837664269</v>
      </c>
      <c r="G24" s="32" t="s">
        <v>696</v>
      </c>
      <c r="H24" s="71" t="s">
        <v>722</v>
      </c>
      <c r="I24" s="32" t="s">
        <v>682</v>
      </c>
      <c r="J24" s="32" t="s">
        <v>706</v>
      </c>
    </row>
    <row r="25" customFormat="false" ht="28.35" hidden="false" customHeight="false" outlineLevel="0" collapsed="false">
      <c r="A25" s="32" t="n">
        <v>24</v>
      </c>
      <c r="B25" s="71" t="s">
        <v>724</v>
      </c>
      <c r="C25" s="32" t="s">
        <v>647</v>
      </c>
      <c r="D25" s="47" t="n">
        <v>0.00134248574403422</v>
      </c>
      <c r="E25" s="47" t="n">
        <v>0.00176382107971393</v>
      </c>
      <c r="F25" s="66" t="n">
        <v>0.245802606860628</v>
      </c>
      <c r="G25" s="32" t="s">
        <v>696</v>
      </c>
      <c r="H25" s="71" t="s">
        <v>725</v>
      </c>
      <c r="I25" s="32" t="s">
        <v>683</v>
      </c>
      <c r="J25" s="32" t="s">
        <v>706</v>
      </c>
    </row>
    <row r="26" customFormat="false" ht="15" hidden="false" customHeight="false" outlineLevel="0" collapsed="false">
      <c r="A26" s="32" t="n">
        <v>25</v>
      </c>
      <c r="B26" s="71" t="s">
        <v>726</v>
      </c>
      <c r="C26" s="32" t="s">
        <v>646</v>
      </c>
      <c r="D26" s="47" t="n">
        <v>0.000578889576399957</v>
      </c>
      <c r="E26" s="47" t="n">
        <v>0.00718830561558982</v>
      </c>
      <c r="F26" s="66" t="n">
        <v>0.105991864417092</v>
      </c>
      <c r="G26" s="32" t="s">
        <v>696</v>
      </c>
      <c r="H26" s="71" t="s">
        <v>727</v>
      </c>
      <c r="I26" s="32" t="s">
        <v>685</v>
      </c>
      <c r="J26" s="32" t="s">
        <v>706</v>
      </c>
    </row>
    <row r="27" customFormat="false" ht="15" hidden="false" customHeight="false" outlineLevel="0" collapsed="false">
      <c r="A27" s="32" t="n">
        <v>26</v>
      </c>
      <c r="B27" s="71" t="s">
        <v>728</v>
      </c>
      <c r="C27" s="32" t="s">
        <v>646</v>
      </c>
      <c r="D27" s="47" t="n">
        <v>0.000551267579985129</v>
      </c>
      <c r="E27" s="47" t="n">
        <v>0.00684531213283048</v>
      </c>
      <c r="F27" s="66" t="n">
        <v>0.100934411289093</v>
      </c>
      <c r="G27" s="32" t="s">
        <v>696</v>
      </c>
      <c r="H27" s="71" t="s">
        <v>727</v>
      </c>
      <c r="I27" s="32" t="s">
        <v>684</v>
      </c>
      <c r="J27" s="32" t="s">
        <v>706</v>
      </c>
    </row>
    <row r="29" customFormat="false" ht="15" hidden="false" customHeight="false" outlineLevel="0" collapsed="false">
      <c r="B29" s="5" t="s">
        <v>729</v>
      </c>
      <c r="C29" s="56" t="s">
        <v>647</v>
      </c>
      <c r="D29" s="72" t="n">
        <f aca="false">SUMIF(C2:C27,"Historical voter data",D2:D27)</f>
        <v>0.761123539952226</v>
      </c>
      <c r="F29" s="73" t="n">
        <f aca="false">SUMIF(C2:C27,"Historical voter data",F2:F27)</f>
        <v>139.35801634738</v>
      </c>
    </row>
    <row r="30" customFormat="false" ht="15" hidden="false" customHeight="false" outlineLevel="0" collapsed="false">
      <c r="B30" s="5" t="s">
        <v>731</v>
      </c>
      <c r="C30" s="56" t="s">
        <v>648</v>
      </c>
      <c r="D30" s="72" t="n">
        <f aca="false">SUMIF(C2:C27,"Voter registration data",D2:D27)</f>
        <v>0.156452429706451</v>
      </c>
      <c r="F30" s="73" t="n">
        <f aca="false">SUMIF(C2:C27,"Voter registration data",F2:F27)</f>
        <v>28.6456785425234</v>
      </c>
    </row>
    <row r="31" customFormat="false" ht="15" hidden="false" customHeight="false" outlineLevel="0" collapsed="false">
      <c r="B31" s="5" t="s">
        <v>730</v>
      </c>
      <c r="C31" s="56" t="s">
        <v>646</v>
      </c>
      <c r="D31" s="72" t="n">
        <f aca="false">SUMIF(C2:C27,"Geography &amp; municipal context",D2:D27)</f>
        <v>0.0805321319595086</v>
      </c>
      <c r="F31" s="73" t="n">
        <f aca="false">SUMIF(C2:C27,"Geography &amp; municipal context",F2:F27)</f>
        <v>14.7450414722517</v>
      </c>
    </row>
    <row r="32" customFormat="false" ht="15" hidden="false" customHeight="false" outlineLevel="0" collapsed="false">
      <c r="B32" s="5" t="s">
        <v>732</v>
      </c>
      <c r="C32" s="56" t="s">
        <v>645</v>
      </c>
      <c r="D32" s="72" t="n">
        <f aca="false">SUMIF(C2:C27,"Election type",D2:D27)</f>
        <v>0.00189189838181514</v>
      </c>
      <c r="F32" s="73" t="n">
        <f aca="false">SUMIF(C2:C27,"Election type",F2:F27)</f>
        <v>0.346397387258743</v>
      </c>
    </row>
    <row r="33" customFormat="false" ht="15" hidden="false" customHeight="false" outlineLevel="0" collapsed="false">
      <c r="B33" s="5" t="s">
        <v>733</v>
      </c>
      <c r="D33" s="72" t="n">
        <f aca="false">SUM(D2:D27)</f>
        <v>1</v>
      </c>
      <c r="F33" s="73" t="n">
        <f aca="false">SUM(F2:F27)</f>
        <v>183.095133749414</v>
      </c>
    </row>
    <row r="35" customFormat="false" ht="15" hidden="false" customHeight="false" outlineLevel="0" collapsed="false">
      <c r="B35" s="5" t="s">
        <v>162</v>
      </c>
    </row>
    <row r="36" customFormat="false" ht="30" hidden="false" customHeight="true" outlineLevel="0" collapsed="false">
      <c r="B36" s="74" t="s">
        <v>734</v>
      </c>
    </row>
    <row r="37" customFormat="false" ht="45" hidden="false" customHeight="true" outlineLevel="0" collapsed="false">
      <c r="B37" s="74" t="s">
        <v>735</v>
      </c>
    </row>
    <row r="38" customFormat="false" ht="45" hidden="false" customHeight="true" outlineLevel="0" collapsed="false">
      <c r="B38" s="74" t="s">
        <v>736</v>
      </c>
    </row>
    <row r="39" customFormat="false" ht="30" hidden="false" customHeight="true" outlineLevel="0" collapsed="false">
      <c r="B39" s="74" t="s">
        <v>737</v>
      </c>
    </row>
    <row r="40" customFormat="false" ht="75" hidden="false" customHeight="true" outlineLevel="0" collapsed="false">
      <c r="B40" s="74" t="s">
        <v>738</v>
      </c>
    </row>
    <row r="41" customFormat="false" ht="75" hidden="false" customHeight="true" outlineLevel="0" collapsed="false">
      <c r="B41" s="74" t="s">
        <v>744</v>
      </c>
    </row>
    <row r="42" customFormat="false" ht="45" hidden="false" customHeight="true" outlineLevel="0" collapsed="false">
      <c r="B42" s="74" t="s">
        <v>740</v>
      </c>
    </row>
    <row r="43" customFormat="false" ht="30" hidden="false" customHeight="true" outlineLevel="0" collapsed="false">
      <c r="B43" s="74" t="s">
        <v>741</v>
      </c>
    </row>
  </sheetData>
  <conditionalFormatting sqref="D2:D27">
    <cfRule type="dataBar" priority="2">
      <dataBar showValue="1" minLength="10" maxLength="90">
        <cfvo type="num" val="0"/>
        <cfvo type="max" val="0"/>
        <color rgb="FF5B9BD5"/>
      </dataBar>
      <extLst>
        <ext xmlns:x14="http://schemas.microsoft.com/office/spreadsheetml/2009/9/main" uri="{B025F937-C7B1-47D3-B67F-A62EFF666E3E}">
          <x14:id>{4DD68325-F8C7-474D-957E-1CC7A213D48A}</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DD68325-F8C7-474D-957E-1CC7A213D48A}">
            <x14:dataBar minLength="10" maxLength="90" axisPosition="none" gradient="true">
              <x14:cfvo type="num">
                <xm:f>0</xm:f>
              </x14:cfvo>
              <x14:cfvo type="max"/>
              <x14:negativeFillColor rgb="FF5B9BD5"/>
              <x14:axisColor rgb="FF000000"/>
            </x14:dataBar>
          </x14:cfRule>
          <xm:sqref>D2:D27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748</v>
      </c>
      <c r="H1" s="8" t="s">
        <v>749</v>
      </c>
      <c r="I1" s="8" t="s">
        <v>750</v>
      </c>
      <c r="J1" s="8" t="s">
        <v>751</v>
      </c>
      <c r="K1" s="8" t="s">
        <v>752</v>
      </c>
      <c r="L1" s="8" t="s">
        <v>753</v>
      </c>
      <c r="M1" s="8" t="s">
        <v>754</v>
      </c>
      <c r="N1" s="8" t="s">
        <v>755</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154</v>
      </c>
      <c r="E2" s="66" t="n">
        <v>181</v>
      </c>
      <c r="F2" s="75" t="n">
        <f aca="false">IF(E2="","",D2-E2)</f>
        <v>-27</v>
      </c>
      <c r="G2" s="66" t="n">
        <v>284</v>
      </c>
      <c r="H2" s="66" t="n">
        <v>284</v>
      </c>
      <c r="I2" s="75" t="n">
        <f aca="false">IF(H2="","",G2-H2)</f>
        <v>0</v>
      </c>
      <c r="J2" s="47" t="n">
        <f aca="false">IF(OR(D2="",D2+G2=0),"",D2/(D2+G2))</f>
        <v>0.351598173515982</v>
      </c>
      <c r="K2" s="47" t="n">
        <f aca="false">IF(E2="","",E2/(E2+H2))</f>
        <v>0.389247311827957</v>
      </c>
      <c r="L2" s="76" t="n">
        <f aca="false">IF(OR(K2="",J2=""),"",(J2-K2)*100)</f>
        <v>-3.76491383119753</v>
      </c>
      <c r="M2" s="36" t="n">
        <v>2.96262140037222</v>
      </c>
      <c r="N2" s="36" t="n">
        <v>1.31977300368686</v>
      </c>
      <c r="O2" s="36" t="n">
        <f aca="false">SQRT(M2^2+N2^2)</f>
        <v>3.24328943253668</v>
      </c>
      <c r="P2" s="47" t="n">
        <f aca="false">IF(J2="","",MAX(0,J2-1.96*O2/100))</f>
        <v>0.288029700638263</v>
      </c>
      <c r="Q2" s="47" t="n">
        <f aca="false">IF(J2="","",MIN(1,J2+1.96*O2/100))</f>
        <v>0.415166646393701</v>
      </c>
      <c r="R2" s="32" t="str">
        <f aca="false">IF(L2="","",IF(ABS(L2)&lt;=O2,"Yes","No"))</f>
        <v>No</v>
      </c>
      <c r="S2" s="32" t="str">
        <f aca="false">IF(L2="","",IF(ABS(L2)&lt;=1.96*O2,"Yes","No"))</f>
        <v>Yes</v>
      </c>
      <c r="T2" s="66" t="n">
        <f aca="false">IF(D2="","",ROUND(SQRT(((D2+G2)*O2/100)^2+(J2*(D2+G2)*0.14577)^2),0))</f>
        <v>27</v>
      </c>
      <c r="U2" s="32"/>
    </row>
    <row r="3" customFormat="false" ht="15" hidden="false" customHeight="false" outlineLevel="0" collapsed="false">
      <c r="A3" s="32" t="s">
        <v>185</v>
      </c>
      <c r="B3" s="32" t="s">
        <v>190</v>
      </c>
      <c r="C3" s="32" t="s">
        <v>190</v>
      </c>
      <c r="D3" s="66" t="n">
        <v>104</v>
      </c>
      <c r="E3" s="66" t="n">
        <v>118</v>
      </c>
      <c r="F3" s="75" t="n">
        <f aca="false">IF(E3="","",D3-E3)</f>
        <v>-14</v>
      </c>
      <c r="G3" s="66" t="n">
        <v>300</v>
      </c>
      <c r="H3" s="66" t="n">
        <v>298</v>
      </c>
      <c r="I3" s="75" t="n">
        <f aca="false">IF(H3="","",G3-H3)</f>
        <v>2</v>
      </c>
      <c r="J3" s="47" t="n">
        <f aca="false">IF(OR(D3="",D3+G3=0),"",D3/(D3+G3))</f>
        <v>0.257425742574257</v>
      </c>
      <c r="K3" s="47" t="n">
        <f aca="false">IF(E3="","",E3/(E3+H3))</f>
        <v>0.283653846153846</v>
      </c>
      <c r="L3" s="76" t="n">
        <f aca="false">IF(OR(K3="",J3=""),"",(J3-K3)*100)</f>
        <v>-2.62281035795887</v>
      </c>
      <c r="M3" s="36" t="n">
        <v>2.96262140037222</v>
      </c>
      <c r="N3" s="36" t="n">
        <v>1.31977300368686</v>
      </c>
      <c r="O3" s="36" t="n">
        <f aca="false">SQRT(M3^2+N3^2)</f>
        <v>3.24328943253668</v>
      </c>
      <c r="P3" s="47" t="n">
        <f aca="false">IF(J3="","",MAX(0,J3-1.96*O3/100))</f>
        <v>0.193857269696539</v>
      </c>
      <c r="Q3" s="47" t="n">
        <f aca="false">IF(J3="","",MIN(1,J3+1.96*O3/100))</f>
        <v>0.320994215451976</v>
      </c>
      <c r="R3" s="32" t="str">
        <f aca="false">IF(L3="","",IF(ABS(L3)&lt;=O3,"Yes","No"))</f>
        <v>Yes</v>
      </c>
      <c r="S3" s="32" t="str">
        <f aca="false">IF(L3="","",IF(ABS(L3)&lt;=1.96*O3,"Yes","No"))</f>
        <v>Yes</v>
      </c>
      <c r="T3" s="66" t="n">
        <f aca="false">IF(D3="","",ROUND(SQRT(((D3+G3)*O3/100)^2+(J3*(D3+G3)*0.14577)^2),0))</f>
        <v>20</v>
      </c>
      <c r="U3" s="32"/>
    </row>
    <row r="4" customFormat="false" ht="15" hidden="false" customHeight="false" outlineLevel="0" collapsed="false">
      <c r="A4" s="32" t="s">
        <v>185</v>
      </c>
      <c r="B4" s="32" t="s">
        <v>191</v>
      </c>
      <c r="C4" s="32" t="s">
        <v>191</v>
      </c>
      <c r="D4" s="66" t="n">
        <v>125</v>
      </c>
      <c r="E4" s="66" t="n">
        <v>143</v>
      </c>
      <c r="F4" s="75" t="n">
        <f aca="false">IF(E4="","",D4-E4)</f>
        <v>-18</v>
      </c>
      <c r="G4" s="66" t="n">
        <v>278</v>
      </c>
      <c r="H4" s="66" t="n">
        <v>309</v>
      </c>
      <c r="I4" s="75" t="n">
        <f aca="false">IF(H4="","",G4-H4)</f>
        <v>-31</v>
      </c>
      <c r="J4" s="47" t="n">
        <f aca="false">IF(OR(D4="",D4+G4=0),"",D4/(D4+G4))</f>
        <v>0.310173697270471</v>
      </c>
      <c r="K4" s="47" t="n">
        <f aca="false">IF(E4="","",E4/(E4+H4))</f>
        <v>0.316371681415929</v>
      </c>
      <c r="L4" s="76" t="n">
        <f aca="false">IF(OR(K4="",J4=""),"",(J4-K4)*100)</f>
        <v>-0.619798414545775</v>
      </c>
      <c r="M4" s="36" t="n">
        <v>2.96262140037222</v>
      </c>
      <c r="N4" s="36" t="n">
        <v>1.31977300368686</v>
      </c>
      <c r="O4" s="36" t="n">
        <f aca="false">SQRT(M4^2+N4^2)</f>
        <v>3.24328943253668</v>
      </c>
      <c r="P4" s="47" t="n">
        <f aca="false">IF(J4="","",MAX(0,J4-1.96*O4/100))</f>
        <v>0.246605224392753</v>
      </c>
      <c r="Q4" s="47" t="n">
        <f aca="false">IF(J4="","",MIN(1,J4+1.96*O4/100))</f>
        <v>0.37374217014819</v>
      </c>
      <c r="R4" s="32" t="str">
        <f aca="false">IF(L4="","",IF(ABS(L4)&lt;=O4,"Yes","No"))</f>
        <v>Yes</v>
      </c>
      <c r="S4" s="32" t="str">
        <f aca="false">IF(L4="","",IF(ABS(L4)&lt;=1.96*O4,"Yes","No"))</f>
        <v>Yes</v>
      </c>
      <c r="T4" s="66" t="n">
        <f aca="false">IF(D4="","",ROUND(SQRT(((D4+G4)*O4/100)^2+(J4*(D4+G4)*0.14577)^2),0))</f>
        <v>22</v>
      </c>
      <c r="U4" s="32"/>
    </row>
    <row r="5" customFormat="false" ht="15" hidden="false" customHeight="false" outlineLevel="0" collapsed="false">
      <c r="A5" s="32" t="s">
        <v>185</v>
      </c>
      <c r="B5" s="32" t="s">
        <v>192</v>
      </c>
      <c r="C5" s="32" t="s">
        <v>193</v>
      </c>
      <c r="D5" s="66" t="n">
        <v>208</v>
      </c>
      <c r="E5" s="66" t="n">
        <v>202</v>
      </c>
      <c r="F5" s="75" t="n">
        <f aca="false">IF(E5="","",D5-E5)</f>
        <v>6</v>
      </c>
      <c r="G5" s="66" t="n">
        <v>584</v>
      </c>
      <c r="H5" s="66" t="n">
        <v>640</v>
      </c>
      <c r="I5" s="75" t="n">
        <f aca="false">IF(H5="","",G5-H5)</f>
        <v>-56</v>
      </c>
      <c r="J5" s="47" t="n">
        <f aca="false">IF(OR(D5="",D5+G5=0),"",D5/(D5+G5))</f>
        <v>0.262626262626263</v>
      </c>
      <c r="K5" s="47" t="n">
        <f aca="false">IF(E5="","",E5/(E5+H5))</f>
        <v>0.239904988123515</v>
      </c>
      <c r="L5" s="76" t="n">
        <f aca="false">IF(OR(K5="",J5=""),"",(J5-K5)*100)</f>
        <v>2.27212745027472</v>
      </c>
      <c r="M5" s="36" t="n">
        <v>2.14581777665897</v>
      </c>
      <c r="N5" s="36" t="n">
        <v>1.31977300368686</v>
      </c>
      <c r="O5" s="36" t="n">
        <f aca="false">SQRT(M5^2+N5^2)</f>
        <v>2.51919326608466</v>
      </c>
      <c r="P5" s="47" t="n">
        <f aca="false">IF(J5="","",MAX(0,J5-1.96*O5/100))</f>
        <v>0.213250074611003</v>
      </c>
      <c r="Q5" s="47" t="n">
        <f aca="false">IF(J5="","",MIN(1,J5+1.96*O5/100))</f>
        <v>0.312002450641522</v>
      </c>
      <c r="R5" s="32" t="str">
        <f aca="false">IF(L5="","",IF(ABS(L5)&lt;=O5,"Yes","No"))</f>
        <v>Yes</v>
      </c>
      <c r="S5" s="32" t="str">
        <f aca="false">IF(L5="","",IF(ABS(L5)&lt;=1.96*O5,"Yes","No"))</f>
        <v>Yes</v>
      </c>
      <c r="T5" s="66" t="n">
        <f aca="false">IF(D5="","",ROUND(SQRT(((D5+G5)*O5/100)^2+(J5*(D5+G5)*0.09272)^2),0))</f>
        <v>28</v>
      </c>
      <c r="U5" s="32"/>
    </row>
    <row r="6" customFormat="false" ht="15" hidden="false" customHeight="false" outlineLevel="0" collapsed="false">
      <c r="A6" s="32" t="s">
        <v>185</v>
      </c>
      <c r="B6" s="32" t="s">
        <v>192</v>
      </c>
      <c r="C6" s="32" t="s">
        <v>195</v>
      </c>
      <c r="D6" s="66" t="n">
        <v>209</v>
      </c>
      <c r="E6" s="66" t="n">
        <v>232</v>
      </c>
      <c r="F6" s="75" t="n">
        <f aca="false">IF(E6="","",D6-E6)</f>
        <v>-23</v>
      </c>
      <c r="G6" s="66" t="n">
        <v>574</v>
      </c>
      <c r="H6" s="66" t="n">
        <v>603</v>
      </c>
      <c r="I6" s="75" t="n">
        <f aca="false">IF(H6="","",G6-H6)</f>
        <v>-29</v>
      </c>
      <c r="J6" s="47" t="n">
        <f aca="false">IF(OR(D6="",D6+G6=0),"",D6/(D6+G6))</f>
        <v>0.266922094508301</v>
      </c>
      <c r="K6" s="47" t="n">
        <f aca="false">IF(E6="","",E6/(E6+H6))</f>
        <v>0.277844311377246</v>
      </c>
      <c r="L6" s="76" t="n">
        <f aca="false">IF(OR(K6="",J6=""),"",(J6-K6)*100)</f>
        <v>-1.09222168689441</v>
      </c>
      <c r="M6" s="36" t="n">
        <v>2.14581777665897</v>
      </c>
      <c r="N6" s="36" t="n">
        <v>1.31977300368686</v>
      </c>
      <c r="O6" s="36" t="n">
        <f aca="false">SQRT(M6^2+N6^2)</f>
        <v>2.51919326608466</v>
      </c>
      <c r="P6" s="47" t="n">
        <f aca="false">IF(J6="","",MAX(0,J6-1.96*O6/100))</f>
        <v>0.217545906493042</v>
      </c>
      <c r="Q6" s="47" t="n">
        <f aca="false">IF(J6="","",MIN(1,J6+1.96*O6/100))</f>
        <v>0.316298282523561</v>
      </c>
      <c r="R6" s="32" t="str">
        <f aca="false">IF(L6="","",IF(ABS(L6)&lt;=O6,"Yes","No"))</f>
        <v>Yes</v>
      </c>
      <c r="S6" s="32" t="str">
        <f aca="false">IF(L6="","",IF(ABS(L6)&lt;=1.96*O6,"Yes","No"))</f>
        <v>Yes</v>
      </c>
      <c r="T6" s="66" t="n">
        <f aca="false">IF(D6="","",ROUND(SQRT(((D6+G6)*O6/100)^2+(J6*(D6+G6)*0.09272)^2),0))</f>
        <v>28</v>
      </c>
      <c r="U6" s="32"/>
    </row>
    <row r="7" customFormat="false" ht="15" hidden="false" customHeight="false" outlineLevel="0" collapsed="false">
      <c r="A7" s="32" t="s">
        <v>185</v>
      </c>
      <c r="B7" s="32" t="s">
        <v>196</v>
      </c>
      <c r="C7" s="32" t="s">
        <v>196</v>
      </c>
      <c r="D7" s="66" t="n">
        <v>40</v>
      </c>
      <c r="E7" s="66" t="n">
        <v>38</v>
      </c>
      <c r="F7" s="75" t="n">
        <f aca="false">IF(E7="","",D7-E7)</f>
        <v>2</v>
      </c>
      <c r="G7" s="66" t="n">
        <v>72</v>
      </c>
      <c r="H7" s="66" t="n">
        <v>78</v>
      </c>
      <c r="I7" s="75" t="n">
        <f aca="false">IF(H7="","",G7-H7)</f>
        <v>-6</v>
      </c>
      <c r="J7" s="47" t="n">
        <f aca="false">IF(OR(D7="",D7+G7=0),"",D7/(D7+G7))</f>
        <v>0.357142857142857</v>
      </c>
      <c r="K7" s="47" t="n">
        <f aca="false">IF(E7="","",E7/(E7+H7))</f>
        <v>0.327586206896552</v>
      </c>
      <c r="L7" s="76" t="n">
        <f aca="false">IF(OR(K7="",J7=""),"",(J7-K7)*100)</f>
        <v>2.95566502463054</v>
      </c>
      <c r="M7" s="36" t="n">
        <v>2.96262140037222</v>
      </c>
      <c r="N7" s="36" t="n">
        <v>1.31977300368686</v>
      </c>
      <c r="O7" s="36" t="n">
        <f aca="false">SQRT(M7^2+N7^2)</f>
        <v>3.24328943253668</v>
      </c>
      <c r="P7" s="47" t="n">
        <f aca="false">IF(J7="","",MAX(0,J7-1.96*O7/100))</f>
        <v>0.293574384265138</v>
      </c>
      <c r="Q7" s="47" t="n">
        <f aca="false">IF(J7="","",MIN(1,J7+1.96*O7/100))</f>
        <v>0.420711330020576</v>
      </c>
      <c r="R7" s="32" t="str">
        <f aca="false">IF(L7="","",IF(ABS(L7)&lt;=O7,"Yes","No"))</f>
        <v>Yes</v>
      </c>
      <c r="S7" s="32" t="str">
        <f aca="false">IF(L7="","",IF(ABS(L7)&lt;=1.96*O7,"Yes","No"))</f>
        <v>Yes</v>
      </c>
      <c r="T7" s="66" t="n">
        <f aca="false">IF(D7="","",ROUND(SQRT(((D7+G7)*O7/100)^2+(J7*(D7+G7)*0.14577)^2),0))</f>
        <v>7</v>
      </c>
      <c r="U7" s="32"/>
    </row>
    <row r="8" customFormat="false" ht="15" hidden="false" customHeight="false" outlineLevel="0" collapsed="false">
      <c r="A8" s="32" t="s">
        <v>185</v>
      </c>
      <c r="B8" s="32" t="s">
        <v>197</v>
      </c>
      <c r="C8" s="32" t="s">
        <v>198</v>
      </c>
      <c r="D8" s="66" t="n">
        <v>271</v>
      </c>
      <c r="E8" s="66" t="n">
        <v>301</v>
      </c>
      <c r="F8" s="75" t="n">
        <f aca="false">IF(E8="","",D8-E8)</f>
        <v>-30</v>
      </c>
      <c r="G8" s="66" t="n">
        <v>738</v>
      </c>
      <c r="H8" s="66" t="n">
        <v>760</v>
      </c>
      <c r="I8" s="75" t="n">
        <f aca="false">IF(H8="","",G8-H8)</f>
        <v>-22</v>
      </c>
      <c r="J8" s="47" t="n">
        <f aca="false">IF(OR(D8="",D8+G8=0),"",D8/(D8+G8))</f>
        <v>0.268582755203171</v>
      </c>
      <c r="K8" s="47" t="n">
        <f aca="false">IF(E8="","",E8/(E8+H8))</f>
        <v>0.283694627709708</v>
      </c>
      <c r="L8" s="76" t="n">
        <f aca="false">IF(OR(K8="",J8=""),"",(J8-K8)*100)</f>
        <v>-1.51118725065364</v>
      </c>
      <c r="M8" s="36" t="n">
        <v>2.14581777665897</v>
      </c>
      <c r="N8" s="36" t="n">
        <v>1.31977300368686</v>
      </c>
      <c r="O8" s="36" t="n">
        <f aca="false">SQRT(M8^2+N8^2)</f>
        <v>2.51919326608466</v>
      </c>
      <c r="P8" s="47" t="n">
        <f aca="false">IF(J8="","",MAX(0,J8-1.96*O8/100))</f>
        <v>0.219206567187912</v>
      </c>
      <c r="Q8" s="47" t="n">
        <f aca="false">IF(J8="","",MIN(1,J8+1.96*O8/100))</f>
        <v>0.317958943218431</v>
      </c>
      <c r="R8" s="32" t="str">
        <f aca="false">IF(L8="","",IF(ABS(L8)&lt;=O8,"Yes","No"))</f>
        <v>Yes</v>
      </c>
      <c r="S8" s="32" t="str">
        <f aca="false">IF(L8="","",IF(ABS(L8)&lt;=1.96*O8,"Yes","No"))</f>
        <v>Yes</v>
      </c>
      <c r="T8" s="66" t="n">
        <f aca="false">IF(D8="","",ROUND(SQRT(((D8+G8)*O8/100)^2+(J8*(D8+G8)*0.09272)^2),0))</f>
        <v>36</v>
      </c>
      <c r="U8" s="32"/>
    </row>
    <row r="9" customFormat="false" ht="15" hidden="false" customHeight="false" outlineLevel="0" collapsed="false">
      <c r="A9" s="32" t="s">
        <v>185</v>
      </c>
      <c r="B9" s="32" t="s">
        <v>197</v>
      </c>
      <c r="C9" s="32" t="s">
        <v>199</v>
      </c>
      <c r="D9" s="66" t="n">
        <v>157</v>
      </c>
      <c r="E9" s="66" t="n">
        <v>164</v>
      </c>
      <c r="F9" s="75" t="n">
        <f aca="false">IF(E9="","",D9-E9)</f>
        <v>-7</v>
      </c>
      <c r="G9" s="66" t="n">
        <v>431</v>
      </c>
      <c r="H9" s="66" t="n">
        <v>450</v>
      </c>
      <c r="I9" s="75" t="n">
        <f aca="false">IF(H9="","",G9-H9)</f>
        <v>-19</v>
      </c>
      <c r="J9" s="47" t="n">
        <f aca="false">IF(OR(D9="",D9+G9=0),"",D9/(D9+G9))</f>
        <v>0.267006802721088</v>
      </c>
      <c r="K9" s="47" t="n">
        <f aca="false">IF(E9="","",E9/(E9+H9))</f>
        <v>0.267100977198697</v>
      </c>
      <c r="L9" s="76" t="n">
        <f aca="false">IF(OR(K9="",J9=""),"",(J9-K9)*100)</f>
        <v>-0.00941744776086217</v>
      </c>
      <c r="M9" s="36" t="n">
        <v>2.96262140037222</v>
      </c>
      <c r="N9" s="36" t="n">
        <v>1.31977300368686</v>
      </c>
      <c r="O9" s="36" t="n">
        <f aca="false">SQRT(M9^2+N9^2)</f>
        <v>3.24328943253668</v>
      </c>
      <c r="P9" s="47" t="n">
        <f aca="false">IF(J9="","",MAX(0,J9-1.96*O9/100))</f>
        <v>0.20343832984337</v>
      </c>
      <c r="Q9" s="47" t="n">
        <f aca="false">IF(J9="","",MIN(1,J9+1.96*O9/100))</f>
        <v>0.330575275598807</v>
      </c>
      <c r="R9" s="32" t="str">
        <f aca="false">IF(L9="","",IF(ABS(L9)&lt;=O9,"Yes","No"))</f>
        <v>Yes</v>
      </c>
      <c r="S9" s="32" t="str">
        <f aca="false">IF(L9="","",IF(ABS(L9)&lt;=1.96*O9,"Yes","No"))</f>
        <v>Yes</v>
      </c>
      <c r="T9" s="66" t="n">
        <f aca="false">IF(D9="","",ROUND(SQRT(((D9+G9)*O9/100)^2+(J9*(D9+G9)*0.14577)^2),0))</f>
        <v>30</v>
      </c>
      <c r="U9" s="32"/>
    </row>
    <row r="10" customFormat="false" ht="15" hidden="false" customHeight="false" outlineLevel="0" collapsed="false">
      <c r="A10" s="32" t="s">
        <v>185</v>
      </c>
      <c r="B10" s="32" t="s">
        <v>197</v>
      </c>
      <c r="C10" s="32" t="s">
        <v>200</v>
      </c>
      <c r="D10" s="66" t="n">
        <v>210</v>
      </c>
      <c r="E10" s="66" t="n">
        <v>235</v>
      </c>
      <c r="F10" s="75" t="n">
        <f aca="false">IF(E10="","",D10-E10)</f>
        <v>-25</v>
      </c>
      <c r="G10" s="66" t="n">
        <v>628</v>
      </c>
      <c r="H10" s="66" t="n">
        <v>626</v>
      </c>
      <c r="I10" s="75" t="n">
        <f aca="false">IF(H10="","",G10-H10)</f>
        <v>2</v>
      </c>
      <c r="J10" s="47" t="n">
        <f aca="false">IF(OR(D10="",D10+G10=0),"",D10/(D10+G10))</f>
        <v>0.250596658711217</v>
      </c>
      <c r="K10" s="47" t="n">
        <f aca="false">IF(E10="","",E10/(E10+H10))</f>
        <v>0.272938443670151</v>
      </c>
      <c r="L10" s="76" t="n">
        <f aca="false">IF(OR(K10="",J10=""),"",(J10-K10)*100)</f>
        <v>-2.23417849589338</v>
      </c>
      <c r="M10" s="36" t="n">
        <v>2.14581777665897</v>
      </c>
      <c r="N10" s="36" t="n">
        <v>1.31977300368686</v>
      </c>
      <c r="O10" s="36" t="n">
        <f aca="false">SQRT(M10^2+N10^2)</f>
        <v>2.51919326608466</v>
      </c>
      <c r="P10" s="47" t="n">
        <f aca="false">IF(J10="","",MAX(0,J10-1.96*O10/100))</f>
        <v>0.201220470695958</v>
      </c>
      <c r="Q10" s="47" t="n">
        <f aca="false">IF(J10="","",MIN(1,J10+1.96*O10/100))</f>
        <v>0.299972846726477</v>
      </c>
      <c r="R10" s="32" t="str">
        <f aca="false">IF(L10="","",IF(ABS(L10)&lt;=O10,"Yes","No"))</f>
        <v>Yes</v>
      </c>
      <c r="S10" s="32" t="str">
        <f aca="false">IF(L10="","",IF(ABS(L10)&lt;=1.96*O10,"Yes","No"))</f>
        <v>Yes</v>
      </c>
      <c r="T10" s="66" t="n">
        <f aca="false">IF(D10="","",ROUND(SQRT(((D10+G10)*O10/100)^2+(J10*(D10+G10)*0.09272)^2),0))</f>
        <v>29</v>
      </c>
      <c r="U10" s="32"/>
    </row>
    <row r="11" customFormat="false" ht="15" hidden="false" customHeight="false" outlineLevel="0" collapsed="false">
      <c r="A11" s="32" t="s">
        <v>185</v>
      </c>
      <c r="B11" s="32" t="s">
        <v>201</v>
      </c>
      <c r="C11" s="32" t="s">
        <v>202</v>
      </c>
      <c r="D11" s="66" t="n">
        <v>216</v>
      </c>
      <c r="E11" s="66" t="n">
        <v>229</v>
      </c>
      <c r="F11" s="75" t="n">
        <f aca="false">IF(E11="","",D11-E11)</f>
        <v>-13</v>
      </c>
      <c r="G11" s="66" t="n">
        <v>279</v>
      </c>
      <c r="H11" s="66" t="n">
        <v>297</v>
      </c>
      <c r="I11" s="75" t="n">
        <f aca="false">IF(H11="","",G11-H11)</f>
        <v>-18</v>
      </c>
      <c r="J11" s="47" t="n">
        <f aca="false">IF(OR(D11="",D11+G11=0),"",D11/(D11+G11))</f>
        <v>0.436363636363636</v>
      </c>
      <c r="K11" s="47" t="n">
        <f aca="false">IF(E11="","",E11/(E11+H11))</f>
        <v>0.435361216730038</v>
      </c>
      <c r="L11" s="76" t="n">
        <f aca="false">IF(OR(K11="",J11=""),"",(J11-K11)*100)</f>
        <v>0.100241963359832</v>
      </c>
      <c r="M11" s="36" t="n">
        <v>2.96262140037222</v>
      </c>
      <c r="N11" s="36" t="n">
        <v>1.31977300368686</v>
      </c>
      <c r="O11" s="36" t="n">
        <f aca="false">SQRT(M11^2+N11^2)</f>
        <v>3.24328943253668</v>
      </c>
      <c r="P11" s="47" t="n">
        <f aca="false">IF(J11="","",MAX(0,J11-1.96*O11/100))</f>
        <v>0.372795163485917</v>
      </c>
      <c r="Q11" s="47" t="n">
        <f aca="false">IF(J11="","",MIN(1,J11+1.96*O11/100))</f>
        <v>0.499932109241355</v>
      </c>
      <c r="R11" s="32" t="str">
        <f aca="false">IF(L11="","",IF(ABS(L11)&lt;=O11,"Yes","No"))</f>
        <v>Yes</v>
      </c>
      <c r="S11" s="32" t="str">
        <f aca="false">IF(L11="","",IF(ABS(L11)&lt;=1.96*O11,"Yes","No"))</f>
        <v>Yes</v>
      </c>
      <c r="T11" s="66" t="n">
        <f aca="false">IF(D11="","",ROUND(SQRT(((D11+G11)*O11/100)^2+(J11*(D11+G11)*0.14577)^2),0))</f>
        <v>35</v>
      </c>
      <c r="U11" s="32"/>
    </row>
    <row r="12" customFormat="false" ht="15" hidden="false" customHeight="false" outlineLevel="0" collapsed="false">
      <c r="A12" s="32" t="s">
        <v>185</v>
      </c>
      <c r="B12" s="32" t="s">
        <v>201</v>
      </c>
      <c r="C12" s="32" t="s">
        <v>203</v>
      </c>
      <c r="D12" s="66" t="n">
        <v>151</v>
      </c>
      <c r="E12" s="66" t="n">
        <v>163</v>
      </c>
      <c r="F12" s="75" t="n">
        <f aca="false">IF(E12="","",D12-E12)</f>
        <v>-12</v>
      </c>
      <c r="G12" s="66" t="n">
        <v>219</v>
      </c>
      <c r="H12" s="66" t="n">
        <v>226</v>
      </c>
      <c r="I12" s="75" t="n">
        <f aca="false">IF(H12="","",G12-H12)</f>
        <v>-7</v>
      </c>
      <c r="J12" s="47" t="n">
        <f aca="false">IF(OR(D12="",D12+G12=0),"",D12/(D12+G12))</f>
        <v>0.408108108108108</v>
      </c>
      <c r="K12" s="47" t="n">
        <f aca="false">IF(E12="","",E12/(E12+H12))</f>
        <v>0.419023136246787</v>
      </c>
      <c r="L12" s="76" t="n">
        <f aca="false">IF(OR(K12="",J12=""),"",(J12-K12)*100)</f>
        <v>-1.09150281386785</v>
      </c>
      <c r="M12" s="36" t="n">
        <v>2.96262140037222</v>
      </c>
      <c r="N12" s="36" t="n">
        <v>1.31977300368686</v>
      </c>
      <c r="O12" s="36" t="n">
        <f aca="false">SQRT(M12^2+N12^2)</f>
        <v>3.24328943253668</v>
      </c>
      <c r="P12" s="47" t="n">
        <f aca="false">IF(J12="","",MAX(0,J12-1.96*O12/100))</f>
        <v>0.344539635230389</v>
      </c>
      <c r="Q12" s="47" t="n">
        <f aca="false">IF(J12="","",MIN(1,J12+1.96*O12/100))</f>
        <v>0.471676580985827</v>
      </c>
      <c r="R12" s="32" t="str">
        <f aca="false">IF(L12="","",IF(ABS(L12)&lt;=O12,"Yes","No"))</f>
        <v>Yes</v>
      </c>
      <c r="S12" s="32" t="str">
        <f aca="false">IF(L12="","",IF(ABS(L12)&lt;=1.96*O12,"Yes","No"))</f>
        <v>Yes</v>
      </c>
      <c r="T12" s="66" t="n">
        <f aca="false">IF(D12="","",ROUND(SQRT(((D12+G12)*O12/100)^2+(J12*(D12+G12)*0.14577)^2),0))</f>
        <v>25</v>
      </c>
      <c r="U12" s="32"/>
    </row>
    <row r="13" customFormat="false" ht="15" hidden="false" customHeight="false" outlineLevel="0" collapsed="false">
      <c r="A13" s="32" t="s">
        <v>185</v>
      </c>
      <c r="B13" s="32" t="s">
        <v>201</v>
      </c>
      <c r="C13" s="32" t="s">
        <v>204</v>
      </c>
      <c r="D13" s="66" t="n">
        <v>281</v>
      </c>
      <c r="E13" s="66" t="n">
        <v>286</v>
      </c>
      <c r="F13" s="75" t="n">
        <f aca="false">IF(E13="","",D13-E13)</f>
        <v>-5</v>
      </c>
      <c r="G13" s="66" t="n">
        <v>444</v>
      </c>
      <c r="H13" s="66" t="n">
        <v>464</v>
      </c>
      <c r="I13" s="75" t="n">
        <f aca="false">IF(H13="","",G13-H13)</f>
        <v>-20</v>
      </c>
      <c r="J13" s="47" t="n">
        <f aca="false">IF(OR(D13="",D13+G13=0),"",D13/(D13+G13))</f>
        <v>0.387586206896552</v>
      </c>
      <c r="K13" s="47" t="n">
        <f aca="false">IF(E13="","",E13/(E13+H13))</f>
        <v>0.381333333333333</v>
      </c>
      <c r="L13" s="76" t="n">
        <f aca="false">IF(OR(K13="",J13=""),"",(J13-K13)*100)</f>
        <v>0.625287356321835</v>
      </c>
      <c r="M13" s="36" t="n">
        <v>2.96262140037222</v>
      </c>
      <c r="N13" s="36" t="n">
        <v>1.31977300368686</v>
      </c>
      <c r="O13" s="36" t="n">
        <f aca="false">SQRT(M13^2+N13^2)</f>
        <v>3.24328943253668</v>
      </c>
      <c r="P13" s="47" t="n">
        <f aca="false">IF(J13="","",MAX(0,J13-1.96*O13/100))</f>
        <v>0.324017734018833</v>
      </c>
      <c r="Q13" s="47" t="n">
        <f aca="false">IF(J13="","",MIN(1,J13+1.96*O13/100))</f>
        <v>0.451154679774271</v>
      </c>
      <c r="R13" s="32" t="str">
        <f aca="false">IF(L13="","",IF(ABS(L13)&lt;=O13,"Yes","No"))</f>
        <v>Yes</v>
      </c>
      <c r="S13" s="32" t="str">
        <f aca="false">IF(L13="","",IF(ABS(L13)&lt;=1.96*O13,"Yes","No"))</f>
        <v>Yes</v>
      </c>
      <c r="T13" s="66" t="n">
        <f aca="false">IF(D13="","",ROUND(SQRT(((D13+G13)*O13/100)^2+(J13*(D13+G13)*0.14577)^2),0))</f>
        <v>47</v>
      </c>
      <c r="U13" s="32"/>
    </row>
    <row r="14" customFormat="false" ht="15" hidden="false" customHeight="false" outlineLevel="0" collapsed="false">
      <c r="A14" s="32" t="s">
        <v>185</v>
      </c>
      <c r="B14" s="32" t="s">
        <v>201</v>
      </c>
      <c r="C14" s="32" t="s">
        <v>205</v>
      </c>
      <c r="D14" s="66" t="n">
        <v>131</v>
      </c>
      <c r="E14" s="66" t="n">
        <v>138</v>
      </c>
      <c r="F14" s="75" t="n">
        <f aca="false">IF(E14="","",D14-E14)</f>
        <v>-7</v>
      </c>
      <c r="G14" s="66" t="n">
        <v>118</v>
      </c>
      <c r="H14" s="66" t="n">
        <v>134</v>
      </c>
      <c r="I14" s="75" t="n">
        <f aca="false">IF(H14="","",G14-H14)</f>
        <v>-16</v>
      </c>
      <c r="J14" s="47" t="n">
        <f aca="false">IF(OR(D14="",D14+G14=0),"",D14/(D14+G14))</f>
        <v>0.526104417670683</v>
      </c>
      <c r="K14" s="47" t="n">
        <f aca="false">IF(E14="","",E14/(E14+H14))</f>
        <v>0.507352941176471</v>
      </c>
      <c r="L14" s="76" t="n">
        <f aca="false">IF(OR(K14="",J14=""),"",(J14-K14)*100)</f>
        <v>1.87514764942122</v>
      </c>
      <c r="M14" s="36" t="n">
        <v>2.96262140037222</v>
      </c>
      <c r="N14" s="36" t="n">
        <v>1.31977300368686</v>
      </c>
      <c r="O14" s="36" t="n">
        <f aca="false">SQRT(M14^2+N14^2)</f>
        <v>3.24328943253668</v>
      </c>
      <c r="P14" s="47" t="n">
        <f aca="false">IF(J14="","",MAX(0,J14-1.96*O14/100))</f>
        <v>0.462535944792964</v>
      </c>
      <c r="Q14" s="47" t="n">
        <f aca="false">IF(J14="","",MIN(1,J14+1.96*O14/100))</f>
        <v>0.589672890548402</v>
      </c>
      <c r="R14" s="32" t="str">
        <f aca="false">IF(L14="","",IF(ABS(L14)&lt;=O14,"Yes","No"))</f>
        <v>Yes</v>
      </c>
      <c r="S14" s="32" t="str">
        <f aca="false">IF(L14="","",IF(ABS(L14)&lt;=1.96*O14,"Yes","No"))</f>
        <v>Yes</v>
      </c>
      <c r="T14" s="66" t="n">
        <f aca="false">IF(D14="","",ROUND(SQRT(((D14+G14)*O14/100)^2+(J14*(D14+G14)*0.14577)^2),0))</f>
        <v>21</v>
      </c>
      <c r="U14" s="32"/>
    </row>
    <row r="15" customFormat="false" ht="15" hidden="false" customHeight="false" outlineLevel="0" collapsed="false">
      <c r="A15" s="32" t="s">
        <v>185</v>
      </c>
      <c r="B15" s="32" t="s">
        <v>201</v>
      </c>
      <c r="C15" s="32" t="s">
        <v>206</v>
      </c>
      <c r="D15" s="66" t="n">
        <v>253</v>
      </c>
      <c r="E15" s="66" t="n">
        <v>275</v>
      </c>
      <c r="F15" s="75" t="n">
        <f aca="false">IF(E15="","",D15-E15)</f>
        <v>-22</v>
      </c>
      <c r="G15" s="66" t="n">
        <v>339</v>
      </c>
      <c r="H15" s="66" t="n">
        <v>352</v>
      </c>
      <c r="I15" s="75" t="n">
        <f aca="false">IF(H15="","",G15-H15)</f>
        <v>-13</v>
      </c>
      <c r="J15" s="47" t="n">
        <f aca="false">IF(OR(D15="",D15+G15=0),"",D15/(D15+G15))</f>
        <v>0.427364864864865</v>
      </c>
      <c r="K15" s="47" t="n">
        <f aca="false">IF(E15="","",E15/(E15+H15))</f>
        <v>0.43859649122807</v>
      </c>
      <c r="L15" s="76" t="n">
        <f aca="false">IF(OR(K15="",J15=""),"",(J15-K15)*100)</f>
        <v>-1.12316263632053</v>
      </c>
      <c r="M15" s="36" t="n">
        <v>2.96262140037222</v>
      </c>
      <c r="N15" s="36" t="n">
        <v>1.31977300368686</v>
      </c>
      <c r="O15" s="36" t="n">
        <f aca="false">SQRT(M15^2+N15^2)</f>
        <v>3.24328943253668</v>
      </c>
      <c r="P15" s="47" t="n">
        <f aca="false">IF(J15="","",MAX(0,J15-1.96*O15/100))</f>
        <v>0.363796391987146</v>
      </c>
      <c r="Q15" s="47" t="n">
        <f aca="false">IF(J15="","",MIN(1,J15+1.96*O15/100))</f>
        <v>0.490933337742584</v>
      </c>
      <c r="R15" s="32" t="str">
        <f aca="false">IF(L15="","",IF(ABS(L15)&lt;=O15,"Yes","No"))</f>
        <v>Yes</v>
      </c>
      <c r="S15" s="32" t="str">
        <f aca="false">IF(L15="","",IF(ABS(L15)&lt;=1.96*O15,"Yes","No"))</f>
        <v>Yes</v>
      </c>
      <c r="T15" s="66" t="n">
        <f aca="false">IF(D15="","",ROUND(SQRT(((D15+G15)*O15/100)^2+(J15*(D15+G15)*0.14577)^2),0))</f>
        <v>42</v>
      </c>
      <c r="U15" s="32"/>
    </row>
    <row r="16" customFormat="false" ht="15" hidden="false" customHeight="false" outlineLevel="0" collapsed="false">
      <c r="A16" s="32" t="s">
        <v>185</v>
      </c>
      <c r="B16" s="32" t="s">
        <v>207</v>
      </c>
      <c r="C16" s="32" t="s">
        <v>208</v>
      </c>
      <c r="D16" s="66" t="n">
        <v>108</v>
      </c>
      <c r="E16" s="66" t="n">
        <v>120</v>
      </c>
      <c r="F16" s="75" t="n">
        <f aca="false">IF(E16="","",D16-E16)</f>
        <v>-12</v>
      </c>
      <c r="G16" s="66" t="n">
        <v>218</v>
      </c>
      <c r="H16" s="66" t="n">
        <v>202</v>
      </c>
      <c r="I16" s="75" t="n">
        <f aca="false">IF(H16="","",G16-H16)</f>
        <v>16</v>
      </c>
      <c r="J16" s="47" t="n">
        <f aca="false">IF(OR(D16="",D16+G16=0),"",D16/(D16+G16))</f>
        <v>0.331288343558282</v>
      </c>
      <c r="K16" s="47" t="n">
        <f aca="false">IF(E16="","",E16/(E16+H16))</f>
        <v>0.372670807453416</v>
      </c>
      <c r="L16" s="76" t="n">
        <f aca="false">IF(OR(K16="",J16=""),"",(J16-K16)*100)</f>
        <v>-4.13824638951339</v>
      </c>
      <c r="M16" s="36" t="n">
        <v>2.96262140037222</v>
      </c>
      <c r="N16" s="36" t="n">
        <v>1.31977300368686</v>
      </c>
      <c r="O16" s="36" t="n">
        <f aca="false">SQRT(M16^2+N16^2)</f>
        <v>3.24328943253668</v>
      </c>
      <c r="P16" s="47" t="n">
        <f aca="false">IF(J16="","",MAX(0,J16-1.96*O16/100))</f>
        <v>0.267719870680563</v>
      </c>
      <c r="Q16" s="47" t="n">
        <f aca="false">IF(J16="","",MIN(1,J16+1.96*O16/100))</f>
        <v>0.394856816436001</v>
      </c>
      <c r="R16" s="32" t="str">
        <f aca="false">IF(L16="","",IF(ABS(L16)&lt;=O16,"Yes","No"))</f>
        <v>No</v>
      </c>
      <c r="S16" s="32" t="str">
        <f aca="false">IF(L16="","",IF(ABS(L16)&lt;=1.96*O16,"Yes","No"))</f>
        <v>Yes</v>
      </c>
      <c r="T16" s="66" t="n">
        <f aca="false">IF(D16="","",ROUND(SQRT(((D16+G16)*O16/100)^2+(J16*(D16+G16)*0.14577)^2),0))</f>
        <v>19</v>
      </c>
      <c r="U16" s="32"/>
    </row>
    <row r="17" customFormat="false" ht="15" hidden="false" customHeight="false" outlineLevel="0" collapsed="false">
      <c r="A17" s="32" t="s">
        <v>185</v>
      </c>
      <c r="B17" s="32" t="s">
        <v>207</v>
      </c>
      <c r="C17" s="32" t="s">
        <v>209</v>
      </c>
      <c r="D17" s="66" t="n">
        <v>214</v>
      </c>
      <c r="E17" s="66" t="n">
        <v>227</v>
      </c>
      <c r="F17" s="75" t="n">
        <f aca="false">IF(E17="","",D17-E17)</f>
        <v>-13</v>
      </c>
      <c r="G17" s="66" t="n">
        <v>502</v>
      </c>
      <c r="H17" s="66" t="n">
        <v>484</v>
      </c>
      <c r="I17" s="75" t="n">
        <f aca="false">IF(H17="","",G17-H17)</f>
        <v>18</v>
      </c>
      <c r="J17" s="47" t="n">
        <f aca="false">IF(OR(D17="",D17+G17=0),"",D17/(D17+G17))</f>
        <v>0.298882681564246</v>
      </c>
      <c r="K17" s="47" t="n">
        <f aca="false">IF(E17="","",E17/(E17+H17))</f>
        <v>0.319268635724332</v>
      </c>
      <c r="L17" s="76" t="n">
        <f aca="false">IF(OR(K17="",J17=""),"",(J17-K17)*100)</f>
        <v>-2.03859541600862</v>
      </c>
      <c r="M17" s="36" t="n">
        <v>2.96262140037222</v>
      </c>
      <c r="N17" s="36" t="n">
        <v>1.31977300368686</v>
      </c>
      <c r="O17" s="36" t="n">
        <f aca="false">SQRT(M17^2+N17^2)</f>
        <v>3.24328943253668</v>
      </c>
      <c r="P17" s="47" t="n">
        <f aca="false">IF(J17="","",MAX(0,J17-1.96*O17/100))</f>
        <v>0.235314208686527</v>
      </c>
      <c r="Q17" s="47" t="n">
        <f aca="false">IF(J17="","",MIN(1,J17+1.96*O17/100))</f>
        <v>0.362451154441965</v>
      </c>
      <c r="R17" s="32" t="str">
        <f aca="false">IF(L17="","",IF(ABS(L17)&lt;=O17,"Yes","No"))</f>
        <v>Yes</v>
      </c>
      <c r="S17" s="32" t="str">
        <f aca="false">IF(L17="","",IF(ABS(L17)&lt;=1.96*O17,"Yes","No"))</f>
        <v>Yes</v>
      </c>
      <c r="T17" s="66" t="n">
        <f aca="false">IF(D17="","",ROUND(SQRT(((D17+G17)*O17/100)^2+(J17*(D17+G17)*0.14577)^2),0))</f>
        <v>39</v>
      </c>
      <c r="U17" s="32"/>
    </row>
    <row r="18" customFormat="false" ht="15" hidden="false" customHeight="false" outlineLevel="0" collapsed="false">
      <c r="A18" s="32" t="s">
        <v>185</v>
      </c>
      <c r="B18" s="32" t="s">
        <v>210</v>
      </c>
      <c r="C18" s="32" t="s">
        <v>211</v>
      </c>
      <c r="D18" s="66" t="n">
        <v>272</v>
      </c>
      <c r="E18" s="66" t="n">
        <v>249</v>
      </c>
      <c r="F18" s="75" t="n">
        <f aca="false">IF(E18="","",D18-E18)</f>
        <v>23</v>
      </c>
      <c r="G18" s="66" t="n">
        <v>381</v>
      </c>
      <c r="H18" s="66" t="n">
        <v>392</v>
      </c>
      <c r="I18" s="75" t="n">
        <f aca="false">IF(H18="","",G18-H18)</f>
        <v>-11</v>
      </c>
      <c r="J18" s="47" t="n">
        <f aca="false">IF(OR(D18="",D18+G18=0),"",D18/(D18+G18))</f>
        <v>0.416539050535988</v>
      </c>
      <c r="K18" s="47" t="n">
        <f aca="false">IF(E18="","",E18/(E18+H18))</f>
        <v>0.388455538221529</v>
      </c>
      <c r="L18" s="76" t="n">
        <f aca="false">IF(OR(K18="",J18=""),"",(J18-K18)*100)</f>
        <v>2.80835123144589</v>
      </c>
      <c r="M18" s="36" t="n">
        <v>2.96262140037222</v>
      </c>
      <c r="N18" s="36" t="n">
        <v>1.31977300368686</v>
      </c>
      <c r="O18" s="36" t="n">
        <f aca="false">SQRT(M18^2+N18^2)</f>
        <v>3.24328943253668</v>
      </c>
      <c r="P18" s="47" t="n">
        <f aca="false">IF(J18="","",MAX(0,J18-1.96*O18/100))</f>
        <v>0.352970577658269</v>
      </c>
      <c r="Q18" s="47" t="n">
        <f aca="false">IF(J18="","",MIN(1,J18+1.96*O18/100))</f>
        <v>0.480107523413707</v>
      </c>
      <c r="R18" s="32" t="str">
        <f aca="false">IF(L18="","",IF(ABS(L18)&lt;=O18,"Yes","No"))</f>
        <v>Yes</v>
      </c>
      <c r="S18" s="32" t="str">
        <f aca="false">IF(L18="","",IF(ABS(L18)&lt;=1.96*O18,"Yes","No"))</f>
        <v>Yes</v>
      </c>
      <c r="T18" s="66" t="n">
        <f aca="false">IF(D18="","",ROUND(SQRT(((D18+G18)*O18/100)^2+(J18*(D18+G18)*0.14577)^2),0))</f>
        <v>45</v>
      </c>
      <c r="U18" s="32"/>
    </row>
    <row r="19" customFormat="false" ht="15" hidden="false" customHeight="false" outlineLevel="0" collapsed="false">
      <c r="A19" s="32" t="s">
        <v>185</v>
      </c>
      <c r="B19" s="32" t="s">
        <v>210</v>
      </c>
      <c r="C19" s="32" t="s">
        <v>212</v>
      </c>
      <c r="D19" s="66" t="n">
        <v>171</v>
      </c>
      <c r="E19" s="66" t="n">
        <v>152</v>
      </c>
      <c r="F19" s="75" t="n">
        <f aca="false">IF(E19="","",D19-E19)</f>
        <v>19</v>
      </c>
      <c r="G19" s="66" t="n">
        <v>238</v>
      </c>
      <c r="H19" s="66" t="n">
        <v>246</v>
      </c>
      <c r="I19" s="75" t="n">
        <f aca="false">IF(H19="","",G19-H19)</f>
        <v>-8</v>
      </c>
      <c r="J19" s="47" t="n">
        <f aca="false">IF(OR(D19="",D19+G19=0),"",D19/(D19+G19))</f>
        <v>0.418092909535452</v>
      </c>
      <c r="K19" s="47" t="n">
        <f aca="false">IF(E19="","",E19/(E19+H19))</f>
        <v>0.381909547738693</v>
      </c>
      <c r="L19" s="76" t="n">
        <f aca="false">IF(OR(K19="",J19=""),"",(J19-K19)*100)</f>
        <v>3.61833617967589</v>
      </c>
      <c r="M19" s="36" t="n">
        <v>2.96262140037222</v>
      </c>
      <c r="N19" s="36" t="n">
        <v>1.31977300368686</v>
      </c>
      <c r="O19" s="36" t="n">
        <f aca="false">SQRT(M19^2+N19^2)</f>
        <v>3.24328943253668</v>
      </c>
      <c r="P19" s="47" t="n">
        <f aca="false">IF(J19="","",MAX(0,J19-1.96*O19/100))</f>
        <v>0.354524436657733</v>
      </c>
      <c r="Q19" s="47" t="n">
        <f aca="false">IF(J19="","",MIN(1,J19+1.96*O19/100))</f>
        <v>0.481661382413171</v>
      </c>
      <c r="R19" s="32" t="str">
        <f aca="false">IF(L19="","",IF(ABS(L19)&lt;=O19,"Yes","No"))</f>
        <v>No</v>
      </c>
      <c r="S19" s="32" t="str">
        <f aca="false">IF(L19="","",IF(ABS(L19)&lt;=1.96*O19,"Yes","No"))</f>
        <v>Yes</v>
      </c>
      <c r="T19" s="66" t="n">
        <f aca="false">IF(D19="","",ROUND(SQRT(((D19+G19)*O19/100)^2+(J19*(D19+G19)*0.14577)^2),0))</f>
        <v>28</v>
      </c>
      <c r="U19" s="32"/>
    </row>
    <row r="20" customFormat="false" ht="15" hidden="false" customHeight="false" outlineLevel="0" collapsed="false">
      <c r="A20" s="32" t="s">
        <v>185</v>
      </c>
      <c r="B20" s="32" t="s">
        <v>210</v>
      </c>
      <c r="C20" s="32" t="s">
        <v>213</v>
      </c>
      <c r="D20" s="66" t="n">
        <v>153</v>
      </c>
      <c r="E20" s="66" t="n">
        <v>165</v>
      </c>
      <c r="F20" s="75" t="n">
        <f aca="false">IF(E20="","",D20-E20)</f>
        <v>-12</v>
      </c>
      <c r="G20" s="66" t="n">
        <v>194</v>
      </c>
      <c r="H20" s="66" t="n">
        <v>237</v>
      </c>
      <c r="I20" s="75" t="n">
        <f aca="false">IF(H20="","",G20-H20)</f>
        <v>-43</v>
      </c>
      <c r="J20" s="47" t="n">
        <f aca="false">IF(OR(D20="",D20+G20=0),"",D20/(D20+G20))</f>
        <v>0.440922190201729</v>
      </c>
      <c r="K20" s="47" t="n">
        <f aca="false">IF(E20="","",E20/(E20+H20))</f>
        <v>0.41044776119403</v>
      </c>
      <c r="L20" s="76" t="n">
        <f aca="false">IF(OR(K20="",J20=""),"",(J20-K20)*100)</f>
        <v>3.04744290076993</v>
      </c>
      <c r="M20" s="36" t="n">
        <v>2.96262140037222</v>
      </c>
      <c r="N20" s="36" t="n">
        <v>1.31977300368686</v>
      </c>
      <c r="O20" s="36" t="n">
        <f aca="false">SQRT(M20^2+N20^2)</f>
        <v>3.24328943253668</v>
      </c>
      <c r="P20" s="47" t="n">
        <f aca="false">IF(J20="","",MAX(0,J20-1.96*O20/100))</f>
        <v>0.37735371732401</v>
      </c>
      <c r="Q20" s="47" t="n">
        <f aca="false">IF(J20="","",MIN(1,J20+1.96*O20/100))</f>
        <v>0.504490663079448</v>
      </c>
      <c r="R20" s="32" t="str">
        <f aca="false">IF(L20="","",IF(ABS(L20)&lt;=O20,"Yes","No"))</f>
        <v>Yes</v>
      </c>
      <c r="S20" s="32" t="str">
        <f aca="false">IF(L20="","",IF(ABS(L20)&lt;=1.96*O20,"Yes","No"))</f>
        <v>Yes</v>
      </c>
      <c r="T20" s="66" t="n">
        <f aca="false">IF(D20="","",ROUND(SQRT(((D20+G20)*O20/100)^2+(J20*(D20+G20)*0.14577)^2),0))</f>
        <v>25</v>
      </c>
      <c r="U20" s="32"/>
    </row>
    <row r="21" customFormat="false" ht="15" hidden="false" customHeight="false" outlineLevel="0" collapsed="false">
      <c r="A21" s="32" t="s">
        <v>185</v>
      </c>
      <c r="B21" s="32" t="s">
        <v>214</v>
      </c>
      <c r="C21" s="32" t="s">
        <v>214</v>
      </c>
      <c r="D21" s="66" t="n">
        <v>40</v>
      </c>
      <c r="E21" s="66" t="n">
        <v>38</v>
      </c>
      <c r="F21" s="75" t="n">
        <f aca="false">IF(E21="","",D21-E21)</f>
        <v>2</v>
      </c>
      <c r="G21" s="66" t="n">
        <v>99</v>
      </c>
      <c r="H21" s="66" t="n">
        <v>106</v>
      </c>
      <c r="I21" s="75" t="n">
        <f aca="false">IF(H21="","",G21-H21)</f>
        <v>-7</v>
      </c>
      <c r="J21" s="47" t="n">
        <f aca="false">IF(OR(D21="",D21+G21=0),"",D21/(D21+G21))</f>
        <v>0.287769784172662</v>
      </c>
      <c r="K21" s="47" t="n">
        <f aca="false">IF(E21="","",E21/(E21+H21))</f>
        <v>0.263888888888889</v>
      </c>
      <c r="L21" s="76" t="n">
        <f aca="false">IF(OR(K21="",J21=""),"",(J21-K21)*100)</f>
        <v>2.3880895283773</v>
      </c>
      <c r="M21" s="36" t="n">
        <v>2.96262140037222</v>
      </c>
      <c r="N21" s="36" t="n">
        <v>1.31977300368686</v>
      </c>
      <c r="O21" s="36" t="n">
        <f aca="false">SQRT(M21^2+N21^2)</f>
        <v>3.24328943253668</v>
      </c>
      <c r="P21" s="47" t="n">
        <f aca="false">IF(J21="","",MAX(0,J21-1.96*O21/100))</f>
        <v>0.224201311294943</v>
      </c>
      <c r="Q21" s="47" t="n">
        <f aca="false">IF(J21="","",MIN(1,J21+1.96*O21/100))</f>
        <v>0.351338257050381</v>
      </c>
      <c r="R21" s="32" t="str">
        <f aca="false">IF(L21="","",IF(ABS(L21)&lt;=O21,"Yes","No"))</f>
        <v>Yes</v>
      </c>
      <c r="S21" s="32" t="str">
        <f aca="false">IF(L21="","",IF(ABS(L21)&lt;=1.96*O21,"Yes","No"))</f>
        <v>Yes</v>
      </c>
      <c r="T21" s="66" t="n">
        <f aca="false">IF(D21="","",ROUND(SQRT(((D21+G21)*O21/100)^2+(J21*(D21+G21)*0.14577)^2),0))</f>
        <v>7</v>
      </c>
      <c r="U21" s="32"/>
    </row>
    <row r="22" customFormat="false" ht="15" hidden="false" customHeight="false" outlineLevel="0" collapsed="false">
      <c r="A22" s="32" t="s">
        <v>185</v>
      </c>
      <c r="B22" s="32" t="s">
        <v>215</v>
      </c>
      <c r="C22" s="32" t="s">
        <v>215</v>
      </c>
      <c r="D22" s="66" t="n">
        <v>48</v>
      </c>
      <c r="E22" s="66" t="n">
        <v>58</v>
      </c>
      <c r="F22" s="75" t="n">
        <f aca="false">IF(E22="","",D22-E22)</f>
        <v>-10</v>
      </c>
      <c r="G22" s="66" t="n">
        <v>216</v>
      </c>
      <c r="H22" s="66" t="n">
        <v>214</v>
      </c>
      <c r="I22" s="75" t="n">
        <f aca="false">IF(H22="","",G22-H22)</f>
        <v>2</v>
      </c>
      <c r="J22" s="47" t="n">
        <f aca="false">IF(OR(D22="",D22+G22=0),"",D22/(D22+G22))</f>
        <v>0.181818181818182</v>
      </c>
      <c r="K22" s="47" t="n">
        <f aca="false">IF(E22="","",E22/(E22+H22))</f>
        <v>0.213235294117647</v>
      </c>
      <c r="L22" s="76" t="n">
        <f aca="false">IF(OR(K22="",J22=""),"",(J22-K22)*100)</f>
        <v>-3.14171122994652</v>
      </c>
      <c r="M22" s="36" t="n">
        <v>2.96262140037222</v>
      </c>
      <c r="N22" s="36" t="n">
        <v>1.31977300368686</v>
      </c>
      <c r="O22" s="36" t="n">
        <f aca="false">SQRT(M22^2+N22^2)</f>
        <v>3.24328943253668</v>
      </c>
      <c r="P22" s="47" t="n">
        <f aca="false">IF(J22="","",MAX(0,J22-1.96*O22/100))</f>
        <v>0.118249708940463</v>
      </c>
      <c r="Q22" s="47" t="n">
        <f aca="false">IF(J22="","",MIN(1,J22+1.96*O22/100))</f>
        <v>0.245386654695901</v>
      </c>
      <c r="R22" s="32" t="str">
        <f aca="false">IF(L22="","",IF(ABS(L22)&lt;=O22,"Yes","No"))</f>
        <v>Yes</v>
      </c>
      <c r="S22" s="32" t="str">
        <f aca="false">IF(L22="","",IF(ABS(L22)&lt;=1.96*O22,"Yes","No"))</f>
        <v>Yes</v>
      </c>
      <c r="T22" s="66" t="n">
        <f aca="false">IF(D22="","",ROUND(SQRT(((D22+G22)*O22/100)^2+(J22*(D22+G22)*0.14577)^2),0))</f>
        <v>11</v>
      </c>
      <c r="U22" s="32"/>
    </row>
    <row r="23" customFormat="false" ht="15" hidden="false" customHeight="false" outlineLevel="0" collapsed="false">
      <c r="A23" s="32" t="s">
        <v>185</v>
      </c>
      <c r="B23" s="32" t="s">
        <v>216</v>
      </c>
      <c r="C23" s="32" t="s">
        <v>217</v>
      </c>
      <c r="D23" s="66" t="n">
        <v>305</v>
      </c>
      <c r="E23" s="66" t="n">
        <v>321</v>
      </c>
      <c r="F23" s="75" t="n">
        <f aca="false">IF(E23="","",D23-E23)</f>
        <v>-16</v>
      </c>
      <c r="G23" s="66" t="n">
        <v>480</v>
      </c>
      <c r="H23" s="66" t="n">
        <v>498</v>
      </c>
      <c r="I23" s="75" t="n">
        <f aca="false">IF(H23="","",G23-H23)</f>
        <v>-18</v>
      </c>
      <c r="J23" s="47" t="n">
        <f aca="false">IF(OR(D23="",D23+G23=0),"",D23/(D23+G23))</f>
        <v>0.388535031847134</v>
      </c>
      <c r="K23" s="47" t="n">
        <f aca="false">IF(E23="","",E23/(E23+H23))</f>
        <v>0.391941391941392</v>
      </c>
      <c r="L23" s="76" t="n">
        <f aca="false">IF(OR(K23="",J23=""),"",(J23-K23)*100)</f>
        <v>-0.340636009425815</v>
      </c>
      <c r="M23" s="36" t="n">
        <v>2.14581777665897</v>
      </c>
      <c r="N23" s="36" t="n">
        <v>1.31977300368686</v>
      </c>
      <c r="O23" s="36" t="n">
        <f aca="false">SQRT(M23^2+N23^2)</f>
        <v>2.51919326608466</v>
      </c>
      <c r="P23" s="47" t="n">
        <f aca="false">IF(J23="","",MAX(0,J23-1.96*O23/100))</f>
        <v>0.339158843831874</v>
      </c>
      <c r="Q23" s="47" t="n">
        <f aca="false">IF(J23="","",MIN(1,J23+1.96*O23/100))</f>
        <v>0.437911219862393</v>
      </c>
      <c r="R23" s="32" t="str">
        <f aca="false">IF(L23="","",IF(ABS(L23)&lt;=O23,"Yes","No"))</f>
        <v>Yes</v>
      </c>
      <c r="S23" s="32" t="str">
        <f aca="false">IF(L23="","",IF(ABS(L23)&lt;=1.96*O23,"Yes","No"))</f>
        <v>Yes</v>
      </c>
      <c r="T23" s="66" t="n">
        <f aca="false">IF(D23="","",ROUND(SQRT(((D23+G23)*O23/100)^2+(J23*(D23+G23)*0.09272)^2),0))</f>
        <v>35</v>
      </c>
      <c r="U23" s="32"/>
    </row>
    <row r="24" customFormat="false" ht="15" hidden="false" customHeight="false" outlineLevel="0" collapsed="false">
      <c r="A24" s="32" t="s">
        <v>185</v>
      </c>
      <c r="B24" s="32" t="s">
        <v>216</v>
      </c>
      <c r="C24" s="32" t="s">
        <v>218</v>
      </c>
      <c r="D24" s="66" t="n">
        <v>289</v>
      </c>
      <c r="E24" s="66" t="n">
        <v>288</v>
      </c>
      <c r="F24" s="75" t="n">
        <f aca="false">IF(E24="","",D24-E24)</f>
        <v>1</v>
      </c>
      <c r="G24" s="66" t="n">
        <v>415</v>
      </c>
      <c r="H24" s="66" t="n">
        <v>448</v>
      </c>
      <c r="I24" s="75" t="n">
        <f aca="false">IF(H24="","",G24-H24)</f>
        <v>-33</v>
      </c>
      <c r="J24" s="47" t="n">
        <f aca="false">IF(OR(D24="",D24+G24=0),"",D24/(D24+G24))</f>
        <v>0.410511363636364</v>
      </c>
      <c r="K24" s="47" t="n">
        <f aca="false">IF(E24="","",E24/(E24+H24))</f>
        <v>0.391304347826087</v>
      </c>
      <c r="L24" s="76" t="n">
        <f aca="false">IF(OR(K24="",J24=""),"",(J24-K24)*100)</f>
        <v>1.92070158102767</v>
      </c>
      <c r="M24" s="36" t="n">
        <v>2.96262140037222</v>
      </c>
      <c r="N24" s="36" t="n">
        <v>1.31977300368686</v>
      </c>
      <c r="O24" s="36" t="n">
        <f aca="false">SQRT(M24^2+N24^2)</f>
        <v>3.24328943253668</v>
      </c>
      <c r="P24" s="47" t="n">
        <f aca="false">IF(J24="","",MAX(0,J24-1.96*O24/100))</f>
        <v>0.346942890758645</v>
      </c>
      <c r="Q24" s="47" t="n">
        <f aca="false">IF(J24="","",MIN(1,J24+1.96*O24/100))</f>
        <v>0.474079836514083</v>
      </c>
      <c r="R24" s="32" t="str">
        <f aca="false">IF(L24="","",IF(ABS(L24)&lt;=O24,"Yes","No"))</f>
        <v>Yes</v>
      </c>
      <c r="S24" s="32" t="str">
        <f aca="false">IF(L24="","",IF(ABS(L24)&lt;=1.96*O24,"Yes","No"))</f>
        <v>Yes</v>
      </c>
      <c r="T24" s="66" t="n">
        <f aca="false">IF(D24="","",ROUND(SQRT(((D24+G24)*O24/100)^2+(J24*(D24+G24)*0.14577)^2),0))</f>
        <v>48</v>
      </c>
      <c r="U24" s="32"/>
    </row>
    <row r="25" customFormat="false" ht="15" hidden="false" customHeight="false" outlineLevel="0" collapsed="false">
      <c r="A25" s="32" t="s">
        <v>185</v>
      </c>
      <c r="B25" s="32" t="s">
        <v>216</v>
      </c>
      <c r="C25" s="32" t="s">
        <v>219</v>
      </c>
      <c r="D25" s="66" t="n">
        <v>309</v>
      </c>
      <c r="E25" s="66" t="n">
        <v>317</v>
      </c>
      <c r="F25" s="75" t="n">
        <f aca="false">IF(E25="","",D25-E25)</f>
        <v>-8</v>
      </c>
      <c r="G25" s="66" t="n">
        <v>466</v>
      </c>
      <c r="H25" s="66" t="n">
        <v>527</v>
      </c>
      <c r="I25" s="75" t="n">
        <f aca="false">IF(H25="","",G25-H25)</f>
        <v>-61</v>
      </c>
      <c r="J25" s="47" t="n">
        <f aca="false">IF(OR(D25="",D25+G25=0),"",D25/(D25+G25))</f>
        <v>0.398709677419355</v>
      </c>
      <c r="K25" s="47" t="n">
        <f aca="false">IF(E25="","",E25/(E25+H25))</f>
        <v>0.375592417061611</v>
      </c>
      <c r="L25" s="76" t="n">
        <f aca="false">IF(OR(K25="",J25=""),"",(J25-K25)*100)</f>
        <v>2.31172603577434</v>
      </c>
      <c r="M25" s="36" t="n">
        <v>2.14581777665897</v>
      </c>
      <c r="N25" s="36" t="n">
        <v>1.31977300368686</v>
      </c>
      <c r="O25" s="36" t="n">
        <f aca="false">SQRT(M25^2+N25^2)</f>
        <v>2.51919326608466</v>
      </c>
      <c r="P25" s="47" t="n">
        <f aca="false">IF(J25="","",MAX(0,J25-1.96*O25/100))</f>
        <v>0.349333489404096</v>
      </c>
      <c r="Q25" s="47" t="n">
        <f aca="false">IF(J25="","",MIN(1,J25+1.96*O25/100))</f>
        <v>0.448085865434614</v>
      </c>
      <c r="R25" s="32" t="str">
        <f aca="false">IF(L25="","",IF(ABS(L25)&lt;=O25,"Yes","No"))</f>
        <v>Yes</v>
      </c>
      <c r="S25" s="32" t="str">
        <f aca="false">IF(L25="","",IF(ABS(L25)&lt;=1.96*O25,"Yes","No"))</f>
        <v>Yes</v>
      </c>
      <c r="T25" s="66" t="n">
        <f aca="false">IF(D25="","",ROUND(SQRT(((D25+G25)*O25/100)^2+(J25*(D25+G25)*0.09272)^2),0))</f>
        <v>35</v>
      </c>
      <c r="U25" s="32"/>
    </row>
    <row r="26" customFormat="false" ht="15" hidden="false" customHeight="false" outlineLevel="0" collapsed="false">
      <c r="A26" s="32" t="s">
        <v>185</v>
      </c>
      <c r="B26" s="32" t="s">
        <v>220</v>
      </c>
      <c r="C26" s="32" t="s">
        <v>221</v>
      </c>
      <c r="D26" s="66" t="n">
        <v>295</v>
      </c>
      <c r="E26" s="66" t="n">
        <v>285</v>
      </c>
      <c r="F26" s="75" t="n">
        <f aca="false">IF(E26="","",D26-E26)</f>
        <v>10</v>
      </c>
      <c r="G26" s="66" t="n">
        <v>710</v>
      </c>
      <c r="H26" s="66" t="n">
        <v>760</v>
      </c>
      <c r="I26" s="75" t="n">
        <f aca="false">IF(H26="","",G26-H26)</f>
        <v>-50</v>
      </c>
      <c r="J26" s="47" t="n">
        <f aca="false">IF(OR(D26="",D26+G26=0),"",D26/(D26+G26))</f>
        <v>0.293532338308458</v>
      </c>
      <c r="K26" s="47" t="n">
        <f aca="false">IF(E26="","",E26/(E26+H26))</f>
        <v>0.272727272727273</v>
      </c>
      <c r="L26" s="76" t="n">
        <f aca="false">IF(OR(K26="",J26=""),"",(J26-K26)*100)</f>
        <v>2.0805065581185</v>
      </c>
      <c r="M26" s="36" t="n">
        <v>2.14581777665897</v>
      </c>
      <c r="N26" s="36" t="n">
        <v>1.31977300368686</v>
      </c>
      <c r="O26" s="36" t="n">
        <f aca="false">SQRT(M26^2+N26^2)</f>
        <v>2.51919326608466</v>
      </c>
      <c r="P26" s="47" t="n">
        <f aca="false">IF(J26="","",MAX(0,J26-1.96*O26/100))</f>
        <v>0.244156150293198</v>
      </c>
      <c r="Q26" s="47" t="n">
        <f aca="false">IF(J26="","",MIN(1,J26+1.96*O26/100))</f>
        <v>0.342908526323717</v>
      </c>
      <c r="R26" s="32" t="str">
        <f aca="false">IF(L26="","",IF(ABS(L26)&lt;=O26,"Yes","No"))</f>
        <v>Yes</v>
      </c>
      <c r="S26" s="32" t="str">
        <f aca="false">IF(L26="","",IF(ABS(L26)&lt;=1.96*O26,"Yes","No"))</f>
        <v>Yes</v>
      </c>
      <c r="T26" s="66" t="n">
        <f aca="false">IF(D26="","",ROUND(SQRT(((D26+G26)*O26/100)^2+(J26*(D26+G26)*0.09272)^2),0))</f>
        <v>37</v>
      </c>
      <c r="U26" s="32"/>
    </row>
    <row r="27" customFormat="false" ht="15" hidden="false" customHeight="false" outlineLevel="0" collapsed="false">
      <c r="A27" s="32" t="s">
        <v>185</v>
      </c>
      <c r="B27" s="32" t="s">
        <v>220</v>
      </c>
      <c r="C27" s="32" t="s">
        <v>222</v>
      </c>
      <c r="D27" s="66" t="n">
        <v>219</v>
      </c>
      <c r="E27" s="66" t="n">
        <v>228</v>
      </c>
      <c r="F27" s="75" t="n">
        <f aca="false">IF(E27="","",D27-E27)</f>
        <v>-9</v>
      </c>
      <c r="G27" s="66" t="n">
        <v>456</v>
      </c>
      <c r="H27" s="66" t="n">
        <v>522</v>
      </c>
      <c r="I27" s="75" t="n">
        <f aca="false">IF(H27="","",G27-H27)</f>
        <v>-66</v>
      </c>
      <c r="J27" s="47" t="n">
        <f aca="false">IF(OR(D27="",D27+G27=0),"",D27/(D27+G27))</f>
        <v>0.324444444444444</v>
      </c>
      <c r="K27" s="47" t="n">
        <f aca="false">IF(E27="","",E27/(E27+H27))</f>
        <v>0.304</v>
      </c>
      <c r="L27" s="76" t="n">
        <f aca="false">IF(OR(K27="",J27=""),"",(J27-K27)*100)</f>
        <v>2.04444444444444</v>
      </c>
      <c r="M27" s="36" t="n">
        <v>2.96262140037222</v>
      </c>
      <c r="N27" s="36" t="n">
        <v>1.31977300368686</v>
      </c>
      <c r="O27" s="36" t="n">
        <f aca="false">SQRT(M27^2+N27^2)</f>
        <v>3.24328943253668</v>
      </c>
      <c r="P27" s="47" t="n">
        <f aca="false">IF(J27="","",MAX(0,J27-1.96*O27/100))</f>
        <v>0.260875971566726</v>
      </c>
      <c r="Q27" s="47" t="n">
        <f aca="false">IF(J27="","",MIN(1,J27+1.96*O27/100))</f>
        <v>0.388012917322163</v>
      </c>
      <c r="R27" s="32" t="str">
        <f aca="false">IF(L27="","",IF(ABS(L27)&lt;=O27,"Yes","No"))</f>
        <v>Yes</v>
      </c>
      <c r="S27" s="32" t="str">
        <f aca="false">IF(L27="","",IF(ABS(L27)&lt;=1.96*O27,"Yes","No"))</f>
        <v>Yes</v>
      </c>
      <c r="T27" s="66" t="n">
        <f aca="false">IF(D27="","",ROUND(SQRT(((D27+G27)*O27/100)^2+(J27*(D27+G27)*0.14577)^2),0))</f>
        <v>39</v>
      </c>
      <c r="U27" s="32"/>
    </row>
    <row r="28" customFormat="false" ht="15" hidden="false" customHeight="false" outlineLevel="0" collapsed="false">
      <c r="A28" s="32" t="s">
        <v>185</v>
      </c>
      <c r="B28" s="32" t="s">
        <v>223</v>
      </c>
      <c r="C28" s="32" t="s">
        <v>224</v>
      </c>
      <c r="D28" s="66" t="n">
        <v>126</v>
      </c>
      <c r="E28" s="66" t="n">
        <v>135</v>
      </c>
      <c r="F28" s="75" t="n">
        <f aca="false">IF(E28="","",D28-E28)</f>
        <v>-9</v>
      </c>
      <c r="G28" s="66" t="n">
        <v>391</v>
      </c>
      <c r="H28" s="66" t="n">
        <v>395</v>
      </c>
      <c r="I28" s="75" t="n">
        <f aca="false">IF(H28="","",G28-H28)</f>
        <v>-4</v>
      </c>
      <c r="J28" s="47" t="n">
        <f aca="false">IF(OR(D28="",D28+G28=0),"",D28/(D28+G28))</f>
        <v>0.243713733075435</v>
      </c>
      <c r="K28" s="47" t="n">
        <f aca="false">IF(E28="","",E28/(E28+H28))</f>
        <v>0.254716981132075</v>
      </c>
      <c r="L28" s="76" t="n">
        <f aca="false">IF(OR(K28="",J28=""),"",(J28-K28)*100)</f>
        <v>-1.10032480566403</v>
      </c>
      <c r="M28" s="36" t="n">
        <v>2.96262140037222</v>
      </c>
      <c r="N28" s="36" t="n">
        <v>1.31977300368686</v>
      </c>
      <c r="O28" s="36" t="n">
        <f aca="false">SQRT(M28^2+N28^2)</f>
        <v>3.24328943253668</v>
      </c>
      <c r="P28" s="47" t="n">
        <f aca="false">IF(J28="","",MAX(0,J28-1.96*O28/100))</f>
        <v>0.180145260197716</v>
      </c>
      <c r="Q28" s="47" t="n">
        <f aca="false">IF(J28="","",MIN(1,J28+1.96*O28/100))</f>
        <v>0.307282205953154</v>
      </c>
      <c r="R28" s="32" t="str">
        <f aca="false">IF(L28="","",IF(ABS(L28)&lt;=O28,"Yes","No"))</f>
        <v>Yes</v>
      </c>
      <c r="S28" s="32" t="str">
        <f aca="false">IF(L28="","",IF(ABS(L28)&lt;=1.96*O28,"Yes","No"))</f>
        <v>Yes</v>
      </c>
      <c r="T28" s="66" t="n">
        <f aca="false">IF(D28="","",ROUND(SQRT(((D28+G28)*O28/100)^2+(J28*(D28+G28)*0.14577)^2),0))</f>
        <v>25</v>
      </c>
      <c r="U28" s="32"/>
    </row>
    <row r="29" customFormat="false" ht="15" hidden="false" customHeight="false" outlineLevel="0" collapsed="false">
      <c r="A29" s="32" t="s">
        <v>185</v>
      </c>
      <c r="B29" s="32" t="s">
        <v>223</v>
      </c>
      <c r="C29" s="32" t="s">
        <v>225</v>
      </c>
      <c r="D29" s="66" t="n">
        <v>118</v>
      </c>
      <c r="E29" s="66" t="n">
        <v>124</v>
      </c>
      <c r="F29" s="75" t="n">
        <f aca="false">IF(E29="","",D29-E29)</f>
        <v>-6</v>
      </c>
      <c r="G29" s="66" t="n">
        <v>277</v>
      </c>
      <c r="H29" s="66" t="n">
        <v>298</v>
      </c>
      <c r="I29" s="75" t="n">
        <f aca="false">IF(H29="","",G29-H29)</f>
        <v>-21</v>
      </c>
      <c r="J29" s="47" t="n">
        <f aca="false">IF(OR(D29="",D29+G29=0),"",D29/(D29+G29))</f>
        <v>0.29873417721519</v>
      </c>
      <c r="K29" s="47" t="n">
        <f aca="false">IF(E29="","",E29/(E29+H29))</f>
        <v>0.293838862559242</v>
      </c>
      <c r="L29" s="76" t="n">
        <f aca="false">IF(OR(K29="",J29=""),"",(J29-K29)*100)</f>
        <v>0.489531465594817</v>
      </c>
      <c r="M29" s="36" t="n">
        <v>2.96262140037222</v>
      </c>
      <c r="N29" s="36" t="n">
        <v>1.31977300368686</v>
      </c>
      <c r="O29" s="36" t="n">
        <f aca="false">SQRT(M29^2+N29^2)</f>
        <v>3.24328943253668</v>
      </c>
      <c r="P29" s="47" t="n">
        <f aca="false">IF(J29="","",MAX(0,J29-1.96*O29/100))</f>
        <v>0.235165704337471</v>
      </c>
      <c r="Q29" s="47" t="n">
        <f aca="false">IF(J29="","",MIN(1,J29+1.96*O29/100))</f>
        <v>0.362302650092909</v>
      </c>
      <c r="R29" s="32" t="str">
        <f aca="false">IF(L29="","",IF(ABS(L29)&lt;=O29,"Yes","No"))</f>
        <v>Yes</v>
      </c>
      <c r="S29" s="32" t="str">
        <f aca="false">IF(L29="","",IF(ABS(L29)&lt;=1.96*O29,"Yes","No"))</f>
        <v>Yes</v>
      </c>
      <c r="T29" s="66" t="n">
        <f aca="false">IF(D29="","",ROUND(SQRT(((D29+G29)*O29/100)^2+(J29*(D29+G29)*0.14577)^2),0))</f>
        <v>21</v>
      </c>
      <c r="U29" s="32"/>
    </row>
    <row r="30" customFormat="false" ht="15" hidden="false" customHeight="false" outlineLevel="0" collapsed="false">
      <c r="A30" s="32" t="s">
        <v>185</v>
      </c>
      <c r="B30" s="32" t="s">
        <v>223</v>
      </c>
      <c r="C30" s="32" t="s">
        <v>226</v>
      </c>
      <c r="D30" s="66" t="n">
        <v>376</v>
      </c>
      <c r="E30" s="66" t="n">
        <v>424</v>
      </c>
      <c r="F30" s="75" t="n">
        <f aca="false">IF(E30="","",D30-E30)</f>
        <v>-48</v>
      </c>
      <c r="G30" s="66" t="n">
        <v>901</v>
      </c>
      <c r="H30" s="66" t="n">
        <v>988</v>
      </c>
      <c r="I30" s="75" t="n">
        <f aca="false">IF(H30="","",G30-H30)</f>
        <v>-87</v>
      </c>
      <c r="J30" s="47" t="n">
        <f aca="false">IF(OR(D30="",D30+G30=0),"",D30/(D30+G30))</f>
        <v>0.294440093970243</v>
      </c>
      <c r="K30" s="47" t="n">
        <f aca="false">IF(E30="","",E30/(E30+H30))</f>
        <v>0.30028328611898</v>
      </c>
      <c r="L30" s="76" t="n">
        <f aca="false">IF(OR(K30="",J30=""),"",(J30-K30)*100)</f>
        <v>-0.584319214873746</v>
      </c>
      <c r="M30" s="36" t="n">
        <v>2.20932000889648</v>
      </c>
      <c r="N30" s="36" t="n">
        <v>1.31977300368686</v>
      </c>
      <c r="O30" s="36" t="n">
        <f aca="false">SQRT(M30^2+N30^2)</f>
        <v>2.57349872410518</v>
      </c>
      <c r="P30" s="47" t="n">
        <f aca="false">IF(J30="","",MAX(0,J30-1.96*O30/100))</f>
        <v>0.243999518977781</v>
      </c>
      <c r="Q30" s="47" t="n">
        <f aca="false">IF(J30="","",MIN(1,J30+1.96*O30/100))</f>
        <v>0.344880668962704</v>
      </c>
      <c r="R30" s="32" t="str">
        <f aca="false">IF(L30="","",IF(ABS(L30)&lt;=O30,"Yes","No"))</f>
        <v>Yes</v>
      </c>
      <c r="S30" s="32" t="str">
        <f aca="false">IF(L30="","",IF(ABS(L30)&lt;=1.96*O30,"Yes","No"))</f>
        <v>Yes</v>
      </c>
      <c r="T30" s="66" t="n">
        <f aca="false">IF(D30="","",ROUND(SQRT(((D30+G30)*O30/100)^2+(J30*(D30+G30)*0.07717)^2),0))</f>
        <v>44</v>
      </c>
      <c r="U30" s="32"/>
    </row>
    <row r="31" customFormat="false" ht="15" hidden="false" customHeight="false" outlineLevel="0" collapsed="false">
      <c r="A31" s="32" t="s">
        <v>185</v>
      </c>
      <c r="B31" s="32" t="s">
        <v>228</v>
      </c>
      <c r="C31" s="32" t="s">
        <v>229</v>
      </c>
      <c r="D31" s="66" t="n">
        <v>288</v>
      </c>
      <c r="E31" s="66" t="n">
        <v>279</v>
      </c>
      <c r="F31" s="75" t="n">
        <f aca="false">IF(E31="","",D31-E31)</f>
        <v>9</v>
      </c>
      <c r="G31" s="66" t="n">
        <v>416</v>
      </c>
      <c r="H31" s="66" t="n">
        <v>445</v>
      </c>
      <c r="I31" s="75" t="n">
        <f aca="false">IF(H31="","",G31-H31)</f>
        <v>-29</v>
      </c>
      <c r="J31" s="47" t="n">
        <f aca="false">IF(OR(D31="",D31+G31=0),"",D31/(D31+G31))</f>
        <v>0.409090909090909</v>
      </c>
      <c r="K31" s="47" t="n">
        <f aca="false">IF(E31="","",E31/(E31+H31))</f>
        <v>0.385359116022099</v>
      </c>
      <c r="L31" s="76" t="n">
        <f aca="false">IF(OR(K31="",J31=""),"",(J31-K31)*100)</f>
        <v>2.37317930688097</v>
      </c>
      <c r="M31" s="36" t="n">
        <v>2.96262140037222</v>
      </c>
      <c r="N31" s="36" t="n">
        <v>1.31977300368686</v>
      </c>
      <c r="O31" s="36" t="n">
        <f aca="false">SQRT(M31^2+N31^2)</f>
        <v>3.24328943253668</v>
      </c>
      <c r="P31" s="47" t="n">
        <f aca="false">IF(J31="","",MAX(0,J31-1.96*O31/100))</f>
        <v>0.34552243621319</v>
      </c>
      <c r="Q31" s="47" t="n">
        <f aca="false">IF(J31="","",MIN(1,J31+1.96*O31/100))</f>
        <v>0.472659381968628</v>
      </c>
      <c r="R31" s="32" t="str">
        <f aca="false">IF(L31="","",IF(ABS(L31)&lt;=O31,"Yes","No"))</f>
        <v>Yes</v>
      </c>
      <c r="S31" s="32" t="str">
        <f aca="false">IF(L31="","",IF(ABS(L31)&lt;=1.96*O31,"Yes","No"))</f>
        <v>Yes</v>
      </c>
      <c r="T31" s="66" t="n">
        <f aca="false">IF(D31="","",ROUND(SQRT(((D31+G31)*O31/100)^2+(J31*(D31+G31)*0.14577)^2),0))</f>
        <v>48</v>
      </c>
      <c r="U31" s="32"/>
    </row>
    <row r="32" customFormat="false" ht="15" hidden="false" customHeight="false" outlineLevel="0" collapsed="false">
      <c r="A32" s="32" t="s">
        <v>185</v>
      </c>
      <c r="B32" s="32" t="s">
        <v>228</v>
      </c>
      <c r="C32" s="32" t="s">
        <v>230</v>
      </c>
      <c r="D32" s="66" t="n">
        <v>293</v>
      </c>
      <c r="E32" s="66" t="n">
        <v>309</v>
      </c>
      <c r="F32" s="75" t="n">
        <f aca="false">IF(E32="","",D32-E32)</f>
        <v>-16</v>
      </c>
      <c r="G32" s="66" t="n">
        <v>460</v>
      </c>
      <c r="H32" s="66" t="n">
        <v>488</v>
      </c>
      <c r="I32" s="75" t="n">
        <f aca="false">IF(H32="","",G32-H32)</f>
        <v>-28</v>
      </c>
      <c r="J32" s="47" t="n">
        <f aca="false">IF(OR(D32="",D32+G32=0),"",D32/(D32+G32))</f>
        <v>0.389110225763612</v>
      </c>
      <c r="K32" s="47" t="n">
        <f aca="false">IF(E32="","",E32/(E32+H32))</f>
        <v>0.387703889585947</v>
      </c>
      <c r="L32" s="76" t="n">
        <f aca="false">IF(OR(K32="",J32=""),"",(J32-K32)*100)</f>
        <v>0.140633617766489</v>
      </c>
      <c r="M32" s="36" t="n">
        <v>2.14581777665897</v>
      </c>
      <c r="N32" s="36" t="n">
        <v>1.31977300368686</v>
      </c>
      <c r="O32" s="36" t="n">
        <f aca="false">SQRT(M32^2+N32^2)</f>
        <v>2.51919326608466</v>
      </c>
      <c r="P32" s="47" t="n">
        <f aca="false">IF(J32="","",MAX(0,J32-1.96*O32/100))</f>
        <v>0.339734037748353</v>
      </c>
      <c r="Q32" s="47" t="n">
        <f aca="false">IF(J32="","",MIN(1,J32+1.96*O32/100))</f>
        <v>0.438486413778872</v>
      </c>
      <c r="R32" s="32" t="str">
        <f aca="false">IF(L32="","",IF(ABS(L32)&lt;=O32,"Yes","No"))</f>
        <v>Yes</v>
      </c>
      <c r="S32" s="32" t="str">
        <f aca="false">IF(L32="","",IF(ABS(L32)&lt;=1.96*O32,"Yes","No"))</f>
        <v>Yes</v>
      </c>
      <c r="T32" s="66" t="n">
        <f aca="false">IF(D32="","",ROUND(SQRT(((D32+G32)*O32/100)^2+(J32*(D32+G32)*0.09272)^2),0))</f>
        <v>33</v>
      </c>
      <c r="U32" s="32"/>
    </row>
    <row r="33" customFormat="false" ht="15" hidden="false" customHeight="false" outlineLevel="0" collapsed="false">
      <c r="A33" s="32" t="s">
        <v>185</v>
      </c>
      <c r="B33" s="32" t="s">
        <v>231</v>
      </c>
      <c r="C33" s="32" t="s">
        <v>231</v>
      </c>
      <c r="D33" s="66" t="n">
        <v>109</v>
      </c>
      <c r="E33" s="66" t="n">
        <v>134</v>
      </c>
      <c r="F33" s="75" t="n">
        <f aca="false">IF(E33="","",D33-E33)</f>
        <v>-25</v>
      </c>
      <c r="G33" s="66" t="n">
        <v>486</v>
      </c>
      <c r="H33" s="66" t="n">
        <v>503</v>
      </c>
      <c r="I33" s="75" t="n">
        <f aca="false">IF(H33="","",G33-H33)</f>
        <v>-17</v>
      </c>
      <c r="J33" s="47" t="n">
        <f aca="false">IF(OR(D33="",D33+G33=0),"",D33/(D33+G33))</f>
        <v>0.183193277310924</v>
      </c>
      <c r="K33" s="47" t="n">
        <f aca="false">IF(E33="","",E33/(E33+H33))</f>
        <v>0.210361067503925</v>
      </c>
      <c r="L33" s="76" t="n">
        <f aca="false">IF(OR(K33="",J33=""),"",(J33-K33)*100)</f>
        <v>-2.71677901930003</v>
      </c>
      <c r="M33" s="36" t="n">
        <v>2.96262140037222</v>
      </c>
      <c r="N33" s="36" t="n">
        <v>1.31977300368686</v>
      </c>
      <c r="O33" s="36" t="n">
        <f aca="false">SQRT(M33^2+N33^2)</f>
        <v>3.24328943253668</v>
      </c>
      <c r="P33" s="47" t="n">
        <f aca="false">IF(J33="","",MAX(0,J33-1.96*O33/100))</f>
        <v>0.119624804433205</v>
      </c>
      <c r="Q33" s="47" t="n">
        <f aca="false">IF(J33="","",MIN(1,J33+1.96*O33/100))</f>
        <v>0.246761750188643</v>
      </c>
      <c r="R33" s="32" t="str">
        <f aca="false">IF(L33="","",IF(ABS(L33)&lt;=O33,"Yes","No"))</f>
        <v>Yes</v>
      </c>
      <c r="S33" s="32" t="str">
        <f aca="false">IF(L33="","",IF(ABS(L33)&lt;=1.96*O33,"Yes","No"))</f>
        <v>Yes</v>
      </c>
      <c r="T33" s="66" t="n">
        <f aca="false">IF(D33="","",ROUND(SQRT(((D33+G33)*O33/100)^2+(J33*(D33+G33)*0.14577)^2),0))</f>
        <v>25</v>
      </c>
      <c r="U33" s="32"/>
    </row>
    <row r="34" customFormat="false" ht="15" hidden="false" customHeight="false" outlineLevel="0" collapsed="false">
      <c r="A34" s="32" t="s">
        <v>185</v>
      </c>
      <c r="B34" s="32" t="s">
        <v>232</v>
      </c>
      <c r="C34" s="32" t="s">
        <v>233</v>
      </c>
      <c r="D34" s="66" t="n">
        <v>289</v>
      </c>
      <c r="E34" s="66" t="n">
        <v>281</v>
      </c>
      <c r="F34" s="75" t="n">
        <f aca="false">IF(E34="","",D34-E34)</f>
        <v>8</v>
      </c>
      <c r="G34" s="66" t="n">
        <v>580</v>
      </c>
      <c r="H34" s="66" t="n">
        <v>592</v>
      </c>
      <c r="I34" s="75" t="n">
        <f aca="false">IF(H34="","",G34-H34)</f>
        <v>-12</v>
      </c>
      <c r="J34" s="47" t="n">
        <f aca="false">IF(OR(D34="",D34+G34=0),"",D34/(D34+G34))</f>
        <v>0.332566168009206</v>
      </c>
      <c r="K34" s="47" t="n">
        <f aca="false">IF(E34="","",E34/(E34+H34))</f>
        <v>0.321878579610538</v>
      </c>
      <c r="L34" s="76" t="n">
        <f aca="false">IF(OR(K34="",J34=""),"",(J34-K34)*100)</f>
        <v>1.06875883986676</v>
      </c>
      <c r="M34" s="36" t="n">
        <v>2.14581777665897</v>
      </c>
      <c r="N34" s="36" t="n">
        <v>1.31977300368686</v>
      </c>
      <c r="O34" s="36" t="n">
        <f aca="false">SQRT(M34^2+N34^2)</f>
        <v>2.51919326608466</v>
      </c>
      <c r="P34" s="47" t="n">
        <f aca="false">IF(J34="","",MAX(0,J34-1.96*O34/100))</f>
        <v>0.283189979993947</v>
      </c>
      <c r="Q34" s="47" t="n">
        <f aca="false">IF(J34="","",MIN(1,J34+1.96*O34/100))</f>
        <v>0.381942356024465</v>
      </c>
      <c r="R34" s="32" t="str">
        <f aca="false">IF(L34="","",IF(ABS(L34)&lt;=O34,"Yes","No"))</f>
        <v>Yes</v>
      </c>
      <c r="S34" s="32" t="str">
        <f aca="false">IF(L34="","",IF(ABS(L34)&lt;=1.96*O34,"Yes","No"))</f>
        <v>Yes</v>
      </c>
      <c r="T34" s="66" t="n">
        <f aca="false">IF(D34="","",ROUND(SQRT(((D34+G34)*O34/100)^2+(J34*(D34+G34)*0.09272)^2),0))</f>
        <v>35</v>
      </c>
      <c r="U34" s="32"/>
    </row>
    <row r="35" customFormat="false" ht="15" hidden="false" customHeight="false" outlineLevel="0" collapsed="false">
      <c r="A35" s="32" t="s">
        <v>185</v>
      </c>
      <c r="B35" s="32" t="s">
        <v>232</v>
      </c>
      <c r="C35" s="32" t="s">
        <v>234</v>
      </c>
      <c r="D35" s="66" t="n">
        <v>486</v>
      </c>
      <c r="E35" s="66" t="n">
        <v>467</v>
      </c>
      <c r="F35" s="75" t="n">
        <f aca="false">IF(E35="","",D35-E35)</f>
        <v>19</v>
      </c>
      <c r="G35" s="66" t="n">
        <v>790</v>
      </c>
      <c r="H35" s="66" t="n">
        <v>782</v>
      </c>
      <c r="I35" s="75" t="n">
        <f aca="false">IF(H35="","",G35-H35)</f>
        <v>8</v>
      </c>
      <c r="J35" s="47" t="n">
        <f aca="false">IF(OR(D35="",D35+G35=0),"",D35/(D35+G35))</f>
        <v>0.380877742946708</v>
      </c>
      <c r="K35" s="47" t="n">
        <f aca="false">IF(E35="","",E35/(E35+H35))</f>
        <v>0.373899119295436</v>
      </c>
      <c r="L35" s="76" t="n">
        <f aca="false">IF(OR(K35="",J35=""),"",(J35-K35)*100)</f>
        <v>0.697862365127211</v>
      </c>
      <c r="M35" s="36" t="n">
        <v>2.20932000889648</v>
      </c>
      <c r="N35" s="36" t="n">
        <v>1.31977300368686</v>
      </c>
      <c r="O35" s="36" t="n">
        <f aca="false">SQRT(M35^2+N35^2)</f>
        <v>2.57349872410518</v>
      </c>
      <c r="P35" s="47" t="n">
        <f aca="false">IF(J35="","",MAX(0,J35-1.96*O35/100))</f>
        <v>0.330437167954247</v>
      </c>
      <c r="Q35" s="47" t="n">
        <f aca="false">IF(J35="","",MIN(1,J35+1.96*O35/100))</f>
        <v>0.43131831793917</v>
      </c>
      <c r="R35" s="32" t="str">
        <f aca="false">IF(L35="","",IF(ABS(L35)&lt;=O35,"Yes","No"))</f>
        <v>Yes</v>
      </c>
      <c r="S35" s="32" t="str">
        <f aca="false">IF(L35="","",IF(ABS(L35)&lt;=1.96*O35,"Yes","No"))</f>
        <v>Yes</v>
      </c>
      <c r="T35" s="66" t="n">
        <f aca="false">IF(D35="","",ROUND(SQRT(((D35+G35)*O35/100)^2+(J35*(D35+G35)*0.07717)^2),0))</f>
        <v>50</v>
      </c>
      <c r="U35" s="32"/>
    </row>
    <row r="36" customFormat="false" ht="15" hidden="false" customHeight="false" outlineLevel="0" collapsed="false">
      <c r="A36" s="32" t="s">
        <v>185</v>
      </c>
      <c r="B36" s="32" t="s">
        <v>232</v>
      </c>
      <c r="C36" s="32" t="s">
        <v>235</v>
      </c>
      <c r="D36" s="66" t="n">
        <v>139</v>
      </c>
      <c r="E36" s="66" t="n">
        <v>136</v>
      </c>
      <c r="F36" s="75" t="n">
        <f aca="false">IF(E36="","",D36-E36)</f>
        <v>3</v>
      </c>
      <c r="G36" s="66" t="n">
        <v>276</v>
      </c>
      <c r="H36" s="66" t="n">
        <v>278</v>
      </c>
      <c r="I36" s="75" t="n">
        <f aca="false">IF(H36="","",G36-H36)</f>
        <v>-2</v>
      </c>
      <c r="J36" s="47" t="n">
        <f aca="false">IF(OR(D36="",D36+G36=0),"",D36/(D36+G36))</f>
        <v>0.334939759036145</v>
      </c>
      <c r="K36" s="47" t="n">
        <f aca="false">IF(E36="","",E36/(E36+H36))</f>
        <v>0.328502415458937</v>
      </c>
      <c r="L36" s="76" t="n">
        <f aca="false">IF(OR(K36="",J36=""),"",(J36-K36)*100)</f>
        <v>0.643734357720738</v>
      </c>
      <c r="M36" s="36" t="n">
        <v>2.96262140037222</v>
      </c>
      <c r="N36" s="36" t="n">
        <v>1.31977300368686</v>
      </c>
      <c r="O36" s="36" t="n">
        <f aca="false">SQRT(M36^2+N36^2)</f>
        <v>3.24328943253668</v>
      </c>
      <c r="P36" s="47" t="n">
        <f aca="false">IF(J36="","",MAX(0,J36-1.96*O36/100))</f>
        <v>0.271371286158426</v>
      </c>
      <c r="Q36" s="47" t="n">
        <f aca="false">IF(J36="","",MIN(1,J36+1.96*O36/100))</f>
        <v>0.398508231913864</v>
      </c>
      <c r="R36" s="32" t="str">
        <f aca="false">IF(L36="","",IF(ABS(L36)&lt;=O36,"Yes","No"))</f>
        <v>Yes</v>
      </c>
      <c r="S36" s="32" t="str">
        <f aca="false">IF(L36="","",IF(ABS(L36)&lt;=1.96*O36,"Yes","No"))</f>
        <v>Yes</v>
      </c>
      <c r="T36" s="66" t="n">
        <f aca="false">IF(D36="","",ROUND(SQRT(((D36+G36)*O36/100)^2+(J36*(D36+G36)*0.14577)^2),0))</f>
        <v>24</v>
      </c>
      <c r="U36" s="32"/>
    </row>
    <row r="37" customFormat="false" ht="15" hidden="false" customHeight="false" outlineLevel="0" collapsed="false">
      <c r="A37" s="32" t="s">
        <v>185</v>
      </c>
      <c r="B37" s="32" t="s">
        <v>236</v>
      </c>
      <c r="C37" s="32" t="s">
        <v>236</v>
      </c>
      <c r="D37" s="66" t="n">
        <v>57</v>
      </c>
      <c r="E37" s="66" t="n">
        <v>68</v>
      </c>
      <c r="F37" s="75" t="n">
        <f aca="false">IF(E37="","",D37-E37)</f>
        <v>-11</v>
      </c>
      <c r="G37" s="66" t="n">
        <v>158</v>
      </c>
      <c r="H37" s="66" t="n">
        <v>153</v>
      </c>
      <c r="I37" s="75" t="n">
        <f aca="false">IF(H37="","",G37-H37)</f>
        <v>5</v>
      </c>
      <c r="J37" s="47" t="n">
        <f aca="false">IF(OR(D37="",D37+G37=0),"",D37/(D37+G37))</f>
        <v>0.265116279069767</v>
      </c>
      <c r="K37" s="47" t="n">
        <f aca="false">IF(E37="","",E37/(E37+H37))</f>
        <v>0.307692307692308</v>
      </c>
      <c r="L37" s="76" t="n">
        <f aca="false">IF(OR(K37="",J37=""),"",(J37-K37)*100)</f>
        <v>-4.25760286225403</v>
      </c>
      <c r="M37" s="36" t="n">
        <v>2.96262140037222</v>
      </c>
      <c r="N37" s="36" t="n">
        <v>1.31977300368686</v>
      </c>
      <c r="O37" s="36" t="n">
        <f aca="false">SQRT(M37^2+N37^2)</f>
        <v>3.24328943253668</v>
      </c>
      <c r="P37" s="47" t="n">
        <f aca="false">IF(J37="","",MAX(0,J37-1.96*O37/100))</f>
        <v>0.201547806192048</v>
      </c>
      <c r="Q37" s="47" t="n">
        <f aca="false">IF(J37="","",MIN(1,J37+1.96*O37/100))</f>
        <v>0.328684751947486</v>
      </c>
      <c r="R37" s="32" t="str">
        <f aca="false">IF(L37="","",IF(ABS(L37)&lt;=O37,"Yes","No"))</f>
        <v>No</v>
      </c>
      <c r="S37" s="32" t="str">
        <f aca="false">IF(L37="","",IF(ABS(L37)&lt;=1.96*O37,"Yes","No"))</f>
        <v>Yes</v>
      </c>
      <c r="T37" s="66" t="n">
        <f aca="false">IF(D37="","",ROUND(SQRT(((D37+G37)*O37/100)^2+(J37*(D37+G37)*0.14577)^2),0))</f>
        <v>11</v>
      </c>
      <c r="U37" s="32"/>
    </row>
    <row r="38" customFormat="false" ht="15" hidden="false" customHeight="false" outlineLevel="0" collapsed="false">
      <c r="A38" s="32" t="s">
        <v>185</v>
      </c>
      <c r="B38" s="32" t="s">
        <v>237</v>
      </c>
      <c r="C38" s="32" t="s">
        <v>238</v>
      </c>
      <c r="D38" s="66" t="n">
        <v>399</v>
      </c>
      <c r="E38" s="66" t="n">
        <v>432</v>
      </c>
      <c r="F38" s="75" t="n">
        <f aca="false">IF(E38="","",D38-E38)</f>
        <v>-33</v>
      </c>
      <c r="G38" s="66" t="n">
        <v>637</v>
      </c>
      <c r="H38" s="66" t="n">
        <v>705</v>
      </c>
      <c r="I38" s="75" t="n">
        <f aca="false">IF(H38="","",G38-H38)</f>
        <v>-68</v>
      </c>
      <c r="J38" s="47" t="n">
        <f aca="false">IF(OR(D38="",D38+G38=0),"",D38/(D38+G38))</f>
        <v>0.385135135135135</v>
      </c>
      <c r="K38" s="47" t="n">
        <f aca="false">IF(E38="","",E38/(E38+H38))</f>
        <v>0.379947229551451</v>
      </c>
      <c r="L38" s="76" t="n">
        <f aca="false">IF(OR(K38="",J38=""),"",(J38-K38)*100)</f>
        <v>0.518790558368398</v>
      </c>
      <c r="M38" s="36" t="n">
        <v>2.14581777665897</v>
      </c>
      <c r="N38" s="36" t="n">
        <v>1.31977300368686</v>
      </c>
      <c r="O38" s="36" t="n">
        <f aca="false">SQRT(M38^2+N38^2)</f>
        <v>2.51919326608466</v>
      </c>
      <c r="P38" s="47" t="n">
        <f aca="false">IF(J38="","",MAX(0,J38-1.96*O38/100))</f>
        <v>0.335758947119876</v>
      </c>
      <c r="Q38" s="47" t="n">
        <f aca="false">IF(J38="","",MIN(1,J38+1.96*O38/100))</f>
        <v>0.434511323150395</v>
      </c>
      <c r="R38" s="32" t="str">
        <f aca="false">IF(L38="","",IF(ABS(L38)&lt;=O38,"Yes","No"))</f>
        <v>Yes</v>
      </c>
      <c r="S38" s="32" t="str">
        <f aca="false">IF(L38="","",IF(ABS(L38)&lt;=1.96*O38,"Yes","No"))</f>
        <v>Yes</v>
      </c>
      <c r="T38" s="66" t="n">
        <f aca="false">IF(D38="","",ROUND(SQRT(((D38+G38)*O38/100)^2+(J38*(D38+G38)*0.09272)^2),0))</f>
        <v>45</v>
      </c>
      <c r="U38" s="32"/>
    </row>
    <row r="39" customFormat="false" ht="15" hidden="false" customHeight="false" outlineLevel="0" collapsed="false">
      <c r="A39" s="32" t="s">
        <v>185</v>
      </c>
      <c r="B39" s="32" t="s">
        <v>237</v>
      </c>
      <c r="C39" s="32" t="s">
        <v>239</v>
      </c>
      <c r="D39" s="66" t="n">
        <v>292</v>
      </c>
      <c r="E39" s="66" t="n">
        <v>296</v>
      </c>
      <c r="F39" s="75" t="n">
        <f aca="false">IF(E39="","",D39-E39)</f>
        <v>-4</v>
      </c>
      <c r="G39" s="66" t="n">
        <v>513</v>
      </c>
      <c r="H39" s="66" t="n">
        <v>529</v>
      </c>
      <c r="I39" s="75" t="n">
        <f aca="false">IF(H39="","",G39-H39)</f>
        <v>-16</v>
      </c>
      <c r="J39" s="47" t="n">
        <f aca="false">IF(OR(D39="",D39+G39=0),"",D39/(D39+G39))</f>
        <v>0.362732919254658</v>
      </c>
      <c r="K39" s="47" t="n">
        <f aca="false">IF(E39="","",E39/(E39+H39))</f>
        <v>0.358787878787879</v>
      </c>
      <c r="L39" s="76" t="n">
        <f aca="false">IF(OR(K39="",J39=""),"",(J39-K39)*100)</f>
        <v>0.394504046677963</v>
      </c>
      <c r="M39" s="36" t="n">
        <v>2.14581777665897</v>
      </c>
      <c r="N39" s="36" t="n">
        <v>1.31977300368686</v>
      </c>
      <c r="O39" s="36" t="n">
        <f aca="false">SQRT(M39^2+N39^2)</f>
        <v>2.51919326608466</v>
      </c>
      <c r="P39" s="47" t="n">
        <f aca="false">IF(J39="","",MAX(0,J39-1.96*O39/100))</f>
        <v>0.313356731239399</v>
      </c>
      <c r="Q39" s="47" t="n">
        <f aca="false">IF(J39="","",MIN(1,J39+1.96*O39/100))</f>
        <v>0.412109107269918</v>
      </c>
      <c r="R39" s="32" t="str">
        <f aca="false">IF(L39="","",IF(ABS(L39)&lt;=O39,"Yes","No"))</f>
        <v>Yes</v>
      </c>
      <c r="S39" s="32" t="str">
        <f aca="false">IF(L39="","",IF(ABS(L39)&lt;=1.96*O39,"Yes","No"))</f>
        <v>Yes</v>
      </c>
      <c r="T39" s="66" t="n">
        <f aca="false">IF(D39="","",ROUND(SQRT(((D39+G39)*O39/100)^2+(J39*(D39+G39)*0.09272)^2),0))</f>
        <v>34</v>
      </c>
      <c r="U39" s="32"/>
    </row>
    <row r="40" customFormat="false" ht="15" hidden="false" customHeight="false" outlineLevel="0" collapsed="false">
      <c r="A40" s="32" t="s">
        <v>185</v>
      </c>
      <c r="B40" s="32" t="s">
        <v>237</v>
      </c>
      <c r="C40" s="32" t="s">
        <v>240</v>
      </c>
      <c r="D40" s="66" t="n">
        <v>429</v>
      </c>
      <c r="E40" s="66" t="n">
        <v>460</v>
      </c>
      <c r="F40" s="75" t="n">
        <f aca="false">IF(E40="","",D40-E40)</f>
        <v>-31</v>
      </c>
      <c r="G40" s="66" t="n">
        <v>731</v>
      </c>
      <c r="H40" s="66" t="n">
        <v>791</v>
      </c>
      <c r="I40" s="75" t="n">
        <f aca="false">IF(H40="","",G40-H40)</f>
        <v>-60</v>
      </c>
      <c r="J40" s="47" t="n">
        <f aca="false">IF(OR(D40="",D40+G40=0),"",D40/(D40+G40))</f>
        <v>0.369827586206897</v>
      </c>
      <c r="K40" s="47" t="n">
        <f aca="false">IF(E40="","",E40/(E40+H40))</f>
        <v>0.367705835331735</v>
      </c>
      <c r="L40" s="76" t="n">
        <f aca="false">IF(OR(K40="",J40=""),"",(J40-K40)*100)</f>
        <v>0.212175087516192</v>
      </c>
      <c r="M40" s="36" t="n">
        <v>2.14581777665897</v>
      </c>
      <c r="N40" s="36" t="n">
        <v>1.31977300368686</v>
      </c>
      <c r="O40" s="36" t="n">
        <f aca="false">SQRT(M40^2+N40^2)</f>
        <v>2.51919326608466</v>
      </c>
      <c r="P40" s="47" t="n">
        <f aca="false">IF(J40="","",MAX(0,J40-1.96*O40/100))</f>
        <v>0.320451398191637</v>
      </c>
      <c r="Q40" s="47" t="n">
        <f aca="false">IF(J40="","",MIN(1,J40+1.96*O40/100))</f>
        <v>0.419203774222156</v>
      </c>
      <c r="R40" s="32" t="str">
        <f aca="false">IF(L40="","",IF(ABS(L40)&lt;=O40,"Yes","No"))</f>
        <v>Yes</v>
      </c>
      <c r="S40" s="32" t="str">
        <f aca="false">IF(L40="","",IF(ABS(L40)&lt;=1.96*O40,"Yes","No"))</f>
        <v>Yes</v>
      </c>
      <c r="T40" s="66" t="n">
        <f aca="false">IF(D40="","",ROUND(SQRT(((D40+G40)*O40/100)^2+(J40*(D40+G40)*0.09272)^2),0))</f>
        <v>49</v>
      </c>
      <c r="U40" s="32"/>
    </row>
    <row r="41" customFormat="false" ht="15" hidden="false" customHeight="false" outlineLevel="0" collapsed="false">
      <c r="A41" s="32" t="s">
        <v>185</v>
      </c>
      <c r="B41" s="32" t="s">
        <v>237</v>
      </c>
      <c r="C41" s="32" t="s">
        <v>241</v>
      </c>
      <c r="D41" s="66" t="n">
        <v>382</v>
      </c>
      <c r="E41" s="66" t="n">
        <v>425</v>
      </c>
      <c r="F41" s="75" t="n">
        <f aca="false">IF(E41="","",D41-E41)</f>
        <v>-43</v>
      </c>
      <c r="G41" s="66" t="n">
        <v>813</v>
      </c>
      <c r="H41" s="66" t="n">
        <v>920</v>
      </c>
      <c r="I41" s="75" t="n">
        <f aca="false">IF(H41="","",G41-H41)</f>
        <v>-107</v>
      </c>
      <c r="J41" s="47" t="n">
        <f aca="false">IF(OR(D41="",D41+G41=0),"",D41/(D41+G41))</f>
        <v>0.319665271966527</v>
      </c>
      <c r="K41" s="47" t="n">
        <f aca="false">IF(E41="","",E41/(E41+H41))</f>
        <v>0.315985130111524</v>
      </c>
      <c r="L41" s="76" t="n">
        <f aca="false">IF(OR(K41="",J41=""),"",(J41-K41)*100)</f>
        <v>0.368014185500304</v>
      </c>
      <c r="M41" s="36" t="n">
        <v>2.20932000889648</v>
      </c>
      <c r="N41" s="36" t="n">
        <v>1.31977300368686</v>
      </c>
      <c r="O41" s="36" t="n">
        <f aca="false">SQRT(M41^2+N41^2)</f>
        <v>2.57349872410518</v>
      </c>
      <c r="P41" s="47" t="n">
        <f aca="false">IF(J41="","",MAX(0,J41-1.96*O41/100))</f>
        <v>0.269224696974066</v>
      </c>
      <c r="Q41" s="47" t="n">
        <f aca="false">IF(J41="","",MIN(1,J41+1.96*O41/100))</f>
        <v>0.370105846958989</v>
      </c>
      <c r="R41" s="32" t="str">
        <f aca="false">IF(L41="","",IF(ABS(L41)&lt;=O41,"Yes","No"))</f>
        <v>Yes</v>
      </c>
      <c r="S41" s="32" t="str">
        <f aca="false">IF(L41="","",IF(ABS(L41)&lt;=1.96*O41,"Yes","No"))</f>
        <v>Yes</v>
      </c>
      <c r="T41" s="66" t="n">
        <f aca="false">IF(D41="","",ROUND(SQRT(((D41+G41)*O41/100)^2+(J41*(D41+G41)*0.07717)^2),0))</f>
        <v>43</v>
      </c>
      <c r="U41" s="32"/>
    </row>
    <row r="42" customFormat="false" ht="15" hidden="false" customHeight="false" outlineLevel="0" collapsed="false">
      <c r="A42" s="32" t="s">
        <v>185</v>
      </c>
      <c r="B42" s="32" t="s">
        <v>237</v>
      </c>
      <c r="C42" s="32" t="s">
        <v>242</v>
      </c>
      <c r="D42" s="66" t="n">
        <v>346</v>
      </c>
      <c r="E42" s="66" t="n">
        <v>397</v>
      </c>
      <c r="F42" s="75" t="n">
        <f aca="false">IF(E42="","",D42-E42)</f>
        <v>-51</v>
      </c>
      <c r="G42" s="66" t="n">
        <v>703</v>
      </c>
      <c r="H42" s="66" t="n">
        <v>692</v>
      </c>
      <c r="I42" s="75" t="n">
        <f aca="false">IF(H42="","",G42-H42)</f>
        <v>11</v>
      </c>
      <c r="J42" s="47" t="n">
        <f aca="false">IF(OR(D42="",D42+G42=0),"",D42/(D42+G42))</f>
        <v>0.329837940896092</v>
      </c>
      <c r="K42" s="47" t="n">
        <f aca="false">IF(E42="","",E42/(E42+H42))</f>
        <v>0.36455463728191</v>
      </c>
      <c r="L42" s="76" t="n">
        <f aca="false">IF(OR(K42="",J42=""),"",(J42-K42)*100)</f>
        <v>-3.47166963858185</v>
      </c>
      <c r="M42" s="36" t="n">
        <v>2.14581777665897</v>
      </c>
      <c r="N42" s="36" t="n">
        <v>1.31977300368686</v>
      </c>
      <c r="O42" s="36" t="n">
        <f aca="false">SQRT(M42^2+N42^2)</f>
        <v>2.51919326608466</v>
      </c>
      <c r="P42" s="47" t="n">
        <f aca="false">IF(J42="","",MAX(0,J42-1.96*O42/100))</f>
        <v>0.280461752880832</v>
      </c>
      <c r="Q42" s="47" t="n">
        <f aca="false">IF(J42="","",MIN(1,J42+1.96*O42/100))</f>
        <v>0.379214128911351</v>
      </c>
      <c r="R42" s="32" t="str">
        <f aca="false">IF(L42="","",IF(ABS(L42)&lt;=O42,"Yes","No"))</f>
        <v>No</v>
      </c>
      <c r="S42" s="32" t="str">
        <f aca="false">IF(L42="","",IF(ABS(L42)&lt;=1.96*O42,"Yes","No"))</f>
        <v>Yes</v>
      </c>
      <c r="T42" s="66" t="n">
        <f aca="false">IF(D42="","",ROUND(SQRT(((D42+G42)*O42/100)^2+(J42*(D42+G42)*0.09272)^2),0))</f>
        <v>42</v>
      </c>
      <c r="U42" s="32"/>
    </row>
    <row r="43" customFormat="false" ht="15" hidden="false" customHeight="false" outlineLevel="0" collapsed="false">
      <c r="A43" s="32" t="s">
        <v>185</v>
      </c>
      <c r="B43" s="32" t="s">
        <v>243</v>
      </c>
      <c r="C43" s="32" t="s">
        <v>244</v>
      </c>
      <c r="D43" s="66" t="n">
        <v>179</v>
      </c>
      <c r="E43" s="66" t="n">
        <v>175</v>
      </c>
      <c r="F43" s="75" t="n">
        <f aca="false">IF(E43="","",D43-E43)</f>
        <v>4</v>
      </c>
      <c r="G43" s="66" t="n">
        <v>201</v>
      </c>
      <c r="H43" s="66" t="n">
        <v>212</v>
      </c>
      <c r="I43" s="75" t="n">
        <f aca="false">IF(H43="","",G43-H43)</f>
        <v>-11</v>
      </c>
      <c r="J43" s="47" t="n">
        <f aca="false">IF(OR(D43="",D43+G43=0),"",D43/(D43+G43))</f>
        <v>0.471052631578947</v>
      </c>
      <c r="K43" s="47" t="n">
        <f aca="false">IF(E43="","",E43/(E43+H43))</f>
        <v>0.452196382428941</v>
      </c>
      <c r="L43" s="76" t="n">
        <f aca="false">IF(OR(K43="",J43=""),"",(J43-K43)*100)</f>
        <v>1.88562491500068</v>
      </c>
      <c r="M43" s="36" t="n">
        <v>2.96262140037222</v>
      </c>
      <c r="N43" s="36" t="n">
        <v>1.31977300368686</v>
      </c>
      <c r="O43" s="36" t="n">
        <f aca="false">SQRT(M43^2+N43^2)</f>
        <v>3.24328943253668</v>
      </c>
      <c r="P43" s="47" t="n">
        <f aca="false">IF(J43="","",MAX(0,J43-1.96*O43/100))</f>
        <v>0.407484158701228</v>
      </c>
      <c r="Q43" s="47" t="n">
        <f aca="false">IF(J43="","",MIN(1,J43+1.96*O43/100))</f>
        <v>0.534621104456666</v>
      </c>
      <c r="R43" s="32" t="str">
        <f aca="false">IF(L43="","",IF(ABS(L43)&lt;=O43,"Yes","No"))</f>
        <v>Yes</v>
      </c>
      <c r="S43" s="32" t="str">
        <f aca="false">IF(L43="","",IF(ABS(L43)&lt;=1.96*O43,"Yes","No"))</f>
        <v>Yes</v>
      </c>
      <c r="T43" s="66" t="n">
        <f aca="false">IF(D43="","",ROUND(SQRT(((D43+G43)*O43/100)^2+(J43*(D43+G43)*0.14577)^2),0))</f>
        <v>29</v>
      </c>
      <c r="U43" s="32"/>
    </row>
    <row r="44" customFormat="false" ht="15" hidden="false" customHeight="false" outlineLevel="0" collapsed="false">
      <c r="A44" s="32" t="s">
        <v>185</v>
      </c>
      <c r="B44" s="32" t="s">
        <v>243</v>
      </c>
      <c r="C44" s="32" t="s">
        <v>245</v>
      </c>
      <c r="D44" s="66" t="n">
        <v>191</v>
      </c>
      <c r="E44" s="66" t="n">
        <v>184</v>
      </c>
      <c r="F44" s="75" t="n">
        <f aca="false">IF(E44="","",D44-E44)</f>
        <v>7</v>
      </c>
      <c r="G44" s="66" t="n">
        <v>200</v>
      </c>
      <c r="H44" s="66" t="n">
        <v>208</v>
      </c>
      <c r="I44" s="75" t="n">
        <f aca="false">IF(H44="","",G44-H44)</f>
        <v>-8</v>
      </c>
      <c r="J44" s="47" t="n">
        <f aca="false">IF(OR(D44="",D44+G44=0),"",D44/(D44+G44))</f>
        <v>0.48849104859335</v>
      </c>
      <c r="K44" s="47" t="n">
        <f aca="false">IF(E44="","",E44/(E44+H44))</f>
        <v>0.469387755102041</v>
      </c>
      <c r="L44" s="76" t="n">
        <f aca="false">IF(OR(K44="",J44=""),"",(J44-K44)*100)</f>
        <v>1.91032934913096</v>
      </c>
      <c r="M44" s="36" t="n">
        <v>2.96262140037222</v>
      </c>
      <c r="N44" s="36" t="n">
        <v>1.31977300368686</v>
      </c>
      <c r="O44" s="36" t="n">
        <f aca="false">SQRT(M44^2+N44^2)</f>
        <v>3.24328943253668</v>
      </c>
      <c r="P44" s="47" t="n">
        <f aca="false">IF(J44="","",MAX(0,J44-1.96*O44/100))</f>
        <v>0.424922575715631</v>
      </c>
      <c r="Q44" s="47" t="n">
        <f aca="false">IF(J44="","",MIN(1,J44+1.96*O44/100))</f>
        <v>0.552059521471069</v>
      </c>
      <c r="R44" s="32" t="str">
        <f aca="false">IF(L44="","",IF(ABS(L44)&lt;=O44,"Yes","No"))</f>
        <v>Yes</v>
      </c>
      <c r="S44" s="32" t="str">
        <f aca="false">IF(L44="","",IF(ABS(L44)&lt;=1.96*O44,"Yes","No"))</f>
        <v>Yes</v>
      </c>
      <c r="T44" s="66" t="n">
        <f aca="false">IF(D44="","",ROUND(SQRT(((D44+G44)*O44/100)^2+(J44*(D44+G44)*0.14577)^2),0))</f>
        <v>31</v>
      </c>
      <c r="U44" s="32"/>
    </row>
    <row r="45" customFormat="false" ht="15" hidden="false" customHeight="false" outlineLevel="0" collapsed="false">
      <c r="A45" s="32" t="s">
        <v>185</v>
      </c>
      <c r="B45" s="32" t="s">
        <v>243</v>
      </c>
      <c r="C45" s="32" t="s">
        <v>246</v>
      </c>
      <c r="D45" s="66" t="n">
        <v>108</v>
      </c>
      <c r="E45" s="66" t="n">
        <v>102</v>
      </c>
      <c r="F45" s="75" t="n">
        <f aca="false">IF(E45="","",D45-E45)</f>
        <v>6</v>
      </c>
      <c r="G45" s="66" t="n">
        <v>197</v>
      </c>
      <c r="H45" s="66" t="n">
        <v>192</v>
      </c>
      <c r="I45" s="75" t="n">
        <f aca="false">IF(H45="","",G45-H45)</f>
        <v>5</v>
      </c>
      <c r="J45" s="47" t="n">
        <f aca="false">IF(OR(D45="",D45+G45=0),"",D45/(D45+G45))</f>
        <v>0.354098360655738</v>
      </c>
      <c r="K45" s="47" t="n">
        <f aca="false">IF(E45="","",E45/(E45+H45))</f>
        <v>0.346938775510204</v>
      </c>
      <c r="L45" s="76" t="n">
        <f aca="false">IF(OR(K45="",J45=""),"",(J45-K45)*100)</f>
        <v>0.715958514553361</v>
      </c>
      <c r="M45" s="36" t="n">
        <v>2.96262140037222</v>
      </c>
      <c r="N45" s="36" t="n">
        <v>1.31977300368686</v>
      </c>
      <c r="O45" s="36" t="n">
        <f aca="false">SQRT(M45^2+N45^2)</f>
        <v>3.24328943253668</v>
      </c>
      <c r="P45" s="47" t="n">
        <f aca="false">IF(J45="","",MAX(0,J45-1.96*O45/100))</f>
        <v>0.290529887778019</v>
      </c>
      <c r="Q45" s="47" t="n">
        <f aca="false">IF(J45="","",MIN(1,J45+1.96*O45/100))</f>
        <v>0.417666833533457</v>
      </c>
      <c r="R45" s="32" t="str">
        <f aca="false">IF(L45="","",IF(ABS(L45)&lt;=O45,"Yes","No"))</f>
        <v>Yes</v>
      </c>
      <c r="S45" s="32" t="str">
        <f aca="false">IF(L45="","",IF(ABS(L45)&lt;=1.96*O45,"Yes","No"))</f>
        <v>Yes</v>
      </c>
      <c r="T45" s="66" t="n">
        <f aca="false">IF(D45="","",ROUND(SQRT(((D45+G45)*O45/100)^2+(J45*(D45+G45)*0.14577)^2),0))</f>
        <v>19</v>
      </c>
      <c r="U45" s="32"/>
    </row>
    <row r="46" customFormat="false" ht="15" hidden="false" customHeight="false" outlineLevel="0" collapsed="false">
      <c r="A46" s="32" t="s">
        <v>185</v>
      </c>
      <c r="B46" s="32" t="s">
        <v>243</v>
      </c>
      <c r="C46" s="32" t="s">
        <v>247</v>
      </c>
      <c r="D46" s="66" t="n">
        <v>185</v>
      </c>
      <c r="E46" s="66" t="n">
        <v>194</v>
      </c>
      <c r="F46" s="75" t="n">
        <f aca="false">IF(E46="","",D46-E46)</f>
        <v>-9</v>
      </c>
      <c r="G46" s="66" t="n">
        <v>278</v>
      </c>
      <c r="H46" s="66" t="n">
        <v>296</v>
      </c>
      <c r="I46" s="75" t="n">
        <f aca="false">IF(H46="","",G46-H46)</f>
        <v>-18</v>
      </c>
      <c r="J46" s="47" t="n">
        <f aca="false">IF(OR(D46="",D46+G46=0),"",D46/(D46+G46))</f>
        <v>0.399568034557235</v>
      </c>
      <c r="K46" s="47" t="n">
        <f aca="false">IF(E46="","",E46/(E46+H46))</f>
        <v>0.395918367346939</v>
      </c>
      <c r="L46" s="76" t="n">
        <f aca="false">IF(OR(K46="",J46=""),"",(J46-K46)*100)</f>
        <v>0.364966721029669</v>
      </c>
      <c r="M46" s="36" t="n">
        <v>2.96262140037222</v>
      </c>
      <c r="N46" s="36" t="n">
        <v>1.31977300368686</v>
      </c>
      <c r="O46" s="36" t="n">
        <f aca="false">SQRT(M46^2+N46^2)</f>
        <v>3.24328943253668</v>
      </c>
      <c r="P46" s="47" t="n">
        <f aca="false">IF(J46="","",MAX(0,J46-1.96*O46/100))</f>
        <v>0.335999561679517</v>
      </c>
      <c r="Q46" s="47" t="n">
        <f aca="false">IF(J46="","",MIN(1,J46+1.96*O46/100))</f>
        <v>0.463136507434954</v>
      </c>
      <c r="R46" s="32" t="str">
        <f aca="false">IF(L46="","",IF(ABS(L46)&lt;=O46,"Yes","No"))</f>
        <v>Yes</v>
      </c>
      <c r="S46" s="32" t="str">
        <f aca="false">IF(L46="","",IF(ABS(L46)&lt;=1.96*O46,"Yes","No"))</f>
        <v>Yes</v>
      </c>
      <c r="T46" s="66" t="n">
        <f aca="false">IF(D46="","",ROUND(SQRT(((D46+G46)*O46/100)^2+(J46*(D46+G46)*0.14577)^2),0))</f>
        <v>31</v>
      </c>
      <c r="U46" s="32"/>
    </row>
    <row r="47" customFormat="false" ht="15" hidden="false" customHeight="false" outlineLevel="0" collapsed="false">
      <c r="A47" s="32" t="s">
        <v>185</v>
      </c>
      <c r="B47" s="32" t="s">
        <v>248</v>
      </c>
      <c r="C47" s="32" t="s">
        <v>249</v>
      </c>
      <c r="D47" s="66" t="n">
        <v>267</v>
      </c>
      <c r="E47" s="66" t="n">
        <v>298</v>
      </c>
      <c r="F47" s="75" t="n">
        <f aca="false">IF(E47="","",D47-E47)</f>
        <v>-31</v>
      </c>
      <c r="G47" s="66" t="n">
        <v>657</v>
      </c>
      <c r="H47" s="66" t="n">
        <v>649</v>
      </c>
      <c r="I47" s="75" t="n">
        <f aca="false">IF(H47="","",G47-H47)</f>
        <v>8</v>
      </c>
      <c r="J47" s="47" t="n">
        <f aca="false">IF(OR(D47="",D47+G47=0),"",D47/(D47+G47))</f>
        <v>0.288961038961039</v>
      </c>
      <c r="K47" s="47" t="n">
        <f aca="false">IF(E47="","",E47/(E47+H47))</f>
        <v>0.31467793030623</v>
      </c>
      <c r="L47" s="76" t="n">
        <f aca="false">IF(OR(K47="",J47=""),"",(J47-K47)*100)</f>
        <v>-2.57168913451912</v>
      </c>
      <c r="M47" s="36" t="n">
        <v>2.14581777665897</v>
      </c>
      <c r="N47" s="36" t="n">
        <v>1.31977300368686</v>
      </c>
      <c r="O47" s="36" t="n">
        <f aca="false">SQRT(M47^2+N47^2)</f>
        <v>2.51919326608466</v>
      </c>
      <c r="P47" s="47" t="n">
        <f aca="false">IF(J47="","",MAX(0,J47-1.96*O47/100))</f>
        <v>0.23958485094578</v>
      </c>
      <c r="Q47" s="47" t="n">
        <f aca="false">IF(J47="","",MIN(1,J47+1.96*O47/100))</f>
        <v>0.338337226976298</v>
      </c>
      <c r="R47" s="32" t="str">
        <f aca="false">IF(L47="","",IF(ABS(L47)&lt;=O47,"Yes","No"))</f>
        <v>No</v>
      </c>
      <c r="S47" s="32" t="str">
        <f aca="false">IF(L47="","",IF(ABS(L47)&lt;=1.96*O47,"Yes","No"))</f>
        <v>Yes</v>
      </c>
      <c r="T47" s="66" t="n">
        <f aca="false">IF(D47="","",ROUND(SQRT(((D47+G47)*O47/100)^2+(J47*(D47+G47)*0.09272)^2),0))</f>
        <v>34</v>
      </c>
      <c r="U47" s="32"/>
    </row>
    <row r="48" customFormat="false" ht="15" hidden="false" customHeight="false" outlineLevel="0" collapsed="false">
      <c r="A48" s="32" t="s">
        <v>185</v>
      </c>
      <c r="B48" s="32" t="s">
        <v>248</v>
      </c>
      <c r="C48" s="32" t="s">
        <v>250</v>
      </c>
      <c r="D48" s="66" t="n">
        <v>240</v>
      </c>
      <c r="E48" s="66" t="n">
        <v>253</v>
      </c>
      <c r="F48" s="75" t="n">
        <f aca="false">IF(E48="","",D48-E48)</f>
        <v>-13</v>
      </c>
      <c r="G48" s="66" t="n">
        <v>661</v>
      </c>
      <c r="H48" s="66" t="n">
        <v>710</v>
      </c>
      <c r="I48" s="75" t="n">
        <f aca="false">IF(H48="","",G48-H48)</f>
        <v>-49</v>
      </c>
      <c r="J48" s="47" t="n">
        <f aca="false">IF(OR(D48="",D48+G48=0),"",D48/(D48+G48))</f>
        <v>0.266370699223086</v>
      </c>
      <c r="K48" s="47" t="n">
        <f aca="false">IF(E48="","",E48/(E48+H48))</f>
        <v>0.262720664589823</v>
      </c>
      <c r="L48" s="76" t="n">
        <f aca="false">IF(OR(K48="",J48=""),"",(J48-K48)*100)</f>
        <v>0.365003463326202</v>
      </c>
      <c r="M48" s="36" t="n">
        <v>2.14581777665897</v>
      </c>
      <c r="N48" s="36" t="n">
        <v>1.31977300368686</v>
      </c>
      <c r="O48" s="36" t="n">
        <f aca="false">SQRT(M48^2+N48^2)</f>
        <v>2.51919326608466</v>
      </c>
      <c r="P48" s="47" t="n">
        <f aca="false">IF(J48="","",MAX(0,J48-1.96*O48/100))</f>
        <v>0.216994511207826</v>
      </c>
      <c r="Q48" s="47" t="n">
        <f aca="false">IF(J48="","",MIN(1,J48+1.96*O48/100))</f>
        <v>0.315746887238345</v>
      </c>
      <c r="R48" s="32" t="str">
        <f aca="false">IF(L48="","",IF(ABS(L48)&lt;=O48,"Yes","No"))</f>
        <v>Yes</v>
      </c>
      <c r="S48" s="32" t="str">
        <f aca="false">IF(L48="","",IF(ABS(L48)&lt;=1.96*O48,"Yes","No"))</f>
        <v>Yes</v>
      </c>
      <c r="T48" s="66" t="n">
        <f aca="false">IF(D48="","",ROUND(SQRT(((D48+G48)*O48/100)^2+(J48*(D48+G48)*0.09272)^2),0))</f>
        <v>32</v>
      </c>
      <c r="U48" s="32"/>
    </row>
    <row r="49" customFormat="false" ht="15" hidden="false" customHeight="false" outlineLevel="0" collapsed="false">
      <c r="A49" s="32" t="s">
        <v>185</v>
      </c>
      <c r="B49" s="32" t="s">
        <v>248</v>
      </c>
      <c r="C49" s="32" t="s">
        <v>251</v>
      </c>
      <c r="D49" s="66" t="n">
        <v>232</v>
      </c>
      <c r="E49" s="66" t="n">
        <v>238</v>
      </c>
      <c r="F49" s="75" t="n">
        <f aca="false">IF(E49="","",D49-E49)</f>
        <v>-6</v>
      </c>
      <c r="G49" s="66" t="n">
        <v>586</v>
      </c>
      <c r="H49" s="66" t="n">
        <v>586</v>
      </c>
      <c r="I49" s="75" t="n">
        <f aca="false">IF(H49="","",G49-H49)</f>
        <v>0</v>
      </c>
      <c r="J49" s="47" t="n">
        <f aca="false">IF(OR(D49="",D49+G49=0),"",D49/(D49+G49))</f>
        <v>0.28361858190709</v>
      </c>
      <c r="K49" s="47" t="n">
        <f aca="false">IF(E49="","",E49/(E49+H49))</f>
        <v>0.288834951456311</v>
      </c>
      <c r="L49" s="76" t="n">
        <f aca="false">IF(OR(K49="",J49=""),"",(J49-K49)*100)</f>
        <v>-0.521636954922022</v>
      </c>
      <c r="M49" s="36" t="n">
        <v>2.14581777665897</v>
      </c>
      <c r="N49" s="36" t="n">
        <v>1.31977300368686</v>
      </c>
      <c r="O49" s="36" t="n">
        <f aca="false">SQRT(M49^2+N49^2)</f>
        <v>2.51919326608466</v>
      </c>
      <c r="P49" s="47" t="n">
        <f aca="false">IF(J49="","",MAX(0,J49-1.96*O49/100))</f>
        <v>0.234242393891831</v>
      </c>
      <c r="Q49" s="47" t="n">
        <f aca="false">IF(J49="","",MIN(1,J49+1.96*O49/100))</f>
        <v>0.33299476992235</v>
      </c>
      <c r="R49" s="32" t="str">
        <f aca="false">IF(L49="","",IF(ABS(L49)&lt;=O49,"Yes","No"))</f>
        <v>Yes</v>
      </c>
      <c r="S49" s="32" t="str">
        <f aca="false">IF(L49="","",IF(ABS(L49)&lt;=1.96*O49,"Yes","No"))</f>
        <v>Yes</v>
      </c>
      <c r="T49" s="66" t="n">
        <f aca="false">IF(D49="","",ROUND(SQRT(((D49+G49)*O49/100)^2+(J49*(D49+G49)*0.09272)^2),0))</f>
        <v>30</v>
      </c>
      <c r="U49" s="32"/>
    </row>
    <row r="50" customFormat="false" ht="15" hidden="false" customHeight="false" outlineLevel="0" collapsed="false">
      <c r="A50" s="32" t="s">
        <v>185</v>
      </c>
      <c r="B50" s="32" t="s">
        <v>252</v>
      </c>
      <c r="C50" s="32" t="s">
        <v>253</v>
      </c>
      <c r="D50" s="66" t="n">
        <v>213</v>
      </c>
      <c r="E50" s="66" t="n">
        <v>238</v>
      </c>
      <c r="F50" s="75" t="n">
        <f aca="false">IF(E50="","",D50-E50)</f>
        <v>-25</v>
      </c>
      <c r="G50" s="66" t="n">
        <v>580</v>
      </c>
      <c r="H50" s="66" t="n">
        <v>541</v>
      </c>
      <c r="I50" s="75" t="n">
        <f aca="false">IF(H50="","",G50-H50)</f>
        <v>39</v>
      </c>
      <c r="J50" s="47" t="n">
        <f aca="false">IF(OR(D50="",D50+G50=0),"",D50/(D50+G50))</f>
        <v>0.26860025220681</v>
      </c>
      <c r="K50" s="47" t="n">
        <f aca="false">IF(E50="","",E50/(E50+H50))</f>
        <v>0.305519897304236</v>
      </c>
      <c r="L50" s="76" t="n">
        <f aca="false">IF(OR(K50="",J50=""),"",(J50-K50)*100)</f>
        <v>-3.69196450974266</v>
      </c>
      <c r="M50" s="36" t="n">
        <v>2.14581777665897</v>
      </c>
      <c r="N50" s="36" t="n">
        <v>1.31977300368686</v>
      </c>
      <c r="O50" s="36" t="n">
        <f aca="false">SQRT(M50^2+N50^2)</f>
        <v>2.51919326608466</v>
      </c>
      <c r="P50" s="47" t="n">
        <f aca="false">IF(J50="","",MAX(0,J50-1.96*O50/100))</f>
        <v>0.21922406419155</v>
      </c>
      <c r="Q50" s="47" t="n">
        <f aca="false">IF(J50="","",MIN(1,J50+1.96*O50/100))</f>
        <v>0.317976440222069</v>
      </c>
      <c r="R50" s="32" t="str">
        <f aca="false">IF(L50="","",IF(ABS(L50)&lt;=O50,"Yes","No"))</f>
        <v>No</v>
      </c>
      <c r="S50" s="32" t="str">
        <f aca="false">IF(L50="","",IF(ABS(L50)&lt;=1.96*O50,"Yes","No"))</f>
        <v>Yes</v>
      </c>
      <c r="T50" s="66" t="n">
        <f aca="false">IF(D50="","",ROUND(SQRT(((D50+G50)*O50/100)^2+(J50*(D50+G50)*0.09272)^2),0))</f>
        <v>28</v>
      </c>
      <c r="U50" s="32"/>
    </row>
    <row r="51" customFormat="false" ht="15" hidden="false" customHeight="false" outlineLevel="0" collapsed="false">
      <c r="A51" s="32" t="s">
        <v>185</v>
      </c>
      <c r="B51" s="32" t="s">
        <v>252</v>
      </c>
      <c r="C51" s="32" t="s">
        <v>254</v>
      </c>
      <c r="D51" s="66" t="n">
        <v>104</v>
      </c>
      <c r="E51" s="66" t="n">
        <v>103</v>
      </c>
      <c r="F51" s="75" t="n">
        <f aca="false">IF(E51="","",D51-E51)</f>
        <v>1</v>
      </c>
      <c r="G51" s="66" t="n">
        <v>292</v>
      </c>
      <c r="H51" s="66" t="n">
        <v>292</v>
      </c>
      <c r="I51" s="75" t="n">
        <f aca="false">IF(H51="","",G51-H51)</f>
        <v>0</v>
      </c>
      <c r="J51" s="47" t="n">
        <f aca="false">IF(OR(D51="",D51+G51=0),"",D51/(D51+G51))</f>
        <v>0.262626262626263</v>
      </c>
      <c r="K51" s="47" t="n">
        <f aca="false">IF(E51="","",E51/(E51+H51))</f>
        <v>0.260759493670886</v>
      </c>
      <c r="L51" s="76" t="n">
        <f aca="false">IF(OR(K51="",J51=""),"",(J51-K51)*100)</f>
        <v>0.186676895537657</v>
      </c>
      <c r="M51" s="36" t="n">
        <v>2.96262140037222</v>
      </c>
      <c r="N51" s="36" t="n">
        <v>1.31977300368686</v>
      </c>
      <c r="O51" s="36" t="n">
        <f aca="false">SQRT(M51^2+N51^2)</f>
        <v>3.24328943253668</v>
      </c>
      <c r="P51" s="47" t="n">
        <f aca="false">IF(J51="","",MAX(0,J51-1.96*O51/100))</f>
        <v>0.199057789748544</v>
      </c>
      <c r="Q51" s="47" t="n">
        <f aca="false">IF(J51="","",MIN(1,J51+1.96*O51/100))</f>
        <v>0.326194735503982</v>
      </c>
      <c r="R51" s="32" t="str">
        <f aca="false">IF(L51="","",IF(ABS(L51)&lt;=O51,"Yes","No"))</f>
        <v>Yes</v>
      </c>
      <c r="S51" s="32" t="str">
        <f aca="false">IF(L51="","",IF(ABS(L51)&lt;=1.96*O51,"Yes","No"))</f>
        <v>Yes</v>
      </c>
      <c r="T51" s="66" t="n">
        <f aca="false">IF(D51="","",ROUND(SQRT(((D51+G51)*O51/100)^2+(J51*(D51+G51)*0.14577)^2),0))</f>
        <v>20</v>
      </c>
      <c r="U51" s="32"/>
    </row>
    <row r="52" customFormat="false" ht="15" hidden="false" customHeight="false" outlineLevel="0" collapsed="false">
      <c r="A52" s="32" t="s">
        <v>185</v>
      </c>
      <c r="B52" s="32" t="s">
        <v>255</v>
      </c>
      <c r="C52" s="32" t="s">
        <v>255</v>
      </c>
      <c r="D52" s="66" t="n">
        <v>61</v>
      </c>
      <c r="E52" s="66" t="n">
        <v>53</v>
      </c>
      <c r="F52" s="75" t="n">
        <f aca="false">IF(E52="","",D52-E52)</f>
        <v>8</v>
      </c>
      <c r="G52" s="66" t="n">
        <v>82</v>
      </c>
      <c r="H52" s="66" t="n">
        <v>99</v>
      </c>
      <c r="I52" s="75" t="n">
        <f aca="false">IF(H52="","",G52-H52)</f>
        <v>-17</v>
      </c>
      <c r="J52" s="47" t="n">
        <f aca="false">IF(OR(D52="",D52+G52=0),"",D52/(D52+G52))</f>
        <v>0.426573426573427</v>
      </c>
      <c r="K52" s="47" t="n">
        <f aca="false">IF(E52="","",E52/(E52+H52))</f>
        <v>0.348684210526316</v>
      </c>
      <c r="L52" s="76" t="n">
        <f aca="false">IF(OR(K52="",J52=""),"",(J52-K52)*100)</f>
        <v>7.78892160471108</v>
      </c>
      <c r="M52" s="36" t="n">
        <v>2.96262140037222</v>
      </c>
      <c r="N52" s="36" t="n">
        <v>1.31977300368686</v>
      </c>
      <c r="O52" s="36" t="n">
        <f aca="false">SQRT(M52^2+N52^2)</f>
        <v>3.24328943253668</v>
      </c>
      <c r="P52" s="47" t="n">
        <f aca="false">IF(J52="","",MAX(0,J52-1.96*O52/100))</f>
        <v>0.363004953695708</v>
      </c>
      <c r="Q52" s="47" t="n">
        <f aca="false">IF(J52="","",MIN(1,J52+1.96*O52/100))</f>
        <v>0.490141899451146</v>
      </c>
      <c r="R52" s="32" t="str">
        <f aca="false">IF(L52="","",IF(ABS(L52)&lt;=O52,"Yes","No"))</f>
        <v>No</v>
      </c>
      <c r="S52" s="32" t="str">
        <f aca="false">IF(L52="","",IF(ABS(L52)&lt;=1.96*O52,"Yes","No"))</f>
        <v>No</v>
      </c>
      <c r="T52" s="66" t="n">
        <f aca="false">IF(D52="","",ROUND(SQRT(((D52+G52)*O52/100)^2+(J52*(D52+G52)*0.14577)^2),0))</f>
        <v>10</v>
      </c>
      <c r="U52" s="32"/>
    </row>
    <row r="53" customFormat="false" ht="15" hidden="false" customHeight="false" outlineLevel="0" collapsed="false">
      <c r="A53" s="32" t="s">
        <v>256</v>
      </c>
      <c r="B53" s="32" t="s">
        <v>257</v>
      </c>
      <c r="C53" s="32" t="s">
        <v>257</v>
      </c>
      <c r="D53" s="66" t="n">
        <v>663</v>
      </c>
      <c r="E53" s="66" t="n">
        <v>601</v>
      </c>
      <c r="F53" s="75" t="n">
        <f aca="false">IF(E53="","",D53-E53)</f>
        <v>62</v>
      </c>
      <c r="G53" s="66" t="n">
        <v>756</v>
      </c>
      <c r="H53" s="66" t="n">
        <v>766</v>
      </c>
      <c r="I53" s="75" t="n">
        <f aca="false">IF(H53="","",G53-H53)</f>
        <v>-10</v>
      </c>
      <c r="J53" s="47" t="n">
        <f aca="false">IF(OR(D53="",D53+G53=0),"",D53/(D53+G53))</f>
        <v>0.46723044397463</v>
      </c>
      <c r="K53" s="47" t="n">
        <f aca="false">IF(E53="","",E53/(E53+H53))</f>
        <v>0.439648866130212</v>
      </c>
      <c r="L53" s="76" t="n">
        <f aca="false">IF(OR(K53="",J53=""),"",(J53-K53)*100)</f>
        <v>2.75815778444179</v>
      </c>
      <c r="M53" s="36" t="n">
        <v>2.20932000889648</v>
      </c>
      <c r="N53" s="36" t="n">
        <v>1.31977300368686</v>
      </c>
      <c r="O53" s="36" t="n">
        <f aca="false">SQRT(M53^2+N53^2)</f>
        <v>2.57349872410518</v>
      </c>
      <c r="P53" s="47" t="n">
        <f aca="false">IF(J53="","",MAX(0,J53-1.96*O53/100))</f>
        <v>0.416789868982169</v>
      </c>
      <c r="Q53" s="47" t="n">
        <f aca="false">IF(J53="","",MIN(1,J53+1.96*O53/100))</f>
        <v>0.517671018967091</v>
      </c>
      <c r="R53" s="32" t="str">
        <f aca="false">IF(L53="","",IF(ABS(L53)&lt;=O53,"Yes","No"))</f>
        <v>No</v>
      </c>
      <c r="S53" s="32" t="str">
        <f aca="false">IF(L53="","",IF(ABS(L53)&lt;=1.96*O53,"Yes","No"))</f>
        <v>Yes</v>
      </c>
      <c r="T53" s="66" t="n">
        <f aca="false">IF(D53="","",ROUND(SQRT(((D53+G53)*O53/100)^2+(J53*(D53+G53)*0.07717)^2),0))</f>
        <v>63</v>
      </c>
      <c r="U53" s="32"/>
    </row>
    <row r="54" customFormat="false" ht="15" hidden="false" customHeight="false" outlineLevel="0" collapsed="false">
      <c r="A54" s="32" t="s">
        <v>256</v>
      </c>
      <c r="B54" s="32" t="s">
        <v>258</v>
      </c>
      <c r="C54" s="32" t="s">
        <v>259</v>
      </c>
      <c r="D54" s="66" t="n">
        <v>544</v>
      </c>
      <c r="E54" s="66" t="n">
        <v>437</v>
      </c>
      <c r="F54" s="75" t="n">
        <f aca="false">IF(E54="","",D54-E54)</f>
        <v>107</v>
      </c>
      <c r="G54" s="66" t="n">
        <v>170</v>
      </c>
      <c r="H54" s="66" t="n">
        <v>173</v>
      </c>
      <c r="I54" s="75" t="n">
        <f aca="false">IF(H54="","",G54-H54)</f>
        <v>-3</v>
      </c>
      <c r="J54" s="47" t="n">
        <f aca="false">IF(OR(D54="",D54+G54=0),"",D54/(D54+G54))</f>
        <v>0.761904761904762</v>
      </c>
      <c r="K54" s="47" t="n">
        <f aca="false">IF(E54="","",E54/(E54+H54))</f>
        <v>0.716393442622951</v>
      </c>
      <c r="L54" s="76" t="n">
        <f aca="false">IF(OR(K54="",J54=""),"",(J54-K54)*100)</f>
        <v>4.55113192818111</v>
      </c>
      <c r="M54" s="36" t="n">
        <v>2.96262140037222</v>
      </c>
      <c r="N54" s="36" t="n">
        <v>1.31977300368686</v>
      </c>
      <c r="O54" s="36" t="n">
        <f aca="false">SQRT(M54^2+N54^2)</f>
        <v>3.24328943253668</v>
      </c>
      <c r="P54" s="47" t="n">
        <f aca="false">IF(J54="","",MAX(0,J54-1.96*O54/100))</f>
        <v>0.698336289027043</v>
      </c>
      <c r="Q54" s="47" t="n">
        <f aca="false">IF(J54="","",MIN(1,J54+1.96*O54/100))</f>
        <v>0.825473234782481</v>
      </c>
      <c r="R54" s="32" t="str">
        <f aca="false">IF(L54="","",IF(ABS(L54)&lt;=O54,"Yes","No"))</f>
        <v>No</v>
      </c>
      <c r="S54" s="32" t="str">
        <f aca="false">IF(L54="","",IF(ABS(L54)&lt;=1.96*O54,"Yes","No"))</f>
        <v>Yes</v>
      </c>
      <c r="T54" s="66" t="n">
        <f aca="false">IF(D54="","",ROUND(SQRT(((D54+G54)*O54/100)^2+(J54*(D54+G54)*0.14577)^2),0))</f>
        <v>83</v>
      </c>
      <c r="U54" s="32"/>
    </row>
    <row r="55" customFormat="false" ht="15" hidden="false" customHeight="false" outlineLevel="0" collapsed="false">
      <c r="A55" s="32" t="s">
        <v>256</v>
      </c>
      <c r="B55" s="32" t="s">
        <v>258</v>
      </c>
      <c r="C55" s="32" t="s">
        <v>260</v>
      </c>
      <c r="D55" s="66" t="n">
        <v>342</v>
      </c>
      <c r="E55" s="66" t="n">
        <v>328</v>
      </c>
      <c r="F55" s="75" t="n">
        <f aca="false">IF(E55="","",D55-E55)</f>
        <v>14</v>
      </c>
      <c r="G55" s="66" t="n">
        <v>134</v>
      </c>
      <c r="H55" s="66" t="n">
        <v>173</v>
      </c>
      <c r="I55" s="75" t="n">
        <f aca="false">IF(H55="","",G55-H55)</f>
        <v>-39</v>
      </c>
      <c r="J55" s="47" t="n">
        <f aca="false">IF(OR(D55="",D55+G55=0),"",D55/(D55+G55))</f>
        <v>0.718487394957983</v>
      </c>
      <c r="K55" s="47" t="n">
        <f aca="false">IF(E55="","",E55/(E55+H55))</f>
        <v>0.654690618762475</v>
      </c>
      <c r="L55" s="76" t="n">
        <f aca="false">IF(OR(K55="",J55=""),"",(J55-K55)*100)</f>
        <v>6.37967761955082</v>
      </c>
      <c r="M55" s="36" t="n">
        <v>2.96262140037222</v>
      </c>
      <c r="N55" s="36" t="n">
        <v>1.31977300368686</v>
      </c>
      <c r="O55" s="36" t="n">
        <f aca="false">SQRT(M55^2+N55^2)</f>
        <v>3.24328943253668</v>
      </c>
      <c r="P55" s="47" t="n">
        <f aca="false">IF(J55="","",MAX(0,J55-1.96*O55/100))</f>
        <v>0.654918922080264</v>
      </c>
      <c r="Q55" s="47" t="n">
        <f aca="false">IF(J55="","",MIN(1,J55+1.96*O55/100))</f>
        <v>0.782055867835702</v>
      </c>
      <c r="R55" s="32" t="str">
        <f aca="false">IF(L55="","",IF(ABS(L55)&lt;=O55,"Yes","No"))</f>
        <v>No</v>
      </c>
      <c r="S55" s="32" t="str">
        <f aca="false">IF(L55="","",IF(ABS(L55)&lt;=1.96*O55,"Yes","No"))</f>
        <v>No</v>
      </c>
      <c r="T55" s="66" t="n">
        <f aca="false">IF(D55="","",ROUND(SQRT(((D55+G55)*O55/100)^2+(J55*(D55+G55)*0.14577)^2),0))</f>
        <v>52</v>
      </c>
      <c r="U55" s="32"/>
    </row>
    <row r="56" customFormat="false" ht="15" hidden="false" customHeight="false" outlineLevel="0" collapsed="false">
      <c r="A56" s="32" t="s">
        <v>256</v>
      </c>
      <c r="B56" s="32" t="s">
        <v>258</v>
      </c>
      <c r="C56" s="32" t="s">
        <v>261</v>
      </c>
      <c r="D56" s="66" t="n">
        <v>391</v>
      </c>
      <c r="E56" s="66" t="n">
        <v>347</v>
      </c>
      <c r="F56" s="75" t="n">
        <f aca="false">IF(E56="","",D56-E56)</f>
        <v>44</v>
      </c>
      <c r="G56" s="66" t="n">
        <v>122</v>
      </c>
      <c r="H56" s="66" t="n">
        <v>147</v>
      </c>
      <c r="I56" s="75" t="n">
        <f aca="false">IF(H56="","",G56-H56)</f>
        <v>-25</v>
      </c>
      <c r="J56" s="47" t="n">
        <f aca="false">IF(OR(D56="",D56+G56=0),"",D56/(D56+G56))</f>
        <v>0.762183235867446</v>
      </c>
      <c r="K56" s="47" t="n">
        <f aca="false">IF(E56="","",E56/(E56+H56))</f>
        <v>0.702429149797571</v>
      </c>
      <c r="L56" s="76" t="n">
        <f aca="false">IF(OR(K56="",J56=""),"",(J56-K56)*100)</f>
        <v>5.97540860698755</v>
      </c>
      <c r="M56" s="36" t="n">
        <v>2.96262140037222</v>
      </c>
      <c r="N56" s="36" t="n">
        <v>1.31977300368686</v>
      </c>
      <c r="O56" s="36" t="n">
        <f aca="false">SQRT(M56^2+N56^2)</f>
        <v>3.24328943253668</v>
      </c>
      <c r="P56" s="47" t="n">
        <f aca="false">IF(J56="","",MAX(0,J56-1.96*O56/100))</f>
        <v>0.698614762989728</v>
      </c>
      <c r="Q56" s="47" t="n">
        <f aca="false">IF(J56="","",MIN(1,J56+1.96*O56/100))</f>
        <v>0.825751708745165</v>
      </c>
      <c r="R56" s="32" t="str">
        <f aca="false">IF(L56="","",IF(ABS(L56)&lt;=O56,"Yes","No"))</f>
        <v>No</v>
      </c>
      <c r="S56" s="32" t="str">
        <f aca="false">IF(L56="","",IF(ABS(L56)&lt;=1.96*O56,"Yes","No"))</f>
        <v>Yes</v>
      </c>
      <c r="T56" s="66" t="n">
        <f aca="false">IF(D56="","",ROUND(SQRT(((D56+G56)*O56/100)^2+(J56*(D56+G56)*0.14577)^2),0))</f>
        <v>59</v>
      </c>
      <c r="U56" s="32"/>
    </row>
    <row r="57" customFormat="false" ht="15" hidden="false" customHeight="false" outlineLevel="0" collapsed="false">
      <c r="A57" s="32" t="s">
        <v>256</v>
      </c>
      <c r="B57" s="32" t="s">
        <v>258</v>
      </c>
      <c r="C57" s="32" t="s">
        <v>262</v>
      </c>
      <c r="D57" s="66" t="n">
        <v>347</v>
      </c>
      <c r="E57" s="66" t="n">
        <v>314</v>
      </c>
      <c r="F57" s="75" t="n">
        <f aca="false">IF(E57="","",D57-E57)</f>
        <v>33</v>
      </c>
      <c r="G57" s="66" t="n">
        <v>127</v>
      </c>
      <c r="H57" s="66" t="n">
        <v>149</v>
      </c>
      <c r="I57" s="75" t="n">
        <f aca="false">IF(H57="","",G57-H57)</f>
        <v>-22</v>
      </c>
      <c r="J57" s="47" t="n">
        <f aca="false">IF(OR(D57="",D57+G57=0),"",D57/(D57+G57))</f>
        <v>0.732067510548523</v>
      </c>
      <c r="K57" s="47" t="n">
        <f aca="false">IF(E57="","",E57/(E57+H57))</f>
        <v>0.678185745140389</v>
      </c>
      <c r="L57" s="76" t="n">
        <f aca="false">IF(OR(K57="",J57=""),"",(J57-K57)*100)</f>
        <v>5.38817654081345</v>
      </c>
      <c r="M57" s="36" t="n">
        <v>2.96262140037222</v>
      </c>
      <c r="N57" s="36" t="n">
        <v>1.31977300368686</v>
      </c>
      <c r="O57" s="36" t="n">
        <f aca="false">SQRT(M57^2+N57^2)</f>
        <v>3.24328943253668</v>
      </c>
      <c r="P57" s="47" t="n">
        <f aca="false">IF(J57="","",MAX(0,J57-1.96*O57/100))</f>
        <v>0.668499037670804</v>
      </c>
      <c r="Q57" s="47" t="n">
        <f aca="false">IF(J57="","",MIN(1,J57+1.96*O57/100))</f>
        <v>0.795635983426242</v>
      </c>
      <c r="R57" s="32" t="str">
        <f aca="false">IF(L57="","",IF(ABS(L57)&lt;=O57,"Yes","No"))</f>
        <v>No</v>
      </c>
      <c r="S57" s="32" t="str">
        <f aca="false">IF(L57="","",IF(ABS(L57)&lt;=1.96*O57,"Yes","No"))</f>
        <v>Yes</v>
      </c>
      <c r="T57" s="66" t="n">
        <f aca="false">IF(D57="","",ROUND(SQRT(((D57+G57)*O57/100)^2+(J57*(D57+G57)*0.14577)^2),0))</f>
        <v>53</v>
      </c>
      <c r="U57" s="32"/>
    </row>
    <row r="58" customFormat="false" ht="15" hidden="false" customHeight="false" outlineLevel="0" collapsed="false">
      <c r="A58" s="32" t="s">
        <v>256</v>
      </c>
      <c r="B58" s="32" t="s">
        <v>258</v>
      </c>
      <c r="C58" s="32" t="s">
        <v>263</v>
      </c>
      <c r="D58" s="66" t="n">
        <v>389</v>
      </c>
      <c r="E58" s="66" t="n">
        <v>364</v>
      </c>
      <c r="F58" s="75" t="n">
        <f aca="false">IF(E58="","",D58-E58)</f>
        <v>25</v>
      </c>
      <c r="G58" s="66" t="n">
        <v>131</v>
      </c>
      <c r="H58" s="66" t="n">
        <v>137</v>
      </c>
      <c r="I58" s="75" t="n">
        <f aca="false">IF(H58="","",G58-H58)</f>
        <v>-6</v>
      </c>
      <c r="J58" s="47" t="n">
        <f aca="false">IF(OR(D58="",D58+G58=0),"",D58/(D58+G58))</f>
        <v>0.748076923076923</v>
      </c>
      <c r="K58" s="47" t="n">
        <f aca="false">IF(E58="","",E58/(E58+H58))</f>
        <v>0.726546906187625</v>
      </c>
      <c r="L58" s="76" t="n">
        <f aca="false">IF(OR(K58="",J58=""),"",(J58-K58)*100)</f>
        <v>2.15300168892983</v>
      </c>
      <c r="M58" s="36" t="n">
        <v>2.96262140037222</v>
      </c>
      <c r="N58" s="36" t="n">
        <v>1.31977300368686</v>
      </c>
      <c r="O58" s="36" t="n">
        <f aca="false">SQRT(M58^2+N58^2)</f>
        <v>3.24328943253668</v>
      </c>
      <c r="P58" s="47" t="n">
        <f aca="false">IF(J58="","",MAX(0,J58-1.96*O58/100))</f>
        <v>0.684508450199204</v>
      </c>
      <c r="Q58" s="47" t="n">
        <f aca="false">IF(J58="","",MIN(1,J58+1.96*O58/100))</f>
        <v>0.811645395954642</v>
      </c>
      <c r="R58" s="32" t="str">
        <f aca="false">IF(L58="","",IF(ABS(L58)&lt;=O58,"Yes","No"))</f>
        <v>Yes</v>
      </c>
      <c r="S58" s="32" t="str">
        <f aca="false">IF(L58="","",IF(ABS(L58)&lt;=1.96*O58,"Yes","No"))</f>
        <v>Yes</v>
      </c>
      <c r="T58" s="66" t="n">
        <f aca="false">IF(D58="","",ROUND(SQRT(((D58+G58)*O58/100)^2+(J58*(D58+G58)*0.14577)^2),0))</f>
        <v>59</v>
      </c>
      <c r="U58" s="32"/>
    </row>
    <row r="59" customFormat="false" ht="15" hidden="false" customHeight="false" outlineLevel="0" collapsed="false">
      <c r="A59" s="32" t="s">
        <v>256</v>
      </c>
      <c r="B59" s="32" t="s">
        <v>258</v>
      </c>
      <c r="C59" s="32" t="s">
        <v>264</v>
      </c>
      <c r="D59" s="66" t="n">
        <v>457</v>
      </c>
      <c r="E59" s="66" t="n">
        <v>399</v>
      </c>
      <c r="F59" s="75" t="n">
        <f aca="false">IF(E59="","",D59-E59)</f>
        <v>58</v>
      </c>
      <c r="G59" s="66" t="n">
        <v>180</v>
      </c>
      <c r="H59" s="66" t="n">
        <v>171</v>
      </c>
      <c r="I59" s="75" t="n">
        <f aca="false">IF(H59="","",G59-H59)</f>
        <v>9</v>
      </c>
      <c r="J59" s="47" t="n">
        <f aca="false">IF(OR(D59="",D59+G59=0),"",D59/(D59+G59))</f>
        <v>0.717425431711146</v>
      </c>
      <c r="K59" s="47" t="n">
        <f aca="false">IF(E59="","",E59/(E59+H59))</f>
        <v>0.7</v>
      </c>
      <c r="L59" s="76" t="n">
        <f aca="false">IF(OR(K59="",J59=""),"",(J59-K59)*100)</f>
        <v>1.74254317111461</v>
      </c>
      <c r="M59" s="36" t="n">
        <v>2.96262140037222</v>
      </c>
      <c r="N59" s="36" t="n">
        <v>1.31977300368686</v>
      </c>
      <c r="O59" s="36" t="n">
        <f aca="false">SQRT(M59^2+N59^2)</f>
        <v>3.24328943253668</v>
      </c>
      <c r="P59" s="47" t="n">
        <f aca="false">IF(J59="","",MAX(0,J59-1.96*O59/100))</f>
        <v>0.653856958833427</v>
      </c>
      <c r="Q59" s="47" t="n">
        <f aca="false">IF(J59="","",MIN(1,J59+1.96*O59/100))</f>
        <v>0.780993904588865</v>
      </c>
      <c r="R59" s="32" t="str">
        <f aca="false">IF(L59="","",IF(ABS(L59)&lt;=O59,"Yes","No"))</f>
        <v>Yes</v>
      </c>
      <c r="S59" s="32" t="str">
        <f aca="false">IF(L59="","",IF(ABS(L59)&lt;=1.96*O59,"Yes","No"))</f>
        <v>Yes</v>
      </c>
      <c r="T59" s="66" t="n">
        <f aca="false">IF(D59="","",ROUND(SQRT(((D59+G59)*O59/100)^2+(J59*(D59+G59)*0.14577)^2),0))</f>
        <v>70</v>
      </c>
      <c r="U59" s="32"/>
    </row>
    <row r="60" customFormat="false" ht="15" hidden="false" customHeight="false" outlineLevel="0" collapsed="false">
      <c r="A60" s="32" t="s">
        <v>256</v>
      </c>
      <c r="B60" s="32" t="s">
        <v>258</v>
      </c>
      <c r="C60" s="32" t="s">
        <v>265</v>
      </c>
      <c r="D60" s="66" t="n">
        <v>979</v>
      </c>
      <c r="E60" s="66" t="n">
        <v>1034</v>
      </c>
      <c r="F60" s="75" t="n">
        <f aca="false">IF(E60="","",D60-E60)</f>
        <v>-55</v>
      </c>
      <c r="G60" s="66" t="n">
        <v>294</v>
      </c>
      <c r="H60" s="66" t="n">
        <v>285</v>
      </c>
      <c r="I60" s="75" t="n">
        <f aca="false">IF(H60="","",G60-H60)</f>
        <v>9</v>
      </c>
      <c r="J60" s="47" t="n">
        <f aca="false">IF(OR(D60="",D60+G60=0),"",D60/(D60+G60))</f>
        <v>0.76904948939513</v>
      </c>
      <c r="K60" s="47" t="n">
        <f aca="false">IF(E60="","",E60/(E60+H60))</f>
        <v>0.783927217589083</v>
      </c>
      <c r="L60" s="76" t="n">
        <f aca="false">IF(OR(K60="",J60=""),"",(J60-K60)*100)</f>
        <v>-1.48777281939531</v>
      </c>
      <c r="M60" s="36" t="n">
        <v>2.20932000889648</v>
      </c>
      <c r="N60" s="36" t="n">
        <v>1.31977300368686</v>
      </c>
      <c r="O60" s="36" t="n">
        <f aca="false">SQRT(M60^2+N60^2)</f>
        <v>2.57349872410518</v>
      </c>
      <c r="P60" s="47" t="n">
        <f aca="false">IF(J60="","",MAX(0,J60-1.96*O60/100))</f>
        <v>0.718608914402668</v>
      </c>
      <c r="Q60" s="47" t="n">
        <f aca="false">IF(J60="","",MIN(1,J60+1.96*O60/100))</f>
        <v>0.819490064387591</v>
      </c>
      <c r="R60" s="32" t="str">
        <f aca="false">IF(L60="","",IF(ABS(L60)&lt;=O60,"Yes","No"))</f>
        <v>Yes</v>
      </c>
      <c r="S60" s="32" t="str">
        <f aca="false">IF(L60="","",IF(ABS(L60)&lt;=1.96*O60,"Yes","No"))</f>
        <v>Yes</v>
      </c>
      <c r="T60" s="66" t="n">
        <f aca="false">IF(D60="","",ROUND(SQRT(((D60+G60)*O60/100)^2+(J60*(D60+G60)*0.07717)^2),0))</f>
        <v>82</v>
      </c>
      <c r="U60" s="32"/>
    </row>
    <row r="61" customFormat="false" ht="15" hidden="false" customHeight="false" outlineLevel="0" collapsed="false">
      <c r="A61" s="32" t="s">
        <v>256</v>
      </c>
      <c r="B61" s="32" t="s">
        <v>258</v>
      </c>
      <c r="C61" s="32" t="s">
        <v>266</v>
      </c>
      <c r="D61" s="66" t="n">
        <v>393</v>
      </c>
      <c r="E61" s="66" t="n">
        <v>377</v>
      </c>
      <c r="F61" s="75" t="n">
        <f aca="false">IF(E61="","",D61-E61)</f>
        <v>16</v>
      </c>
      <c r="G61" s="66" t="n">
        <v>212</v>
      </c>
      <c r="H61" s="66" t="n">
        <v>190</v>
      </c>
      <c r="I61" s="75" t="n">
        <f aca="false">IF(H61="","",G61-H61)</f>
        <v>22</v>
      </c>
      <c r="J61" s="47" t="n">
        <f aca="false">IF(OR(D61="",D61+G61=0),"",D61/(D61+G61))</f>
        <v>0.649586776859504</v>
      </c>
      <c r="K61" s="47" t="n">
        <f aca="false">IF(E61="","",E61/(E61+H61))</f>
        <v>0.664902998236332</v>
      </c>
      <c r="L61" s="76" t="n">
        <f aca="false">IF(OR(K61="",J61=""),"",(J61-K61)*100)</f>
        <v>-1.53162213768274</v>
      </c>
      <c r="M61" s="36" t="n">
        <v>2.96262140037222</v>
      </c>
      <c r="N61" s="36" t="n">
        <v>1.31977300368686</v>
      </c>
      <c r="O61" s="36" t="n">
        <f aca="false">SQRT(M61^2+N61^2)</f>
        <v>3.24328943253668</v>
      </c>
      <c r="P61" s="47" t="n">
        <f aca="false">IF(J61="","",MAX(0,J61-1.96*O61/100))</f>
        <v>0.586018303981785</v>
      </c>
      <c r="Q61" s="47" t="n">
        <f aca="false">IF(J61="","",MIN(1,J61+1.96*O61/100))</f>
        <v>0.713155249737223</v>
      </c>
      <c r="R61" s="32" t="str">
        <f aca="false">IF(L61="","",IF(ABS(L61)&lt;=O61,"Yes","No"))</f>
        <v>Yes</v>
      </c>
      <c r="S61" s="32" t="str">
        <f aca="false">IF(L61="","",IF(ABS(L61)&lt;=1.96*O61,"Yes","No"))</f>
        <v>Yes</v>
      </c>
      <c r="T61" s="66" t="n">
        <f aca="false">IF(D61="","",ROUND(SQRT(((D61+G61)*O61/100)^2+(J61*(D61+G61)*0.14577)^2),0))</f>
        <v>61</v>
      </c>
      <c r="U61" s="32"/>
    </row>
    <row r="62" customFormat="false" ht="15" hidden="false" customHeight="false" outlineLevel="0" collapsed="false">
      <c r="A62" s="32" t="s">
        <v>256</v>
      </c>
      <c r="B62" s="32" t="s">
        <v>258</v>
      </c>
      <c r="C62" s="32" t="s">
        <v>267</v>
      </c>
      <c r="D62" s="66" t="n">
        <v>601</v>
      </c>
      <c r="E62" s="66" t="n">
        <v>619</v>
      </c>
      <c r="F62" s="75" t="n">
        <f aca="false">IF(E62="","",D62-E62)</f>
        <v>-18</v>
      </c>
      <c r="G62" s="66" t="n">
        <v>397</v>
      </c>
      <c r="H62" s="66" t="n">
        <v>400</v>
      </c>
      <c r="I62" s="75" t="n">
        <f aca="false">IF(H62="","",G62-H62)</f>
        <v>-3</v>
      </c>
      <c r="J62" s="47" t="n">
        <f aca="false">IF(OR(D62="",D62+G62=0),"",D62/(D62+G62))</f>
        <v>0.602204408817635</v>
      </c>
      <c r="K62" s="47" t="n">
        <f aca="false">IF(E62="","",E62/(E62+H62))</f>
        <v>0.607458292443572</v>
      </c>
      <c r="L62" s="76" t="n">
        <f aca="false">IF(OR(K62="",J62=""),"",(J62-K62)*100)</f>
        <v>-0.525388362593682</v>
      </c>
      <c r="M62" s="36" t="n">
        <v>2.14581777665897</v>
      </c>
      <c r="N62" s="36" t="n">
        <v>1.31977300368686</v>
      </c>
      <c r="O62" s="36" t="n">
        <f aca="false">SQRT(M62^2+N62^2)</f>
        <v>2.51919326608466</v>
      </c>
      <c r="P62" s="47" t="n">
        <f aca="false">IF(J62="","",MAX(0,J62-1.96*O62/100))</f>
        <v>0.552828220802376</v>
      </c>
      <c r="Q62" s="47" t="n">
        <f aca="false">IF(J62="","",MIN(1,J62+1.96*O62/100))</f>
        <v>0.651580596832895</v>
      </c>
      <c r="R62" s="32" t="str">
        <f aca="false">IF(L62="","",IF(ABS(L62)&lt;=O62,"Yes","No"))</f>
        <v>Yes</v>
      </c>
      <c r="S62" s="32" t="str">
        <f aca="false">IF(L62="","",IF(ABS(L62)&lt;=1.96*O62,"Yes","No"))</f>
        <v>Yes</v>
      </c>
      <c r="T62" s="66" t="n">
        <f aca="false">IF(D62="","",ROUND(SQRT(((D62+G62)*O62/100)^2+(J62*(D62+G62)*0.09272)^2),0))</f>
        <v>61</v>
      </c>
      <c r="U62" s="32"/>
    </row>
    <row r="63" customFormat="false" ht="15" hidden="false" customHeight="false" outlineLevel="0" collapsed="false">
      <c r="A63" s="32" t="s">
        <v>256</v>
      </c>
      <c r="B63" s="32" t="s">
        <v>258</v>
      </c>
      <c r="C63" s="32" t="s">
        <v>268</v>
      </c>
      <c r="D63" s="66" t="n">
        <v>436</v>
      </c>
      <c r="E63" s="66" t="n">
        <v>438</v>
      </c>
      <c r="F63" s="75" t="n">
        <f aca="false">IF(E63="","",D63-E63)</f>
        <v>-2</v>
      </c>
      <c r="G63" s="66" t="n">
        <v>280</v>
      </c>
      <c r="H63" s="66" t="n">
        <v>259</v>
      </c>
      <c r="I63" s="75" t="n">
        <f aca="false">IF(H63="","",G63-H63)</f>
        <v>21</v>
      </c>
      <c r="J63" s="47" t="n">
        <f aca="false">IF(OR(D63="",D63+G63=0),"",D63/(D63+G63))</f>
        <v>0.608938547486034</v>
      </c>
      <c r="K63" s="47" t="n">
        <f aca="false">IF(E63="","",E63/(E63+H63))</f>
        <v>0.628407460545194</v>
      </c>
      <c r="L63" s="76" t="n">
        <f aca="false">IF(OR(K63="",J63=""),"",(J63-K63)*100)</f>
        <v>-1.94689130591602</v>
      </c>
      <c r="M63" s="36" t="n">
        <v>2.96262140037222</v>
      </c>
      <c r="N63" s="36" t="n">
        <v>1.31977300368686</v>
      </c>
      <c r="O63" s="36" t="n">
        <f aca="false">SQRT(M63^2+N63^2)</f>
        <v>3.24328943253668</v>
      </c>
      <c r="P63" s="47" t="n">
        <f aca="false">IF(J63="","",MAX(0,J63-1.96*O63/100))</f>
        <v>0.545370074608315</v>
      </c>
      <c r="Q63" s="47" t="n">
        <f aca="false">IF(J63="","",MIN(1,J63+1.96*O63/100))</f>
        <v>0.672507020363752</v>
      </c>
      <c r="R63" s="32" t="str">
        <f aca="false">IF(L63="","",IF(ABS(L63)&lt;=O63,"Yes","No"))</f>
        <v>Yes</v>
      </c>
      <c r="S63" s="32" t="str">
        <f aca="false">IF(L63="","",IF(ABS(L63)&lt;=1.96*O63,"Yes","No"))</f>
        <v>Yes</v>
      </c>
      <c r="T63" s="66" t="n">
        <f aca="false">IF(D63="","",ROUND(SQRT(((D63+G63)*O63/100)^2+(J63*(D63+G63)*0.14577)^2),0))</f>
        <v>68</v>
      </c>
      <c r="U63" s="32"/>
    </row>
    <row r="64" customFormat="false" ht="15" hidden="false" customHeight="false" outlineLevel="0" collapsed="false">
      <c r="A64" s="32" t="s">
        <v>256</v>
      </c>
      <c r="B64" s="32" t="s">
        <v>258</v>
      </c>
      <c r="C64" s="32" t="s">
        <v>269</v>
      </c>
      <c r="D64" s="66" t="n">
        <v>473</v>
      </c>
      <c r="E64" s="66" t="n">
        <v>428</v>
      </c>
      <c r="F64" s="75" t="n">
        <f aca="false">IF(E64="","",D64-E64)</f>
        <v>45</v>
      </c>
      <c r="G64" s="66" t="n">
        <v>187</v>
      </c>
      <c r="H64" s="66" t="n">
        <v>195</v>
      </c>
      <c r="I64" s="75" t="n">
        <f aca="false">IF(H64="","",G64-H64)</f>
        <v>-8</v>
      </c>
      <c r="J64" s="47" t="n">
        <f aca="false">IF(OR(D64="",D64+G64=0),"",D64/(D64+G64))</f>
        <v>0.716666666666667</v>
      </c>
      <c r="K64" s="47" t="n">
        <f aca="false">IF(E64="","",E64/(E64+H64))</f>
        <v>0.686998394863563</v>
      </c>
      <c r="L64" s="76" t="n">
        <f aca="false">IF(OR(K64="",J64=""),"",(J64-K64)*100)</f>
        <v>2.96682718031033</v>
      </c>
      <c r="M64" s="36" t="n">
        <v>2.96262140037222</v>
      </c>
      <c r="N64" s="36" t="n">
        <v>1.31977300368686</v>
      </c>
      <c r="O64" s="36" t="n">
        <f aca="false">SQRT(M64^2+N64^2)</f>
        <v>3.24328943253668</v>
      </c>
      <c r="P64" s="47" t="n">
        <f aca="false">IF(J64="","",MAX(0,J64-1.96*O64/100))</f>
        <v>0.653098193788948</v>
      </c>
      <c r="Q64" s="47" t="n">
        <f aca="false">IF(J64="","",MIN(1,J64+1.96*O64/100))</f>
        <v>0.780235139544386</v>
      </c>
      <c r="R64" s="32" t="str">
        <f aca="false">IF(L64="","",IF(ABS(L64)&lt;=O64,"Yes","No"))</f>
        <v>Yes</v>
      </c>
      <c r="S64" s="32" t="str">
        <f aca="false">IF(L64="","",IF(ABS(L64)&lt;=1.96*O64,"Yes","No"))</f>
        <v>Yes</v>
      </c>
      <c r="T64" s="66" t="n">
        <f aca="false">IF(D64="","",ROUND(SQRT(((D64+G64)*O64/100)^2+(J64*(D64+G64)*0.14577)^2),0))</f>
        <v>72</v>
      </c>
      <c r="U64" s="32"/>
    </row>
    <row r="65" customFormat="false" ht="15" hidden="false" customHeight="false" outlineLevel="0" collapsed="false">
      <c r="A65" s="32" t="s">
        <v>256</v>
      </c>
      <c r="B65" s="32" t="s">
        <v>258</v>
      </c>
      <c r="C65" s="32" t="s">
        <v>270</v>
      </c>
      <c r="D65" s="66" t="n">
        <v>561</v>
      </c>
      <c r="E65" s="66" t="n">
        <v>563</v>
      </c>
      <c r="F65" s="75" t="n">
        <f aca="false">IF(E65="","",D65-E65)</f>
        <v>-2</v>
      </c>
      <c r="G65" s="66" t="n">
        <v>286</v>
      </c>
      <c r="H65" s="66" t="n">
        <v>322</v>
      </c>
      <c r="I65" s="75" t="n">
        <f aca="false">IF(H65="","",G65-H65)</f>
        <v>-36</v>
      </c>
      <c r="J65" s="47" t="n">
        <f aca="false">IF(OR(D65="",D65+G65=0),"",D65/(D65+G65))</f>
        <v>0.662337662337662</v>
      </c>
      <c r="K65" s="47" t="n">
        <f aca="false">IF(E65="","",E65/(E65+H65))</f>
        <v>0.636158192090396</v>
      </c>
      <c r="L65" s="76" t="n">
        <f aca="false">IF(OR(K65="",J65=""),"",(J65-K65)*100)</f>
        <v>2.61794702472669</v>
      </c>
      <c r="M65" s="36" t="n">
        <v>2.14581777665897</v>
      </c>
      <c r="N65" s="36" t="n">
        <v>1.31977300368686</v>
      </c>
      <c r="O65" s="36" t="n">
        <f aca="false">SQRT(M65^2+N65^2)</f>
        <v>2.51919326608466</v>
      </c>
      <c r="P65" s="47" t="n">
        <f aca="false">IF(J65="","",MAX(0,J65-1.96*O65/100))</f>
        <v>0.612961474322403</v>
      </c>
      <c r="Q65" s="47" t="n">
        <f aca="false">IF(J65="","",MIN(1,J65+1.96*O65/100))</f>
        <v>0.711713850352922</v>
      </c>
      <c r="R65" s="32" t="str">
        <f aca="false">IF(L65="","",IF(ABS(L65)&lt;=O65,"Yes","No"))</f>
        <v>No</v>
      </c>
      <c r="S65" s="32" t="str">
        <f aca="false">IF(L65="","",IF(ABS(L65)&lt;=1.96*O65,"Yes","No"))</f>
        <v>Yes</v>
      </c>
      <c r="T65" s="66" t="n">
        <f aca="false">IF(D65="","",ROUND(SQRT(((D65+G65)*O65/100)^2+(J65*(D65+G65)*0.09272)^2),0))</f>
        <v>56</v>
      </c>
      <c r="U65" s="32"/>
    </row>
    <row r="66" customFormat="false" ht="15" hidden="false" customHeight="false" outlineLevel="0" collapsed="false">
      <c r="A66" s="32" t="s">
        <v>256</v>
      </c>
      <c r="B66" s="32" t="s">
        <v>258</v>
      </c>
      <c r="C66" s="32" t="s">
        <v>271</v>
      </c>
      <c r="D66" s="66" t="n">
        <v>471</v>
      </c>
      <c r="E66" s="66" t="n">
        <v>472</v>
      </c>
      <c r="F66" s="75" t="n">
        <f aca="false">IF(E66="","",D66-E66)</f>
        <v>-1</v>
      </c>
      <c r="G66" s="66" t="n">
        <v>297</v>
      </c>
      <c r="H66" s="66" t="n">
        <v>273</v>
      </c>
      <c r="I66" s="75" t="n">
        <f aca="false">IF(H66="","",G66-H66)</f>
        <v>24</v>
      </c>
      <c r="J66" s="47" t="n">
        <f aca="false">IF(OR(D66="",D66+G66=0),"",D66/(D66+G66))</f>
        <v>0.61328125</v>
      </c>
      <c r="K66" s="47" t="n">
        <f aca="false">IF(E66="","",E66/(E66+H66))</f>
        <v>0.633557046979866</v>
      </c>
      <c r="L66" s="76" t="n">
        <f aca="false">IF(OR(K66="",J66=""),"",(J66-K66)*100)</f>
        <v>-2.02757969798658</v>
      </c>
      <c r="M66" s="36" t="n">
        <v>2.14581777665897</v>
      </c>
      <c r="N66" s="36" t="n">
        <v>1.31977300368686</v>
      </c>
      <c r="O66" s="36" t="n">
        <f aca="false">SQRT(M66^2+N66^2)</f>
        <v>2.51919326608466</v>
      </c>
      <c r="P66" s="47" t="n">
        <f aca="false">IF(J66="","",MAX(0,J66-1.96*O66/100))</f>
        <v>0.563905061984741</v>
      </c>
      <c r="Q66" s="47" t="n">
        <f aca="false">IF(J66="","",MIN(1,J66+1.96*O66/100))</f>
        <v>0.662657438015259</v>
      </c>
      <c r="R66" s="32" t="str">
        <f aca="false">IF(L66="","",IF(ABS(L66)&lt;=O66,"Yes","No"))</f>
        <v>Yes</v>
      </c>
      <c r="S66" s="32" t="str">
        <f aca="false">IF(L66="","",IF(ABS(L66)&lt;=1.96*O66,"Yes","No"))</f>
        <v>Yes</v>
      </c>
      <c r="T66" s="66" t="n">
        <f aca="false">IF(D66="","",ROUND(SQRT(((D66+G66)*O66/100)^2+(J66*(D66+G66)*0.09272)^2),0))</f>
        <v>48</v>
      </c>
      <c r="U66" s="32"/>
    </row>
    <row r="67" customFormat="false" ht="15" hidden="false" customHeight="false" outlineLevel="0" collapsed="false">
      <c r="A67" s="32" t="s">
        <v>256</v>
      </c>
      <c r="B67" s="32" t="s">
        <v>258</v>
      </c>
      <c r="C67" s="32" t="s">
        <v>272</v>
      </c>
      <c r="D67" s="66" t="n">
        <v>425</v>
      </c>
      <c r="E67" s="66" t="n">
        <v>426</v>
      </c>
      <c r="F67" s="75" t="n">
        <f aca="false">IF(E67="","",D67-E67)</f>
        <v>-1</v>
      </c>
      <c r="G67" s="66" t="n">
        <v>333</v>
      </c>
      <c r="H67" s="66" t="n">
        <v>331</v>
      </c>
      <c r="I67" s="75" t="n">
        <f aca="false">IF(H67="","",G67-H67)</f>
        <v>2</v>
      </c>
      <c r="J67" s="47" t="n">
        <f aca="false">IF(OR(D67="",D67+G67=0),"",D67/(D67+G67))</f>
        <v>0.560686015831135</v>
      </c>
      <c r="K67" s="47" t="n">
        <f aca="false">IF(E67="","",E67/(E67+H67))</f>
        <v>0.562747688243065</v>
      </c>
      <c r="L67" s="76" t="n">
        <f aca="false">IF(OR(K67="",J67=""),"",(J67-K67)*100)</f>
        <v>-0.206167241193023</v>
      </c>
      <c r="M67" s="36" t="n">
        <v>2.14581777665897</v>
      </c>
      <c r="N67" s="36" t="n">
        <v>1.31977300368686</v>
      </c>
      <c r="O67" s="36" t="n">
        <f aca="false">SQRT(M67^2+N67^2)</f>
        <v>2.51919326608466</v>
      </c>
      <c r="P67" s="47" t="n">
        <f aca="false">IF(J67="","",MAX(0,J67-1.96*O67/100))</f>
        <v>0.511309827815875</v>
      </c>
      <c r="Q67" s="47" t="n">
        <f aca="false">IF(J67="","",MIN(1,J67+1.96*O67/100))</f>
        <v>0.610062203846394</v>
      </c>
      <c r="R67" s="32" t="str">
        <f aca="false">IF(L67="","",IF(ABS(L67)&lt;=O67,"Yes","No"))</f>
        <v>Yes</v>
      </c>
      <c r="S67" s="32" t="str">
        <f aca="false">IF(L67="","",IF(ABS(L67)&lt;=1.96*O67,"Yes","No"))</f>
        <v>Yes</v>
      </c>
      <c r="T67" s="66" t="n">
        <f aca="false">IF(D67="","",ROUND(SQRT(((D67+G67)*O67/100)^2+(J67*(D67+G67)*0.09272)^2),0))</f>
        <v>44</v>
      </c>
      <c r="U67" s="32"/>
    </row>
    <row r="68" customFormat="false" ht="15" hidden="false" customHeight="false" outlineLevel="0" collapsed="false">
      <c r="A68" s="32" t="s">
        <v>256</v>
      </c>
      <c r="B68" s="32" t="s">
        <v>258</v>
      </c>
      <c r="C68" s="32" t="s">
        <v>273</v>
      </c>
      <c r="D68" s="66" t="n">
        <v>448</v>
      </c>
      <c r="E68" s="66" t="n">
        <v>418</v>
      </c>
      <c r="F68" s="75" t="n">
        <f aca="false">IF(E68="","",D68-E68)</f>
        <v>30</v>
      </c>
      <c r="G68" s="66" t="n">
        <v>269</v>
      </c>
      <c r="H68" s="66" t="n">
        <v>278</v>
      </c>
      <c r="I68" s="75" t="n">
        <f aca="false">IF(H68="","",G68-H68)</f>
        <v>-9</v>
      </c>
      <c r="J68" s="47" t="n">
        <f aca="false">IF(OR(D68="",D68+G68=0),"",D68/(D68+G68))</f>
        <v>0.624825662482566</v>
      </c>
      <c r="K68" s="47" t="n">
        <f aca="false">IF(E68="","",E68/(E68+H68))</f>
        <v>0.600574712643678</v>
      </c>
      <c r="L68" s="76" t="n">
        <f aca="false">IF(OR(K68="",J68=""),"",(J68-K68)*100)</f>
        <v>2.42509498388881</v>
      </c>
      <c r="M68" s="36" t="n">
        <v>2.96262140037222</v>
      </c>
      <c r="N68" s="36" t="n">
        <v>1.31977300368686</v>
      </c>
      <c r="O68" s="36" t="n">
        <f aca="false">SQRT(M68^2+N68^2)</f>
        <v>3.24328943253668</v>
      </c>
      <c r="P68" s="47" t="n">
        <f aca="false">IF(J68="","",MAX(0,J68-1.96*O68/100))</f>
        <v>0.561257189604847</v>
      </c>
      <c r="Q68" s="47" t="n">
        <f aca="false">IF(J68="","",MIN(1,J68+1.96*O68/100))</f>
        <v>0.688394135360285</v>
      </c>
      <c r="R68" s="32" t="str">
        <f aca="false">IF(L68="","",IF(ABS(L68)&lt;=O68,"Yes","No"))</f>
        <v>Yes</v>
      </c>
      <c r="S68" s="32" t="str">
        <f aca="false">IF(L68="","",IF(ABS(L68)&lt;=1.96*O68,"Yes","No"))</f>
        <v>Yes</v>
      </c>
      <c r="T68" s="66" t="n">
        <f aca="false">IF(D68="","",ROUND(SQRT(((D68+G68)*O68/100)^2+(J68*(D68+G68)*0.14577)^2),0))</f>
        <v>69</v>
      </c>
      <c r="U68" s="32"/>
    </row>
    <row r="69" customFormat="false" ht="15" hidden="false" customHeight="false" outlineLevel="0" collapsed="false">
      <c r="A69" s="32" t="s">
        <v>256</v>
      </c>
      <c r="B69" s="32" t="s">
        <v>258</v>
      </c>
      <c r="C69" s="32" t="s">
        <v>274</v>
      </c>
      <c r="D69" s="66" t="n">
        <v>471</v>
      </c>
      <c r="E69" s="66" t="n">
        <v>424</v>
      </c>
      <c r="F69" s="75" t="n">
        <f aca="false">IF(E69="","",D69-E69)</f>
        <v>47</v>
      </c>
      <c r="G69" s="66" t="n">
        <v>157</v>
      </c>
      <c r="H69" s="66" t="n">
        <v>188</v>
      </c>
      <c r="I69" s="75" t="n">
        <f aca="false">IF(H69="","",G69-H69)</f>
        <v>-31</v>
      </c>
      <c r="J69" s="47" t="n">
        <f aca="false">IF(OR(D69="",D69+G69=0),"",D69/(D69+G69))</f>
        <v>0.75</v>
      </c>
      <c r="K69" s="47" t="n">
        <f aca="false">IF(E69="","",E69/(E69+H69))</f>
        <v>0.69281045751634</v>
      </c>
      <c r="L69" s="76" t="n">
        <f aca="false">IF(OR(K69="",J69=""),"",(J69-K69)*100)</f>
        <v>5.71895424836602</v>
      </c>
      <c r="M69" s="36" t="n">
        <v>2.96262140037222</v>
      </c>
      <c r="N69" s="36" t="n">
        <v>1.31977300368686</v>
      </c>
      <c r="O69" s="36" t="n">
        <f aca="false">SQRT(M69^2+N69^2)</f>
        <v>3.24328943253668</v>
      </c>
      <c r="P69" s="47" t="n">
        <f aca="false">IF(J69="","",MAX(0,J69-1.96*O69/100))</f>
        <v>0.686431527122281</v>
      </c>
      <c r="Q69" s="47" t="n">
        <f aca="false">IF(J69="","",MIN(1,J69+1.96*O69/100))</f>
        <v>0.813568472877719</v>
      </c>
      <c r="R69" s="32" t="str">
        <f aca="false">IF(L69="","",IF(ABS(L69)&lt;=O69,"Yes","No"))</f>
        <v>No</v>
      </c>
      <c r="S69" s="32" t="str">
        <f aca="false">IF(L69="","",IF(ABS(L69)&lt;=1.96*O69,"Yes","No"))</f>
        <v>Yes</v>
      </c>
      <c r="T69" s="66" t="n">
        <f aca="false">IF(D69="","",ROUND(SQRT(((D69+G69)*O69/100)^2+(J69*(D69+G69)*0.14577)^2),0))</f>
        <v>72</v>
      </c>
      <c r="U69" s="32"/>
    </row>
    <row r="70" customFormat="false" ht="15" hidden="false" customHeight="false" outlineLevel="0" collapsed="false">
      <c r="A70" s="32" t="s">
        <v>256</v>
      </c>
      <c r="B70" s="32" t="s">
        <v>258</v>
      </c>
      <c r="C70" s="32" t="s">
        <v>275</v>
      </c>
      <c r="D70" s="66" t="n">
        <v>371</v>
      </c>
      <c r="E70" s="66" t="n">
        <v>330</v>
      </c>
      <c r="F70" s="75" t="n">
        <f aca="false">IF(E70="","",D70-E70)</f>
        <v>41</v>
      </c>
      <c r="G70" s="66" t="n">
        <v>172</v>
      </c>
      <c r="H70" s="66" t="n">
        <v>195</v>
      </c>
      <c r="I70" s="75" t="n">
        <f aca="false">IF(H70="","",G70-H70)</f>
        <v>-23</v>
      </c>
      <c r="J70" s="47" t="n">
        <f aca="false">IF(OR(D70="",D70+G70=0),"",D70/(D70+G70))</f>
        <v>0.683241252302026</v>
      </c>
      <c r="K70" s="47" t="n">
        <f aca="false">IF(E70="","",E70/(E70+H70))</f>
        <v>0.628571428571429</v>
      </c>
      <c r="L70" s="76" t="n">
        <f aca="false">IF(OR(K70="",J70=""),"",(J70-K70)*100)</f>
        <v>5.46698237305973</v>
      </c>
      <c r="M70" s="36" t="n">
        <v>2.96262140037222</v>
      </c>
      <c r="N70" s="36" t="n">
        <v>1.31977300368686</v>
      </c>
      <c r="O70" s="36" t="n">
        <f aca="false">SQRT(M70^2+N70^2)</f>
        <v>3.24328943253668</v>
      </c>
      <c r="P70" s="47" t="n">
        <f aca="false">IF(J70="","",MAX(0,J70-1.96*O70/100))</f>
        <v>0.619672779424307</v>
      </c>
      <c r="Q70" s="47" t="n">
        <f aca="false">IF(J70="","",MIN(1,J70+1.96*O70/100))</f>
        <v>0.746809725179745</v>
      </c>
      <c r="R70" s="32" t="str">
        <f aca="false">IF(L70="","",IF(ABS(L70)&lt;=O70,"Yes","No"))</f>
        <v>No</v>
      </c>
      <c r="S70" s="32" t="str">
        <f aca="false">IF(L70="","",IF(ABS(L70)&lt;=1.96*O70,"Yes","No"))</f>
        <v>Yes</v>
      </c>
      <c r="T70" s="66" t="n">
        <f aca="false">IF(D70="","",ROUND(SQRT(((D70+G70)*O70/100)^2+(J70*(D70+G70)*0.14577)^2),0))</f>
        <v>57</v>
      </c>
      <c r="U70" s="32"/>
    </row>
    <row r="71" customFormat="false" ht="15" hidden="false" customHeight="false" outlineLevel="0" collapsed="false">
      <c r="A71" s="32" t="s">
        <v>256</v>
      </c>
      <c r="B71" s="32" t="s">
        <v>258</v>
      </c>
      <c r="C71" s="32" t="s">
        <v>276</v>
      </c>
      <c r="D71" s="66" t="n">
        <v>455</v>
      </c>
      <c r="E71" s="66" t="n">
        <v>441</v>
      </c>
      <c r="F71" s="75" t="n">
        <f aca="false">IF(E71="","",D71-E71)</f>
        <v>14</v>
      </c>
      <c r="G71" s="66" t="n">
        <v>235</v>
      </c>
      <c r="H71" s="66" t="n">
        <v>232</v>
      </c>
      <c r="I71" s="75" t="n">
        <f aca="false">IF(H71="","",G71-H71)</f>
        <v>3</v>
      </c>
      <c r="J71" s="47" t="n">
        <f aca="false">IF(OR(D71="",D71+G71=0),"",D71/(D71+G71))</f>
        <v>0.659420289855073</v>
      </c>
      <c r="K71" s="47" t="n">
        <f aca="false">IF(E71="","",E71/(E71+H71))</f>
        <v>0.655274888558692</v>
      </c>
      <c r="L71" s="76" t="n">
        <f aca="false">IF(OR(K71="",J71=""),"",(J71-K71)*100)</f>
        <v>0.414540129638008</v>
      </c>
      <c r="M71" s="36" t="n">
        <v>2.96262140037222</v>
      </c>
      <c r="N71" s="36" t="n">
        <v>1.31977300368686</v>
      </c>
      <c r="O71" s="36" t="n">
        <f aca="false">SQRT(M71^2+N71^2)</f>
        <v>3.24328943253668</v>
      </c>
      <c r="P71" s="47" t="n">
        <f aca="false">IF(J71="","",MAX(0,J71-1.96*O71/100))</f>
        <v>0.595851816977354</v>
      </c>
      <c r="Q71" s="47" t="n">
        <f aca="false">IF(J71="","",MIN(1,J71+1.96*O71/100))</f>
        <v>0.722988762732791</v>
      </c>
      <c r="R71" s="32" t="str">
        <f aca="false">IF(L71="","",IF(ABS(L71)&lt;=O71,"Yes","No"))</f>
        <v>Yes</v>
      </c>
      <c r="S71" s="32" t="str">
        <f aca="false">IF(L71="","",IF(ABS(L71)&lt;=1.96*O71,"Yes","No"))</f>
        <v>Yes</v>
      </c>
      <c r="T71" s="66" t="n">
        <f aca="false">IF(D71="","",ROUND(SQRT(((D71+G71)*O71/100)^2+(J71*(D71+G71)*0.14577)^2),0))</f>
        <v>70</v>
      </c>
      <c r="U71" s="32"/>
    </row>
    <row r="72" customFormat="false" ht="15" hidden="false" customHeight="false" outlineLevel="0" collapsed="false">
      <c r="A72" s="32" t="s">
        <v>256</v>
      </c>
      <c r="B72" s="32" t="s">
        <v>258</v>
      </c>
      <c r="C72" s="32" t="s">
        <v>277</v>
      </c>
      <c r="D72" s="66" t="n">
        <v>316</v>
      </c>
      <c r="E72" s="66" t="n">
        <v>313</v>
      </c>
      <c r="F72" s="75" t="n">
        <f aca="false">IF(E72="","",D72-E72)</f>
        <v>3</v>
      </c>
      <c r="G72" s="66" t="n">
        <v>142</v>
      </c>
      <c r="H72" s="66" t="n">
        <v>155</v>
      </c>
      <c r="I72" s="75" t="n">
        <f aca="false">IF(H72="","",G72-H72)</f>
        <v>-13</v>
      </c>
      <c r="J72" s="47" t="n">
        <f aca="false">IF(OR(D72="",D72+G72=0),"",D72/(D72+G72))</f>
        <v>0.689956331877729</v>
      </c>
      <c r="K72" s="47" t="n">
        <f aca="false">IF(E72="","",E72/(E72+H72))</f>
        <v>0.668803418803419</v>
      </c>
      <c r="L72" s="76" t="n">
        <f aca="false">IF(OR(K72="",J72=""),"",(J72-K72)*100)</f>
        <v>2.11529130743106</v>
      </c>
      <c r="M72" s="36" t="n">
        <v>2.96262140037222</v>
      </c>
      <c r="N72" s="36" t="n">
        <v>1.31977300368686</v>
      </c>
      <c r="O72" s="36" t="n">
        <f aca="false">SQRT(M72^2+N72^2)</f>
        <v>3.24328943253668</v>
      </c>
      <c r="P72" s="47" t="n">
        <f aca="false">IF(J72="","",MAX(0,J72-1.96*O72/100))</f>
        <v>0.62638785900001</v>
      </c>
      <c r="Q72" s="47" t="n">
        <f aca="false">IF(J72="","",MIN(1,J72+1.96*O72/100))</f>
        <v>0.753524804755448</v>
      </c>
      <c r="R72" s="32" t="str">
        <f aca="false">IF(L72="","",IF(ABS(L72)&lt;=O72,"Yes","No"))</f>
        <v>Yes</v>
      </c>
      <c r="S72" s="32" t="str">
        <f aca="false">IF(L72="","",IF(ABS(L72)&lt;=1.96*O72,"Yes","No"))</f>
        <v>Yes</v>
      </c>
      <c r="T72" s="66" t="n">
        <f aca="false">IF(D72="","",ROUND(SQRT(((D72+G72)*O72/100)^2+(J72*(D72+G72)*0.14577)^2),0))</f>
        <v>48</v>
      </c>
      <c r="U72" s="32"/>
    </row>
    <row r="73" customFormat="false" ht="15" hidden="false" customHeight="false" outlineLevel="0" collapsed="false">
      <c r="A73" s="32" t="s">
        <v>256</v>
      </c>
      <c r="B73" s="32" t="s">
        <v>258</v>
      </c>
      <c r="C73" s="32" t="s">
        <v>278</v>
      </c>
      <c r="D73" s="66" t="n">
        <v>680</v>
      </c>
      <c r="E73" s="66" t="n">
        <v>658</v>
      </c>
      <c r="F73" s="75" t="n">
        <f aca="false">IF(E73="","",D73-E73)</f>
        <v>22</v>
      </c>
      <c r="G73" s="66" t="n">
        <v>390</v>
      </c>
      <c r="H73" s="66" t="n">
        <v>375</v>
      </c>
      <c r="I73" s="75" t="n">
        <f aca="false">IF(H73="","",G73-H73)</f>
        <v>15</v>
      </c>
      <c r="J73" s="47" t="n">
        <f aca="false">IF(OR(D73="",D73+G73=0),"",D73/(D73+G73))</f>
        <v>0.635514018691589</v>
      </c>
      <c r="K73" s="47" t="n">
        <f aca="false">IF(E73="","",E73/(E73+H73))</f>
        <v>0.636979670861568</v>
      </c>
      <c r="L73" s="76" t="n">
        <f aca="false">IF(OR(K73="",J73=""),"",(J73-K73)*100)</f>
        <v>-0.146565216997951</v>
      </c>
      <c r="M73" s="36" t="n">
        <v>2.14581777665897</v>
      </c>
      <c r="N73" s="36" t="n">
        <v>1.31977300368686</v>
      </c>
      <c r="O73" s="36" t="n">
        <f aca="false">SQRT(M73^2+N73^2)</f>
        <v>2.51919326608466</v>
      </c>
      <c r="P73" s="47" t="n">
        <f aca="false">IF(J73="","",MAX(0,J73-1.96*O73/100))</f>
        <v>0.586137830676329</v>
      </c>
      <c r="Q73" s="47" t="n">
        <f aca="false">IF(J73="","",MIN(1,J73+1.96*O73/100))</f>
        <v>0.684890206706848</v>
      </c>
      <c r="R73" s="32" t="str">
        <f aca="false">IF(L73="","",IF(ABS(L73)&lt;=O73,"Yes","No"))</f>
        <v>Yes</v>
      </c>
      <c r="S73" s="32" t="str">
        <f aca="false">IF(L73="","",IF(ABS(L73)&lt;=1.96*O73,"Yes","No"))</f>
        <v>Yes</v>
      </c>
      <c r="T73" s="66" t="n">
        <f aca="false">IF(D73="","",ROUND(SQRT(((D73+G73)*O73/100)^2+(J73*(D73+G73)*0.09272)^2),0))</f>
        <v>69</v>
      </c>
      <c r="U73" s="32"/>
    </row>
    <row r="74" customFormat="false" ht="15" hidden="false" customHeight="false" outlineLevel="0" collapsed="false">
      <c r="A74" s="32" t="s">
        <v>256</v>
      </c>
      <c r="B74" s="32" t="s">
        <v>258</v>
      </c>
      <c r="C74" s="32" t="s">
        <v>279</v>
      </c>
      <c r="D74" s="66" t="n">
        <v>792</v>
      </c>
      <c r="E74" s="66" t="n">
        <v>693</v>
      </c>
      <c r="F74" s="75" t="n">
        <f aca="false">IF(E74="","",D74-E74)</f>
        <v>99</v>
      </c>
      <c r="G74" s="66" t="n">
        <v>358</v>
      </c>
      <c r="H74" s="66" t="n">
        <v>389</v>
      </c>
      <c r="I74" s="75" t="n">
        <f aca="false">IF(H74="","",G74-H74)</f>
        <v>-31</v>
      </c>
      <c r="J74" s="47" t="n">
        <f aca="false">IF(OR(D74="",D74+G74=0),"",D74/(D74+G74))</f>
        <v>0.688695652173913</v>
      </c>
      <c r="K74" s="47" t="n">
        <f aca="false">IF(E74="","",E74/(E74+H74))</f>
        <v>0.640480591497227</v>
      </c>
      <c r="L74" s="76" t="n">
        <f aca="false">IF(OR(K74="",J74=""),"",(J74-K74)*100)</f>
        <v>4.82150606766857</v>
      </c>
      <c r="M74" s="36" t="n">
        <v>2.14581777665897</v>
      </c>
      <c r="N74" s="36" t="n">
        <v>1.31977300368686</v>
      </c>
      <c r="O74" s="36" t="n">
        <f aca="false">SQRT(M74^2+N74^2)</f>
        <v>2.51919326608466</v>
      </c>
      <c r="P74" s="47" t="n">
        <f aca="false">IF(J74="","",MAX(0,J74-1.96*O74/100))</f>
        <v>0.639319464158654</v>
      </c>
      <c r="Q74" s="47" t="n">
        <f aca="false">IF(J74="","",MIN(1,J74+1.96*O74/100))</f>
        <v>0.738071840189172</v>
      </c>
      <c r="R74" s="32" t="str">
        <f aca="false">IF(L74="","",IF(ABS(L74)&lt;=O74,"Yes","No"))</f>
        <v>No</v>
      </c>
      <c r="S74" s="32" t="str">
        <f aca="false">IF(L74="","",IF(ABS(L74)&lt;=1.96*O74,"Yes","No"))</f>
        <v>Yes</v>
      </c>
      <c r="T74" s="66" t="n">
        <f aca="false">IF(D74="","",ROUND(SQRT(((D74+G74)*O74/100)^2+(J74*(D74+G74)*0.09272)^2),0))</f>
        <v>79</v>
      </c>
      <c r="U74" s="32"/>
    </row>
    <row r="75" customFormat="false" ht="15" hidden="false" customHeight="false" outlineLevel="0" collapsed="false">
      <c r="A75" s="32" t="s">
        <v>256</v>
      </c>
      <c r="B75" s="32" t="s">
        <v>258</v>
      </c>
      <c r="C75" s="32" t="s">
        <v>280</v>
      </c>
      <c r="D75" s="66" t="n">
        <v>493</v>
      </c>
      <c r="E75" s="66" t="n">
        <v>446</v>
      </c>
      <c r="F75" s="75" t="n">
        <f aca="false">IF(E75="","",D75-E75)</f>
        <v>47</v>
      </c>
      <c r="G75" s="66" t="n">
        <v>340</v>
      </c>
      <c r="H75" s="66" t="n">
        <v>382</v>
      </c>
      <c r="I75" s="75" t="n">
        <f aca="false">IF(H75="","",G75-H75)</f>
        <v>-42</v>
      </c>
      <c r="J75" s="47" t="n">
        <f aca="false">IF(OR(D75="",D75+G75=0),"",D75/(D75+G75))</f>
        <v>0.591836734693878</v>
      </c>
      <c r="K75" s="47" t="n">
        <f aca="false">IF(E75="","",E75/(E75+H75))</f>
        <v>0.538647342995169</v>
      </c>
      <c r="L75" s="76" t="n">
        <f aca="false">IF(OR(K75="",J75=""),"",(J75-K75)*100)</f>
        <v>5.31893916987085</v>
      </c>
      <c r="M75" s="36" t="n">
        <v>2.14581777665897</v>
      </c>
      <c r="N75" s="36" t="n">
        <v>1.31977300368686</v>
      </c>
      <c r="O75" s="36" t="n">
        <f aca="false">SQRT(M75^2+N75^2)</f>
        <v>2.51919326608466</v>
      </c>
      <c r="P75" s="47" t="n">
        <f aca="false">IF(J75="","",MAX(0,J75-1.96*O75/100))</f>
        <v>0.542460546678618</v>
      </c>
      <c r="Q75" s="47" t="n">
        <f aca="false">IF(J75="","",MIN(1,J75+1.96*O75/100))</f>
        <v>0.641212922709137</v>
      </c>
      <c r="R75" s="32" t="str">
        <f aca="false">IF(L75="","",IF(ABS(L75)&lt;=O75,"Yes","No"))</f>
        <v>No</v>
      </c>
      <c r="S75" s="32" t="str">
        <f aca="false">IF(L75="","",IF(ABS(L75)&lt;=1.96*O75,"Yes","No"))</f>
        <v>No</v>
      </c>
      <c r="T75" s="66" t="n">
        <f aca="false">IF(D75="","",ROUND(SQRT(((D75+G75)*O75/100)^2+(J75*(D75+G75)*0.09272)^2),0))</f>
        <v>50</v>
      </c>
      <c r="U75" s="32"/>
    </row>
    <row r="76" customFormat="false" ht="15" hidden="false" customHeight="false" outlineLevel="0" collapsed="false">
      <c r="A76" s="32" t="s">
        <v>256</v>
      </c>
      <c r="B76" s="32" t="s">
        <v>258</v>
      </c>
      <c r="C76" s="32" t="s">
        <v>281</v>
      </c>
      <c r="D76" s="66" t="n">
        <v>631</v>
      </c>
      <c r="E76" s="66" t="n">
        <v>627</v>
      </c>
      <c r="F76" s="75" t="n">
        <f aca="false">IF(E76="","",D76-E76)</f>
        <v>4</v>
      </c>
      <c r="G76" s="66" t="n">
        <v>379</v>
      </c>
      <c r="H76" s="66" t="n">
        <v>389</v>
      </c>
      <c r="I76" s="75" t="n">
        <f aca="false">IF(H76="","",G76-H76)</f>
        <v>-10</v>
      </c>
      <c r="J76" s="47" t="n">
        <f aca="false">IF(OR(D76="",D76+G76=0),"",D76/(D76+G76))</f>
        <v>0.624752475247525</v>
      </c>
      <c r="K76" s="47" t="n">
        <f aca="false">IF(E76="","",E76/(E76+H76))</f>
        <v>0.617125984251969</v>
      </c>
      <c r="L76" s="76" t="n">
        <f aca="false">IF(OR(K76="",J76=""),"",(J76-K76)*100)</f>
        <v>0.762649099555623</v>
      </c>
      <c r="M76" s="36" t="n">
        <v>2.14581777665897</v>
      </c>
      <c r="N76" s="36" t="n">
        <v>1.31977300368686</v>
      </c>
      <c r="O76" s="36" t="n">
        <f aca="false">SQRT(M76^2+N76^2)</f>
        <v>2.51919326608466</v>
      </c>
      <c r="P76" s="47" t="n">
        <f aca="false">IF(J76="","",MAX(0,J76-1.96*O76/100))</f>
        <v>0.575376287232265</v>
      </c>
      <c r="Q76" s="47" t="n">
        <f aca="false">IF(J76="","",MIN(1,J76+1.96*O76/100))</f>
        <v>0.674128663262784</v>
      </c>
      <c r="R76" s="32" t="str">
        <f aca="false">IF(L76="","",IF(ABS(L76)&lt;=O76,"Yes","No"))</f>
        <v>Yes</v>
      </c>
      <c r="S76" s="32" t="str">
        <f aca="false">IF(L76="","",IF(ABS(L76)&lt;=1.96*O76,"Yes","No"))</f>
        <v>Yes</v>
      </c>
      <c r="T76" s="66" t="n">
        <f aca="false">IF(D76="","",ROUND(SQRT(((D76+G76)*O76/100)^2+(J76*(D76+G76)*0.09272)^2),0))</f>
        <v>64</v>
      </c>
      <c r="U76" s="32"/>
    </row>
    <row r="77" customFormat="false" ht="15" hidden="false" customHeight="false" outlineLevel="0" collapsed="false">
      <c r="A77" s="32" t="s">
        <v>256</v>
      </c>
      <c r="B77" s="32" t="s">
        <v>258</v>
      </c>
      <c r="C77" s="32" t="s">
        <v>282</v>
      </c>
      <c r="D77" s="66" t="n">
        <v>643</v>
      </c>
      <c r="E77" s="66" t="n">
        <v>645</v>
      </c>
      <c r="F77" s="75" t="n">
        <f aca="false">IF(E77="","",D77-E77)</f>
        <v>-2</v>
      </c>
      <c r="G77" s="66" t="n">
        <v>388</v>
      </c>
      <c r="H77" s="66" t="n">
        <v>418</v>
      </c>
      <c r="I77" s="75" t="n">
        <f aca="false">IF(H77="","",G77-H77)</f>
        <v>-30</v>
      </c>
      <c r="J77" s="47" t="n">
        <f aca="false">IF(OR(D77="",D77+G77=0),"",D77/(D77+G77))</f>
        <v>0.623666343355965</v>
      </c>
      <c r="K77" s="47" t="n">
        <f aca="false">IF(E77="","",E77/(E77+H77))</f>
        <v>0.606773283160865</v>
      </c>
      <c r="L77" s="76" t="n">
        <f aca="false">IF(OR(K77="",J77=""),"",(J77-K77)*100)</f>
        <v>1.68930601950996</v>
      </c>
      <c r="M77" s="36" t="n">
        <v>2.14581777665897</v>
      </c>
      <c r="N77" s="36" t="n">
        <v>1.31977300368686</v>
      </c>
      <c r="O77" s="36" t="n">
        <f aca="false">SQRT(M77^2+N77^2)</f>
        <v>2.51919326608466</v>
      </c>
      <c r="P77" s="47" t="n">
        <f aca="false">IF(J77="","",MAX(0,J77-1.96*O77/100))</f>
        <v>0.574290155340706</v>
      </c>
      <c r="Q77" s="47" t="n">
        <f aca="false">IF(J77="","",MIN(1,J77+1.96*O77/100))</f>
        <v>0.673042531371224</v>
      </c>
      <c r="R77" s="32" t="str">
        <f aca="false">IF(L77="","",IF(ABS(L77)&lt;=O77,"Yes","No"))</f>
        <v>Yes</v>
      </c>
      <c r="S77" s="32" t="str">
        <f aca="false">IF(L77="","",IF(ABS(L77)&lt;=1.96*O77,"Yes","No"))</f>
        <v>Yes</v>
      </c>
      <c r="T77" s="66" t="n">
        <f aca="false">IF(D77="","",ROUND(SQRT(((D77+G77)*O77/100)^2+(J77*(D77+G77)*0.09272)^2),0))</f>
        <v>65</v>
      </c>
      <c r="U77" s="32"/>
    </row>
    <row r="78" customFormat="false" ht="15" hidden="false" customHeight="false" outlineLevel="0" collapsed="false">
      <c r="A78" s="32" t="s">
        <v>256</v>
      </c>
      <c r="B78" s="32" t="s">
        <v>258</v>
      </c>
      <c r="C78" s="32" t="s">
        <v>283</v>
      </c>
      <c r="D78" s="66" t="n">
        <v>506</v>
      </c>
      <c r="E78" s="66" t="n">
        <v>452</v>
      </c>
      <c r="F78" s="75" t="n">
        <f aca="false">IF(E78="","",D78-E78)</f>
        <v>54</v>
      </c>
      <c r="G78" s="66" t="n">
        <v>304</v>
      </c>
      <c r="H78" s="66" t="n">
        <v>341</v>
      </c>
      <c r="I78" s="75" t="n">
        <f aca="false">IF(H78="","",G78-H78)</f>
        <v>-37</v>
      </c>
      <c r="J78" s="47" t="n">
        <f aca="false">IF(OR(D78="",D78+G78=0),"",D78/(D78+G78))</f>
        <v>0.624691358024691</v>
      </c>
      <c r="K78" s="47" t="n">
        <f aca="false">IF(E78="","",E78/(E78+H78))</f>
        <v>0.569987389659521</v>
      </c>
      <c r="L78" s="76" t="n">
        <f aca="false">IF(OR(K78="",J78=""),"",(J78-K78)*100)</f>
        <v>5.47039683651706</v>
      </c>
      <c r="M78" s="36" t="n">
        <v>2.14581777665897</v>
      </c>
      <c r="N78" s="36" t="n">
        <v>1.31977300368686</v>
      </c>
      <c r="O78" s="36" t="n">
        <f aca="false">SQRT(M78^2+N78^2)</f>
        <v>2.51919326608466</v>
      </c>
      <c r="P78" s="47" t="n">
        <f aca="false">IF(J78="","",MAX(0,J78-1.96*O78/100))</f>
        <v>0.575315170009432</v>
      </c>
      <c r="Q78" s="47" t="n">
        <f aca="false">IF(J78="","",MIN(1,J78+1.96*O78/100))</f>
        <v>0.674067546039951</v>
      </c>
      <c r="R78" s="32" t="str">
        <f aca="false">IF(L78="","",IF(ABS(L78)&lt;=O78,"Yes","No"))</f>
        <v>No</v>
      </c>
      <c r="S78" s="32" t="str">
        <f aca="false">IF(L78="","",IF(ABS(L78)&lt;=1.96*O78,"Yes","No"))</f>
        <v>No</v>
      </c>
      <c r="T78" s="66" t="n">
        <f aca="false">IF(D78="","",ROUND(SQRT(((D78+G78)*O78/100)^2+(J78*(D78+G78)*0.09272)^2),0))</f>
        <v>51</v>
      </c>
      <c r="U78" s="32"/>
    </row>
    <row r="79" customFormat="false" ht="15" hidden="false" customHeight="false" outlineLevel="0" collapsed="false">
      <c r="A79" s="32" t="s">
        <v>256</v>
      </c>
      <c r="B79" s="32" t="s">
        <v>258</v>
      </c>
      <c r="C79" s="32" t="s">
        <v>284</v>
      </c>
      <c r="D79" s="66" t="n">
        <v>575</v>
      </c>
      <c r="E79" s="66" t="n">
        <v>541</v>
      </c>
      <c r="F79" s="75" t="n">
        <f aca="false">IF(E79="","",D79-E79)</f>
        <v>34</v>
      </c>
      <c r="G79" s="66" t="n">
        <v>334</v>
      </c>
      <c r="H79" s="66" t="n">
        <v>325</v>
      </c>
      <c r="I79" s="75" t="n">
        <f aca="false">IF(H79="","",G79-H79)</f>
        <v>9</v>
      </c>
      <c r="J79" s="47" t="n">
        <f aca="false">IF(OR(D79="",D79+G79=0),"",D79/(D79+G79))</f>
        <v>0.632563256325633</v>
      </c>
      <c r="K79" s="47" t="n">
        <f aca="false">IF(E79="","",E79/(E79+H79))</f>
        <v>0.624711316397229</v>
      </c>
      <c r="L79" s="76" t="n">
        <f aca="false">IF(OR(K79="",J79=""),"",(J79-K79)*100)</f>
        <v>0.785193992840394</v>
      </c>
      <c r="M79" s="36" t="n">
        <v>2.14581777665897</v>
      </c>
      <c r="N79" s="36" t="n">
        <v>1.31977300368686</v>
      </c>
      <c r="O79" s="36" t="n">
        <f aca="false">SQRT(M79^2+N79^2)</f>
        <v>2.51919326608466</v>
      </c>
      <c r="P79" s="47" t="n">
        <f aca="false">IF(J79="","",MAX(0,J79-1.96*O79/100))</f>
        <v>0.583187068310373</v>
      </c>
      <c r="Q79" s="47" t="n">
        <f aca="false">IF(J79="","",MIN(1,J79+1.96*O79/100))</f>
        <v>0.681939444340892</v>
      </c>
      <c r="R79" s="32" t="str">
        <f aca="false">IF(L79="","",IF(ABS(L79)&lt;=O79,"Yes","No"))</f>
        <v>Yes</v>
      </c>
      <c r="S79" s="32" t="str">
        <f aca="false">IF(L79="","",IF(ABS(L79)&lt;=1.96*O79,"Yes","No"))</f>
        <v>Yes</v>
      </c>
      <c r="T79" s="66" t="n">
        <f aca="false">IF(D79="","",ROUND(SQRT(((D79+G79)*O79/100)^2+(J79*(D79+G79)*0.09272)^2),0))</f>
        <v>58</v>
      </c>
      <c r="U79" s="32"/>
    </row>
    <row r="80" customFormat="false" ht="15" hidden="false" customHeight="false" outlineLevel="0" collapsed="false">
      <c r="A80" s="32" t="s">
        <v>256</v>
      </c>
      <c r="B80" s="32" t="s">
        <v>258</v>
      </c>
      <c r="C80" s="32" t="s">
        <v>285</v>
      </c>
      <c r="D80" s="66" t="n">
        <v>798</v>
      </c>
      <c r="E80" s="66" t="n">
        <v>783</v>
      </c>
      <c r="F80" s="75" t="n">
        <f aca="false">IF(E80="","",D80-E80)</f>
        <v>15</v>
      </c>
      <c r="G80" s="66" t="n">
        <v>535</v>
      </c>
      <c r="H80" s="66" t="n">
        <v>562</v>
      </c>
      <c r="I80" s="75" t="n">
        <f aca="false">IF(H80="","",G80-H80)</f>
        <v>-27</v>
      </c>
      <c r="J80" s="47" t="n">
        <f aca="false">IF(OR(D80="",D80+G80=0),"",D80/(D80+G80))</f>
        <v>0.598649662415604</v>
      </c>
      <c r="K80" s="47" t="n">
        <f aca="false">IF(E80="","",E80/(E80+H80))</f>
        <v>0.582156133828996</v>
      </c>
      <c r="L80" s="76" t="n">
        <f aca="false">IF(OR(K80="",J80=""),"",(J80-K80)*100)</f>
        <v>1.64935285866076</v>
      </c>
      <c r="M80" s="36" t="n">
        <v>2.20932000889648</v>
      </c>
      <c r="N80" s="36" t="n">
        <v>1.31977300368686</v>
      </c>
      <c r="O80" s="36" t="n">
        <f aca="false">SQRT(M80^2+N80^2)</f>
        <v>2.57349872410518</v>
      </c>
      <c r="P80" s="47" t="n">
        <f aca="false">IF(J80="","",MAX(0,J80-1.96*O80/100))</f>
        <v>0.548209087423142</v>
      </c>
      <c r="Q80" s="47" t="n">
        <f aca="false">IF(J80="","",MIN(1,J80+1.96*O80/100))</f>
        <v>0.649090237408065</v>
      </c>
      <c r="R80" s="32" t="str">
        <f aca="false">IF(L80="","",IF(ABS(L80)&lt;=O80,"Yes","No"))</f>
        <v>Yes</v>
      </c>
      <c r="S80" s="32" t="str">
        <f aca="false">IF(L80="","",IF(ABS(L80)&lt;=1.96*O80,"Yes","No"))</f>
        <v>Yes</v>
      </c>
      <c r="T80" s="66" t="n">
        <f aca="false">IF(D80="","",ROUND(SQRT(((D80+G80)*O80/100)^2+(J80*(D80+G80)*0.07717)^2),0))</f>
        <v>70</v>
      </c>
      <c r="U80" s="32"/>
    </row>
    <row r="81" customFormat="false" ht="15" hidden="false" customHeight="false" outlineLevel="0" collapsed="false">
      <c r="A81" s="32" t="s">
        <v>256</v>
      </c>
      <c r="B81" s="32" t="s">
        <v>258</v>
      </c>
      <c r="C81" s="32" t="s">
        <v>286</v>
      </c>
      <c r="D81" s="66" t="n">
        <v>467</v>
      </c>
      <c r="E81" s="66" t="n">
        <v>454</v>
      </c>
      <c r="F81" s="75" t="n">
        <f aca="false">IF(E81="","",D81-E81)</f>
        <v>13</v>
      </c>
      <c r="G81" s="66" t="n">
        <v>232</v>
      </c>
      <c r="H81" s="66" t="n">
        <v>218</v>
      </c>
      <c r="I81" s="75" t="n">
        <f aca="false">IF(H81="","",G81-H81)</f>
        <v>14</v>
      </c>
      <c r="J81" s="47" t="n">
        <f aca="false">IF(OR(D81="",D81+G81=0),"",D81/(D81+G81))</f>
        <v>0.668097281831187</v>
      </c>
      <c r="K81" s="47" t="n">
        <f aca="false">IF(E81="","",E81/(E81+H81))</f>
        <v>0.675595238095238</v>
      </c>
      <c r="L81" s="76" t="n">
        <f aca="false">IF(OR(K81="",J81=""),"",(J81-K81)*100)</f>
        <v>-0.74979562640507</v>
      </c>
      <c r="M81" s="36" t="n">
        <v>2.96262140037222</v>
      </c>
      <c r="N81" s="36" t="n">
        <v>1.31977300368686</v>
      </c>
      <c r="O81" s="36" t="n">
        <f aca="false">SQRT(M81^2+N81^2)</f>
        <v>3.24328943253668</v>
      </c>
      <c r="P81" s="47" t="n">
        <f aca="false">IF(J81="","",MAX(0,J81-1.96*O81/100))</f>
        <v>0.604528808953469</v>
      </c>
      <c r="Q81" s="47" t="n">
        <f aca="false">IF(J81="","",MIN(1,J81+1.96*O81/100))</f>
        <v>0.731665754708906</v>
      </c>
      <c r="R81" s="32" t="str">
        <f aca="false">IF(L81="","",IF(ABS(L81)&lt;=O81,"Yes","No"))</f>
        <v>Yes</v>
      </c>
      <c r="S81" s="32" t="str">
        <f aca="false">IF(L81="","",IF(ABS(L81)&lt;=1.96*O81,"Yes","No"))</f>
        <v>Yes</v>
      </c>
      <c r="T81" s="66" t="n">
        <f aca="false">IF(D81="","",ROUND(SQRT(((D81+G81)*O81/100)^2+(J81*(D81+G81)*0.14577)^2),0))</f>
        <v>72</v>
      </c>
      <c r="U81" s="32"/>
    </row>
    <row r="82" customFormat="false" ht="15" hidden="false" customHeight="false" outlineLevel="0" collapsed="false">
      <c r="A82" s="32" t="s">
        <v>256</v>
      </c>
      <c r="B82" s="32" t="s">
        <v>258</v>
      </c>
      <c r="C82" s="32" t="s">
        <v>287</v>
      </c>
      <c r="D82" s="66" t="n">
        <v>477</v>
      </c>
      <c r="E82" s="66" t="n">
        <v>502</v>
      </c>
      <c r="F82" s="75" t="n">
        <f aca="false">IF(E82="","",D82-E82)</f>
        <v>-25</v>
      </c>
      <c r="G82" s="66" t="n">
        <v>294</v>
      </c>
      <c r="H82" s="66" t="n">
        <v>274</v>
      </c>
      <c r="I82" s="75" t="n">
        <f aca="false">IF(H82="","",G82-H82)</f>
        <v>20</v>
      </c>
      <c r="J82" s="47" t="n">
        <f aca="false">IF(OR(D82="",D82+G82=0),"",D82/(D82+G82))</f>
        <v>0.618677042801556</v>
      </c>
      <c r="K82" s="47" t="n">
        <f aca="false">IF(E82="","",E82/(E82+H82))</f>
        <v>0.646907216494845</v>
      </c>
      <c r="L82" s="76" t="n">
        <f aca="false">IF(OR(K82="",J82=""),"",(J82-K82)*100)</f>
        <v>-2.8230173693289</v>
      </c>
      <c r="M82" s="36" t="n">
        <v>2.14581777665897</v>
      </c>
      <c r="N82" s="36" t="n">
        <v>1.31977300368686</v>
      </c>
      <c r="O82" s="36" t="n">
        <f aca="false">SQRT(M82^2+N82^2)</f>
        <v>2.51919326608466</v>
      </c>
      <c r="P82" s="47" t="n">
        <f aca="false">IF(J82="","",MAX(0,J82-1.96*O82/100))</f>
        <v>0.569300854786297</v>
      </c>
      <c r="Q82" s="47" t="n">
        <f aca="false">IF(J82="","",MIN(1,J82+1.96*O82/100))</f>
        <v>0.668053230816816</v>
      </c>
      <c r="R82" s="32" t="str">
        <f aca="false">IF(L82="","",IF(ABS(L82)&lt;=O82,"Yes","No"))</f>
        <v>No</v>
      </c>
      <c r="S82" s="32" t="str">
        <f aca="false">IF(L82="","",IF(ABS(L82)&lt;=1.96*O82,"Yes","No"))</f>
        <v>Yes</v>
      </c>
      <c r="T82" s="66" t="n">
        <f aca="false">IF(D82="","",ROUND(SQRT(((D82+G82)*O82/100)^2+(J82*(D82+G82)*0.09272)^2),0))</f>
        <v>48</v>
      </c>
      <c r="U82" s="32"/>
    </row>
    <row r="83" customFormat="false" ht="15" hidden="false" customHeight="false" outlineLevel="0" collapsed="false">
      <c r="A83" s="32" t="s">
        <v>256</v>
      </c>
      <c r="B83" s="32" t="s">
        <v>258</v>
      </c>
      <c r="C83" s="32" t="s">
        <v>288</v>
      </c>
      <c r="D83" s="66" t="n">
        <v>493</v>
      </c>
      <c r="E83" s="66" t="n">
        <v>502</v>
      </c>
      <c r="F83" s="75" t="n">
        <f aca="false">IF(E83="","",D83-E83)</f>
        <v>-9</v>
      </c>
      <c r="G83" s="66" t="n">
        <v>310</v>
      </c>
      <c r="H83" s="66" t="n">
        <v>283</v>
      </c>
      <c r="I83" s="75" t="n">
        <f aca="false">IF(H83="","",G83-H83)</f>
        <v>27</v>
      </c>
      <c r="J83" s="47" t="n">
        <f aca="false">IF(OR(D83="",D83+G83=0),"",D83/(D83+G83))</f>
        <v>0.613947696139477</v>
      </c>
      <c r="K83" s="47" t="n">
        <f aca="false">IF(E83="","",E83/(E83+H83))</f>
        <v>0.639490445859873</v>
      </c>
      <c r="L83" s="76" t="n">
        <f aca="false">IF(OR(K83="",J83=""),"",(J83-K83)*100)</f>
        <v>-2.55427497203956</v>
      </c>
      <c r="M83" s="36" t="n">
        <v>2.14581777665897</v>
      </c>
      <c r="N83" s="36" t="n">
        <v>1.31977300368686</v>
      </c>
      <c r="O83" s="36" t="n">
        <f aca="false">SQRT(M83^2+N83^2)</f>
        <v>2.51919326608466</v>
      </c>
      <c r="P83" s="47" t="n">
        <f aca="false">IF(J83="","",MAX(0,J83-1.96*O83/100))</f>
        <v>0.564571508124218</v>
      </c>
      <c r="Q83" s="47" t="n">
        <f aca="false">IF(J83="","",MIN(1,J83+1.96*O83/100))</f>
        <v>0.663323884154736</v>
      </c>
      <c r="R83" s="32" t="str">
        <f aca="false">IF(L83="","",IF(ABS(L83)&lt;=O83,"Yes","No"))</f>
        <v>No</v>
      </c>
      <c r="S83" s="32" t="str">
        <f aca="false">IF(L83="","",IF(ABS(L83)&lt;=1.96*O83,"Yes","No"))</f>
        <v>Yes</v>
      </c>
      <c r="T83" s="66" t="n">
        <f aca="false">IF(D83="","",ROUND(SQRT(((D83+G83)*O83/100)^2+(J83*(D83+G83)*0.09272)^2),0))</f>
        <v>50</v>
      </c>
      <c r="U83" s="32"/>
    </row>
    <row r="84" customFormat="false" ht="15" hidden="false" customHeight="false" outlineLevel="0" collapsed="false">
      <c r="A84" s="32" t="s">
        <v>256</v>
      </c>
      <c r="B84" s="32" t="s">
        <v>258</v>
      </c>
      <c r="C84" s="32" t="s">
        <v>289</v>
      </c>
      <c r="D84" s="66" t="n">
        <v>380</v>
      </c>
      <c r="E84" s="66"/>
      <c r="F84" s="75" t="str">
        <f aca="false">IF(E84="","",D84-E84)</f>
        <v/>
      </c>
      <c r="G84" s="66" t="n">
        <v>223</v>
      </c>
      <c r="H84" s="66"/>
      <c r="I84" s="75" t="str">
        <f aca="false">IF(H84="","",G84-H84)</f>
        <v/>
      </c>
      <c r="J84" s="47" t="n">
        <f aca="false">IF(OR(D84="",D84+G84=0),"",D84/(D84+G84))</f>
        <v>0.630182421227197</v>
      </c>
      <c r="K84" s="47" t="str">
        <f aca="false">IF(E84="","",E84/(E84+H84))</f>
        <v/>
      </c>
      <c r="L84" s="76" t="str">
        <f aca="false">IF(OR(K84="",J84=""),"",(J84-K84)*100)</f>
        <v/>
      </c>
      <c r="M84" s="36" t="n">
        <v>2.96262140037222</v>
      </c>
      <c r="N84" s="36" t="n">
        <v>1.31977300368686</v>
      </c>
      <c r="O84" s="36" t="n">
        <f aca="false">SQRT(M84^2+N84^2)</f>
        <v>3.24328943253668</v>
      </c>
      <c r="P84" s="47" t="n">
        <f aca="false">IF(J84="","",MAX(0,J84-1.96*O84/100))</f>
        <v>0.566613948349478</v>
      </c>
      <c r="Q84" s="47" t="n">
        <f aca="false">IF(J84="","",MIN(1,J84+1.96*O84/100))</f>
        <v>0.693750894104916</v>
      </c>
      <c r="R84" s="32" t="str">
        <f aca="false">IF(L84="","",IF(ABS(L84)&lt;=O84,"Yes","No"))</f>
        <v/>
      </c>
      <c r="S84" s="32" t="str">
        <f aca="false">IF(L84="","",IF(ABS(L84)&lt;=1.96*O84,"Yes","No"))</f>
        <v/>
      </c>
      <c r="T84" s="66" t="n">
        <f aca="false">IF(D84="","",ROUND(SQRT(((D84+G84)*O84/100)^2+(J84*(D84+G84)*0.14577)^2),0))</f>
        <v>59</v>
      </c>
      <c r="U84" s="32" t="s">
        <v>762</v>
      </c>
    </row>
    <row r="85" customFormat="false" ht="15" hidden="false" customHeight="false" outlineLevel="0" collapsed="false">
      <c r="A85" s="32" t="s">
        <v>256</v>
      </c>
      <c r="B85" s="32" t="s">
        <v>258</v>
      </c>
      <c r="C85" s="32" t="s">
        <v>291</v>
      </c>
      <c r="D85" s="66" t="n">
        <v>951</v>
      </c>
      <c r="E85" s="66"/>
      <c r="F85" s="75" t="str">
        <f aca="false">IF(E85="","",D85-E85)</f>
        <v/>
      </c>
      <c r="G85" s="66" t="n">
        <v>586</v>
      </c>
      <c r="H85" s="66"/>
      <c r="I85" s="75" t="str">
        <f aca="false">IF(H85="","",G85-H85)</f>
        <v/>
      </c>
      <c r="J85" s="47" t="n">
        <f aca="false">IF(OR(D85="",D85+G85=0),"",D85/(D85+G85))</f>
        <v>0.618737800910865</v>
      </c>
      <c r="K85" s="47" t="str">
        <f aca="false">IF(E85="","",E85/(E85+H85))</f>
        <v/>
      </c>
      <c r="L85" s="76" t="str">
        <f aca="false">IF(OR(K85="",J85=""),"",(J85-K85)*100)</f>
        <v/>
      </c>
      <c r="M85" s="36" t="n">
        <v>2.20932000889648</v>
      </c>
      <c r="N85" s="36" t="n">
        <v>1.31977300368686</v>
      </c>
      <c r="O85" s="36" t="n">
        <f aca="false">SQRT(M85^2+N85^2)</f>
        <v>2.57349872410518</v>
      </c>
      <c r="P85" s="47" t="n">
        <f aca="false">IF(J85="","",MAX(0,J85-1.96*O85/100))</f>
        <v>0.568297225918404</v>
      </c>
      <c r="Q85" s="47" t="n">
        <f aca="false">IF(J85="","",MIN(1,J85+1.96*O85/100))</f>
        <v>0.669178375903327</v>
      </c>
      <c r="R85" s="32" t="str">
        <f aca="false">IF(L85="","",IF(ABS(L85)&lt;=O85,"Yes","No"))</f>
        <v/>
      </c>
      <c r="S85" s="32" t="str">
        <f aca="false">IF(L85="","",IF(ABS(L85)&lt;=1.96*O85,"Yes","No"))</f>
        <v/>
      </c>
      <c r="T85" s="66" t="n">
        <f aca="false">IF(D85="","",ROUND(SQRT(((D85+G85)*O85/100)^2+(J85*(D85+G85)*0.07717)^2),0))</f>
        <v>83</v>
      </c>
      <c r="U85" s="32" t="s">
        <v>762</v>
      </c>
    </row>
    <row r="86" customFormat="false" ht="15" hidden="false" customHeight="false" outlineLevel="0" collapsed="false">
      <c r="A86" s="32" t="s">
        <v>256</v>
      </c>
      <c r="B86" s="32" t="s">
        <v>258</v>
      </c>
      <c r="C86" s="32" t="s">
        <v>293</v>
      </c>
      <c r="D86" s="66" t="n">
        <v>505</v>
      </c>
      <c r="E86" s="66" t="n">
        <v>488</v>
      </c>
      <c r="F86" s="75" t="n">
        <f aca="false">IF(E86="","",D86-E86)</f>
        <v>17</v>
      </c>
      <c r="G86" s="66" t="n">
        <v>245</v>
      </c>
      <c r="H86" s="66" t="n">
        <v>252</v>
      </c>
      <c r="I86" s="75" t="n">
        <f aca="false">IF(H86="","",G86-H86)</f>
        <v>-7</v>
      </c>
      <c r="J86" s="47" t="n">
        <f aca="false">IF(OR(D86="",D86+G86=0),"",D86/(D86+G86))</f>
        <v>0.673333333333333</v>
      </c>
      <c r="K86" s="47" t="n">
        <f aca="false">IF(E86="","",E86/(E86+H86))</f>
        <v>0.65945945945946</v>
      </c>
      <c r="L86" s="76" t="n">
        <f aca="false">IF(OR(K86="",J86=""),"",(J86-K86)*100)</f>
        <v>1.38738738738738</v>
      </c>
      <c r="M86" s="36" t="n">
        <v>2.14581777665897</v>
      </c>
      <c r="N86" s="36" t="n">
        <v>1.31977300368686</v>
      </c>
      <c r="O86" s="36" t="n">
        <f aca="false">SQRT(M86^2+N86^2)</f>
        <v>2.51919326608466</v>
      </c>
      <c r="P86" s="47" t="n">
        <f aca="false">IF(J86="","",MAX(0,J86-1.96*O86/100))</f>
        <v>0.623957145318074</v>
      </c>
      <c r="Q86" s="47" t="n">
        <f aca="false">IF(J86="","",MIN(1,J86+1.96*O86/100))</f>
        <v>0.722709521348593</v>
      </c>
      <c r="R86" s="32" t="str">
        <f aca="false">IF(L86="","",IF(ABS(L86)&lt;=O86,"Yes","No"))</f>
        <v>Yes</v>
      </c>
      <c r="S86" s="32" t="str">
        <f aca="false">IF(L86="","",IF(ABS(L86)&lt;=1.96*O86,"Yes","No"))</f>
        <v>Yes</v>
      </c>
      <c r="T86" s="66" t="n">
        <f aca="false">IF(D86="","",ROUND(SQRT(((D86+G86)*O86/100)^2+(J86*(D86+G86)*0.09272)^2),0))</f>
        <v>50</v>
      </c>
      <c r="U86" s="32"/>
    </row>
    <row r="87" customFormat="false" ht="15" hidden="false" customHeight="false" outlineLevel="0" collapsed="false">
      <c r="A87" s="32" t="s">
        <v>256</v>
      </c>
      <c r="B87" s="32" t="s">
        <v>258</v>
      </c>
      <c r="C87" s="32" t="s">
        <v>294</v>
      </c>
      <c r="D87" s="66" t="n">
        <v>636</v>
      </c>
      <c r="E87" s="66" t="n">
        <v>601</v>
      </c>
      <c r="F87" s="75" t="n">
        <f aca="false">IF(E87="","",D87-E87)</f>
        <v>35</v>
      </c>
      <c r="G87" s="66" t="n">
        <v>394</v>
      </c>
      <c r="H87" s="66" t="n">
        <v>394</v>
      </c>
      <c r="I87" s="75" t="n">
        <f aca="false">IF(H87="","",G87-H87)</f>
        <v>0</v>
      </c>
      <c r="J87" s="47" t="n">
        <f aca="false">IF(OR(D87="",D87+G87=0),"",D87/(D87+G87))</f>
        <v>0.61747572815534</v>
      </c>
      <c r="K87" s="47" t="n">
        <f aca="false">IF(E87="","",E87/(E87+H87))</f>
        <v>0.604020100502513</v>
      </c>
      <c r="L87" s="76" t="n">
        <f aca="false">IF(OR(K87="",J87=""),"",(J87-K87)*100)</f>
        <v>1.34556276528273</v>
      </c>
      <c r="M87" s="36" t="n">
        <v>2.14581777665897</v>
      </c>
      <c r="N87" s="36" t="n">
        <v>1.31977300368686</v>
      </c>
      <c r="O87" s="36" t="n">
        <f aca="false">SQRT(M87^2+N87^2)</f>
        <v>2.51919326608466</v>
      </c>
      <c r="P87" s="47" t="n">
        <f aca="false">IF(J87="","",MAX(0,J87-1.96*O87/100))</f>
        <v>0.568099540140081</v>
      </c>
      <c r="Q87" s="47" t="n">
        <f aca="false">IF(J87="","",MIN(1,J87+1.96*O87/100))</f>
        <v>0.666851916170599</v>
      </c>
      <c r="R87" s="32" t="str">
        <f aca="false">IF(L87="","",IF(ABS(L87)&lt;=O87,"Yes","No"))</f>
        <v>Yes</v>
      </c>
      <c r="S87" s="32" t="str">
        <f aca="false">IF(L87="","",IF(ABS(L87)&lt;=1.96*O87,"Yes","No"))</f>
        <v>Yes</v>
      </c>
      <c r="T87" s="66" t="n">
        <f aca="false">IF(D87="","",ROUND(SQRT(((D87+G87)*O87/100)^2+(J87*(D87+G87)*0.09272)^2),0))</f>
        <v>64</v>
      </c>
      <c r="U87" s="32"/>
    </row>
    <row r="88" customFormat="false" ht="15" hidden="false" customHeight="false" outlineLevel="0" collapsed="false">
      <c r="A88" s="32" t="s">
        <v>256</v>
      </c>
      <c r="B88" s="32" t="s">
        <v>258</v>
      </c>
      <c r="C88" s="32" t="s">
        <v>295</v>
      </c>
      <c r="D88" s="66" t="n">
        <v>18</v>
      </c>
      <c r="E88" s="66"/>
      <c r="F88" s="75" t="str">
        <f aca="false">IF(E88="","",D88-E88)</f>
        <v/>
      </c>
      <c r="G88" s="66" t="n">
        <v>11</v>
      </c>
      <c r="H88" s="66"/>
      <c r="I88" s="75" t="str">
        <f aca="false">IF(H88="","",G88-H88)</f>
        <v/>
      </c>
      <c r="J88" s="47" t="n">
        <f aca="false">IF(OR(D88="",D88+G88=0),"",D88/(D88+G88))</f>
        <v>0.620689655172414</v>
      </c>
      <c r="K88" s="47" t="str">
        <f aca="false">IF(E88="","",E88/(E88+H88))</f>
        <v/>
      </c>
      <c r="L88" s="76" t="str">
        <f aca="false">IF(OR(K88="",J88=""),"",(J88-K88)*100)</f>
        <v/>
      </c>
      <c r="M88" s="36" t="n">
        <v>2.96262140037222</v>
      </c>
      <c r="N88" s="36" t="n">
        <v>1.31977300368686</v>
      </c>
      <c r="O88" s="36" t="n">
        <f aca="false">SQRT(M88^2+N88^2)</f>
        <v>3.24328943253668</v>
      </c>
      <c r="P88" s="47" t="n">
        <f aca="false">IF(J88="","",MAX(0,J88-1.96*O88/100))</f>
        <v>0.557121182294695</v>
      </c>
      <c r="Q88" s="47" t="n">
        <f aca="false">IF(J88="","",MIN(1,J88+1.96*O88/100))</f>
        <v>0.684258128050133</v>
      </c>
      <c r="R88" s="32" t="str">
        <f aca="false">IF(L88="","",IF(ABS(L88)&lt;=O88,"Yes","No"))</f>
        <v/>
      </c>
      <c r="S88" s="32" t="str">
        <f aca="false">IF(L88="","",IF(ABS(L88)&lt;=1.96*O88,"Yes","No"))</f>
        <v/>
      </c>
      <c r="T88" s="66" t="n">
        <f aca="false">IF(D88="","",ROUND(SQRT(((D88+G88)*O88/100)^2+(J88*(D88+G88)*0.14577)^2),0))</f>
        <v>3</v>
      </c>
      <c r="U88" s="32" t="s">
        <v>762</v>
      </c>
    </row>
    <row r="89" customFormat="false" ht="15" hidden="false" customHeight="false" outlineLevel="0" collapsed="false">
      <c r="A89" s="32" t="s">
        <v>256</v>
      </c>
      <c r="B89" s="32" t="s">
        <v>258</v>
      </c>
      <c r="C89" s="32" t="s">
        <v>296</v>
      </c>
      <c r="D89" s="66" t="n">
        <v>354</v>
      </c>
      <c r="E89" s="66" t="n">
        <v>330</v>
      </c>
      <c r="F89" s="75" t="n">
        <f aca="false">IF(E89="","",D89-E89)</f>
        <v>24</v>
      </c>
      <c r="G89" s="66" t="n">
        <v>249</v>
      </c>
      <c r="H89" s="66" t="n">
        <v>270</v>
      </c>
      <c r="I89" s="75" t="n">
        <f aca="false">IF(H89="","",G89-H89)</f>
        <v>-21</v>
      </c>
      <c r="J89" s="47" t="n">
        <f aca="false">IF(OR(D89="",D89+G89=0),"",D89/(D89+G89))</f>
        <v>0.587064676616915</v>
      </c>
      <c r="K89" s="47" t="n">
        <f aca="false">IF(E89="","",E89/(E89+H89))</f>
        <v>0.55</v>
      </c>
      <c r="L89" s="76" t="n">
        <f aca="false">IF(OR(K89="",J89=""),"",(J89-K89)*100)</f>
        <v>3.70646766169154</v>
      </c>
      <c r="M89" s="36" t="n">
        <v>2.96262140037222</v>
      </c>
      <c r="N89" s="36" t="n">
        <v>1.31977300368686</v>
      </c>
      <c r="O89" s="36" t="n">
        <f aca="false">SQRT(M89^2+N89^2)</f>
        <v>3.24328943253668</v>
      </c>
      <c r="P89" s="47" t="n">
        <f aca="false">IF(J89="","",MAX(0,J89-1.96*O89/100))</f>
        <v>0.523496203739197</v>
      </c>
      <c r="Q89" s="47" t="n">
        <f aca="false">IF(J89="","",MIN(1,J89+1.96*O89/100))</f>
        <v>0.650633149494634</v>
      </c>
      <c r="R89" s="32" t="str">
        <f aca="false">IF(L89="","",IF(ABS(L89)&lt;=O89,"Yes","No"))</f>
        <v>No</v>
      </c>
      <c r="S89" s="32" t="str">
        <f aca="false">IF(L89="","",IF(ABS(L89)&lt;=1.96*O89,"Yes","No"))</f>
        <v>Yes</v>
      </c>
      <c r="T89" s="66" t="n">
        <f aca="false">IF(D89="","",ROUND(SQRT(((D89+G89)*O89/100)^2+(J89*(D89+G89)*0.14577)^2),0))</f>
        <v>55</v>
      </c>
      <c r="U89" s="32"/>
    </row>
    <row r="90" customFormat="false" ht="15" hidden="false" customHeight="false" outlineLevel="0" collapsed="false">
      <c r="A90" s="32" t="s">
        <v>256</v>
      </c>
      <c r="B90" s="32" t="s">
        <v>258</v>
      </c>
      <c r="C90" s="32" t="s">
        <v>297</v>
      </c>
      <c r="D90" s="66" t="n">
        <v>627</v>
      </c>
      <c r="E90" s="66" t="n">
        <v>591</v>
      </c>
      <c r="F90" s="75" t="n">
        <f aca="false">IF(E90="","",D90-E90)</f>
        <v>36</v>
      </c>
      <c r="G90" s="66" t="n">
        <v>304</v>
      </c>
      <c r="H90" s="66" t="n">
        <v>333</v>
      </c>
      <c r="I90" s="75" t="n">
        <f aca="false">IF(H90="","",G90-H90)</f>
        <v>-29</v>
      </c>
      <c r="J90" s="47" t="n">
        <f aca="false">IF(OR(D90="",D90+G90=0),"",D90/(D90+G90))</f>
        <v>0.673469387755102</v>
      </c>
      <c r="K90" s="47" t="n">
        <f aca="false">IF(E90="","",E90/(E90+H90))</f>
        <v>0.63961038961039</v>
      </c>
      <c r="L90" s="76" t="n">
        <f aca="false">IF(OR(K90="",J90=""),"",(J90-K90)*100)</f>
        <v>3.38589981447124</v>
      </c>
      <c r="M90" s="36" t="n">
        <v>2.14581777665897</v>
      </c>
      <c r="N90" s="36" t="n">
        <v>1.31977300368686</v>
      </c>
      <c r="O90" s="36" t="n">
        <f aca="false">SQRT(M90^2+N90^2)</f>
        <v>2.51919326608466</v>
      </c>
      <c r="P90" s="47" t="n">
        <f aca="false">IF(J90="","",MAX(0,J90-1.96*O90/100))</f>
        <v>0.624093199739843</v>
      </c>
      <c r="Q90" s="47" t="n">
        <f aca="false">IF(J90="","",MIN(1,J90+1.96*O90/100))</f>
        <v>0.722845575770361</v>
      </c>
      <c r="R90" s="32" t="str">
        <f aca="false">IF(L90="","",IF(ABS(L90)&lt;=O90,"Yes","No"))</f>
        <v>No</v>
      </c>
      <c r="S90" s="32" t="str">
        <f aca="false">IF(L90="","",IF(ABS(L90)&lt;=1.96*O90,"Yes","No"))</f>
        <v>Yes</v>
      </c>
      <c r="T90" s="66" t="n">
        <f aca="false">IF(D90="","",ROUND(SQRT(((D90+G90)*O90/100)^2+(J90*(D90+G90)*0.09272)^2),0))</f>
        <v>63</v>
      </c>
      <c r="U90" s="32"/>
    </row>
    <row r="91" customFormat="false" ht="15" hidden="false" customHeight="false" outlineLevel="0" collapsed="false">
      <c r="A91" s="32" t="s">
        <v>256</v>
      </c>
      <c r="B91" s="32" t="s">
        <v>258</v>
      </c>
      <c r="C91" s="32" t="s">
        <v>298</v>
      </c>
      <c r="D91" s="66" t="n">
        <v>342</v>
      </c>
      <c r="E91" s="66" t="n">
        <v>347</v>
      </c>
      <c r="F91" s="75" t="n">
        <f aca="false">IF(E91="","",D91-E91)</f>
        <v>-5</v>
      </c>
      <c r="G91" s="66" t="n">
        <v>250</v>
      </c>
      <c r="H91" s="66" t="n">
        <v>243</v>
      </c>
      <c r="I91" s="75" t="n">
        <f aca="false">IF(H91="","",G91-H91)</f>
        <v>7</v>
      </c>
      <c r="J91" s="47" t="n">
        <f aca="false">IF(OR(D91="",D91+G91=0),"",D91/(D91+G91))</f>
        <v>0.577702702702703</v>
      </c>
      <c r="K91" s="47" t="n">
        <f aca="false">IF(E91="","",E91/(E91+H91))</f>
        <v>0.588135593220339</v>
      </c>
      <c r="L91" s="76" t="n">
        <f aca="false">IF(OR(K91="",J91=""),"",(J91-K91)*100)</f>
        <v>-1.04328905176363</v>
      </c>
      <c r="M91" s="36" t="n">
        <v>2.96262140037222</v>
      </c>
      <c r="N91" s="36" t="n">
        <v>1.31977300368686</v>
      </c>
      <c r="O91" s="36" t="n">
        <f aca="false">SQRT(M91^2+N91^2)</f>
        <v>3.24328943253668</v>
      </c>
      <c r="P91" s="47" t="n">
        <f aca="false">IF(J91="","",MAX(0,J91-1.96*O91/100))</f>
        <v>0.514134229824984</v>
      </c>
      <c r="Q91" s="47" t="n">
        <f aca="false">IF(J91="","",MIN(1,J91+1.96*O91/100))</f>
        <v>0.641271175580422</v>
      </c>
      <c r="R91" s="32" t="str">
        <f aca="false">IF(L91="","",IF(ABS(L91)&lt;=O91,"Yes","No"))</f>
        <v>Yes</v>
      </c>
      <c r="S91" s="32" t="str">
        <f aca="false">IF(L91="","",IF(ABS(L91)&lt;=1.96*O91,"Yes","No"))</f>
        <v>Yes</v>
      </c>
      <c r="T91" s="66" t="n">
        <f aca="false">IF(D91="","",ROUND(SQRT(((D91+G91)*O91/100)^2+(J91*(D91+G91)*0.14577)^2),0))</f>
        <v>53</v>
      </c>
      <c r="U91" s="32"/>
    </row>
    <row r="92" customFormat="false" ht="15" hidden="false" customHeight="false" outlineLevel="0" collapsed="false">
      <c r="A92" s="32" t="s">
        <v>256</v>
      </c>
      <c r="B92" s="32" t="s">
        <v>258</v>
      </c>
      <c r="C92" s="32" t="s">
        <v>299</v>
      </c>
      <c r="D92" s="66" t="n">
        <v>463</v>
      </c>
      <c r="E92" s="66" t="n">
        <v>440</v>
      </c>
      <c r="F92" s="75" t="n">
        <f aca="false">IF(E92="","",D92-E92)</f>
        <v>23</v>
      </c>
      <c r="G92" s="66" t="n">
        <v>253</v>
      </c>
      <c r="H92" s="66" t="n">
        <v>259</v>
      </c>
      <c r="I92" s="75" t="n">
        <f aca="false">IF(H92="","",G92-H92)</f>
        <v>-6</v>
      </c>
      <c r="J92" s="47" t="n">
        <f aca="false">IF(OR(D92="",D92+G92=0),"",D92/(D92+G92))</f>
        <v>0.646648044692737</v>
      </c>
      <c r="K92" s="47" t="n">
        <f aca="false">IF(E92="","",E92/(E92+H92))</f>
        <v>0.629470672389127</v>
      </c>
      <c r="L92" s="76" t="n">
        <f aca="false">IF(OR(K92="",J92=""),"",(J92-K92)*100)</f>
        <v>1.71773723036101</v>
      </c>
      <c r="M92" s="36" t="n">
        <v>2.96262140037222</v>
      </c>
      <c r="N92" s="36" t="n">
        <v>1.31977300368686</v>
      </c>
      <c r="O92" s="36" t="n">
        <f aca="false">SQRT(M92^2+N92^2)</f>
        <v>3.24328943253668</v>
      </c>
      <c r="P92" s="47" t="n">
        <f aca="false">IF(J92="","",MAX(0,J92-1.96*O92/100))</f>
        <v>0.583079571815019</v>
      </c>
      <c r="Q92" s="47" t="n">
        <f aca="false">IF(J92="","",MIN(1,J92+1.96*O92/100))</f>
        <v>0.710216517570456</v>
      </c>
      <c r="R92" s="32" t="str">
        <f aca="false">IF(L92="","",IF(ABS(L92)&lt;=O92,"Yes","No"))</f>
        <v>Yes</v>
      </c>
      <c r="S92" s="32" t="str">
        <f aca="false">IF(L92="","",IF(ABS(L92)&lt;=1.96*O92,"Yes","No"))</f>
        <v>Yes</v>
      </c>
      <c r="T92" s="66" t="n">
        <f aca="false">IF(D92="","",ROUND(SQRT(((D92+G92)*O92/100)^2+(J92*(D92+G92)*0.14577)^2),0))</f>
        <v>71</v>
      </c>
      <c r="U92" s="32"/>
    </row>
    <row r="93" customFormat="false" ht="15" hidden="false" customHeight="false" outlineLevel="0" collapsed="false">
      <c r="A93" s="32" t="s">
        <v>256</v>
      </c>
      <c r="B93" s="32" t="s">
        <v>258</v>
      </c>
      <c r="C93" s="32" t="s">
        <v>300</v>
      </c>
      <c r="D93" s="66" t="n">
        <v>561</v>
      </c>
      <c r="E93" s="66" t="n">
        <v>553</v>
      </c>
      <c r="F93" s="75" t="n">
        <f aca="false">IF(E93="","",D93-E93)</f>
        <v>8</v>
      </c>
      <c r="G93" s="66" t="n">
        <v>412</v>
      </c>
      <c r="H93" s="66" t="n">
        <v>367</v>
      </c>
      <c r="I93" s="75" t="n">
        <f aca="false">IF(H93="","",G93-H93)</f>
        <v>45</v>
      </c>
      <c r="J93" s="47" t="n">
        <f aca="false">IF(OR(D93="",D93+G93=0),"",D93/(D93+G93))</f>
        <v>0.576567317574512</v>
      </c>
      <c r="K93" s="47" t="n">
        <f aca="false">IF(E93="","",E93/(E93+H93))</f>
        <v>0.601086956521739</v>
      </c>
      <c r="L93" s="76" t="n">
        <f aca="false">IF(OR(K93="",J93=""),"",(J93-K93)*100)</f>
        <v>-2.45196389472273</v>
      </c>
      <c r="M93" s="36" t="n">
        <v>2.14581777665897</v>
      </c>
      <c r="N93" s="36" t="n">
        <v>1.31977300368686</v>
      </c>
      <c r="O93" s="36" t="n">
        <f aca="false">SQRT(M93^2+N93^2)</f>
        <v>2.51919326608466</v>
      </c>
      <c r="P93" s="47" t="n">
        <f aca="false">IF(J93="","",MAX(0,J93-1.96*O93/100))</f>
        <v>0.527191129559253</v>
      </c>
      <c r="Q93" s="47" t="n">
        <f aca="false">IF(J93="","",MIN(1,J93+1.96*O93/100))</f>
        <v>0.625943505589771</v>
      </c>
      <c r="R93" s="32" t="str">
        <f aca="false">IF(L93="","",IF(ABS(L93)&lt;=O93,"Yes","No"))</f>
        <v>Yes</v>
      </c>
      <c r="S93" s="32" t="str">
        <f aca="false">IF(L93="","",IF(ABS(L93)&lt;=1.96*O93,"Yes","No"))</f>
        <v>Yes</v>
      </c>
      <c r="T93" s="66" t="n">
        <f aca="false">IF(D93="","",ROUND(SQRT(((D93+G93)*O93/100)^2+(J93*(D93+G93)*0.09272)^2),0))</f>
        <v>58</v>
      </c>
      <c r="U93" s="32"/>
    </row>
    <row r="94" customFormat="false" ht="15" hidden="false" customHeight="false" outlineLevel="0" collapsed="false">
      <c r="A94" s="32" t="s">
        <v>256</v>
      </c>
      <c r="B94" s="32" t="s">
        <v>258</v>
      </c>
      <c r="C94" s="32" t="s">
        <v>301</v>
      </c>
      <c r="D94" s="66" t="n">
        <v>1</v>
      </c>
      <c r="E94" s="66"/>
      <c r="F94" s="75" t="str">
        <f aca="false">IF(E94="","",D94-E94)</f>
        <v/>
      </c>
      <c r="G94" s="66" t="n">
        <v>1</v>
      </c>
      <c r="H94" s="66"/>
      <c r="I94" s="75" t="str">
        <f aca="false">IF(H94="","",G94-H94)</f>
        <v/>
      </c>
      <c r="J94" s="47" t="n">
        <f aca="false">IF(OR(D94="",D94+G94=0),"",D94/(D94+G94))</f>
        <v>0.5</v>
      </c>
      <c r="K94" s="47" t="str">
        <f aca="false">IF(E94="","",E94/(E94+H94))</f>
        <v/>
      </c>
      <c r="L94" s="76" t="str">
        <f aca="false">IF(OR(K94="",J94=""),"",(J94-K94)*100)</f>
        <v/>
      </c>
      <c r="M94" s="36" t="n">
        <v>2.96262140037222</v>
      </c>
      <c r="N94" s="36" t="n">
        <v>1.31977300368686</v>
      </c>
      <c r="O94" s="36" t="n">
        <f aca="false">SQRT(M94^2+N94^2)</f>
        <v>3.24328943253668</v>
      </c>
      <c r="P94" s="47" t="n">
        <f aca="false">IF(J94="","",MAX(0,J94-1.96*O94/100))</f>
        <v>0.436431527122281</v>
      </c>
      <c r="Q94" s="47" t="n">
        <f aca="false">IF(J94="","",MIN(1,J94+1.96*O94/100))</f>
        <v>0.563568472877719</v>
      </c>
      <c r="R94" s="32" t="str">
        <f aca="false">IF(L94="","",IF(ABS(L94)&lt;=O94,"Yes","No"))</f>
        <v/>
      </c>
      <c r="S94" s="32" t="str">
        <f aca="false">IF(L94="","",IF(ABS(L94)&lt;=1.96*O94,"Yes","No"))</f>
        <v/>
      </c>
      <c r="T94" s="66" t="n">
        <f aca="false">IF(D94="","",ROUND(SQRT(((D94+G94)*O94/100)^2+(J94*(D94+G94)*0.14577)^2),0))</f>
        <v>0</v>
      </c>
      <c r="U94" s="32" t="s">
        <v>762</v>
      </c>
    </row>
    <row r="95" customFormat="false" ht="15" hidden="false" customHeight="false" outlineLevel="0" collapsed="false">
      <c r="A95" s="32" t="s">
        <v>256</v>
      </c>
      <c r="B95" s="32" t="s">
        <v>258</v>
      </c>
      <c r="C95" s="32" t="s">
        <v>302</v>
      </c>
      <c r="D95" s="66" t="n">
        <v>871</v>
      </c>
      <c r="E95" s="66" t="n">
        <v>821</v>
      </c>
      <c r="F95" s="75" t="n">
        <f aca="false">IF(E95="","",D95-E95)</f>
        <v>50</v>
      </c>
      <c r="G95" s="66" t="n">
        <v>507</v>
      </c>
      <c r="H95" s="66" t="n">
        <v>504</v>
      </c>
      <c r="I95" s="75" t="n">
        <f aca="false">IF(H95="","",G95-H95)</f>
        <v>3</v>
      </c>
      <c r="J95" s="47" t="n">
        <f aca="false">IF(OR(D95="",D95+G95=0),"",D95/(D95+G95))</f>
        <v>0.632075471698113</v>
      </c>
      <c r="K95" s="47" t="n">
        <f aca="false">IF(E95="","",E95/(E95+H95))</f>
        <v>0.619622641509434</v>
      </c>
      <c r="L95" s="76" t="n">
        <f aca="false">IF(OR(K95="",J95=""),"",(J95-K95)*100)</f>
        <v>1.24528301886793</v>
      </c>
      <c r="M95" s="36" t="n">
        <v>2.20932000889648</v>
      </c>
      <c r="N95" s="36" t="n">
        <v>1.31977300368686</v>
      </c>
      <c r="O95" s="36" t="n">
        <f aca="false">SQRT(M95^2+N95^2)</f>
        <v>2.57349872410518</v>
      </c>
      <c r="P95" s="47" t="n">
        <f aca="false">IF(J95="","",MAX(0,J95-1.96*O95/100))</f>
        <v>0.581634896705652</v>
      </c>
      <c r="Q95" s="47" t="n">
        <f aca="false">IF(J95="","",MIN(1,J95+1.96*O95/100))</f>
        <v>0.682516046690575</v>
      </c>
      <c r="R95" s="32" t="str">
        <f aca="false">IF(L95="","",IF(ABS(L95)&lt;=O95,"Yes","No"))</f>
        <v>Yes</v>
      </c>
      <c r="S95" s="32" t="str">
        <f aca="false">IF(L95="","",IF(ABS(L95)&lt;=1.96*O95,"Yes","No"))</f>
        <v>Yes</v>
      </c>
      <c r="T95" s="66" t="n">
        <f aca="false">IF(D95="","",ROUND(SQRT(((D95+G95)*O95/100)^2+(J95*(D95+G95)*0.07717)^2),0))</f>
        <v>76</v>
      </c>
      <c r="U95" s="32"/>
    </row>
    <row r="96" customFormat="false" ht="15" hidden="false" customHeight="false" outlineLevel="0" collapsed="false">
      <c r="A96" s="32" t="s">
        <v>256</v>
      </c>
      <c r="B96" s="32" t="s">
        <v>258</v>
      </c>
      <c r="C96" s="32" t="s">
        <v>303</v>
      </c>
      <c r="D96" s="66" t="n">
        <v>513</v>
      </c>
      <c r="E96" s="66" t="n">
        <v>487</v>
      </c>
      <c r="F96" s="75" t="n">
        <f aca="false">IF(E96="","",D96-E96)</f>
        <v>26</v>
      </c>
      <c r="G96" s="66" t="n">
        <v>157</v>
      </c>
      <c r="H96" s="66" t="n">
        <v>191</v>
      </c>
      <c r="I96" s="75" t="n">
        <f aca="false">IF(H96="","",G96-H96)</f>
        <v>-34</v>
      </c>
      <c r="J96" s="47" t="n">
        <f aca="false">IF(OR(D96="",D96+G96=0),"",D96/(D96+G96))</f>
        <v>0.765671641791045</v>
      </c>
      <c r="K96" s="47" t="n">
        <f aca="false">IF(E96="","",E96/(E96+H96))</f>
        <v>0.718289085545723</v>
      </c>
      <c r="L96" s="76" t="n">
        <f aca="false">IF(OR(K96="",J96=""),"",(J96-K96)*100)</f>
        <v>4.73825562453221</v>
      </c>
      <c r="M96" s="36" t="n">
        <v>2.96262140037222</v>
      </c>
      <c r="N96" s="36" t="n">
        <v>1.31977300368686</v>
      </c>
      <c r="O96" s="36" t="n">
        <f aca="false">SQRT(M96^2+N96^2)</f>
        <v>3.24328943253668</v>
      </c>
      <c r="P96" s="47" t="n">
        <f aca="false">IF(J96="","",MAX(0,J96-1.96*O96/100))</f>
        <v>0.702103168913326</v>
      </c>
      <c r="Q96" s="47" t="n">
        <f aca="false">IF(J96="","",MIN(1,J96+1.96*O96/100))</f>
        <v>0.829240114668764</v>
      </c>
      <c r="R96" s="32" t="str">
        <f aca="false">IF(L96="","",IF(ABS(L96)&lt;=O96,"Yes","No"))</f>
        <v>No</v>
      </c>
      <c r="S96" s="32" t="str">
        <f aca="false">IF(L96="","",IF(ABS(L96)&lt;=1.96*O96,"Yes","No"))</f>
        <v>Yes</v>
      </c>
      <c r="T96" s="66" t="n">
        <f aca="false">IF(D96="","",ROUND(SQRT(((D96+G96)*O96/100)^2+(J96*(D96+G96)*0.14577)^2),0))</f>
        <v>78</v>
      </c>
      <c r="U96" s="32"/>
    </row>
    <row r="97" customFormat="false" ht="15" hidden="false" customHeight="false" outlineLevel="0" collapsed="false">
      <c r="A97" s="32" t="s">
        <v>256</v>
      </c>
      <c r="B97" s="32" t="s">
        <v>258</v>
      </c>
      <c r="C97" s="32" t="s">
        <v>304</v>
      </c>
      <c r="D97" s="66" t="n">
        <v>478</v>
      </c>
      <c r="E97" s="66" t="n">
        <v>418</v>
      </c>
      <c r="F97" s="75" t="n">
        <f aca="false">IF(E97="","",D97-E97)</f>
        <v>60</v>
      </c>
      <c r="G97" s="66" t="n">
        <v>154</v>
      </c>
      <c r="H97" s="66" t="n">
        <v>181</v>
      </c>
      <c r="I97" s="75" t="n">
        <f aca="false">IF(H97="","",G97-H97)</f>
        <v>-27</v>
      </c>
      <c r="J97" s="47" t="n">
        <f aca="false">IF(OR(D97="",D97+G97=0),"",D97/(D97+G97))</f>
        <v>0.756329113924051</v>
      </c>
      <c r="K97" s="47" t="n">
        <f aca="false">IF(E97="","",E97/(E97+H97))</f>
        <v>0.697829716193656</v>
      </c>
      <c r="L97" s="76" t="n">
        <f aca="false">IF(OR(K97="",J97=""),"",(J97-K97)*100)</f>
        <v>5.84993977303946</v>
      </c>
      <c r="M97" s="36" t="n">
        <v>2.96262140037222</v>
      </c>
      <c r="N97" s="36" t="n">
        <v>1.31977300368686</v>
      </c>
      <c r="O97" s="36" t="n">
        <f aca="false">SQRT(M97^2+N97^2)</f>
        <v>3.24328943253668</v>
      </c>
      <c r="P97" s="47" t="n">
        <f aca="false">IF(J97="","",MAX(0,J97-1.96*O97/100))</f>
        <v>0.692760641046332</v>
      </c>
      <c r="Q97" s="47" t="n">
        <f aca="false">IF(J97="","",MIN(1,J97+1.96*O97/100))</f>
        <v>0.81989758680177</v>
      </c>
      <c r="R97" s="32" t="str">
        <f aca="false">IF(L97="","",IF(ABS(L97)&lt;=O97,"Yes","No"))</f>
        <v>No</v>
      </c>
      <c r="S97" s="32" t="str">
        <f aca="false">IF(L97="","",IF(ABS(L97)&lt;=1.96*O97,"Yes","No"))</f>
        <v>Yes</v>
      </c>
      <c r="T97" s="66" t="n">
        <f aca="false">IF(D97="","",ROUND(SQRT(((D97+G97)*O97/100)^2+(J97*(D97+G97)*0.14577)^2),0))</f>
        <v>73</v>
      </c>
      <c r="U97" s="32"/>
    </row>
    <row r="98" customFormat="false" ht="15" hidden="false" customHeight="false" outlineLevel="0" collapsed="false">
      <c r="A98" s="32" t="s">
        <v>256</v>
      </c>
      <c r="B98" s="32" t="s">
        <v>258</v>
      </c>
      <c r="C98" s="32" t="s">
        <v>305</v>
      </c>
      <c r="D98" s="66" t="n">
        <v>661</v>
      </c>
      <c r="E98" s="66" t="n">
        <v>677</v>
      </c>
      <c r="F98" s="75" t="n">
        <f aca="false">IF(E98="","",D98-E98)</f>
        <v>-16</v>
      </c>
      <c r="G98" s="66" t="n">
        <v>205</v>
      </c>
      <c r="H98" s="66" t="n">
        <v>264</v>
      </c>
      <c r="I98" s="75" t="n">
        <f aca="false">IF(H98="","",G98-H98)</f>
        <v>-59</v>
      </c>
      <c r="J98" s="47" t="n">
        <f aca="false">IF(OR(D98="",D98+G98=0),"",D98/(D98+G98))</f>
        <v>0.763279445727483</v>
      </c>
      <c r="K98" s="47" t="n">
        <f aca="false">IF(E98="","",E98/(E98+H98))</f>
        <v>0.719447396386823</v>
      </c>
      <c r="L98" s="76" t="n">
        <f aca="false">IF(OR(K98="",J98=""),"",(J98-K98)*100)</f>
        <v>4.38320493406601</v>
      </c>
      <c r="M98" s="36" t="n">
        <v>2.14581777665897</v>
      </c>
      <c r="N98" s="36" t="n">
        <v>1.31977300368686</v>
      </c>
      <c r="O98" s="36" t="n">
        <f aca="false">SQRT(M98^2+N98^2)</f>
        <v>2.51919326608466</v>
      </c>
      <c r="P98" s="47" t="n">
        <f aca="false">IF(J98="","",MAX(0,J98-1.96*O98/100))</f>
        <v>0.713903257712223</v>
      </c>
      <c r="Q98" s="47" t="n">
        <f aca="false">IF(J98="","",MIN(1,J98+1.96*O98/100))</f>
        <v>0.812655633742742</v>
      </c>
      <c r="R98" s="32" t="str">
        <f aca="false">IF(L98="","",IF(ABS(L98)&lt;=O98,"Yes","No"))</f>
        <v>No</v>
      </c>
      <c r="S98" s="32" t="str">
        <f aca="false">IF(L98="","",IF(ABS(L98)&lt;=1.96*O98,"Yes","No"))</f>
        <v>Yes</v>
      </c>
      <c r="T98" s="66" t="n">
        <f aca="false">IF(D98="","",ROUND(SQRT(((D98+G98)*O98/100)^2+(J98*(D98+G98)*0.09272)^2),0))</f>
        <v>65</v>
      </c>
      <c r="U98" s="32"/>
    </row>
    <row r="99" customFormat="false" ht="15" hidden="false" customHeight="false" outlineLevel="0" collapsed="false">
      <c r="A99" s="32" t="s">
        <v>256</v>
      </c>
      <c r="B99" s="32" t="s">
        <v>258</v>
      </c>
      <c r="C99" s="32" t="s">
        <v>306</v>
      </c>
      <c r="D99" s="66" t="n">
        <v>301</v>
      </c>
      <c r="E99" s="66" t="n">
        <v>283</v>
      </c>
      <c r="F99" s="75" t="n">
        <f aca="false">IF(E99="","",D99-E99)</f>
        <v>18</v>
      </c>
      <c r="G99" s="66" t="n">
        <v>111</v>
      </c>
      <c r="H99" s="66" t="n">
        <v>138</v>
      </c>
      <c r="I99" s="75" t="n">
        <f aca="false">IF(H99="","",G99-H99)</f>
        <v>-27</v>
      </c>
      <c r="J99" s="47" t="n">
        <f aca="false">IF(OR(D99="",D99+G99=0),"",D99/(D99+G99))</f>
        <v>0.730582524271845</v>
      </c>
      <c r="K99" s="47" t="n">
        <f aca="false">IF(E99="","",E99/(E99+H99))</f>
        <v>0.672209026128266</v>
      </c>
      <c r="L99" s="76" t="n">
        <f aca="false">IF(OR(K99="",J99=""),"",(J99-K99)*100)</f>
        <v>5.83734981435786</v>
      </c>
      <c r="M99" s="36" t="n">
        <v>2.96262140037222</v>
      </c>
      <c r="N99" s="36" t="n">
        <v>1.31977300368686</v>
      </c>
      <c r="O99" s="36" t="n">
        <f aca="false">SQRT(M99^2+N99^2)</f>
        <v>3.24328943253668</v>
      </c>
      <c r="P99" s="47" t="n">
        <f aca="false">IF(J99="","",MAX(0,J99-1.96*O99/100))</f>
        <v>0.667014051394126</v>
      </c>
      <c r="Q99" s="47" t="n">
        <f aca="false">IF(J99="","",MIN(1,J99+1.96*O99/100))</f>
        <v>0.794150997149564</v>
      </c>
      <c r="R99" s="32" t="str">
        <f aca="false">IF(L99="","",IF(ABS(L99)&lt;=O99,"Yes","No"))</f>
        <v>No</v>
      </c>
      <c r="S99" s="32" t="str">
        <f aca="false">IF(L99="","",IF(ABS(L99)&lt;=1.96*O99,"Yes","No"))</f>
        <v>Yes</v>
      </c>
      <c r="T99" s="66" t="n">
        <f aca="false">IF(D99="","",ROUND(SQRT(((D99+G99)*O99/100)^2+(J99*(D99+G99)*0.14577)^2),0))</f>
        <v>46</v>
      </c>
      <c r="U99" s="32"/>
    </row>
    <row r="100" customFormat="false" ht="15" hidden="false" customHeight="false" outlineLevel="0" collapsed="false">
      <c r="A100" s="32" t="s">
        <v>256</v>
      </c>
      <c r="B100" s="32" t="s">
        <v>258</v>
      </c>
      <c r="C100" s="32" t="s">
        <v>307</v>
      </c>
      <c r="D100" s="66" t="n">
        <v>466</v>
      </c>
      <c r="E100" s="66" t="n">
        <v>447</v>
      </c>
      <c r="F100" s="75" t="n">
        <f aca="false">IF(E100="","",D100-E100)</f>
        <v>19</v>
      </c>
      <c r="G100" s="66" t="n">
        <v>144</v>
      </c>
      <c r="H100" s="66" t="n">
        <v>152</v>
      </c>
      <c r="I100" s="75" t="n">
        <f aca="false">IF(H100="","",G100-H100)</f>
        <v>-8</v>
      </c>
      <c r="J100" s="47" t="n">
        <f aca="false">IF(OR(D100="",D100+G100=0),"",D100/(D100+G100))</f>
        <v>0.763934426229508</v>
      </c>
      <c r="K100" s="47" t="n">
        <f aca="false">IF(E100="","",E100/(E100+H100))</f>
        <v>0.746243739565943</v>
      </c>
      <c r="L100" s="76" t="n">
        <f aca="false">IF(OR(K100="",J100=""),"",(J100-K100)*100)</f>
        <v>1.7690686663565</v>
      </c>
      <c r="M100" s="36" t="n">
        <v>2.96262140037222</v>
      </c>
      <c r="N100" s="36" t="n">
        <v>1.31977300368686</v>
      </c>
      <c r="O100" s="36" t="n">
        <f aca="false">SQRT(M100^2+N100^2)</f>
        <v>3.24328943253668</v>
      </c>
      <c r="P100" s="47" t="n">
        <f aca="false">IF(J100="","",MAX(0,J100-1.96*O100/100))</f>
        <v>0.700365953351789</v>
      </c>
      <c r="Q100" s="47" t="n">
        <f aca="false">IF(J100="","",MIN(1,J100+1.96*O100/100))</f>
        <v>0.827502899107227</v>
      </c>
      <c r="R100" s="32" t="str">
        <f aca="false">IF(L100="","",IF(ABS(L100)&lt;=O100,"Yes","No"))</f>
        <v>Yes</v>
      </c>
      <c r="S100" s="32" t="str">
        <f aca="false">IF(L100="","",IF(ABS(L100)&lt;=1.96*O100,"Yes","No"))</f>
        <v>Yes</v>
      </c>
      <c r="T100" s="66" t="n">
        <f aca="false">IF(D100="","",ROUND(SQRT(((D100+G100)*O100/100)^2+(J100*(D100+G100)*0.14577)^2),0))</f>
        <v>71</v>
      </c>
      <c r="U100" s="32"/>
    </row>
    <row r="101" customFormat="false" ht="15" hidden="false" customHeight="false" outlineLevel="0" collapsed="false">
      <c r="A101" s="32" t="s">
        <v>256</v>
      </c>
      <c r="B101" s="32" t="s">
        <v>258</v>
      </c>
      <c r="C101" s="32" t="s">
        <v>308</v>
      </c>
      <c r="D101" s="66" t="n">
        <v>241</v>
      </c>
      <c r="E101" s="66" t="n">
        <v>179</v>
      </c>
      <c r="F101" s="75" t="n">
        <f aca="false">IF(E101="","",D101-E101)</f>
        <v>62</v>
      </c>
      <c r="G101" s="66" t="n">
        <v>84</v>
      </c>
      <c r="H101" s="66" t="n">
        <v>112</v>
      </c>
      <c r="I101" s="75" t="n">
        <f aca="false">IF(H101="","",G101-H101)</f>
        <v>-28</v>
      </c>
      <c r="J101" s="47" t="n">
        <f aca="false">IF(OR(D101="",D101+G101=0),"",D101/(D101+G101))</f>
        <v>0.741538461538462</v>
      </c>
      <c r="K101" s="47" t="n">
        <f aca="false">IF(E101="","",E101/(E101+H101))</f>
        <v>0.615120274914089</v>
      </c>
      <c r="L101" s="76" t="n">
        <f aca="false">IF(OR(K101="",J101=""),"",(J101-K101)*100)</f>
        <v>12.6418186624372</v>
      </c>
      <c r="M101" s="36" t="n">
        <v>2.96262140037222</v>
      </c>
      <c r="N101" s="36" t="n">
        <v>1.31977300368686</v>
      </c>
      <c r="O101" s="36" t="n">
        <f aca="false">SQRT(M101^2+N101^2)</f>
        <v>3.24328943253668</v>
      </c>
      <c r="P101" s="47" t="n">
        <f aca="false">IF(J101="","",MAX(0,J101-1.96*O101/100))</f>
        <v>0.677969988660743</v>
      </c>
      <c r="Q101" s="47" t="n">
        <f aca="false">IF(J101="","",MIN(1,J101+1.96*O101/100))</f>
        <v>0.805106934416181</v>
      </c>
      <c r="R101" s="32" t="str">
        <f aca="false">IF(L101="","",IF(ABS(L101)&lt;=O101,"Yes","No"))</f>
        <v>No</v>
      </c>
      <c r="S101" s="32" t="str">
        <f aca="false">IF(L101="","",IF(ABS(L101)&lt;=1.96*O101,"Yes","No"))</f>
        <v>No</v>
      </c>
      <c r="T101" s="66" t="n">
        <f aca="false">IF(D101="","",ROUND(SQRT(((D101+G101)*O101/100)^2+(J101*(D101+G101)*0.14577)^2),0))</f>
        <v>37</v>
      </c>
      <c r="U101" s="32"/>
    </row>
    <row r="102" customFormat="false" ht="15" hidden="false" customHeight="false" outlineLevel="0" collapsed="false">
      <c r="A102" s="32" t="s">
        <v>256</v>
      </c>
      <c r="B102" s="32" t="s">
        <v>258</v>
      </c>
      <c r="C102" s="32" t="s">
        <v>309</v>
      </c>
      <c r="D102" s="66" t="n">
        <v>398</v>
      </c>
      <c r="E102" s="66" t="n">
        <v>357</v>
      </c>
      <c r="F102" s="75" t="n">
        <f aca="false">IF(E102="","",D102-E102)</f>
        <v>41</v>
      </c>
      <c r="G102" s="66" t="n">
        <v>170</v>
      </c>
      <c r="H102" s="66" t="n">
        <v>225</v>
      </c>
      <c r="I102" s="75" t="n">
        <f aca="false">IF(H102="","",G102-H102)</f>
        <v>-55</v>
      </c>
      <c r="J102" s="47" t="n">
        <f aca="false">IF(OR(D102="",D102+G102=0),"",D102/(D102+G102))</f>
        <v>0.700704225352113</v>
      </c>
      <c r="K102" s="47" t="n">
        <f aca="false">IF(E102="","",E102/(E102+H102))</f>
        <v>0.61340206185567</v>
      </c>
      <c r="L102" s="76" t="n">
        <f aca="false">IF(OR(K102="",J102=""),"",(J102-K102)*100)</f>
        <v>8.73021634964425</v>
      </c>
      <c r="M102" s="36" t="n">
        <v>2.96262140037222</v>
      </c>
      <c r="N102" s="36" t="n">
        <v>1.31977300368686</v>
      </c>
      <c r="O102" s="36" t="n">
        <f aca="false">SQRT(M102^2+N102^2)</f>
        <v>3.24328943253668</v>
      </c>
      <c r="P102" s="47" t="n">
        <f aca="false">IF(J102="","",MAX(0,J102-1.96*O102/100))</f>
        <v>0.637135752474394</v>
      </c>
      <c r="Q102" s="47" t="n">
        <f aca="false">IF(J102="","",MIN(1,J102+1.96*O102/100))</f>
        <v>0.764272698229832</v>
      </c>
      <c r="R102" s="32" t="str">
        <f aca="false">IF(L102="","",IF(ABS(L102)&lt;=O102,"Yes","No"))</f>
        <v>No</v>
      </c>
      <c r="S102" s="32" t="str">
        <f aca="false">IF(L102="","",IF(ABS(L102)&lt;=1.96*O102,"Yes","No"))</f>
        <v>No</v>
      </c>
      <c r="T102" s="66" t="n">
        <f aca="false">IF(D102="","",ROUND(SQRT(((D102+G102)*O102/100)^2+(J102*(D102+G102)*0.14577)^2),0))</f>
        <v>61</v>
      </c>
      <c r="U102" s="32"/>
    </row>
    <row r="103" customFormat="false" ht="15" hidden="false" customHeight="false" outlineLevel="0" collapsed="false">
      <c r="A103" s="32" t="s">
        <v>256</v>
      </c>
      <c r="B103" s="32" t="s">
        <v>258</v>
      </c>
      <c r="C103" s="32" t="s">
        <v>310</v>
      </c>
      <c r="D103" s="66" t="n">
        <v>589</v>
      </c>
      <c r="E103" s="66" t="n">
        <v>520</v>
      </c>
      <c r="F103" s="75" t="n">
        <f aca="false">IF(E103="","",D103-E103)</f>
        <v>69</v>
      </c>
      <c r="G103" s="66" t="n">
        <v>194</v>
      </c>
      <c r="H103" s="66" t="n">
        <v>193</v>
      </c>
      <c r="I103" s="75" t="n">
        <f aca="false">IF(H103="","",G103-H103)</f>
        <v>1</v>
      </c>
      <c r="J103" s="47" t="n">
        <f aca="false">IF(OR(D103="",D103+G103=0),"",D103/(D103+G103))</f>
        <v>0.752234993614304</v>
      </c>
      <c r="K103" s="47" t="n">
        <f aca="false">IF(E103="","",E103/(E103+H103))</f>
        <v>0.729312762973352</v>
      </c>
      <c r="L103" s="76" t="n">
        <f aca="false">IF(OR(K103="",J103=""),"",(J103-K103)*100)</f>
        <v>2.29222306409519</v>
      </c>
      <c r="M103" s="36" t="n">
        <v>2.14581777665897</v>
      </c>
      <c r="N103" s="36" t="n">
        <v>1.31977300368686</v>
      </c>
      <c r="O103" s="36" t="n">
        <f aca="false">SQRT(M103^2+N103^2)</f>
        <v>2.51919326608466</v>
      </c>
      <c r="P103" s="47" t="n">
        <f aca="false">IF(J103="","",MAX(0,J103-1.96*O103/100))</f>
        <v>0.702858805599045</v>
      </c>
      <c r="Q103" s="47" t="n">
        <f aca="false">IF(J103="","",MIN(1,J103+1.96*O103/100))</f>
        <v>0.801611181629563</v>
      </c>
      <c r="R103" s="32" t="str">
        <f aca="false">IF(L103="","",IF(ABS(L103)&lt;=O103,"Yes","No"))</f>
        <v>Yes</v>
      </c>
      <c r="S103" s="32" t="str">
        <f aca="false">IF(L103="","",IF(ABS(L103)&lt;=1.96*O103,"Yes","No"))</f>
        <v>Yes</v>
      </c>
      <c r="T103" s="66" t="n">
        <f aca="false">IF(D103="","",ROUND(SQRT(((D103+G103)*O103/100)^2+(J103*(D103+G103)*0.09272)^2),0))</f>
        <v>58</v>
      </c>
      <c r="U103" s="32"/>
    </row>
    <row r="104" customFormat="false" ht="15" hidden="false" customHeight="false" outlineLevel="0" collapsed="false">
      <c r="A104" s="32" t="s">
        <v>256</v>
      </c>
      <c r="B104" s="32" t="s">
        <v>258</v>
      </c>
      <c r="C104" s="32" t="s">
        <v>311</v>
      </c>
      <c r="D104" s="66" t="n">
        <v>231</v>
      </c>
      <c r="E104" s="66" t="n">
        <v>218</v>
      </c>
      <c r="F104" s="75" t="n">
        <f aca="false">IF(E104="","",D104-E104)</f>
        <v>13</v>
      </c>
      <c r="G104" s="66" t="n">
        <v>75</v>
      </c>
      <c r="H104" s="66" t="n">
        <v>86</v>
      </c>
      <c r="I104" s="75" t="n">
        <f aca="false">IF(H104="","",G104-H104)</f>
        <v>-11</v>
      </c>
      <c r="J104" s="47" t="n">
        <f aca="false">IF(OR(D104="",D104+G104=0),"",D104/(D104+G104))</f>
        <v>0.754901960784314</v>
      </c>
      <c r="K104" s="47" t="n">
        <f aca="false">IF(E104="","",E104/(E104+H104))</f>
        <v>0.717105263157895</v>
      </c>
      <c r="L104" s="76" t="n">
        <f aca="false">IF(OR(K104="",J104=""),"",(J104-K104)*100)</f>
        <v>3.7796697626419</v>
      </c>
      <c r="M104" s="36" t="n">
        <v>2.96262140037222</v>
      </c>
      <c r="N104" s="36" t="n">
        <v>1.31977300368686</v>
      </c>
      <c r="O104" s="36" t="n">
        <f aca="false">SQRT(M104^2+N104^2)</f>
        <v>3.24328943253668</v>
      </c>
      <c r="P104" s="47" t="n">
        <f aca="false">IF(J104="","",MAX(0,J104-1.96*O104/100))</f>
        <v>0.691333487906595</v>
      </c>
      <c r="Q104" s="47" t="n">
        <f aca="false">IF(J104="","",MIN(1,J104+1.96*O104/100))</f>
        <v>0.818470433662033</v>
      </c>
      <c r="R104" s="32" t="str">
        <f aca="false">IF(L104="","",IF(ABS(L104)&lt;=O104,"Yes","No"))</f>
        <v>No</v>
      </c>
      <c r="S104" s="32" t="str">
        <f aca="false">IF(L104="","",IF(ABS(L104)&lt;=1.96*O104,"Yes","No"))</f>
        <v>Yes</v>
      </c>
      <c r="T104" s="66" t="n">
        <f aca="false">IF(D104="","",ROUND(SQRT(((D104+G104)*O104/100)^2+(J104*(D104+G104)*0.14577)^2),0))</f>
        <v>35</v>
      </c>
      <c r="U104" s="32"/>
    </row>
    <row r="105" customFormat="false" ht="15" hidden="false" customHeight="false" outlineLevel="0" collapsed="false">
      <c r="A105" s="32" t="s">
        <v>256</v>
      </c>
      <c r="B105" s="32" t="s">
        <v>258</v>
      </c>
      <c r="C105" s="32" t="s">
        <v>312</v>
      </c>
      <c r="D105" s="66" t="n">
        <v>258</v>
      </c>
      <c r="E105" s="66" t="n">
        <v>262</v>
      </c>
      <c r="F105" s="75" t="n">
        <f aca="false">IF(E105="","",D105-E105)</f>
        <v>-4</v>
      </c>
      <c r="G105" s="66" t="n">
        <v>82</v>
      </c>
      <c r="H105" s="66" t="n">
        <v>109</v>
      </c>
      <c r="I105" s="75" t="n">
        <f aca="false">IF(H105="","",G105-H105)</f>
        <v>-27</v>
      </c>
      <c r="J105" s="47" t="n">
        <f aca="false">IF(OR(D105="",D105+G105=0),"",D105/(D105+G105))</f>
        <v>0.758823529411765</v>
      </c>
      <c r="K105" s="47" t="n">
        <f aca="false">IF(E105="","",E105/(E105+H105))</f>
        <v>0.706199460916442</v>
      </c>
      <c r="L105" s="76" t="n">
        <f aca="false">IF(OR(K105="",J105=""),"",(J105-K105)*100)</f>
        <v>5.26240684953226</v>
      </c>
      <c r="M105" s="36" t="n">
        <v>2.96262140037222</v>
      </c>
      <c r="N105" s="36" t="n">
        <v>1.31977300368686</v>
      </c>
      <c r="O105" s="36" t="n">
        <f aca="false">SQRT(M105^2+N105^2)</f>
        <v>3.24328943253668</v>
      </c>
      <c r="P105" s="47" t="n">
        <f aca="false">IF(J105="","",MAX(0,J105-1.96*O105/100))</f>
        <v>0.695255056534046</v>
      </c>
      <c r="Q105" s="47" t="n">
        <f aca="false">IF(J105="","",MIN(1,J105+1.96*O105/100))</f>
        <v>0.822392002289484</v>
      </c>
      <c r="R105" s="32" t="str">
        <f aca="false">IF(L105="","",IF(ABS(L105)&lt;=O105,"Yes","No"))</f>
        <v>No</v>
      </c>
      <c r="S105" s="32" t="str">
        <f aca="false">IF(L105="","",IF(ABS(L105)&lt;=1.96*O105,"Yes","No"))</f>
        <v>Yes</v>
      </c>
      <c r="T105" s="66" t="n">
        <f aca="false">IF(D105="","",ROUND(SQRT(((D105+G105)*O105/100)^2+(J105*(D105+G105)*0.14577)^2),0))</f>
        <v>39</v>
      </c>
      <c r="U105" s="32"/>
    </row>
    <row r="106" customFormat="false" ht="15" hidden="false" customHeight="false" outlineLevel="0" collapsed="false">
      <c r="A106" s="32" t="s">
        <v>256</v>
      </c>
      <c r="B106" s="32" t="s">
        <v>258</v>
      </c>
      <c r="C106" s="32" t="s">
        <v>313</v>
      </c>
      <c r="D106" s="66" t="n">
        <v>443</v>
      </c>
      <c r="E106" s="66" t="n">
        <v>424</v>
      </c>
      <c r="F106" s="75" t="n">
        <f aca="false">IF(E106="","",D106-E106)</f>
        <v>19</v>
      </c>
      <c r="G106" s="66" t="n">
        <v>142</v>
      </c>
      <c r="H106" s="66" t="n">
        <v>151</v>
      </c>
      <c r="I106" s="75" t="n">
        <f aca="false">IF(H106="","",G106-H106)</f>
        <v>-9</v>
      </c>
      <c r="J106" s="47" t="n">
        <f aca="false">IF(OR(D106="",D106+G106=0),"",D106/(D106+G106))</f>
        <v>0.757264957264957</v>
      </c>
      <c r="K106" s="47" t="n">
        <f aca="false">IF(E106="","",E106/(E106+H106))</f>
        <v>0.737391304347826</v>
      </c>
      <c r="L106" s="76" t="n">
        <f aca="false">IF(OR(K106="",J106=""),"",(J106-K106)*100)</f>
        <v>1.98736529171312</v>
      </c>
      <c r="M106" s="36" t="n">
        <v>2.96262140037222</v>
      </c>
      <c r="N106" s="36" t="n">
        <v>1.31977300368686</v>
      </c>
      <c r="O106" s="36" t="n">
        <f aca="false">SQRT(M106^2+N106^2)</f>
        <v>3.24328943253668</v>
      </c>
      <c r="P106" s="47" t="n">
        <f aca="false">IF(J106="","",MAX(0,J106-1.96*O106/100))</f>
        <v>0.693696484387238</v>
      </c>
      <c r="Q106" s="47" t="n">
        <f aca="false">IF(J106="","",MIN(1,J106+1.96*O106/100))</f>
        <v>0.820833430142676</v>
      </c>
      <c r="R106" s="32" t="str">
        <f aca="false">IF(L106="","",IF(ABS(L106)&lt;=O106,"Yes","No"))</f>
        <v>Yes</v>
      </c>
      <c r="S106" s="32" t="str">
        <f aca="false">IF(L106="","",IF(ABS(L106)&lt;=1.96*O106,"Yes","No"))</f>
        <v>Yes</v>
      </c>
      <c r="T106" s="66" t="n">
        <f aca="false">IF(D106="","",ROUND(SQRT(((D106+G106)*O106/100)^2+(J106*(D106+G106)*0.14577)^2),0))</f>
        <v>67</v>
      </c>
      <c r="U106" s="32"/>
    </row>
    <row r="107" customFormat="false" ht="15" hidden="false" customHeight="false" outlineLevel="0" collapsed="false">
      <c r="A107" s="32" t="s">
        <v>256</v>
      </c>
      <c r="B107" s="32" t="s">
        <v>258</v>
      </c>
      <c r="C107" s="32" t="s">
        <v>314</v>
      </c>
      <c r="D107" s="66" t="n">
        <v>538</v>
      </c>
      <c r="E107" s="66" t="n">
        <v>565</v>
      </c>
      <c r="F107" s="75" t="n">
        <f aca="false">IF(E107="","",D107-E107)</f>
        <v>-27</v>
      </c>
      <c r="G107" s="66" t="n">
        <v>268</v>
      </c>
      <c r="H107" s="66" t="n">
        <v>277</v>
      </c>
      <c r="I107" s="75" t="n">
        <f aca="false">IF(H107="","",G107-H107)</f>
        <v>-9</v>
      </c>
      <c r="J107" s="47" t="n">
        <f aca="false">IF(OR(D107="",D107+G107=0),"",D107/(D107+G107))</f>
        <v>0.667493796526055</v>
      </c>
      <c r="K107" s="47" t="n">
        <f aca="false">IF(E107="","",E107/(E107+H107))</f>
        <v>0.671021377672209</v>
      </c>
      <c r="L107" s="76" t="n">
        <f aca="false">IF(OR(K107="",J107=""),"",(J107-K107)*100)</f>
        <v>-0.352758114615448</v>
      </c>
      <c r="M107" s="36" t="n">
        <v>2.14581777665897</v>
      </c>
      <c r="N107" s="36" t="n">
        <v>1.31977300368686</v>
      </c>
      <c r="O107" s="36" t="n">
        <f aca="false">SQRT(M107^2+N107^2)</f>
        <v>2.51919326608466</v>
      </c>
      <c r="P107" s="47" t="n">
        <f aca="false">IF(J107="","",MAX(0,J107-1.96*O107/100))</f>
        <v>0.618117608510795</v>
      </c>
      <c r="Q107" s="47" t="n">
        <f aca="false">IF(J107="","",MIN(1,J107+1.96*O107/100))</f>
        <v>0.716869984541314</v>
      </c>
      <c r="R107" s="32" t="str">
        <f aca="false">IF(L107="","",IF(ABS(L107)&lt;=O107,"Yes","No"))</f>
        <v>Yes</v>
      </c>
      <c r="S107" s="32" t="str">
        <f aca="false">IF(L107="","",IF(ABS(L107)&lt;=1.96*O107,"Yes","No"))</f>
        <v>Yes</v>
      </c>
      <c r="T107" s="66" t="n">
        <f aca="false">IF(D107="","",ROUND(SQRT(((D107+G107)*O107/100)^2+(J107*(D107+G107)*0.09272)^2),0))</f>
        <v>54</v>
      </c>
      <c r="U107" s="32"/>
    </row>
    <row r="108" customFormat="false" ht="15" hidden="false" customHeight="false" outlineLevel="0" collapsed="false">
      <c r="A108" s="32" t="s">
        <v>256</v>
      </c>
      <c r="B108" s="32" t="s">
        <v>258</v>
      </c>
      <c r="C108" s="32" t="s">
        <v>315</v>
      </c>
      <c r="D108" s="66" t="n">
        <v>257</v>
      </c>
      <c r="E108" s="66" t="n">
        <v>260</v>
      </c>
      <c r="F108" s="75" t="n">
        <f aca="false">IF(E108="","",D108-E108)</f>
        <v>-3</v>
      </c>
      <c r="G108" s="66" t="n">
        <v>103</v>
      </c>
      <c r="H108" s="66" t="n">
        <v>121</v>
      </c>
      <c r="I108" s="75" t="n">
        <f aca="false">IF(H108="","",G108-H108)</f>
        <v>-18</v>
      </c>
      <c r="J108" s="47" t="n">
        <f aca="false">IF(OR(D108="",D108+G108=0),"",D108/(D108+G108))</f>
        <v>0.713888888888889</v>
      </c>
      <c r="K108" s="47" t="n">
        <f aca="false">IF(E108="","",E108/(E108+H108))</f>
        <v>0.68241469816273</v>
      </c>
      <c r="L108" s="76" t="n">
        <f aca="false">IF(OR(K108="",J108=""),"",(J108-K108)*100)</f>
        <v>3.14741907261592</v>
      </c>
      <c r="M108" s="36" t="n">
        <v>2.96262140037222</v>
      </c>
      <c r="N108" s="36" t="n">
        <v>1.31977300368686</v>
      </c>
      <c r="O108" s="36" t="n">
        <f aca="false">SQRT(M108^2+N108^2)</f>
        <v>3.24328943253668</v>
      </c>
      <c r="P108" s="47" t="n">
        <f aca="false">IF(J108="","",MAX(0,J108-1.96*O108/100))</f>
        <v>0.65032041601117</v>
      </c>
      <c r="Q108" s="47" t="n">
        <f aca="false">IF(J108="","",MIN(1,J108+1.96*O108/100))</f>
        <v>0.777457361766608</v>
      </c>
      <c r="R108" s="32" t="str">
        <f aca="false">IF(L108="","",IF(ABS(L108)&lt;=O108,"Yes","No"))</f>
        <v>Yes</v>
      </c>
      <c r="S108" s="32" t="str">
        <f aca="false">IF(L108="","",IF(ABS(L108)&lt;=1.96*O108,"Yes","No"))</f>
        <v>Yes</v>
      </c>
      <c r="T108" s="66" t="n">
        <f aca="false">IF(D108="","",ROUND(SQRT(((D108+G108)*O108/100)^2+(J108*(D108+G108)*0.14577)^2),0))</f>
        <v>39</v>
      </c>
      <c r="U108" s="32"/>
    </row>
    <row r="109" customFormat="false" ht="15" hidden="false" customHeight="false" outlineLevel="0" collapsed="false">
      <c r="A109" s="32" t="s">
        <v>256</v>
      </c>
      <c r="B109" s="32" t="s">
        <v>258</v>
      </c>
      <c r="C109" s="32" t="s">
        <v>316</v>
      </c>
      <c r="D109" s="66" t="n">
        <v>353</v>
      </c>
      <c r="E109" s="66" t="n">
        <v>317</v>
      </c>
      <c r="F109" s="75" t="n">
        <f aca="false">IF(E109="","",D109-E109)</f>
        <v>36</v>
      </c>
      <c r="G109" s="66" t="n">
        <v>123</v>
      </c>
      <c r="H109" s="66" t="n">
        <v>152</v>
      </c>
      <c r="I109" s="75" t="n">
        <f aca="false">IF(H109="","",G109-H109)</f>
        <v>-29</v>
      </c>
      <c r="J109" s="47" t="n">
        <f aca="false">IF(OR(D109="",D109+G109=0),"",D109/(D109+G109))</f>
        <v>0.741596638655462</v>
      </c>
      <c r="K109" s="47" t="n">
        <f aca="false">IF(E109="","",E109/(E109+H109))</f>
        <v>0.67590618336887</v>
      </c>
      <c r="L109" s="76" t="n">
        <f aca="false">IF(OR(K109="",J109=""),"",(J109-K109)*100)</f>
        <v>6.56904552865922</v>
      </c>
      <c r="M109" s="36" t="n">
        <v>2.96262140037222</v>
      </c>
      <c r="N109" s="36" t="n">
        <v>1.31977300368686</v>
      </c>
      <c r="O109" s="36" t="n">
        <f aca="false">SQRT(M109^2+N109^2)</f>
        <v>3.24328943253668</v>
      </c>
      <c r="P109" s="47" t="n">
        <f aca="false">IF(J109="","",MAX(0,J109-1.96*O109/100))</f>
        <v>0.678028165777743</v>
      </c>
      <c r="Q109" s="47" t="n">
        <f aca="false">IF(J109="","",MIN(1,J109+1.96*O109/100))</f>
        <v>0.805165111533181</v>
      </c>
      <c r="R109" s="32" t="str">
        <f aca="false">IF(L109="","",IF(ABS(L109)&lt;=O109,"Yes","No"))</f>
        <v>No</v>
      </c>
      <c r="S109" s="32" t="str">
        <f aca="false">IF(L109="","",IF(ABS(L109)&lt;=1.96*O109,"Yes","No"))</f>
        <v>No</v>
      </c>
      <c r="T109" s="66" t="n">
        <f aca="false">IF(D109="","",ROUND(SQRT(((D109+G109)*O109/100)^2+(J109*(D109+G109)*0.14577)^2),0))</f>
        <v>54</v>
      </c>
      <c r="U109" s="32"/>
    </row>
    <row r="110" customFormat="false" ht="15" hidden="false" customHeight="false" outlineLevel="0" collapsed="false">
      <c r="A110" s="32" t="s">
        <v>256</v>
      </c>
      <c r="B110" s="32" t="s">
        <v>258</v>
      </c>
      <c r="C110" s="32" t="s">
        <v>317</v>
      </c>
      <c r="D110" s="66" t="n">
        <v>420</v>
      </c>
      <c r="E110" s="66" t="n">
        <v>424</v>
      </c>
      <c r="F110" s="75" t="n">
        <f aca="false">IF(E110="","",D110-E110)</f>
        <v>-4</v>
      </c>
      <c r="G110" s="66" t="n">
        <v>266</v>
      </c>
      <c r="H110" s="66" t="n">
        <v>264</v>
      </c>
      <c r="I110" s="75" t="n">
        <f aca="false">IF(H110="","",G110-H110)</f>
        <v>2</v>
      </c>
      <c r="J110" s="47" t="n">
        <f aca="false">IF(OR(D110="",D110+G110=0),"",D110/(D110+G110))</f>
        <v>0.612244897959184</v>
      </c>
      <c r="K110" s="47" t="n">
        <f aca="false">IF(E110="","",E110/(E110+H110))</f>
        <v>0.616279069767442</v>
      </c>
      <c r="L110" s="76" t="n">
        <f aca="false">IF(OR(K110="",J110=""),"",(J110-K110)*100)</f>
        <v>-0.403417180825816</v>
      </c>
      <c r="M110" s="36" t="n">
        <v>2.96262140037222</v>
      </c>
      <c r="N110" s="36" t="n">
        <v>1.31977300368686</v>
      </c>
      <c r="O110" s="36" t="n">
        <f aca="false">SQRT(M110^2+N110^2)</f>
        <v>3.24328943253668</v>
      </c>
      <c r="P110" s="47" t="n">
        <f aca="false">IF(J110="","",MAX(0,J110-1.96*O110/100))</f>
        <v>0.548676425081465</v>
      </c>
      <c r="Q110" s="47" t="n">
        <f aca="false">IF(J110="","",MIN(1,J110+1.96*O110/100))</f>
        <v>0.675813370836903</v>
      </c>
      <c r="R110" s="32" t="str">
        <f aca="false">IF(L110="","",IF(ABS(L110)&lt;=O110,"Yes","No"))</f>
        <v>Yes</v>
      </c>
      <c r="S110" s="32" t="str">
        <f aca="false">IF(L110="","",IF(ABS(L110)&lt;=1.96*O110,"Yes","No"))</f>
        <v>Yes</v>
      </c>
      <c r="T110" s="66" t="n">
        <f aca="false">IF(D110="","",ROUND(SQRT(((D110+G110)*O110/100)^2+(J110*(D110+G110)*0.14577)^2),0))</f>
        <v>65</v>
      </c>
      <c r="U110" s="32"/>
    </row>
    <row r="111" customFormat="false" ht="15" hidden="false" customHeight="false" outlineLevel="0" collapsed="false">
      <c r="A111" s="32" t="s">
        <v>256</v>
      </c>
      <c r="B111" s="32" t="s">
        <v>258</v>
      </c>
      <c r="C111" s="32" t="s">
        <v>318</v>
      </c>
      <c r="D111" s="66" t="n">
        <v>491</v>
      </c>
      <c r="E111" s="66" t="n">
        <v>469</v>
      </c>
      <c r="F111" s="75" t="n">
        <f aca="false">IF(E111="","",D111-E111)</f>
        <v>22</v>
      </c>
      <c r="G111" s="66" t="n">
        <v>156</v>
      </c>
      <c r="H111" s="66" t="n">
        <v>215</v>
      </c>
      <c r="I111" s="75" t="n">
        <f aca="false">IF(H111="","",G111-H111)</f>
        <v>-59</v>
      </c>
      <c r="J111" s="47" t="n">
        <f aca="false">IF(OR(D111="",D111+G111=0),"",D111/(D111+G111))</f>
        <v>0.758887171561051</v>
      </c>
      <c r="K111" s="47" t="n">
        <f aca="false">IF(E111="","",E111/(E111+H111))</f>
        <v>0.685672514619883</v>
      </c>
      <c r="L111" s="76" t="n">
        <f aca="false">IF(OR(K111="",J111=""),"",(J111-K111)*100)</f>
        <v>7.3214656941168</v>
      </c>
      <c r="M111" s="36" t="n">
        <v>2.96262140037222</v>
      </c>
      <c r="N111" s="36" t="n">
        <v>1.31977300368686</v>
      </c>
      <c r="O111" s="36" t="n">
        <f aca="false">SQRT(M111^2+N111^2)</f>
        <v>3.24328943253668</v>
      </c>
      <c r="P111" s="47" t="n">
        <f aca="false">IF(J111="","",MAX(0,J111-1.96*O111/100))</f>
        <v>0.695318698683332</v>
      </c>
      <c r="Q111" s="47" t="n">
        <f aca="false">IF(J111="","",MIN(1,J111+1.96*O111/100))</f>
        <v>0.82245564443877</v>
      </c>
      <c r="R111" s="32" t="str">
        <f aca="false">IF(L111="","",IF(ABS(L111)&lt;=O111,"Yes","No"))</f>
        <v>No</v>
      </c>
      <c r="S111" s="32" t="str">
        <f aca="false">IF(L111="","",IF(ABS(L111)&lt;=1.96*O111,"Yes","No"))</f>
        <v>No</v>
      </c>
      <c r="T111" s="66" t="n">
        <f aca="false">IF(D111="","",ROUND(SQRT(((D111+G111)*O111/100)^2+(J111*(D111+G111)*0.14577)^2),0))</f>
        <v>75</v>
      </c>
      <c r="U111" s="32"/>
    </row>
    <row r="112" customFormat="false" ht="15" hidden="false" customHeight="false" outlineLevel="0" collapsed="false">
      <c r="A112" s="32" t="s">
        <v>256</v>
      </c>
      <c r="B112" s="32" t="s">
        <v>319</v>
      </c>
      <c r="C112" s="32" t="s">
        <v>320</v>
      </c>
      <c r="D112" s="66" t="n">
        <v>629</v>
      </c>
      <c r="E112" s="66" t="n">
        <v>598</v>
      </c>
      <c r="F112" s="75" t="n">
        <f aca="false">IF(E112="","",D112-E112)</f>
        <v>31</v>
      </c>
      <c r="G112" s="66" t="n">
        <v>250</v>
      </c>
      <c r="H112" s="66" t="n">
        <v>253</v>
      </c>
      <c r="I112" s="75" t="n">
        <f aca="false">IF(H112="","",G112-H112)</f>
        <v>-3</v>
      </c>
      <c r="J112" s="47" t="n">
        <f aca="false">IF(OR(D112="",D112+G112=0),"",D112/(D112+G112))</f>
        <v>0.715585893060296</v>
      </c>
      <c r="K112" s="47" t="n">
        <f aca="false">IF(E112="","",E112/(E112+H112))</f>
        <v>0.702702702702703</v>
      </c>
      <c r="L112" s="76" t="n">
        <f aca="false">IF(OR(K112="",J112=""),"",(J112-K112)*100)</f>
        <v>1.2883190357593</v>
      </c>
      <c r="M112" s="36" t="n">
        <v>2.14581777665897</v>
      </c>
      <c r="N112" s="36" t="n">
        <v>1.31977300368686</v>
      </c>
      <c r="O112" s="36" t="n">
        <f aca="false">SQRT(M112^2+N112^2)</f>
        <v>2.51919326608466</v>
      </c>
      <c r="P112" s="47" t="n">
        <f aca="false">IF(J112="","",MAX(0,J112-1.96*O112/100))</f>
        <v>0.666209705045036</v>
      </c>
      <c r="Q112" s="47" t="n">
        <f aca="false">IF(J112="","",MIN(1,J112+1.96*O112/100))</f>
        <v>0.764962081075555</v>
      </c>
      <c r="R112" s="32" t="str">
        <f aca="false">IF(L112="","",IF(ABS(L112)&lt;=O112,"Yes","No"))</f>
        <v>Yes</v>
      </c>
      <c r="S112" s="32" t="str">
        <f aca="false">IF(L112="","",IF(ABS(L112)&lt;=1.96*O112,"Yes","No"))</f>
        <v>Yes</v>
      </c>
      <c r="T112" s="66" t="n">
        <f aca="false">IF(D112="","",ROUND(SQRT(((D112+G112)*O112/100)^2+(J112*(D112+G112)*0.09272)^2),0))</f>
        <v>62</v>
      </c>
      <c r="U112" s="32"/>
    </row>
    <row r="113" customFormat="false" ht="15" hidden="false" customHeight="false" outlineLevel="0" collapsed="false">
      <c r="A113" s="32" t="s">
        <v>256</v>
      </c>
      <c r="B113" s="32" t="s">
        <v>319</v>
      </c>
      <c r="C113" s="32" t="s">
        <v>321</v>
      </c>
      <c r="D113" s="66" t="n">
        <v>437</v>
      </c>
      <c r="E113" s="66" t="n">
        <v>420</v>
      </c>
      <c r="F113" s="75" t="n">
        <f aca="false">IF(E113="","",D113-E113)</f>
        <v>17</v>
      </c>
      <c r="G113" s="66" t="n">
        <v>213</v>
      </c>
      <c r="H113" s="66" t="n">
        <v>214</v>
      </c>
      <c r="I113" s="75" t="n">
        <f aca="false">IF(H113="","",G113-H113)</f>
        <v>-1</v>
      </c>
      <c r="J113" s="47" t="n">
        <f aca="false">IF(OR(D113="",D113+G113=0),"",D113/(D113+G113))</f>
        <v>0.672307692307692</v>
      </c>
      <c r="K113" s="47" t="n">
        <f aca="false">IF(E113="","",E113/(E113+H113))</f>
        <v>0.662460567823344</v>
      </c>
      <c r="L113" s="76" t="n">
        <f aca="false">IF(OR(K113="",J113=""),"",(J113-K113)*100)</f>
        <v>0.984712448434844</v>
      </c>
      <c r="M113" s="36" t="n">
        <v>2.96262140037222</v>
      </c>
      <c r="N113" s="36" t="n">
        <v>1.31977300368686</v>
      </c>
      <c r="O113" s="36" t="n">
        <f aca="false">SQRT(M113^2+N113^2)</f>
        <v>3.24328943253668</v>
      </c>
      <c r="P113" s="47" t="n">
        <f aca="false">IF(J113="","",MAX(0,J113-1.96*O113/100))</f>
        <v>0.608739219429973</v>
      </c>
      <c r="Q113" s="47" t="n">
        <f aca="false">IF(J113="","",MIN(1,J113+1.96*O113/100))</f>
        <v>0.735876165185411</v>
      </c>
      <c r="R113" s="32" t="str">
        <f aca="false">IF(L113="","",IF(ABS(L113)&lt;=O113,"Yes","No"))</f>
        <v>Yes</v>
      </c>
      <c r="S113" s="32" t="str">
        <f aca="false">IF(L113="","",IF(ABS(L113)&lt;=1.96*O113,"Yes","No"))</f>
        <v>Yes</v>
      </c>
      <c r="T113" s="66" t="n">
        <f aca="false">IF(D113="","",ROUND(SQRT(((D113+G113)*O113/100)^2+(J113*(D113+G113)*0.14577)^2),0))</f>
        <v>67</v>
      </c>
      <c r="U113" s="32"/>
    </row>
    <row r="114" customFormat="false" ht="15" hidden="false" customHeight="false" outlineLevel="0" collapsed="false">
      <c r="A114" s="32" t="s">
        <v>256</v>
      </c>
      <c r="B114" s="32" t="s">
        <v>319</v>
      </c>
      <c r="C114" s="32" t="s">
        <v>322</v>
      </c>
      <c r="D114" s="66" t="n">
        <v>455</v>
      </c>
      <c r="E114" s="66" t="n">
        <v>438</v>
      </c>
      <c r="F114" s="75" t="n">
        <f aca="false">IF(E114="","",D114-E114)</f>
        <v>17</v>
      </c>
      <c r="G114" s="66" t="n">
        <v>178</v>
      </c>
      <c r="H114" s="66" t="n">
        <v>176</v>
      </c>
      <c r="I114" s="75" t="n">
        <f aca="false">IF(H114="","",G114-H114)</f>
        <v>2</v>
      </c>
      <c r="J114" s="47" t="n">
        <f aca="false">IF(OR(D114="",D114+G114=0),"",D114/(D114+G114))</f>
        <v>0.718799368088468</v>
      </c>
      <c r="K114" s="47" t="n">
        <f aca="false">IF(E114="","",E114/(E114+H114))</f>
        <v>0.713355048859935</v>
      </c>
      <c r="L114" s="76" t="n">
        <f aca="false">IF(OR(K114="",J114=""),"",(J114-K114)*100)</f>
        <v>0.544431922853272</v>
      </c>
      <c r="M114" s="36" t="n">
        <v>2.96262140037222</v>
      </c>
      <c r="N114" s="36" t="n">
        <v>1.31977300368686</v>
      </c>
      <c r="O114" s="36" t="n">
        <f aca="false">SQRT(M114^2+N114^2)</f>
        <v>3.24328943253668</v>
      </c>
      <c r="P114" s="47" t="n">
        <f aca="false">IF(J114="","",MAX(0,J114-1.96*O114/100))</f>
        <v>0.655230895210749</v>
      </c>
      <c r="Q114" s="47" t="n">
        <f aca="false">IF(J114="","",MIN(1,J114+1.96*O114/100))</f>
        <v>0.782367840966187</v>
      </c>
      <c r="R114" s="32" t="str">
        <f aca="false">IF(L114="","",IF(ABS(L114)&lt;=O114,"Yes","No"))</f>
        <v>Yes</v>
      </c>
      <c r="S114" s="32" t="str">
        <f aca="false">IF(L114="","",IF(ABS(L114)&lt;=1.96*O114,"Yes","No"))</f>
        <v>Yes</v>
      </c>
      <c r="T114" s="66" t="n">
        <f aca="false">IF(D114="","",ROUND(SQRT(((D114+G114)*O114/100)^2+(J114*(D114+G114)*0.14577)^2),0))</f>
        <v>69</v>
      </c>
      <c r="U114" s="32"/>
    </row>
    <row r="115" customFormat="false" ht="15" hidden="false" customHeight="false" outlineLevel="0" collapsed="false">
      <c r="A115" s="32" t="s">
        <v>256</v>
      </c>
      <c r="B115" s="32" t="s">
        <v>319</v>
      </c>
      <c r="C115" s="32" t="s">
        <v>323</v>
      </c>
      <c r="D115" s="66" t="n">
        <v>470</v>
      </c>
      <c r="E115" s="66" t="n">
        <v>463</v>
      </c>
      <c r="F115" s="75" t="n">
        <f aca="false">IF(E115="","",D115-E115)</f>
        <v>7</v>
      </c>
      <c r="G115" s="66" t="n">
        <v>218</v>
      </c>
      <c r="H115" s="66" t="n">
        <v>219</v>
      </c>
      <c r="I115" s="75" t="n">
        <f aca="false">IF(H115="","",G115-H115)</f>
        <v>-1</v>
      </c>
      <c r="J115" s="47" t="n">
        <f aca="false">IF(OR(D115="",D115+G115=0),"",D115/(D115+G115))</f>
        <v>0.683139534883721</v>
      </c>
      <c r="K115" s="47" t="n">
        <f aca="false">IF(E115="","",E115/(E115+H115))</f>
        <v>0.678885630498534</v>
      </c>
      <c r="L115" s="76" t="n">
        <f aca="false">IF(OR(K115="",J115=""),"",(J115-K115)*100)</f>
        <v>0.425390438518725</v>
      </c>
      <c r="M115" s="36" t="n">
        <v>2.96262140037222</v>
      </c>
      <c r="N115" s="36" t="n">
        <v>1.31977300368686</v>
      </c>
      <c r="O115" s="36" t="n">
        <f aca="false">SQRT(M115^2+N115^2)</f>
        <v>3.24328943253668</v>
      </c>
      <c r="P115" s="47" t="n">
        <f aca="false">IF(J115="","",MAX(0,J115-1.96*O115/100))</f>
        <v>0.619571062006002</v>
      </c>
      <c r="Q115" s="47" t="n">
        <f aca="false">IF(J115="","",MIN(1,J115+1.96*O115/100))</f>
        <v>0.74670800776144</v>
      </c>
      <c r="R115" s="32" t="str">
        <f aca="false">IF(L115="","",IF(ABS(L115)&lt;=O115,"Yes","No"))</f>
        <v>Yes</v>
      </c>
      <c r="S115" s="32" t="str">
        <f aca="false">IF(L115="","",IF(ABS(L115)&lt;=1.96*O115,"Yes","No"))</f>
        <v>Yes</v>
      </c>
      <c r="T115" s="66" t="n">
        <f aca="false">IF(D115="","",ROUND(SQRT(((D115+G115)*O115/100)^2+(J115*(D115+G115)*0.14577)^2),0))</f>
        <v>72</v>
      </c>
      <c r="U115" s="32"/>
    </row>
    <row r="116" customFormat="false" ht="15" hidden="false" customHeight="false" outlineLevel="0" collapsed="false">
      <c r="A116" s="32" t="s">
        <v>256</v>
      </c>
      <c r="B116" s="32" t="s">
        <v>319</v>
      </c>
      <c r="C116" s="32" t="s">
        <v>324</v>
      </c>
      <c r="D116" s="66" t="n">
        <v>806</v>
      </c>
      <c r="E116" s="66" t="n">
        <v>782</v>
      </c>
      <c r="F116" s="75" t="n">
        <f aca="false">IF(E116="","",D116-E116)</f>
        <v>24</v>
      </c>
      <c r="G116" s="66" t="n">
        <v>457</v>
      </c>
      <c r="H116" s="66" t="n">
        <v>404</v>
      </c>
      <c r="I116" s="75" t="n">
        <f aca="false">IF(H116="","",G116-H116)</f>
        <v>53</v>
      </c>
      <c r="J116" s="47" t="n">
        <f aca="false">IF(OR(D116="",D116+G116=0),"",D116/(D116+G116))</f>
        <v>0.638163103721299</v>
      </c>
      <c r="K116" s="47" t="n">
        <f aca="false">IF(E116="","",E116/(E116+H116))</f>
        <v>0.659359190556492</v>
      </c>
      <c r="L116" s="76" t="n">
        <f aca="false">IF(OR(K116="",J116=""),"",(J116-K116)*100)</f>
        <v>-2.11960868351939</v>
      </c>
      <c r="M116" s="36" t="n">
        <v>2.20932000889648</v>
      </c>
      <c r="N116" s="36" t="n">
        <v>1.31977300368686</v>
      </c>
      <c r="O116" s="36" t="n">
        <f aca="false">SQRT(M116^2+N116^2)</f>
        <v>2.57349872410518</v>
      </c>
      <c r="P116" s="47" t="n">
        <f aca="false">IF(J116="","",MAX(0,J116-1.96*O116/100))</f>
        <v>0.587722528728837</v>
      </c>
      <c r="Q116" s="47" t="n">
        <f aca="false">IF(J116="","",MIN(1,J116+1.96*O116/100))</f>
        <v>0.68860367871376</v>
      </c>
      <c r="R116" s="32" t="str">
        <f aca="false">IF(L116="","",IF(ABS(L116)&lt;=O116,"Yes","No"))</f>
        <v>Yes</v>
      </c>
      <c r="S116" s="32" t="str">
        <f aca="false">IF(L116="","",IF(ABS(L116)&lt;=1.96*O116,"Yes","No"))</f>
        <v>Yes</v>
      </c>
      <c r="T116" s="66" t="n">
        <f aca="false">IF(D116="","",ROUND(SQRT(((D116+G116)*O116/100)^2+(J116*(D116+G116)*0.07717)^2),0))</f>
        <v>70</v>
      </c>
      <c r="U116" s="32"/>
    </row>
    <row r="117" customFormat="false" ht="15" hidden="false" customHeight="false" outlineLevel="0" collapsed="false">
      <c r="A117" s="32" t="s">
        <v>256</v>
      </c>
      <c r="B117" s="32" t="s">
        <v>319</v>
      </c>
      <c r="C117" s="32" t="s">
        <v>325</v>
      </c>
      <c r="D117" s="66" t="n">
        <v>524</v>
      </c>
      <c r="E117" s="66" t="n">
        <v>503</v>
      </c>
      <c r="F117" s="75" t="n">
        <f aca="false">IF(E117="","",D117-E117)</f>
        <v>21</v>
      </c>
      <c r="G117" s="66" t="n">
        <v>319</v>
      </c>
      <c r="H117" s="66" t="n">
        <v>318</v>
      </c>
      <c r="I117" s="75" t="n">
        <f aca="false">IF(H117="","",G117-H117)</f>
        <v>1</v>
      </c>
      <c r="J117" s="47" t="n">
        <f aca="false">IF(OR(D117="",D117+G117=0),"",D117/(D117+G117))</f>
        <v>0.62158956109134</v>
      </c>
      <c r="K117" s="47" t="n">
        <f aca="false">IF(E117="","",E117/(E117+H117))</f>
        <v>0.612667478684531</v>
      </c>
      <c r="L117" s="76" t="n">
        <f aca="false">IF(OR(K117="",J117=""),"",(J117-K117)*100)</f>
        <v>0.892208240680936</v>
      </c>
      <c r="M117" s="36" t="n">
        <v>2.14581777665897</v>
      </c>
      <c r="N117" s="36" t="n">
        <v>1.31977300368686</v>
      </c>
      <c r="O117" s="36" t="n">
        <f aca="false">SQRT(M117^2+N117^2)</f>
        <v>2.51919326608466</v>
      </c>
      <c r="P117" s="47" t="n">
        <f aca="false">IF(J117="","",MAX(0,J117-1.96*O117/100))</f>
        <v>0.572213373076081</v>
      </c>
      <c r="Q117" s="47" t="n">
        <f aca="false">IF(J117="","",MIN(1,J117+1.96*O117/100))</f>
        <v>0.6709657491066</v>
      </c>
      <c r="R117" s="32" t="str">
        <f aca="false">IF(L117="","",IF(ABS(L117)&lt;=O117,"Yes","No"))</f>
        <v>Yes</v>
      </c>
      <c r="S117" s="32" t="str">
        <f aca="false">IF(L117="","",IF(ABS(L117)&lt;=1.96*O117,"Yes","No"))</f>
        <v>Yes</v>
      </c>
      <c r="T117" s="66" t="n">
        <f aca="false">IF(D117="","",ROUND(SQRT(((D117+G117)*O117/100)^2+(J117*(D117+G117)*0.09272)^2),0))</f>
        <v>53</v>
      </c>
      <c r="U117" s="32"/>
    </row>
    <row r="118" customFormat="false" ht="15" hidden="false" customHeight="false" outlineLevel="0" collapsed="false">
      <c r="A118" s="32" t="s">
        <v>256</v>
      </c>
      <c r="B118" s="32" t="s">
        <v>319</v>
      </c>
      <c r="C118" s="32" t="s">
        <v>326</v>
      </c>
      <c r="D118" s="66" t="n">
        <v>602</v>
      </c>
      <c r="E118" s="66" t="n">
        <v>597</v>
      </c>
      <c r="F118" s="75" t="n">
        <f aca="false">IF(E118="","",D118-E118)</f>
        <v>5</v>
      </c>
      <c r="G118" s="66" t="n">
        <v>431</v>
      </c>
      <c r="H118" s="66" t="n">
        <v>396</v>
      </c>
      <c r="I118" s="75" t="n">
        <f aca="false">IF(H118="","",G118-H118)</f>
        <v>35</v>
      </c>
      <c r="J118" s="47" t="n">
        <f aca="false">IF(OR(D118="",D118+G118=0),"",D118/(D118+G118))</f>
        <v>0.582768635043563</v>
      </c>
      <c r="K118" s="47" t="n">
        <f aca="false">IF(E118="","",E118/(E118+H118))</f>
        <v>0.601208459214502</v>
      </c>
      <c r="L118" s="76" t="n">
        <f aca="false">IF(OR(K118="",J118=""),"",(J118-K118)*100)</f>
        <v>-1.8439824170939</v>
      </c>
      <c r="M118" s="36" t="n">
        <v>2.14581777665897</v>
      </c>
      <c r="N118" s="36" t="n">
        <v>1.31977300368686</v>
      </c>
      <c r="O118" s="36" t="n">
        <f aca="false">SQRT(M118^2+N118^2)</f>
        <v>2.51919326608466</v>
      </c>
      <c r="P118" s="47" t="n">
        <f aca="false">IF(J118="","",MAX(0,J118-1.96*O118/100))</f>
        <v>0.533392447028303</v>
      </c>
      <c r="Q118" s="47" t="n">
        <f aca="false">IF(J118="","",MIN(1,J118+1.96*O118/100))</f>
        <v>0.632144823058822</v>
      </c>
      <c r="R118" s="32" t="str">
        <f aca="false">IF(L118="","",IF(ABS(L118)&lt;=O118,"Yes","No"))</f>
        <v>Yes</v>
      </c>
      <c r="S118" s="32" t="str">
        <f aca="false">IF(L118="","",IF(ABS(L118)&lt;=1.96*O118,"Yes","No"))</f>
        <v>Yes</v>
      </c>
      <c r="T118" s="66" t="n">
        <f aca="false">IF(D118="","",ROUND(SQRT(((D118+G118)*O118/100)^2+(J118*(D118+G118)*0.09272)^2),0))</f>
        <v>62</v>
      </c>
      <c r="U118" s="32"/>
    </row>
    <row r="119" customFormat="false" ht="15" hidden="false" customHeight="false" outlineLevel="0" collapsed="false">
      <c r="A119" s="32" t="s">
        <v>256</v>
      </c>
      <c r="B119" s="32" t="s">
        <v>319</v>
      </c>
      <c r="C119" s="32" t="s">
        <v>327</v>
      </c>
      <c r="D119" s="66" t="n">
        <v>664</v>
      </c>
      <c r="E119" s="66" t="n">
        <v>678</v>
      </c>
      <c r="F119" s="75" t="n">
        <f aca="false">IF(E119="","",D119-E119)</f>
        <v>-14</v>
      </c>
      <c r="G119" s="66" t="n">
        <v>443</v>
      </c>
      <c r="H119" s="66" t="n">
        <v>451</v>
      </c>
      <c r="I119" s="75" t="n">
        <f aca="false">IF(H119="","",G119-H119)</f>
        <v>-8</v>
      </c>
      <c r="J119" s="47" t="n">
        <f aca="false">IF(OR(D119="",D119+G119=0),"",D119/(D119+G119))</f>
        <v>0.599819331526649</v>
      </c>
      <c r="K119" s="47" t="n">
        <f aca="false">IF(E119="","",E119/(E119+H119))</f>
        <v>0.600531443755536</v>
      </c>
      <c r="L119" s="76" t="n">
        <f aca="false">IF(OR(K119="",J119=""),"",(J119-K119)*100)</f>
        <v>-0.0712112228887341</v>
      </c>
      <c r="M119" s="36" t="n">
        <v>2.14581777665897</v>
      </c>
      <c r="N119" s="36" t="n">
        <v>1.31977300368686</v>
      </c>
      <c r="O119" s="36" t="n">
        <f aca="false">SQRT(M119^2+N119^2)</f>
        <v>2.51919326608466</v>
      </c>
      <c r="P119" s="47" t="n">
        <f aca="false">IF(J119="","",MAX(0,J119-1.96*O119/100))</f>
        <v>0.550443143511389</v>
      </c>
      <c r="Q119" s="47" t="n">
        <f aca="false">IF(J119="","",MIN(1,J119+1.96*O119/100))</f>
        <v>0.649195519541908</v>
      </c>
      <c r="R119" s="32" t="str">
        <f aca="false">IF(L119="","",IF(ABS(L119)&lt;=O119,"Yes","No"))</f>
        <v>Yes</v>
      </c>
      <c r="S119" s="32" t="str">
        <f aca="false">IF(L119="","",IF(ABS(L119)&lt;=1.96*O119,"Yes","No"))</f>
        <v>Yes</v>
      </c>
      <c r="T119" s="66" t="n">
        <f aca="false">IF(D119="","",ROUND(SQRT(((D119+G119)*O119/100)^2+(J119*(D119+G119)*0.09272)^2),0))</f>
        <v>68</v>
      </c>
      <c r="U119" s="32"/>
    </row>
    <row r="120" customFormat="false" ht="15" hidden="false" customHeight="false" outlineLevel="0" collapsed="false">
      <c r="A120" s="32" t="s">
        <v>256</v>
      </c>
      <c r="B120" s="32" t="s">
        <v>319</v>
      </c>
      <c r="C120" s="32" t="s">
        <v>328</v>
      </c>
      <c r="D120" s="66" t="n">
        <v>530</v>
      </c>
      <c r="E120" s="66" t="n">
        <v>524</v>
      </c>
      <c r="F120" s="75" t="n">
        <f aca="false">IF(E120="","",D120-E120)</f>
        <v>6</v>
      </c>
      <c r="G120" s="66" t="n">
        <v>335</v>
      </c>
      <c r="H120" s="66" t="n">
        <v>327</v>
      </c>
      <c r="I120" s="75" t="n">
        <f aca="false">IF(H120="","",G120-H120)</f>
        <v>8</v>
      </c>
      <c r="J120" s="47" t="n">
        <f aca="false">IF(OR(D120="",D120+G120=0),"",D120/(D120+G120))</f>
        <v>0.61271676300578</v>
      </c>
      <c r="K120" s="47" t="n">
        <f aca="false">IF(E120="","",E120/(E120+H120))</f>
        <v>0.615746180963572</v>
      </c>
      <c r="L120" s="76" t="n">
        <f aca="false">IF(OR(K120="",J120=""),"",(J120-K120)*100)</f>
        <v>-0.302941795779188</v>
      </c>
      <c r="M120" s="36" t="n">
        <v>2.14581777665897</v>
      </c>
      <c r="N120" s="36" t="n">
        <v>1.31977300368686</v>
      </c>
      <c r="O120" s="36" t="n">
        <f aca="false">SQRT(M120^2+N120^2)</f>
        <v>2.51919326608466</v>
      </c>
      <c r="P120" s="47" t="n">
        <f aca="false">IF(J120="","",MAX(0,J120-1.96*O120/100))</f>
        <v>0.563340574990521</v>
      </c>
      <c r="Q120" s="47" t="n">
        <f aca="false">IF(J120="","",MIN(1,J120+1.96*O120/100))</f>
        <v>0.66209295102104</v>
      </c>
      <c r="R120" s="32" t="str">
        <f aca="false">IF(L120="","",IF(ABS(L120)&lt;=O120,"Yes","No"))</f>
        <v>Yes</v>
      </c>
      <c r="S120" s="32" t="str">
        <f aca="false">IF(L120="","",IF(ABS(L120)&lt;=1.96*O120,"Yes","No"))</f>
        <v>Yes</v>
      </c>
      <c r="T120" s="66" t="n">
        <f aca="false">IF(D120="","",ROUND(SQRT(((D120+G120)*O120/100)^2+(J120*(D120+G120)*0.09272)^2),0))</f>
        <v>54</v>
      </c>
      <c r="U120" s="32"/>
    </row>
    <row r="121" customFormat="false" ht="15" hidden="false" customHeight="false" outlineLevel="0" collapsed="false">
      <c r="A121" s="32" t="s">
        <v>256</v>
      </c>
      <c r="B121" s="32" t="s">
        <v>319</v>
      </c>
      <c r="C121" s="32" t="s">
        <v>329</v>
      </c>
      <c r="D121" s="66" t="n">
        <v>406</v>
      </c>
      <c r="E121" s="66" t="n">
        <v>437</v>
      </c>
      <c r="F121" s="75" t="n">
        <f aca="false">IF(E121="","",D121-E121)</f>
        <v>-31</v>
      </c>
      <c r="G121" s="66" t="n">
        <v>339</v>
      </c>
      <c r="H121" s="66" t="n">
        <v>344</v>
      </c>
      <c r="I121" s="75" t="n">
        <f aca="false">IF(H121="","",G121-H121)</f>
        <v>-5</v>
      </c>
      <c r="J121" s="47" t="n">
        <f aca="false">IF(OR(D121="",D121+G121=0),"",D121/(D121+G121))</f>
        <v>0.54496644295302</v>
      </c>
      <c r="K121" s="47" t="n">
        <f aca="false">IF(E121="","",E121/(E121+H121))</f>
        <v>0.559539052496799</v>
      </c>
      <c r="L121" s="76" t="n">
        <f aca="false">IF(OR(K121="",J121=""),"",(J121-K121)*100)</f>
        <v>-1.45726095437789</v>
      </c>
      <c r="M121" s="36" t="n">
        <v>2.14581777665897</v>
      </c>
      <c r="N121" s="36" t="n">
        <v>1.31977300368686</v>
      </c>
      <c r="O121" s="36" t="n">
        <f aca="false">SQRT(M121^2+N121^2)</f>
        <v>2.51919326608466</v>
      </c>
      <c r="P121" s="47" t="n">
        <f aca="false">IF(J121="","",MAX(0,J121-1.96*O121/100))</f>
        <v>0.495590254937761</v>
      </c>
      <c r="Q121" s="47" t="n">
        <f aca="false">IF(J121="","",MIN(1,J121+1.96*O121/100))</f>
        <v>0.594342630968279</v>
      </c>
      <c r="R121" s="32" t="str">
        <f aca="false">IF(L121="","",IF(ABS(L121)&lt;=O121,"Yes","No"))</f>
        <v>Yes</v>
      </c>
      <c r="S121" s="32" t="str">
        <f aca="false">IF(L121="","",IF(ABS(L121)&lt;=1.96*O121,"Yes","No"))</f>
        <v>Yes</v>
      </c>
      <c r="T121" s="66" t="n">
        <f aca="false">IF(D121="","",ROUND(SQRT(((D121+G121)*O121/100)^2+(J121*(D121+G121)*0.09272)^2),0))</f>
        <v>42</v>
      </c>
      <c r="U121" s="32"/>
    </row>
    <row r="122" customFormat="false" ht="15" hidden="false" customHeight="false" outlineLevel="0" collapsed="false">
      <c r="A122" s="32" t="s">
        <v>256</v>
      </c>
      <c r="B122" s="32" t="s">
        <v>319</v>
      </c>
      <c r="C122" s="32" t="s">
        <v>330</v>
      </c>
      <c r="D122" s="66" t="n">
        <v>575</v>
      </c>
      <c r="E122" s="66" t="n">
        <v>581</v>
      </c>
      <c r="F122" s="75" t="n">
        <f aca="false">IF(E122="","",D122-E122)</f>
        <v>-6</v>
      </c>
      <c r="G122" s="66" t="n">
        <v>359</v>
      </c>
      <c r="H122" s="66" t="n">
        <v>342</v>
      </c>
      <c r="I122" s="75" t="n">
        <f aca="false">IF(H122="","",G122-H122)</f>
        <v>17</v>
      </c>
      <c r="J122" s="47" t="n">
        <f aca="false">IF(OR(D122="",D122+G122=0),"",D122/(D122+G122))</f>
        <v>0.615631691648822</v>
      </c>
      <c r="K122" s="47" t="n">
        <f aca="false">IF(E122="","",E122/(E122+H122))</f>
        <v>0.629469122426869</v>
      </c>
      <c r="L122" s="76" t="n">
        <f aca="false">IF(OR(K122="",J122=""),"",(J122-K122)*100)</f>
        <v>-1.38374307780467</v>
      </c>
      <c r="M122" s="36" t="n">
        <v>2.14581777665897</v>
      </c>
      <c r="N122" s="36" t="n">
        <v>1.31977300368686</v>
      </c>
      <c r="O122" s="36" t="n">
        <f aca="false">SQRT(M122^2+N122^2)</f>
        <v>2.51919326608466</v>
      </c>
      <c r="P122" s="47" t="n">
        <f aca="false">IF(J122="","",MAX(0,J122-1.96*O122/100))</f>
        <v>0.566255503633563</v>
      </c>
      <c r="Q122" s="47" t="n">
        <f aca="false">IF(J122="","",MIN(1,J122+1.96*O122/100))</f>
        <v>0.665007879664082</v>
      </c>
      <c r="R122" s="32" t="str">
        <f aca="false">IF(L122="","",IF(ABS(L122)&lt;=O122,"Yes","No"))</f>
        <v>Yes</v>
      </c>
      <c r="S122" s="32" t="str">
        <f aca="false">IF(L122="","",IF(ABS(L122)&lt;=1.96*O122,"Yes","No"))</f>
        <v>Yes</v>
      </c>
      <c r="T122" s="66" t="n">
        <f aca="false">IF(D122="","",ROUND(SQRT(((D122+G122)*O122/100)^2+(J122*(D122+G122)*0.09272)^2),0))</f>
        <v>58</v>
      </c>
      <c r="U122" s="32"/>
    </row>
    <row r="123" customFormat="false" ht="15" hidden="false" customHeight="false" outlineLevel="0" collapsed="false">
      <c r="A123" s="32" t="s">
        <v>256</v>
      </c>
      <c r="B123" s="32" t="s">
        <v>319</v>
      </c>
      <c r="C123" s="32" t="s">
        <v>331</v>
      </c>
      <c r="D123" s="66" t="n">
        <v>587</v>
      </c>
      <c r="E123" s="66" t="n">
        <v>591</v>
      </c>
      <c r="F123" s="75" t="n">
        <f aca="false">IF(E123="","",D123-E123)</f>
        <v>-4</v>
      </c>
      <c r="G123" s="66" t="n">
        <v>422</v>
      </c>
      <c r="H123" s="66" t="n">
        <v>390</v>
      </c>
      <c r="I123" s="75" t="n">
        <f aca="false">IF(H123="","",G123-H123)</f>
        <v>32</v>
      </c>
      <c r="J123" s="47" t="n">
        <f aca="false">IF(OR(D123="",D123+G123=0),"",D123/(D123+G123))</f>
        <v>0.581764122893954</v>
      </c>
      <c r="K123" s="47" t="n">
        <f aca="false">IF(E123="","",E123/(E123+H123))</f>
        <v>0.602446483180428</v>
      </c>
      <c r="L123" s="76" t="n">
        <f aca="false">IF(OR(K123="",J123=""),"",(J123-K123)*100)</f>
        <v>-2.06823602864737</v>
      </c>
      <c r="M123" s="36" t="n">
        <v>2.14581777665897</v>
      </c>
      <c r="N123" s="36" t="n">
        <v>1.31977300368686</v>
      </c>
      <c r="O123" s="36" t="n">
        <f aca="false">SQRT(M123^2+N123^2)</f>
        <v>2.51919326608466</v>
      </c>
      <c r="P123" s="47" t="n">
        <f aca="false">IF(J123="","",MAX(0,J123-1.96*O123/100))</f>
        <v>0.532387934878695</v>
      </c>
      <c r="Q123" s="47" t="n">
        <f aca="false">IF(J123="","",MIN(1,J123+1.96*O123/100))</f>
        <v>0.631140310909214</v>
      </c>
      <c r="R123" s="32" t="str">
        <f aca="false">IF(L123="","",IF(ABS(L123)&lt;=O123,"Yes","No"))</f>
        <v>Yes</v>
      </c>
      <c r="S123" s="32" t="str">
        <f aca="false">IF(L123="","",IF(ABS(L123)&lt;=1.96*O123,"Yes","No"))</f>
        <v>Yes</v>
      </c>
      <c r="T123" s="66" t="n">
        <f aca="false">IF(D123="","",ROUND(SQRT(((D123+G123)*O123/100)^2+(J123*(D123+G123)*0.09272)^2),0))</f>
        <v>60</v>
      </c>
      <c r="U123" s="32"/>
    </row>
    <row r="124" customFormat="false" ht="15" hidden="false" customHeight="false" outlineLevel="0" collapsed="false">
      <c r="A124" s="32" t="s">
        <v>256</v>
      </c>
      <c r="B124" s="32" t="s">
        <v>332</v>
      </c>
      <c r="C124" s="32" t="s">
        <v>333</v>
      </c>
      <c r="D124" s="66" t="n">
        <v>542</v>
      </c>
      <c r="E124" s="66" t="n">
        <v>557</v>
      </c>
      <c r="F124" s="75" t="n">
        <f aca="false">IF(E124="","",D124-E124)</f>
        <v>-15</v>
      </c>
      <c r="G124" s="66" t="n">
        <v>419</v>
      </c>
      <c r="H124" s="66" t="n">
        <v>454</v>
      </c>
      <c r="I124" s="75" t="n">
        <f aca="false">IF(H124="","",G124-H124)</f>
        <v>-35</v>
      </c>
      <c r="J124" s="47" t="n">
        <f aca="false">IF(OR(D124="",D124+G124=0),"",D124/(D124+G124))</f>
        <v>0.563995837669095</v>
      </c>
      <c r="K124" s="47" t="n">
        <f aca="false">IF(E124="","",E124/(E124+H124))</f>
        <v>0.550939663699308</v>
      </c>
      <c r="L124" s="76" t="n">
        <f aca="false">IF(OR(K124="",J124=""),"",(J124-K124)*100)</f>
        <v>1.30561739697871</v>
      </c>
      <c r="M124" s="36" t="n">
        <v>2.14581777665897</v>
      </c>
      <c r="N124" s="36" t="n">
        <v>1.31977300368686</v>
      </c>
      <c r="O124" s="36" t="n">
        <f aca="false">SQRT(M124^2+N124^2)</f>
        <v>2.51919326608466</v>
      </c>
      <c r="P124" s="47" t="n">
        <f aca="false">IF(J124="","",MAX(0,J124-1.96*O124/100))</f>
        <v>0.514619649653835</v>
      </c>
      <c r="Q124" s="47" t="n">
        <f aca="false">IF(J124="","",MIN(1,J124+1.96*O124/100))</f>
        <v>0.613372025684354</v>
      </c>
      <c r="R124" s="32" t="str">
        <f aca="false">IF(L124="","",IF(ABS(L124)&lt;=O124,"Yes","No"))</f>
        <v>Yes</v>
      </c>
      <c r="S124" s="32" t="str">
        <f aca="false">IF(L124="","",IF(ABS(L124)&lt;=1.96*O124,"Yes","No"))</f>
        <v>Yes</v>
      </c>
      <c r="T124" s="66" t="n">
        <f aca="false">IF(D124="","",ROUND(SQRT(((D124+G124)*O124/100)^2+(J124*(D124+G124)*0.09272)^2),0))</f>
        <v>56</v>
      </c>
      <c r="U124" s="32"/>
    </row>
    <row r="125" customFormat="false" ht="15" hidden="false" customHeight="false" outlineLevel="0" collapsed="false">
      <c r="A125" s="32" t="s">
        <v>256</v>
      </c>
      <c r="B125" s="32" t="s">
        <v>332</v>
      </c>
      <c r="C125" s="32" t="s">
        <v>334</v>
      </c>
      <c r="D125" s="66" t="n">
        <v>498</v>
      </c>
      <c r="E125" s="66" t="n">
        <v>467</v>
      </c>
      <c r="F125" s="75" t="n">
        <f aca="false">IF(E125="","",D125-E125)</f>
        <v>31</v>
      </c>
      <c r="G125" s="66" t="n">
        <v>553</v>
      </c>
      <c r="H125" s="66" t="n">
        <v>513</v>
      </c>
      <c r="I125" s="75" t="n">
        <f aca="false">IF(H125="","",G125-H125)</f>
        <v>40</v>
      </c>
      <c r="J125" s="47" t="n">
        <f aca="false">IF(OR(D125="",D125+G125=0),"",D125/(D125+G125))</f>
        <v>0.47383444338725</v>
      </c>
      <c r="K125" s="47" t="n">
        <f aca="false">IF(E125="","",E125/(E125+H125))</f>
        <v>0.476530612244898</v>
      </c>
      <c r="L125" s="76" t="n">
        <f aca="false">IF(OR(K125="",J125=""),"",(J125-K125)*100)</f>
        <v>-0.269616885764773</v>
      </c>
      <c r="M125" s="36" t="n">
        <v>2.14581777665897</v>
      </c>
      <c r="N125" s="36" t="n">
        <v>1.31977300368686</v>
      </c>
      <c r="O125" s="36" t="n">
        <f aca="false">SQRT(M125^2+N125^2)</f>
        <v>2.51919326608466</v>
      </c>
      <c r="P125" s="47" t="n">
        <f aca="false">IF(J125="","",MAX(0,J125-1.96*O125/100))</f>
        <v>0.424458255371991</v>
      </c>
      <c r="Q125" s="47" t="n">
        <f aca="false">IF(J125="","",MIN(1,J125+1.96*O125/100))</f>
        <v>0.52321063140251</v>
      </c>
      <c r="R125" s="32" t="str">
        <f aca="false">IF(L125="","",IF(ABS(L125)&lt;=O125,"Yes","No"))</f>
        <v>Yes</v>
      </c>
      <c r="S125" s="32" t="str">
        <f aca="false">IF(L125="","",IF(ABS(L125)&lt;=1.96*O125,"Yes","No"))</f>
        <v>Yes</v>
      </c>
      <c r="T125" s="66" t="n">
        <f aca="false">IF(D125="","",ROUND(SQRT(((D125+G125)*O125/100)^2+(J125*(D125+G125)*0.09272)^2),0))</f>
        <v>53</v>
      </c>
      <c r="U125" s="32"/>
    </row>
    <row r="126" customFormat="false" ht="15" hidden="false" customHeight="false" outlineLevel="0" collapsed="false">
      <c r="A126" s="32" t="s">
        <v>256</v>
      </c>
      <c r="B126" s="32" t="s">
        <v>332</v>
      </c>
      <c r="C126" s="32" t="s">
        <v>335</v>
      </c>
      <c r="D126" s="66" t="n">
        <v>552</v>
      </c>
      <c r="E126" s="66" t="n">
        <v>536</v>
      </c>
      <c r="F126" s="75" t="n">
        <f aca="false">IF(E126="","",D126-E126)</f>
        <v>16</v>
      </c>
      <c r="G126" s="66" t="n">
        <v>527</v>
      </c>
      <c r="H126" s="66" t="n">
        <v>524</v>
      </c>
      <c r="I126" s="75" t="n">
        <f aca="false">IF(H126="","",G126-H126)</f>
        <v>3</v>
      </c>
      <c r="J126" s="47" t="n">
        <f aca="false">IF(OR(D126="",D126+G126=0),"",D126/(D126+G126))</f>
        <v>0.511584800741427</v>
      </c>
      <c r="K126" s="47" t="n">
        <f aca="false">IF(E126="","",E126/(E126+H126))</f>
        <v>0.505660377358491</v>
      </c>
      <c r="L126" s="76" t="n">
        <f aca="false">IF(OR(K126="",J126=""),"",(J126-K126)*100)</f>
        <v>0.592442338293664</v>
      </c>
      <c r="M126" s="36" t="n">
        <v>2.14581777665897</v>
      </c>
      <c r="N126" s="36" t="n">
        <v>1.31977300368686</v>
      </c>
      <c r="O126" s="36" t="n">
        <f aca="false">SQRT(M126^2+N126^2)</f>
        <v>2.51919326608466</v>
      </c>
      <c r="P126" s="47" t="n">
        <f aca="false">IF(J126="","",MAX(0,J126-1.96*O126/100))</f>
        <v>0.462208612726168</v>
      </c>
      <c r="Q126" s="47" t="n">
        <f aca="false">IF(J126="","",MIN(1,J126+1.96*O126/100))</f>
        <v>0.560960988756687</v>
      </c>
      <c r="R126" s="32" t="str">
        <f aca="false">IF(L126="","",IF(ABS(L126)&lt;=O126,"Yes","No"))</f>
        <v>Yes</v>
      </c>
      <c r="S126" s="32" t="str">
        <f aca="false">IF(L126="","",IF(ABS(L126)&lt;=1.96*O126,"Yes","No"))</f>
        <v>Yes</v>
      </c>
      <c r="T126" s="66" t="n">
        <f aca="false">IF(D126="","",ROUND(SQRT(((D126+G126)*O126/100)^2+(J126*(D126+G126)*0.09272)^2),0))</f>
        <v>58</v>
      </c>
      <c r="U126" s="32"/>
    </row>
    <row r="127" customFormat="false" ht="15" hidden="false" customHeight="false" outlineLevel="0" collapsed="false">
      <c r="A127" s="32" t="s">
        <v>256</v>
      </c>
      <c r="B127" s="32" t="s">
        <v>336</v>
      </c>
      <c r="C127" s="32" t="s">
        <v>336</v>
      </c>
      <c r="D127" s="66" t="n">
        <v>752</v>
      </c>
      <c r="E127" s="66" t="n">
        <v>735</v>
      </c>
      <c r="F127" s="75" t="n">
        <f aca="false">IF(E127="","",D127-E127)</f>
        <v>17</v>
      </c>
      <c r="G127" s="66" t="n">
        <v>820</v>
      </c>
      <c r="H127" s="66" t="n">
        <v>804</v>
      </c>
      <c r="I127" s="75" t="n">
        <f aca="false">IF(H127="","",G127-H127)</f>
        <v>16</v>
      </c>
      <c r="J127" s="47" t="n">
        <f aca="false">IF(OR(D127="",D127+G127=0),"",D127/(D127+G127))</f>
        <v>0.478371501272265</v>
      </c>
      <c r="K127" s="47" t="n">
        <f aca="false">IF(E127="","",E127/(E127+H127))</f>
        <v>0.477582846003899</v>
      </c>
      <c r="L127" s="76" t="n">
        <f aca="false">IF(OR(K127="",J127=""),"",(J127-K127)*100)</f>
        <v>0.0788655268366023</v>
      </c>
      <c r="M127" s="36" t="n">
        <v>2.20932000889648</v>
      </c>
      <c r="N127" s="36" t="n">
        <v>1.31977300368686</v>
      </c>
      <c r="O127" s="36" t="n">
        <f aca="false">SQRT(M127^2+N127^2)</f>
        <v>2.57349872410518</v>
      </c>
      <c r="P127" s="47" t="n">
        <f aca="false">IF(J127="","",MAX(0,J127-1.96*O127/100))</f>
        <v>0.427930926279803</v>
      </c>
      <c r="Q127" s="47" t="n">
        <f aca="false">IF(J127="","",MIN(1,J127+1.96*O127/100))</f>
        <v>0.528812076264726</v>
      </c>
      <c r="R127" s="32" t="str">
        <f aca="false">IF(L127="","",IF(ABS(L127)&lt;=O127,"Yes","No"))</f>
        <v>Yes</v>
      </c>
      <c r="S127" s="32" t="str">
        <f aca="false">IF(L127="","",IF(ABS(L127)&lt;=1.96*O127,"Yes","No"))</f>
        <v>Yes</v>
      </c>
      <c r="T127" s="66" t="n">
        <f aca="false">IF(D127="","",ROUND(SQRT(((D127+G127)*O127/100)^2+(J127*(D127+G127)*0.07717)^2),0))</f>
        <v>71</v>
      </c>
      <c r="U127" s="32"/>
    </row>
    <row r="128" customFormat="false" ht="15" hidden="false" customHeight="false" outlineLevel="0" collapsed="false">
      <c r="A128" s="32" t="s">
        <v>256</v>
      </c>
      <c r="B128" s="32" t="s">
        <v>337</v>
      </c>
      <c r="C128" s="32" t="s">
        <v>338</v>
      </c>
      <c r="D128" s="66" t="n">
        <v>406</v>
      </c>
      <c r="E128" s="66" t="n">
        <v>372</v>
      </c>
      <c r="F128" s="75" t="n">
        <f aca="false">IF(E128="","",D128-E128)</f>
        <v>34</v>
      </c>
      <c r="G128" s="66" t="n">
        <v>401</v>
      </c>
      <c r="H128" s="66" t="n">
        <v>383</v>
      </c>
      <c r="I128" s="75" t="n">
        <f aca="false">IF(H128="","",G128-H128)</f>
        <v>18</v>
      </c>
      <c r="J128" s="47" t="n">
        <f aca="false">IF(OR(D128="",D128+G128=0),"",D128/(D128+G128))</f>
        <v>0.503097893432466</v>
      </c>
      <c r="K128" s="47" t="n">
        <f aca="false">IF(E128="","",E128/(E128+H128))</f>
        <v>0.492715231788079</v>
      </c>
      <c r="L128" s="76" t="n">
        <f aca="false">IF(OR(K128="",J128=""),"",(J128-K128)*100)</f>
        <v>1.03826616443864</v>
      </c>
      <c r="M128" s="36" t="n">
        <v>2.14581777665897</v>
      </c>
      <c r="N128" s="36" t="n">
        <v>1.31977300368686</v>
      </c>
      <c r="O128" s="36" t="n">
        <f aca="false">SQRT(M128^2+N128^2)</f>
        <v>2.51919326608466</v>
      </c>
      <c r="P128" s="47" t="n">
        <f aca="false">IF(J128="","",MAX(0,J128-1.96*O128/100))</f>
        <v>0.453721705417207</v>
      </c>
      <c r="Q128" s="47" t="n">
        <f aca="false">IF(J128="","",MIN(1,J128+1.96*O128/100))</f>
        <v>0.552474081447725</v>
      </c>
      <c r="R128" s="32" t="str">
        <f aca="false">IF(L128="","",IF(ABS(L128)&lt;=O128,"Yes","No"))</f>
        <v>Yes</v>
      </c>
      <c r="S128" s="32" t="str">
        <f aca="false">IF(L128="","",IF(ABS(L128)&lt;=1.96*O128,"Yes","No"))</f>
        <v>Yes</v>
      </c>
      <c r="T128" s="66" t="n">
        <f aca="false">IF(D128="","",ROUND(SQRT(((D128+G128)*O128/100)^2+(J128*(D128+G128)*0.09272)^2),0))</f>
        <v>43</v>
      </c>
      <c r="U128" s="32"/>
    </row>
    <row r="129" customFormat="false" ht="15" hidden="false" customHeight="false" outlineLevel="0" collapsed="false">
      <c r="A129" s="32" t="s">
        <v>256</v>
      </c>
      <c r="B129" s="32" t="s">
        <v>337</v>
      </c>
      <c r="C129" s="32" t="s">
        <v>339</v>
      </c>
      <c r="D129" s="66" t="n">
        <v>529</v>
      </c>
      <c r="E129" s="66" t="n">
        <v>527</v>
      </c>
      <c r="F129" s="75" t="n">
        <f aca="false">IF(E129="","",D129-E129)</f>
        <v>2</v>
      </c>
      <c r="G129" s="66" t="n">
        <v>502</v>
      </c>
      <c r="H129" s="66" t="n">
        <v>515</v>
      </c>
      <c r="I129" s="75" t="n">
        <f aca="false">IF(H129="","",G129-H129)</f>
        <v>-13</v>
      </c>
      <c r="J129" s="47" t="n">
        <f aca="false">IF(OR(D129="",D129+G129=0),"",D129/(D129+G129))</f>
        <v>0.513094083414161</v>
      </c>
      <c r="K129" s="47" t="n">
        <f aca="false">IF(E129="","",E129/(E129+H129))</f>
        <v>0.505758157389635</v>
      </c>
      <c r="L129" s="76" t="n">
        <f aca="false">IF(OR(K129="",J129=""),"",(J129-K129)*100)</f>
        <v>0.73359260245256</v>
      </c>
      <c r="M129" s="36" t="n">
        <v>2.14581777665897</v>
      </c>
      <c r="N129" s="36" t="n">
        <v>1.31977300368686</v>
      </c>
      <c r="O129" s="36" t="n">
        <f aca="false">SQRT(M129^2+N129^2)</f>
        <v>2.51919326608466</v>
      </c>
      <c r="P129" s="47" t="n">
        <f aca="false">IF(J129="","",MAX(0,J129-1.96*O129/100))</f>
        <v>0.463717895398902</v>
      </c>
      <c r="Q129" s="47" t="n">
        <f aca="false">IF(J129="","",MIN(1,J129+1.96*O129/100))</f>
        <v>0.56247027142942</v>
      </c>
      <c r="R129" s="32" t="str">
        <f aca="false">IF(L129="","",IF(ABS(L129)&lt;=O129,"Yes","No"))</f>
        <v>Yes</v>
      </c>
      <c r="S129" s="32" t="str">
        <f aca="false">IF(L129="","",IF(ABS(L129)&lt;=1.96*O129,"Yes","No"))</f>
        <v>Yes</v>
      </c>
      <c r="T129" s="66" t="n">
        <f aca="false">IF(D129="","",ROUND(SQRT(((D129+G129)*O129/100)^2+(J129*(D129+G129)*0.09272)^2),0))</f>
        <v>56</v>
      </c>
      <c r="U129" s="32"/>
    </row>
    <row r="130" customFormat="false" ht="15" hidden="false" customHeight="false" outlineLevel="0" collapsed="false">
      <c r="A130" s="32" t="s">
        <v>256</v>
      </c>
      <c r="B130" s="32" t="s">
        <v>340</v>
      </c>
      <c r="C130" s="32" t="s">
        <v>341</v>
      </c>
      <c r="D130" s="66" t="n">
        <v>564</v>
      </c>
      <c r="E130" s="66" t="n">
        <v>562</v>
      </c>
      <c r="F130" s="75" t="n">
        <f aca="false">IF(E130="","",D130-E130)</f>
        <v>2</v>
      </c>
      <c r="G130" s="66" t="n">
        <v>486</v>
      </c>
      <c r="H130" s="66" t="n">
        <v>497</v>
      </c>
      <c r="I130" s="75" t="n">
        <f aca="false">IF(H130="","",G130-H130)</f>
        <v>-11</v>
      </c>
      <c r="J130" s="47" t="n">
        <f aca="false">IF(OR(D130="",D130+G130=0),"",D130/(D130+G130))</f>
        <v>0.537142857142857</v>
      </c>
      <c r="K130" s="47" t="n">
        <f aca="false">IF(E130="","",E130/(E130+H130))</f>
        <v>0.530689329556185</v>
      </c>
      <c r="L130" s="76" t="n">
        <f aca="false">IF(OR(K130="",J130=""),"",(J130-K130)*100)</f>
        <v>0.645352758667206</v>
      </c>
      <c r="M130" s="36" t="n">
        <v>2.14581777665897</v>
      </c>
      <c r="N130" s="36" t="n">
        <v>1.31977300368686</v>
      </c>
      <c r="O130" s="36" t="n">
        <f aca="false">SQRT(M130^2+N130^2)</f>
        <v>2.51919326608466</v>
      </c>
      <c r="P130" s="47" t="n">
        <f aca="false">IF(J130="","",MAX(0,J130-1.96*O130/100))</f>
        <v>0.487766669127598</v>
      </c>
      <c r="Q130" s="47" t="n">
        <f aca="false">IF(J130="","",MIN(1,J130+1.96*O130/100))</f>
        <v>0.586519045158117</v>
      </c>
      <c r="R130" s="32" t="str">
        <f aca="false">IF(L130="","",IF(ABS(L130)&lt;=O130,"Yes","No"))</f>
        <v>Yes</v>
      </c>
      <c r="S130" s="32" t="str">
        <f aca="false">IF(L130="","",IF(ABS(L130)&lt;=1.96*O130,"Yes","No"))</f>
        <v>Yes</v>
      </c>
      <c r="T130" s="66" t="n">
        <f aca="false">IF(D130="","",ROUND(SQRT(((D130+G130)*O130/100)^2+(J130*(D130+G130)*0.09272)^2),0))</f>
        <v>59</v>
      </c>
      <c r="U130" s="32"/>
    </row>
    <row r="131" customFormat="false" ht="15" hidden="false" customHeight="false" outlineLevel="0" collapsed="false">
      <c r="A131" s="32" t="s">
        <v>256</v>
      </c>
      <c r="B131" s="32" t="s">
        <v>340</v>
      </c>
      <c r="C131" s="32" t="s">
        <v>342</v>
      </c>
      <c r="D131" s="66" t="n">
        <v>559</v>
      </c>
      <c r="E131" s="66" t="n">
        <v>566</v>
      </c>
      <c r="F131" s="75" t="n">
        <f aca="false">IF(E131="","",D131-E131)</f>
        <v>-7</v>
      </c>
      <c r="G131" s="66" t="n">
        <v>520</v>
      </c>
      <c r="H131" s="66" t="n">
        <v>509</v>
      </c>
      <c r="I131" s="75" t="n">
        <f aca="false">IF(H131="","",G131-H131)</f>
        <v>11</v>
      </c>
      <c r="J131" s="47" t="n">
        <f aca="false">IF(OR(D131="",D131+G131=0),"",D131/(D131+G131))</f>
        <v>0.518072289156627</v>
      </c>
      <c r="K131" s="47" t="n">
        <f aca="false">IF(E131="","",E131/(E131+H131))</f>
        <v>0.526511627906977</v>
      </c>
      <c r="L131" s="76" t="n">
        <f aca="false">IF(OR(K131="",J131=""),"",(J131-K131)*100)</f>
        <v>-0.843933875035019</v>
      </c>
      <c r="M131" s="36" t="n">
        <v>2.14581777665897</v>
      </c>
      <c r="N131" s="36" t="n">
        <v>1.31977300368686</v>
      </c>
      <c r="O131" s="36" t="n">
        <f aca="false">SQRT(M131^2+N131^2)</f>
        <v>2.51919326608466</v>
      </c>
      <c r="P131" s="47" t="n">
        <f aca="false">IF(J131="","",MAX(0,J131-1.96*O131/100))</f>
        <v>0.468696101141367</v>
      </c>
      <c r="Q131" s="47" t="n">
        <f aca="false">IF(J131="","",MIN(1,J131+1.96*O131/100))</f>
        <v>0.567448477171886</v>
      </c>
      <c r="R131" s="32" t="str">
        <f aca="false">IF(L131="","",IF(ABS(L131)&lt;=O131,"Yes","No"))</f>
        <v>Yes</v>
      </c>
      <c r="S131" s="32" t="str">
        <f aca="false">IF(L131="","",IF(ABS(L131)&lt;=1.96*O131,"Yes","No"))</f>
        <v>Yes</v>
      </c>
      <c r="T131" s="66" t="n">
        <f aca="false">IF(D131="","",ROUND(SQRT(((D131+G131)*O131/100)^2+(J131*(D131+G131)*0.09272)^2),0))</f>
        <v>59</v>
      </c>
      <c r="U131" s="32"/>
    </row>
    <row r="132" customFormat="false" ht="15" hidden="false" customHeight="false" outlineLevel="0" collapsed="false">
      <c r="A132" s="32" t="s">
        <v>256</v>
      </c>
      <c r="B132" s="32" t="s">
        <v>340</v>
      </c>
      <c r="C132" s="32" t="s">
        <v>343</v>
      </c>
      <c r="D132" s="66" t="n">
        <v>783</v>
      </c>
      <c r="E132" s="66" t="n">
        <v>826</v>
      </c>
      <c r="F132" s="75" t="n">
        <f aca="false">IF(E132="","",D132-E132)</f>
        <v>-43</v>
      </c>
      <c r="G132" s="66" t="n">
        <v>815</v>
      </c>
      <c r="H132" s="66" t="n">
        <v>801</v>
      </c>
      <c r="I132" s="75" t="n">
        <f aca="false">IF(H132="","",G132-H132)</f>
        <v>14</v>
      </c>
      <c r="J132" s="47" t="n">
        <f aca="false">IF(OR(D132="",D132+G132=0),"",D132/(D132+G132))</f>
        <v>0.489987484355444</v>
      </c>
      <c r="K132" s="47" t="n">
        <f aca="false">IF(E132="","",E132/(E132+H132))</f>
        <v>0.507682851874616</v>
      </c>
      <c r="L132" s="76" t="n">
        <f aca="false">IF(OR(K132="",J132=""),"",(J132-K132)*100)</f>
        <v>-1.76953675191715</v>
      </c>
      <c r="M132" s="36" t="n">
        <v>2.20932000889648</v>
      </c>
      <c r="N132" s="36" t="n">
        <v>1.31977300368686</v>
      </c>
      <c r="O132" s="36" t="n">
        <f aca="false">SQRT(M132^2+N132^2)</f>
        <v>2.57349872410518</v>
      </c>
      <c r="P132" s="47" t="n">
        <f aca="false">IF(J132="","",MAX(0,J132-1.96*O132/100))</f>
        <v>0.439546909362983</v>
      </c>
      <c r="Q132" s="47" t="n">
        <f aca="false">IF(J132="","",MIN(1,J132+1.96*O132/100))</f>
        <v>0.540428059347906</v>
      </c>
      <c r="R132" s="32" t="str">
        <f aca="false">IF(L132="","",IF(ABS(L132)&lt;=O132,"Yes","No"))</f>
        <v>Yes</v>
      </c>
      <c r="S132" s="32" t="str">
        <f aca="false">IF(L132="","",IF(ABS(L132)&lt;=1.96*O132,"Yes","No"))</f>
        <v>Yes</v>
      </c>
      <c r="T132" s="66" t="n">
        <f aca="false">IF(D132="","",ROUND(SQRT(((D132+G132)*O132/100)^2+(J132*(D132+G132)*0.07717)^2),0))</f>
        <v>73</v>
      </c>
      <c r="U132" s="32"/>
    </row>
    <row r="133" customFormat="false" ht="15" hidden="false" customHeight="false" outlineLevel="0" collapsed="false">
      <c r="A133" s="32" t="s">
        <v>256</v>
      </c>
      <c r="B133" s="32" t="s">
        <v>340</v>
      </c>
      <c r="C133" s="32" t="s">
        <v>344</v>
      </c>
      <c r="D133" s="66" t="n">
        <v>692</v>
      </c>
      <c r="E133" s="66" t="n">
        <v>686</v>
      </c>
      <c r="F133" s="75" t="n">
        <f aca="false">IF(E133="","",D133-E133)</f>
        <v>6</v>
      </c>
      <c r="G133" s="66" t="n">
        <v>564</v>
      </c>
      <c r="H133" s="66" t="n">
        <v>580</v>
      </c>
      <c r="I133" s="75" t="n">
        <f aca="false">IF(H133="","",G133-H133)</f>
        <v>-16</v>
      </c>
      <c r="J133" s="47" t="n">
        <f aca="false">IF(OR(D133="",D133+G133=0),"",D133/(D133+G133))</f>
        <v>0.550955414012739</v>
      </c>
      <c r="K133" s="47" t="n">
        <f aca="false">IF(E133="","",E133/(E133+H133))</f>
        <v>0.541864139020537</v>
      </c>
      <c r="L133" s="76" t="n">
        <f aca="false">IF(OR(K133="",J133=""),"",(J133-K133)*100)</f>
        <v>0.909127499220175</v>
      </c>
      <c r="M133" s="36" t="n">
        <v>2.20932000889648</v>
      </c>
      <c r="N133" s="36" t="n">
        <v>1.31977300368686</v>
      </c>
      <c r="O133" s="36" t="n">
        <f aca="false">SQRT(M133^2+N133^2)</f>
        <v>2.57349872410518</v>
      </c>
      <c r="P133" s="47" t="n">
        <f aca="false">IF(J133="","",MAX(0,J133-1.96*O133/100))</f>
        <v>0.500514839020277</v>
      </c>
      <c r="Q133" s="47" t="n">
        <f aca="false">IF(J133="","",MIN(1,J133+1.96*O133/100))</f>
        <v>0.6013959890052</v>
      </c>
      <c r="R133" s="32" t="str">
        <f aca="false">IF(L133="","",IF(ABS(L133)&lt;=O133,"Yes","No"))</f>
        <v>Yes</v>
      </c>
      <c r="S133" s="32" t="str">
        <f aca="false">IF(L133="","",IF(ABS(L133)&lt;=1.96*O133,"Yes","No"))</f>
        <v>Yes</v>
      </c>
      <c r="T133" s="66" t="n">
        <f aca="false">IF(D133="","",ROUND(SQRT(((D133+G133)*O133/100)^2+(J133*(D133+G133)*0.07717)^2),0))</f>
        <v>62</v>
      </c>
      <c r="U133" s="32"/>
    </row>
    <row r="134" customFormat="false" ht="15" hidden="false" customHeight="false" outlineLevel="0" collapsed="false">
      <c r="A134" s="32" t="s">
        <v>256</v>
      </c>
      <c r="B134" s="32" t="s">
        <v>340</v>
      </c>
      <c r="C134" s="32" t="s">
        <v>345</v>
      </c>
      <c r="D134" s="66" t="n">
        <v>336</v>
      </c>
      <c r="E134" s="66" t="n">
        <v>332</v>
      </c>
      <c r="F134" s="75" t="n">
        <f aca="false">IF(E134="","",D134-E134)</f>
        <v>4</v>
      </c>
      <c r="G134" s="66" t="n">
        <v>344</v>
      </c>
      <c r="H134" s="66" t="n">
        <v>340</v>
      </c>
      <c r="I134" s="75" t="n">
        <f aca="false">IF(H134="","",G134-H134)</f>
        <v>4</v>
      </c>
      <c r="J134" s="47" t="n">
        <f aca="false">IF(OR(D134="",D134+G134=0),"",D134/(D134+G134))</f>
        <v>0.494117647058824</v>
      </c>
      <c r="K134" s="47" t="n">
        <f aca="false">IF(E134="","",E134/(E134+H134))</f>
        <v>0.494047619047619</v>
      </c>
      <c r="L134" s="76" t="n">
        <f aca="false">IF(OR(K134="",J134=""),"",(J134-K134)*100)</f>
        <v>0.00700280112044815</v>
      </c>
      <c r="M134" s="36" t="n">
        <v>2.96262140037222</v>
      </c>
      <c r="N134" s="36" t="n">
        <v>1.31977300368686</v>
      </c>
      <c r="O134" s="36" t="n">
        <f aca="false">SQRT(M134^2+N134^2)</f>
        <v>3.24328943253668</v>
      </c>
      <c r="P134" s="47" t="n">
        <f aca="false">IF(J134="","",MAX(0,J134-1.96*O134/100))</f>
        <v>0.430549174181105</v>
      </c>
      <c r="Q134" s="47" t="n">
        <f aca="false">IF(J134="","",MIN(1,J134+1.96*O134/100))</f>
        <v>0.557686119936543</v>
      </c>
      <c r="R134" s="32" t="str">
        <f aca="false">IF(L134="","",IF(ABS(L134)&lt;=O134,"Yes","No"))</f>
        <v>Yes</v>
      </c>
      <c r="S134" s="32" t="str">
        <f aca="false">IF(L134="","",IF(ABS(L134)&lt;=1.96*O134,"Yes","No"))</f>
        <v>Yes</v>
      </c>
      <c r="T134" s="66" t="n">
        <f aca="false">IF(D134="","",ROUND(SQRT(((D134+G134)*O134/100)^2+(J134*(D134+G134)*0.14577)^2),0))</f>
        <v>54</v>
      </c>
      <c r="U134" s="32"/>
    </row>
    <row r="135" customFormat="false" ht="15" hidden="false" customHeight="false" outlineLevel="0" collapsed="false">
      <c r="A135" s="32" t="s">
        <v>256</v>
      </c>
      <c r="B135" s="32" t="s">
        <v>340</v>
      </c>
      <c r="C135" s="32" t="s">
        <v>346</v>
      </c>
      <c r="D135" s="66" t="n">
        <v>663</v>
      </c>
      <c r="E135" s="66" t="n">
        <v>691</v>
      </c>
      <c r="F135" s="75" t="n">
        <f aca="false">IF(E135="","",D135-E135)</f>
        <v>-28</v>
      </c>
      <c r="G135" s="66" t="n">
        <v>536</v>
      </c>
      <c r="H135" s="66" t="n">
        <v>509</v>
      </c>
      <c r="I135" s="75" t="n">
        <f aca="false">IF(H135="","",G135-H135)</f>
        <v>27</v>
      </c>
      <c r="J135" s="47" t="n">
        <f aca="false">IF(OR(D135="",D135+G135=0),"",D135/(D135+G135))</f>
        <v>0.552960800667223</v>
      </c>
      <c r="K135" s="47" t="n">
        <f aca="false">IF(E135="","",E135/(E135+H135))</f>
        <v>0.575833333333333</v>
      </c>
      <c r="L135" s="76" t="n">
        <f aca="false">IF(OR(K135="",J135=""),"",(J135-K135)*100)</f>
        <v>-2.28725326661107</v>
      </c>
      <c r="M135" s="36" t="n">
        <v>2.20932000889648</v>
      </c>
      <c r="N135" s="36" t="n">
        <v>1.31977300368686</v>
      </c>
      <c r="O135" s="36" t="n">
        <f aca="false">SQRT(M135^2+N135^2)</f>
        <v>2.57349872410518</v>
      </c>
      <c r="P135" s="47" t="n">
        <f aca="false">IF(J135="","",MAX(0,J135-1.96*O135/100))</f>
        <v>0.502520225674761</v>
      </c>
      <c r="Q135" s="47" t="n">
        <f aca="false">IF(J135="","",MIN(1,J135+1.96*O135/100))</f>
        <v>0.603401375659684</v>
      </c>
      <c r="R135" s="32" t="str">
        <f aca="false">IF(L135="","",IF(ABS(L135)&lt;=O135,"Yes","No"))</f>
        <v>Yes</v>
      </c>
      <c r="S135" s="32" t="str">
        <f aca="false">IF(L135="","",IF(ABS(L135)&lt;=1.96*O135,"Yes","No"))</f>
        <v>Yes</v>
      </c>
      <c r="T135" s="66" t="n">
        <f aca="false">IF(D135="","",ROUND(SQRT(((D135+G135)*O135/100)^2+(J135*(D135+G135)*0.07717)^2),0))</f>
        <v>60</v>
      </c>
      <c r="U135" s="32"/>
    </row>
    <row r="136" customFormat="false" ht="15" hidden="false" customHeight="false" outlineLevel="0" collapsed="false">
      <c r="A136" s="32" t="s">
        <v>256</v>
      </c>
      <c r="B136" s="32" t="s">
        <v>347</v>
      </c>
      <c r="C136" s="32" t="s">
        <v>348</v>
      </c>
      <c r="D136" s="66" t="n">
        <v>655</v>
      </c>
      <c r="E136" s="66" t="n">
        <v>579</v>
      </c>
      <c r="F136" s="75" t="n">
        <f aca="false">IF(E136="","",D136-E136)</f>
        <v>76</v>
      </c>
      <c r="G136" s="66" t="n">
        <v>287</v>
      </c>
      <c r="H136" s="66" t="n">
        <v>292</v>
      </c>
      <c r="I136" s="75" t="n">
        <f aca="false">IF(H136="","",G136-H136)</f>
        <v>-5</v>
      </c>
      <c r="J136" s="47" t="n">
        <f aca="false">IF(OR(D136="",D136+G136=0),"",D136/(D136+G136))</f>
        <v>0.695329087048832</v>
      </c>
      <c r="K136" s="47" t="n">
        <f aca="false">IF(E136="","",E136/(E136+H136))</f>
        <v>0.664753157290471</v>
      </c>
      <c r="L136" s="76" t="n">
        <f aca="false">IF(OR(K136="",J136=""),"",(J136-K136)*100)</f>
        <v>3.05759297583615</v>
      </c>
      <c r="M136" s="36" t="n">
        <v>2.14581777665897</v>
      </c>
      <c r="N136" s="36" t="n">
        <v>1.31977300368686</v>
      </c>
      <c r="O136" s="36" t="n">
        <f aca="false">SQRT(M136^2+N136^2)</f>
        <v>2.51919326608466</v>
      </c>
      <c r="P136" s="47" t="n">
        <f aca="false">IF(J136="","",MAX(0,J136-1.96*O136/100))</f>
        <v>0.645952899033573</v>
      </c>
      <c r="Q136" s="47" t="n">
        <f aca="false">IF(J136="","",MIN(1,J136+1.96*O136/100))</f>
        <v>0.744705275064092</v>
      </c>
      <c r="R136" s="32" t="str">
        <f aca="false">IF(L136="","",IF(ABS(L136)&lt;=O136,"Yes","No"))</f>
        <v>No</v>
      </c>
      <c r="S136" s="32" t="str">
        <f aca="false">IF(L136="","",IF(ABS(L136)&lt;=1.96*O136,"Yes","No"))</f>
        <v>Yes</v>
      </c>
      <c r="T136" s="66" t="n">
        <f aca="false">IF(D136="","",ROUND(SQRT(((D136+G136)*O136/100)^2+(J136*(D136+G136)*0.09272)^2),0))</f>
        <v>65</v>
      </c>
      <c r="U136" s="32"/>
    </row>
    <row r="137" customFormat="false" ht="15" hidden="false" customHeight="false" outlineLevel="0" collapsed="false">
      <c r="A137" s="32" t="s">
        <v>256</v>
      </c>
      <c r="B137" s="32" t="s">
        <v>347</v>
      </c>
      <c r="C137" s="32" t="s">
        <v>349</v>
      </c>
      <c r="D137" s="66" t="n">
        <v>451</v>
      </c>
      <c r="E137" s="66" t="n">
        <v>440</v>
      </c>
      <c r="F137" s="75" t="n">
        <f aca="false">IF(E137="","",D137-E137)</f>
        <v>11</v>
      </c>
      <c r="G137" s="66" t="n">
        <v>266</v>
      </c>
      <c r="H137" s="66" t="n">
        <v>262</v>
      </c>
      <c r="I137" s="75" t="n">
        <f aca="false">IF(H137="","",G137-H137)</f>
        <v>4</v>
      </c>
      <c r="J137" s="47" t="n">
        <f aca="false">IF(OR(D137="",D137+G137=0),"",D137/(D137+G137))</f>
        <v>0.629009762900976</v>
      </c>
      <c r="K137" s="47" t="n">
        <f aca="false">IF(E137="","",E137/(E137+H137))</f>
        <v>0.626780626780627</v>
      </c>
      <c r="L137" s="76" t="n">
        <f aca="false">IF(OR(K137="",J137=""),"",(J137-K137)*100)</f>
        <v>0.222913612034958</v>
      </c>
      <c r="M137" s="36" t="n">
        <v>2.96262140037222</v>
      </c>
      <c r="N137" s="36" t="n">
        <v>1.31977300368686</v>
      </c>
      <c r="O137" s="36" t="n">
        <f aca="false">SQRT(M137^2+N137^2)</f>
        <v>3.24328943253668</v>
      </c>
      <c r="P137" s="47" t="n">
        <f aca="false">IF(J137="","",MAX(0,J137-1.96*O137/100))</f>
        <v>0.565441290023257</v>
      </c>
      <c r="Q137" s="47" t="n">
        <f aca="false">IF(J137="","",MIN(1,J137+1.96*O137/100))</f>
        <v>0.692578235778695</v>
      </c>
      <c r="R137" s="32" t="str">
        <f aca="false">IF(L137="","",IF(ABS(L137)&lt;=O137,"Yes","No"))</f>
        <v>Yes</v>
      </c>
      <c r="S137" s="32" t="str">
        <f aca="false">IF(L137="","",IF(ABS(L137)&lt;=1.96*O137,"Yes","No"))</f>
        <v>Yes</v>
      </c>
      <c r="T137" s="66" t="n">
        <f aca="false">IF(D137="","",ROUND(SQRT(((D137+G137)*O137/100)^2+(J137*(D137+G137)*0.14577)^2),0))</f>
        <v>70</v>
      </c>
      <c r="U137" s="32"/>
    </row>
    <row r="138" customFormat="false" ht="15" hidden="false" customHeight="false" outlineLevel="0" collapsed="false">
      <c r="A138" s="32" t="s">
        <v>256</v>
      </c>
      <c r="B138" s="32" t="s">
        <v>347</v>
      </c>
      <c r="C138" s="32" t="s">
        <v>350</v>
      </c>
      <c r="D138" s="66" t="n">
        <v>443</v>
      </c>
      <c r="E138" s="66" t="n">
        <v>414</v>
      </c>
      <c r="F138" s="75" t="n">
        <f aca="false">IF(E138="","",D138-E138)</f>
        <v>29</v>
      </c>
      <c r="G138" s="66" t="n">
        <v>238</v>
      </c>
      <c r="H138" s="66" t="n">
        <v>239</v>
      </c>
      <c r="I138" s="75" t="n">
        <f aca="false">IF(H138="","",G138-H138)</f>
        <v>-1</v>
      </c>
      <c r="J138" s="47" t="n">
        <f aca="false">IF(OR(D138="",D138+G138=0),"",D138/(D138+G138))</f>
        <v>0.650513950073421</v>
      </c>
      <c r="K138" s="47" t="n">
        <f aca="false">IF(E138="","",E138/(E138+H138))</f>
        <v>0.633996937212864</v>
      </c>
      <c r="L138" s="76" t="n">
        <f aca="false">IF(OR(K138="",J138=""),"",(J138-K138)*100)</f>
        <v>1.65170128605577</v>
      </c>
      <c r="M138" s="36" t="n">
        <v>2.96262140037222</v>
      </c>
      <c r="N138" s="36" t="n">
        <v>1.31977300368686</v>
      </c>
      <c r="O138" s="36" t="n">
        <f aca="false">SQRT(M138^2+N138^2)</f>
        <v>3.24328943253668</v>
      </c>
      <c r="P138" s="47" t="n">
        <f aca="false">IF(J138="","",MAX(0,J138-1.96*O138/100))</f>
        <v>0.586945477195702</v>
      </c>
      <c r="Q138" s="47" t="n">
        <f aca="false">IF(J138="","",MIN(1,J138+1.96*O138/100))</f>
        <v>0.71408242295114</v>
      </c>
      <c r="R138" s="32" t="str">
        <f aca="false">IF(L138="","",IF(ABS(L138)&lt;=O138,"Yes","No"))</f>
        <v>Yes</v>
      </c>
      <c r="S138" s="32" t="str">
        <f aca="false">IF(L138="","",IF(ABS(L138)&lt;=1.96*O138,"Yes","No"))</f>
        <v>Yes</v>
      </c>
      <c r="T138" s="66" t="n">
        <f aca="false">IF(D138="","",ROUND(SQRT(((D138+G138)*O138/100)^2+(J138*(D138+G138)*0.14577)^2),0))</f>
        <v>68</v>
      </c>
      <c r="U138" s="32"/>
    </row>
    <row r="139" customFormat="false" ht="15" hidden="false" customHeight="false" outlineLevel="0" collapsed="false">
      <c r="A139" s="32" t="s">
        <v>256</v>
      </c>
      <c r="B139" s="32" t="s">
        <v>351</v>
      </c>
      <c r="C139" s="32" t="s">
        <v>351</v>
      </c>
      <c r="D139" s="66" t="n">
        <v>407</v>
      </c>
      <c r="E139" s="66" t="n">
        <v>379</v>
      </c>
      <c r="F139" s="75" t="n">
        <f aca="false">IF(E139="","",D139-E139)</f>
        <v>28</v>
      </c>
      <c r="G139" s="66" t="n">
        <v>334</v>
      </c>
      <c r="H139" s="66" t="n">
        <v>330</v>
      </c>
      <c r="I139" s="75" t="n">
        <f aca="false">IF(H139="","",G139-H139)</f>
        <v>4</v>
      </c>
      <c r="J139" s="47" t="n">
        <f aca="false">IF(OR(D139="",D139+G139=0),"",D139/(D139+G139))</f>
        <v>0.549257759784076</v>
      </c>
      <c r="K139" s="47" t="n">
        <f aca="false">IF(E139="","",E139/(E139+H139))</f>
        <v>0.534555712270804</v>
      </c>
      <c r="L139" s="76" t="n">
        <f aca="false">IF(OR(K139="",J139=""),"",(J139-K139)*100)</f>
        <v>1.47020475132716</v>
      </c>
      <c r="M139" s="36" t="n">
        <v>2.96262140037222</v>
      </c>
      <c r="N139" s="36" t="n">
        <v>1.31977300368686</v>
      </c>
      <c r="O139" s="36" t="n">
        <f aca="false">SQRT(M139^2+N139^2)</f>
        <v>3.24328943253668</v>
      </c>
      <c r="P139" s="47" t="n">
        <f aca="false">IF(J139="","",MAX(0,J139-1.96*O139/100))</f>
        <v>0.485689286906357</v>
      </c>
      <c r="Q139" s="47" t="n">
        <f aca="false">IF(J139="","",MIN(1,J139+1.96*O139/100))</f>
        <v>0.612826232661795</v>
      </c>
      <c r="R139" s="32" t="str">
        <f aca="false">IF(L139="","",IF(ABS(L139)&lt;=O139,"Yes","No"))</f>
        <v>Yes</v>
      </c>
      <c r="S139" s="32" t="str">
        <f aca="false">IF(L139="","",IF(ABS(L139)&lt;=1.96*O139,"Yes","No"))</f>
        <v>Yes</v>
      </c>
      <c r="T139" s="66" t="n">
        <f aca="false">IF(D139="","",ROUND(SQRT(((D139+G139)*O139/100)^2+(J139*(D139+G139)*0.14577)^2),0))</f>
        <v>64</v>
      </c>
      <c r="U139" s="32"/>
    </row>
    <row r="140" customFormat="false" ht="15" hidden="false" customHeight="false" outlineLevel="0" collapsed="false">
      <c r="A140" s="32" t="s">
        <v>256</v>
      </c>
      <c r="B140" s="32" t="s">
        <v>352</v>
      </c>
      <c r="C140" s="32" t="s">
        <v>352</v>
      </c>
      <c r="D140" s="66" t="n">
        <v>657</v>
      </c>
      <c r="E140" s="66" t="n">
        <v>654</v>
      </c>
      <c r="F140" s="75" t="n">
        <f aca="false">IF(E140="","",D140-E140)</f>
        <v>3</v>
      </c>
      <c r="G140" s="66" t="n">
        <v>1401</v>
      </c>
      <c r="H140" s="66" t="n">
        <v>1439</v>
      </c>
      <c r="I140" s="75" t="n">
        <f aca="false">IF(H140="","",G140-H140)</f>
        <v>-38</v>
      </c>
      <c r="J140" s="47" t="n">
        <f aca="false">IF(OR(D140="",D140+G140=0),"",D140/(D140+G140))</f>
        <v>0.319241982507289</v>
      </c>
      <c r="K140" s="47" t="n">
        <f aca="false">IF(E140="","",E140/(E140+H140))</f>
        <v>0.312470138557095</v>
      </c>
      <c r="L140" s="76" t="n">
        <f aca="false">IF(OR(K140="",J140=""),"",(J140-K140)*100)</f>
        <v>0.677184395019354</v>
      </c>
      <c r="M140" s="36" t="n">
        <v>2.20932000889648</v>
      </c>
      <c r="N140" s="36" t="n">
        <v>1.31977300368686</v>
      </c>
      <c r="O140" s="36" t="n">
        <f aca="false">SQRT(M140^2+N140^2)</f>
        <v>2.57349872410518</v>
      </c>
      <c r="P140" s="47" t="n">
        <f aca="false">IF(J140="","",MAX(0,J140-1.96*O140/100))</f>
        <v>0.268801407514827</v>
      </c>
      <c r="Q140" s="47" t="n">
        <f aca="false">IF(J140="","",MIN(1,J140+1.96*O140/100))</f>
        <v>0.36968255749975</v>
      </c>
      <c r="R140" s="32" t="str">
        <f aca="false">IF(L140="","",IF(ABS(L140)&lt;=O140,"Yes","No"))</f>
        <v>Yes</v>
      </c>
      <c r="S140" s="32" t="str">
        <f aca="false">IF(L140="","",IF(ABS(L140)&lt;=1.96*O140,"Yes","No"))</f>
        <v>Yes</v>
      </c>
      <c r="T140" s="66" t="n">
        <f aca="false">IF(D140="","",ROUND(SQRT(((D140+G140)*O140/100)^2+(J140*(D140+G140)*0.07717)^2),0))</f>
        <v>73</v>
      </c>
      <c r="U140" s="32"/>
    </row>
    <row r="141" customFormat="false" ht="15" hidden="false" customHeight="false" outlineLevel="0" collapsed="false">
      <c r="A141" s="32" t="s">
        <v>256</v>
      </c>
      <c r="B141" s="32" t="s">
        <v>353</v>
      </c>
      <c r="C141" s="32" t="s">
        <v>354</v>
      </c>
      <c r="D141" s="66" t="n">
        <v>924</v>
      </c>
      <c r="E141" s="66" t="n">
        <v>928</v>
      </c>
      <c r="F141" s="75" t="n">
        <f aca="false">IF(E141="","",D141-E141)</f>
        <v>-4</v>
      </c>
      <c r="G141" s="66" t="n">
        <v>1012</v>
      </c>
      <c r="H141" s="66" t="n">
        <v>988</v>
      </c>
      <c r="I141" s="75" t="n">
        <f aca="false">IF(H141="","",G141-H141)</f>
        <v>24</v>
      </c>
      <c r="J141" s="47" t="n">
        <f aca="false">IF(OR(D141="",D141+G141=0),"",D141/(D141+G141))</f>
        <v>0.477272727272727</v>
      </c>
      <c r="K141" s="47" t="n">
        <f aca="false">IF(E141="","",E141/(E141+H141))</f>
        <v>0.484342379958246</v>
      </c>
      <c r="L141" s="76" t="n">
        <f aca="false">IF(OR(K141="",J141=""),"",(J141-K141)*100)</f>
        <v>-0.706965268551907</v>
      </c>
      <c r="M141" s="36" t="n">
        <v>2.20932000889648</v>
      </c>
      <c r="N141" s="36" t="n">
        <v>1.31977300368686</v>
      </c>
      <c r="O141" s="36" t="n">
        <f aca="false">SQRT(M141^2+N141^2)</f>
        <v>2.57349872410518</v>
      </c>
      <c r="P141" s="47" t="n">
        <f aca="false">IF(J141="","",MAX(0,J141-1.96*O141/100))</f>
        <v>0.426832152280266</v>
      </c>
      <c r="Q141" s="47" t="n">
        <f aca="false">IF(J141="","",MIN(1,J141+1.96*O141/100))</f>
        <v>0.527713302265189</v>
      </c>
      <c r="R141" s="32" t="str">
        <f aca="false">IF(L141="","",IF(ABS(L141)&lt;=O141,"Yes","No"))</f>
        <v>Yes</v>
      </c>
      <c r="S141" s="32" t="str">
        <f aca="false">IF(L141="","",IF(ABS(L141)&lt;=1.96*O141,"Yes","No"))</f>
        <v>Yes</v>
      </c>
      <c r="T141" s="66" t="n">
        <f aca="false">IF(D141="","",ROUND(SQRT(((D141+G141)*O141/100)^2+(J141*(D141+G141)*0.07717)^2),0))</f>
        <v>87</v>
      </c>
      <c r="U141" s="32"/>
    </row>
    <row r="142" customFormat="false" ht="15" hidden="false" customHeight="false" outlineLevel="0" collapsed="false">
      <c r="A142" s="32" t="s">
        <v>256</v>
      </c>
      <c r="B142" s="32" t="s">
        <v>353</v>
      </c>
      <c r="C142" s="32" t="s">
        <v>355</v>
      </c>
      <c r="D142" s="66" t="n">
        <v>1115</v>
      </c>
      <c r="E142" s="66" t="n">
        <v>1082</v>
      </c>
      <c r="F142" s="75" t="n">
        <f aca="false">IF(E142="","",D142-E142)</f>
        <v>33</v>
      </c>
      <c r="G142" s="66" t="n">
        <v>1140</v>
      </c>
      <c r="H142" s="66" t="n">
        <v>1101</v>
      </c>
      <c r="I142" s="75" t="n">
        <f aca="false">IF(H142="","",G142-H142)</f>
        <v>39</v>
      </c>
      <c r="J142" s="47" t="n">
        <f aca="false">IF(OR(D142="",D142+G142=0),"",D142/(D142+G142))</f>
        <v>0.494456762749446</v>
      </c>
      <c r="K142" s="47" t="n">
        <f aca="false">IF(E142="","",E142/(E142+H142))</f>
        <v>0.495648190563445</v>
      </c>
      <c r="L142" s="76" t="n">
        <f aca="false">IF(OR(K142="",J142=""),"",(J142-K142)*100)</f>
        <v>-0.119142781399911</v>
      </c>
      <c r="M142" s="36" t="n">
        <v>2.20932000889648</v>
      </c>
      <c r="N142" s="36" t="n">
        <v>1.31977300368686</v>
      </c>
      <c r="O142" s="36" t="n">
        <f aca="false">SQRT(M142^2+N142^2)</f>
        <v>2.57349872410518</v>
      </c>
      <c r="P142" s="47" t="n">
        <f aca="false">IF(J142="","",MAX(0,J142-1.96*O142/100))</f>
        <v>0.444016187756984</v>
      </c>
      <c r="Q142" s="47" t="n">
        <f aca="false">IF(J142="","",MIN(1,J142+1.96*O142/100))</f>
        <v>0.544897337741907</v>
      </c>
      <c r="R142" s="32" t="str">
        <f aca="false">IF(L142="","",IF(ABS(L142)&lt;=O142,"Yes","No"))</f>
        <v>Yes</v>
      </c>
      <c r="S142" s="32" t="str">
        <f aca="false">IF(L142="","",IF(ABS(L142)&lt;=1.96*O142,"Yes","No"))</f>
        <v>Yes</v>
      </c>
      <c r="T142" s="66" t="n">
        <f aca="false">IF(D142="","",ROUND(SQRT(((D142+G142)*O142/100)^2+(J142*(D142+G142)*0.07717)^2),0))</f>
        <v>104</v>
      </c>
      <c r="U142" s="32"/>
    </row>
    <row r="143" customFormat="false" ht="15" hidden="false" customHeight="false" outlineLevel="0" collapsed="false">
      <c r="A143" s="32" t="s">
        <v>256</v>
      </c>
      <c r="B143" s="32" t="s">
        <v>353</v>
      </c>
      <c r="C143" s="32" t="s">
        <v>356</v>
      </c>
      <c r="D143" s="66" t="n">
        <v>1819</v>
      </c>
      <c r="E143" s="66" t="n">
        <v>1799</v>
      </c>
      <c r="F143" s="75" t="n">
        <f aca="false">IF(E143="","",D143-E143)</f>
        <v>20</v>
      </c>
      <c r="G143" s="66" t="n">
        <v>1896</v>
      </c>
      <c r="H143" s="66" t="n">
        <v>1810</v>
      </c>
      <c r="I143" s="75" t="n">
        <f aca="false">IF(H143="","",G143-H143)</f>
        <v>86</v>
      </c>
      <c r="J143" s="47" t="n">
        <f aca="false">IF(OR(D143="",D143+G143=0),"",D143/(D143+G143))</f>
        <v>0.489636608344549</v>
      </c>
      <c r="K143" s="47" t="n">
        <f aca="false">IF(E143="","",E143/(E143+H143))</f>
        <v>0.498476032141868</v>
      </c>
      <c r="L143" s="76" t="n">
        <f aca="false">IF(OR(K143="",J143=""),"",(J143-K143)*100)</f>
        <v>-0.883942379731839</v>
      </c>
      <c r="M143" s="36" t="n">
        <v>2.20932000889648</v>
      </c>
      <c r="N143" s="36" t="n">
        <v>1.31977300368686</v>
      </c>
      <c r="O143" s="36" t="n">
        <f aca="false">SQRT(M143^2+N143^2)</f>
        <v>2.57349872410518</v>
      </c>
      <c r="P143" s="47" t="n">
        <f aca="false">IF(J143="","",MAX(0,J143-1.96*O143/100))</f>
        <v>0.439196033352088</v>
      </c>
      <c r="Q143" s="47" t="n">
        <f aca="false">IF(J143="","",MIN(1,J143+1.96*O143/100))</f>
        <v>0.540077183337011</v>
      </c>
      <c r="R143" s="32" t="str">
        <f aca="false">IF(L143="","",IF(ABS(L143)&lt;=O143,"Yes","No"))</f>
        <v>Yes</v>
      </c>
      <c r="S143" s="32" t="str">
        <f aca="false">IF(L143="","",IF(ABS(L143)&lt;=1.96*O143,"Yes","No"))</f>
        <v>Yes</v>
      </c>
      <c r="T143" s="66" t="n">
        <f aca="false">IF(D143="","",ROUND(SQRT(((D143+G143)*O143/100)^2+(J143*(D143+G143)*0.07717)^2),0))</f>
        <v>170</v>
      </c>
      <c r="U143" s="32"/>
    </row>
    <row r="144" customFormat="false" ht="15" hidden="false" customHeight="false" outlineLevel="0" collapsed="false">
      <c r="A144" s="32" t="s">
        <v>256</v>
      </c>
      <c r="B144" s="32" t="s">
        <v>353</v>
      </c>
      <c r="C144" s="32" t="s">
        <v>357</v>
      </c>
      <c r="D144" s="66" t="n">
        <v>917</v>
      </c>
      <c r="E144" s="66" t="n">
        <v>906</v>
      </c>
      <c r="F144" s="75" t="n">
        <f aca="false">IF(E144="","",D144-E144)</f>
        <v>11</v>
      </c>
      <c r="G144" s="66" t="n">
        <v>973</v>
      </c>
      <c r="H144" s="66" t="n">
        <v>980</v>
      </c>
      <c r="I144" s="75" t="n">
        <f aca="false">IF(H144="","",G144-H144)</f>
        <v>-7</v>
      </c>
      <c r="J144" s="47" t="n">
        <f aca="false">IF(OR(D144="",D144+G144=0),"",D144/(D144+G144))</f>
        <v>0.485185185185185</v>
      </c>
      <c r="K144" s="47" t="n">
        <f aca="false">IF(E144="","",E144/(E144+H144))</f>
        <v>0.480381760339343</v>
      </c>
      <c r="L144" s="76" t="n">
        <f aca="false">IF(OR(K144="",J144=""),"",(J144-K144)*100)</f>
        <v>0.480342484584262</v>
      </c>
      <c r="M144" s="36" t="n">
        <v>2.20932000889648</v>
      </c>
      <c r="N144" s="36" t="n">
        <v>1.31977300368686</v>
      </c>
      <c r="O144" s="36" t="n">
        <f aca="false">SQRT(M144^2+N144^2)</f>
        <v>2.57349872410518</v>
      </c>
      <c r="P144" s="47" t="n">
        <f aca="false">IF(J144="","",MAX(0,J144-1.96*O144/100))</f>
        <v>0.434744610192724</v>
      </c>
      <c r="Q144" s="47" t="n">
        <f aca="false">IF(J144="","",MIN(1,J144+1.96*O144/100))</f>
        <v>0.535625760177647</v>
      </c>
      <c r="R144" s="32" t="str">
        <f aca="false">IF(L144="","",IF(ABS(L144)&lt;=O144,"Yes","No"))</f>
        <v>Yes</v>
      </c>
      <c r="S144" s="32" t="str">
        <f aca="false">IF(L144="","",IF(ABS(L144)&lt;=1.96*O144,"Yes","No"))</f>
        <v>Yes</v>
      </c>
      <c r="T144" s="66" t="n">
        <f aca="false">IF(D144="","",ROUND(SQRT(((D144+G144)*O144/100)^2+(J144*(D144+G144)*0.07717)^2),0))</f>
        <v>86</v>
      </c>
      <c r="U144" s="32"/>
    </row>
    <row r="145" customFormat="false" ht="15" hidden="false" customHeight="false" outlineLevel="0" collapsed="false">
      <c r="A145" s="32" t="s">
        <v>256</v>
      </c>
      <c r="B145" s="32" t="s">
        <v>353</v>
      </c>
      <c r="C145" s="32" t="s">
        <v>358</v>
      </c>
      <c r="D145" s="66" t="n">
        <v>840</v>
      </c>
      <c r="E145" s="66" t="n">
        <v>852</v>
      </c>
      <c r="F145" s="75" t="n">
        <f aca="false">IF(E145="","",D145-E145)</f>
        <v>-12</v>
      </c>
      <c r="G145" s="66" t="n">
        <v>916</v>
      </c>
      <c r="H145" s="66" t="n">
        <v>912</v>
      </c>
      <c r="I145" s="75" t="n">
        <f aca="false">IF(H145="","",G145-H145)</f>
        <v>4</v>
      </c>
      <c r="J145" s="47" t="n">
        <f aca="false">IF(OR(D145="",D145+G145=0),"",D145/(D145+G145))</f>
        <v>0.478359908883827</v>
      </c>
      <c r="K145" s="47" t="n">
        <f aca="false">IF(E145="","",E145/(E145+H145))</f>
        <v>0.482993197278912</v>
      </c>
      <c r="L145" s="76" t="n">
        <f aca="false">IF(OR(K145="",J145=""),"",(J145-K145)*100)</f>
        <v>-0.463328839508465</v>
      </c>
      <c r="M145" s="36" t="n">
        <v>2.20932000889648</v>
      </c>
      <c r="N145" s="36" t="n">
        <v>1.31977300368686</v>
      </c>
      <c r="O145" s="36" t="n">
        <f aca="false">SQRT(M145^2+N145^2)</f>
        <v>2.57349872410518</v>
      </c>
      <c r="P145" s="47" t="n">
        <f aca="false">IF(J145="","",MAX(0,J145-1.96*O145/100))</f>
        <v>0.427919333891365</v>
      </c>
      <c r="Q145" s="47" t="n">
        <f aca="false">IF(J145="","",MIN(1,J145+1.96*O145/100))</f>
        <v>0.528800483876288</v>
      </c>
      <c r="R145" s="32" t="str">
        <f aca="false">IF(L145="","",IF(ABS(L145)&lt;=O145,"Yes","No"))</f>
        <v>Yes</v>
      </c>
      <c r="S145" s="32" t="str">
        <f aca="false">IF(L145="","",IF(ABS(L145)&lt;=1.96*O145,"Yes","No"))</f>
        <v>Yes</v>
      </c>
      <c r="T145" s="66" t="n">
        <f aca="false">IF(D145="","",ROUND(SQRT(((D145+G145)*O145/100)^2+(J145*(D145+G145)*0.07717)^2),0))</f>
        <v>79</v>
      </c>
      <c r="U145" s="32"/>
    </row>
    <row r="146" customFormat="false" ht="15" hidden="false" customHeight="false" outlineLevel="0" collapsed="false">
      <c r="A146" s="32" t="s">
        <v>256</v>
      </c>
      <c r="B146" s="32" t="s">
        <v>353</v>
      </c>
      <c r="C146" s="32" t="s">
        <v>359</v>
      </c>
      <c r="D146" s="66" t="n">
        <v>668</v>
      </c>
      <c r="E146" s="66" t="n">
        <v>715</v>
      </c>
      <c r="F146" s="75" t="n">
        <f aca="false">IF(E146="","",D146-E146)</f>
        <v>-47</v>
      </c>
      <c r="G146" s="66" t="n">
        <v>721</v>
      </c>
      <c r="H146" s="66" t="n">
        <v>677</v>
      </c>
      <c r="I146" s="75" t="n">
        <f aca="false">IF(H146="","",G146-H146)</f>
        <v>44</v>
      </c>
      <c r="J146" s="47" t="n">
        <f aca="false">IF(OR(D146="",D146+G146=0),"",D146/(D146+G146))</f>
        <v>0.480921526277898</v>
      </c>
      <c r="K146" s="47" t="n">
        <f aca="false">IF(E146="","",E146/(E146+H146))</f>
        <v>0.513649425287356</v>
      </c>
      <c r="L146" s="76" t="n">
        <f aca="false">IF(OR(K146="",J146=""),"",(J146-K146)*100)</f>
        <v>-3.27278990094586</v>
      </c>
      <c r="M146" s="36" t="n">
        <v>2.20932000889648</v>
      </c>
      <c r="N146" s="36" t="n">
        <v>1.31977300368686</v>
      </c>
      <c r="O146" s="36" t="n">
        <f aca="false">SQRT(M146^2+N146^2)</f>
        <v>2.57349872410518</v>
      </c>
      <c r="P146" s="47" t="n">
        <f aca="false">IF(J146="","",MAX(0,J146-1.96*O146/100))</f>
        <v>0.430480951285436</v>
      </c>
      <c r="Q146" s="47" t="n">
        <f aca="false">IF(J146="","",MIN(1,J146+1.96*O146/100))</f>
        <v>0.531362101270359</v>
      </c>
      <c r="R146" s="32" t="str">
        <f aca="false">IF(L146="","",IF(ABS(L146)&lt;=O146,"Yes","No"))</f>
        <v>No</v>
      </c>
      <c r="S146" s="32" t="str">
        <f aca="false">IF(L146="","",IF(ABS(L146)&lt;=1.96*O146,"Yes","No"))</f>
        <v>Yes</v>
      </c>
      <c r="T146" s="66" t="n">
        <f aca="false">IF(D146="","",ROUND(SQRT(((D146+G146)*O146/100)^2+(J146*(D146+G146)*0.07717)^2),0))</f>
        <v>63</v>
      </c>
      <c r="U146" s="32"/>
    </row>
    <row r="147" customFormat="false" ht="15" hidden="false" customHeight="false" outlineLevel="0" collapsed="false">
      <c r="A147" s="32" t="s">
        <v>256</v>
      </c>
      <c r="B147" s="32" t="s">
        <v>353</v>
      </c>
      <c r="C147" s="32" t="s">
        <v>360</v>
      </c>
      <c r="D147" s="66" t="n">
        <v>1589</v>
      </c>
      <c r="E147" s="66" t="n">
        <v>1480</v>
      </c>
      <c r="F147" s="75" t="n">
        <f aca="false">IF(E147="","",D147-E147)</f>
        <v>109</v>
      </c>
      <c r="G147" s="66" t="n">
        <v>1560</v>
      </c>
      <c r="H147" s="66" t="n">
        <v>1588</v>
      </c>
      <c r="I147" s="75" t="n">
        <f aca="false">IF(H147="","",G147-H147)</f>
        <v>-28</v>
      </c>
      <c r="J147" s="47" t="n">
        <f aca="false">IF(OR(D147="",D147+G147=0),"",D147/(D147+G147))</f>
        <v>0.504604636392506</v>
      </c>
      <c r="K147" s="47" t="n">
        <f aca="false">IF(E147="","",E147/(E147+H147))</f>
        <v>0.482398956975228</v>
      </c>
      <c r="L147" s="76" t="n">
        <f aca="false">IF(OR(K147="",J147=""),"",(J147-K147)*100)</f>
        <v>2.22056794172774</v>
      </c>
      <c r="M147" s="36" t="n">
        <v>2.20932000889648</v>
      </c>
      <c r="N147" s="36" t="n">
        <v>1.31977300368686</v>
      </c>
      <c r="O147" s="36" t="n">
        <f aca="false">SQRT(M147^2+N147^2)</f>
        <v>2.57349872410518</v>
      </c>
      <c r="P147" s="47" t="n">
        <f aca="false">IF(J147="","",MAX(0,J147-1.96*O147/100))</f>
        <v>0.454164061400044</v>
      </c>
      <c r="Q147" s="47" t="n">
        <f aca="false">IF(J147="","",MIN(1,J147+1.96*O147/100))</f>
        <v>0.555045211384967</v>
      </c>
      <c r="R147" s="32" t="str">
        <f aca="false">IF(L147="","",IF(ABS(L147)&lt;=O147,"Yes","No"))</f>
        <v>Yes</v>
      </c>
      <c r="S147" s="32" t="str">
        <f aca="false">IF(L147="","",IF(ABS(L147)&lt;=1.96*O147,"Yes","No"))</f>
        <v>Yes</v>
      </c>
      <c r="T147" s="66" t="n">
        <f aca="false">IF(D147="","",ROUND(SQRT(((D147+G147)*O147/100)^2+(J147*(D147+G147)*0.07717)^2),0))</f>
        <v>147</v>
      </c>
      <c r="U147" s="32"/>
    </row>
    <row r="148" customFormat="false" ht="15" hidden="false" customHeight="false" outlineLevel="0" collapsed="false">
      <c r="A148" s="32" t="s">
        <v>256</v>
      </c>
      <c r="B148" s="32" t="s">
        <v>353</v>
      </c>
      <c r="C148" s="32" t="s">
        <v>361</v>
      </c>
      <c r="D148" s="66" t="n">
        <v>879</v>
      </c>
      <c r="E148" s="66" t="n">
        <v>890</v>
      </c>
      <c r="F148" s="75" t="n">
        <f aca="false">IF(E148="","",D148-E148)</f>
        <v>-11</v>
      </c>
      <c r="G148" s="66" t="n">
        <v>810</v>
      </c>
      <c r="H148" s="66" t="n">
        <v>789</v>
      </c>
      <c r="I148" s="75" t="n">
        <f aca="false">IF(H148="","",G148-H148)</f>
        <v>21</v>
      </c>
      <c r="J148" s="47" t="n">
        <f aca="false">IF(OR(D148="",D148+G148=0),"",D148/(D148+G148))</f>
        <v>0.520426287744227</v>
      </c>
      <c r="K148" s="47" t="n">
        <f aca="false">IF(E148="","",E148/(E148+H148))</f>
        <v>0.530077427039905</v>
      </c>
      <c r="L148" s="76" t="n">
        <f aca="false">IF(OR(K148="",J148=""),"",(J148-K148)*100)</f>
        <v>-0.965113929567729</v>
      </c>
      <c r="M148" s="36" t="n">
        <v>2.20932000889648</v>
      </c>
      <c r="N148" s="36" t="n">
        <v>1.31977300368686</v>
      </c>
      <c r="O148" s="36" t="n">
        <f aca="false">SQRT(M148^2+N148^2)</f>
        <v>2.57349872410518</v>
      </c>
      <c r="P148" s="47" t="n">
        <f aca="false">IF(J148="","",MAX(0,J148-1.96*O148/100))</f>
        <v>0.469985712751766</v>
      </c>
      <c r="Q148" s="47" t="n">
        <f aca="false">IF(J148="","",MIN(1,J148+1.96*O148/100))</f>
        <v>0.570866862736689</v>
      </c>
      <c r="R148" s="32" t="str">
        <f aca="false">IF(L148="","",IF(ABS(L148)&lt;=O148,"Yes","No"))</f>
        <v>Yes</v>
      </c>
      <c r="S148" s="32" t="str">
        <f aca="false">IF(L148="","",IF(ABS(L148)&lt;=1.96*O148,"Yes","No"))</f>
        <v>Yes</v>
      </c>
      <c r="T148" s="66" t="n">
        <f aca="false">IF(D148="","",ROUND(SQRT(((D148+G148)*O148/100)^2+(J148*(D148+G148)*0.07717)^2),0))</f>
        <v>81</v>
      </c>
      <c r="U148" s="32"/>
    </row>
    <row r="149" customFormat="false" ht="15" hidden="false" customHeight="false" outlineLevel="0" collapsed="false">
      <c r="A149" s="32" t="s">
        <v>256</v>
      </c>
      <c r="B149" s="32" t="s">
        <v>353</v>
      </c>
      <c r="C149" s="32" t="s">
        <v>362</v>
      </c>
      <c r="D149" s="66" t="n">
        <v>788</v>
      </c>
      <c r="E149" s="66" t="n">
        <v>817</v>
      </c>
      <c r="F149" s="75" t="n">
        <f aca="false">IF(E149="","",D149-E149)</f>
        <v>-29</v>
      </c>
      <c r="G149" s="66" t="n">
        <v>795</v>
      </c>
      <c r="H149" s="66" t="n">
        <v>798</v>
      </c>
      <c r="I149" s="75" t="n">
        <f aca="false">IF(H149="","",G149-H149)</f>
        <v>-3</v>
      </c>
      <c r="J149" s="47" t="n">
        <f aca="false">IF(OR(D149="",D149+G149=0),"",D149/(D149+G149))</f>
        <v>0.497789008212255</v>
      </c>
      <c r="K149" s="47" t="n">
        <f aca="false">IF(E149="","",E149/(E149+H149))</f>
        <v>0.505882352941176</v>
      </c>
      <c r="L149" s="76" t="n">
        <f aca="false">IF(OR(K149="",J149=""),"",(J149-K149)*100)</f>
        <v>-0.809334472892126</v>
      </c>
      <c r="M149" s="36" t="n">
        <v>2.20932000889648</v>
      </c>
      <c r="N149" s="36" t="n">
        <v>1.31977300368686</v>
      </c>
      <c r="O149" s="36" t="n">
        <f aca="false">SQRT(M149^2+N149^2)</f>
        <v>2.57349872410518</v>
      </c>
      <c r="P149" s="47" t="n">
        <f aca="false">IF(J149="","",MAX(0,J149-1.96*O149/100))</f>
        <v>0.447348433219794</v>
      </c>
      <c r="Q149" s="47" t="n">
        <f aca="false">IF(J149="","",MIN(1,J149+1.96*O149/100))</f>
        <v>0.548229583204717</v>
      </c>
      <c r="R149" s="32" t="str">
        <f aca="false">IF(L149="","",IF(ABS(L149)&lt;=O149,"Yes","No"))</f>
        <v>Yes</v>
      </c>
      <c r="S149" s="32" t="str">
        <f aca="false">IF(L149="","",IF(ABS(L149)&lt;=1.96*O149,"Yes","No"))</f>
        <v>Yes</v>
      </c>
      <c r="T149" s="66" t="n">
        <f aca="false">IF(D149="","",ROUND(SQRT(((D149+G149)*O149/100)^2+(J149*(D149+G149)*0.07717)^2),0))</f>
        <v>73</v>
      </c>
      <c r="U149" s="32"/>
    </row>
    <row r="150" customFormat="false" ht="15" hidden="false" customHeight="false" outlineLevel="0" collapsed="false">
      <c r="A150" s="32" t="s">
        <v>256</v>
      </c>
      <c r="B150" s="32" t="s">
        <v>353</v>
      </c>
      <c r="C150" s="32" t="s">
        <v>363</v>
      </c>
      <c r="D150" s="66" t="n">
        <v>557</v>
      </c>
      <c r="E150" s="66" t="n">
        <v>552</v>
      </c>
      <c r="F150" s="75" t="n">
        <f aca="false">IF(E150="","",D150-E150)</f>
        <v>5</v>
      </c>
      <c r="G150" s="66" t="n">
        <v>555</v>
      </c>
      <c r="H150" s="66" t="n">
        <v>556</v>
      </c>
      <c r="I150" s="75" t="n">
        <f aca="false">IF(H150="","",G150-H150)</f>
        <v>-1</v>
      </c>
      <c r="J150" s="47" t="n">
        <f aca="false">IF(OR(D150="",D150+G150=0),"",D150/(D150+G150))</f>
        <v>0.50089928057554</v>
      </c>
      <c r="K150" s="47" t="n">
        <f aca="false">IF(E150="","",E150/(E150+H150))</f>
        <v>0.498194945848375</v>
      </c>
      <c r="L150" s="76" t="n">
        <f aca="false">IF(OR(K150="",J150=""),"",(J150-K150)*100)</f>
        <v>0.270433472716414</v>
      </c>
      <c r="M150" s="36" t="n">
        <v>2.14581777665897</v>
      </c>
      <c r="N150" s="36" t="n">
        <v>1.31977300368686</v>
      </c>
      <c r="O150" s="36" t="n">
        <f aca="false">SQRT(M150^2+N150^2)</f>
        <v>2.51919326608466</v>
      </c>
      <c r="P150" s="47" t="n">
        <f aca="false">IF(J150="","",MAX(0,J150-1.96*O150/100))</f>
        <v>0.45152309256028</v>
      </c>
      <c r="Q150" s="47" t="n">
        <f aca="false">IF(J150="","",MIN(1,J150+1.96*O150/100))</f>
        <v>0.550275468590799</v>
      </c>
      <c r="R150" s="32" t="str">
        <f aca="false">IF(L150="","",IF(ABS(L150)&lt;=O150,"Yes","No"))</f>
        <v>Yes</v>
      </c>
      <c r="S150" s="32" t="str">
        <f aca="false">IF(L150="","",IF(ABS(L150)&lt;=1.96*O150,"Yes","No"))</f>
        <v>Yes</v>
      </c>
      <c r="T150" s="66" t="n">
        <f aca="false">IF(D150="","",ROUND(SQRT(((D150+G150)*O150/100)^2+(J150*(D150+G150)*0.09272)^2),0))</f>
        <v>59</v>
      </c>
      <c r="U150" s="32"/>
    </row>
    <row r="151" customFormat="false" ht="15" hidden="false" customHeight="false" outlineLevel="0" collapsed="false">
      <c r="A151" s="32" t="s">
        <v>256</v>
      </c>
      <c r="B151" s="32" t="s">
        <v>364</v>
      </c>
      <c r="C151" s="32" t="s">
        <v>364</v>
      </c>
      <c r="D151" s="66" t="n">
        <v>936</v>
      </c>
      <c r="E151" s="66" t="n">
        <v>985</v>
      </c>
      <c r="F151" s="75" t="n">
        <f aca="false">IF(E151="","",D151-E151)</f>
        <v>-49</v>
      </c>
      <c r="G151" s="66" t="n">
        <v>1670</v>
      </c>
      <c r="H151" s="66" t="n">
        <v>1586</v>
      </c>
      <c r="I151" s="75" t="n">
        <f aca="false">IF(H151="","",G151-H151)</f>
        <v>84</v>
      </c>
      <c r="J151" s="47" t="n">
        <f aca="false">IF(OR(D151="",D151+G151=0),"",D151/(D151+G151))</f>
        <v>0.359171143514966</v>
      </c>
      <c r="K151" s="47" t="n">
        <f aca="false">IF(E151="","",E151/(E151+H151))</f>
        <v>0.383119408790354</v>
      </c>
      <c r="L151" s="76" t="n">
        <f aca="false">IF(OR(K151="",J151=""),"",(J151-K151)*100)</f>
        <v>-2.39482652753885</v>
      </c>
      <c r="M151" s="36" t="n">
        <v>2.20932000889648</v>
      </c>
      <c r="N151" s="36" t="n">
        <v>1.31977300368686</v>
      </c>
      <c r="O151" s="36" t="n">
        <f aca="false">SQRT(M151^2+N151^2)</f>
        <v>2.57349872410518</v>
      </c>
      <c r="P151" s="47" t="n">
        <f aca="false">IF(J151="","",MAX(0,J151-1.96*O151/100))</f>
        <v>0.308730568522504</v>
      </c>
      <c r="Q151" s="47" t="n">
        <f aca="false">IF(J151="","",MIN(1,J151+1.96*O151/100))</f>
        <v>0.409611718507427</v>
      </c>
      <c r="R151" s="32" t="str">
        <f aca="false">IF(L151="","",IF(ABS(L151)&lt;=O151,"Yes","No"))</f>
        <v>Yes</v>
      </c>
      <c r="S151" s="32" t="str">
        <f aca="false">IF(L151="","",IF(ABS(L151)&lt;=1.96*O151,"Yes","No"))</f>
        <v>Yes</v>
      </c>
      <c r="T151" s="66" t="n">
        <f aca="false">IF(D151="","",ROUND(SQRT(((D151+G151)*O151/100)^2+(J151*(D151+G151)*0.07717)^2),0))</f>
        <v>99</v>
      </c>
      <c r="U151" s="32"/>
    </row>
    <row r="152" customFormat="false" ht="15" hidden="false" customHeight="false" outlineLevel="0" collapsed="false">
      <c r="A152" s="32" t="s">
        <v>256</v>
      </c>
      <c r="B152" s="32" t="s">
        <v>365</v>
      </c>
      <c r="C152" s="32" t="s">
        <v>365</v>
      </c>
      <c r="D152" s="66" t="n">
        <v>540</v>
      </c>
      <c r="E152" s="66" t="n">
        <v>543</v>
      </c>
      <c r="F152" s="75" t="n">
        <f aca="false">IF(E152="","",D152-E152)</f>
        <v>-3</v>
      </c>
      <c r="G152" s="66" t="n">
        <v>1024</v>
      </c>
      <c r="H152" s="66" t="n">
        <v>990</v>
      </c>
      <c r="I152" s="75" t="n">
        <f aca="false">IF(H152="","",G152-H152)</f>
        <v>34</v>
      </c>
      <c r="J152" s="47" t="n">
        <f aca="false">IF(OR(D152="",D152+G152=0),"",D152/(D152+G152))</f>
        <v>0.345268542199489</v>
      </c>
      <c r="K152" s="47" t="n">
        <f aca="false">IF(E152="","",E152/(E152+H152))</f>
        <v>0.354207436399217</v>
      </c>
      <c r="L152" s="76" t="n">
        <f aca="false">IF(OR(K152="",J152=""),"",(J152-K152)*100)</f>
        <v>-0.893889419972871</v>
      </c>
      <c r="M152" s="36" t="n">
        <v>2.20932000889648</v>
      </c>
      <c r="N152" s="36" t="n">
        <v>1.31977300368686</v>
      </c>
      <c r="O152" s="36" t="n">
        <f aca="false">SQRT(M152^2+N152^2)</f>
        <v>2.57349872410518</v>
      </c>
      <c r="P152" s="47" t="n">
        <f aca="false">IF(J152="","",MAX(0,J152-1.96*O152/100))</f>
        <v>0.294827967207027</v>
      </c>
      <c r="Q152" s="47" t="n">
        <f aca="false">IF(J152="","",MIN(1,J152+1.96*O152/100))</f>
        <v>0.39570911719195</v>
      </c>
      <c r="R152" s="32" t="str">
        <f aca="false">IF(L152="","",IF(ABS(L152)&lt;=O152,"Yes","No"))</f>
        <v>Yes</v>
      </c>
      <c r="S152" s="32" t="str">
        <f aca="false">IF(L152="","",IF(ABS(L152)&lt;=1.96*O152,"Yes","No"))</f>
        <v>Yes</v>
      </c>
      <c r="T152" s="66" t="n">
        <f aca="false">IF(D152="","",ROUND(SQRT(((D152+G152)*O152/100)^2+(J152*(D152+G152)*0.07717)^2),0))</f>
        <v>58</v>
      </c>
      <c r="U152" s="32"/>
    </row>
    <row r="153" customFormat="false" ht="15" hidden="false" customHeight="false" outlineLevel="0" collapsed="false">
      <c r="A153" s="32" t="s">
        <v>256</v>
      </c>
      <c r="B153" s="32" t="s">
        <v>366</v>
      </c>
      <c r="C153" s="32" t="s">
        <v>367</v>
      </c>
      <c r="D153" s="66" t="n">
        <v>180</v>
      </c>
      <c r="E153" s="66" t="n">
        <v>181</v>
      </c>
      <c r="F153" s="75" t="n">
        <f aca="false">IF(E153="","",D153-E153)</f>
        <v>-1</v>
      </c>
      <c r="G153" s="66" t="n">
        <v>499</v>
      </c>
      <c r="H153" s="66" t="n">
        <v>482</v>
      </c>
      <c r="I153" s="75" t="n">
        <f aca="false">IF(H153="","",G153-H153)</f>
        <v>17</v>
      </c>
      <c r="J153" s="47" t="n">
        <f aca="false">IF(OR(D153="",D153+G153=0),"",D153/(D153+G153))</f>
        <v>0.265095729013255</v>
      </c>
      <c r="K153" s="47" t="n">
        <f aca="false">IF(E153="","",E153/(E153+H153))</f>
        <v>0.273001508295626</v>
      </c>
      <c r="L153" s="76" t="n">
        <f aca="false">IF(OR(K153="",J153=""),"",(J153-K153)*100)</f>
        <v>-0.790577928237113</v>
      </c>
      <c r="M153" s="36" t="n">
        <v>2.96262140037222</v>
      </c>
      <c r="N153" s="36" t="n">
        <v>1.31977300368686</v>
      </c>
      <c r="O153" s="36" t="n">
        <f aca="false">SQRT(M153^2+N153^2)</f>
        <v>3.24328943253668</v>
      </c>
      <c r="P153" s="47" t="n">
        <f aca="false">IF(J153="","",MAX(0,J153-1.96*O153/100))</f>
        <v>0.201527256135536</v>
      </c>
      <c r="Q153" s="47" t="n">
        <f aca="false">IF(J153="","",MIN(1,J153+1.96*O153/100))</f>
        <v>0.328664201890974</v>
      </c>
      <c r="R153" s="32" t="str">
        <f aca="false">IF(L153="","",IF(ABS(L153)&lt;=O153,"Yes","No"))</f>
        <v>Yes</v>
      </c>
      <c r="S153" s="32" t="str">
        <f aca="false">IF(L153="","",IF(ABS(L153)&lt;=1.96*O153,"Yes","No"))</f>
        <v>Yes</v>
      </c>
      <c r="T153" s="66" t="n">
        <f aca="false">IF(D153="","",ROUND(SQRT(((D153+G153)*O153/100)^2+(J153*(D153+G153)*0.14577)^2),0))</f>
        <v>34</v>
      </c>
      <c r="U153" s="32"/>
    </row>
    <row r="154" customFormat="false" ht="15" hidden="false" customHeight="false" outlineLevel="0" collapsed="false">
      <c r="A154" s="32" t="s">
        <v>256</v>
      </c>
      <c r="B154" s="32" t="s">
        <v>366</v>
      </c>
      <c r="C154" s="32" t="s">
        <v>368</v>
      </c>
      <c r="D154" s="66" t="n">
        <v>138</v>
      </c>
      <c r="E154" s="66" t="n">
        <v>147</v>
      </c>
      <c r="F154" s="75" t="n">
        <f aca="false">IF(E154="","",D154-E154)</f>
        <v>-9</v>
      </c>
      <c r="G154" s="66" t="n">
        <v>323</v>
      </c>
      <c r="H154" s="66" t="n">
        <v>314</v>
      </c>
      <c r="I154" s="75" t="n">
        <f aca="false">IF(H154="","",G154-H154)</f>
        <v>9</v>
      </c>
      <c r="J154" s="47" t="n">
        <f aca="false">IF(OR(D154="",D154+G154=0),"",D154/(D154+G154))</f>
        <v>0.299349240780911</v>
      </c>
      <c r="K154" s="47" t="n">
        <f aca="false">IF(E154="","",E154/(E154+H154))</f>
        <v>0.318872017353579</v>
      </c>
      <c r="L154" s="76" t="n">
        <f aca="false">IF(OR(K154="",J154=""),"",(J154-K154)*100)</f>
        <v>-1.95227765726681</v>
      </c>
      <c r="M154" s="36" t="n">
        <v>2.96262140037222</v>
      </c>
      <c r="N154" s="36" t="n">
        <v>1.31977300368686</v>
      </c>
      <c r="O154" s="36" t="n">
        <f aca="false">SQRT(M154^2+N154^2)</f>
        <v>3.24328943253668</v>
      </c>
      <c r="P154" s="47" t="n">
        <f aca="false">IF(J154="","",MAX(0,J154-1.96*O154/100))</f>
        <v>0.235780767903192</v>
      </c>
      <c r="Q154" s="47" t="n">
        <f aca="false">IF(J154="","",MIN(1,J154+1.96*O154/100))</f>
        <v>0.36291771365863</v>
      </c>
      <c r="R154" s="32" t="str">
        <f aca="false">IF(L154="","",IF(ABS(L154)&lt;=O154,"Yes","No"))</f>
        <v>Yes</v>
      </c>
      <c r="S154" s="32" t="str">
        <f aca="false">IF(L154="","",IF(ABS(L154)&lt;=1.96*O154,"Yes","No"))</f>
        <v>Yes</v>
      </c>
      <c r="T154" s="66" t="n">
        <f aca="false">IF(D154="","",ROUND(SQRT(((D154+G154)*O154/100)^2+(J154*(D154+G154)*0.14577)^2),0))</f>
        <v>25</v>
      </c>
      <c r="U154" s="32"/>
    </row>
    <row r="155" customFormat="false" ht="15" hidden="false" customHeight="false" outlineLevel="0" collapsed="false">
      <c r="A155" s="32" t="s">
        <v>256</v>
      </c>
      <c r="B155" s="32" t="s">
        <v>366</v>
      </c>
      <c r="C155" s="32" t="s">
        <v>369</v>
      </c>
      <c r="D155" s="66" t="n">
        <v>511</v>
      </c>
      <c r="E155" s="66" t="n">
        <v>522</v>
      </c>
      <c r="F155" s="75" t="n">
        <f aca="false">IF(E155="","",D155-E155)</f>
        <v>-11</v>
      </c>
      <c r="G155" s="66" t="n">
        <v>1054</v>
      </c>
      <c r="H155" s="66" t="n">
        <v>1060</v>
      </c>
      <c r="I155" s="75" t="n">
        <f aca="false">IF(H155="","",G155-H155)</f>
        <v>-6</v>
      </c>
      <c r="J155" s="47" t="n">
        <f aca="false">IF(OR(D155="",D155+G155=0),"",D155/(D155+G155))</f>
        <v>0.326517571884984</v>
      </c>
      <c r="K155" s="47" t="n">
        <f aca="false">IF(E155="","",E155/(E155+H155))</f>
        <v>0.329962073324905</v>
      </c>
      <c r="L155" s="76" t="n">
        <f aca="false">IF(OR(K155="",J155=""),"",(J155-K155)*100)</f>
        <v>-0.344450143992114</v>
      </c>
      <c r="M155" s="36" t="n">
        <v>2.20932000889648</v>
      </c>
      <c r="N155" s="36" t="n">
        <v>1.31977300368686</v>
      </c>
      <c r="O155" s="36" t="n">
        <f aca="false">SQRT(M155^2+N155^2)</f>
        <v>2.57349872410518</v>
      </c>
      <c r="P155" s="47" t="n">
        <f aca="false">IF(J155="","",MAX(0,J155-1.96*O155/100))</f>
        <v>0.276076996892523</v>
      </c>
      <c r="Q155" s="47" t="n">
        <f aca="false">IF(J155="","",MIN(1,J155+1.96*O155/100))</f>
        <v>0.376958146877446</v>
      </c>
      <c r="R155" s="32" t="str">
        <f aca="false">IF(L155="","",IF(ABS(L155)&lt;=O155,"Yes","No"))</f>
        <v>Yes</v>
      </c>
      <c r="S155" s="32" t="str">
        <f aca="false">IF(L155="","",IF(ABS(L155)&lt;=1.96*O155,"Yes","No"))</f>
        <v>Yes</v>
      </c>
      <c r="T155" s="66" t="n">
        <f aca="false">IF(D155="","",ROUND(SQRT(((D155+G155)*O155/100)^2+(J155*(D155+G155)*0.07717)^2),0))</f>
        <v>56</v>
      </c>
      <c r="U155" s="32"/>
    </row>
    <row r="156" customFormat="false" ht="15" hidden="false" customHeight="false" outlineLevel="0" collapsed="false">
      <c r="A156" s="32" t="s">
        <v>256</v>
      </c>
      <c r="B156" s="32" t="s">
        <v>370</v>
      </c>
      <c r="C156" s="32" t="s">
        <v>370</v>
      </c>
      <c r="D156" s="66" t="n">
        <v>982</v>
      </c>
      <c r="E156" s="66" t="n">
        <v>980</v>
      </c>
      <c r="F156" s="75" t="n">
        <f aca="false">IF(E156="","",D156-E156)</f>
        <v>2</v>
      </c>
      <c r="G156" s="66" t="n">
        <v>918</v>
      </c>
      <c r="H156" s="66" t="n">
        <v>872</v>
      </c>
      <c r="I156" s="75" t="n">
        <f aca="false">IF(H156="","",G156-H156)</f>
        <v>46</v>
      </c>
      <c r="J156" s="47" t="n">
        <f aca="false">IF(OR(D156="",D156+G156=0),"",D156/(D156+G156))</f>
        <v>0.516842105263158</v>
      </c>
      <c r="K156" s="47" t="n">
        <f aca="false">IF(E156="","",E156/(E156+H156))</f>
        <v>0.529157667386609</v>
      </c>
      <c r="L156" s="76" t="n">
        <f aca="false">IF(OR(K156="",J156=""),"",(J156-K156)*100)</f>
        <v>-1.23155621234512</v>
      </c>
      <c r="M156" s="36" t="n">
        <v>2.20932000889648</v>
      </c>
      <c r="N156" s="36" t="n">
        <v>1.31977300368686</v>
      </c>
      <c r="O156" s="36" t="n">
        <f aca="false">SQRT(M156^2+N156^2)</f>
        <v>2.57349872410518</v>
      </c>
      <c r="P156" s="47" t="n">
        <f aca="false">IF(J156="","",MAX(0,J156-1.96*O156/100))</f>
        <v>0.466401530270696</v>
      </c>
      <c r="Q156" s="47" t="n">
        <f aca="false">IF(J156="","",MIN(1,J156+1.96*O156/100))</f>
        <v>0.567282680255619</v>
      </c>
      <c r="R156" s="32" t="str">
        <f aca="false">IF(L156="","",IF(ABS(L156)&lt;=O156,"Yes","No"))</f>
        <v>Yes</v>
      </c>
      <c r="S156" s="32" t="str">
        <f aca="false">IF(L156="","",IF(ABS(L156)&lt;=1.96*O156,"Yes","No"))</f>
        <v>Yes</v>
      </c>
      <c r="T156" s="66" t="n">
        <f aca="false">IF(D156="","",ROUND(SQRT(((D156+G156)*O156/100)^2+(J156*(D156+G156)*0.07717)^2),0))</f>
        <v>90</v>
      </c>
      <c r="U156" s="32"/>
    </row>
    <row r="157" customFormat="false" ht="15" hidden="false" customHeight="false" outlineLevel="0" collapsed="false">
      <c r="A157" s="32" t="s">
        <v>256</v>
      </c>
      <c r="B157" s="32" t="s">
        <v>371</v>
      </c>
      <c r="C157" s="32" t="s">
        <v>372</v>
      </c>
      <c r="D157" s="66" t="n">
        <v>972</v>
      </c>
      <c r="E157" s="66" t="n">
        <v>1010</v>
      </c>
      <c r="F157" s="75" t="n">
        <f aca="false">IF(E157="","",D157-E157)</f>
        <v>-38</v>
      </c>
      <c r="G157" s="66" t="n">
        <v>1389</v>
      </c>
      <c r="H157" s="66" t="n">
        <v>1334</v>
      </c>
      <c r="I157" s="75" t="n">
        <f aca="false">IF(H157="","",G157-H157)</f>
        <v>55</v>
      </c>
      <c r="J157" s="47" t="n">
        <f aca="false">IF(OR(D157="",D157+G157=0),"",D157/(D157+G157))</f>
        <v>0.411689961880559</v>
      </c>
      <c r="K157" s="47" t="n">
        <f aca="false">IF(E157="","",E157/(E157+H157))</f>
        <v>0.430887372013652</v>
      </c>
      <c r="L157" s="76" t="n">
        <f aca="false">IF(OR(K157="",J157=""),"",(J157-K157)*100)</f>
        <v>-1.91974101330928</v>
      </c>
      <c r="M157" s="36" t="n">
        <v>2.20932000889648</v>
      </c>
      <c r="N157" s="36" t="n">
        <v>1.31977300368686</v>
      </c>
      <c r="O157" s="36" t="n">
        <f aca="false">SQRT(M157^2+N157^2)</f>
        <v>2.57349872410518</v>
      </c>
      <c r="P157" s="47" t="n">
        <f aca="false">IF(J157="","",MAX(0,J157-1.96*O157/100))</f>
        <v>0.361249386888098</v>
      </c>
      <c r="Q157" s="47" t="n">
        <f aca="false">IF(J157="","",MIN(1,J157+1.96*O157/100))</f>
        <v>0.462130536873021</v>
      </c>
      <c r="R157" s="32" t="str">
        <f aca="false">IF(L157="","",IF(ABS(L157)&lt;=O157,"Yes","No"))</f>
        <v>Yes</v>
      </c>
      <c r="S157" s="32" t="str">
        <f aca="false">IF(L157="","",IF(ABS(L157)&lt;=1.96*O157,"Yes","No"))</f>
        <v>Yes</v>
      </c>
      <c r="T157" s="66" t="n">
        <f aca="false">IF(D157="","",ROUND(SQRT(((D157+G157)*O157/100)^2+(J157*(D157+G157)*0.07717)^2),0))</f>
        <v>97</v>
      </c>
      <c r="U157" s="32"/>
    </row>
    <row r="158" customFormat="false" ht="15" hidden="false" customHeight="false" outlineLevel="0" collapsed="false">
      <c r="A158" s="32" t="s">
        <v>256</v>
      </c>
      <c r="B158" s="32" t="s">
        <v>371</v>
      </c>
      <c r="C158" s="32" t="s">
        <v>373</v>
      </c>
      <c r="D158" s="66" t="n">
        <v>858</v>
      </c>
      <c r="E158" s="66" t="n">
        <v>860</v>
      </c>
      <c r="F158" s="75" t="n">
        <f aca="false">IF(E158="","",D158-E158)</f>
        <v>-2</v>
      </c>
      <c r="G158" s="66" t="n">
        <v>1364</v>
      </c>
      <c r="H158" s="66" t="n">
        <v>1332</v>
      </c>
      <c r="I158" s="75" t="n">
        <f aca="false">IF(H158="","",G158-H158)</f>
        <v>32</v>
      </c>
      <c r="J158" s="47" t="n">
        <f aca="false">IF(OR(D158="",D158+G158=0),"",D158/(D158+G158))</f>
        <v>0.386138613861386</v>
      </c>
      <c r="K158" s="47" t="n">
        <f aca="false">IF(E158="","",E158/(E158+H158))</f>
        <v>0.392335766423358</v>
      </c>
      <c r="L158" s="76" t="n">
        <f aca="false">IF(OR(K158="",J158=""),"",(J158-K158)*100)</f>
        <v>-0.619715256197151</v>
      </c>
      <c r="M158" s="36" t="n">
        <v>2.20932000889648</v>
      </c>
      <c r="N158" s="36" t="n">
        <v>1.31977300368686</v>
      </c>
      <c r="O158" s="36" t="n">
        <f aca="false">SQRT(M158^2+N158^2)</f>
        <v>2.57349872410518</v>
      </c>
      <c r="P158" s="47" t="n">
        <f aca="false">IF(J158="","",MAX(0,J158-1.96*O158/100))</f>
        <v>0.335698038868925</v>
      </c>
      <c r="Q158" s="47" t="n">
        <f aca="false">IF(J158="","",MIN(1,J158+1.96*O158/100))</f>
        <v>0.436579188853848</v>
      </c>
      <c r="R158" s="32" t="str">
        <f aca="false">IF(L158="","",IF(ABS(L158)&lt;=O158,"Yes","No"))</f>
        <v>Yes</v>
      </c>
      <c r="S158" s="32" t="str">
        <f aca="false">IF(L158="","",IF(ABS(L158)&lt;=1.96*O158,"Yes","No"))</f>
        <v>Yes</v>
      </c>
      <c r="T158" s="66" t="n">
        <f aca="false">IF(D158="","",ROUND(SQRT(((D158+G158)*O158/100)^2+(J158*(D158+G158)*0.07717)^2),0))</f>
        <v>87</v>
      </c>
      <c r="U158" s="32"/>
    </row>
    <row r="159" customFormat="false" ht="15" hidden="false" customHeight="false" outlineLevel="0" collapsed="false">
      <c r="A159" s="32" t="s">
        <v>256</v>
      </c>
      <c r="B159" s="32" t="s">
        <v>371</v>
      </c>
      <c r="C159" s="32" t="s">
        <v>374</v>
      </c>
      <c r="D159" s="66" t="n">
        <v>435</v>
      </c>
      <c r="E159" s="66" t="n">
        <v>449</v>
      </c>
      <c r="F159" s="75" t="n">
        <f aca="false">IF(E159="","",D159-E159)</f>
        <v>-14</v>
      </c>
      <c r="G159" s="66" t="n">
        <v>708</v>
      </c>
      <c r="H159" s="66" t="n">
        <v>705</v>
      </c>
      <c r="I159" s="75" t="n">
        <f aca="false">IF(H159="","",G159-H159)</f>
        <v>3</v>
      </c>
      <c r="J159" s="47" t="n">
        <f aca="false">IF(OR(D159="",D159+G159=0),"",D159/(D159+G159))</f>
        <v>0.380577427821522</v>
      </c>
      <c r="K159" s="47" t="n">
        <f aca="false">IF(E159="","",E159/(E159+H159))</f>
        <v>0.389081455805893</v>
      </c>
      <c r="L159" s="76" t="n">
        <f aca="false">IF(OR(K159="",J159=""),"",(J159-K159)*100)</f>
        <v>-0.850402798437022</v>
      </c>
      <c r="M159" s="36" t="n">
        <v>2.14581777665897</v>
      </c>
      <c r="N159" s="36" t="n">
        <v>1.31977300368686</v>
      </c>
      <c r="O159" s="36" t="n">
        <f aca="false">SQRT(M159^2+N159^2)</f>
        <v>2.51919326608466</v>
      </c>
      <c r="P159" s="47" t="n">
        <f aca="false">IF(J159="","",MAX(0,J159-1.96*O159/100))</f>
        <v>0.331201239806263</v>
      </c>
      <c r="Q159" s="47" t="n">
        <f aca="false">IF(J159="","",MIN(1,J159+1.96*O159/100))</f>
        <v>0.429953615836782</v>
      </c>
      <c r="R159" s="32" t="str">
        <f aca="false">IF(L159="","",IF(ABS(L159)&lt;=O159,"Yes","No"))</f>
        <v>Yes</v>
      </c>
      <c r="S159" s="32" t="str">
        <f aca="false">IF(L159="","",IF(ABS(L159)&lt;=1.96*O159,"Yes","No"))</f>
        <v>Yes</v>
      </c>
      <c r="T159" s="66" t="n">
        <f aca="false">IF(D159="","",ROUND(SQRT(((D159+G159)*O159/100)^2+(J159*(D159+G159)*0.09272)^2),0))</f>
        <v>50</v>
      </c>
      <c r="U159" s="32"/>
    </row>
    <row r="160" customFormat="false" ht="15" hidden="false" customHeight="false" outlineLevel="0" collapsed="false">
      <c r="A160" s="32" t="s">
        <v>256</v>
      </c>
      <c r="B160" s="32" t="s">
        <v>371</v>
      </c>
      <c r="C160" s="32" t="s">
        <v>375</v>
      </c>
      <c r="D160" s="66" t="n">
        <v>637</v>
      </c>
      <c r="E160" s="66" t="n">
        <v>654</v>
      </c>
      <c r="F160" s="75" t="n">
        <f aca="false">IF(E160="","",D160-E160)</f>
        <v>-17</v>
      </c>
      <c r="G160" s="66" t="n">
        <v>1012</v>
      </c>
      <c r="H160" s="66" t="n">
        <v>979</v>
      </c>
      <c r="I160" s="75" t="n">
        <f aca="false">IF(H160="","",G160-H160)</f>
        <v>33</v>
      </c>
      <c r="J160" s="47" t="n">
        <f aca="false">IF(OR(D160="",D160+G160=0),"",D160/(D160+G160))</f>
        <v>0.386294724075197</v>
      </c>
      <c r="K160" s="47" t="n">
        <f aca="false">IF(E160="","",E160/(E160+H160))</f>
        <v>0.400489895897122</v>
      </c>
      <c r="L160" s="76" t="n">
        <f aca="false">IF(OR(K160="",J160=""),"",(J160-K160)*100)</f>
        <v>-1.41951718219248</v>
      </c>
      <c r="M160" s="36" t="n">
        <v>2.20932000889648</v>
      </c>
      <c r="N160" s="36" t="n">
        <v>1.31977300368686</v>
      </c>
      <c r="O160" s="36" t="n">
        <f aca="false">SQRT(M160^2+N160^2)</f>
        <v>2.57349872410518</v>
      </c>
      <c r="P160" s="47" t="n">
        <f aca="false">IF(J160="","",MAX(0,J160-1.96*O160/100))</f>
        <v>0.335854149082736</v>
      </c>
      <c r="Q160" s="47" t="n">
        <f aca="false">IF(J160="","",MIN(1,J160+1.96*O160/100))</f>
        <v>0.436735299067659</v>
      </c>
      <c r="R160" s="32" t="str">
        <f aca="false">IF(L160="","",IF(ABS(L160)&lt;=O160,"Yes","No"))</f>
        <v>Yes</v>
      </c>
      <c r="S160" s="32" t="str">
        <f aca="false">IF(L160="","",IF(ABS(L160)&lt;=1.96*O160,"Yes","No"))</f>
        <v>Yes</v>
      </c>
      <c r="T160" s="66" t="n">
        <f aca="false">IF(D160="","",ROUND(SQRT(((D160+G160)*O160/100)^2+(J160*(D160+G160)*0.07717)^2),0))</f>
        <v>65</v>
      </c>
      <c r="U160" s="32"/>
    </row>
    <row r="161" customFormat="false" ht="15" hidden="false" customHeight="false" outlineLevel="0" collapsed="false">
      <c r="A161" s="32" t="s">
        <v>256</v>
      </c>
      <c r="B161" s="32" t="s">
        <v>371</v>
      </c>
      <c r="C161" s="32" t="s">
        <v>376</v>
      </c>
      <c r="D161" s="66" t="n">
        <v>551</v>
      </c>
      <c r="E161" s="66" t="n">
        <v>557</v>
      </c>
      <c r="F161" s="75" t="n">
        <f aca="false">IF(E161="","",D161-E161)</f>
        <v>-6</v>
      </c>
      <c r="G161" s="66" t="n">
        <v>922</v>
      </c>
      <c r="H161" s="66" t="n">
        <v>890</v>
      </c>
      <c r="I161" s="75" t="n">
        <f aca="false">IF(H161="","",G161-H161)</f>
        <v>32</v>
      </c>
      <c r="J161" s="47" t="n">
        <f aca="false">IF(OR(D161="",D161+G161=0),"",D161/(D161+G161))</f>
        <v>0.374066530889342</v>
      </c>
      <c r="K161" s="47" t="n">
        <f aca="false">IF(E161="","",E161/(E161+H161))</f>
        <v>0.384934346924672</v>
      </c>
      <c r="L161" s="76" t="n">
        <f aca="false">IF(OR(K161="",J161=""),"",(J161-K161)*100)</f>
        <v>-1.08678160353302</v>
      </c>
      <c r="M161" s="36" t="n">
        <v>2.20932000889648</v>
      </c>
      <c r="N161" s="36" t="n">
        <v>1.31977300368686</v>
      </c>
      <c r="O161" s="36" t="n">
        <f aca="false">SQRT(M161^2+N161^2)</f>
        <v>2.57349872410518</v>
      </c>
      <c r="P161" s="47" t="n">
        <f aca="false">IF(J161="","",MAX(0,J161-1.96*O161/100))</f>
        <v>0.32362595589688</v>
      </c>
      <c r="Q161" s="47" t="n">
        <f aca="false">IF(J161="","",MIN(1,J161+1.96*O161/100))</f>
        <v>0.424507105881803</v>
      </c>
      <c r="R161" s="32" t="str">
        <f aca="false">IF(L161="","",IF(ABS(L161)&lt;=O161,"Yes","No"))</f>
        <v>Yes</v>
      </c>
      <c r="S161" s="32" t="str">
        <f aca="false">IF(L161="","",IF(ABS(L161)&lt;=1.96*O161,"Yes","No"))</f>
        <v>Yes</v>
      </c>
      <c r="T161" s="66" t="n">
        <f aca="false">IF(D161="","",ROUND(SQRT(((D161+G161)*O161/100)^2+(J161*(D161+G161)*0.07717)^2),0))</f>
        <v>57</v>
      </c>
      <c r="U161" s="32"/>
    </row>
    <row r="162" customFormat="false" ht="15" hidden="false" customHeight="false" outlineLevel="0" collapsed="false">
      <c r="A162" s="32" t="s">
        <v>256</v>
      </c>
      <c r="B162" s="32" t="s">
        <v>371</v>
      </c>
      <c r="C162" s="32" t="s">
        <v>377</v>
      </c>
      <c r="D162" s="66" t="n">
        <v>507</v>
      </c>
      <c r="E162" s="66" t="n">
        <v>492</v>
      </c>
      <c r="F162" s="75" t="n">
        <f aca="false">IF(E162="","",D162-E162)</f>
        <v>15</v>
      </c>
      <c r="G162" s="66" t="n">
        <v>692</v>
      </c>
      <c r="H162" s="66" t="n">
        <v>675</v>
      </c>
      <c r="I162" s="75" t="n">
        <f aca="false">IF(H162="","",G162-H162)</f>
        <v>17</v>
      </c>
      <c r="J162" s="47" t="n">
        <f aca="false">IF(OR(D162="",D162+G162=0),"",D162/(D162+G162))</f>
        <v>0.422852376980817</v>
      </c>
      <c r="K162" s="47" t="n">
        <f aca="false">IF(E162="","",E162/(E162+H162))</f>
        <v>0.42159383033419</v>
      </c>
      <c r="L162" s="76" t="n">
        <f aca="false">IF(OR(K162="",J162=""),"",(J162-K162)*100)</f>
        <v>0.125854664662711</v>
      </c>
      <c r="M162" s="36" t="n">
        <v>2.20932000889648</v>
      </c>
      <c r="N162" s="36" t="n">
        <v>1.31977300368686</v>
      </c>
      <c r="O162" s="36" t="n">
        <f aca="false">SQRT(M162^2+N162^2)</f>
        <v>2.57349872410518</v>
      </c>
      <c r="P162" s="47" t="n">
        <f aca="false">IF(J162="","",MAX(0,J162-1.96*O162/100))</f>
        <v>0.372411801988356</v>
      </c>
      <c r="Q162" s="47" t="n">
        <f aca="false">IF(J162="","",MIN(1,J162+1.96*O162/100))</f>
        <v>0.473292951973279</v>
      </c>
      <c r="R162" s="32" t="str">
        <f aca="false">IF(L162="","",IF(ABS(L162)&lt;=O162,"Yes","No"))</f>
        <v>Yes</v>
      </c>
      <c r="S162" s="32" t="str">
        <f aca="false">IF(L162="","",IF(ABS(L162)&lt;=1.96*O162,"Yes","No"))</f>
        <v>Yes</v>
      </c>
      <c r="T162" s="66" t="n">
        <f aca="false">IF(D162="","",ROUND(SQRT(((D162+G162)*O162/100)^2+(J162*(D162+G162)*0.07717)^2),0))</f>
        <v>50</v>
      </c>
      <c r="U162" s="32"/>
    </row>
    <row r="163" customFormat="false" ht="15" hidden="false" customHeight="false" outlineLevel="0" collapsed="false">
      <c r="A163" s="32" t="s">
        <v>256</v>
      </c>
      <c r="B163" s="32" t="s">
        <v>378</v>
      </c>
      <c r="C163" s="32" t="s">
        <v>379</v>
      </c>
      <c r="D163" s="66" t="n">
        <v>678</v>
      </c>
      <c r="E163" s="66" t="n">
        <v>668</v>
      </c>
      <c r="F163" s="75" t="n">
        <f aca="false">IF(E163="","",D163-E163)</f>
        <v>10</v>
      </c>
      <c r="G163" s="66" t="n">
        <v>711</v>
      </c>
      <c r="H163" s="66" t="n">
        <v>693</v>
      </c>
      <c r="I163" s="75" t="n">
        <f aca="false">IF(H163="","",G163-H163)</f>
        <v>18</v>
      </c>
      <c r="J163" s="47" t="n">
        <f aca="false">IF(OR(D163="",D163+G163=0),"",D163/(D163+G163))</f>
        <v>0.488120950323974</v>
      </c>
      <c r="K163" s="47" t="n">
        <f aca="false">IF(E163="","",E163/(E163+H163))</f>
        <v>0.490815576781778</v>
      </c>
      <c r="L163" s="76" t="n">
        <f aca="false">IF(OR(K163="",J163=""),"",(J163-K163)*100)</f>
        <v>-0.269462645780405</v>
      </c>
      <c r="M163" s="36" t="n">
        <v>2.20932000889648</v>
      </c>
      <c r="N163" s="36" t="n">
        <v>1.31977300368686</v>
      </c>
      <c r="O163" s="36" t="n">
        <f aca="false">SQRT(M163^2+N163^2)</f>
        <v>2.57349872410518</v>
      </c>
      <c r="P163" s="47" t="n">
        <f aca="false">IF(J163="","",MAX(0,J163-1.96*O163/100))</f>
        <v>0.437680375331513</v>
      </c>
      <c r="Q163" s="47" t="n">
        <f aca="false">IF(J163="","",MIN(1,J163+1.96*O163/100))</f>
        <v>0.538561525316436</v>
      </c>
      <c r="R163" s="32" t="str">
        <f aca="false">IF(L163="","",IF(ABS(L163)&lt;=O163,"Yes","No"))</f>
        <v>Yes</v>
      </c>
      <c r="S163" s="32" t="str">
        <f aca="false">IF(L163="","",IF(ABS(L163)&lt;=1.96*O163,"Yes","No"))</f>
        <v>Yes</v>
      </c>
      <c r="T163" s="66" t="n">
        <f aca="false">IF(D163="","",ROUND(SQRT(((D163+G163)*O163/100)^2+(J163*(D163+G163)*0.07717)^2),0))</f>
        <v>63</v>
      </c>
      <c r="U163" s="32"/>
    </row>
    <row r="164" customFormat="false" ht="15" hidden="false" customHeight="false" outlineLevel="0" collapsed="false">
      <c r="A164" s="32" t="s">
        <v>256</v>
      </c>
      <c r="B164" s="32" t="s">
        <v>378</v>
      </c>
      <c r="C164" s="32" t="s">
        <v>380</v>
      </c>
      <c r="D164" s="66" t="n">
        <v>802</v>
      </c>
      <c r="E164" s="66" t="n">
        <v>803</v>
      </c>
      <c r="F164" s="75" t="n">
        <f aca="false">IF(E164="","",D164-E164)</f>
        <v>-1</v>
      </c>
      <c r="G164" s="66" t="n">
        <v>820</v>
      </c>
      <c r="H164" s="66" t="n">
        <v>818</v>
      </c>
      <c r="I164" s="75" t="n">
        <f aca="false">IF(H164="","",G164-H164)</f>
        <v>2</v>
      </c>
      <c r="J164" s="47" t="n">
        <f aca="false">IF(OR(D164="",D164+G164=0),"",D164/(D164+G164))</f>
        <v>0.494451294697904</v>
      </c>
      <c r="K164" s="47" t="n">
        <f aca="false">IF(E164="","",E164/(E164+H164))</f>
        <v>0.495373226403455</v>
      </c>
      <c r="L164" s="76" t="n">
        <f aca="false">IF(OR(K164="",J164=""),"",(J164-K164)*100)</f>
        <v>-0.0921931705550827</v>
      </c>
      <c r="M164" s="36" t="n">
        <v>2.20932000889648</v>
      </c>
      <c r="N164" s="36" t="n">
        <v>1.31977300368686</v>
      </c>
      <c r="O164" s="36" t="n">
        <f aca="false">SQRT(M164^2+N164^2)</f>
        <v>2.57349872410518</v>
      </c>
      <c r="P164" s="47" t="n">
        <f aca="false">IF(J164="","",MAX(0,J164-1.96*O164/100))</f>
        <v>0.444010719705442</v>
      </c>
      <c r="Q164" s="47" t="n">
        <f aca="false">IF(J164="","",MIN(1,J164+1.96*O164/100))</f>
        <v>0.544891869690365</v>
      </c>
      <c r="R164" s="32" t="str">
        <f aca="false">IF(L164="","",IF(ABS(L164)&lt;=O164,"Yes","No"))</f>
        <v>Yes</v>
      </c>
      <c r="S164" s="32" t="str">
        <f aca="false">IF(L164="","",IF(ABS(L164)&lt;=1.96*O164,"Yes","No"))</f>
        <v>Yes</v>
      </c>
      <c r="T164" s="66" t="n">
        <f aca="false">IF(D164="","",ROUND(SQRT(((D164+G164)*O164/100)^2+(J164*(D164+G164)*0.07717)^2),0))</f>
        <v>75</v>
      </c>
      <c r="U164" s="32"/>
    </row>
    <row r="165" customFormat="false" ht="15" hidden="false" customHeight="false" outlineLevel="0" collapsed="false">
      <c r="A165" s="32" t="s">
        <v>256</v>
      </c>
      <c r="B165" s="32" t="s">
        <v>378</v>
      </c>
      <c r="C165" s="32" t="s">
        <v>381</v>
      </c>
      <c r="D165" s="66" t="n">
        <v>339</v>
      </c>
      <c r="E165" s="66" t="n">
        <v>342</v>
      </c>
      <c r="F165" s="75" t="n">
        <f aca="false">IF(E165="","",D165-E165)</f>
        <v>-3</v>
      </c>
      <c r="G165" s="66" t="n">
        <v>355</v>
      </c>
      <c r="H165" s="66" t="n">
        <v>358</v>
      </c>
      <c r="I165" s="75" t="n">
        <f aca="false">IF(H165="","",G165-H165)</f>
        <v>-3</v>
      </c>
      <c r="J165" s="47" t="n">
        <f aca="false">IF(OR(D165="",D165+G165=0),"",D165/(D165+G165))</f>
        <v>0.488472622478386</v>
      </c>
      <c r="K165" s="47" t="n">
        <f aca="false">IF(E165="","",E165/(E165+H165))</f>
        <v>0.488571428571429</v>
      </c>
      <c r="L165" s="76" t="n">
        <f aca="false">IF(OR(K165="",J165=""),"",(J165-K165)*100)</f>
        <v>-0.00988060930423584</v>
      </c>
      <c r="M165" s="36" t="n">
        <v>2.96262140037222</v>
      </c>
      <c r="N165" s="36" t="n">
        <v>1.31977300368686</v>
      </c>
      <c r="O165" s="36" t="n">
        <f aca="false">SQRT(M165^2+N165^2)</f>
        <v>3.24328943253668</v>
      </c>
      <c r="P165" s="47" t="n">
        <f aca="false">IF(J165="","",MAX(0,J165-1.96*O165/100))</f>
        <v>0.424904149600667</v>
      </c>
      <c r="Q165" s="47" t="n">
        <f aca="false">IF(J165="","",MIN(1,J165+1.96*O165/100))</f>
        <v>0.552041095356105</v>
      </c>
      <c r="R165" s="32" t="str">
        <f aca="false">IF(L165="","",IF(ABS(L165)&lt;=O165,"Yes","No"))</f>
        <v>Yes</v>
      </c>
      <c r="S165" s="32" t="str">
        <f aca="false">IF(L165="","",IF(ABS(L165)&lt;=1.96*O165,"Yes","No"))</f>
        <v>Yes</v>
      </c>
      <c r="T165" s="66" t="n">
        <f aca="false">IF(D165="","",ROUND(SQRT(((D165+G165)*O165/100)^2+(J165*(D165+G165)*0.14577)^2),0))</f>
        <v>54</v>
      </c>
      <c r="U165" s="32"/>
    </row>
    <row r="166" customFormat="false" ht="15" hidden="false" customHeight="false" outlineLevel="0" collapsed="false">
      <c r="A166" s="32" t="s">
        <v>256</v>
      </c>
      <c r="B166" s="32" t="s">
        <v>378</v>
      </c>
      <c r="C166" s="32" t="s">
        <v>382</v>
      </c>
      <c r="D166" s="66" t="n">
        <v>411</v>
      </c>
      <c r="E166" s="66" t="n">
        <v>411</v>
      </c>
      <c r="F166" s="75" t="n">
        <f aca="false">IF(E166="","",D166-E166)</f>
        <v>0</v>
      </c>
      <c r="G166" s="66" t="n">
        <v>416</v>
      </c>
      <c r="H166" s="66" t="n">
        <v>417</v>
      </c>
      <c r="I166" s="75" t="n">
        <f aca="false">IF(H166="","",G166-H166)</f>
        <v>-1</v>
      </c>
      <c r="J166" s="47" t="n">
        <f aca="false">IF(OR(D166="",D166+G166=0),"",D166/(D166+G166))</f>
        <v>0.496977025392987</v>
      </c>
      <c r="K166" s="47" t="n">
        <f aca="false">IF(E166="","",E166/(E166+H166))</f>
        <v>0.496376811594203</v>
      </c>
      <c r="L166" s="76" t="n">
        <f aca="false">IF(OR(K166="",J166=""),"",(J166-K166)*100)</f>
        <v>0.0600213798783833</v>
      </c>
      <c r="M166" s="36" t="n">
        <v>2.14581777665897</v>
      </c>
      <c r="N166" s="36" t="n">
        <v>1.31977300368686</v>
      </c>
      <c r="O166" s="36" t="n">
        <f aca="false">SQRT(M166^2+N166^2)</f>
        <v>2.51919326608466</v>
      </c>
      <c r="P166" s="47" t="n">
        <f aca="false">IF(J166="","",MAX(0,J166-1.96*O166/100))</f>
        <v>0.447600837377727</v>
      </c>
      <c r="Q166" s="47" t="n">
        <f aca="false">IF(J166="","",MIN(1,J166+1.96*O166/100))</f>
        <v>0.546353213408246</v>
      </c>
      <c r="R166" s="32" t="str">
        <f aca="false">IF(L166="","",IF(ABS(L166)&lt;=O166,"Yes","No"))</f>
        <v>Yes</v>
      </c>
      <c r="S166" s="32" t="str">
        <f aca="false">IF(L166="","",IF(ABS(L166)&lt;=1.96*O166,"Yes","No"))</f>
        <v>Yes</v>
      </c>
      <c r="T166" s="66" t="n">
        <f aca="false">IF(D166="","",ROUND(SQRT(((D166+G166)*O166/100)^2+(J166*(D166+G166)*0.09272)^2),0))</f>
        <v>43</v>
      </c>
      <c r="U166" s="32"/>
    </row>
    <row r="167" customFormat="false" ht="15" hidden="false" customHeight="false" outlineLevel="0" collapsed="false">
      <c r="A167" s="32" t="s">
        <v>256</v>
      </c>
      <c r="B167" s="32" t="s">
        <v>378</v>
      </c>
      <c r="C167" s="32" t="s">
        <v>383</v>
      </c>
      <c r="D167" s="66" t="n">
        <v>509</v>
      </c>
      <c r="E167" s="66" t="n">
        <v>525</v>
      </c>
      <c r="F167" s="75" t="n">
        <f aca="false">IF(E167="","",D167-E167)</f>
        <v>-16</v>
      </c>
      <c r="G167" s="66" t="n">
        <v>577</v>
      </c>
      <c r="H167" s="66" t="n">
        <v>552</v>
      </c>
      <c r="I167" s="75" t="n">
        <f aca="false">IF(H167="","",G167-H167)</f>
        <v>25</v>
      </c>
      <c r="J167" s="47" t="n">
        <f aca="false">IF(OR(D167="",D167+G167=0),"",D167/(D167+G167))</f>
        <v>0.468692449355433</v>
      </c>
      <c r="K167" s="47" t="n">
        <f aca="false">IF(E167="","",E167/(E167+H167))</f>
        <v>0.487465181058496</v>
      </c>
      <c r="L167" s="76" t="n">
        <f aca="false">IF(OR(K167="",J167=""),"",(J167-K167)*100)</f>
        <v>-1.8772731703063</v>
      </c>
      <c r="M167" s="36" t="n">
        <v>2.14581777665897</v>
      </c>
      <c r="N167" s="36" t="n">
        <v>1.31977300368686</v>
      </c>
      <c r="O167" s="36" t="n">
        <f aca="false">SQRT(M167^2+N167^2)</f>
        <v>2.51919326608466</v>
      </c>
      <c r="P167" s="47" t="n">
        <f aca="false">IF(J167="","",MAX(0,J167-1.96*O167/100))</f>
        <v>0.419316261340173</v>
      </c>
      <c r="Q167" s="47" t="n">
        <f aca="false">IF(J167="","",MIN(1,J167+1.96*O167/100))</f>
        <v>0.518068637370692</v>
      </c>
      <c r="R167" s="32" t="str">
        <f aca="false">IF(L167="","",IF(ABS(L167)&lt;=O167,"Yes","No"))</f>
        <v>Yes</v>
      </c>
      <c r="S167" s="32" t="str">
        <f aca="false">IF(L167="","",IF(ABS(L167)&lt;=1.96*O167,"Yes","No"))</f>
        <v>Yes</v>
      </c>
      <c r="T167" s="66" t="n">
        <f aca="false">IF(D167="","",ROUND(SQRT(((D167+G167)*O167/100)^2+(J167*(D167+G167)*0.09272)^2),0))</f>
        <v>55</v>
      </c>
      <c r="U167" s="32"/>
    </row>
    <row r="168" customFormat="false" ht="15" hidden="false" customHeight="false" outlineLevel="0" collapsed="false">
      <c r="A168" s="32" t="s">
        <v>256</v>
      </c>
      <c r="B168" s="32" t="s">
        <v>378</v>
      </c>
      <c r="C168" s="32" t="s">
        <v>384</v>
      </c>
      <c r="D168" s="66" t="n">
        <v>335</v>
      </c>
      <c r="E168" s="66" t="n">
        <v>313</v>
      </c>
      <c r="F168" s="75" t="n">
        <f aca="false">IF(E168="","",D168-E168)</f>
        <v>22</v>
      </c>
      <c r="G168" s="66" t="n">
        <v>376</v>
      </c>
      <c r="H168" s="66" t="n">
        <v>360</v>
      </c>
      <c r="I168" s="75" t="n">
        <f aca="false">IF(H168="","",G168-H168)</f>
        <v>16</v>
      </c>
      <c r="J168" s="47" t="n">
        <f aca="false">IF(OR(D168="",D168+G168=0),"",D168/(D168+G168))</f>
        <v>0.471167369901547</v>
      </c>
      <c r="K168" s="47" t="n">
        <f aca="false">IF(E168="","",E168/(E168+H168))</f>
        <v>0.465081723625557</v>
      </c>
      <c r="L168" s="76" t="n">
        <f aca="false">IF(OR(K168="",J168=""),"",(J168-K168)*100)</f>
        <v>0.60856462759899</v>
      </c>
      <c r="M168" s="36" t="n">
        <v>2.96262140037222</v>
      </c>
      <c r="N168" s="36" t="n">
        <v>1.31977300368686</v>
      </c>
      <c r="O168" s="36" t="n">
        <f aca="false">SQRT(M168^2+N168^2)</f>
        <v>3.24328943253668</v>
      </c>
      <c r="P168" s="47" t="n">
        <f aca="false">IF(J168="","",MAX(0,J168-1.96*O168/100))</f>
        <v>0.407598897023828</v>
      </c>
      <c r="Q168" s="47" t="n">
        <f aca="false">IF(J168="","",MIN(1,J168+1.96*O168/100))</f>
        <v>0.534735842779266</v>
      </c>
      <c r="R168" s="32" t="str">
        <f aca="false">IF(L168="","",IF(ABS(L168)&lt;=O168,"Yes","No"))</f>
        <v>Yes</v>
      </c>
      <c r="S168" s="32" t="str">
        <f aca="false">IF(L168="","",IF(ABS(L168)&lt;=1.96*O168,"Yes","No"))</f>
        <v>Yes</v>
      </c>
      <c r="T168" s="66" t="n">
        <f aca="false">IF(D168="","",ROUND(SQRT(((D168+G168)*O168/100)^2+(J168*(D168+G168)*0.14577)^2),0))</f>
        <v>54</v>
      </c>
      <c r="U168" s="32"/>
    </row>
    <row r="169" customFormat="false" ht="15" hidden="false" customHeight="false" outlineLevel="0" collapsed="false">
      <c r="A169" s="32" t="s">
        <v>256</v>
      </c>
      <c r="B169" s="32" t="s">
        <v>378</v>
      </c>
      <c r="C169" s="32" t="s">
        <v>385</v>
      </c>
      <c r="D169" s="66" t="n">
        <v>388</v>
      </c>
      <c r="E169" s="66" t="n">
        <v>415</v>
      </c>
      <c r="F169" s="75" t="n">
        <f aca="false">IF(E169="","",D169-E169)</f>
        <v>-27</v>
      </c>
      <c r="G169" s="66" t="n">
        <v>388</v>
      </c>
      <c r="H169" s="66" t="n">
        <v>371</v>
      </c>
      <c r="I169" s="75" t="n">
        <f aca="false">IF(H169="","",G169-H169)</f>
        <v>17</v>
      </c>
      <c r="J169" s="47" t="n">
        <f aca="false">IF(OR(D169="",D169+G169=0),"",D169/(D169+G169))</f>
        <v>0.5</v>
      </c>
      <c r="K169" s="47" t="n">
        <f aca="false">IF(E169="","",E169/(E169+H169))</f>
        <v>0.527989821882952</v>
      </c>
      <c r="L169" s="76" t="n">
        <f aca="false">IF(OR(K169="",J169=""),"",(J169-K169)*100)</f>
        <v>-2.79898218829516</v>
      </c>
      <c r="M169" s="36" t="n">
        <v>2.14581777665897</v>
      </c>
      <c r="N169" s="36" t="n">
        <v>1.31977300368686</v>
      </c>
      <c r="O169" s="36" t="n">
        <f aca="false">SQRT(M169^2+N169^2)</f>
        <v>2.51919326608466</v>
      </c>
      <c r="P169" s="47" t="n">
        <f aca="false">IF(J169="","",MAX(0,J169-1.96*O169/100))</f>
        <v>0.450623811984741</v>
      </c>
      <c r="Q169" s="47" t="n">
        <f aca="false">IF(J169="","",MIN(1,J169+1.96*O169/100))</f>
        <v>0.549376188015259</v>
      </c>
      <c r="R169" s="32" t="str">
        <f aca="false">IF(L169="","",IF(ABS(L169)&lt;=O169,"Yes","No"))</f>
        <v>No</v>
      </c>
      <c r="S169" s="32" t="str">
        <f aca="false">IF(L169="","",IF(ABS(L169)&lt;=1.96*O169,"Yes","No"))</f>
        <v>Yes</v>
      </c>
      <c r="T169" s="66" t="n">
        <f aca="false">IF(D169="","",ROUND(SQRT(((D169+G169)*O169/100)^2+(J169*(D169+G169)*0.09272)^2),0))</f>
        <v>41</v>
      </c>
      <c r="U169" s="32"/>
    </row>
    <row r="170" customFormat="false" ht="15" hidden="false" customHeight="false" outlineLevel="0" collapsed="false">
      <c r="A170" s="32" t="s">
        <v>256</v>
      </c>
      <c r="B170" s="32" t="s">
        <v>378</v>
      </c>
      <c r="C170" s="32" t="s">
        <v>386</v>
      </c>
      <c r="D170" s="66" t="n">
        <v>526</v>
      </c>
      <c r="E170" s="66" t="n">
        <v>533</v>
      </c>
      <c r="F170" s="75" t="n">
        <f aca="false">IF(E170="","",D170-E170)</f>
        <v>-7</v>
      </c>
      <c r="G170" s="66" t="n">
        <v>544</v>
      </c>
      <c r="H170" s="66" t="n">
        <v>535</v>
      </c>
      <c r="I170" s="75" t="n">
        <f aca="false">IF(H170="","",G170-H170)</f>
        <v>9</v>
      </c>
      <c r="J170" s="47" t="n">
        <f aca="false">IF(OR(D170="",D170+G170=0),"",D170/(D170+G170))</f>
        <v>0.491588785046729</v>
      </c>
      <c r="K170" s="47" t="n">
        <f aca="false">IF(E170="","",E170/(E170+H170))</f>
        <v>0.499063670411985</v>
      </c>
      <c r="L170" s="76" t="n">
        <f aca="false">IF(OR(K170="",J170=""),"",(J170-K170)*100)</f>
        <v>-0.747488536525603</v>
      </c>
      <c r="M170" s="36" t="n">
        <v>2.14581777665897</v>
      </c>
      <c r="N170" s="36" t="n">
        <v>1.31977300368686</v>
      </c>
      <c r="O170" s="36" t="n">
        <f aca="false">SQRT(M170^2+N170^2)</f>
        <v>2.51919326608466</v>
      </c>
      <c r="P170" s="47" t="n">
        <f aca="false">IF(J170="","",MAX(0,J170-1.96*O170/100))</f>
        <v>0.44221259703147</v>
      </c>
      <c r="Q170" s="47" t="n">
        <f aca="false">IF(J170="","",MIN(1,J170+1.96*O170/100))</f>
        <v>0.540964973061988</v>
      </c>
      <c r="R170" s="32" t="str">
        <f aca="false">IF(L170="","",IF(ABS(L170)&lt;=O170,"Yes","No"))</f>
        <v>Yes</v>
      </c>
      <c r="S170" s="32" t="str">
        <f aca="false">IF(L170="","",IF(ABS(L170)&lt;=1.96*O170,"Yes","No"))</f>
        <v>Yes</v>
      </c>
      <c r="T170" s="66" t="n">
        <f aca="false">IF(D170="","",ROUND(SQRT(((D170+G170)*O170/100)^2+(J170*(D170+G170)*0.09272)^2),0))</f>
        <v>56</v>
      </c>
      <c r="U170" s="32"/>
    </row>
    <row r="171" customFormat="false" ht="15" hidden="false" customHeight="false" outlineLevel="0" collapsed="false">
      <c r="A171" s="32" t="s">
        <v>256</v>
      </c>
      <c r="B171" s="32" t="s">
        <v>387</v>
      </c>
      <c r="C171" s="32" t="s">
        <v>388</v>
      </c>
      <c r="D171" s="66" t="n">
        <v>251</v>
      </c>
      <c r="E171" s="66" t="n">
        <v>242</v>
      </c>
      <c r="F171" s="75" t="n">
        <f aca="false">IF(E171="","",D171-E171)</f>
        <v>9</v>
      </c>
      <c r="G171" s="66" t="n">
        <v>334</v>
      </c>
      <c r="H171" s="66" t="n">
        <v>337</v>
      </c>
      <c r="I171" s="75" t="n">
        <f aca="false">IF(H171="","",G171-H171)</f>
        <v>-3</v>
      </c>
      <c r="J171" s="47" t="n">
        <f aca="false">IF(OR(D171="",D171+G171=0),"",D171/(D171+G171))</f>
        <v>0.429059829059829</v>
      </c>
      <c r="K171" s="47" t="n">
        <f aca="false">IF(E171="","",E171/(E171+H171))</f>
        <v>0.417962003454231</v>
      </c>
      <c r="L171" s="76" t="n">
        <f aca="false">IF(OR(K171="",J171=""),"",(J171-K171)*100)</f>
        <v>1.10978256055976</v>
      </c>
      <c r="M171" s="36" t="n">
        <v>2.96262140037222</v>
      </c>
      <c r="N171" s="36" t="n">
        <v>1.31977300368686</v>
      </c>
      <c r="O171" s="36" t="n">
        <f aca="false">SQRT(M171^2+N171^2)</f>
        <v>3.24328943253668</v>
      </c>
      <c r="P171" s="47" t="n">
        <f aca="false">IF(J171="","",MAX(0,J171-1.96*O171/100))</f>
        <v>0.36549135618211</v>
      </c>
      <c r="Q171" s="47" t="n">
        <f aca="false">IF(J171="","",MIN(1,J171+1.96*O171/100))</f>
        <v>0.492628301937548</v>
      </c>
      <c r="R171" s="32" t="str">
        <f aca="false">IF(L171="","",IF(ABS(L171)&lt;=O171,"Yes","No"))</f>
        <v>Yes</v>
      </c>
      <c r="S171" s="32" t="str">
        <f aca="false">IF(L171="","",IF(ABS(L171)&lt;=1.96*O171,"Yes","No"))</f>
        <v>Yes</v>
      </c>
      <c r="T171" s="66" t="n">
        <f aca="false">IF(D171="","",ROUND(SQRT(((D171+G171)*O171/100)^2+(J171*(D171+G171)*0.14577)^2),0))</f>
        <v>41</v>
      </c>
      <c r="U171" s="32"/>
    </row>
    <row r="172" customFormat="false" ht="15" hidden="false" customHeight="false" outlineLevel="0" collapsed="false">
      <c r="A172" s="32" t="s">
        <v>256</v>
      </c>
      <c r="B172" s="32" t="s">
        <v>387</v>
      </c>
      <c r="C172" s="32" t="s">
        <v>389</v>
      </c>
      <c r="D172" s="66" t="n">
        <v>203</v>
      </c>
      <c r="E172" s="66" t="n">
        <v>187</v>
      </c>
      <c r="F172" s="75" t="n">
        <f aca="false">IF(E172="","",D172-E172)</f>
        <v>16</v>
      </c>
      <c r="G172" s="66" t="n">
        <v>287</v>
      </c>
      <c r="H172" s="66" t="n">
        <v>292</v>
      </c>
      <c r="I172" s="75" t="n">
        <f aca="false">IF(H172="","",G172-H172)</f>
        <v>-5</v>
      </c>
      <c r="J172" s="47" t="n">
        <f aca="false">IF(OR(D172="",D172+G172=0),"",D172/(D172+G172))</f>
        <v>0.414285714285714</v>
      </c>
      <c r="K172" s="47" t="n">
        <f aca="false">IF(E172="","",E172/(E172+H172))</f>
        <v>0.390396659707724</v>
      </c>
      <c r="L172" s="76" t="n">
        <f aca="false">IF(OR(K172="",J172=""),"",(J172-K172)*100)</f>
        <v>2.38890545779899</v>
      </c>
      <c r="M172" s="36" t="n">
        <v>2.96262140037222</v>
      </c>
      <c r="N172" s="36" t="n">
        <v>1.31977300368686</v>
      </c>
      <c r="O172" s="36" t="n">
        <f aca="false">SQRT(M172^2+N172^2)</f>
        <v>3.24328943253668</v>
      </c>
      <c r="P172" s="47" t="n">
        <f aca="false">IF(J172="","",MAX(0,J172-1.96*O172/100))</f>
        <v>0.350717241407995</v>
      </c>
      <c r="Q172" s="47" t="n">
        <f aca="false">IF(J172="","",MIN(1,J172+1.96*O172/100))</f>
        <v>0.477854187163433</v>
      </c>
      <c r="R172" s="32" t="str">
        <f aca="false">IF(L172="","",IF(ABS(L172)&lt;=O172,"Yes","No"))</f>
        <v>Yes</v>
      </c>
      <c r="S172" s="32" t="str">
        <f aca="false">IF(L172="","",IF(ABS(L172)&lt;=1.96*O172,"Yes","No"))</f>
        <v>Yes</v>
      </c>
      <c r="T172" s="66" t="n">
        <f aca="false">IF(D172="","",ROUND(SQRT(((D172+G172)*O172/100)^2+(J172*(D172+G172)*0.14577)^2),0))</f>
        <v>34</v>
      </c>
      <c r="U172" s="32"/>
    </row>
    <row r="173" customFormat="false" ht="15" hidden="false" customHeight="false" outlineLevel="0" collapsed="false">
      <c r="A173" s="32" t="s">
        <v>256</v>
      </c>
      <c r="B173" s="32" t="s">
        <v>387</v>
      </c>
      <c r="C173" s="32" t="s">
        <v>390</v>
      </c>
      <c r="D173" s="66" t="n">
        <v>380</v>
      </c>
      <c r="E173" s="66" t="n">
        <v>371</v>
      </c>
      <c r="F173" s="75" t="n">
        <f aca="false">IF(E173="","",D173-E173)</f>
        <v>9</v>
      </c>
      <c r="G173" s="66" t="n">
        <v>544</v>
      </c>
      <c r="H173" s="66" t="n">
        <v>527</v>
      </c>
      <c r="I173" s="75" t="n">
        <f aca="false">IF(H173="","",G173-H173)</f>
        <v>17</v>
      </c>
      <c r="J173" s="47" t="n">
        <f aca="false">IF(OR(D173="",D173+G173=0),"",D173/(D173+G173))</f>
        <v>0.411255411255411</v>
      </c>
      <c r="K173" s="47" t="n">
        <f aca="false">IF(E173="","",E173/(E173+H173))</f>
        <v>0.413140311804009</v>
      </c>
      <c r="L173" s="76" t="n">
        <f aca="false">IF(OR(K173="",J173=""),"",(J173-K173)*100)</f>
        <v>-0.188490054859763</v>
      </c>
      <c r="M173" s="36" t="n">
        <v>2.14581777665897</v>
      </c>
      <c r="N173" s="36" t="n">
        <v>1.31977300368686</v>
      </c>
      <c r="O173" s="36" t="n">
        <f aca="false">SQRT(M173^2+N173^2)</f>
        <v>2.51919326608466</v>
      </c>
      <c r="P173" s="47" t="n">
        <f aca="false">IF(J173="","",MAX(0,J173-1.96*O173/100))</f>
        <v>0.361879223240152</v>
      </c>
      <c r="Q173" s="47" t="n">
        <f aca="false">IF(J173="","",MIN(1,J173+1.96*O173/100))</f>
        <v>0.460631599270671</v>
      </c>
      <c r="R173" s="32" t="str">
        <f aca="false">IF(L173="","",IF(ABS(L173)&lt;=O173,"Yes","No"))</f>
        <v>Yes</v>
      </c>
      <c r="S173" s="32" t="str">
        <f aca="false">IF(L173="","",IF(ABS(L173)&lt;=1.96*O173,"Yes","No"))</f>
        <v>Yes</v>
      </c>
      <c r="T173" s="66" t="n">
        <f aca="false">IF(D173="","",ROUND(SQRT(((D173+G173)*O173/100)^2+(J173*(D173+G173)*0.09272)^2),0))</f>
        <v>42</v>
      </c>
      <c r="U173" s="32"/>
    </row>
    <row r="174" customFormat="false" ht="15" hidden="false" customHeight="false" outlineLevel="0" collapsed="false">
      <c r="A174" s="32" t="s">
        <v>256</v>
      </c>
      <c r="B174" s="32" t="s">
        <v>391</v>
      </c>
      <c r="C174" s="32" t="s">
        <v>392</v>
      </c>
      <c r="D174" s="66" t="n">
        <v>922</v>
      </c>
      <c r="E174" s="66" t="n">
        <v>912</v>
      </c>
      <c r="F174" s="75" t="n">
        <f aca="false">IF(E174="","",D174-E174)</f>
        <v>10</v>
      </c>
      <c r="G174" s="66" t="n">
        <v>942</v>
      </c>
      <c r="H174" s="66" t="n">
        <v>964</v>
      </c>
      <c r="I174" s="75" t="n">
        <f aca="false">IF(H174="","",G174-H174)</f>
        <v>-22</v>
      </c>
      <c r="J174" s="47" t="n">
        <f aca="false">IF(OR(D174="",D174+G174=0),"",D174/(D174+G174))</f>
        <v>0.494635193133047</v>
      </c>
      <c r="K174" s="47" t="n">
        <f aca="false">IF(E174="","",E174/(E174+H174))</f>
        <v>0.486140724946695</v>
      </c>
      <c r="L174" s="76" t="n">
        <f aca="false">IF(OR(K174="",J174=""),"",(J174-K174)*100)</f>
        <v>0.849446818635213</v>
      </c>
      <c r="M174" s="36" t="n">
        <v>2.20932000889648</v>
      </c>
      <c r="N174" s="36" t="n">
        <v>1.31977300368686</v>
      </c>
      <c r="O174" s="36" t="n">
        <f aca="false">SQRT(M174^2+N174^2)</f>
        <v>2.57349872410518</v>
      </c>
      <c r="P174" s="47" t="n">
        <f aca="false">IF(J174="","",MAX(0,J174-1.96*O174/100))</f>
        <v>0.444194618140586</v>
      </c>
      <c r="Q174" s="47" t="n">
        <f aca="false">IF(J174="","",MIN(1,J174+1.96*O174/100))</f>
        <v>0.545075768125509</v>
      </c>
      <c r="R174" s="32" t="str">
        <f aca="false">IF(L174="","",IF(ABS(L174)&lt;=O174,"Yes","No"))</f>
        <v>Yes</v>
      </c>
      <c r="S174" s="32" t="str">
        <f aca="false">IF(L174="","",IF(ABS(L174)&lt;=1.96*O174,"Yes","No"))</f>
        <v>Yes</v>
      </c>
      <c r="T174" s="66" t="n">
        <f aca="false">IF(D174="","",ROUND(SQRT(((D174+G174)*O174/100)^2+(J174*(D174+G174)*0.07717)^2),0))</f>
        <v>86</v>
      </c>
      <c r="U174" s="32"/>
    </row>
    <row r="175" customFormat="false" ht="15" hidden="false" customHeight="false" outlineLevel="0" collapsed="false">
      <c r="A175" s="32" t="s">
        <v>256</v>
      </c>
      <c r="B175" s="32" t="s">
        <v>391</v>
      </c>
      <c r="C175" s="32" t="s">
        <v>393</v>
      </c>
      <c r="D175" s="66" t="n">
        <v>476</v>
      </c>
      <c r="E175" s="66" t="n">
        <v>449</v>
      </c>
      <c r="F175" s="75" t="n">
        <f aca="false">IF(E175="","",D175-E175)</f>
        <v>27</v>
      </c>
      <c r="G175" s="66" t="n">
        <v>459</v>
      </c>
      <c r="H175" s="66" t="n">
        <v>448</v>
      </c>
      <c r="I175" s="75" t="n">
        <f aca="false">IF(H175="","",G175-H175)</f>
        <v>11</v>
      </c>
      <c r="J175" s="47" t="n">
        <f aca="false">IF(OR(D175="",D175+G175=0),"",D175/(D175+G175))</f>
        <v>0.509090909090909</v>
      </c>
      <c r="K175" s="47" t="n">
        <f aca="false">IF(E175="","",E175/(E175+H175))</f>
        <v>0.500557413600892</v>
      </c>
      <c r="L175" s="76" t="n">
        <f aca="false">IF(OR(K175="",J175=""),"",(J175-K175)*100)</f>
        <v>0.853349549001714</v>
      </c>
      <c r="M175" s="36" t="n">
        <v>2.14581777665897</v>
      </c>
      <c r="N175" s="36" t="n">
        <v>1.31977300368686</v>
      </c>
      <c r="O175" s="36" t="n">
        <f aca="false">SQRT(M175^2+N175^2)</f>
        <v>2.51919326608466</v>
      </c>
      <c r="P175" s="47" t="n">
        <f aca="false">IF(J175="","",MAX(0,J175-1.96*O175/100))</f>
        <v>0.45971472107565</v>
      </c>
      <c r="Q175" s="47" t="n">
        <f aca="false">IF(J175="","",MIN(1,J175+1.96*O175/100))</f>
        <v>0.558467097106168</v>
      </c>
      <c r="R175" s="32" t="str">
        <f aca="false">IF(L175="","",IF(ABS(L175)&lt;=O175,"Yes","No"))</f>
        <v>Yes</v>
      </c>
      <c r="S175" s="32" t="str">
        <f aca="false">IF(L175="","",IF(ABS(L175)&lt;=1.96*O175,"Yes","No"))</f>
        <v>Yes</v>
      </c>
      <c r="T175" s="66" t="n">
        <f aca="false">IF(D175="","",ROUND(SQRT(((D175+G175)*O175/100)^2+(J175*(D175+G175)*0.09272)^2),0))</f>
        <v>50</v>
      </c>
      <c r="U175" s="32"/>
    </row>
    <row r="176" customFormat="false" ht="15" hidden="false" customHeight="false" outlineLevel="0" collapsed="false">
      <c r="A176" s="32" t="s">
        <v>256</v>
      </c>
      <c r="B176" s="32" t="s">
        <v>391</v>
      </c>
      <c r="C176" s="32" t="s">
        <v>394</v>
      </c>
      <c r="D176" s="66" t="n">
        <v>1219</v>
      </c>
      <c r="E176" s="66" t="n">
        <v>1161</v>
      </c>
      <c r="F176" s="75" t="n">
        <f aca="false">IF(E176="","",D176-E176)</f>
        <v>58</v>
      </c>
      <c r="G176" s="66" t="n">
        <v>962</v>
      </c>
      <c r="H176" s="66" t="n">
        <v>915</v>
      </c>
      <c r="I176" s="75" t="n">
        <f aca="false">IF(H176="","",G176-H176)</f>
        <v>47</v>
      </c>
      <c r="J176" s="47" t="n">
        <f aca="false">IF(OR(D176="",D176+G176=0),"",D176/(D176+G176))</f>
        <v>0.558917927556167</v>
      </c>
      <c r="K176" s="47" t="n">
        <f aca="false">IF(E176="","",E176/(E176+H176))</f>
        <v>0.559248554913295</v>
      </c>
      <c r="L176" s="76" t="n">
        <f aca="false">IF(OR(K176="",J176=""),"",(J176-K176)*100)</f>
        <v>-0.0330627357127966</v>
      </c>
      <c r="M176" s="36" t="n">
        <v>2.20932000889648</v>
      </c>
      <c r="N176" s="36" t="n">
        <v>1.31977300368686</v>
      </c>
      <c r="O176" s="36" t="n">
        <f aca="false">SQRT(M176^2+N176^2)</f>
        <v>2.57349872410518</v>
      </c>
      <c r="P176" s="47" t="n">
        <f aca="false">IF(J176="","",MAX(0,J176-1.96*O176/100))</f>
        <v>0.508477352563705</v>
      </c>
      <c r="Q176" s="47" t="n">
        <f aca="false">IF(J176="","",MIN(1,J176+1.96*O176/100))</f>
        <v>0.609358502548628</v>
      </c>
      <c r="R176" s="32" t="str">
        <f aca="false">IF(L176="","",IF(ABS(L176)&lt;=O176,"Yes","No"))</f>
        <v>Yes</v>
      </c>
      <c r="S176" s="32" t="str">
        <f aca="false">IF(L176="","",IF(ABS(L176)&lt;=1.96*O176,"Yes","No"))</f>
        <v>Yes</v>
      </c>
      <c r="T176" s="66" t="n">
        <f aca="false">IF(D176="","",ROUND(SQRT(((D176+G176)*O176/100)^2+(J176*(D176+G176)*0.07717)^2),0))</f>
        <v>110</v>
      </c>
      <c r="U176" s="32"/>
    </row>
    <row r="177" customFormat="false" ht="15" hidden="false" customHeight="false" outlineLevel="0" collapsed="false">
      <c r="A177" s="32" t="s">
        <v>256</v>
      </c>
      <c r="B177" s="32" t="s">
        <v>391</v>
      </c>
      <c r="C177" s="32" t="s">
        <v>395</v>
      </c>
      <c r="D177" s="66" t="n">
        <v>520</v>
      </c>
      <c r="E177" s="66" t="n">
        <v>534</v>
      </c>
      <c r="F177" s="75" t="n">
        <f aca="false">IF(E177="","",D177-E177)</f>
        <v>-14</v>
      </c>
      <c r="G177" s="66" t="n">
        <v>583</v>
      </c>
      <c r="H177" s="66" t="n">
        <v>577</v>
      </c>
      <c r="I177" s="75" t="n">
        <f aca="false">IF(H177="","",G177-H177)</f>
        <v>6</v>
      </c>
      <c r="J177" s="47" t="n">
        <f aca="false">IF(OR(D177="",D177+G177=0),"",D177/(D177+G177))</f>
        <v>0.471441523118767</v>
      </c>
      <c r="K177" s="47" t="n">
        <f aca="false">IF(E177="","",E177/(E177+H177))</f>
        <v>0.480648064806481</v>
      </c>
      <c r="L177" s="76" t="n">
        <f aca="false">IF(OR(K177="",J177=""),"",(J177-K177)*100)</f>
        <v>-0.920654168771362</v>
      </c>
      <c r="M177" s="36" t="n">
        <v>2.14581777665897</v>
      </c>
      <c r="N177" s="36" t="n">
        <v>1.31977300368686</v>
      </c>
      <c r="O177" s="36" t="n">
        <f aca="false">SQRT(M177^2+N177^2)</f>
        <v>2.51919326608466</v>
      </c>
      <c r="P177" s="47" t="n">
        <f aca="false">IF(J177="","",MAX(0,J177-1.96*O177/100))</f>
        <v>0.422065335103508</v>
      </c>
      <c r="Q177" s="47" t="n">
        <f aca="false">IF(J177="","",MIN(1,J177+1.96*O177/100))</f>
        <v>0.520817711134026</v>
      </c>
      <c r="R177" s="32" t="str">
        <f aca="false">IF(L177="","",IF(ABS(L177)&lt;=O177,"Yes","No"))</f>
        <v>Yes</v>
      </c>
      <c r="S177" s="32" t="str">
        <f aca="false">IF(L177="","",IF(ABS(L177)&lt;=1.96*O177,"Yes","No"))</f>
        <v>Yes</v>
      </c>
      <c r="T177" s="66" t="n">
        <f aca="false">IF(D177="","",ROUND(SQRT(((D177+G177)*O177/100)^2+(J177*(D177+G177)*0.09272)^2),0))</f>
        <v>56</v>
      </c>
      <c r="U177" s="32"/>
    </row>
    <row r="178" customFormat="false" ht="15" hidden="false" customHeight="false" outlineLevel="0" collapsed="false">
      <c r="A178" s="32" t="s">
        <v>256</v>
      </c>
      <c r="B178" s="32" t="s">
        <v>391</v>
      </c>
      <c r="C178" s="32" t="s">
        <v>396</v>
      </c>
      <c r="D178" s="66" t="n">
        <v>1083</v>
      </c>
      <c r="E178" s="66" t="n">
        <v>1123</v>
      </c>
      <c r="F178" s="75" t="n">
        <f aca="false">IF(E178="","",D178-E178)</f>
        <v>-40</v>
      </c>
      <c r="G178" s="66" t="n">
        <v>761</v>
      </c>
      <c r="H178" s="66" t="n">
        <v>741</v>
      </c>
      <c r="I178" s="75" t="n">
        <f aca="false">IF(H178="","",G178-H178)</f>
        <v>20</v>
      </c>
      <c r="J178" s="47" t="n">
        <f aca="false">IF(OR(D178="",D178+G178=0),"",D178/(D178+G178))</f>
        <v>0.587310195227766</v>
      </c>
      <c r="K178" s="47" t="n">
        <f aca="false">IF(E178="","",E178/(E178+H178))</f>
        <v>0.602467811158798</v>
      </c>
      <c r="L178" s="76" t="n">
        <f aca="false">IF(OR(K178="",J178=""),"",(J178-K178)*100)</f>
        <v>-1.51576159310326</v>
      </c>
      <c r="M178" s="36" t="n">
        <v>2.20932000889648</v>
      </c>
      <c r="N178" s="36" t="n">
        <v>1.31977300368686</v>
      </c>
      <c r="O178" s="36" t="n">
        <f aca="false">SQRT(M178^2+N178^2)</f>
        <v>2.57349872410518</v>
      </c>
      <c r="P178" s="47" t="n">
        <f aca="false">IF(J178="","",MAX(0,J178-1.96*O178/100))</f>
        <v>0.536869620235304</v>
      </c>
      <c r="Q178" s="47" t="n">
        <f aca="false">IF(J178="","",MIN(1,J178+1.96*O178/100))</f>
        <v>0.637750770220227</v>
      </c>
      <c r="R178" s="32" t="str">
        <f aca="false">IF(L178="","",IF(ABS(L178)&lt;=O178,"Yes","No"))</f>
        <v>Yes</v>
      </c>
      <c r="S178" s="32" t="str">
        <f aca="false">IF(L178="","",IF(ABS(L178)&lt;=1.96*O178,"Yes","No"))</f>
        <v>Yes</v>
      </c>
      <c r="T178" s="66" t="n">
        <f aca="false">IF(D178="","",ROUND(SQRT(((D178+G178)*O178/100)^2+(J178*(D178+G178)*0.07717)^2),0))</f>
        <v>96</v>
      </c>
      <c r="U178" s="32"/>
    </row>
    <row r="179" customFormat="false" ht="15" hidden="false" customHeight="false" outlineLevel="0" collapsed="false">
      <c r="A179" s="32" t="s">
        <v>256</v>
      </c>
      <c r="B179" s="32" t="s">
        <v>391</v>
      </c>
      <c r="C179" s="32" t="s">
        <v>397</v>
      </c>
      <c r="D179" s="66" t="n">
        <v>1040</v>
      </c>
      <c r="E179" s="66" t="n">
        <v>1054</v>
      </c>
      <c r="F179" s="75" t="n">
        <f aca="false">IF(E179="","",D179-E179)</f>
        <v>-14</v>
      </c>
      <c r="G179" s="66" t="n">
        <v>703</v>
      </c>
      <c r="H179" s="66" t="n">
        <v>706</v>
      </c>
      <c r="I179" s="75" t="n">
        <f aca="false">IF(H179="","",G179-H179)</f>
        <v>-3</v>
      </c>
      <c r="J179" s="47" t="n">
        <f aca="false">IF(OR(D179="",D179+G179=0),"",D179/(D179+G179))</f>
        <v>0.59667240390132</v>
      </c>
      <c r="K179" s="47" t="n">
        <f aca="false">IF(E179="","",E179/(E179+H179))</f>
        <v>0.598863636363636</v>
      </c>
      <c r="L179" s="76" t="n">
        <f aca="false">IF(OR(K179="",J179=""),"",(J179-K179)*100)</f>
        <v>-0.219123246231678</v>
      </c>
      <c r="M179" s="36" t="n">
        <v>2.20932000889648</v>
      </c>
      <c r="N179" s="36" t="n">
        <v>1.31977300368686</v>
      </c>
      <c r="O179" s="36" t="n">
        <f aca="false">SQRT(M179^2+N179^2)</f>
        <v>2.57349872410518</v>
      </c>
      <c r="P179" s="47" t="n">
        <f aca="false">IF(J179="","",MAX(0,J179-1.96*O179/100))</f>
        <v>0.546231828908858</v>
      </c>
      <c r="Q179" s="47" t="n">
        <f aca="false">IF(J179="","",MIN(1,J179+1.96*O179/100))</f>
        <v>0.647112978893781</v>
      </c>
      <c r="R179" s="32" t="str">
        <f aca="false">IF(L179="","",IF(ABS(L179)&lt;=O179,"Yes","No"))</f>
        <v>Yes</v>
      </c>
      <c r="S179" s="32" t="str">
        <f aca="false">IF(L179="","",IF(ABS(L179)&lt;=1.96*O179,"Yes","No"))</f>
        <v>Yes</v>
      </c>
      <c r="T179" s="66" t="n">
        <f aca="false">IF(D179="","",ROUND(SQRT(((D179+G179)*O179/100)^2+(J179*(D179+G179)*0.07717)^2),0))</f>
        <v>92</v>
      </c>
      <c r="U179" s="32"/>
    </row>
    <row r="180" customFormat="false" ht="15" hidden="false" customHeight="false" outlineLevel="0" collapsed="false">
      <c r="A180" s="32" t="s">
        <v>256</v>
      </c>
      <c r="B180" s="32" t="s">
        <v>391</v>
      </c>
      <c r="C180" s="32" t="s">
        <v>398</v>
      </c>
      <c r="D180" s="66" t="n">
        <v>479</v>
      </c>
      <c r="E180" s="66" t="n">
        <v>469</v>
      </c>
      <c r="F180" s="75" t="n">
        <f aca="false">IF(E180="","",D180-E180)</f>
        <v>10</v>
      </c>
      <c r="G180" s="66" t="n">
        <v>450</v>
      </c>
      <c r="H180" s="66" t="n">
        <v>468</v>
      </c>
      <c r="I180" s="75" t="n">
        <f aca="false">IF(H180="","",G180-H180)</f>
        <v>-18</v>
      </c>
      <c r="J180" s="47" t="n">
        <f aca="false">IF(OR(D180="",D180+G180=0),"",D180/(D180+G180))</f>
        <v>0.515608180839613</v>
      </c>
      <c r="K180" s="47" t="n">
        <f aca="false">IF(E180="","",E180/(E180+H180))</f>
        <v>0.500533617929562</v>
      </c>
      <c r="L180" s="76" t="n">
        <f aca="false">IF(OR(K180="",J180=""),"",(J180-K180)*100)</f>
        <v>1.50745629100501</v>
      </c>
      <c r="M180" s="36" t="n">
        <v>2.14581777665897</v>
      </c>
      <c r="N180" s="36" t="n">
        <v>1.31977300368686</v>
      </c>
      <c r="O180" s="36" t="n">
        <f aca="false">SQRT(M180^2+N180^2)</f>
        <v>2.51919326608466</v>
      </c>
      <c r="P180" s="47" t="n">
        <f aca="false">IF(J180="","",MAX(0,J180-1.96*O180/100))</f>
        <v>0.466231992824353</v>
      </c>
      <c r="Q180" s="47" t="n">
        <f aca="false">IF(J180="","",MIN(1,J180+1.96*O180/100))</f>
        <v>0.564984368854872</v>
      </c>
      <c r="R180" s="32" t="str">
        <f aca="false">IF(L180="","",IF(ABS(L180)&lt;=O180,"Yes","No"))</f>
        <v>Yes</v>
      </c>
      <c r="S180" s="32" t="str">
        <f aca="false">IF(L180="","",IF(ABS(L180)&lt;=1.96*O180,"Yes","No"))</f>
        <v>Yes</v>
      </c>
      <c r="T180" s="66" t="n">
        <f aca="false">IF(D180="","",ROUND(SQRT(((D180+G180)*O180/100)^2+(J180*(D180+G180)*0.09272)^2),0))</f>
        <v>50</v>
      </c>
      <c r="U180" s="32"/>
    </row>
    <row r="181" customFormat="false" ht="15" hidden="false" customHeight="false" outlineLevel="0" collapsed="false">
      <c r="A181" s="32" t="s">
        <v>256</v>
      </c>
      <c r="B181" s="32" t="s">
        <v>391</v>
      </c>
      <c r="C181" s="32" t="s">
        <v>399</v>
      </c>
      <c r="D181" s="66" t="n">
        <v>1306</v>
      </c>
      <c r="E181" s="66" t="n">
        <v>1317</v>
      </c>
      <c r="F181" s="75" t="n">
        <f aca="false">IF(E181="","",D181-E181)</f>
        <v>-11</v>
      </c>
      <c r="G181" s="66" t="n">
        <v>1316</v>
      </c>
      <c r="H181" s="66" t="n">
        <v>1291</v>
      </c>
      <c r="I181" s="75" t="n">
        <f aca="false">IF(H181="","",G181-H181)</f>
        <v>25</v>
      </c>
      <c r="J181" s="47" t="n">
        <f aca="false">IF(OR(D181="",D181+G181=0),"",D181/(D181+G181))</f>
        <v>0.498093058733791</v>
      </c>
      <c r="K181" s="47" t="n">
        <f aca="false">IF(E181="","",E181/(E181+H181))</f>
        <v>0.504984662576687</v>
      </c>
      <c r="L181" s="76" t="n">
        <f aca="false">IF(OR(K181="",J181=""),"",(J181-K181)*100)</f>
        <v>-0.689160384289617</v>
      </c>
      <c r="M181" s="36" t="n">
        <v>2.20932000889648</v>
      </c>
      <c r="N181" s="36" t="n">
        <v>1.31977300368686</v>
      </c>
      <c r="O181" s="36" t="n">
        <f aca="false">SQRT(M181^2+N181^2)</f>
        <v>2.57349872410518</v>
      </c>
      <c r="P181" s="47" t="n">
        <f aca="false">IF(J181="","",MAX(0,J181-1.96*O181/100))</f>
        <v>0.44765248374133</v>
      </c>
      <c r="Q181" s="47" t="n">
        <f aca="false">IF(J181="","",MIN(1,J181+1.96*O181/100))</f>
        <v>0.548533633726252</v>
      </c>
      <c r="R181" s="32" t="str">
        <f aca="false">IF(L181="","",IF(ABS(L181)&lt;=O181,"Yes","No"))</f>
        <v>Yes</v>
      </c>
      <c r="S181" s="32" t="str">
        <f aca="false">IF(L181="","",IF(ABS(L181)&lt;=1.96*O181,"Yes","No"))</f>
        <v>Yes</v>
      </c>
      <c r="T181" s="66" t="n">
        <f aca="false">IF(D181="","",ROUND(SQRT(((D181+G181)*O181/100)^2+(J181*(D181+G181)*0.07717)^2),0))</f>
        <v>121</v>
      </c>
      <c r="U181" s="32"/>
    </row>
    <row r="182" customFormat="false" ht="15" hidden="false" customHeight="false" outlineLevel="0" collapsed="false">
      <c r="A182" s="32" t="s">
        <v>256</v>
      </c>
      <c r="B182" s="32" t="s">
        <v>400</v>
      </c>
      <c r="C182" s="32" t="s">
        <v>401</v>
      </c>
      <c r="D182" s="66" t="n">
        <v>1011</v>
      </c>
      <c r="E182" s="66" t="n">
        <v>992</v>
      </c>
      <c r="F182" s="75" t="n">
        <f aca="false">IF(E182="","",D182-E182)</f>
        <v>19</v>
      </c>
      <c r="G182" s="66" t="n">
        <v>980</v>
      </c>
      <c r="H182" s="66" t="n">
        <v>983</v>
      </c>
      <c r="I182" s="75" t="n">
        <f aca="false">IF(H182="","",G182-H182)</f>
        <v>-3</v>
      </c>
      <c r="J182" s="47" t="n">
        <f aca="false">IF(OR(D182="",D182+G182=0),"",D182/(D182+G182))</f>
        <v>0.507785032646911</v>
      </c>
      <c r="K182" s="47" t="n">
        <f aca="false">IF(E182="","",E182/(E182+H182))</f>
        <v>0.502278481012658</v>
      </c>
      <c r="L182" s="76" t="n">
        <f aca="false">IF(OR(K182="",J182=""),"",(J182-K182)*100)</f>
        <v>0.550655163425284</v>
      </c>
      <c r="M182" s="36" t="n">
        <v>2.20932000889648</v>
      </c>
      <c r="N182" s="36" t="n">
        <v>1.31977300368686</v>
      </c>
      <c r="O182" s="36" t="n">
        <f aca="false">SQRT(M182^2+N182^2)</f>
        <v>2.57349872410518</v>
      </c>
      <c r="P182" s="47" t="n">
        <f aca="false">IF(J182="","",MAX(0,J182-1.96*O182/100))</f>
        <v>0.45734445765445</v>
      </c>
      <c r="Q182" s="47" t="n">
        <f aca="false">IF(J182="","",MIN(1,J182+1.96*O182/100))</f>
        <v>0.558225607639373</v>
      </c>
      <c r="R182" s="32" t="str">
        <f aca="false">IF(L182="","",IF(ABS(L182)&lt;=O182,"Yes","No"))</f>
        <v>Yes</v>
      </c>
      <c r="S182" s="32" t="str">
        <f aca="false">IF(L182="","",IF(ABS(L182)&lt;=1.96*O182,"Yes","No"))</f>
        <v>Yes</v>
      </c>
      <c r="T182" s="66" t="n">
        <f aca="false">IF(D182="","",ROUND(SQRT(((D182+G182)*O182/100)^2+(J182*(D182+G182)*0.07717)^2),0))</f>
        <v>93</v>
      </c>
      <c r="U182" s="32"/>
    </row>
    <row r="183" customFormat="false" ht="15" hidden="false" customHeight="false" outlineLevel="0" collapsed="false">
      <c r="A183" s="32" t="s">
        <v>256</v>
      </c>
      <c r="B183" s="32" t="s">
        <v>400</v>
      </c>
      <c r="C183" s="32" t="s">
        <v>402</v>
      </c>
      <c r="D183" s="66" t="n">
        <v>1276</v>
      </c>
      <c r="E183" s="66" t="n">
        <v>1311</v>
      </c>
      <c r="F183" s="75" t="n">
        <f aca="false">IF(E183="","",D183-E183)</f>
        <v>-35</v>
      </c>
      <c r="G183" s="66" t="n">
        <v>1287</v>
      </c>
      <c r="H183" s="66" t="n">
        <v>1258</v>
      </c>
      <c r="I183" s="75" t="n">
        <f aca="false">IF(H183="","",G183-H183)</f>
        <v>29</v>
      </c>
      <c r="J183" s="47" t="n">
        <f aca="false">IF(OR(D183="",D183+G183=0),"",D183/(D183+G183))</f>
        <v>0.497854077253219</v>
      </c>
      <c r="K183" s="47" t="n">
        <f aca="false">IF(E183="","",E183/(E183+H183))</f>
        <v>0.510315297781238</v>
      </c>
      <c r="L183" s="76" t="n">
        <f aca="false">IF(OR(K183="",J183=""),"",(J183-K183)*100)</f>
        <v>-1.2461220528019</v>
      </c>
      <c r="M183" s="36" t="n">
        <v>2.20932000889648</v>
      </c>
      <c r="N183" s="36" t="n">
        <v>1.31977300368686</v>
      </c>
      <c r="O183" s="36" t="n">
        <f aca="false">SQRT(M183^2+N183^2)</f>
        <v>2.57349872410518</v>
      </c>
      <c r="P183" s="47" t="n">
        <f aca="false">IF(J183="","",MAX(0,J183-1.96*O183/100))</f>
        <v>0.447413502260757</v>
      </c>
      <c r="Q183" s="47" t="n">
        <f aca="false">IF(J183="","",MIN(1,J183+1.96*O183/100))</f>
        <v>0.54829465224568</v>
      </c>
      <c r="R183" s="32" t="str">
        <f aca="false">IF(L183="","",IF(ABS(L183)&lt;=O183,"Yes","No"))</f>
        <v>Yes</v>
      </c>
      <c r="S183" s="32" t="str">
        <f aca="false">IF(L183="","",IF(ABS(L183)&lt;=1.96*O183,"Yes","No"))</f>
        <v>Yes</v>
      </c>
      <c r="T183" s="66" t="n">
        <f aca="false">IF(D183="","",ROUND(SQRT(((D183+G183)*O183/100)^2+(J183*(D183+G183)*0.07717)^2),0))</f>
        <v>119</v>
      </c>
      <c r="U183" s="32"/>
    </row>
    <row r="184" customFormat="false" ht="15" hidden="false" customHeight="false" outlineLevel="0" collapsed="false">
      <c r="A184" s="32" t="s">
        <v>256</v>
      </c>
      <c r="B184" s="32" t="s">
        <v>400</v>
      </c>
      <c r="C184" s="32" t="s">
        <v>403</v>
      </c>
      <c r="D184" s="66" t="n">
        <v>945</v>
      </c>
      <c r="E184" s="66" t="n">
        <v>914</v>
      </c>
      <c r="F184" s="75" t="n">
        <f aca="false">IF(E184="","",D184-E184)</f>
        <v>31</v>
      </c>
      <c r="G184" s="66" t="n">
        <v>1094</v>
      </c>
      <c r="H184" s="66" t="n">
        <v>1075</v>
      </c>
      <c r="I184" s="75" t="n">
        <f aca="false">IF(H184="","",G184-H184)</f>
        <v>19</v>
      </c>
      <c r="J184" s="47" t="n">
        <f aca="false">IF(OR(D184="",D184+G184=0),"",D184/(D184+G184))</f>
        <v>0.463462481608632</v>
      </c>
      <c r="K184" s="47" t="n">
        <f aca="false">IF(E184="","",E184/(E184+H184))</f>
        <v>0.459527400703871</v>
      </c>
      <c r="L184" s="76" t="n">
        <f aca="false">IF(OR(K184="",J184=""),"",(J184-K184)*100)</f>
        <v>0.393508090476041</v>
      </c>
      <c r="M184" s="36" t="n">
        <v>2.20932000889648</v>
      </c>
      <c r="N184" s="36" t="n">
        <v>1.31977300368686</v>
      </c>
      <c r="O184" s="36" t="n">
        <f aca="false">SQRT(M184^2+N184^2)</f>
        <v>2.57349872410518</v>
      </c>
      <c r="P184" s="47" t="n">
        <f aca="false">IF(J184="","",MAX(0,J184-1.96*O184/100))</f>
        <v>0.41302190661617</v>
      </c>
      <c r="Q184" s="47" t="n">
        <f aca="false">IF(J184="","",MIN(1,J184+1.96*O184/100))</f>
        <v>0.513903056601093</v>
      </c>
      <c r="R184" s="32" t="str">
        <f aca="false">IF(L184="","",IF(ABS(L184)&lt;=O184,"Yes","No"))</f>
        <v>Yes</v>
      </c>
      <c r="S184" s="32" t="str">
        <f aca="false">IF(L184="","",IF(ABS(L184)&lt;=1.96*O184,"Yes","No"))</f>
        <v>Yes</v>
      </c>
      <c r="T184" s="66" t="n">
        <f aca="false">IF(D184="","",ROUND(SQRT(((D184+G184)*O184/100)^2+(J184*(D184+G184)*0.07717)^2),0))</f>
        <v>90</v>
      </c>
      <c r="U184" s="32"/>
    </row>
    <row r="185" customFormat="false" ht="15" hidden="false" customHeight="false" outlineLevel="0" collapsed="false">
      <c r="A185" s="32" t="s">
        <v>256</v>
      </c>
      <c r="B185" s="32" t="s">
        <v>400</v>
      </c>
      <c r="C185" s="32" t="s">
        <v>404</v>
      </c>
      <c r="D185" s="66" t="n">
        <v>767</v>
      </c>
      <c r="E185" s="66" t="n">
        <v>735</v>
      </c>
      <c r="F185" s="75" t="n">
        <f aca="false">IF(E185="","",D185-E185)</f>
        <v>32</v>
      </c>
      <c r="G185" s="66" t="n">
        <v>635</v>
      </c>
      <c r="H185" s="66" t="n">
        <v>653</v>
      </c>
      <c r="I185" s="75" t="n">
        <f aca="false">IF(H185="","",G185-H185)</f>
        <v>-18</v>
      </c>
      <c r="J185" s="47" t="n">
        <f aca="false">IF(OR(D185="",D185+G185=0),"",D185/(D185+G185))</f>
        <v>0.547075606276748</v>
      </c>
      <c r="K185" s="47" t="n">
        <f aca="false">IF(E185="","",E185/(E185+H185))</f>
        <v>0.529538904899136</v>
      </c>
      <c r="L185" s="76" t="n">
        <f aca="false">IF(OR(K185="",J185=""),"",(J185-K185)*100)</f>
        <v>1.7536701377612</v>
      </c>
      <c r="M185" s="36" t="n">
        <v>2.20932000889648</v>
      </c>
      <c r="N185" s="36" t="n">
        <v>1.31977300368686</v>
      </c>
      <c r="O185" s="36" t="n">
        <f aca="false">SQRT(M185^2+N185^2)</f>
        <v>2.57349872410518</v>
      </c>
      <c r="P185" s="47" t="n">
        <f aca="false">IF(J185="","",MAX(0,J185-1.96*O185/100))</f>
        <v>0.496635031284286</v>
      </c>
      <c r="Q185" s="47" t="n">
        <f aca="false">IF(J185="","",MIN(1,J185+1.96*O185/100))</f>
        <v>0.597516181269209</v>
      </c>
      <c r="R185" s="32" t="str">
        <f aca="false">IF(L185="","",IF(ABS(L185)&lt;=O185,"Yes","No"))</f>
        <v>Yes</v>
      </c>
      <c r="S185" s="32" t="str">
        <f aca="false">IF(L185="","",IF(ABS(L185)&lt;=1.96*O185,"Yes","No"))</f>
        <v>Yes</v>
      </c>
      <c r="T185" s="66" t="n">
        <f aca="false">IF(D185="","",ROUND(SQRT(((D185+G185)*O185/100)^2+(J185*(D185+G185)*0.07717)^2),0))</f>
        <v>69</v>
      </c>
      <c r="U185" s="32"/>
    </row>
    <row r="186" customFormat="false" ht="15" hidden="false" customHeight="false" outlineLevel="0" collapsed="false">
      <c r="A186" s="32" t="s">
        <v>256</v>
      </c>
      <c r="B186" s="32" t="s">
        <v>400</v>
      </c>
      <c r="C186" s="32" t="s">
        <v>405</v>
      </c>
      <c r="D186" s="66" t="n">
        <v>1978</v>
      </c>
      <c r="E186" s="66" t="n">
        <v>1929</v>
      </c>
      <c r="F186" s="75" t="n">
        <f aca="false">IF(E186="","",D186-E186)</f>
        <v>49</v>
      </c>
      <c r="G186" s="66" t="n">
        <v>1778</v>
      </c>
      <c r="H186" s="66" t="n">
        <v>1679</v>
      </c>
      <c r="I186" s="75" t="n">
        <f aca="false">IF(H186="","",G186-H186)</f>
        <v>99</v>
      </c>
      <c r="J186" s="47" t="n">
        <f aca="false">IF(OR(D186="",D186+G186=0),"",D186/(D186+G186))</f>
        <v>0.526624068157615</v>
      </c>
      <c r="K186" s="47" t="n">
        <f aca="false">IF(E186="","",E186/(E186+H186))</f>
        <v>0.534645232815965</v>
      </c>
      <c r="L186" s="76" t="n">
        <f aca="false">IF(OR(K186="",J186=""),"",(J186-K186)*100)</f>
        <v>-0.802116465835001</v>
      </c>
      <c r="M186" s="36" t="n">
        <v>2.20932000889648</v>
      </c>
      <c r="N186" s="36" t="n">
        <v>1.31977300368686</v>
      </c>
      <c r="O186" s="36" t="n">
        <f aca="false">SQRT(M186^2+N186^2)</f>
        <v>2.57349872410518</v>
      </c>
      <c r="P186" s="47" t="n">
        <f aca="false">IF(J186="","",MAX(0,J186-1.96*O186/100))</f>
        <v>0.476183493165153</v>
      </c>
      <c r="Q186" s="47" t="n">
        <f aca="false">IF(J186="","",MIN(1,J186+1.96*O186/100))</f>
        <v>0.577064643150076</v>
      </c>
      <c r="R186" s="32" t="str">
        <f aca="false">IF(L186="","",IF(ABS(L186)&lt;=O186,"Yes","No"))</f>
        <v>Yes</v>
      </c>
      <c r="S186" s="32" t="str">
        <f aca="false">IF(L186="","",IF(ABS(L186)&lt;=1.96*O186,"Yes","No"))</f>
        <v>Yes</v>
      </c>
      <c r="T186" s="66" t="n">
        <f aca="false">IF(D186="","",ROUND(SQRT(((D186+G186)*O186/100)^2+(J186*(D186+G186)*0.07717)^2),0))</f>
        <v>181</v>
      </c>
      <c r="U186" s="32"/>
    </row>
    <row r="187" customFormat="false" ht="15" hidden="false" customHeight="false" outlineLevel="0" collapsed="false">
      <c r="A187" s="32" t="s">
        <v>256</v>
      </c>
      <c r="B187" s="32" t="s">
        <v>400</v>
      </c>
      <c r="C187" s="32" t="s">
        <v>406</v>
      </c>
      <c r="D187" s="66" t="n">
        <v>734</v>
      </c>
      <c r="E187" s="66" t="n">
        <v>696</v>
      </c>
      <c r="F187" s="75" t="n">
        <f aca="false">IF(E187="","",D187-E187)</f>
        <v>38</v>
      </c>
      <c r="G187" s="66" t="n">
        <v>667</v>
      </c>
      <c r="H187" s="66" t="n">
        <v>666</v>
      </c>
      <c r="I187" s="75" t="n">
        <f aca="false">IF(H187="","",G187-H187)</f>
        <v>1</v>
      </c>
      <c r="J187" s="47" t="n">
        <f aca="false">IF(OR(D187="",D187+G187=0),"",D187/(D187+G187))</f>
        <v>0.523911491791578</v>
      </c>
      <c r="K187" s="47" t="n">
        <f aca="false">IF(E187="","",E187/(E187+H187))</f>
        <v>0.511013215859031</v>
      </c>
      <c r="L187" s="76" t="n">
        <f aca="false">IF(OR(K187="",J187=""),"",(J187-K187)*100)</f>
        <v>1.28982759325467</v>
      </c>
      <c r="M187" s="36" t="n">
        <v>2.20932000889648</v>
      </c>
      <c r="N187" s="36" t="n">
        <v>1.31977300368686</v>
      </c>
      <c r="O187" s="36" t="n">
        <f aca="false">SQRT(M187^2+N187^2)</f>
        <v>2.57349872410518</v>
      </c>
      <c r="P187" s="47" t="n">
        <f aca="false">IF(J187="","",MAX(0,J187-1.96*O187/100))</f>
        <v>0.473470916799116</v>
      </c>
      <c r="Q187" s="47" t="n">
        <f aca="false">IF(J187="","",MIN(1,J187+1.96*O187/100))</f>
        <v>0.574352066784039</v>
      </c>
      <c r="R187" s="32" t="str">
        <f aca="false">IF(L187="","",IF(ABS(L187)&lt;=O187,"Yes","No"))</f>
        <v>Yes</v>
      </c>
      <c r="S187" s="32" t="str">
        <f aca="false">IF(L187="","",IF(ABS(L187)&lt;=1.96*O187,"Yes","No"))</f>
        <v>Yes</v>
      </c>
      <c r="T187" s="66" t="n">
        <f aca="false">IF(D187="","",ROUND(SQRT(((D187+G187)*O187/100)^2+(J187*(D187+G187)*0.07717)^2),0))</f>
        <v>67</v>
      </c>
      <c r="U187" s="32"/>
    </row>
    <row r="188" customFormat="false" ht="15" hidden="false" customHeight="false" outlineLevel="0" collapsed="false">
      <c r="A188" s="32" t="s">
        <v>256</v>
      </c>
      <c r="B188" s="32" t="s">
        <v>400</v>
      </c>
      <c r="C188" s="32" t="s">
        <v>407</v>
      </c>
      <c r="D188" s="66" t="n">
        <v>725</v>
      </c>
      <c r="E188" s="66" t="n">
        <v>715</v>
      </c>
      <c r="F188" s="75" t="n">
        <f aca="false">IF(E188="","",D188-E188)</f>
        <v>10</v>
      </c>
      <c r="G188" s="66" t="n">
        <v>647</v>
      </c>
      <c r="H188" s="66" t="n">
        <v>601</v>
      </c>
      <c r="I188" s="75" t="n">
        <f aca="false">IF(H188="","",G188-H188)</f>
        <v>46</v>
      </c>
      <c r="J188" s="47" t="n">
        <f aca="false">IF(OR(D188="",D188+G188=0),"",D188/(D188+G188))</f>
        <v>0.528425655976676</v>
      </c>
      <c r="K188" s="47" t="n">
        <f aca="false">IF(E188="","",E188/(E188+H188))</f>
        <v>0.543313069908815</v>
      </c>
      <c r="L188" s="76" t="n">
        <f aca="false">IF(OR(K188="",J188=""),"",(J188-K188)*100)</f>
        <v>-1.48874139321382</v>
      </c>
      <c r="M188" s="36" t="n">
        <v>2.20932000889648</v>
      </c>
      <c r="N188" s="36" t="n">
        <v>1.31977300368686</v>
      </c>
      <c r="O188" s="36" t="n">
        <f aca="false">SQRT(M188^2+N188^2)</f>
        <v>2.57349872410518</v>
      </c>
      <c r="P188" s="47" t="n">
        <f aca="false">IF(J188="","",MAX(0,J188-1.96*O188/100))</f>
        <v>0.477985080984215</v>
      </c>
      <c r="Q188" s="47" t="n">
        <f aca="false">IF(J188="","",MIN(1,J188+1.96*O188/100))</f>
        <v>0.578866230969138</v>
      </c>
      <c r="R188" s="32" t="str">
        <f aca="false">IF(L188="","",IF(ABS(L188)&lt;=O188,"Yes","No"))</f>
        <v>Yes</v>
      </c>
      <c r="S188" s="32" t="str">
        <f aca="false">IF(L188="","",IF(ABS(L188)&lt;=1.96*O188,"Yes","No"))</f>
        <v>Yes</v>
      </c>
      <c r="T188" s="66" t="n">
        <f aca="false">IF(D188="","",ROUND(SQRT(((D188+G188)*O188/100)^2+(J188*(D188+G188)*0.07717)^2),0))</f>
        <v>66</v>
      </c>
      <c r="U188" s="32"/>
    </row>
    <row r="189" customFormat="false" ht="15" hidden="false" customHeight="false" outlineLevel="0" collapsed="false">
      <c r="A189" s="32" t="s">
        <v>256</v>
      </c>
      <c r="B189" s="32" t="s">
        <v>400</v>
      </c>
      <c r="C189" s="32" t="s">
        <v>408</v>
      </c>
      <c r="D189" s="66" t="n">
        <v>766</v>
      </c>
      <c r="E189" s="66" t="n">
        <v>728</v>
      </c>
      <c r="F189" s="75" t="n">
        <f aca="false">IF(E189="","",D189-E189)</f>
        <v>38</v>
      </c>
      <c r="G189" s="66" t="n">
        <v>720</v>
      </c>
      <c r="H189" s="66" t="n">
        <v>692</v>
      </c>
      <c r="I189" s="75" t="n">
        <f aca="false">IF(H189="","",G189-H189)</f>
        <v>28</v>
      </c>
      <c r="J189" s="47" t="n">
        <f aca="false">IF(OR(D189="",D189+G189=0),"",D189/(D189+G189))</f>
        <v>0.515477792732167</v>
      </c>
      <c r="K189" s="47" t="n">
        <f aca="false">IF(E189="","",E189/(E189+H189))</f>
        <v>0.512676056338028</v>
      </c>
      <c r="L189" s="76" t="n">
        <f aca="false">IF(OR(K189="",J189=""),"",(J189-K189)*100)</f>
        <v>0.280173639413872</v>
      </c>
      <c r="M189" s="36" t="n">
        <v>2.20932000889648</v>
      </c>
      <c r="N189" s="36" t="n">
        <v>1.31977300368686</v>
      </c>
      <c r="O189" s="36" t="n">
        <f aca="false">SQRT(M189^2+N189^2)</f>
        <v>2.57349872410518</v>
      </c>
      <c r="P189" s="47" t="n">
        <f aca="false">IF(J189="","",MAX(0,J189-1.96*O189/100))</f>
        <v>0.465037217739705</v>
      </c>
      <c r="Q189" s="47" t="n">
        <f aca="false">IF(J189="","",MIN(1,J189+1.96*O189/100))</f>
        <v>0.565918367724628</v>
      </c>
      <c r="R189" s="32" t="str">
        <f aca="false">IF(L189="","",IF(ABS(L189)&lt;=O189,"Yes","No"))</f>
        <v>Yes</v>
      </c>
      <c r="S189" s="32" t="str">
        <f aca="false">IF(L189="","",IF(ABS(L189)&lt;=1.96*O189,"Yes","No"))</f>
        <v>Yes</v>
      </c>
      <c r="T189" s="66" t="n">
        <f aca="false">IF(D189="","",ROUND(SQRT(((D189+G189)*O189/100)^2+(J189*(D189+G189)*0.07717)^2),0))</f>
        <v>70</v>
      </c>
      <c r="U189" s="32"/>
    </row>
    <row r="190" customFormat="false" ht="15" hidden="false" customHeight="false" outlineLevel="0" collapsed="false">
      <c r="A190" s="32" t="s">
        <v>256</v>
      </c>
      <c r="B190" s="32" t="s">
        <v>409</v>
      </c>
      <c r="C190" s="32" t="s">
        <v>410</v>
      </c>
      <c r="D190" s="66" t="n">
        <v>1439</v>
      </c>
      <c r="E190" s="66" t="n">
        <v>1473</v>
      </c>
      <c r="F190" s="75" t="n">
        <f aca="false">IF(E190="","",D190-E190)</f>
        <v>-34</v>
      </c>
      <c r="G190" s="66" t="n">
        <v>1720</v>
      </c>
      <c r="H190" s="66" t="n">
        <v>1690</v>
      </c>
      <c r="I190" s="75" t="n">
        <f aca="false">IF(H190="","",G190-H190)</f>
        <v>30</v>
      </c>
      <c r="J190" s="47" t="n">
        <f aca="false">IF(OR(D190="",D190+G190=0),"",D190/(D190+G190))</f>
        <v>0.455523899968344</v>
      </c>
      <c r="K190" s="47" t="n">
        <f aca="false">IF(E190="","",E190/(E190+H190))</f>
        <v>0.465697122984508</v>
      </c>
      <c r="L190" s="76" t="n">
        <f aca="false">IF(OR(K190="",J190=""),"",(J190-K190)*100)</f>
        <v>-1.0173223016164</v>
      </c>
      <c r="M190" s="36" t="n">
        <v>2.20932000889648</v>
      </c>
      <c r="N190" s="36" t="n">
        <v>1.31977300368686</v>
      </c>
      <c r="O190" s="36" t="n">
        <f aca="false">SQRT(M190^2+N190^2)</f>
        <v>2.57349872410518</v>
      </c>
      <c r="P190" s="47" t="n">
        <f aca="false">IF(J190="","",MAX(0,J190-1.96*O190/100))</f>
        <v>0.405083324975883</v>
      </c>
      <c r="Q190" s="47" t="n">
        <f aca="false">IF(J190="","",MIN(1,J190+1.96*O190/100))</f>
        <v>0.505964474960806</v>
      </c>
      <c r="R190" s="32" t="str">
        <f aca="false">IF(L190="","",IF(ABS(L190)&lt;=O190,"Yes","No"))</f>
        <v>Yes</v>
      </c>
      <c r="S190" s="32" t="str">
        <f aca="false">IF(L190="","",IF(ABS(L190)&lt;=1.96*O190,"Yes","No"))</f>
        <v>Yes</v>
      </c>
      <c r="T190" s="66" t="n">
        <f aca="false">IF(D190="","",ROUND(SQRT(((D190+G190)*O190/100)^2+(J190*(D190+G190)*0.07717)^2),0))</f>
        <v>138</v>
      </c>
      <c r="U190" s="32"/>
    </row>
    <row r="191" customFormat="false" ht="15" hidden="false" customHeight="false" outlineLevel="0" collapsed="false">
      <c r="A191" s="32" t="s">
        <v>256</v>
      </c>
      <c r="B191" s="32" t="s">
        <v>409</v>
      </c>
      <c r="C191" s="32" t="s">
        <v>411</v>
      </c>
      <c r="D191" s="66" t="n">
        <v>881</v>
      </c>
      <c r="E191" s="66" t="n">
        <v>907</v>
      </c>
      <c r="F191" s="75" t="n">
        <f aca="false">IF(E191="","",D191-E191)</f>
        <v>-26</v>
      </c>
      <c r="G191" s="66" t="n">
        <v>1427</v>
      </c>
      <c r="H191" s="66" t="n">
        <v>1445</v>
      </c>
      <c r="I191" s="75" t="n">
        <f aca="false">IF(H191="","",G191-H191)</f>
        <v>-18</v>
      </c>
      <c r="J191" s="47" t="n">
        <f aca="false">IF(OR(D191="",D191+G191=0),"",D191/(D191+G191))</f>
        <v>0.381715771230503</v>
      </c>
      <c r="K191" s="47" t="n">
        <f aca="false">IF(E191="","",E191/(E191+H191))</f>
        <v>0.38562925170068</v>
      </c>
      <c r="L191" s="76" t="n">
        <f aca="false">IF(OR(K191="",J191=""),"",(J191-K191)*100)</f>
        <v>-0.39134804701777</v>
      </c>
      <c r="M191" s="36" t="n">
        <v>2.20932000889648</v>
      </c>
      <c r="N191" s="36" t="n">
        <v>1.31977300368686</v>
      </c>
      <c r="O191" s="36" t="n">
        <f aca="false">SQRT(M191^2+N191^2)</f>
        <v>2.57349872410518</v>
      </c>
      <c r="P191" s="47" t="n">
        <f aca="false">IF(J191="","",MAX(0,J191-1.96*O191/100))</f>
        <v>0.331275196238041</v>
      </c>
      <c r="Q191" s="47" t="n">
        <f aca="false">IF(J191="","",MIN(1,J191+1.96*O191/100))</f>
        <v>0.432156346222964</v>
      </c>
      <c r="R191" s="32" t="str">
        <f aca="false">IF(L191="","",IF(ABS(L191)&lt;=O191,"Yes","No"))</f>
        <v>Yes</v>
      </c>
      <c r="S191" s="32" t="str">
        <f aca="false">IF(L191="","",IF(ABS(L191)&lt;=1.96*O191,"Yes","No"))</f>
        <v>Yes</v>
      </c>
      <c r="T191" s="66" t="n">
        <f aca="false">IF(D191="","",ROUND(SQRT(((D191+G191)*O191/100)^2+(J191*(D191+G191)*0.07717)^2),0))</f>
        <v>90</v>
      </c>
      <c r="U191" s="32"/>
    </row>
    <row r="192" customFormat="false" ht="15" hidden="false" customHeight="false" outlineLevel="0" collapsed="false">
      <c r="A192" s="32" t="s">
        <v>256</v>
      </c>
      <c r="B192" s="32" t="s">
        <v>412</v>
      </c>
      <c r="C192" s="32" t="s">
        <v>413</v>
      </c>
      <c r="D192" s="66" t="n">
        <v>982</v>
      </c>
      <c r="E192" s="66" t="n">
        <v>1017</v>
      </c>
      <c r="F192" s="75" t="n">
        <f aca="false">IF(E192="","",D192-E192)</f>
        <v>-35</v>
      </c>
      <c r="G192" s="66" t="n">
        <v>1093</v>
      </c>
      <c r="H192" s="66" t="n">
        <v>1074</v>
      </c>
      <c r="I192" s="75" t="n">
        <f aca="false">IF(H192="","",G192-H192)</f>
        <v>19</v>
      </c>
      <c r="J192" s="47" t="n">
        <f aca="false">IF(OR(D192="",D192+G192=0),"",D192/(D192+G192))</f>
        <v>0.473253012048193</v>
      </c>
      <c r="K192" s="47" t="n">
        <f aca="false">IF(E192="","",E192/(E192+H192))</f>
        <v>0.486370157819225</v>
      </c>
      <c r="L192" s="76" t="n">
        <f aca="false">IF(OR(K192="",J192=""),"",(J192-K192)*100)</f>
        <v>-1.31171457710325</v>
      </c>
      <c r="M192" s="36" t="n">
        <v>2.20932000889648</v>
      </c>
      <c r="N192" s="36" t="n">
        <v>1.31977300368686</v>
      </c>
      <c r="O192" s="36" t="n">
        <f aca="false">SQRT(M192^2+N192^2)</f>
        <v>2.57349872410518</v>
      </c>
      <c r="P192" s="47" t="n">
        <f aca="false">IF(J192="","",MAX(0,J192-1.96*O192/100))</f>
        <v>0.422812437055731</v>
      </c>
      <c r="Q192" s="47" t="n">
        <f aca="false">IF(J192="","",MIN(1,J192+1.96*O192/100))</f>
        <v>0.523693587040654</v>
      </c>
      <c r="R192" s="32" t="str">
        <f aca="false">IF(L192="","",IF(ABS(L192)&lt;=O192,"Yes","No"))</f>
        <v>Yes</v>
      </c>
      <c r="S192" s="32" t="str">
        <f aca="false">IF(L192="","",IF(ABS(L192)&lt;=1.96*O192,"Yes","No"))</f>
        <v>Yes</v>
      </c>
      <c r="T192" s="66" t="n">
        <f aca="false">IF(D192="","",ROUND(SQRT(((D192+G192)*O192/100)^2+(J192*(D192+G192)*0.07717)^2),0))</f>
        <v>93</v>
      </c>
      <c r="U192" s="32"/>
    </row>
    <row r="193" customFormat="false" ht="15" hidden="false" customHeight="false" outlineLevel="0" collapsed="false">
      <c r="A193" s="32" t="s">
        <v>256</v>
      </c>
      <c r="B193" s="32" t="s">
        <v>412</v>
      </c>
      <c r="C193" s="32" t="s">
        <v>414</v>
      </c>
      <c r="D193" s="66" t="n">
        <v>713</v>
      </c>
      <c r="E193" s="66" t="n">
        <v>753</v>
      </c>
      <c r="F193" s="75" t="n">
        <f aca="false">IF(E193="","",D193-E193)</f>
        <v>-40</v>
      </c>
      <c r="G193" s="66" t="n">
        <v>870</v>
      </c>
      <c r="H193" s="66" t="n">
        <v>851</v>
      </c>
      <c r="I193" s="75" t="n">
        <f aca="false">IF(H193="","",G193-H193)</f>
        <v>19</v>
      </c>
      <c r="J193" s="47" t="n">
        <f aca="false">IF(OR(D193="",D193+G193=0),"",D193/(D193+G193))</f>
        <v>0.450410612760581</v>
      </c>
      <c r="K193" s="47" t="n">
        <f aca="false">IF(E193="","",E193/(E193+H193))</f>
        <v>0.469451371571072</v>
      </c>
      <c r="L193" s="76" t="n">
        <f aca="false">IF(OR(K193="",J193=""),"",(J193-K193)*100)</f>
        <v>-1.90407588104911</v>
      </c>
      <c r="M193" s="36" t="n">
        <v>2.20932000889648</v>
      </c>
      <c r="N193" s="36" t="n">
        <v>1.31977300368686</v>
      </c>
      <c r="O193" s="36" t="n">
        <f aca="false">SQRT(M193^2+N193^2)</f>
        <v>2.57349872410518</v>
      </c>
      <c r="P193" s="47" t="n">
        <f aca="false">IF(J193="","",MAX(0,J193-1.96*O193/100))</f>
        <v>0.39997003776812</v>
      </c>
      <c r="Q193" s="47" t="n">
        <f aca="false">IF(J193="","",MIN(1,J193+1.96*O193/100))</f>
        <v>0.500851187753043</v>
      </c>
      <c r="R193" s="32" t="str">
        <f aca="false">IF(L193="","",IF(ABS(L193)&lt;=O193,"Yes","No"))</f>
        <v>Yes</v>
      </c>
      <c r="S193" s="32" t="str">
        <f aca="false">IF(L193="","",IF(ABS(L193)&lt;=1.96*O193,"Yes","No"))</f>
        <v>Yes</v>
      </c>
      <c r="T193" s="66" t="n">
        <f aca="false">IF(D193="","",ROUND(SQRT(((D193+G193)*O193/100)^2+(J193*(D193+G193)*0.07717)^2),0))</f>
        <v>68</v>
      </c>
      <c r="U193" s="32"/>
    </row>
    <row r="194" customFormat="false" ht="15" hidden="false" customHeight="false" outlineLevel="0" collapsed="false">
      <c r="A194" s="32" t="s">
        <v>256</v>
      </c>
      <c r="B194" s="32" t="s">
        <v>412</v>
      </c>
      <c r="C194" s="32" t="s">
        <v>415</v>
      </c>
      <c r="D194" s="66" t="n">
        <v>687</v>
      </c>
      <c r="E194" s="66" t="n">
        <v>713</v>
      </c>
      <c r="F194" s="75" t="n">
        <f aca="false">IF(E194="","",D194-E194)</f>
        <v>-26</v>
      </c>
      <c r="G194" s="66" t="n">
        <v>766</v>
      </c>
      <c r="H194" s="66" t="n">
        <v>780</v>
      </c>
      <c r="I194" s="75" t="n">
        <f aca="false">IF(H194="","",G194-H194)</f>
        <v>-14</v>
      </c>
      <c r="J194" s="47" t="n">
        <f aca="false">IF(OR(D194="",D194+G194=0),"",D194/(D194+G194))</f>
        <v>0.472814865794907</v>
      </c>
      <c r="K194" s="47" t="n">
        <f aca="false">IF(E194="","",E194/(E194+H194))</f>
        <v>0.477561955793704</v>
      </c>
      <c r="L194" s="76" t="n">
        <f aca="false">IF(OR(K194="",J194=""),"",(J194-K194)*100)</f>
        <v>-0.474708999879686</v>
      </c>
      <c r="M194" s="36" t="n">
        <v>2.20932000889648</v>
      </c>
      <c r="N194" s="36" t="n">
        <v>1.31977300368686</v>
      </c>
      <c r="O194" s="36" t="n">
        <f aca="false">SQRT(M194^2+N194^2)</f>
        <v>2.57349872410518</v>
      </c>
      <c r="P194" s="47" t="n">
        <f aca="false">IF(J194="","",MAX(0,J194-1.96*O194/100))</f>
        <v>0.422374290802446</v>
      </c>
      <c r="Q194" s="47" t="n">
        <f aca="false">IF(J194="","",MIN(1,J194+1.96*O194/100))</f>
        <v>0.523255440787369</v>
      </c>
      <c r="R194" s="32" t="str">
        <f aca="false">IF(L194="","",IF(ABS(L194)&lt;=O194,"Yes","No"))</f>
        <v>Yes</v>
      </c>
      <c r="S194" s="32" t="str">
        <f aca="false">IF(L194="","",IF(ABS(L194)&lt;=1.96*O194,"Yes","No"))</f>
        <v>Yes</v>
      </c>
      <c r="T194" s="66" t="n">
        <f aca="false">IF(D194="","",ROUND(SQRT(((D194+G194)*O194/100)^2+(J194*(D194+G194)*0.07717)^2),0))</f>
        <v>65</v>
      </c>
      <c r="U194" s="32"/>
    </row>
    <row r="195" customFormat="false" ht="15" hidden="false" customHeight="false" outlineLevel="0" collapsed="false">
      <c r="A195" s="32" t="s">
        <v>256</v>
      </c>
      <c r="B195" s="32" t="s">
        <v>412</v>
      </c>
      <c r="C195" s="32" t="s">
        <v>416</v>
      </c>
      <c r="D195" s="66" t="n">
        <v>1636</v>
      </c>
      <c r="E195" s="66" t="n">
        <v>1648</v>
      </c>
      <c r="F195" s="75" t="n">
        <f aca="false">IF(E195="","",D195-E195)</f>
        <v>-12</v>
      </c>
      <c r="G195" s="66" t="n">
        <v>1835</v>
      </c>
      <c r="H195" s="66" t="n">
        <v>1789</v>
      </c>
      <c r="I195" s="75" t="n">
        <f aca="false">IF(H195="","",G195-H195)</f>
        <v>46</v>
      </c>
      <c r="J195" s="47" t="n">
        <f aca="false">IF(OR(D195="",D195+G195=0),"",D195/(D195+G195))</f>
        <v>0.471333909536157</v>
      </c>
      <c r="K195" s="47" t="n">
        <f aca="false">IF(E195="","",E195/(E195+H195))</f>
        <v>0.479487925516439</v>
      </c>
      <c r="L195" s="76" t="n">
        <f aca="false">IF(OR(K195="",J195=""),"",(J195-K195)*100)</f>
        <v>-0.815401598028204</v>
      </c>
      <c r="M195" s="36" t="n">
        <v>2.20932000889648</v>
      </c>
      <c r="N195" s="36" t="n">
        <v>1.31977300368686</v>
      </c>
      <c r="O195" s="36" t="n">
        <f aca="false">SQRT(M195^2+N195^2)</f>
        <v>2.57349872410518</v>
      </c>
      <c r="P195" s="47" t="n">
        <f aca="false">IF(J195="","",MAX(0,J195-1.96*O195/100))</f>
        <v>0.420893334543695</v>
      </c>
      <c r="Q195" s="47" t="n">
        <f aca="false">IF(J195="","",MIN(1,J195+1.96*O195/100))</f>
        <v>0.521774484528618</v>
      </c>
      <c r="R195" s="32" t="str">
        <f aca="false">IF(L195="","",IF(ABS(L195)&lt;=O195,"Yes","No"))</f>
        <v>Yes</v>
      </c>
      <c r="S195" s="32" t="str">
        <f aca="false">IF(L195="","",IF(ABS(L195)&lt;=1.96*O195,"Yes","No"))</f>
        <v>Yes</v>
      </c>
      <c r="T195" s="66" t="n">
        <f aca="false">IF(D195="","",ROUND(SQRT(((D195+G195)*O195/100)^2+(J195*(D195+G195)*0.07717)^2),0))</f>
        <v>155</v>
      </c>
      <c r="U195" s="32"/>
    </row>
    <row r="196" customFormat="false" ht="15" hidden="false" customHeight="false" outlineLevel="0" collapsed="false">
      <c r="A196" s="32" t="s">
        <v>256</v>
      </c>
      <c r="B196" s="32" t="s">
        <v>412</v>
      </c>
      <c r="C196" s="32" t="s">
        <v>417</v>
      </c>
      <c r="D196" s="66" t="n">
        <v>683</v>
      </c>
      <c r="E196" s="66" t="n">
        <v>683</v>
      </c>
      <c r="F196" s="75" t="n">
        <f aca="false">IF(E196="","",D196-E196)</f>
        <v>0</v>
      </c>
      <c r="G196" s="66" t="n">
        <v>710</v>
      </c>
      <c r="H196" s="66" t="n">
        <v>663</v>
      </c>
      <c r="I196" s="75" t="n">
        <f aca="false">IF(H196="","",G196-H196)</f>
        <v>47</v>
      </c>
      <c r="J196" s="47" t="n">
        <f aca="false">IF(OR(D196="",D196+G196=0),"",D196/(D196+G196))</f>
        <v>0.490308686288586</v>
      </c>
      <c r="K196" s="47" t="n">
        <f aca="false">IF(E196="","",E196/(E196+H196))</f>
        <v>0.507429420505201</v>
      </c>
      <c r="L196" s="76" t="n">
        <f aca="false">IF(OR(K196="",J196=""),"",(J196-K196)*100)</f>
        <v>-1.71207342166148</v>
      </c>
      <c r="M196" s="36" t="n">
        <v>2.20932000889648</v>
      </c>
      <c r="N196" s="36" t="n">
        <v>1.31977300368686</v>
      </c>
      <c r="O196" s="36" t="n">
        <f aca="false">SQRT(M196^2+N196^2)</f>
        <v>2.57349872410518</v>
      </c>
      <c r="P196" s="47" t="n">
        <f aca="false">IF(J196="","",MAX(0,J196-1.96*O196/100))</f>
        <v>0.439868111296124</v>
      </c>
      <c r="Q196" s="47" t="n">
        <f aca="false">IF(J196="","",MIN(1,J196+1.96*O196/100))</f>
        <v>0.540749261281047</v>
      </c>
      <c r="R196" s="32" t="str">
        <f aca="false">IF(L196="","",IF(ABS(L196)&lt;=O196,"Yes","No"))</f>
        <v>Yes</v>
      </c>
      <c r="S196" s="32" t="str">
        <f aca="false">IF(L196="","",IF(ABS(L196)&lt;=1.96*O196,"Yes","No"))</f>
        <v>Yes</v>
      </c>
      <c r="T196" s="66" t="n">
        <f aca="false">IF(D196="","",ROUND(SQRT(((D196+G196)*O196/100)^2+(J196*(D196+G196)*0.07717)^2),0))</f>
        <v>64</v>
      </c>
      <c r="U196" s="32"/>
    </row>
    <row r="197" customFormat="false" ht="15" hidden="false" customHeight="false" outlineLevel="0" collapsed="false">
      <c r="A197" s="32" t="s">
        <v>256</v>
      </c>
      <c r="B197" s="32" t="s">
        <v>412</v>
      </c>
      <c r="C197" s="32" t="s">
        <v>418</v>
      </c>
      <c r="D197" s="66" t="n">
        <v>642</v>
      </c>
      <c r="E197" s="66" t="n">
        <v>648</v>
      </c>
      <c r="F197" s="75" t="n">
        <f aca="false">IF(E197="","",D197-E197)</f>
        <v>-6</v>
      </c>
      <c r="G197" s="66" t="n">
        <v>613</v>
      </c>
      <c r="H197" s="66" t="n">
        <v>583</v>
      </c>
      <c r="I197" s="75" t="n">
        <f aca="false">IF(H197="","",G197-H197)</f>
        <v>30</v>
      </c>
      <c r="J197" s="47" t="n">
        <f aca="false">IF(OR(D197="",D197+G197=0),"",D197/(D197+G197))</f>
        <v>0.511553784860558</v>
      </c>
      <c r="K197" s="47" t="n">
        <f aca="false">IF(E197="","",E197/(E197+H197))</f>
        <v>0.526401299756296</v>
      </c>
      <c r="L197" s="76" t="n">
        <f aca="false">IF(OR(K197="",J197=""),"",(J197-K197)*100)</f>
        <v>-1.48475148957379</v>
      </c>
      <c r="M197" s="36" t="n">
        <v>2.20932000889648</v>
      </c>
      <c r="N197" s="36" t="n">
        <v>1.31977300368686</v>
      </c>
      <c r="O197" s="36" t="n">
        <f aca="false">SQRT(M197^2+N197^2)</f>
        <v>2.57349872410518</v>
      </c>
      <c r="P197" s="47" t="n">
        <f aca="false">IF(J197="","",MAX(0,J197-1.96*O197/100))</f>
        <v>0.461113209868096</v>
      </c>
      <c r="Q197" s="47" t="n">
        <f aca="false">IF(J197="","",MIN(1,J197+1.96*O197/100))</f>
        <v>0.561994359853019</v>
      </c>
      <c r="R197" s="32" t="str">
        <f aca="false">IF(L197="","",IF(ABS(L197)&lt;=O197,"Yes","No"))</f>
        <v>Yes</v>
      </c>
      <c r="S197" s="32" t="str">
        <f aca="false">IF(L197="","",IF(ABS(L197)&lt;=1.96*O197,"Yes","No"))</f>
        <v>Yes</v>
      </c>
      <c r="T197" s="66" t="n">
        <f aca="false">IF(D197="","",ROUND(SQRT(((D197+G197)*O197/100)^2+(J197*(D197+G197)*0.07717)^2),0))</f>
        <v>59</v>
      </c>
      <c r="U197" s="32"/>
    </row>
    <row r="198" customFormat="false" ht="15" hidden="false" customHeight="false" outlineLevel="0" collapsed="false">
      <c r="A198" s="32" t="s">
        <v>256</v>
      </c>
      <c r="B198" s="32" t="s">
        <v>419</v>
      </c>
      <c r="C198" s="32" t="s">
        <v>420</v>
      </c>
      <c r="D198" s="66" t="n">
        <v>238</v>
      </c>
      <c r="E198" s="66" t="n">
        <v>243</v>
      </c>
      <c r="F198" s="75" t="n">
        <f aca="false">IF(E198="","",D198-E198)</f>
        <v>-5</v>
      </c>
      <c r="G198" s="66" t="n">
        <v>545</v>
      </c>
      <c r="H198" s="66" t="n">
        <v>532</v>
      </c>
      <c r="I198" s="75" t="n">
        <f aca="false">IF(H198="","",G198-H198)</f>
        <v>13</v>
      </c>
      <c r="J198" s="47" t="n">
        <f aca="false">IF(OR(D198="",D198+G198=0),"",D198/(D198+G198))</f>
        <v>0.303959131545338</v>
      </c>
      <c r="K198" s="47" t="n">
        <f aca="false">IF(E198="","",E198/(E198+H198))</f>
        <v>0.313548387096774</v>
      </c>
      <c r="L198" s="76" t="n">
        <f aca="false">IF(OR(K198="",J198=""),"",(J198-K198)*100)</f>
        <v>-0.958925555143575</v>
      </c>
      <c r="M198" s="36" t="n">
        <v>2.14581777665897</v>
      </c>
      <c r="N198" s="36" t="n">
        <v>1.31977300368686</v>
      </c>
      <c r="O198" s="36" t="n">
        <f aca="false">SQRT(M198^2+N198^2)</f>
        <v>2.51919326608466</v>
      </c>
      <c r="P198" s="47" t="n">
        <f aca="false">IF(J198="","",MAX(0,J198-1.96*O198/100))</f>
        <v>0.254582943530079</v>
      </c>
      <c r="Q198" s="47" t="n">
        <f aca="false">IF(J198="","",MIN(1,J198+1.96*O198/100))</f>
        <v>0.353335319560598</v>
      </c>
      <c r="R198" s="32" t="str">
        <f aca="false">IF(L198="","",IF(ABS(L198)&lt;=O198,"Yes","No"))</f>
        <v>Yes</v>
      </c>
      <c r="S198" s="32" t="str">
        <f aca="false">IF(L198="","",IF(ABS(L198)&lt;=1.96*O198,"Yes","No"))</f>
        <v>Yes</v>
      </c>
      <c r="T198" s="66" t="n">
        <f aca="false">IF(D198="","",ROUND(SQRT(((D198+G198)*O198/100)^2+(J198*(D198+G198)*0.09272)^2),0))</f>
        <v>30</v>
      </c>
      <c r="U198" s="32"/>
    </row>
    <row r="199" customFormat="false" ht="15" hidden="false" customHeight="false" outlineLevel="0" collapsed="false">
      <c r="A199" s="32" t="s">
        <v>256</v>
      </c>
      <c r="B199" s="32" t="s">
        <v>419</v>
      </c>
      <c r="C199" s="32" t="s">
        <v>421</v>
      </c>
      <c r="D199" s="66" t="n">
        <v>822</v>
      </c>
      <c r="E199" s="66" t="n">
        <v>841</v>
      </c>
      <c r="F199" s="75" t="n">
        <f aca="false">IF(E199="","",D199-E199)</f>
        <v>-19</v>
      </c>
      <c r="G199" s="66" t="n">
        <v>1660</v>
      </c>
      <c r="H199" s="66" t="n">
        <v>1653</v>
      </c>
      <c r="I199" s="75" t="n">
        <f aca="false">IF(H199="","",G199-H199)</f>
        <v>7</v>
      </c>
      <c r="J199" s="47" t="n">
        <f aca="false">IF(OR(D199="",D199+G199=0),"",D199/(D199+G199))</f>
        <v>0.331184528605963</v>
      </c>
      <c r="K199" s="47" t="n">
        <f aca="false">IF(E199="","",E199/(E199+H199))</f>
        <v>0.337209302325581</v>
      </c>
      <c r="L199" s="76" t="n">
        <f aca="false">IF(OR(K199="",J199=""),"",(J199-K199)*100)</f>
        <v>-0.602477371961846</v>
      </c>
      <c r="M199" s="36" t="n">
        <v>2.20932000889648</v>
      </c>
      <c r="N199" s="36" t="n">
        <v>1.31977300368686</v>
      </c>
      <c r="O199" s="36" t="n">
        <f aca="false">SQRT(M199^2+N199^2)</f>
        <v>2.57349872410518</v>
      </c>
      <c r="P199" s="47" t="n">
        <f aca="false">IF(J199="","",MAX(0,J199-1.96*O199/100))</f>
        <v>0.280743953613501</v>
      </c>
      <c r="Q199" s="47" t="n">
        <f aca="false">IF(J199="","",MIN(1,J199+1.96*O199/100))</f>
        <v>0.381625103598424</v>
      </c>
      <c r="R199" s="32" t="str">
        <f aca="false">IF(L199="","",IF(ABS(L199)&lt;=O199,"Yes","No"))</f>
        <v>Yes</v>
      </c>
      <c r="S199" s="32" t="str">
        <f aca="false">IF(L199="","",IF(ABS(L199)&lt;=1.96*O199,"Yes","No"))</f>
        <v>Yes</v>
      </c>
      <c r="T199" s="66" t="n">
        <f aca="false">IF(D199="","",ROUND(SQRT(((D199+G199)*O199/100)^2+(J199*(D199+G199)*0.07717)^2),0))</f>
        <v>90</v>
      </c>
      <c r="U199" s="32"/>
    </row>
    <row r="200" customFormat="false" ht="15" hidden="false" customHeight="false" outlineLevel="0" collapsed="false">
      <c r="A200" s="32" t="s">
        <v>256</v>
      </c>
      <c r="B200" s="32" t="s">
        <v>419</v>
      </c>
      <c r="C200" s="32" t="s">
        <v>422</v>
      </c>
      <c r="D200" s="66" t="n">
        <v>210</v>
      </c>
      <c r="E200" s="66" t="n">
        <v>182</v>
      </c>
      <c r="F200" s="75" t="n">
        <f aca="false">IF(E200="","",D200-E200)</f>
        <v>28</v>
      </c>
      <c r="G200" s="66" t="n">
        <v>463</v>
      </c>
      <c r="H200" s="66" t="n">
        <v>484</v>
      </c>
      <c r="I200" s="75" t="n">
        <f aca="false">IF(H200="","",G200-H200)</f>
        <v>-21</v>
      </c>
      <c r="J200" s="47" t="n">
        <f aca="false">IF(OR(D200="",D200+G200=0),"",D200/(D200+G200))</f>
        <v>0.312035661218425</v>
      </c>
      <c r="K200" s="47" t="n">
        <f aca="false">IF(E200="","",E200/(E200+H200))</f>
        <v>0.273273273273273</v>
      </c>
      <c r="L200" s="76" t="n">
        <f aca="false">IF(OR(K200="",J200=""),"",(J200-K200)*100)</f>
        <v>3.87623879451517</v>
      </c>
      <c r="M200" s="36" t="n">
        <v>2.96262140037222</v>
      </c>
      <c r="N200" s="36" t="n">
        <v>1.31977300368686</v>
      </c>
      <c r="O200" s="36" t="n">
        <f aca="false">SQRT(M200^2+N200^2)</f>
        <v>3.24328943253668</v>
      </c>
      <c r="P200" s="47" t="n">
        <f aca="false">IF(J200="","",MAX(0,J200-1.96*O200/100))</f>
        <v>0.248467188340706</v>
      </c>
      <c r="Q200" s="47" t="n">
        <f aca="false">IF(J200="","",MIN(1,J200+1.96*O200/100))</f>
        <v>0.375604134096144</v>
      </c>
      <c r="R200" s="32" t="str">
        <f aca="false">IF(L200="","",IF(ABS(L200)&lt;=O200,"Yes","No"))</f>
        <v>No</v>
      </c>
      <c r="S200" s="32" t="str">
        <f aca="false">IF(L200="","",IF(ABS(L200)&lt;=1.96*O200,"Yes","No"))</f>
        <v>Yes</v>
      </c>
      <c r="T200" s="66" t="n">
        <f aca="false">IF(D200="","",ROUND(SQRT(((D200+G200)*O200/100)^2+(J200*(D200+G200)*0.14577)^2),0))</f>
        <v>38</v>
      </c>
      <c r="U200" s="32"/>
    </row>
    <row r="201" customFormat="false" ht="15" hidden="false" customHeight="false" outlineLevel="0" collapsed="false">
      <c r="A201" s="32" t="s">
        <v>256</v>
      </c>
      <c r="B201" s="32" t="s">
        <v>423</v>
      </c>
      <c r="C201" s="32" t="s">
        <v>423</v>
      </c>
      <c r="D201" s="66" t="n">
        <v>1108</v>
      </c>
      <c r="E201" s="66" t="n">
        <v>1172</v>
      </c>
      <c r="F201" s="75" t="n">
        <f aca="false">IF(E201="","",D201-E201)</f>
        <v>-64</v>
      </c>
      <c r="G201" s="66" t="n">
        <v>2277</v>
      </c>
      <c r="H201" s="66" t="n">
        <v>2201</v>
      </c>
      <c r="I201" s="75" t="n">
        <f aca="false">IF(H201="","",G201-H201)</f>
        <v>76</v>
      </c>
      <c r="J201" s="47" t="n">
        <f aca="false">IF(OR(D201="",D201+G201=0),"",D201/(D201+G201))</f>
        <v>0.327326440177253</v>
      </c>
      <c r="K201" s="47" t="n">
        <f aca="false">IF(E201="","",E201/(E201+H201))</f>
        <v>0.347465164541951</v>
      </c>
      <c r="L201" s="76" t="n">
        <f aca="false">IF(OR(K201="",J201=""),"",(J201-K201)*100)</f>
        <v>-2.01387243646982</v>
      </c>
      <c r="M201" s="36" t="n">
        <v>2.20932000889648</v>
      </c>
      <c r="N201" s="36" t="n">
        <v>1.31977300368686</v>
      </c>
      <c r="O201" s="36" t="n">
        <f aca="false">SQRT(M201^2+N201^2)</f>
        <v>2.57349872410518</v>
      </c>
      <c r="P201" s="47" t="n">
        <f aca="false">IF(J201="","",MAX(0,J201-1.96*O201/100))</f>
        <v>0.276885865184791</v>
      </c>
      <c r="Q201" s="47" t="n">
        <f aca="false">IF(J201="","",MIN(1,J201+1.96*O201/100))</f>
        <v>0.377767015169714</v>
      </c>
      <c r="R201" s="32" t="str">
        <f aca="false">IF(L201="","",IF(ABS(L201)&lt;=O201,"Yes","No"))</f>
        <v>Yes</v>
      </c>
      <c r="S201" s="32" t="str">
        <f aca="false">IF(L201="","",IF(ABS(L201)&lt;=1.96*O201,"Yes","No"))</f>
        <v>Yes</v>
      </c>
      <c r="T201" s="66" t="n">
        <f aca="false">IF(D201="","",ROUND(SQRT(((D201+G201)*O201/100)^2+(J201*(D201+G201)*0.07717)^2),0))</f>
        <v>122</v>
      </c>
      <c r="U201" s="32"/>
    </row>
    <row r="202" customFormat="false" ht="15" hidden="false" customHeight="false" outlineLevel="0" collapsed="false">
      <c r="A202" s="32" t="s">
        <v>256</v>
      </c>
      <c r="B202" s="32" t="s">
        <v>424</v>
      </c>
      <c r="C202" s="32" t="s">
        <v>425</v>
      </c>
      <c r="D202" s="66" t="n">
        <v>768</v>
      </c>
      <c r="E202" s="66" t="n">
        <v>811</v>
      </c>
      <c r="F202" s="75" t="n">
        <f aca="false">IF(E202="","",D202-E202)</f>
        <v>-43</v>
      </c>
      <c r="G202" s="66" t="n">
        <v>949</v>
      </c>
      <c r="H202" s="66" t="n">
        <v>918</v>
      </c>
      <c r="I202" s="75" t="n">
        <f aca="false">IF(H202="","",G202-H202)</f>
        <v>31</v>
      </c>
      <c r="J202" s="47" t="n">
        <f aca="false">IF(OR(D202="",D202+G202=0),"",D202/(D202+G202))</f>
        <v>0.44729178800233</v>
      </c>
      <c r="K202" s="47" t="n">
        <f aca="false">IF(E202="","",E202/(E202+H202))</f>
        <v>0.469057258530943</v>
      </c>
      <c r="L202" s="76" t="n">
        <f aca="false">IF(OR(K202="",J202=""),"",(J202-K202)*100)</f>
        <v>-2.17654705286131</v>
      </c>
      <c r="M202" s="36" t="n">
        <v>2.20932000889648</v>
      </c>
      <c r="N202" s="36" t="n">
        <v>1.31977300368686</v>
      </c>
      <c r="O202" s="36" t="n">
        <f aca="false">SQRT(M202^2+N202^2)</f>
        <v>2.57349872410518</v>
      </c>
      <c r="P202" s="47" t="n">
        <f aca="false">IF(J202="","",MAX(0,J202-1.96*O202/100))</f>
        <v>0.396851213009868</v>
      </c>
      <c r="Q202" s="47" t="n">
        <f aca="false">IF(J202="","",MIN(1,J202+1.96*O202/100))</f>
        <v>0.497732362994791</v>
      </c>
      <c r="R202" s="32" t="str">
        <f aca="false">IF(L202="","",IF(ABS(L202)&lt;=O202,"Yes","No"))</f>
        <v>Yes</v>
      </c>
      <c r="S202" s="32" t="str">
        <f aca="false">IF(L202="","",IF(ABS(L202)&lt;=1.96*O202,"Yes","No"))</f>
        <v>Yes</v>
      </c>
      <c r="T202" s="66" t="n">
        <f aca="false">IF(D202="","",ROUND(SQRT(((D202+G202)*O202/100)^2+(J202*(D202+G202)*0.07717)^2),0))</f>
        <v>74</v>
      </c>
      <c r="U202" s="32"/>
    </row>
    <row r="203" customFormat="false" ht="15" hidden="false" customHeight="false" outlineLevel="0" collapsed="false">
      <c r="A203" s="32" t="s">
        <v>256</v>
      </c>
      <c r="B203" s="32" t="s">
        <v>424</v>
      </c>
      <c r="C203" s="32" t="s">
        <v>426</v>
      </c>
      <c r="D203" s="66" t="n">
        <v>608</v>
      </c>
      <c r="E203" s="66" t="n">
        <v>606</v>
      </c>
      <c r="F203" s="75" t="n">
        <f aca="false">IF(E203="","",D203-E203)</f>
        <v>2</v>
      </c>
      <c r="G203" s="66" t="n">
        <v>696</v>
      </c>
      <c r="H203" s="66" t="n">
        <v>669</v>
      </c>
      <c r="I203" s="75" t="n">
        <f aca="false">IF(H203="","",G203-H203)</f>
        <v>27</v>
      </c>
      <c r="J203" s="47" t="n">
        <f aca="false">IF(OR(D203="",D203+G203=0),"",D203/(D203+G203))</f>
        <v>0.466257668711656</v>
      </c>
      <c r="K203" s="47" t="n">
        <f aca="false">IF(E203="","",E203/(E203+H203))</f>
        <v>0.475294117647059</v>
      </c>
      <c r="L203" s="76" t="n">
        <f aca="false">IF(OR(K203="",J203=""),"",(J203-K203)*100)</f>
        <v>-0.90364489354024</v>
      </c>
      <c r="M203" s="36" t="n">
        <v>2.20932000889648</v>
      </c>
      <c r="N203" s="36" t="n">
        <v>1.31977300368686</v>
      </c>
      <c r="O203" s="36" t="n">
        <f aca="false">SQRT(M203^2+N203^2)</f>
        <v>2.57349872410518</v>
      </c>
      <c r="P203" s="47" t="n">
        <f aca="false">IF(J203="","",MAX(0,J203-1.96*O203/100))</f>
        <v>0.415817093719195</v>
      </c>
      <c r="Q203" s="47" t="n">
        <f aca="false">IF(J203="","",MIN(1,J203+1.96*O203/100))</f>
        <v>0.516698243704118</v>
      </c>
      <c r="R203" s="32" t="str">
        <f aca="false">IF(L203="","",IF(ABS(L203)&lt;=O203,"Yes","No"))</f>
        <v>Yes</v>
      </c>
      <c r="S203" s="32" t="str">
        <f aca="false">IF(L203="","",IF(ABS(L203)&lt;=1.96*O203,"Yes","No"))</f>
        <v>Yes</v>
      </c>
      <c r="T203" s="66" t="n">
        <f aca="false">IF(D203="","",ROUND(SQRT(((D203+G203)*O203/100)^2+(J203*(D203+G203)*0.07717)^2),0))</f>
        <v>58</v>
      </c>
      <c r="U203" s="32"/>
    </row>
    <row r="204" customFormat="false" ht="15" hidden="false" customHeight="false" outlineLevel="0" collapsed="false">
      <c r="A204" s="32" t="s">
        <v>256</v>
      </c>
      <c r="B204" s="32" t="s">
        <v>424</v>
      </c>
      <c r="C204" s="32" t="s">
        <v>427</v>
      </c>
      <c r="D204" s="66" t="n">
        <v>788</v>
      </c>
      <c r="E204" s="66" t="n">
        <v>732</v>
      </c>
      <c r="F204" s="75" t="n">
        <f aca="false">IF(E204="","",D204-E204)</f>
        <v>56</v>
      </c>
      <c r="G204" s="66" t="n">
        <v>574</v>
      </c>
      <c r="H204" s="66" t="n">
        <v>616</v>
      </c>
      <c r="I204" s="75" t="n">
        <f aca="false">IF(H204="","",G204-H204)</f>
        <v>-42</v>
      </c>
      <c r="J204" s="47" t="n">
        <f aca="false">IF(OR(D204="",D204+G204=0),"",D204/(D204+G204))</f>
        <v>0.57856093979442</v>
      </c>
      <c r="K204" s="47" t="n">
        <f aca="false">IF(E204="","",E204/(E204+H204))</f>
        <v>0.543026706231454</v>
      </c>
      <c r="L204" s="76" t="n">
        <f aca="false">IF(OR(K204="",J204=""),"",(J204-K204)*100)</f>
        <v>3.5534233562966</v>
      </c>
      <c r="M204" s="36" t="n">
        <v>2.20932000889648</v>
      </c>
      <c r="N204" s="36" t="n">
        <v>1.31977300368686</v>
      </c>
      <c r="O204" s="36" t="n">
        <f aca="false">SQRT(M204^2+N204^2)</f>
        <v>2.57349872410518</v>
      </c>
      <c r="P204" s="47" t="n">
        <f aca="false">IF(J204="","",MAX(0,J204-1.96*O204/100))</f>
        <v>0.528120364801959</v>
      </c>
      <c r="Q204" s="47" t="n">
        <f aca="false">IF(J204="","",MIN(1,J204+1.96*O204/100))</f>
        <v>0.629001514786882</v>
      </c>
      <c r="R204" s="32" t="str">
        <f aca="false">IF(L204="","",IF(ABS(L204)&lt;=O204,"Yes","No"))</f>
        <v>No</v>
      </c>
      <c r="S204" s="32" t="str">
        <f aca="false">IF(L204="","",IF(ABS(L204)&lt;=1.96*O204,"Yes","No"))</f>
        <v>Yes</v>
      </c>
      <c r="T204" s="66" t="n">
        <f aca="false">IF(D204="","",ROUND(SQRT(((D204+G204)*O204/100)^2+(J204*(D204+G204)*0.07717)^2),0))</f>
        <v>70</v>
      </c>
      <c r="U204" s="32"/>
    </row>
    <row r="205" customFormat="false" ht="15" hidden="false" customHeight="false" outlineLevel="0" collapsed="false">
      <c r="A205" s="32" t="s">
        <v>256</v>
      </c>
      <c r="B205" s="32" t="s">
        <v>424</v>
      </c>
      <c r="C205" s="32" t="s">
        <v>428</v>
      </c>
      <c r="D205" s="66" t="n">
        <v>928</v>
      </c>
      <c r="E205" s="66" t="n">
        <v>871</v>
      </c>
      <c r="F205" s="75" t="n">
        <f aca="false">IF(E205="","",D205-E205)</f>
        <v>57</v>
      </c>
      <c r="G205" s="66" t="n">
        <v>612</v>
      </c>
      <c r="H205" s="66" t="n">
        <v>616</v>
      </c>
      <c r="I205" s="75" t="n">
        <f aca="false">IF(H205="","",G205-H205)</f>
        <v>-4</v>
      </c>
      <c r="J205" s="47" t="n">
        <f aca="false">IF(OR(D205="",D205+G205=0),"",D205/(D205+G205))</f>
        <v>0.602597402597403</v>
      </c>
      <c r="K205" s="47" t="n">
        <f aca="false">IF(E205="","",E205/(E205+H205))</f>
        <v>0.585743106926698</v>
      </c>
      <c r="L205" s="76" t="n">
        <f aca="false">IF(OR(K205="",J205=""),"",(J205-K205)*100)</f>
        <v>1.68542956707045</v>
      </c>
      <c r="M205" s="36" t="n">
        <v>2.20932000889648</v>
      </c>
      <c r="N205" s="36" t="n">
        <v>1.31977300368686</v>
      </c>
      <c r="O205" s="36" t="n">
        <f aca="false">SQRT(M205^2+N205^2)</f>
        <v>2.57349872410518</v>
      </c>
      <c r="P205" s="47" t="n">
        <f aca="false">IF(J205="","",MAX(0,J205-1.96*O205/100))</f>
        <v>0.552156827604941</v>
      </c>
      <c r="Q205" s="47" t="n">
        <f aca="false">IF(J205="","",MIN(1,J205+1.96*O205/100))</f>
        <v>0.653037977589864</v>
      </c>
      <c r="R205" s="32" t="str">
        <f aca="false">IF(L205="","",IF(ABS(L205)&lt;=O205,"Yes","No"))</f>
        <v>Yes</v>
      </c>
      <c r="S205" s="32" t="str">
        <f aca="false">IF(L205="","",IF(ABS(L205)&lt;=1.96*O205,"Yes","No"))</f>
        <v>Yes</v>
      </c>
      <c r="T205" s="66" t="n">
        <f aca="false">IF(D205="","",ROUND(SQRT(((D205+G205)*O205/100)^2+(J205*(D205+G205)*0.07717)^2),0))</f>
        <v>82</v>
      </c>
      <c r="U205" s="32"/>
    </row>
    <row r="206" customFormat="false" ht="15" hidden="false" customHeight="false" outlineLevel="0" collapsed="false">
      <c r="A206" s="32" t="s">
        <v>256</v>
      </c>
      <c r="B206" s="32" t="s">
        <v>424</v>
      </c>
      <c r="C206" s="32" t="s">
        <v>429</v>
      </c>
      <c r="D206" s="66" t="n">
        <v>316</v>
      </c>
      <c r="E206" s="66" t="n">
        <v>305</v>
      </c>
      <c r="F206" s="75" t="n">
        <f aca="false">IF(E206="","",D206-E206)</f>
        <v>11</v>
      </c>
      <c r="G206" s="66" t="n">
        <v>259</v>
      </c>
      <c r="H206" s="66" t="n">
        <v>262</v>
      </c>
      <c r="I206" s="75" t="n">
        <f aca="false">IF(H206="","",G206-H206)</f>
        <v>-3</v>
      </c>
      <c r="J206" s="47" t="n">
        <f aca="false">IF(OR(D206="",D206+G206=0),"",D206/(D206+G206))</f>
        <v>0.549565217391304</v>
      </c>
      <c r="K206" s="47" t="n">
        <f aca="false">IF(E206="","",E206/(E206+H206))</f>
        <v>0.537918871252205</v>
      </c>
      <c r="L206" s="76" t="n">
        <f aca="false">IF(OR(K206="",J206=""),"",(J206-K206)*100)</f>
        <v>1.16463461390998</v>
      </c>
      <c r="M206" s="36" t="n">
        <v>2.96262140037222</v>
      </c>
      <c r="N206" s="36" t="n">
        <v>1.31977300368686</v>
      </c>
      <c r="O206" s="36" t="n">
        <f aca="false">SQRT(M206^2+N206^2)</f>
        <v>3.24328943253668</v>
      </c>
      <c r="P206" s="47" t="n">
        <f aca="false">IF(J206="","",MAX(0,J206-1.96*O206/100))</f>
        <v>0.485996744513585</v>
      </c>
      <c r="Q206" s="47" t="n">
        <f aca="false">IF(J206="","",MIN(1,J206+1.96*O206/100))</f>
        <v>0.613133690269023</v>
      </c>
      <c r="R206" s="32" t="str">
        <f aca="false">IF(L206="","",IF(ABS(L206)&lt;=O206,"Yes","No"))</f>
        <v>Yes</v>
      </c>
      <c r="S206" s="32" t="str">
        <f aca="false">IF(L206="","",IF(ABS(L206)&lt;=1.96*O206,"Yes","No"))</f>
        <v>Yes</v>
      </c>
      <c r="T206" s="66" t="n">
        <f aca="false">IF(D206="","",ROUND(SQRT(((D206+G206)*O206/100)^2+(J206*(D206+G206)*0.14577)^2),0))</f>
        <v>50</v>
      </c>
      <c r="U206" s="32"/>
    </row>
    <row r="207" customFormat="false" ht="15" hidden="false" customHeight="false" outlineLevel="0" collapsed="false">
      <c r="A207" s="32" t="s">
        <v>256</v>
      </c>
      <c r="B207" s="32" t="s">
        <v>424</v>
      </c>
      <c r="C207" s="32" t="s">
        <v>430</v>
      </c>
      <c r="D207" s="66" t="n">
        <v>582</v>
      </c>
      <c r="E207" s="66" t="n">
        <v>535</v>
      </c>
      <c r="F207" s="75" t="n">
        <f aca="false">IF(E207="","",D207-E207)</f>
        <v>47</v>
      </c>
      <c r="G207" s="66" t="n">
        <v>316</v>
      </c>
      <c r="H207" s="66" t="n">
        <v>364</v>
      </c>
      <c r="I207" s="75" t="n">
        <f aca="false">IF(H207="","",G207-H207)</f>
        <v>-48</v>
      </c>
      <c r="J207" s="47" t="n">
        <f aca="false">IF(OR(D207="",D207+G207=0),"",D207/(D207+G207))</f>
        <v>0.648106904231626</v>
      </c>
      <c r="K207" s="47" t="n">
        <f aca="false">IF(E207="","",E207/(E207+H207))</f>
        <v>0.595105672969967</v>
      </c>
      <c r="L207" s="76" t="n">
        <f aca="false">IF(OR(K207="",J207=""),"",(J207-K207)*100)</f>
        <v>5.30012312616592</v>
      </c>
      <c r="M207" s="36" t="n">
        <v>2.14581777665897</v>
      </c>
      <c r="N207" s="36" t="n">
        <v>1.31977300368686</v>
      </c>
      <c r="O207" s="36" t="n">
        <f aca="false">SQRT(M207^2+N207^2)</f>
        <v>2.51919326608466</v>
      </c>
      <c r="P207" s="47" t="n">
        <f aca="false">IF(J207="","",MAX(0,J207-1.96*O207/100))</f>
        <v>0.598730716216367</v>
      </c>
      <c r="Q207" s="47" t="n">
        <f aca="false">IF(J207="","",MIN(1,J207+1.96*O207/100))</f>
        <v>0.697483092246885</v>
      </c>
      <c r="R207" s="32" t="str">
        <f aca="false">IF(L207="","",IF(ABS(L207)&lt;=O207,"Yes","No"))</f>
        <v>No</v>
      </c>
      <c r="S207" s="32" t="str">
        <f aca="false">IF(L207="","",IF(ABS(L207)&lt;=1.96*O207,"Yes","No"))</f>
        <v>No</v>
      </c>
      <c r="T207" s="66" t="n">
        <f aca="false">IF(D207="","",ROUND(SQRT(((D207+G207)*O207/100)^2+(J207*(D207+G207)*0.09272)^2),0))</f>
        <v>59</v>
      </c>
      <c r="U207" s="32"/>
    </row>
    <row r="208" customFormat="false" ht="15" hidden="false" customHeight="false" outlineLevel="0" collapsed="false">
      <c r="A208" s="32" t="s">
        <v>256</v>
      </c>
      <c r="B208" s="32" t="s">
        <v>424</v>
      </c>
      <c r="C208" s="32" t="s">
        <v>431</v>
      </c>
      <c r="D208" s="66" t="n">
        <v>529</v>
      </c>
      <c r="E208" s="66" t="n">
        <v>564</v>
      </c>
      <c r="F208" s="75" t="n">
        <f aca="false">IF(E208="","",D208-E208)</f>
        <v>-35</v>
      </c>
      <c r="G208" s="66" t="n">
        <v>442</v>
      </c>
      <c r="H208" s="66" t="n">
        <v>451</v>
      </c>
      <c r="I208" s="75" t="n">
        <f aca="false">IF(H208="","",G208-H208)</f>
        <v>-9</v>
      </c>
      <c r="J208" s="47" t="n">
        <f aca="false">IF(OR(D208="",D208+G208=0),"",D208/(D208+G208))</f>
        <v>0.544799176107106</v>
      </c>
      <c r="K208" s="47" t="n">
        <f aca="false">IF(E208="","",E208/(E208+H208))</f>
        <v>0.555665024630542</v>
      </c>
      <c r="L208" s="76" t="n">
        <f aca="false">IF(OR(K208="",J208=""),"",(J208-K208)*100)</f>
        <v>-1.08658485234359</v>
      </c>
      <c r="M208" s="36" t="n">
        <v>2.14581777665897</v>
      </c>
      <c r="N208" s="36" t="n">
        <v>1.31977300368686</v>
      </c>
      <c r="O208" s="36" t="n">
        <f aca="false">SQRT(M208^2+N208^2)</f>
        <v>2.51919326608466</v>
      </c>
      <c r="P208" s="47" t="n">
        <f aca="false">IF(J208="","",MAX(0,J208-1.96*O208/100))</f>
        <v>0.495422988091847</v>
      </c>
      <c r="Q208" s="47" t="n">
        <f aca="false">IF(J208="","",MIN(1,J208+1.96*O208/100))</f>
        <v>0.594175364122365</v>
      </c>
      <c r="R208" s="32" t="str">
        <f aca="false">IF(L208="","",IF(ABS(L208)&lt;=O208,"Yes","No"))</f>
        <v>Yes</v>
      </c>
      <c r="S208" s="32" t="str">
        <f aca="false">IF(L208="","",IF(ABS(L208)&lt;=1.96*O208,"Yes","No"))</f>
        <v>Yes</v>
      </c>
      <c r="T208" s="66" t="n">
        <f aca="false">IF(D208="","",ROUND(SQRT(((D208+G208)*O208/100)^2+(J208*(D208+G208)*0.09272)^2),0))</f>
        <v>55</v>
      </c>
      <c r="U208" s="32"/>
    </row>
    <row r="209" customFormat="false" ht="15" hidden="false" customHeight="false" outlineLevel="0" collapsed="false">
      <c r="A209" s="32" t="s">
        <v>256</v>
      </c>
      <c r="B209" s="32" t="s">
        <v>424</v>
      </c>
      <c r="C209" s="32" t="s">
        <v>432</v>
      </c>
      <c r="D209" s="66" t="n">
        <v>282</v>
      </c>
      <c r="E209" s="66" t="n">
        <v>279</v>
      </c>
      <c r="F209" s="75" t="n">
        <f aca="false">IF(E209="","",D209-E209)</f>
        <v>3</v>
      </c>
      <c r="G209" s="66" t="n">
        <v>302</v>
      </c>
      <c r="H209" s="66" t="n">
        <v>318</v>
      </c>
      <c r="I209" s="75" t="n">
        <f aca="false">IF(H209="","",G209-H209)</f>
        <v>-16</v>
      </c>
      <c r="J209" s="47" t="n">
        <f aca="false">IF(OR(D209="",D209+G209=0),"",D209/(D209+G209))</f>
        <v>0.482876712328767</v>
      </c>
      <c r="K209" s="47" t="n">
        <f aca="false">IF(E209="","",E209/(E209+H209))</f>
        <v>0.467336683417085</v>
      </c>
      <c r="L209" s="76" t="n">
        <f aca="false">IF(OR(K209="",J209=""),"",(J209-K209)*100)</f>
        <v>1.55400289116817</v>
      </c>
      <c r="M209" s="36" t="n">
        <v>2.96262140037222</v>
      </c>
      <c r="N209" s="36" t="n">
        <v>1.31977300368686</v>
      </c>
      <c r="O209" s="36" t="n">
        <f aca="false">SQRT(M209^2+N209^2)</f>
        <v>3.24328943253668</v>
      </c>
      <c r="P209" s="47" t="n">
        <f aca="false">IF(J209="","",MAX(0,J209-1.96*O209/100))</f>
        <v>0.419308239451048</v>
      </c>
      <c r="Q209" s="47" t="n">
        <f aca="false">IF(J209="","",MIN(1,J209+1.96*O209/100))</f>
        <v>0.546445185206486</v>
      </c>
      <c r="R209" s="32" t="str">
        <f aca="false">IF(L209="","",IF(ABS(L209)&lt;=O209,"Yes","No"))</f>
        <v>Yes</v>
      </c>
      <c r="S209" s="32" t="str">
        <f aca="false">IF(L209="","",IF(ABS(L209)&lt;=1.96*O209,"Yes","No"))</f>
        <v>Yes</v>
      </c>
      <c r="T209" s="66" t="n">
        <f aca="false">IF(D209="","",ROUND(SQRT(((D209+G209)*O209/100)^2+(J209*(D209+G209)*0.14577)^2),0))</f>
        <v>45</v>
      </c>
      <c r="U209" s="32"/>
    </row>
    <row r="210" customFormat="false" ht="15" hidden="false" customHeight="false" outlineLevel="0" collapsed="false">
      <c r="A210" s="32" t="s">
        <v>256</v>
      </c>
      <c r="B210" s="32" t="s">
        <v>424</v>
      </c>
      <c r="C210" s="32" t="s">
        <v>433</v>
      </c>
      <c r="D210" s="66" t="n">
        <v>610</v>
      </c>
      <c r="E210" s="66" t="n">
        <v>571</v>
      </c>
      <c r="F210" s="75" t="n">
        <f aca="false">IF(E210="","",D210-E210)</f>
        <v>39</v>
      </c>
      <c r="G210" s="66" t="n">
        <v>524</v>
      </c>
      <c r="H210" s="66" t="n">
        <v>544</v>
      </c>
      <c r="I210" s="75" t="n">
        <f aca="false">IF(H210="","",G210-H210)</f>
        <v>-20</v>
      </c>
      <c r="J210" s="47" t="n">
        <f aca="false">IF(OR(D210="",D210+G210=0),"",D210/(D210+G210))</f>
        <v>0.537918871252205</v>
      </c>
      <c r="K210" s="47" t="n">
        <f aca="false">IF(E210="","",E210/(E210+H210))</f>
        <v>0.512107623318386</v>
      </c>
      <c r="L210" s="76" t="n">
        <f aca="false">IF(OR(K210="",J210=""),"",(J210-K210)*100)</f>
        <v>2.5811247933819</v>
      </c>
      <c r="M210" s="36" t="n">
        <v>2.14581777665897</v>
      </c>
      <c r="N210" s="36" t="n">
        <v>1.31977300368686</v>
      </c>
      <c r="O210" s="36" t="n">
        <f aca="false">SQRT(M210^2+N210^2)</f>
        <v>2.51919326608466</v>
      </c>
      <c r="P210" s="47" t="n">
        <f aca="false">IF(J210="","",MAX(0,J210-1.96*O210/100))</f>
        <v>0.488542683236945</v>
      </c>
      <c r="Q210" s="47" t="n">
        <f aca="false">IF(J210="","",MIN(1,J210+1.96*O210/100))</f>
        <v>0.587295059267464</v>
      </c>
      <c r="R210" s="32" t="str">
        <f aca="false">IF(L210="","",IF(ABS(L210)&lt;=O210,"Yes","No"))</f>
        <v>No</v>
      </c>
      <c r="S210" s="32" t="str">
        <f aca="false">IF(L210="","",IF(ABS(L210)&lt;=1.96*O210,"Yes","No"))</f>
        <v>Yes</v>
      </c>
      <c r="T210" s="66" t="n">
        <f aca="false">IF(D210="","",ROUND(SQRT(((D210+G210)*O210/100)^2+(J210*(D210+G210)*0.09272)^2),0))</f>
        <v>63</v>
      </c>
      <c r="U210" s="32"/>
    </row>
    <row r="211" customFormat="false" ht="15" hidden="false" customHeight="false" outlineLevel="0" collapsed="false">
      <c r="A211" s="32" t="s">
        <v>256</v>
      </c>
      <c r="B211" s="32" t="s">
        <v>424</v>
      </c>
      <c r="C211" s="32" t="s">
        <v>434</v>
      </c>
      <c r="D211" s="66" t="n">
        <v>829</v>
      </c>
      <c r="E211" s="66" t="n">
        <v>829</v>
      </c>
      <c r="F211" s="75" t="n">
        <f aca="false">IF(E211="","",D211-E211)</f>
        <v>0</v>
      </c>
      <c r="G211" s="66" t="n">
        <v>965</v>
      </c>
      <c r="H211" s="66" t="n">
        <v>968</v>
      </c>
      <c r="I211" s="75" t="n">
        <f aca="false">IF(H211="","",G211-H211)</f>
        <v>-3</v>
      </c>
      <c r="J211" s="47" t="n">
        <f aca="false">IF(OR(D211="",D211+G211=0),"",D211/(D211+G211))</f>
        <v>0.462095875139353</v>
      </c>
      <c r="K211" s="47" t="n">
        <f aca="false">IF(E211="","",E211/(E211+H211))</f>
        <v>0.461324429604897</v>
      </c>
      <c r="L211" s="76" t="n">
        <f aca="false">IF(OR(K211="",J211=""),"",(J211-K211)*100)</f>
        <v>0.077144553445635</v>
      </c>
      <c r="M211" s="36" t="n">
        <v>2.20932000889648</v>
      </c>
      <c r="N211" s="36" t="n">
        <v>1.31977300368686</v>
      </c>
      <c r="O211" s="36" t="n">
        <f aca="false">SQRT(M211^2+N211^2)</f>
        <v>2.57349872410518</v>
      </c>
      <c r="P211" s="47" t="n">
        <f aca="false">IF(J211="","",MAX(0,J211-1.96*O211/100))</f>
        <v>0.411655300146892</v>
      </c>
      <c r="Q211" s="47" t="n">
        <f aca="false">IF(J211="","",MIN(1,J211+1.96*O211/100))</f>
        <v>0.512536450131815</v>
      </c>
      <c r="R211" s="32" t="str">
        <f aca="false">IF(L211="","",IF(ABS(L211)&lt;=O211,"Yes","No"))</f>
        <v>Yes</v>
      </c>
      <c r="S211" s="32" t="str">
        <f aca="false">IF(L211="","",IF(ABS(L211)&lt;=1.96*O211,"Yes","No"))</f>
        <v>Yes</v>
      </c>
      <c r="T211" s="66" t="n">
        <f aca="false">IF(D211="","",ROUND(SQRT(((D211+G211)*O211/100)^2+(J211*(D211+G211)*0.07717)^2),0))</f>
        <v>79</v>
      </c>
      <c r="U211" s="32"/>
    </row>
    <row r="212" customFormat="false" ht="15" hidden="false" customHeight="false" outlineLevel="0" collapsed="false">
      <c r="A212" s="32" t="s">
        <v>256</v>
      </c>
      <c r="B212" s="32" t="s">
        <v>424</v>
      </c>
      <c r="C212" s="32" t="s">
        <v>435</v>
      </c>
      <c r="D212" s="66" t="n">
        <v>685</v>
      </c>
      <c r="E212" s="66" t="n">
        <v>698</v>
      </c>
      <c r="F212" s="75" t="n">
        <f aca="false">IF(E212="","",D212-E212)</f>
        <v>-13</v>
      </c>
      <c r="G212" s="66" t="n">
        <v>757</v>
      </c>
      <c r="H212" s="66" t="n">
        <v>748</v>
      </c>
      <c r="I212" s="75" t="n">
        <f aca="false">IF(H212="","",G212-H212)</f>
        <v>9</v>
      </c>
      <c r="J212" s="47" t="n">
        <f aca="false">IF(OR(D212="",D212+G212=0),"",D212/(D212+G212))</f>
        <v>0.4750346740638</v>
      </c>
      <c r="K212" s="47" t="n">
        <f aca="false">IF(E212="","",E212/(E212+H212))</f>
        <v>0.482710926694329</v>
      </c>
      <c r="L212" s="76" t="n">
        <f aca="false">IF(OR(K212="",J212=""),"",(J212-K212)*100)</f>
        <v>-0.76762526305289</v>
      </c>
      <c r="M212" s="36" t="n">
        <v>2.20932000889648</v>
      </c>
      <c r="N212" s="36" t="n">
        <v>1.31977300368686</v>
      </c>
      <c r="O212" s="36" t="n">
        <f aca="false">SQRT(M212^2+N212^2)</f>
        <v>2.57349872410518</v>
      </c>
      <c r="P212" s="47" t="n">
        <f aca="false">IF(J212="","",MAX(0,J212-1.96*O212/100))</f>
        <v>0.424594099071339</v>
      </c>
      <c r="Q212" s="47" t="n">
        <f aca="false">IF(J212="","",MIN(1,J212+1.96*O212/100))</f>
        <v>0.525475249056262</v>
      </c>
      <c r="R212" s="32" t="str">
        <f aca="false">IF(L212="","",IF(ABS(L212)&lt;=O212,"Yes","No"))</f>
        <v>Yes</v>
      </c>
      <c r="S212" s="32" t="str">
        <f aca="false">IF(L212="","",IF(ABS(L212)&lt;=1.96*O212,"Yes","No"))</f>
        <v>Yes</v>
      </c>
      <c r="T212" s="66" t="n">
        <f aca="false">IF(D212="","",ROUND(SQRT(((D212+G212)*O212/100)^2+(J212*(D212+G212)*0.07717)^2),0))</f>
        <v>65</v>
      </c>
      <c r="U212" s="32"/>
    </row>
    <row r="213" customFormat="false" ht="15" hidden="false" customHeight="false" outlineLevel="0" collapsed="false">
      <c r="A213" s="32" t="s">
        <v>256</v>
      </c>
      <c r="B213" s="32" t="s">
        <v>424</v>
      </c>
      <c r="C213" s="32" t="s">
        <v>436</v>
      </c>
      <c r="D213" s="66" t="n">
        <v>607</v>
      </c>
      <c r="E213" s="66" t="n">
        <v>582</v>
      </c>
      <c r="F213" s="75" t="n">
        <f aca="false">IF(E213="","",D213-E213)</f>
        <v>25</v>
      </c>
      <c r="G213" s="66" t="n">
        <v>569</v>
      </c>
      <c r="H213" s="66" t="n">
        <v>562</v>
      </c>
      <c r="I213" s="75" t="n">
        <f aca="false">IF(H213="","",G213-H213)</f>
        <v>7</v>
      </c>
      <c r="J213" s="47" t="n">
        <f aca="false">IF(OR(D213="",D213+G213=0),"",D213/(D213+G213))</f>
        <v>0.516156462585034</v>
      </c>
      <c r="K213" s="47" t="n">
        <f aca="false">IF(E213="","",E213/(E213+H213))</f>
        <v>0.508741258741259</v>
      </c>
      <c r="L213" s="76" t="n">
        <f aca="false">IF(OR(K213="",J213=""),"",(J213-K213)*100)</f>
        <v>0.741520384377525</v>
      </c>
      <c r="M213" s="36" t="n">
        <v>2.14581777665897</v>
      </c>
      <c r="N213" s="36" t="n">
        <v>1.31977300368686</v>
      </c>
      <c r="O213" s="36" t="n">
        <f aca="false">SQRT(M213^2+N213^2)</f>
        <v>2.51919326608466</v>
      </c>
      <c r="P213" s="47" t="n">
        <f aca="false">IF(J213="","",MAX(0,J213-1.96*O213/100))</f>
        <v>0.466780274569775</v>
      </c>
      <c r="Q213" s="47" t="n">
        <f aca="false">IF(J213="","",MIN(1,J213+1.96*O213/100))</f>
        <v>0.565532650600293</v>
      </c>
      <c r="R213" s="32" t="str">
        <f aca="false">IF(L213="","",IF(ABS(L213)&lt;=O213,"Yes","No"))</f>
        <v>Yes</v>
      </c>
      <c r="S213" s="32" t="str">
        <f aca="false">IF(L213="","",IF(ABS(L213)&lt;=1.96*O213,"Yes","No"))</f>
        <v>Yes</v>
      </c>
      <c r="T213" s="66" t="n">
        <f aca="false">IF(D213="","",ROUND(SQRT(((D213+G213)*O213/100)^2+(J213*(D213+G213)*0.09272)^2),0))</f>
        <v>64</v>
      </c>
      <c r="U213" s="32"/>
    </row>
    <row r="214" customFormat="false" ht="15" hidden="false" customHeight="false" outlineLevel="0" collapsed="false">
      <c r="A214" s="32" t="s">
        <v>437</v>
      </c>
      <c r="B214" s="32" t="s">
        <v>438</v>
      </c>
      <c r="C214" s="32" t="s">
        <v>439</v>
      </c>
      <c r="D214" s="66" t="n">
        <v>479</v>
      </c>
      <c r="E214" s="66" t="n">
        <v>471</v>
      </c>
      <c r="F214" s="75" t="n">
        <f aca="false">IF(E214="","",D214-E214)</f>
        <v>8</v>
      </c>
      <c r="G214" s="66" t="n">
        <v>1065</v>
      </c>
      <c r="H214" s="66" t="n">
        <v>1124</v>
      </c>
      <c r="I214" s="75" t="n">
        <f aca="false">IF(H214="","",G214-H214)</f>
        <v>-59</v>
      </c>
      <c r="J214" s="47" t="n">
        <f aca="false">IF(OR(D214="",D214+G214=0),"",D214/(D214+G214))</f>
        <v>0.310233160621762</v>
      </c>
      <c r="K214" s="47" t="n">
        <f aca="false">IF(E214="","",E214/(E214+H214))</f>
        <v>0.295297805642633</v>
      </c>
      <c r="L214" s="76" t="n">
        <f aca="false">IF(OR(K214="",J214=""),"",(J214-K214)*100)</f>
        <v>1.49353549791284</v>
      </c>
      <c r="M214" s="36" t="n">
        <v>2.20932000889648</v>
      </c>
      <c r="N214" s="36" t="n">
        <v>1.31977300368686</v>
      </c>
      <c r="O214" s="36" t="n">
        <f aca="false">SQRT(M214^2+N214^2)</f>
        <v>2.57349872410518</v>
      </c>
      <c r="P214" s="47" t="n">
        <f aca="false">IF(J214="","",MAX(0,J214-1.96*O214/100))</f>
        <v>0.2597925856293</v>
      </c>
      <c r="Q214" s="47" t="n">
        <f aca="false">IF(J214="","",MIN(1,J214+1.96*O214/100))</f>
        <v>0.360673735614223</v>
      </c>
      <c r="R214" s="32" t="str">
        <f aca="false">IF(L214="","",IF(ABS(L214)&lt;=O214,"Yes","No"))</f>
        <v>Yes</v>
      </c>
      <c r="S214" s="32" t="str">
        <f aca="false">IF(L214="","",IF(ABS(L214)&lt;=1.96*O214,"Yes","No"))</f>
        <v>Yes</v>
      </c>
      <c r="T214" s="66" t="n">
        <f aca="false">IF(D214="","",ROUND(SQRT(((D214+G214)*O214/100)^2+(J214*(D214+G214)*0.07717)^2),0))</f>
        <v>54</v>
      </c>
      <c r="U214" s="32"/>
    </row>
    <row r="215" customFormat="false" ht="15" hidden="false" customHeight="false" outlineLevel="0" collapsed="false">
      <c r="A215" s="32" t="s">
        <v>437</v>
      </c>
      <c r="B215" s="32" t="s">
        <v>440</v>
      </c>
      <c r="C215" s="32" t="s">
        <v>441</v>
      </c>
      <c r="D215" s="66" t="n">
        <v>1402</v>
      </c>
      <c r="E215" s="66" t="n">
        <v>1414</v>
      </c>
      <c r="F215" s="75" t="n">
        <f aca="false">IF(E215="","",D215-E215)</f>
        <v>-12</v>
      </c>
      <c r="G215" s="66" t="n">
        <v>2767</v>
      </c>
      <c r="H215" s="66" t="n">
        <v>2894</v>
      </c>
      <c r="I215" s="75" t="n">
        <f aca="false">IF(H215="","",G215-H215)</f>
        <v>-127</v>
      </c>
      <c r="J215" s="47" t="n">
        <f aca="false">IF(OR(D215="",D215+G215=0),"",D215/(D215+G215))</f>
        <v>0.33629167666107</v>
      </c>
      <c r="K215" s="47" t="n">
        <f aca="false">IF(E215="","",E215/(E215+H215))</f>
        <v>0.328226555246054</v>
      </c>
      <c r="L215" s="76" t="n">
        <f aca="false">IF(OR(K215="",J215=""),"",(J215-K215)*100)</f>
        <v>0.806512141501592</v>
      </c>
      <c r="M215" s="36" t="n">
        <v>2.20932000889648</v>
      </c>
      <c r="N215" s="36" t="n">
        <v>1.31977300368686</v>
      </c>
      <c r="O215" s="36" t="n">
        <f aca="false">SQRT(M215^2+N215^2)</f>
        <v>2.57349872410518</v>
      </c>
      <c r="P215" s="47" t="n">
        <f aca="false">IF(J215="","",MAX(0,J215-1.96*O215/100))</f>
        <v>0.285851101668608</v>
      </c>
      <c r="Q215" s="47" t="n">
        <f aca="false">IF(J215="","",MIN(1,J215+1.96*O215/100))</f>
        <v>0.386732251653531</v>
      </c>
      <c r="R215" s="32" t="str">
        <f aca="false">IF(L215="","",IF(ABS(L215)&lt;=O215,"Yes","No"))</f>
        <v>Yes</v>
      </c>
      <c r="S215" s="32" t="str">
        <f aca="false">IF(L215="","",IF(ABS(L215)&lt;=1.96*O215,"Yes","No"))</f>
        <v>Yes</v>
      </c>
      <c r="T215" s="66" t="n">
        <f aca="false">IF(D215="","",ROUND(SQRT(((D215+G215)*O215/100)^2+(J215*(D215+G215)*0.07717)^2),0))</f>
        <v>152</v>
      </c>
      <c r="U215" s="32"/>
    </row>
    <row r="216" customFormat="false" ht="15" hidden="false" customHeight="false" outlineLevel="0" collapsed="false">
      <c r="A216" s="32" t="s">
        <v>437</v>
      </c>
      <c r="B216" s="32" t="s">
        <v>442</v>
      </c>
      <c r="C216" s="32" t="s">
        <v>443</v>
      </c>
      <c r="D216" s="66" t="n">
        <v>458</v>
      </c>
      <c r="E216" s="66" t="n">
        <v>521</v>
      </c>
      <c r="F216" s="75" t="n">
        <f aca="false">IF(E216="","",D216-E216)</f>
        <v>-63</v>
      </c>
      <c r="G216" s="66" t="n">
        <v>869</v>
      </c>
      <c r="H216" s="66" t="n">
        <v>997</v>
      </c>
      <c r="I216" s="75" t="n">
        <f aca="false">IF(H216="","",G216-H216)</f>
        <v>-128</v>
      </c>
      <c r="J216" s="47" t="n">
        <f aca="false">IF(OR(D216="",D216+G216=0),"",D216/(D216+G216))</f>
        <v>0.345139412207988</v>
      </c>
      <c r="K216" s="47" t="n">
        <f aca="false">IF(E216="","",E216/(E216+H216))</f>
        <v>0.343214756258235</v>
      </c>
      <c r="L216" s="76" t="n">
        <f aca="false">IF(OR(K216="",J216=""),"",(J216-K216)*100)</f>
        <v>0.192465594975344</v>
      </c>
      <c r="M216" s="36" t="n">
        <v>2.20932000889648</v>
      </c>
      <c r="N216" s="36" t="n">
        <v>1.31977300368686</v>
      </c>
      <c r="O216" s="36" t="n">
        <f aca="false">SQRT(M216^2+N216^2)</f>
        <v>2.57349872410518</v>
      </c>
      <c r="P216" s="47" t="n">
        <f aca="false">IF(J216="","",MAX(0,J216-1.96*O216/100))</f>
        <v>0.294698837215527</v>
      </c>
      <c r="Q216" s="47" t="n">
        <f aca="false">IF(J216="","",MIN(1,J216+1.96*O216/100))</f>
        <v>0.395579987200449</v>
      </c>
      <c r="R216" s="32" t="str">
        <f aca="false">IF(L216="","",IF(ABS(L216)&lt;=O216,"Yes","No"))</f>
        <v>Yes</v>
      </c>
      <c r="S216" s="32" t="str">
        <f aca="false">IF(L216="","",IF(ABS(L216)&lt;=1.96*O216,"Yes","No"))</f>
        <v>Yes</v>
      </c>
      <c r="T216" s="66" t="n">
        <f aca="false">IF(D216="","",ROUND(SQRT(((D216+G216)*O216/100)^2+(J216*(D216+G216)*0.07717)^2),0))</f>
        <v>49</v>
      </c>
      <c r="U216" s="32"/>
    </row>
    <row r="217" customFormat="false" ht="15" hidden="false" customHeight="false" outlineLevel="0" collapsed="false">
      <c r="A217" s="32" t="s">
        <v>444</v>
      </c>
      <c r="B217" s="32" t="s">
        <v>445</v>
      </c>
      <c r="C217" s="32" t="s">
        <v>446</v>
      </c>
      <c r="D217" s="66" t="n">
        <v>659</v>
      </c>
      <c r="E217" s="66" t="n">
        <v>687</v>
      </c>
      <c r="F217" s="75" t="n">
        <f aca="false">IF(E217="","",D217-E217)</f>
        <v>-28</v>
      </c>
      <c r="G217" s="66" t="n">
        <v>1038</v>
      </c>
      <c r="H217" s="66" t="n">
        <v>1009</v>
      </c>
      <c r="I217" s="75" t="n">
        <f aca="false">IF(H217="","",G217-H217)</f>
        <v>29</v>
      </c>
      <c r="J217" s="47" t="n">
        <f aca="false">IF(OR(D217="",D217+G217=0),"",D217/(D217+G217))</f>
        <v>0.388332351208014</v>
      </c>
      <c r="K217" s="47" t="n">
        <f aca="false">IF(E217="","",E217/(E217+H217))</f>
        <v>0.405070754716981</v>
      </c>
      <c r="L217" s="76" t="n">
        <f aca="false">IF(OR(K217="",J217=""),"",(J217-K217)*100)</f>
        <v>-1.6738403508967</v>
      </c>
      <c r="M217" s="36" t="n">
        <v>2.20932000889648</v>
      </c>
      <c r="N217" s="36" t="n">
        <v>1.31977300368686</v>
      </c>
      <c r="O217" s="36" t="n">
        <f aca="false">SQRT(M217^2+N217^2)</f>
        <v>2.57349872410518</v>
      </c>
      <c r="P217" s="47" t="n">
        <f aca="false">IF(J217="","",MAX(0,J217-1.96*O217/100))</f>
        <v>0.337891776215553</v>
      </c>
      <c r="Q217" s="47" t="n">
        <f aca="false">IF(J217="","",MIN(1,J217+1.96*O217/100))</f>
        <v>0.438772926200476</v>
      </c>
      <c r="R217" s="32" t="str">
        <f aca="false">IF(L217="","",IF(ABS(L217)&lt;=O217,"Yes","No"))</f>
        <v>Yes</v>
      </c>
      <c r="S217" s="32" t="str">
        <f aca="false">IF(L217="","",IF(ABS(L217)&lt;=1.96*O217,"Yes","No"))</f>
        <v>Yes</v>
      </c>
      <c r="T217" s="66" t="n">
        <f aca="false">IF(D217="","",ROUND(SQRT(((D217+G217)*O217/100)^2+(J217*(D217+G217)*0.07717)^2),0))</f>
        <v>67</v>
      </c>
      <c r="U217" s="32"/>
    </row>
    <row r="218" customFormat="false" ht="15" hidden="false" customHeight="false" outlineLevel="0" collapsed="false">
      <c r="A218" s="32" t="s">
        <v>444</v>
      </c>
      <c r="B218" s="32" t="s">
        <v>445</v>
      </c>
      <c r="C218" s="32" t="s">
        <v>447</v>
      </c>
      <c r="D218" s="66" t="n">
        <v>804</v>
      </c>
      <c r="E218" s="66" t="n">
        <v>824</v>
      </c>
      <c r="F218" s="75" t="n">
        <f aca="false">IF(E218="","",D218-E218)</f>
        <v>-20</v>
      </c>
      <c r="G218" s="66" t="n">
        <v>962</v>
      </c>
      <c r="H218" s="66" t="n">
        <v>1009</v>
      </c>
      <c r="I218" s="75" t="n">
        <f aca="false">IF(H218="","",G218-H218)</f>
        <v>-47</v>
      </c>
      <c r="J218" s="47" t="n">
        <f aca="false">IF(OR(D218="",D218+G218=0),"",D218/(D218+G218))</f>
        <v>0.455266138165345</v>
      </c>
      <c r="K218" s="47" t="n">
        <f aca="false">IF(E218="","",E218/(E218+H218))</f>
        <v>0.449536279323513</v>
      </c>
      <c r="L218" s="76" t="n">
        <f aca="false">IF(OR(K218="",J218=""),"",(J218-K218)*100)</f>
        <v>0.572985884183203</v>
      </c>
      <c r="M218" s="36" t="n">
        <v>2.20932000889648</v>
      </c>
      <c r="N218" s="36" t="n">
        <v>1.31977300368686</v>
      </c>
      <c r="O218" s="36" t="n">
        <f aca="false">SQRT(M218^2+N218^2)</f>
        <v>2.57349872410518</v>
      </c>
      <c r="P218" s="47" t="n">
        <f aca="false">IF(J218="","",MAX(0,J218-1.96*O218/100))</f>
        <v>0.404825563172884</v>
      </c>
      <c r="Q218" s="47" t="n">
        <f aca="false">IF(J218="","",MIN(1,J218+1.96*O218/100))</f>
        <v>0.505706713157807</v>
      </c>
      <c r="R218" s="32" t="str">
        <f aca="false">IF(L218="","",IF(ABS(L218)&lt;=O218,"Yes","No"))</f>
        <v>Yes</v>
      </c>
      <c r="S218" s="32" t="str">
        <f aca="false">IF(L218="","",IF(ABS(L218)&lt;=1.96*O218,"Yes","No"))</f>
        <v>Yes</v>
      </c>
      <c r="T218" s="66" t="n">
        <f aca="false">IF(D218="","",ROUND(SQRT(((D218+G218)*O218/100)^2+(J218*(D218+G218)*0.07717)^2),0))</f>
        <v>77</v>
      </c>
      <c r="U218" s="32"/>
    </row>
    <row r="219" customFormat="false" ht="15" hidden="false" customHeight="false" outlineLevel="0" collapsed="false">
      <c r="A219" s="32" t="s">
        <v>444</v>
      </c>
      <c r="B219" s="32" t="s">
        <v>448</v>
      </c>
      <c r="C219" s="32" t="s">
        <v>449</v>
      </c>
      <c r="D219" s="66" t="n">
        <v>258</v>
      </c>
      <c r="E219" s="66" t="n">
        <v>237</v>
      </c>
      <c r="F219" s="75" t="n">
        <f aca="false">IF(E219="","",D219-E219)</f>
        <v>21</v>
      </c>
      <c r="G219" s="66" t="n">
        <v>340</v>
      </c>
      <c r="H219" s="66" t="n">
        <v>342</v>
      </c>
      <c r="I219" s="75" t="n">
        <f aca="false">IF(H219="","",G219-H219)</f>
        <v>-2</v>
      </c>
      <c r="J219" s="47" t="n">
        <f aca="false">IF(OR(D219="",D219+G219=0),"",D219/(D219+G219))</f>
        <v>0.431438127090301</v>
      </c>
      <c r="K219" s="47" t="n">
        <f aca="false">IF(E219="","",E219/(E219+H219))</f>
        <v>0.409326424870466</v>
      </c>
      <c r="L219" s="76" t="n">
        <f aca="false">IF(OR(K219="",J219=""),"",(J219-K219)*100)</f>
        <v>2.21117022198347</v>
      </c>
      <c r="M219" s="36" t="n">
        <v>2.96262140037222</v>
      </c>
      <c r="N219" s="36" t="n">
        <v>1.31977300368686</v>
      </c>
      <c r="O219" s="36" t="n">
        <f aca="false">SQRT(M219^2+N219^2)</f>
        <v>3.24328943253668</v>
      </c>
      <c r="P219" s="47" t="n">
        <f aca="false">IF(J219="","",MAX(0,J219-1.96*O219/100))</f>
        <v>0.367869654212582</v>
      </c>
      <c r="Q219" s="47" t="n">
        <f aca="false">IF(J219="","",MIN(1,J219+1.96*O219/100))</f>
        <v>0.49500659996802</v>
      </c>
      <c r="R219" s="32" t="str">
        <f aca="false">IF(L219="","",IF(ABS(L219)&lt;=O219,"Yes","No"))</f>
        <v>Yes</v>
      </c>
      <c r="S219" s="32" t="str">
        <f aca="false">IF(L219="","",IF(ABS(L219)&lt;=1.96*O219,"Yes","No"))</f>
        <v>Yes</v>
      </c>
      <c r="T219" s="66" t="n">
        <f aca="false">IF(D219="","",ROUND(SQRT(((D219+G219)*O219/100)^2+(J219*(D219+G219)*0.14577)^2),0))</f>
        <v>42</v>
      </c>
      <c r="U219" s="32"/>
    </row>
    <row r="220" customFormat="false" ht="15" hidden="false" customHeight="false" outlineLevel="0" collapsed="false">
      <c r="A220" s="32" t="s">
        <v>444</v>
      </c>
      <c r="B220" s="32" t="s">
        <v>448</v>
      </c>
      <c r="C220" s="32" t="s">
        <v>452</v>
      </c>
      <c r="D220" s="66" t="n">
        <v>230</v>
      </c>
      <c r="E220" s="66" t="n">
        <v>238</v>
      </c>
      <c r="F220" s="75" t="n">
        <f aca="false">IF(E220="","",D220-E220)</f>
        <v>-8</v>
      </c>
      <c r="G220" s="66" t="n">
        <v>298</v>
      </c>
      <c r="H220" s="66" t="n">
        <v>312</v>
      </c>
      <c r="I220" s="75" t="n">
        <f aca="false">IF(H220="","",G220-H220)</f>
        <v>-14</v>
      </c>
      <c r="J220" s="47" t="n">
        <f aca="false">IF(OR(D220="",D220+G220=0),"",D220/(D220+G220))</f>
        <v>0.435606060606061</v>
      </c>
      <c r="K220" s="47" t="n">
        <f aca="false">IF(E220="","",E220/(E220+H220))</f>
        <v>0.432727272727273</v>
      </c>
      <c r="L220" s="76" t="n">
        <f aca="false">IF(OR(K220="",J220=""),"",(J220-K220)*100)</f>
        <v>0.287878787878787</v>
      </c>
      <c r="M220" s="36" t="n">
        <v>2.96262140037222</v>
      </c>
      <c r="N220" s="36" t="n">
        <v>1.31977300368686</v>
      </c>
      <c r="O220" s="36" t="n">
        <f aca="false">SQRT(M220^2+N220^2)</f>
        <v>3.24328943253668</v>
      </c>
      <c r="P220" s="47" t="n">
        <f aca="false">IF(J220="","",MAX(0,J220-1.96*O220/100))</f>
        <v>0.372037587728342</v>
      </c>
      <c r="Q220" s="47" t="n">
        <f aca="false">IF(J220="","",MIN(1,J220+1.96*O220/100))</f>
        <v>0.49917453348378</v>
      </c>
      <c r="R220" s="32" t="str">
        <f aca="false">IF(L220="","",IF(ABS(L220)&lt;=O220,"Yes","No"))</f>
        <v>Yes</v>
      </c>
      <c r="S220" s="32" t="str">
        <f aca="false">IF(L220="","",IF(ABS(L220)&lt;=1.96*O220,"Yes","No"))</f>
        <v>Yes</v>
      </c>
      <c r="T220" s="66" t="n">
        <f aca="false">IF(D220="","",ROUND(SQRT(((D220+G220)*O220/100)^2+(J220*(D220+G220)*0.14577)^2),0))</f>
        <v>38</v>
      </c>
      <c r="U220" s="32"/>
    </row>
    <row r="221" customFormat="false" ht="15" hidden="false" customHeight="false" outlineLevel="0" collapsed="false">
      <c r="A221" s="32" t="s">
        <v>444</v>
      </c>
      <c r="B221" s="32" t="s">
        <v>448</v>
      </c>
      <c r="C221" s="32" t="s">
        <v>453</v>
      </c>
      <c r="D221" s="66" t="n">
        <v>266</v>
      </c>
      <c r="E221" s="66" t="n">
        <v>257</v>
      </c>
      <c r="F221" s="75" t="n">
        <f aca="false">IF(E221="","",D221-E221)</f>
        <v>9</v>
      </c>
      <c r="G221" s="66" t="n">
        <v>361</v>
      </c>
      <c r="H221" s="66" t="n">
        <v>361</v>
      </c>
      <c r="I221" s="75" t="n">
        <f aca="false">IF(H221="","",G221-H221)</f>
        <v>0</v>
      </c>
      <c r="J221" s="47" t="n">
        <f aca="false">IF(OR(D221="",D221+G221=0),"",D221/(D221+G221))</f>
        <v>0.424242424242424</v>
      </c>
      <c r="K221" s="47" t="n">
        <f aca="false">IF(E221="","",E221/(E221+H221))</f>
        <v>0.415857605177994</v>
      </c>
      <c r="L221" s="76" t="n">
        <f aca="false">IF(OR(K221="",J221=""),"",(J221-K221)*100)</f>
        <v>0.838481906443073</v>
      </c>
      <c r="M221" s="36" t="n">
        <v>2.96262140037222</v>
      </c>
      <c r="N221" s="36" t="n">
        <v>1.31977300368686</v>
      </c>
      <c r="O221" s="36" t="n">
        <f aca="false">SQRT(M221^2+N221^2)</f>
        <v>3.24328943253668</v>
      </c>
      <c r="P221" s="47" t="n">
        <f aca="false">IF(J221="","",MAX(0,J221-1.96*O221/100))</f>
        <v>0.360673951364705</v>
      </c>
      <c r="Q221" s="47" t="n">
        <f aca="false">IF(J221="","",MIN(1,J221+1.96*O221/100))</f>
        <v>0.487810897120143</v>
      </c>
      <c r="R221" s="32" t="str">
        <f aca="false">IF(L221="","",IF(ABS(L221)&lt;=O221,"Yes","No"))</f>
        <v>Yes</v>
      </c>
      <c r="S221" s="32" t="str">
        <f aca="false">IF(L221="","",IF(ABS(L221)&lt;=1.96*O221,"Yes","No"))</f>
        <v>Yes</v>
      </c>
      <c r="T221" s="66" t="n">
        <f aca="false">IF(D221="","",ROUND(SQRT(((D221+G221)*O221/100)^2+(J221*(D221+G221)*0.14577)^2),0))</f>
        <v>44</v>
      </c>
      <c r="U221" s="32"/>
    </row>
    <row r="222" customFormat="false" ht="15" hidden="false" customHeight="false" outlineLevel="0" collapsed="false">
      <c r="A222" s="32" t="s">
        <v>444</v>
      </c>
      <c r="B222" s="32" t="s">
        <v>448</v>
      </c>
      <c r="C222" s="32" t="s">
        <v>454</v>
      </c>
      <c r="D222" s="66" t="n">
        <v>227</v>
      </c>
      <c r="E222" s="66" t="n">
        <v>227</v>
      </c>
      <c r="F222" s="75" t="n">
        <f aca="false">IF(E222="","",D222-E222)</f>
        <v>0</v>
      </c>
      <c r="G222" s="66" t="n">
        <v>357</v>
      </c>
      <c r="H222" s="66" t="n">
        <v>349</v>
      </c>
      <c r="I222" s="75" t="n">
        <f aca="false">IF(H222="","",G222-H222)</f>
        <v>8</v>
      </c>
      <c r="J222" s="47" t="n">
        <f aca="false">IF(OR(D222="",D222+G222=0),"",D222/(D222+G222))</f>
        <v>0.388698630136986</v>
      </c>
      <c r="K222" s="47" t="n">
        <f aca="false">IF(E222="","",E222/(E222+H222))</f>
        <v>0.394097222222222</v>
      </c>
      <c r="L222" s="76" t="n">
        <f aca="false">IF(OR(K222="",J222=""),"",(J222-K222)*100)</f>
        <v>-0.539859208523591</v>
      </c>
      <c r="M222" s="36" t="n">
        <v>2.96262140037222</v>
      </c>
      <c r="N222" s="36" t="n">
        <v>1.31977300368686</v>
      </c>
      <c r="O222" s="36" t="n">
        <f aca="false">SQRT(M222^2+N222^2)</f>
        <v>3.24328943253668</v>
      </c>
      <c r="P222" s="47" t="n">
        <f aca="false">IF(J222="","",MAX(0,J222-1.96*O222/100))</f>
        <v>0.325130157259267</v>
      </c>
      <c r="Q222" s="47" t="n">
        <f aca="false">IF(J222="","",MIN(1,J222+1.96*O222/100))</f>
        <v>0.452267103014705</v>
      </c>
      <c r="R222" s="32" t="str">
        <f aca="false">IF(L222="","",IF(ABS(L222)&lt;=O222,"Yes","No"))</f>
        <v>Yes</v>
      </c>
      <c r="S222" s="32" t="str">
        <f aca="false">IF(L222="","",IF(ABS(L222)&lt;=1.96*O222,"Yes","No"))</f>
        <v>Yes</v>
      </c>
      <c r="T222" s="66" t="n">
        <f aca="false">IF(D222="","",ROUND(SQRT(((D222+G222)*O222/100)^2+(J222*(D222+G222)*0.14577)^2),0))</f>
        <v>38</v>
      </c>
      <c r="U222" s="32"/>
    </row>
    <row r="223" customFormat="false" ht="15" hidden="false" customHeight="false" outlineLevel="0" collapsed="false">
      <c r="A223" s="32" t="s">
        <v>444</v>
      </c>
      <c r="B223" s="32" t="s">
        <v>455</v>
      </c>
      <c r="C223" s="32" t="s">
        <v>456</v>
      </c>
      <c r="D223" s="66" t="n">
        <v>607</v>
      </c>
      <c r="E223" s="66" t="n">
        <v>623</v>
      </c>
      <c r="F223" s="75" t="n">
        <f aca="false">IF(E223="","",D223-E223)</f>
        <v>-16</v>
      </c>
      <c r="G223" s="66" t="n">
        <v>763</v>
      </c>
      <c r="H223" s="66" t="n">
        <v>726</v>
      </c>
      <c r="I223" s="75" t="n">
        <f aca="false">IF(H223="","",G223-H223)</f>
        <v>37</v>
      </c>
      <c r="J223" s="47" t="n">
        <f aca="false">IF(OR(D223="",D223+G223=0),"",D223/(D223+G223))</f>
        <v>0.443065693430657</v>
      </c>
      <c r="K223" s="47" t="n">
        <f aca="false">IF(E223="","",E223/(E223+H223))</f>
        <v>0.46182357301705</v>
      </c>
      <c r="L223" s="76" t="n">
        <f aca="false">IF(OR(K223="",J223=""),"",(J223-K223)*100)</f>
        <v>-1.87578795863927</v>
      </c>
      <c r="M223" s="36" t="n">
        <v>2.20932000889648</v>
      </c>
      <c r="N223" s="36" t="n">
        <v>1.31977300368686</v>
      </c>
      <c r="O223" s="36" t="n">
        <f aca="false">SQRT(M223^2+N223^2)</f>
        <v>2.57349872410518</v>
      </c>
      <c r="P223" s="47" t="n">
        <f aca="false">IF(J223="","",MAX(0,J223-1.96*O223/100))</f>
        <v>0.392625118438196</v>
      </c>
      <c r="Q223" s="47" t="n">
        <f aca="false">IF(J223="","",MIN(1,J223+1.96*O223/100))</f>
        <v>0.493506268423118</v>
      </c>
      <c r="R223" s="32" t="str">
        <f aca="false">IF(L223="","",IF(ABS(L223)&lt;=O223,"Yes","No"))</f>
        <v>Yes</v>
      </c>
      <c r="S223" s="32" t="str">
        <f aca="false">IF(L223="","",IF(ABS(L223)&lt;=1.96*O223,"Yes","No"))</f>
        <v>Yes</v>
      </c>
      <c r="T223" s="66" t="n">
        <f aca="false">IF(D223="","",ROUND(SQRT(((D223+G223)*O223/100)^2+(J223*(D223+G223)*0.07717)^2),0))</f>
        <v>59</v>
      </c>
      <c r="U223" s="32"/>
    </row>
    <row r="224" customFormat="false" ht="15" hidden="false" customHeight="false" outlineLevel="0" collapsed="false">
      <c r="A224" s="32" t="s">
        <v>444</v>
      </c>
      <c r="B224" s="32" t="s">
        <v>319</v>
      </c>
      <c r="C224" s="32" t="s">
        <v>457</v>
      </c>
      <c r="D224" s="66" t="n">
        <v>716</v>
      </c>
      <c r="E224" s="66" t="n">
        <v>775</v>
      </c>
      <c r="F224" s="75" t="n">
        <f aca="false">IF(E224="","",D224-E224)</f>
        <v>-59</v>
      </c>
      <c r="G224" s="66" t="n">
        <v>461</v>
      </c>
      <c r="H224" s="66" t="n">
        <v>447</v>
      </c>
      <c r="I224" s="75" t="n">
        <f aca="false">IF(H224="","",G224-H224)</f>
        <v>14</v>
      </c>
      <c r="J224" s="47" t="n">
        <f aca="false">IF(OR(D224="",D224+G224=0),"",D224/(D224+G224))</f>
        <v>0.608326253186066</v>
      </c>
      <c r="K224" s="47" t="n">
        <f aca="false">IF(E224="","",E224/(E224+H224))</f>
        <v>0.634206219312602</v>
      </c>
      <c r="L224" s="76" t="n">
        <f aca="false">IF(OR(K224="",J224=""),"",(J224-K224)*100)</f>
        <v>-2.5879966126536</v>
      </c>
      <c r="M224" s="36" t="n">
        <v>2.14581777665897</v>
      </c>
      <c r="N224" s="36" t="n">
        <v>1.31977300368686</v>
      </c>
      <c r="O224" s="36" t="n">
        <f aca="false">SQRT(M224^2+N224^2)</f>
        <v>2.51919326608466</v>
      </c>
      <c r="P224" s="47" t="n">
        <f aca="false">IF(J224="","",MAX(0,J224-1.96*O224/100))</f>
        <v>0.558950065170807</v>
      </c>
      <c r="Q224" s="47" t="n">
        <f aca="false">IF(J224="","",MIN(1,J224+1.96*O224/100))</f>
        <v>0.657702441201326</v>
      </c>
      <c r="R224" s="32" t="str">
        <f aca="false">IF(L224="","",IF(ABS(L224)&lt;=O224,"Yes","No"))</f>
        <v>No</v>
      </c>
      <c r="S224" s="32" t="str">
        <f aca="false">IF(L224="","",IF(ABS(L224)&lt;=1.96*O224,"Yes","No"))</f>
        <v>Yes</v>
      </c>
      <c r="T224" s="66" t="n">
        <f aca="false">IF(D224="","",ROUND(SQRT(((D224+G224)*O224/100)^2+(J224*(D224+G224)*0.09272)^2),0))</f>
        <v>73</v>
      </c>
      <c r="U224" s="32"/>
    </row>
    <row r="225" customFormat="false" ht="15" hidden="false" customHeight="false" outlineLevel="0" collapsed="false">
      <c r="A225" s="32" t="s">
        <v>444</v>
      </c>
      <c r="B225" s="32" t="s">
        <v>319</v>
      </c>
      <c r="C225" s="32" t="s">
        <v>458</v>
      </c>
      <c r="D225" s="66" t="n">
        <v>938</v>
      </c>
      <c r="E225" s="66" t="n">
        <v>982</v>
      </c>
      <c r="F225" s="75" t="n">
        <f aca="false">IF(E225="","",D225-E225)</f>
        <v>-44</v>
      </c>
      <c r="G225" s="66" t="n">
        <v>701</v>
      </c>
      <c r="H225" s="66" t="n">
        <v>684</v>
      </c>
      <c r="I225" s="75" t="n">
        <f aca="false">IF(H225="","",G225-H225)</f>
        <v>17</v>
      </c>
      <c r="J225" s="47" t="n">
        <f aca="false">IF(OR(D225="",D225+G225=0),"",D225/(D225+G225))</f>
        <v>0.572300183038438</v>
      </c>
      <c r="K225" s="47" t="n">
        <f aca="false">IF(E225="","",E225/(E225+H225))</f>
        <v>0.589435774309724</v>
      </c>
      <c r="L225" s="76" t="n">
        <f aca="false">IF(OR(K225="",J225=""),"",(J225-K225)*100)</f>
        <v>-1.71355912712858</v>
      </c>
      <c r="M225" s="36" t="n">
        <v>2.20932000889648</v>
      </c>
      <c r="N225" s="36" t="n">
        <v>1.31977300368686</v>
      </c>
      <c r="O225" s="36" t="n">
        <f aca="false">SQRT(M225^2+N225^2)</f>
        <v>2.57349872410518</v>
      </c>
      <c r="P225" s="47" t="n">
        <f aca="false">IF(J225="","",MAX(0,J225-1.96*O225/100))</f>
        <v>0.521859608045977</v>
      </c>
      <c r="Q225" s="47" t="n">
        <f aca="false">IF(J225="","",MIN(1,J225+1.96*O225/100))</f>
        <v>0.6227407580309</v>
      </c>
      <c r="R225" s="32" t="str">
        <f aca="false">IF(L225="","",IF(ABS(L225)&lt;=O225,"Yes","No"))</f>
        <v>Yes</v>
      </c>
      <c r="S225" s="32" t="str">
        <f aca="false">IF(L225="","",IF(ABS(L225)&lt;=1.96*O225,"Yes","No"))</f>
        <v>Yes</v>
      </c>
      <c r="T225" s="66" t="n">
        <f aca="false">IF(D225="","",ROUND(SQRT(((D225+G225)*O225/100)^2+(J225*(D225+G225)*0.07717)^2),0))</f>
        <v>84</v>
      </c>
      <c r="U225" s="32"/>
    </row>
    <row r="226" customFormat="false" ht="15" hidden="false" customHeight="false" outlineLevel="0" collapsed="false">
      <c r="A226" s="32" t="s">
        <v>444</v>
      </c>
      <c r="B226" s="32" t="s">
        <v>319</v>
      </c>
      <c r="C226" s="32" t="s">
        <v>459</v>
      </c>
      <c r="D226" s="66" t="n">
        <v>725</v>
      </c>
      <c r="E226" s="66" t="n">
        <v>750</v>
      </c>
      <c r="F226" s="75" t="n">
        <f aca="false">IF(E226="","",D226-E226)</f>
        <v>-25</v>
      </c>
      <c r="G226" s="66" t="n">
        <v>436</v>
      </c>
      <c r="H226" s="66" t="n">
        <v>421</v>
      </c>
      <c r="I226" s="75" t="n">
        <f aca="false">IF(H226="","",G226-H226)</f>
        <v>15</v>
      </c>
      <c r="J226" s="47" t="n">
        <f aca="false">IF(OR(D226="",D226+G226=0),"",D226/(D226+G226))</f>
        <v>0.624461670973299</v>
      </c>
      <c r="K226" s="47" t="n">
        <f aca="false">IF(E226="","",E226/(E226+H226))</f>
        <v>0.640478223740393</v>
      </c>
      <c r="L226" s="76" t="n">
        <f aca="false">IF(OR(K226="",J226=""),"",(J226-K226)*100)</f>
        <v>-1.6016552767094</v>
      </c>
      <c r="M226" s="36" t="n">
        <v>2.14581777665897</v>
      </c>
      <c r="N226" s="36" t="n">
        <v>1.31977300368686</v>
      </c>
      <c r="O226" s="36" t="n">
        <f aca="false">SQRT(M226^2+N226^2)</f>
        <v>2.51919326608466</v>
      </c>
      <c r="P226" s="47" t="n">
        <f aca="false">IF(J226="","",MAX(0,J226-1.96*O226/100))</f>
        <v>0.57508548295804</v>
      </c>
      <c r="Q226" s="47" t="n">
        <f aca="false">IF(J226="","",MIN(1,J226+1.96*O226/100))</f>
        <v>0.673837858988558</v>
      </c>
      <c r="R226" s="32" t="str">
        <f aca="false">IF(L226="","",IF(ABS(L226)&lt;=O226,"Yes","No"))</f>
        <v>Yes</v>
      </c>
      <c r="S226" s="32" t="str">
        <f aca="false">IF(L226="","",IF(ABS(L226)&lt;=1.96*O226,"Yes","No"))</f>
        <v>Yes</v>
      </c>
      <c r="T226" s="66" t="n">
        <f aca="false">IF(D226="","",ROUND(SQRT(((D226+G226)*O226/100)^2+(J226*(D226+G226)*0.09272)^2),0))</f>
        <v>73</v>
      </c>
      <c r="U226" s="32"/>
    </row>
    <row r="227" customFormat="false" ht="15" hidden="false" customHeight="false" outlineLevel="0" collapsed="false">
      <c r="A227" s="32" t="s">
        <v>444</v>
      </c>
      <c r="B227" s="32" t="s">
        <v>319</v>
      </c>
      <c r="C227" s="32" t="s">
        <v>460</v>
      </c>
      <c r="D227" s="66" t="n">
        <v>590</v>
      </c>
      <c r="E227" s="66" t="n">
        <v>592</v>
      </c>
      <c r="F227" s="75" t="n">
        <f aca="false">IF(E227="","",D227-E227)</f>
        <v>-2</v>
      </c>
      <c r="G227" s="66" t="n">
        <v>343</v>
      </c>
      <c r="H227" s="66" t="n">
        <v>337</v>
      </c>
      <c r="I227" s="75" t="n">
        <f aca="false">IF(H227="","",G227-H227)</f>
        <v>6</v>
      </c>
      <c r="J227" s="47" t="n">
        <f aca="false">IF(OR(D227="",D227+G227=0),"",D227/(D227+G227))</f>
        <v>0.632368703108253</v>
      </c>
      <c r="K227" s="47" t="n">
        <f aca="false">IF(E227="","",E227/(E227+H227))</f>
        <v>0.63724434876211</v>
      </c>
      <c r="L227" s="76" t="n">
        <f aca="false">IF(OR(K227="",J227=""),"",(J227-K227)*100)</f>
        <v>-0.487564565385679</v>
      </c>
      <c r="M227" s="36" t="n">
        <v>2.14581777665897</v>
      </c>
      <c r="N227" s="36" t="n">
        <v>1.31977300368686</v>
      </c>
      <c r="O227" s="36" t="n">
        <f aca="false">SQRT(M227^2+N227^2)</f>
        <v>2.51919326608466</v>
      </c>
      <c r="P227" s="47" t="n">
        <f aca="false">IF(J227="","",MAX(0,J227-1.96*O227/100))</f>
        <v>0.582992515092994</v>
      </c>
      <c r="Q227" s="47" t="n">
        <f aca="false">IF(J227="","",MIN(1,J227+1.96*O227/100))</f>
        <v>0.681744891123512</v>
      </c>
      <c r="R227" s="32" t="str">
        <f aca="false">IF(L227="","",IF(ABS(L227)&lt;=O227,"Yes","No"))</f>
        <v>Yes</v>
      </c>
      <c r="S227" s="32" t="str">
        <f aca="false">IF(L227="","",IF(ABS(L227)&lt;=1.96*O227,"Yes","No"))</f>
        <v>Yes</v>
      </c>
      <c r="T227" s="66" t="n">
        <f aca="false">IF(D227="","",ROUND(SQRT(((D227+G227)*O227/100)^2+(J227*(D227+G227)*0.09272)^2),0))</f>
        <v>60</v>
      </c>
      <c r="U227" s="32"/>
    </row>
    <row r="228" customFormat="false" ht="15" hidden="false" customHeight="false" outlineLevel="0" collapsed="false">
      <c r="A228" s="32" t="s">
        <v>444</v>
      </c>
      <c r="B228" s="32" t="s">
        <v>319</v>
      </c>
      <c r="C228" s="32" t="s">
        <v>461</v>
      </c>
      <c r="D228" s="66" t="n">
        <v>749</v>
      </c>
      <c r="E228" s="66" t="n">
        <v>740</v>
      </c>
      <c r="F228" s="75" t="n">
        <f aca="false">IF(E228="","",D228-E228)</f>
        <v>9</v>
      </c>
      <c r="G228" s="66" t="n">
        <v>533</v>
      </c>
      <c r="H228" s="66" t="n">
        <v>506</v>
      </c>
      <c r="I228" s="75" t="n">
        <f aca="false">IF(H228="","",G228-H228)</f>
        <v>27</v>
      </c>
      <c r="J228" s="47" t="n">
        <f aca="false">IF(OR(D228="",D228+G228=0),"",D228/(D228+G228))</f>
        <v>0.584243369734789</v>
      </c>
      <c r="K228" s="47" t="n">
        <f aca="false">IF(E228="","",E228/(E228+H228))</f>
        <v>0.593900481540931</v>
      </c>
      <c r="L228" s="76" t="n">
        <f aca="false">IF(OR(K228="",J228=""),"",(J228-K228)*100)</f>
        <v>-0.965711180614159</v>
      </c>
      <c r="M228" s="36" t="n">
        <v>2.20932000889648</v>
      </c>
      <c r="N228" s="36" t="n">
        <v>1.31977300368686</v>
      </c>
      <c r="O228" s="36" t="n">
        <f aca="false">SQRT(M228^2+N228^2)</f>
        <v>2.57349872410518</v>
      </c>
      <c r="P228" s="47" t="n">
        <f aca="false">IF(J228="","",MAX(0,J228-1.96*O228/100))</f>
        <v>0.533802794742328</v>
      </c>
      <c r="Q228" s="47" t="n">
        <f aca="false">IF(J228="","",MIN(1,J228+1.96*O228/100))</f>
        <v>0.634683944727251</v>
      </c>
      <c r="R228" s="32" t="str">
        <f aca="false">IF(L228="","",IF(ABS(L228)&lt;=O228,"Yes","No"))</f>
        <v>Yes</v>
      </c>
      <c r="S228" s="32" t="str">
        <f aca="false">IF(L228="","",IF(ABS(L228)&lt;=1.96*O228,"Yes","No"))</f>
        <v>Yes</v>
      </c>
      <c r="T228" s="66" t="n">
        <f aca="false">IF(D228="","",ROUND(SQRT(((D228+G228)*O228/100)^2+(J228*(D228+G228)*0.07717)^2),0))</f>
        <v>67</v>
      </c>
      <c r="U228" s="32"/>
    </row>
    <row r="229" customFormat="false" ht="15" hidden="false" customHeight="false" outlineLevel="0" collapsed="false">
      <c r="A229" s="32" t="s">
        <v>444</v>
      </c>
      <c r="B229" s="32" t="s">
        <v>319</v>
      </c>
      <c r="C229" s="32" t="s">
        <v>462</v>
      </c>
      <c r="D229" s="66" t="n">
        <v>1033</v>
      </c>
      <c r="E229" s="66" t="n">
        <v>1037</v>
      </c>
      <c r="F229" s="75" t="n">
        <f aca="false">IF(E229="","",D229-E229)</f>
        <v>-4</v>
      </c>
      <c r="G229" s="66" t="n">
        <v>625</v>
      </c>
      <c r="H229" s="66" t="n">
        <v>623</v>
      </c>
      <c r="I229" s="75" t="n">
        <f aca="false">IF(H229="","",G229-H229)</f>
        <v>2</v>
      </c>
      <c r="J229" s="47" t="n">
        <f aca="false">IF(OR(D229="",D229+G229=0),"",D229/(D229+G229))</f>
        <v>0.623039806996381</v>
      </c>
      <c r="K229" s="47" t="n">
        <f aca="false">IF(E229="","",E229/(E229+H229))</f>
        <v>0.624698795180723</v>
      </c>
      <c r="L229" s="76" t="n">
        <f aca="false">IF(OR(K229="",J229=""),"",(J229-K229)*100)</f>
        <v>-0.165898818434174</v>
      </c>
      <c r="M229" s="36" t="n">
        <v>2.20932000889648</v>
      </c>
      <c r="N229" s="36" t="n">
        <v>1.31977300368686</v>
      </c>
      <c r="O229" s="36" t="n">
        <f aca="false">SQRT(M229^2+N229^2)</f>
        <v>2.57349872410518</v>
      </c>
      <c r="P229" s="47" t="n">
        <f aca="false">IF(J229="","",MAX(0,J229-1.96*O229/100))</f>
        <v>0.57259923200392</v>
      </c>
      <c r="Q229" s="47" t="n">
        <f aca="false">IF(J229="","",MIN(1,J229+1.96*O229/100))</f>
        <v>0.673480381988843</v>
      </c>
      <c r="R229" s="32" t="str">
        <f aca="false">IF(L229="","",IF(ABS(L229)&lt;=O229,"Yes","No"))</f>
        <v>Yes</v>
      </c>
      <c r="S229" s="32" t="str">
        <f aca="false">IF(L229="","",IF(ABS(L229)&lt;=1.96*O229,"Yes","No"))</f>
        <v>Yes</v>
      </c>
      <c r="T229" s="66" t="n">
        <f aca="false">IF(D229="","",ROUND(SQRT(((D229+G229)*O229/100)^2+(J229*(D229+G229)*0.07717)^2),0))</f>
        <v>90</v>
      </c>
      <c r="U229" s="32"/>
    </row>
    <row r="230" customFormat="false" ht="15" hidden="false" customHeight="false" outlineLevel="0" collapsed="false">
      <c r="A230" s="32" t="s">
        <v>444</v>
      </c>
      <c r="B230" s="32" t="s">
        <v>319</v>
      </c>
      <c r="C230" s="32" t="s">
        <v>463</v>
      </c>
      <c r="D230" s="66" t="n">
        <v>657</v>
      </c>
      <c r="E230" s="66" t="n">
        <v>681</v>
      </c>
      <c r="F230" s="75" t="n">
        <f aca="false">IF(E230="","",D230-E230)</f>
        <v>-24</v>
      </c>
      <c r="G230" s="66" t="n">
        <v>507</v>
      </c>
      <c r="H230" s="66" t="n">
        <v>513</v>
      </c>
      <c r="I230" s="75" t="n">
        <f aca="false">IF(H230="","",G230-H230)</f>
        <v>-6</v>
      </c>
      <c r="J230" s="47" t="n">
        <f aca="false">IF(OR(D230="",D230+G230=0),"",D230/(D230+G230))</f>
        <v>0.564432989690722</v>
      </c>
      <c r="K230" s="47" t="n">
        <f aca="false">IF(E230="","",E230/(E230+H230))</f>
        <v>0.57035175879397</v>
      </c>
      <c r="L230" s="76" t="n">
        <f aca="false">IF(OR(K230="",J230=""),"",(J230-K230)*100)</f>
        <v>-0.591876910324818</v>
      </c>
      <c r="M230" s="36" t="n">
        <v>2.14581777665897</v>
      </c>
      <c r="N230" s="36" t="n">
        <v>1.31977300368686</v>
      </c>
      <c r="O230" s="36" t="n">
        <f aca="false">SQRT(M230^2+N230^2)</f>
        <v>2.51919326608466</v>
      </c>
      <c r="P230" s="47" t="n">
        <f aca="false">IF(J230="","",MAX(0,J230-1.96*O230/100))</f>
        <v>0.515056801675462</v>
      </c>
      <c r="Q230" s="47" t="n">
        <f aca="false">IF(J230="","",MIN(1,J230+1.96*O230/100))</f>
        <v>0.613809177705981</v>
      </c>
      <c r="R230" s="32" t="str">
        <f aca="false">IF(L230="","",IF(ABS(L230)&lt;=O230,"Yes","No"))</f>
        <v>Yes</v>
      </c>
      <c r="S230" s="32" t="str">
        <f aca="false">IF(L230="","",IF(ABS(L230)&lt;=1.96*O230,"Yes","No"))</f>
        <v>Yes</v>
      </c>
      <c r="T230" s="66" t="n">
        <f aca="false">IF(D230="","",ROUND(SQRT(((D230+G230)*O230/100)^2+(J230*(D230+G230)*0.09272)^2),0))</f>
        <v>68</v>
      </c>
      <c r="U230" s="32"/>
    </row>
    <row r="231" customFormat="false" ht="15" hidden="false" customHeight="false" outlineLevel="0" collapsed="false">
      <c r="A231" s="32" t="s">
        <v>444</v>
      </c>
      <c r="B231" s="32" t="s">
        <v>319</v>
      </c>
      <c r="C231" s="32" t="s">
        <v>464</v>
      </c>
      <c r="D231" s="66" t="n">
        <v>519</v>
      </c>
      <c r="E231" s="66" t="n">
        <v>529</v>
      </c>
      <c r="F231" s="75" t="n">
        <f aca="false">IF(E231="","",D231-E231)</f>
        <v>-10</v>
      </c>
      <c r="G231" s="66" t="n">
        <v>325</v>
      </c>
      <c r="H231" s="66" t="n">
        <v>293</v>
      </c>
      <c r="I231" s="75" t="n">
        <f aca="false">IF(H231="","",G231-H231)</f>
        <v>32</v>
      </c>
      <c r="J231" s="47" t="n">
        <f aca="false">IF(OR(D231="",D231+G231=0),"",D231/(D231+G231))</f>
        <v>0.614928909952607</v>
      </c>
      <c r="K231" s="47" t="n">
        <f aca="false">IF(E231="","",E231/(E231+H231))</f>
        <v>0.643552311435523</v>
      </c>
      <c r="L231" s="76" t="n">
        <f aca="false">IF(OR(K231="",J231=""),"",(J231-K231)*100)</f>
        <v>-2.86234014829165</v>
      </c>
      <c r="M231" s="36" t="n">
        <v>2.14581777665897</v>
      </c>
      <c r="N231" s="36" t="n">
        <v>1.31977300368686</v>
      </c>
      <c r="O231" s="36" t="n">
        <f aca="false">SQRT(M231^2+N231^2)</f>
        <v>2.51919326608466</v>
      </c>
      <c r="P231" s="47" t="n">
        <f aca="false">IF(J231="","",MAX(0,J231-1.96*O231/100))</f>
        <v>0.565552721937347</v>
      </c>
      <c r="Q231" s="47" t="n">
        <f aca="false">IF(J231="","",MIN(1,J231+1.96*O231/100))</f>
        <v>0.664305097967866</v>
      </c>
      <c r="R231" s="32" t="str">
        <f aca="false">IF(L231="","",IF(ABS(L231)&lt;=O231,"Yes","No"))</f>
        <v>No</v>
      </c>
      <c r="S231" s="32" t="str">
        <f aca="false">IF(L231="","",IF(ABS(L231)&lt;=1.96*O231,"Yes","No"))</f>
        <v>Yes</v>
      </c>
      <c r="T231" s="66" t="n">
        <f aca="false">IF(D231="","",ROUND(SQRT(((D231+G231)*O231/100)^2+(J231*(D231+G231)*0.09272)^2),0))</f>
        <v>53</v>
      </c>
      <c r="U231" s="32"/>
    </row>
    <row r="232" customFormat="false" ht="15" hidden="false" customHeight="false" outlineLevel="0" collapsed="false">
      <c r="A232" s="32" t="s">
        <v>444</v>
      </c>
      <c r="B232" s="32" t="s">
        <v>319</v>
      </c>
      <c r="C232" s="32" t="s">
        <v>465</v>
      </c>
      <c r="D232" s="66" t="n">
        <v>720</v>
      </c>
      <c r="E232" s="66" t="n">
        <v>767</v>
      </c>
      <c r="F232" s="75" t="n">
        <f aca="false">IF(E232="","",D232-E232)</f>
        <v>-47</v>
      </c>
      <c r="G232" s="66" t="n">
        <v>395</v>
      </c>
      <c r="H232" s="66" t="n">
        <v>384</v>
      </c>
      <c r="I232" s="75" t="n">
        <f aca="false">IF(H232="","",G232-H232)</f>
        <v>11</v>
      </c>
      <c r="J232" s="47" t="n">
        <f aca="false">IF(OR(D232="",D232+G232=0),"",D232/(D232+G232))</f>
        <v>0.645739910313901</v>
      </c>
      <c r="K232" s="47" t="n">
        <f aca="false">IF(E232="","",E232/(E232+H232))</f>
        <v>0.66637706342311</v>
      </c>
      <c r="L232" s="76" t="n">
        <f aca="false">IF(OR(K232="",J232=""),"",(J232-K232)*100)</f>
        <v>-2.0637153109209</v>
      </c>
      <c r="M232" s="36" t="n">
        <v>2.14581777665897</v>
      </c>
      <c r="N232" s="36" t="n">
        <v>1.31977300368686</v>
      </c>
      <c r="O232" s="36" t="n">
        <f aca="false">SQRT(M232^2+N232^2)</f>
        <v>2.51919326608466</v>
      </c>
      <c r="P232" s="47" t="n">
        <f aca="false">IF(J232="","",MAX(0,J232-1.96*O232/100))</f>
        <v>0.596363722298642</v>
      </c>
      <c r="Q232" s="47" t="n">
        <f aca="false">IF(J232="","",MIN(1,J232+1.96*O232/100))</f>
        <v>0.695116098329161</v>
      </c>
      <c r="R232" s="32" t="str">
        <f aca="false">IF(L232="","",IF(ABS(L232)&lt;=O232,"Yes","No"))</f>
        <v>Yes</v>
      </c>
      <c r="S232" s="32" t="str">
        <f aca="false">IF(L232="","",IF(ABS(L232)&lt;=1.96*O232,"Yes","No"))</f>
        <v>Yes</v>
      </c>
      <c r="T232" s="66" t="n">
        <f aca="false">IF(D232="","",ROUND(SQRT(((D232+G232)*O232/100)^2+(J232*(D232+G232)*0.09272)^2),0))</f>
        <v>72</v>
      </c>
      <c r="U232" s="32"/>
    </row>
    <row r="233" customFormat="false" ht="15" hidden="false" customHeight="false" outlineLevel="0" collapsed="false">
      <c r="A233" s="32" t="s">
        <v>444</v>
      </c>
      <c r="B233" s="32" t="s">
        <v>319</v>
      </c>
      <c r="C233" s="32" t="s">
        <v>466</v>
      </c>
      <c r="D233" s="66" t="n">
        <v>913</v>
      </c>
      <c r="E233" s="66" t="n">
        <v>906</v>
      </c>
      <c r="F233" s="75" t="n">
        <f aca="false">IF(E233="","",D233-E233)</f>
        <v>7</v>
      </c>
      <c r="G233" s="66" t="n">
        <v>572</v>
      </c>
      <c r="H233" s="66" t="n">
        <v>586</v>
      </c>
      <c r="I233" s="75" t="n">
        <f aca="false">IF(H233="","",G233-H233)</f>
        <v>-14</v>
      </c>
      <c r="J233" s="47" t="n">
        <f aca="false">IF(OR(D233="",D233+G233=0),"",D233/(D233+G233))</f>
        <v>0.614814814814815</v>
      </c>
      <c r="K233" s="47" t="n">
        <f aca="false">IF(E233="","",E233/(E233+H233))</f>
        <v>0.607238605898123</v>
      </c>
      <c r="L233" s="76" t="n">
        <f aca="false">IF(OR(K233="",J233=""),"",(J233-K233)*100)</f>
        <v>0.757620891669153</v>
      </c>
      <c r="M233" s="36" t="n">
        <v>2.20932000889648</v>
      </c>
      <c r="N233" s="36" t="n">
        <v>1.31977300368686</v>
      </c>
      <c r="O233" s="36" t="n">
        <f aca="false">SQRT(M233^2+N233^2)</f>
        <v>2.57349872410518</v>
      </c>
      <c r="P233" s="47" t="n">
        <f aca="false">IF(J233="","",MAX(0,J233-1.96*O233/100))</f>
        <v>0.564374239822353</v>
      </c>
      <c r="Q233" s="47" t="n">
        <f aca="false">IF(J233="","",MIN(1,J233+1.96*O233/100))</f>
        <v>0.665255389807276</v>
      </c>
      <c r="R233" s="32" t="str">
        <f aca="false">IF(L233="","",IF(ABS(L233)&lt;=O233,"Yes","No"))</f>
        <v>Yes</v>
      </c>
      <c r="S233" s="32" t="str">
        <f aca="false">IF(L233="","",IF(ABS(L233)&lt;=1.96*O233,"Yes","No"))</f>
        <v>Yes</v>
      </c>
      <c r="T233" s="66" t="n">
        <f aca="false">IF(D233="","",ROUND(SQRT(((D233+G233)*O233/100)^2+(J233*(D233+G233)*0.07717)^2),0))</f>
        <v>80</v>
      </c>
      <c r="U233" s="32"/>
    </row>
    <row r="234" customFormat="false" ht="15" hidden="false" customHeight="false" outlineLevel="0" collapsed="false">
      <c r="A234" s="32" t="s">
        <v>444</v>
      </c>
      <c r="B234" s="32" t="s">
        <v>319</v>
      </c>
      <c r="C234" s="32" t="s">
        <v>467</v>
      </c>
      <c r="D234" s="66" t="n">
        <v>871</v>
      </c>
      <c r="E234" s="66" t="n">
        <v>954</v>
      </c>
      <c r="F234" s="75" t="n">
        <f aca="false">IF(E234="","",D234-E234)</f>
        <v>-83</v>
      </c>
      <c r="G234" s="66" t="n">
        <v>392</v>
      </c>
      <c r="H234" s="66" t="n">
        <v>416</v>
      </c>
      <c r="I234" s="75" t="n">
        <f aca="false">IF(H234="","",G234-H234)</f>
        <v>-24</v>
      </c>
      <c r="J234" s="47" t="n">
        <f aca="false">IF(OR(D234="",D234+G234=0),"",D234/(D234+G234))</f>
        <v>0.689627870150436</v>
      </c>
      <c r="K234" s="47" t="n">
        <f aca="false">IF(E234="","",E234/(E234+H234))</f>
        <v>0.696350364963504</v>
      </c>
      <c r="L234" s="76" t="n">
        <f aca="false">IF(OR(K234="",J234=""),"",(J234-K234)*100)</f>
        <v>-0.672249481306819</v>
      </c>
      <c r="M234" s="36" t="n">
        <v>2.20932000889648</v>
      </c>
      <c r="N234" s="36" t="n">
        <v>1.31977300368686</v>
      </c>
      <c r="O234" s="36" t="n">
        <f aca="false">SQRT(M234^2+N234^2)</f>
        <v>2.57349872410518</v>
      </c>
      <c r="P234" s="47" t="n">
        <f aca="false">IF(J234="","",MAX(0,J234-1.96*O234/100))</f>
        <v>0.639187295157974</v>
      </c>
      <c r="Q234" s="47" t="n">
        <f aca="false">IF(J234="","",MIN(1,J234+1.96*O234/100))</f>
        <v>0.740068445142897</v>
      </c>
      <c r="R234" s="32" t="str">
        <f aca="false">IF(L234="","",IF(ABS(L234)&lt;=O234,"Yes","No"))</f>
        <v>Yes</v>
      </c>
      <c r="S234" s="32" t="str">
        <f aca="false">IF(L234="","",IF(ABS(L234)&lt;=1.96*O234,"Yes","No"))</f>
        <v>Yes</v>
      </c>
      <c r="T234" s="66" t="n">
        <f aca="false">IF(D234="","",ROUND(SQRT(((D234+G234)*O234/100)^2+(J234*(D234+G234)*0.07717)^2),0))</f>
        <v>75</v>
      </c>
      <c r="U234" s="32"/>
    </row>
    <row r="235" customFormat="false" ht="15" hidden="false" customHeight="false" outlineLevel="0" collapsed="false">
      <c r="A235" s="32" t="s">
        <v>444</v>
      </c>
      <c r="B235" s="32" t="s">
        <v>319</v>
      </c>
      <c r="C235" s="32" t="s">
        <v>468</v>
      </c>
      <c r="D235" s="66" t="n">
        <v>742</v>
      </c>
      <c r="E235" s="66" t="n">
        <v>821</v>
      </c>
      <c r="F235" s="75" t="n">
        <f aca="false">IF(E235="","",D235-E235)</f>
        <v>-79</v>
      </c>
      <c r="G235" s="66" t="n">
        <v>450</v>
      </c>
      <c r="H235" s="66" t="n">
        <v>474</v>
      </c>
      <c r="I235" s="75" t="n">
        <f aca="false">IF(H235="","",G235-H235)</f>
        <v>-24</v>
      </c>
      <c r="J235" s="47" t="n">
        <f aca="false">IF(OR(D235="",D235+G235=0),"",D235/(D235+G235))</f>
        <v>0.62248322147651</v>
      </c>
      <c r="K235" s="47" t="n">
        <f aca="false">IF(E235="","",E235/(E235+H235))</f>
        <v>0.633976833976834</v>
      </c>
      <c r="L235" s="76" t="n">
        <f aca="false">IF(OR(K235="",J235=""),"",(J235-K235)*100)</f>
        <v>-1.1493612500324</v>
      </c>
      <c r="M235" s="36" t="n">
        <v>2.20932000889648</v>
      </c>
      <c r="N235" s="36" t="n">
        <v>1.31977300368686</v>
      </c>
      <c r="O235" s="36" t="n">
        <f aca="false">SQRT(M235^2+N235^2)</f>
        <v>2.57349872410518</v>
      </c>
      <c r="P235" s="47" t="n">
        <f aca="false">IF(J235="","",MAX(0,J235-1.96*O235/100))</f>
        <v>0.572042646484049</v>
      </c>
      <c r="Q235" s="47" t="n">
        <f aca="false">IF(J235="","",MIN(1,J235+1.96*O235/100))</f>
        <v>0.672923796468972</v>
      </c>
      <c r="R235" s="32" t="str">
        <f aca="false">IF(L235="","",IF(ABS(L235)&lt;=O235,"Yes","No"))</f>
        <v>Yes</v>
      </c>
      <c r="S235" s="32" t="str">
        <f aca="false">IF(L235="","",IF(ABS(L235)&lt;=1.96*O235,"Yes","No"))</f>
        <v>Yes</v>
      </c>
      <c r="T235" s="66" t="n">
        <f aca="false">IF(D235="","",ROUND(SQRT(((D235+G235)*O235/100)^2+(J235*(D235+G235)*0.07717)^2),0))</f>
        <v>65</v>
      </c>
      <c r="U235" s="32"/>
    </row>
    <row r="236" customFormat="false" ht="15" hidden="false" customHeight="false" outlineLevel="0" collapsed="false">
      <c r="A236" s="32" t="s">
        <v>444</v>
      </c>
      <c r="B236" s="32" t="s">
        <v>319</v>
      </c>
      <c r="C236" s="32" t="s">
        <v>469</v>
      </c>
      <c r="D236" s="66" t="n">
        <v>281</v>
      </c>
      <c r="E236" s="66" t="n">
        <v>283</v>
      </c>
      <c r="F236" s="75" t="n">
        <f aca="false">IF(E236="","",D236-E236)</f>
        <v>-2</v>
      </c>
      <c r="G236" s="66" t="n">
        <v>98</v>
      </c>
      <c r="H236" s="66" t="n">
        <v>110</v>
      </c>
      <c r="I236" s="75" t="n">
        <f aca="false">IF(H236="","",G236-H236)</f>
        <v>-12</v>
      </c>
      <c r="J236" s="47" t="n">
        <f aca="false">IF(OR(D236="",D236+G236=0),"",D236/(D236+G236))</f>
        <v>0.741424802110818</v>
      </c>
      <c r="K236" s="47" t="n">
        <f aca="false">IF(E236="","",E236/(E236+H236))</f>
        <v>0.720101781170484</v>
      </c>
      <c r="L236" s="76" t="n">
        <f aca="false">IF(OR(K236="",J236=""),"",(J236-K236)*100)</f>
        <v>2.13230209403344</v>
      </c>
      <c r="M236" s="36" t="n">
        <v>2.96262140037222</v>
      </c>
      <c r="N236" s="36" t="n">
        <v>1.31977300368686</v>
      </c>
      <c r="O236" s="36" t="n">
        <f aca="false">SQRT(M236^2+N236^2)</f>
        <v>3.24328943253668</v>
      </c>
      <c r="P236" s="47" t="n">
        <f aca="false">IF(J236="","",MAX(0,J236-1.96*O236/100))</f>
        <v>0.677856329233099</v>
      </c>
      <c r="Q236" s="47" t="n">
        <f aca="false">IF(J236="","",MIN(1,J236+1.96*O236/100))</f>
        <v>0.804993274988537</v>
      </c>
      <c r="R236" s="32" t="str">
        <f aca="false">IF(L236="","",IF(ABS(L236)&lt;=O236,"Yes","No"))</f>
        <v>Yes</v>
      </c>
      <c r="S236" s="32" t="str">
        <f aca="false">IF(L236="","",IF(ABS(L236)&lt;=1.96*O236,"Yes","No"))</f>
        <v>Yes</v>
      </c>
      <c r="T236" s="66" t="n">
        <f aca="false">IF(D236="","",ROUND(SQRT(((D236+G236)*O236/100)^2+(J236*(D236+G236)*0.14577)^2),0))</f>
        <v>43</v>
      </c>
      <c r="U236" s="32"/>
    </row>
    <row r="237" customFormat="false" ht="15" hidden="false" customHeight="false" outlineLevel="0" collapsed="false">
      <c r="A237" s="32" t="s">
        <v>444</v>
      </c>
      <c r="B237" s="32" t="s">
        <v>319</v>
      </c>
      <c r="C237" s="32" t="s">
        <v>470</v>
      </c>
      <c r="D237" s="66" t="n">
        <v>496</v>
      </c>
      <c r="E237" s="66" t="n">
        <v>450</v>
      </c>
      <c r="F237" s="75" t="n">
        <f aca="false">IF(E237="","",D237-E237)</f>
        <v>46</v>
      </c>
      <c r="G237" s="66" t="n">
        <v>159</v>
      </c>
      <c r="H237" s="66" t="n">
        <v>179</v>
      </c>
      <c r="I237" s="75" t="n">
        <f aca="false">IF(H237="","",G237-H237)</f>
        <v>-20</v>
      </c>
      <c r="J237" s="47" t="n">
        <f aca="false">IF(OR(D237="",D237+G237=0),"",D237/(D237+G237))</f>
        <v>0.757251908396947</v>
      </c>
      <c r="K237" s="47" t="n">
        <f aca="false">IF(E237="","",E237/(E237+H237))</f>
        <v>0.715421303656598</v>
      </c>
      <c r="L237" s="76" t="n">
        <f aca="false">IF(OR(K237="",J237=""),"",(J237-K237)*100)</f>
        <v>4.18306047403488</v>
      </c>
      <c r="M237" s="36" t="n">
        <v>2.96262140037222</v>
      </c>
      <c r="N237" s="36" t="n">
        <v>1.31977300368686</v>
      </c>
      <c r="O237" s="36" t="n">
        <f aca="false">SQRT(M237^2+N237^2)</f>
        <v>3.24328943253668</v>
      </c>
      <c r="P237" s="47" t="n">
        <f aca="false">IF(J237="","",MAX(0,J237-1.96*O237/100))</f>
        <v>0.693683435519228</v>
      </c>
      <c r="Q237" s="47" t="n">
        <f aca="false">IF(J237="","",MIN(1,J237+1.96*O237/100))</f>
        <v>0.820820381274666</v>
      </c>
      <c r="R237" s="32" t="str">
        <f aca="false">IF(L237="","",IF(ABS(L237)&lt;=O237,"Yes","No"))</f>
        <v>No</v>
      </c>
      <c r="S237" s="32" t="str">
        <f aca="false">IF(L237="","",IF(ABS(L237)&lt;=1.96*O237,"Yes","No"))</f>
        <v>Yes</v>
      </c>
      <c r="T237" s="66" t="n">
        <f aca="false">IF(D237="","",ROUND(SQRT(((D237+G237)*O237/100)^2+(J237*(D237+G237)*0.14577)^2),0))</f>
        <v>75</v>
      </c>
      <c r="U237" s="32"/>
    </row>
    <row r="238" customFormat="false" ht="15" hidden="false" customHeight="false" outlineLevel="0" collapsed="false">
      <c r="A238" s="32" t="s">
        <v>444</v>
      </c>
      <c r="B238" s="32" t="s">
        <v>319</v>
      </c>
      <c r="C238" s="32" t="s">
        <v>471</v>
      </c>
      <c r="D238" s="66" t="n">
        <v>492</v>
      </c>
      <c r="E238" s="66" t="n">
        <v>442</v>
      </c>
      <c r="F238" s="75" t="n">
        <f aca="false">IF(E238="","",D238-E238)</f>
        <v>50</v>
      </c>
      <c r="G238" s="66" t="n">
        <v>174</v>
      </c>
      <c r="H238" s="66" t="n">
        <v>161</v>
      </c>
      <c r="I238" s="75" t="n">
        <f aca="false">IF(H238="","",G238-H238)</f>
        <v>13</v>
      </c>
      <c r="J238" s="47" t="n">
        <f aca="false">IF(OR(D238="",D238+G238=0),"",D238/(D238+G238))</f>
        <v>0.738738738738739</v>
      </c>
      <c r="K238" s="47" t="n">
        <f aca="false">IF(E238="","",E238/(E238+H238))</f>
        <v>0.733001658374793</v>
      </c>
      <c r="L238" s="76" t="n">
        <f aca="false">IF(OR(K238="",J238=""),"",(J238-K238)*100)</f>
        <v>0.573708036394605</v>
      </c>
      <c r="M238" s="36" t="n">
        <v>2.96262140037222</v>
      </c>
      <c r="N238" s="36" t="n">
        <v>1.31977300368686</v>
      </c>
      <c r="O238" s="36" t="n">
        <f aca="false">SQRT(M238^2+N238^2)</f>
        <v>3.24328943253668</v>
      </c>
      <c r="P238" s="47" t="n">
        <f aca="false">IF(J238="","",MAX(0,J238-1.96*O238/100))</f>
        <v>0.67517026586102</v>
      </c>
      <c r="Q238" s="47" t="n">
        <f aca="false">IF(J238="","",MIN(1,J238+1.96*O238/100))</f>
        <v>0.802307211616458</v>
      </c>
      <c r="R238" s="32" t="str">
        <f aca="false">IF(L238="","",IF(ABS(L238)&lt;=O238,"Yes","No"))</f>
        <v>Yes</v>
      </c>
      <c r="S238" s="32" t="str">
        <f aca="false">IF(L238="","",IF(ABS(L238)&lt;=1.96*O238,"Yes","No"))</f>
        <v>Yes</v>
      </c>
      <c r="T238" s="66" t="n">
        <f aca="false">IF(D238="","",ROUND(SQRT(((D238+G238)*O238/100)^2+(J238*(D238+G238)*0.14577)^2),0))</f>
        <v>75</v>
      </c>
      <c r="U238" s="32"/>
    </row>
    <row r="239" customFormat="false" ht="15" hidden="false" customHeight="false" outlineLevel="0" collapsed="false">
      <c r="A239" s="32" t="s">
        <v>444</v>
      </c>
      <c r="B239" s="32" t="s">
        <v>319</v>
      </c>
      <c r="C239" s="32" t="s">
        <v>472</v>
      </c>
      <c r="D239" s="66" t="n">
        <v>697</v>
      </c>
      <c r="E239" s="66" t="n">
        <v>599</v>
      </c>
      <c r="F239" s="75" t="n">
        <f aca="false">IF(E239="","",D239-E239)</f>
        <v>98</v>
      </c>
      <c r="G239" s="66" t="n">
        <v>210</v>
      </c>
      <c r="H239" s="66" t="n">
        <v>203</v>
      </c>
      <c r="I239" s="75" t="n">
        <f aca="false">IF(H239="","",G239-H239)</f>
        <v>7</v>
      </c>
      <c r="J239" s="47" t="n">
        <f aca="false">IF(OR(D239="",D239+G239=0),"",D239/(D239+G239))</f>
        <v>0.768467475192944</v>
      </c>
      <c r="K239" s="47" t="n">
        <f aca="false">IF(E239="","",E239/(E239+H239))</f>
        <v>0.746882793017456</v>
      </c>
      <c r="L239" s="76" t="n">
        <f aca="false">IF(OR(K239="",J239=""),"",(J239-K239)*100)</f>
        <v>2.15846821754874</v>
      </c>
      <c r="M239" s="36" t="n">
        <v>2.14581777665897</v>
      </c>
      <c r="N239" s="36" t="n">
        <v>1.31977300368686</v>
      </c>
      <c r="O239" s="36" t="n">
        <f aca="false">SQRT(M239^2+N239^2)</f>
        <v>2.51919326608466</v>
      </c>
      <c r="P239" s="47" t="n">
        <f aca="false">IF(J239="","",MAX(0,J239-1.96*O239/100))</f>
        <v>0.719091287177684</v>
      </c>
      <c r="Q239" s="47" t="n">
        <f aca="false">IF(J239="","",MIN(1,J239+1.96*O239/100))</f>
        <v>0.817843663208203</v>
      </c>
      <c r="R239" s="32" t="str">
        <f aca="false">IF(L239="","",IF(ABS(L239)&lt;=O239,"Yes","No"))</f>
        <v>Yes</v>
      </c>
      <c r="S239" s="32" t="str">
        <f aca="false">IF(L239="","",IF(ABS(L239)&lt;=1.96*O239,"Yes","No"))</f>
        <v>Yes</v>
      </c>
      <c r="T239" s="66" t="n">
        <f aca="false">IF(D239="","",ROUND(SQRT(((D239+G239)*O239/100)^2+(J239*(D239+G239)*0.09272)^2),0))</f>
        <v>69</v>
      </c>
      <c r="U239" s="32"/>
    </row>
    <row r="240" customFormat="false" ht="15" hidden="false" customHeight="false" outlineLevel="0" collapsed="false">
      <c r="A240" s="32" t="s">
        <v>444</v>
      </c>
      <c r="B240" s="32" t="s">
        <v>319</v>
      </c>
      <c r="C240" s="32" t="s">
        <v>473</v>
      </c>
      <c r="D240" s="66" t="n">
        <v>943</v>
      </c>
      <c r="E240" s="66" t="n">
        <v>1506</v>
      </c>
      <c r="F240" s="75" t="n">
        <f aca="false">IF(E240="","",D240-E240)</f>
        <v>-563</v>
      </c>
      <c r="G240" s="66" t="n">
        <v>204</v>
      </c>
      <c r="H240" s="66" t="n">
        <v>338</v>
      </c>
      <c r="I240" s="75" t="n">
        <f aca="false">IF(H240="","",G240-H240)</f>
        <v>-134</v>
      </c>
      <c r="J240" s="47" t="n">
        <f aca="false">IF(OR(D240="",D240+G240=0),"",D240/(D240+G240))</f>
        <v>0.822144725370532</v>
      </c>
      <c r="K240" s="47" t="n">
        <f aca="false">IF(E240="","",E240/(E240+H240))</f>
        <v>0.816702819956616</v>
      </c>
      <c r="L240" s="76" t="n">
        <f aca="false">IF(OR(K240="",J240=""),"",(J240-K240)*100)</f>
        <v>0.544190541391576</v>
      </c>
      <c r="M240" s="36" t="n">
        <v>2.14581777665897</v>
      </c>
      <c r="N240" s="36" t="n">
        <v>1.31977300368686</v>
      </c>
      <c r="O240" s="36" t="n">
        <f aca="false">SQRT(M240^2+N240^2)</f>
        <v>2.51919326608466</v>
      </c>
      <c r="P240" s="47" t="n">
        <f aca="false">IF(J240="","",MAX(0,J240-1.96*O240/100))</f>
        <v>0.772768537355273</v>
      </c>
      <c r="Q240" s="47" t="n">
        <f aca="false">IF(J240="","",MIN(1,J240+1.96*O240/100))</f>
        <v>0.871520913385791</v>
      </c>
      <c r="R240" s="32" t="str">
        <f aca="false">IF(L240="","",IF(ABS(L240)&lt;=O240,"Yes","No"))</f>
        <v>Yes</v>
      </c>
      <c r="S240" s="32" t="str">
        <f aca="false">IF(L240="","",IF(ABS(L240)&lt;=1.96*O240,"Yes","No"))</f>
        <v>Yes</v>
      </c>
      <c r="T240" s="66" t="n">
        <f aca="false">IF(D240="","",ROUND(SQRT(((D240+G240)*O240/100)^2+(J240*(D240+G240)*0.09272)^2),0))</f>
        <v>92</v>
      </c>
      <c r="U240" s="32"/>
    </row>
    <row r="241" customFormat="false" ht="15" hidden="false" customHeight="false" outlineLevel="0" collapsed="false">
      <c r="A241" s="32" t="s">
        <v>444</v>
      </c>
      <c r="B241" s="32" t="s">
        <v>319</v>
      </c>
      <c r="C241" s="32" t="s">
        <v>474</v>
      </c>
      <c r="D241" s="66" t="n">
        <v>726</v>
      </c>
      <c r="E241" s="66" t="n">
        <v>645</v>
      </c>
      <c r="F241" s="75" t="n">
        <f aca="false">IF(E241="","",D241-E241)</f>
        <v>81</v>
      </c>
      <c r="G241" s="66" t="n">
        <v>224</v>
      </c>
      <c r="H241" s="66" t="n">
        <v>243</v>
      </c>
      <c r="I241" s="75" t="n">
        <f aca="false">IF(H241="","",G241-H241)</f>
        <v>-19</v>
      </c>
      <c r="J241" s="47" t="n">
        <f aca="false">IF(OR(D241="",D241+G241=0),"",D241/(D241+G241))</f>
        <v>0.76421052631579</v>
      </c>
      <c r="K241" s="47" t="n">
        <f aca="false">IF(E241="","",E241/(E241+H241))</f>
        <v>0.726351351351351</v>
      </c>
      <c r="L241" s="76" t="n">
        <f aca="false">IF(OR(K241="",J241=""),"",(J241-K241)*100)</f>
        <v>3.78591749644381</v>
      </c>
      <c r="M241" s="36" t="n">
        <v>2.14581777665897</v>
      </c>
      <c r="N241" s="36" t="n">
        <v>1.31977300368686</v>
      </c>
      <c r="O241" s="36" t="n">
        <f aca="false">SQRT(M241^2+N241^2)</f>
        <v>2.51919326608466</v>
      </c>
      <c r="P241" s="47" t="n">
        <f aca="false">IF(J241="","",MAX(0,J241-1.96*O241/100))</f>
        <v>0.71483433830053</v>
      </c>
      <c r="Q241" s="47" t="n">
        <f aca="false">IF(J241="","",MIN(1,J241+1.96*O241/100))</f>
        <v>0.813586714331049</v>
      </c>
      <c r="R241" s="32" t="str">
        <f aca="false">IF(L241="","",IF(ABS(L241)&lt;=O241,"Yes","No"))</f>
        <v>No</v>
      </c>
      <c r="S241" s="32" t="str">
        <f aca="false">IF(L241="","",IF(ABS(L241)&lt;=1.96*O241,"Yes","No"))</f>
        <v>Yes</v>
      </c>
      <c r="T241" s="66" t="n">
        <f aca="false">IF(D241="","",ROUND(SQRT(((D241+G241)*O241/100)^2+(J241*(D241+G241)*0.09272)^2),0))</f>
        <v>71</v>
      </c>
      <c r="U241" s="32"/>
    </row>
    <row r="242" customFormat="false" ht="15" hidden="false" customHeight="false" outlineLevel="0" collapsed="false">
      <c r="A242" s="32" t="s">
        <v>444</v>
      </c>
      <c r="B242" s="32" t="s">
        <v>319</v>
      </c>
      <c r="C242" s="32" t="s">
        <v>475</v>
      </c>
      <c r="D242" s="66" t="n">
        <v>685</v>
      </c>
      <c r="E242" s="66" t="n">
        <v>628</v>
      </c>
      <c r="F242" s="75" t="n">
        <f aca="false">IF(E242="","",D242-E242)</f>
        <v>57</v>
      </c>
      <c r="G242" s="66" t="n">
        <v>229</v>
      </c>
      <c r="H242" s="66" t="n">
        <v>267</v>
      </c>
      <c r="I242" s="75" t="n">
        <f aca="false">IF(H242="","",G242-H242)</f>
        <v>-38</v>
      </c>
      <c r="J242" s="47" t="n">
        <f aca="false">IF(OR(D242="",D242+G242=0),"",D242/(D242+G242))</f>
        <v>0.74945295404814</v>
      </c>
      <c r="K242" s="47" t="n">
        <f aca="false">IF(E242="","",E242/(E242+H242))</f>
        <v>0.701675977653631</v>
      </c>
      <c r="L242" s="76" t="n">
        <f aca="false">IF(OR(K242="",J242=""),"",(J242-K242)*100)</f>
        <v>4.77769763945087</v>
      </c>
      <c r="M242" s="36" t="n">
        <v>2.14581777665897</v>
      </c>
      <c r="N242" s="36" t="n">
        <v>1.31977300368686</v>
      </c>
      <c r="O242" s="36" t="n">
        <f aca="false">SQRT(M242^2+N242^2)</f>
        <v>2.51919326608466</v>
      </c>
      <c r="P242" s="47" t="n">
        <f aca="false">IF(J242="","",MAX(0,J242-1.96*O242/100))</f>
        <v>0.700076766032881</v>
      </c>
      <c r="Q242" s="47" t="n">
        <f aca="false">IF(J242="","",MIN(1,J242+1.96*O242/100))</f>
        <v>0.798829142063399</v>
      </c>
      <c r="R242" s="32" t="str">
        <f aca="false">IF(L242="","",IF(ABS(L242)&lt;=O242,"Yes","No"))</f>
        <v>No</v>
      </c>
      <c r="S242" s="32" t="str">
        <f aca="false">IF(L242="","",IF(ABS(L242)&lt;=1.96*O242,"Yes","No"))</f>
        <v>Yes</v>
      </c>
      <c r="T242" s="66" t="n">
        <f aca="false">IF(D242="","",ROUND(SQRT(((D242+G242)*O242/100)^2+(J242*(D242+G242)*0.09272)^2),0))</f>
        <v>68</v>
      </c>
      <c r="U242" s="32"/>
    </row>
    <row r="243" customFormat="false" ht="15" hidden="false" customHeight="false" outlineLevel="0" collapsed="false">
      <c r="A243" s="32" t="s">
        <v>444</v>
      </c>
      <c r="B243" s="32" t="s">
        <v>319</v>
      </c>
      <c r="C243" s="32" t="s">
        <v>476</v>
      </c>
      <c r="D243" s="66" t="n">
        <v>417</v>
      </c>
      <c r="E243" s="66" t="n">
        <v>473</v>
      </c>
      <c r="F243" s="75" t="n">
        <f aca="false">IF(E243="","",D243-E243)</f>
        <v>-56</v>
      </c>
      <c r="G243" s="66" t="n">
        <v>174</v>
      </c>
      <c r="H243" s="66" t="n">
        <v>153</v>
      </c>
      <c r="I243" s="75" t="n">
        <f aca="false">IF(H243="","",G243-H243)</f>
        <v>21</v>
      </c>
      <c r="J243" s="47" t="n">
        <f aca="false">IF(OR(D243="",D243+G243=0),"",D243/(D243+G243))</f>
        <v>0.705583756345178</v>
      </c>
      <c r="K243" s="47" t="n">
        <f aca="false">IF(E243="","",E243/(E243+H243))</f>
        <v>0.755591054313099</v>
      </c>
      <c r="L243" s="76" t="n">
        <f aca="false">IF(OR(K243="",J243=""),"",(J243-K243)*100)</f>
        <v>-5.00072979679214</v>
      </c>
      <c r="M243" s="36" t="n">
        <v>2.96262140037222</v>
      </c>
      <c r="N243" s="36" t="n">
        <v>1.31977300368686</v>
      </c>
      <c r="O243" s="36" t="n">
        <f aca="false">SQRT(M243^2+N243^2)</f>
        <v>3.24328943253668</v>
      </c>
      <c r="P243" s="47" t="n">
        <f aca="false">IF(J243="","",MAX(0,J243-1.96*O243/100))</f>
        <v>0.642015283467459</v>
      </c>
      <c r="Q243" s="47" t="n">
        <f aca="false">IF(J243="","",MIN(1,J243+1.96*O243/100))</f>
        <v>0.769152229222897</v>
      </c>
      <c r="R243" s="32" t="str">
        <f aca="false">IF(L243="","",IF(ABS(L243)&lt;=O243,"Yes","No"))</f>
        <v>No</v>
      </c>
      <c r="S243" s="32" t="str">
        <f aca="false">IF(L243="","",IF(ABS(L243)&lt;=1.96*O243,"Yes","No"))</f>
        <v>Yes</v>
      </c>
      <c r="T243" s="66" t="n">
        <f aca="false">IF(D243="","",ROUND(SQRT(((D243+G243)*O243/100)^2+(J243*(D243+G243)*0.14577)^2),0))</f>
        <v>64</v>
      </c>
      <c r="U243" s="32"/>
    </row>
    <row r="244" customFormat="false" ht="15" hidden="false" customHeight="false" outlineLevel="0" collapsed="false">
      <c r="A244" s="32" t="s">
        <v>444</v>
      </c>
      <c r="B244" s="32" t="s">
        <v>319</v>
      </c>
      <c r="C244" s="32" t="s">
        <v>477</v>
      </c>
      <c r="D244" s="66" t="n">
        <v>756</v>
      </c>
      <c r="E244" s="66" t="n">
        <v>745</v>
      </c>
      <c r="F244" s="75" t="n">
        <f aca="false">IF(E244="","",D244-E244)</f>
        <v>11</v>
      </c>
      <c r="G244" s="66" t="n">
        <v>301</v>
      </c>
      <c r="H244" s="66" t="n">
        <v>301</v>
      </c>
      <c r="I244" s="75" t="n">
        <f aca="false">IF(H244="","",G244-H244)</f>
        <v>0</v>
      </c>
      <c r="J244" s="47" t="n">
        <f aca="false">IF(OR(D244="",D244+G244=0),"",D244/(D244+G244))</f>
        <v>0.71523178807947</v>
      </c>
      <c r="K244" s="47" t="n">
        <f aca="false">IF(E244="","",E244/(E244+H244))</f>
        <v>0.712237093690249</v>
      </c>
      <c r="L244" s="76" t="n">
        <f aca="false">IF(OR(K244="",J244=""),"",(J244-K244)*100)</f>
        <v>0.299469438922162</v>
      </c>
      <c r="M244" s="36" t="n">
        <v>2.14581777665897</v>
      </c>
      <c r="N244" s="36" t="n">
        <v>1.31977300368686</v>
      </c>
      <c r="O244" s="36" t="n">
        <f aca="false">SQRT(M244^2+N244^2)</f>
        <v>2.51919326608466</v>
      </c>
      <c r="P244" s="47" t="n">
        <f aca="false">IF(J244="","",MAX(0,J244-1.96*O244/100))</f>
        <v>0.665855600064211</v>
      </c>
      <c r="Q244" s="47" t="n">
        <f aca="false">IF(J244="","",MIN(1,J244+1.96*O244/100))</f>
        <v>0.76460797609473</v>
      </c>
      <c r="R244" s="32" t="str">
        <f aca="false">IF(L244="","",IF(ABS(L244)&lt;=O244,"Yes","No"))</f>
        <v>Yes</v>
      </c>
      <c r="S244" s="32" t="str">
        <f aca="false">IF(L244="","",IF(ABS(L244)&lt;=1.96*O244,"Yes","No"))</f>
        <v>Yes</v>
      </c>
      <c r="T244" s="66" t="n">
        <f aca="false">IF(D244="","",ROUND(SQRT(((D244+G244)*O244/100)^2+(J244*(D244+G244)*0.09272)^2),0))</f>
        <v>75</v>
      </c>
      <c r="U244" s="32"/>
    </row>
    <row r="245" customFormat="false" ht="15" hidden="false" customHeight="false" outlineLevel="0" collapsed="false">
      <c r="A245" s="32" t="s">
        <v>444</v>
      </c>
      <c r="B245" s="32" t="s">
        <v>319</v>
      </c>
      <c r="C245" s="32" t="s">
        <v>478</v>
      </c>
      <c r="D245" s="66" t="n">
        <v>678</v>
      </c>
      <c r="E245" s="66" t="n">
        <v>682</v>
      </c>
      <c r="F245" s="75" t="n">
        <f aca="false">IF(E245="","",D245-E245)</f>
        <v>-4</v>
      </c>
      <c r="G245" s="66" t="n">
        <v>289</v>
      </c>
      <c r="H245" s="66" t="n">
        <v>313</v>
      </c>
      <c r="I245" s="75" t="n">
        <f aca="false">IF(H245="","",G245-H245)</f>
        <v>-24</v>
      </c>
      <c r="J245" s="47" t="n">
        <f aca="false">IF(OR(D245="",D245+G245=0),"",D245/(D245+G245))</f>
        <v>0.701137538779731</v>
      </c>
      <c r="K245" s="47" t="n">
        <f aca="false">IF(E245="","",E245/(E245+H245))</f>
        <v>0.685427135678392</v>
      </c>
      <c r="L245" s="76" t="n">
        <f aca="false">IF(OR(K245="",J245=""),"",(J245-K245)*100)</f>
        <v>1.57104031013392</v>
      </c>
      <c r="M245" s="36" t="n">
        <v>2.14581777665897</v>
      </c>
      <c r="N245" s="36" t="n">
        <v>1.31977300368686</v>
      </c>
      <c r="O245" s="36" t="n">
        <f aca="false">SQRT(M245^2+N245^2)</f>
        <v>2.51919326608466</v>
      </c>
      <c r="P245" s="47" t="n">
        <f aca="false">IF(J245="","",MAX(0,J245-1.96*O245/100))</f>
        <v>0.651761350764472</v>
      </c>
      <c r="Q245" s="47" t="n">
        <f aca="false">IF(J245="","",MIN(1,J245+1.96*O245/100))</f>
        <v>0.750513726794991</v>
      </c>
      <c r="R245" s="32" t="str">
        <f aca="false">IF(L245="","",IF(ABS(L245)&lt;=O245,"Yes","No"))</f>
        <v>Yes</v>
      </c>
      <c r="S245" s="32" t="str">
        <f aca="false">IF(L245="","",IF(ABS(L245)&lt;=1.96*O245,"Yes","No"))</f>
        <v>Yes</v>
      </c>
      <c r="T245" s="66" t="n">
        <f aca="false">IF(D245="","",ROUND(SQRT(((D245+G245)*O245/100)^2+(J245*(D245+G245)*0.09272)^2),0))</f>
        <v>67</v>
      </c>
      <c r="U245" s="32"/>
    </row>
    <row r="246" customFormat="false" ht="15" hidden="false" customHeight="false" outlineLevel="0" collapsed="false">
      <c r="A246" s="32" t="s">
        <v>444</v>
      </c>
      <c r="B246" s="32" t="s">
        <v>319</v>
      </c>
      <c r="C246" s="32" t="s">
        <v>479</v>
      </c>
      <c r="D246" s="66" t="n">
        <v>683</v>
      </c>
      <c r="E246" s="66" t="n">
        <v>711</v>
      </c>
      <c r="F246" s="75" t="n">
        <f aca="false">IF(E246="","",D246-E246)</f>
        <v>-28</v>
      </c>
      <c r="G246" s="66" t="n">
        <v>340</v>
      </c>
      <c r="H246" s="66" t="n">
        <v>341</v>
      </c>
      <c r="I246" s="75" t="n">
        <f aca="false">IF(H246="","",G246-H246)</f>
        <v>-1</v>
      </c>
      <c r="J246" s="47" t="n">
        <f aca="false">IF(OR(D246="",D246+G246=0),"",D246/(D246+G246))</f>
        <v>0.667644183773216</v>
      </c>
      <c r="K246" s="47" t="n">
        <f aca="false">IF(E246="","",E246/(E246+H246))</f>
        <v>0.675855513307985</v>
      </c>
      <c r="L246" s="76" t="n">
        <f aca="false">IF(OR(K246="",J246=""),"",(J246-K246)*100)</f>
        <v>-0.821132953476877</v>
      </c>
      <c r="M246" s="36" t="n">
        <v>2.14581777665897</v>
      </c>
      <c r="N246" s="36" t="n">
        <v>1.31977300368686</v>
      </c>
      <c r="O246" s="36" t="n">
        <f aca="false">SQRT(M246^2+N246^2)</f>
        <v>2.51919326608466</v>
      </c>
      <c r="P246" s="47" t="n">
        <f aca="false">IF(J246="","",MAX(0,J246-1.96*O246/100))</f>
        <v>0.618267995757957</v>
      </c>
      <c r="Q246" s="47" t="n">
        <f aca="false">IF(J246="","",MIN(1,J246+1.96*O246/100))</f>
        <v>0.717020371788475</v>
      </c>
      <c r="R246" s="32" t="str">
        <f aca="false">IF(L246="","",IF(ABS(L246)&lt;=O246,"Yes","No"))</f>
        <v>Yes</v>
      </c>
      <c r="S246" s="32" t="str">
        <f aca="false">IF(L246="","",IF(ABS(L246)&lt;=1.96*O246,"Yes","No"))</f>
        <v>Yes</v>
      </c>
      <c r="T246" s="66" t="n">
        <f aca="false">IF(D246="","",ROUND(SQRT(((D246+G246)*O246/100)^2+(J246*(D246+G246)*0.09272)^2),0))</f>
        <v>68</v>
      </c>
      <c r="U246" s="32"/>
    </row>
    <row r="247" customFormat="false" ht="15" hidden="false" customHeight="false" outlineLevel="0" collapsed="false">
      <c r="A247" s="32" t="s">
        <v>444</v>
      </c>
      <c r="B247" s="32" t="s">
        <v>319</v>
      </c>
      <c r="C247" s="32" t="s">
        <v>480</v>
      </c>
      <c r="D247" s="66" t="n">
        <v>301</v>
      </c>
      <c r="E247" s="66"/>
      <c r="F247" s="75" t="str">
        <f aca="false">IF(E247="","",D247-E247)</f>
        <v/>
      </c>
      <c r="G247" s="66" t="n">
        <v>166</v>
      </c>
      <c r="H247" s="66"/>
      <c r="I247" s="75" t="str">
        <f aca="false">IF(H247="","",G247-H247)</f>
        <v/>
      </c>
      <c r="J247" s="47" t="n">
        <f aca="false">IF(OR(D247="",D247+G247=0),"",D247/(D247+G247))</f>
        <v>0.644539614561028</v>
      </c>
      <c r="K247" s="47" t="str">
        <f aca="false">IF(E247="","",E247/(E247+H247))</f>
        <v/>
      </c>
      <c r="L247" s="76" t="str">
        <f aca="false">IF(OR(K247="",J247=""),"",(J247-K247)*100)</f>
        <v/>
      </c>
      <c r="M247" s="36" t="n">
        <v>2.96262140037222</v>
      </c>
      <c r="N247" s="36" t="n">
        <v>1.31977300368686</v>
      </c>
      <c r="O247" s="36" t="n">
        <f aca="false">SQRT(M247^2+N247^2)</f>
        <v>3.24328943253668</v>
      </c>
      <c r="P247" s="47" t="n">
        <f aca="false">IF(J247="","",MAX(0,J247-1.96*O247/100))</f>
        <v>0.580971141683309</v>
      </c>
      <c r="Q247" s="47" t="n">
        <f aca="false">IF(J247="","",MIN(1,J247+1.96*O247/100))</f>
        <v>0.708108087438747</v>
      </c>
      <c r="R247" s="32" t="str">
        <f aca="false">IF(L247="","",IF(ABS(L247)&lt;=O247,"Yes","No"))</f>
        <v/>
      </c>
      <c r="S247" s="32" t="str">
        <f aca="false">IF(L247="","",IF(ABS(L247)&lt;=1.96*O247,"Yes","No"))</f>
        <v/>
      </c>
      <c r="T247" s="66" t="n">
        <f aca="false">IF(D247="","",ROUND(SQRT(((D247+G247)*O247/100)^2+(J247*(D247+G247)*0.14577)^2),0))</f>
        <v>46</v>
      </c>
      <c r="U247" s="32" t="s">
        <v>762</v>
      </c>
    </row>
    <row r="248" customFormat="false" ht="15" hidden="false" customHeight="false" outlineLevel="0" collapsed="false">
      <c r="A248" s="32" t="s">
        <v>444</v>
      </c>
      <c r="B248" s="32" t="s">
        <v>481</v>
      </c>
      <c r="C248" s="32" t="s">
        <v>482</v>
      </c>
      <c r="D248" s="66" t="n">
        <v>427</v>
      </c>
      <c r="E248" s="66" t="n">
        <v>466</v>
      </c>
      <c r="F248" s="75" t="n">
        <f aca="false">IF(E248="","",D248-E248)</f>
        <v>-39</v>
      </c>
      <c r="G248" s="66" t="n">
        <v>423</v>
      </c>
      <c r="H248" s="66" t="n">
        <v>405</v>
      </c>
      <c r="I248" s="75" t="n">
        <f aca="false">IF(H248="","",G248-H248)</f>
        <v>18</v>
      </c>
      <c r="J248" s="47" t="n">
        <f aca="false">IF(OR(D248="",D248+G248=0),"",D248/(D248+G248))</f>
        <v>0.502352941176471</v>
      </c>
      <c r="K248" s="47" t="n">
        <f aca="false">IF(E248="","",E248/(E248+H248))</f>
        <v>0.535017221584386</v>
      </c>
      <c r="L248" s="76" t="n">
        <f aca="false">IF(OR(K248="",J248=""),"",(J248-K248)*100)</f>
        <v>-3.26642804079152</v>
      </c>
      <c r="M248" s="36" t="n">
        <v>2.14581777665897</v>
      </c>
      <c r="N248" s="36" t="n">
        <v>1.31977300368686</v>
      </c>
      <c r="O248" s="36" t="n">
        <f aca="false">SQRT(M248^2+N248^2)</f>
        <v>2.51919326608466</v>
      </c>
      <c r="P248" s="47" t="n">
        <f aca="false">IF(J248="","",MAX(0,J248-1.96*O248/100))</f>
        <v>0.452976753161211</v>
      </c>
      <c r="Q248" s="47" t="n">
        <f aca="false">IF(J248="","",MIN(1,J248+1.96*O248/100))</f>
        <v>0.55172912919173</v>
      </c>
      <c r="R248" s="32" t="str">
        <f aca="false">IF(L248="","",IF(ABS(L248)&lt;=O248,"Yes","No"))</f>
        <v>No</v>
      </c>
      <c r="S248" s="32" t="str">
        <f aca="false">IF(L248="","",IF(ABS(L248)&lt;=1.96*O248,"Yes","No"))</f>
        <v>Yes</v>
      </c>
      <c r="T248" s="66" t="n">
        <f aca="false">IF(D248="","",ROUND(SQRT(((D248+G248)*O248/100)^2+(J248*(D248+G248)*0.09272)^2),0))</f>
        <v>45</v>
      </c>
      <c r="U248" s="32"/>
    </row>
    <row r="249" customFormat="false" ht="15" hidden="false" customHeight="false" outlineLevel="0" collapsed="false">
      <c r="A249" s="32" t="s">
        <v>444</v>
      </c>
      <c r="B249" s="32" t="s">
        <v>481</v>
      </c>
      <c r="C249" s="32" t="s">
        <v>483</v>
      </c>
      <c r="D249" s="66" t="n">
        <v>553</v>
      </c>
      <c r="E249" s="66" t="n">
        <v>552</v>
      </c>
      <c r="F249" s="75" t="n">
        <f aca="false">IF(E249="","",D249-E249)</f>
        <v>1</v>
      </c>
      <c r="G249" s="66" t="n">
        <v>540</v>
      </c>
      <c r="H249" s="66" t="n">
        <v>506</v>
      </c>
      <c r="I249" s="75" t="n">
        <f aca="false">IF(H249="","",G249-H249)</f>
        <v>34</v>
      </c>
      <c r="J249" s="47" t="n">
        <f aca="false">IF(OR(D249="",D249+G249=0),"",D249/(D249+G249))</f>
        <v>0.505946935041171</v>
      </c>
      <c r="K249" s="47" t="n">
        <f aca="false">IF(E249="","",E249/(E249+H249))</f>
        <v>0.521739130434783</v>
      </c>
      <c r="L249" s="76" t="n">
        <f aca="false">IF(OR(K249="",J249=""),"",(J249-K249)*100)</f>
        <v>-1.57921953936115</v>
      </c>
      <c r="M249" s="36" t="n">
        <v>2.14581777665897</v>
      </c>
      <c r="N249" s="36" t="n">
        <v>1.31977300368686</v>
      </c>
      <c r="O249" s="36" t="n">
        <f aca="false">SQRT(M249^2+N249^2)</f>
        <v>2.51919326608466</v>
      </c>
      <c r="P249" s="47" t="n">
        <f aca="false">IF(J249="","",MAX(0,J249-1.96*O249/100))</f>
        <v>0.456570747025912</v>
      </c>
      <c r="Q249" s="47" t="n">
        <f aca="false">IF(J249="","",MIN(1,J249+1.96*O249/100))</f>
        <v>0.55532312305643</v>
      </c>
      <c r="R249" s="32" t="str">
        <f aca="false">IF(L249="","",IF(ABS(L249)&lt;=O249,"Yes","No"))</f>
        <v>Yes</v>
      </c>
      <c r="S249" s="32" t="str">
        <f aca="false">IF(L249="","",IF(ABS(L249)&lt;=1.96*O249,"Yes","No"))</f>
        <v>Yes</v>
      </c>
      <c r="T249" s="66" t="n">
        <f aca="false">IF(D249="","",ROUND(SQRT(((D249+G249)*O249/100)^2+(J249*(D249+G249)*0.09272)^2),0))</f>
        <v>58</v>
      </c>
      <c r="U249" s="32"/>
    </row>
    <row r="250" customFormat="false" ht="15" hidden="false" customHeight="false" outlineLevel="0" collapsed="false">
      <c r="A250" s="32" t="s">
        <v>444</v>
      </c>
      <c r="B250" s="32" t="s">
        <v>481</v>
      </c>
      <c r="C250" s="32" t="s">
        <v>484</v>
      </c>
      <c r="D250" s="66" t="n">
        <v>675</v>
      </c>
      <c r="E250" s="66" t="n">
        <v>722</v>
      </c>
      <c r="F250" s="75" t="n">
        <f aca="false">IF(E250="","",D250-E250)</f>
        <v>-47</v>
      </c>
      <c r="G250" s="66" t="n">
        <v>571</v>
      </c>
      <c r="H250" s="66" t="n">
        <v>596</v>
      </c>
      <c r="I250" s="75" t="n">
        <f aca="false">IF(H250="","",G250-H250)</f>
        <v>-25</v>
      </c>
      <c r="J250" s="47" t="n">
        <f aca="false">IF(OR(D250="",D250+G250=0),"",D250/(D250+G250))</f>
        <v>0.541733547351525</v>
      </c>
      <c r="K250" s="47" t="n">
        <f aca="false">IF(E250="","",E250/(E250+H250))</f>
        <v>0.547799696509863</v>
      </c>
      <c r="L250" s="76" t="n">
        <f aca="false">IF(OR(K250="",J250=""),"",(J250-K250)*100)</f>
        <v>-0.606614915833847</v>
      </c>
      <c r="M250" s="36" t="n">
        <v>2.20932000889648</v>
      </c>
      <c r="N250" s="36" t="n">
        <v>1.31977300368686</v>
      </c>
      <c r="O250" s="36" t="n">
        <f aca="false">SQRT(M250^2+N250^2)</f>
        <v>2.57349872410518</v>
      </c>
      <c r="P250" s="47" t="n">
        <f aca="false">IF(J250="","",MAX(0,J250-1.96*O250/100))</f>
        <v>0.491292972359063</v>
      </c>
      <c r="Q250" s="47" t="n">
        <f aca="false">IF(J250="","",MIN(1,J250+1.96*O250/100))</f>
        <v>0.592174122343986</v>
      </c>
      <c r="R250" s="32" t="str">
        <f aca="false">IF(L250="","",IF(ABS(L250)&lt;=O250,"Yes","No"))</f>
        <v>Yes</v>
      </c>
      <c r="S250" s="32" t="str">
        <f aca="false">IF(L250="","",IF(ABS(L250)&lt;=1.96*O250,"Yes","No"))</f>
        <v>Yes</v>
      </c>
      <c r="T250" s="66" t="n">
        <f aca="false">IF(D250="","",ROUND(SQRT(((D250+G250)*O250/100)^2+(J250*(D250+G250)*0.07717)^2),0))</f>
        <v>61</v>
      </c>
      <c r="U250" s="32"/>
    </row>
    <row r="251" customFormat="false" ht="15" hidden="false" customHeight="false" outlineLevel="0" collapsed="false">
      <c r="A251" s="32" t="s">
        <v>444</v>
      </c>
      <c r="B251" s="32" t="s">
        <v>481</v>
      </c>
      <c r="C251" s="32" t="s">
        <v>485</v>
      </c>
      <c r="D251" s="66" t="n">
        <v>291</v>
      </c>
      <c r="E251" s="66" t="n">
        <v>339</v>
      </c>
      <c r="F251" s="75" t="n">
        <f aca="false">IF(E251="","",D251-E251)</f>
        <v>-48</v>
      </c>
      <c r="G251" s="66" t="n">
        <v>331</v>
      </c>
      <c r="H251" s="66" t="n">
        <v>338</v>
      </c>
      <c r="I251" s="75" t="n">
        <f aca="false">IF(H251="","",G251-H251)</f>
        <v>-7</v>
      </c>
      <c r="J251" s="47" t="n">
        <f aca="false">IF(OR(D251="",D251+G251=0),"",D251/(D251+G251))</f>
        <v>0.467845659163987</v>
      </c>
      <c r="K251" s="47" t="n">
        <f aca="false">IF(E251="","",E251/(E251+H251))</f>
        <v>0.500738552437223</v>
      </c>
      <c r="L251" s="76" t="n">
        <f aca="false">IF(OR(K251="",J251=""),"",(J251-K251)*100)</f>
        <v>-3.2892893273236</v>
      </c>
      <c r="M251" s="36" t="n">
        <v>2.96262140037222</v>
      </c>
      <c r="N251" s="36" t="n">
        <v>1.31977300368686</v>
      </c>
      <c r="O251" s="36" t="n">
        <f aca="false">SQRT(M251^2+N251^2)</f>
        <v>3.24328943253668</v>
      </c>
      <c r="P251" s="47" t="n">
        <f aca="false">IF(J251="","",MAX(0,J251-1.96*O251/100))</f>
        <v>0.404277186286268</v>
      </c>
      <c r="Q251" s="47" t="n">
        <f aca="false">IF(J251="","",MIN(1,J251+1.96*O251/100))</f>
        <v>0.531414132041706</v>
      </c>
      <c r="R251" s="32" t="str">
        <f aca="false">IF(L251="","",IF(ABS(L251)&lt;=O251,"Yes","No"))</f>
        <v>No</v>
      </c>
      <c r="S251" s="32" t="str">
        <f aca="false">IF(L251="","",IF(ABS(L251)&lt;=1.96*O251,"Yes","No"))</f>
        <v>Yes</v>
      </c>
      <c r="T251" s="66" t="n">
        <f aca="false">IF(D251="","",ROUND(SQRT(((D251+G251)*O251/100)^2+(J251*(D251+G251)*0.14577)^2),0))</f>
        <v>47</v>
      </c>
      <c r="U251" s="32"/>
    </row>
    <row r="252" customFormat="false" ht="15" hidden="false" customHeight="false" outlineLevel="0" collapsed="false">
      <c r="A252" s="32" t="s">
        <v>444</v>
      </c>
      <c r="B252" s="32" t="s">
        <v>481</v>
      </c>
      <c r="C252" s="32" t="s">
        <v>486</v>
      </c>
      <c r="D252" s="66" t="n">
        <v>590</v>
      </c>
      <c r="E252" s="66" t="n">
        <v>579</v>
      </c>
      <c r="F252" s="75" t="n">
        <f aca="false">IF(E252="","",D252-E252)</f>
        <v>11</v>
      </c>
      <c r="G252" s="66" t="n">
        <v>484</v>
      </c>
      <c r="H252" s="66" t="n">
        <v>482</v>
      </c>
      <c r="I252" s="75" t="n">
        <f aca="false">IF(H252="","",G252-H252)</f>
        <v>2</v>
      </c>
      <c r="J252" s="47" t="n">
        <f aca="false">IF(OR(D252="",D252+G252=0),"",D252/(D252+G252))</f>
        <v>0.549348230912477</v>
      </c>
      <c r="K252" s="47" t="n">
        <f aca="false">IF(E252="","",E252/(E252+H252))</f>
        <v>0.545711592836946</v>
      </c>
      <c r="L252" s="76" t="n">
        <f aca="false">IF(OR(K252="",J252=""),"",(J252-K252)*100)</f>
        <v>0.36366380755305</v>
      </c>
      <c r="M252" s="36" t="n">
        <v>2.14581777665897</v>
      </c>
      <c r="N252" s="36" t="n">
        <v>1.31977300368686</v>
      </c>
      <c r="O252" s="36" t="n">
        <f aca="false">SQRT(M252^2+N252^2)</f>
        <v>2.51919326608466</v>
      </c>
      <c r="P252" s="47" t="n">
        <f aca="false">IF(J252="","",MAX(0,J252-1.96*O252/100))</f>
        <v>0.499972042897217</v>
      </c>
      <c r="Q252" s="47" t="n">
        <f aca="false">IF(J252="","",MIN(1,J252+1.96*O252/100))</f>
        <v>0.598724418927736</v>
      </c>
      <c r="R252" s="32" t="str">
        <f aca="false">IF(L252="","",IF(ABS(L252)&lt;=O252,"Yes","No"))</f>
        <v>Yes</v>
      </c>
      <c r="S252" s="32" t="str">
        <f aca="false">IF(L252="","",IF(ABS(L252)&lt;=1.96*O252,"Yes","No"))</f>
        <v>Yes</v>
      </c>
      <c r="T252" s="66" t="n">
        <f aca="false">IF(D252="","",ROUND(SQRT(((D252+G252)*O252/100)^2+(J252*(D252+G252)*0.09272)^2),0))</f>
        <v>61</v>
      </c>
      <c r="U252" s="32"/>
    </row>
    <row r="253" customFormat="false" ht="15" hidden="false" customHeight="false" outlineLevel="0" collapsed="false">
      <c r="A253" s="32" t="s">
        <v>444</v>
      </c>
      <c r="B253" s="32" t="s">
        <v>481</v>
      </c>
      <c r="C253" s="32" t="s">
        <v>487</v>
      </c>
      <c r="D253" s="66" t="n">
        <v>552</v>
      </c>
      <c r="E253" s="66" t="n">
        <v>562</v>
      </c>
      <c r="F253" s="75" t="n">
        <f aca="false">IF(E253="","",D253-E253)</f>
        <v>-10</v>
      </c>
      <c r="G253" s="66" t="n">
        <v>507</v>
      </c>
      <c r="H253" s="66" t="n">
        <v>525</v>
      </c>
      <c r="I253" s="75" t="n">
        <f aca="false">IF(H253="","",G253-H253)</f>
        <v>-18</v>
      </c>
      <c r="J253" s="47" t="n">
        <f aca="false">IF(OR(D253="",D253+G253=0),"",D253/(D253+G253))</f>
        <v>0.521246458923513</v>
      </c>
      <c r="K253" s="47" t="n">
        <f aca="false">IF(E253="","",E253/(E253+H253))</f>
        <v>0.517019319227231</v>
      </c>
      <c r="L253" s="76" t="n">
        <f aca="false">IF(OR(K253="",J253=""),"",(J253-K253)*100)</f>
        <v>0.422713969628186</v>
      </c>
      <c r="M253" s="36" t="n">
        <v>2.14581777665897</v>
      </c>
      <c r="N253" s="36" t="n">
        <v>1.31977300368686</v>
      </c>
      <c r="O253" s="36" t="n">
        <f aca="false">SQRT(M253^2+N253^2)</f>
        <v>2.51919326608466</v>
      </c>
      <c r="P253" s="47" t="n">
        <f aca="false">IF(J253="","",MAX(0,J253-1.96*O253/100))</f>
        <v>0.471870270908253</v>
      </c>
      <c r="Q253" s="47" t="n">
        <f aca="false">IF(J253="","",MIN(1,J253+1.96*O253/100))</f>
        <v>0.570622646938772</v>
      </c>
      <c r="R253" s="32" t="str">
        <f aca="false">IF(L253="","",IF(ABS(L253)&lt;=O253,"Yes","No"))</f>
        <v>Yes</v>
      </c>
      <c r="S253" s="32" t="str">
        <f aca="false">IF(L253="","",IF(ABS(L253)&lt;=1.96*O253,"Yes","No"))</f>
        <v>Yes</v>
      </c>
      <c r="T253" s="66" t="n">
        <f aca="false">IF(D253="","",ROUND(SQRT(((D253+G253)*O253/100)^2+(J253*(D253+G253)*0.09272)^2),0))</f>
        <v>58</v>
      </c>
      <c r="U253" s="32"/>
    </row>
    <row r="254" customFormat="false" ht="15" hidden="false" customHeight="false" outlineLevel="0" collapsed="false">
      <c r="A254" s="32" t="s">
        <v>444</v>
      </c>
      <c r="B254" s="32" t="s">
        <v>481</v>
      </c>
      <c r="C254" s="32" t="s">
        <v>488</v>
      </c>
      <c r="D254" s="66" t="n">
        <v>333</v>
      </c>
      <c r="E254" s="66" t="n">
        <v>337</v>
      </c>
      <c r="F254" s="75" t="n">
        <f aca="false">IF(E254="","",D254-E254)</f>
        <v>-4</v>
      </c>
      <c r="G254" s="66" t="n">
        <v>302</v>
      </c>
      <c r="H254" s="66" t="n">
        <v>296</v>
      </c>
      <c r="I254" s="75" t="n">
        <f aca="false">IF(H254="","",G254-H254)</f>
        <v>6</v>
      </c>
      <c r="J254" s="47" t="n">
        <f aca="false">IF(OR(D254="",D254+G254=0),"",D254/(D254+G254))</f>
        <v>0.524409448818898</v>
      </c>
      <c r="K254" s="47" t="n">
        <f aca="false">IF(E254="","",E254/(E254+H254))</f>
        <v>0.532385466034755</v>
      </c>
      <c r="L254" s="76" t="n">
        <f aca="false">IF(OR(K254="",J254=""),"",(J254-K254)*100)</f>
        <v>-0.79760172158575</v>
      </c>
      <c r="M254" s="36" t="n">
        <v>2.96262140037222</v>
      </c>
      <c r="N254" s="36" t="n">
        <v>1.31977300368686</v>
      </c>
      <c r="O254" s="36" t="n">
        <f aca="false">SQRT(M254^2+N254^2)</f>
        <v>3.24328943253668</v>
      </c>
      <c r="P254" s="47" t="n">
        <f aca="false">IF(J254="","",MAX(0,J254-1.96*O254/100))</f>
        <v>0.460840975941179</v>
      </c>
      <c r="Q254" s="47" t="n">
        <f aca="false">IF(J254="","",MIN(1,J254+1.96*O254/100))</f>
        <v>0.587977921696617</v>
      </c>
      <c r="R254" s="32" t="str">
        <f aca="false">IF(L254="","",IF(ABS(L254)&lt;=O254,"Yes","No"))</f>
        <v>Yes</v>
      </c>
      <c r="S254" s="32" t="str">
        <f aca="false">IF(L254="","",IF(ABS(L254)&lt;=1.96*O254,"Yes","No"))</f>
        <v>Yes</v>
      </c>
      <c r="T254" s="66" t="n">
        <f aca="false">IF(D254="","",ROUND(SQRT(((D254+G254)*O254/100)^2+(J254*(D254+G254)*0.14577)^2),0))</f>
        <v>53</v>
      </c>
      <c r="U254" s="32"/>
    </row>
    <row r="255" customFormat="false" ht="15" hidden="false" customHeight="false" outlineLevel="0" collapsed="false">
      <c r="A255" s="32" t="s">
        <v>444</v>
      </c>
      <c r="B255" s="32" t="s">
        <v>481</v>
      </c>
      <c r="C255" s="32" t="s">
        <v>489</v>
      </c>
      <c r="D255" s="66" t="n">
        <v>505</v>
      </c>
      <c r="E255" s="66" t="n">
        <v>517</v>
      </c>
      <c r="F255" s="75" t="n">
        <f aca="false">IF(E255="","",D255-E255)</f>
        <v>-12</v>
      </c>
      <c r="G255" s="66" t="n">
        <v>391</v>
      </c>
      <c r="H255" s="66" t="n">
        <v>388</v>
      </c>
      <c r="I255" s="75" t="n">
        <f aca="false">IF(H255="","",G255-H255)</f>
        <v>3</v>
      </c>
      <c r="J255" s="47" t="n">
        <f aca="false">IF(OR(D255="",D255+G255=0),"",D255/(D255+G255))</f>
        <v>0.563616071428571</v>
      </c>
      <c r="K255" s="47" t="n">
        <f aca="false">IF(E255="","",E255/(E255+H255))</f>
        <v>0.571270718232044</v>
      </c>
      <c r="L255" s="76" t="n">
        <f aca="false">IF(OR(K255="",J255=""),"",(J255-K255)*100)</f>
        <v>-0.765464680347283</v>
      </c>
      <c r="M255" s="36" t="n">
        <v>2.14581777665897</v>
      </c>
      <c r="N255" s="36" t="n">
        <v>1.31977300368686</v>
      </c>
      <c r="O255" s="36" t="n">
        <f aca="false">SQRT(M255^2+N255^2)</f>
        <v>2.51919326608466</v>
      </c>
      <c r="P255" s="47" t="n">
        <f aca="false">IF(J255="","",MAX(0,J255-1.96*O255/100))</f>
        <v>0.514239883413312</v>
      </c>
      <c r="Q255" s="47" t="n">
        <f aca="false">IF(J255="","",MIN(1,J255+1.96*O255/100))</f>
        <v>0.612992259443831</v>
      </c>
      <c r="R255" s="32" t="str">
        <f aca="false">IF(L255="","",IF(ABS(L255)&lt;=O255,"Yes","No"))</f>
        <v>Yes</v>
      </c>
      <c r="S255" s="32" t="str">
        <f aca="false">IF(L255="","",IF(ABS(L255)&lt;=1.96*O255,"Yes","No"))</f>
        <v>Yes</v>
      </c>
      <c r="T255" s="66" t="n">
        <f aca="false">IF(D255="","",ROUND(SQRT(((D255+G255)*O255/100)^2+(J255*(D255+G255)*0.09272)^2),0))</f>
        <v>52</v>
      </c>
      <c r="U255" s="32"/>
    </row>
    <row r="256" customFormat="false" ht="15" hidden="false" customHeight="false" outlineLevel="0" collapsed="false">
      <c r="A256" s="32" t="s">
        <v>444</v>
      </c>
      <c r="B256" s="32" t="s">
        <v>481</v>
      </c>
      <c r="C256" s="32" t="s">
        <v>490</v>
      </c>
      <c r="D256" s="66" t="n">
        <v>313</v>
      </c>
      <c r="E256" s="66" t="n">
        <v>329</v>
      </c>
      <c r="F256" s="75" t="n">
        <f aca="false">IF(E256="","",D256-E256)</f>
        <v>-16</v>
      </c>
      <c r="G256" s="66" t="n">
        <v>235</v>
      </c>
      <c r="H256" s="66" t="n">
        <v>217</v>
      </c>
      <c r="I256" s="75" t="n">
        <f aca="false">IF(H256="","",G256-H256)</f>
        <v>18</v>
      </c>
      <c r="J256" s="47" t="n">
        <f aca="false">IF(OR(D256="",D256+G256=0),"",D256/(D256+G256))</f>
        <v>0.571167883211679</v>
      </c>
      <c r="K256" s="47" t="n">
        <f aca="false">IF(E256="","",E256/(E256+H256))</f>
        <v>0.602564102564103</v>
      </c>
      <c r="L256" s="76" t="n">
        <f aca="false">IF(OR(K256="",J256=""),"",(J256-K256)*100)</f>
        <v>-3.13962193524237</v>
      </c>
      <c r="M256" s="36" t="n">
        <v>2.96262140037222</v>
      </c>
      <c r="N256" s="36" t="n">
        <v>1.31977300368686</v>
      </c>
      <c r="O256" s="36" t="n">
        <f aca="false">SQRT(M256^2+N256^2)</f>
        <v>3.24328943253668</v>
      </c>
      <c r="P256" s="47" t="n">
        <f aca="false">IF(J256="","",MAX(0,J256-1.96*O256/100))</f>
        <v>0.50759941033396</v>
      </c>
      <c r="Q256" s="47" t="n">
        <f aca="false">IF(J256="","",MIN(1,J256+1.96*O256/100))</f>
        <v>0.634736356089398</v>
      </c>
      <c r="R256" s="32" t="str">
        <f aca="false">IF(L256="","",IF(ABS(L256)&lt;=O256,"Yes","No"))</f>
        <v>Yes</v>
      </c>
      <c r="S256" s="32" t="str">
        <f aca="false">IF(L256="","",IF(ABS(L256)&lt;=1.96*O256,"Yes","No"))</f>
        <v>Yes</v>
      </c>
      <c r="T256" s="66" t="n">
        <f aca="false">IF(D256="","",ROUND(SQRT(((D256+G256)*O256/100)^2+(J256*(D256+G256)*0.14577)^2),0))</f>
        <v>49</v>
      </c>
      <c r="U256" s="32"/>
    </row>
    <row r="257" customFormat="false" ht="15" hidden="false" customHeight="false" outlineLevel="0" collapsed="false">
      <c r="A257" s="32" t="s">
        <v>444</v>
      </c>
      <c r="B257" s="32" t="s">
        <v>481</v>
      </c>
      <c r="C257" s="32" t="s">
        <v>491</v>
      </c>
      <c r="D257" s="66" t="n">
        <v>325</v>
      </c>
      <c r="E257" s="66" t="n">
        <v>352</v>
      </c>
      <c r="F257" s="75" t="n">
        <f aca="false">IF(E257="","",D257-E257)</f>
        <v>-27</v>
      </c>
      <c r="G257" s="66" t="n">
        <v>363</v>
      </c>
      <c r="H257" s="66" t="n">
        <v>326</v>
      </c>
      <c r="I257" s="75" t="n">
        <f aca="false">IF(H257="","",G257-H257)</f>
        <v>37</v>
      </c>
      <c r="J257" s="47" t="n">
        <f aca="false">IF(OR(D257="",D257+G257=0),"",D257/(D257+G257))</f>
        <v>0.472383720930233</v>
      </c>
      <c r="K257" s="47" t="n">
        <f aca="false">IF(E257="","",E257/(E257+H257))</f>
        <v>0.519174041297935</v>
      </c>
      <c r="L257" s="76" t="n">
        <f aca="false">IF(OR(K257="",J257=""),"",(J257-K257)*100)</f>
        <v>-4.67903203677025</v>
      </c>
      <c r="M257" s="36" t="n">
        <v>2.96262140037222</v>
      </c>
      <c r="N257" s="36" t="n">
        <v>1.31977300368686</v>
      </c>
      <c r="O257" s="36" t="n">
        <f aca="false">SQRT(M257^2+N257^2)</f>
        <v>3.24328943253668</v>
      </c>
      <c r="P257" s="47" t="n">
        <f aca="false">IF(J257="","",MAX(0,J257-1.96*O257/100))</f>
        <v>0.408815248052514</v>
      </c>
      <c r="Q257" s="47" t="n">
        <f aca="false">IF(J257="","",MIN(1,J257+1.96*O257/100))</f>
        <v>0.535952193807951</v>
      </c>
      <c r="R257" s="32" t="str">
        <f aca="false">IF(L257="","",IF(ABS(L257)&lt;=O257,"Yes","No"))</f>
        <v>No</v>
      </c>
      <c r="S257" s="32" t="str">
        <f aca="false">IF(L257="","",IF(ABS(L257)&lt;=1.96*O257,"Yes","No"))</f>
        <v>Yes</v>
      </c>
      <c r="T257" s="66" t="n">
        <f aca="false">IF(D257="","",ROUND(SQRT(((D257+G257)*O257/100)^2+(J257*(D257+G257)*0.14577)^2),0))</f>
        <v>52</v>
      </c>
      <c r="U257" s="32"/>
    </row>
    <row r="258" customFormat="false" ht="15" hidden="false" customHeight="false" outlineLevel="0" collapsed="false">
      <c r="A258" s="32" t="s">
        <v>444</v>
      </c>
      <c r="B258" s="32" t="s">
        <v>481</v>
      </c>
      <c r="C258" s="32" t="s">
        <v>492</v>
      </c>
      <c r="D258" s="66" t="n">
        <v>415</v>
      </c>
      <c r="E258" s="66" t="n">
        <v>420</v>
      </c>
      <c r="F258" s="75" t="n">
        <f aca="false">IF(E258="","",D258-E258)</f>
        <v>-5</v>
      </c>
      <c r="G258" s="66" t="n">
        <v>381</v>
      </c>
      <c r="H258" s="66" t="n">
        <v>378</v>
      </c>
      <c r="I258" s="75" t="n">
        <f aca="false">IF(H258="","",G258-H258)</f>
        <v>3</v>
      </c>
      <c r="J258" s="47" t="n">
        <f aca="false">IF(OR(D258="",D258+G258=0),"",D258/(D258+G258))</f>
        <v>0.521356783919598</v>
      </c>
      <c r="K258" s="47" t="n">
        <f aca="false">IF(E258="","",E258/(E258+H258))</f>
        <v>0.526315789473684</v>
      </c>
      <c r="L258" s="76" t="n">
        <f aca="false">IF(OR(K258="",J258=""),"",(J258-K258)*100)</f>
        <v>-0.495900555408624</v>
      </c>
      <c r="M258" s="36" t="n">
        <v>2.14581777665897</v>
      </c>
      <c r="N258" s="36" t="n">
        <v>1.31977300368686</v>
      </c>
      <c r="O258" s="36" t="n">
        <f aca="false">SQRT(M258^2+N258^2)</f>
        <v>2.51919326608466</v>
      </c>
      <c r="P258" s="47" t="n">
        <f aca="false">IF(J258="","",MAX(0,J258-1.96*O258/100))</f>
        <v>0.471980595904339</v>
      </c>
      <c r="Q258" s="47" t="n">
        <f aca="false">IF(J258="","",MIN(1,J258+1.96*O258/100))</f>
        <v>0.570732971934857</v>
      </c>
      <c r="R258" s="32" t="str">
        <f aca="false">IF(L258="","",IF(ABS(L258)&lt;=O258,"Yes","No"))</f>
        <v>Yes</v>
      </c>
      <c r="S258" s="32" t="str">
        <f aca="false">IF(L258="","",IF(ABS(L258)&lt;=1.96*O258,"Yes","No"))</f>
        <v>Yes</v>
      </c>
      <c r="T258" s="66" t="n">
        <f aca="false">IF(D258="","",ROUND(SQRT(((D258+G258)*O258/100)^2+(J258*(D258+G258)*0.09272)^2),0))</f>
        <v>43</v>
      </c>
      <c r="U258" s="32"/>
    </row>
    <row r="259" customFormat="false" ht="15" hidden="false" customHeight="false" outlineLevel="0" collapsed="false">
      <c r="A259" s="32" t="s">
        <v>444</v>
      </c>
      <c r="B259" s="32" t="s">
        <v>481</v>
      </c>
      <c r="C259" s="32" t="s">
        <v>493</v>
      </c>
      <c r="D259" s="66" t="n">
        <v>495</v>
      </c>
      <c r="E259" s="66" t="n">
        <v>522</v>
      </c>
      <c r="F259" s="75" t="n">
        <f aca="false">IF(E259="","",D259-E259)</f>
        <v>-27</v>
      </c>
      <c r="G259" s="66" t="n">
        <v>397</v>
      </c>
      <c r="H259" s="66" t="n">
        <v>400</v>
      </c>
      <c r="I259" s="75" t="n">
        <f aca="false">IF(H259="","",G259-H259)</f>
        <v>-3</v>
      </c>
      <c r="J259" s="47" t="n">
        <f aca="false">IF(OR(D259="",D259+G259=0),"",D259/(D259+G259))</f>
        <v>0.554932735426009</v>
      </c>
      <c r="K259" s="47" t="n">
        <f aca="false">IF(E259="","",E259/(E259+H259))</f>
        <v>0.566160520607375</v>
      </c>
      <c r="L259" s="76" t="n">
        <f aca="false">IF(OR(K259="",J259=""),"",(J259-K259)*100)</f>
        <v>-1.12277851813664</v>
      </c>
      <c r="M259" s="36" t="n">
        <v>2.14581777665897</v>
      </c>
      <c r="N259" s="36" t="n">
        <v>1.31977300368686</v>
      </c>
      <c r="O259" s="36" t="n">
        <f aca="false">SQRT(M259^2+N259^2)</f>
        <v>2.51919326608466</v>
      </c>
      <c r="P259" s="47" t="n">
        <f aca="false">IF(J259="","",MAX(0,J259-1.96*O259/100))</f>
        <v>0.50555654741075</v>
      </c>
      <c r="Q259" s="47" t="n">
        <f aca="false">IF(J259="","",MIN(1,J259+1.96*O259/100))</f>
        <v>0.604308923441268</v>
      </c>
      <c r="R259" s="32" t="str">
        <f aca="false">IF(L259="","",IF(ABS(L259)&lt;=O259,"Yes","No"))</f>
        <v>Yes</v>
      </c>
      <c r="S259" s="32" t="str">
        <f aca="false">IF(L259="","",IF(ABS(L259)&lt;=1.96*O259,"Yes","No"))</f>
        <v>Yes</v>
      </c>
      <c r="T259" s="66" t="n">
        <f aca="false">IF(D259="","",ROUND(SQRT(((D259+G259)*O259/100)^2+(J259*(D259+G259)*0.09272)^2),0))</f>
        <v>51</v>
      </c>
      <c r="U259" s="32"/>
    </row>
    <row r="260" customFormat="false" ht="15" hidden="false" customHeight="false" outlineLevel="0" collapsed="false">
      <c r="A260" s="32" t="s">
        <v>444</v>
      </c>
      <c r="B260" s="32" t="s">
        <v>481</v>
      </c>
      <c r="C260" s="32" t="s">
        <v>494</v>
      </c>
      <c r="D260" s="66" t="n">
        <v>415</v>
      </c>
      <c r="E260" s="66" t="n">
        <v>436</v>
      </c>
      <c r="F260" s="75" t="n">
        <f aca="false">IF(E260="","",D260-E260)</f>
        <v>-21</v>
      </c>
      <c r="G260" s="66" t="n">
        <v>452</v>
      </c>
      <c r="H260" s="66" t="n">
        <v>423</v>
      </c>
      <c r="I260" s="75" t="n">
        <f aca="false">IF(H260="","",G260-H260)</f>
        <v>29</v>
      </c>
      <c r="J260" s="47" t="n">
        <f aca="false">IF(OR(D260="",D260+G260=0),"",D260/(D260+G260))</f>
        <v>0.478662053056517</v>
      </c>
      <c r="K260" s="47" t="n">
        <f aca="false">IF(E260="","",E260/(E260+H260))</f>
        <v>0.507566938300349</v>
      </c>
      <c r="L260" s="76" t="n">
        <f aca="false">IF(OR(K260="",J260=""),"",(J260-K260)*100)</f>
        <v>-2.89048852438326</v>
      </c>
      <c r="M260" s="36" t="n">
        <v>2.14581777665897</v>
      </c>
      <c r="N260" s="36" t="n">
        <v>1.31977300368686</v>
      </c>
      <c r="O260" s="36" t="n">
        <f aca="false">SQRT(M260^2+N260^2)</f>
        <v>2.51919326608466</v>
      </c>
      <c r="P260" s="47" t="n">
        <f aca="false">IF(J260="","",MAX(0,J260-1.96*O260/100))</f>
        <v>0.429285865041257</v>
      </c>
      <c r="Q260" s="47" t="n">
        <f aca="false">IF(J260="","",MIN(1,J260+1.96*O260/100))</f>
        <v>0.528038241071776</v>
      </c>
      <c r="R260" s="32" t="str">
        <f aca="false">IF(L260="","",IF(ABS(L260)&lt;=O260,"Yes","No"))</f>
        <v>No</v>
      </c>
      <c r="S260" s="32" t="str">
        <f aca="false">IF(L260="","",IF(ABS(L260)&lt;=1.96*O260,"Yes","No"))</f>
        <v>Yes</v>
      </c>
      <c r="T260" s="66" t="n">
        <f aca="false">IF(D260="","",ROUND(SQRT(((D260+G260)*O260/100)^2+(J260*(D260+G260)*0.09272)^2),0))</f>
        <v>44</v>
      </c>
      <c r="U260" s="32"/>
    </row>
    <row r="261" customFormat="false" ht="15" hidden="false" customHeight="false" outlineLevel="0" collapsed="false">
      <c r="A261" s="32" t="s">
        <v>444</v>
      </c>
      <c r="B261" s="32" t="s">
        <v>481</v>
      </c>
      <c r="C261" s="32" t="s">
        <v>495</v>
      </c>
      <c r="D261" s="66" t="n">
        <v>955</v>
      </c>
      <c r="E261" s="66" t="n">
        <v>925</v>
      </c>
      <c r="F261" s="75" t="n">
        <f aca="false">IF(E261="","",D261-E261)</f>
        <v>30</v>
      </c>
      <c r="G261" s="66" t="n">
        <v>776</v>
      </c>
      <c r="H261" s="66" t="n">
        <v>710</v>
      </c>
      <c r="I261" s="75" t="n">
        <f aca="false">IF(H261="","",G261-H261)</f>
        <v>66</v>
      </c>
      <c r="J261" s="47" t="n">
        <f aca="false">IF(OR(D261="",D261+G261=0),"",D261/(D261+G261))</f>
        <v>0.551704217215482</v>
      </c>
      <c r="K261" s="47" t="n">
        <f aca="false">IF(E261="","",E261/(E261+H261))</f>
        <v>0.565749235474006</v>
      </c>
      <c r="L261" s="76" t="n">
        <f aca="false">IF(OR(K261="",J261=""),"",(J261-K261)*100)</f>
        <v>-1.40450182585238</v>
      </c>
      <c r="M261" s="36" t="n">
        <v>2.20932000889648</v>
      </c>
      <c r="N261" s="36" t="n">
        <v>1.31977300368686</v>
      </c>
      <c r="O261" s="36" t="n">
        <f aca="false">SQRT(M261^2+N261^2)</f>
        <v>2.57349872410518</v>
      </c>
      <c r="P261" s="47" t="n">
        <f aca="false">IF(J261="","",MAX(0,J261-1.96*O261/100))</f>
        <v>0.501263642223021</v>
      </c>
      <c r="Q261" s="47" t="n">
        <f aca="false">IF(J261="","",MIN(1,J261+1.96*O261/100))</f>
        <v>0.602144792207944</v>
      </c>
      <c r="R261" s="32" t="str">
        <f aca="false">IF(L261="","",IF(ABS(L261)&lt;=O261,"Yes","No"))</f>
        <v>Yes</v>
      </c>
      <c r="S261" s="32" t="str">
        <f aca="false">IF(L261="","",IF(ABS(L261)&lt;=1.96*O261,"Yes","No"))</f>
        <v>Yes</v>
      </c>
      <c r="T261" s="66" t="n">
        <f aca="false">IF(D261="","",ROUND(SQRT(((D261+G261)*O261/100)^2+(J261*(D261+G261)*0.07717)^2),0))</f>
        <v>86</v>
      </c>
      <c r="U261" s="32"/>
    </row>
    <row r="262" customFormat="false" ht="15" hidden="false" customHeight="false" outlineLevel="0" collapsed="false">
      <c r="A262" s="32" t="s">
        <v>444</v>
      </c>
      <c r="B262" s="32" t="s">
        <v>481</v>
      </c>
      <c r="C262" s="32" t="s">
        <v>496</v>
      </c>
      <c r="D262" s="66" t="n">
        <v>483</v>
      </c>
      <c r="E262" s="66" t="n">
        <v>535</v>
      </c>
      <c r="F262" s="75" t="n">
        <f aca="false">IF(E262="","",D262-E262)</f>
        <v>-52</v>
      </c>
      <c r="G262" s="66" t="n">
        <v>536</v>
      </c>
      <c r="H262" s="66" t="n">
        <v>514</v>
      </c>
      <c r="I262" s="75" t="n">
        <f aca="false">IF(H262="","",G262-H262)</f>
        <v>22</v>
      </c>
      <c r="J262" s="47" t="n">
        <f aca="false">IF(OR(D262="",D262+G262=0),"",D262/(D262+G262))</f>
        <v>0.473994111874387</v>
      </c>
      <c r="K262" s="47" t="n">
        <f aca="false">IF(E262="","",E262/(E262+H262))</f>
        <v>0.510009532888465</v>
      </c>
      <c r="L262" s="76" t="n">
        <f aca="false">IF(OR(K262="",J262=""),"",(J262-K262)*100)</f>
        <v>-3.60154210140785</v>
      </c>
      <c r="M262" s="36" t="n">
        <v>2.14581777665897</v>
      </c>
      <c r="N262" s="36" t="n">
        <v>1.31977300368686</v>
      </c>
      <c r="O262" s="36" t="n">
        <f aca="false">SQRT(M262^2+N262^2)</f>
        <v>2.51919326608466</v>
      </c>
      <c r="P262" s="47" t="n">
        <f aca="false">IF(J262="","",MAX(0,J262-1.96*O262/100))</f>
        <v>0.424617923859127</v>
      </c>
      <c r="Q262" s="47" t="n">
        <f aca="false">IF(J262="","",MIN(1,J262+1.96*O262/100))</f>
        <v>0.523370299889646</v>
      </c>
      <c r="R262" s="32" t="str">
        <f aca="false">IF(L262="","",IF(ABS(L262)&lt;=O262,"Yes","No"))</f>
        <v>No</v>
      </c>
      <c r="S262" s="32" t="str">
        <f aca="false">IF(L262="","",IF(ABS(L262)&lt;=1.96*O262,"Yes","No"))</f>
        <v>Yes</v>
      </c>
      <c r="T262" s="66" t="n">
        <f aca="false">IF(D262="","",ROUND(SQRT(((D262+G262)*O262/100)^2+(J262*(D262+G262)*0.09272)^2),0))</f>
        <v>52</v>
      </c>
      <c r="U262" s="32"/>
    </row>
    <row r="263" customFormat="false" ht="15" hidden="false" customHeight="false" outlineLevel="0" collapsed="false">
      <c r="A263" s="32" t="s">
        <v>444</v>
      </c>
      <c r="B263" s="32" t="s">
        <v>481</v>
      </c>
      <c r="C263" s="32" t="s">
        <v>497</v>
      </c>
      <c r="D263" s="66" t="n">
        <v>450</v>
      </c>
      <c r="E263" s="66" t="n">
        <v>499</v>
      </c>
      <c r="F263" s="75" t="n">
        <f aca="false">IF(E263="","",D263-E263)</f>
        <v>-49</v>
      </c>
      <c r="G263" s="66" t="n">
        <v>489</v>
      </c>
      <c r="H263" s="66" t="n">
        <v>468</v>
      </c>
      <c r="I263" s="75" t="n">
        <f aca="false">IF(H263="","",G263-H263)</f>
        <v>21</v>
      </c>
      <c r="J263" s="47" t="n">
        <f aca="false">IF(OR(D263="",D263+G263=0),"",D263/(D263+G263))</f>
        <v>0.479233226837061</v>
      </c>
      <c r="K263" s="47" t="n">
        <f aca="false">IF(E263="","",E263/(E263+H263))</f>
        <v>0.516028955532575</v>
      </c>
      <c r="L263" s="76" t="n">
        <f aca="false">IF(OR(K263="",J263=""),"",(J263-K263)*100)</f>
        <v>-3.67957286955143</v>
      </c>
      <c r="M263" s="36" t="n">
        <v>2.14581777665897</v>
      </c>
      <c r="N263" s="36" t="n">
        <v>1.31977300368686</v>
      </c>
      <c r="O263" s="36" t="n">
        <f aca="false">SQRT(M263^2+N263^2)</f>
        <v>2.51919326608466</v>
      </c>
      <c r="P263" s="47" t="n">
        <f aca="false">IF(J263="","",MAX(0,J263-1.96*O263/100))</f>
        <v>0.429857038821801</v>
      </c>
      <c r="Q263" s="47" t="n">
        <f aca="false">IF(J263="","",MIN(1,J263+1.96*O263/100))</f>
        <v>0.52860941485232</v>
      </c>
      <c r="R263" s="32" t="str">
        <f aca="false">IF(L263="","",IF(ABS(L263)&lt;=O263,"Yes","No"))</f>
        <v>No</v>
      </c>
      <c r="S263" s="32" t="str">
        <f aca="false">IF(L263="","",IF(ABS(L263)&lt;=1.96*O263,"Yes","No"))</f>
        <v>Yes</v>
      </c>
      <c r="T263" s="66" t="n">
        <f aca="false">IF(D263="","",ROUND(SQRT(((D263+G263)*O263/100)^2+(J263*(D263+G263)*0.09272)^2),0))</f>
        <v>48</v>
      </c>
      <c r="U263" s="32"/>
    </row>
    <row r="264" customFormat="false" ht="15" hidden="false" customHeight="false" outlineLevel="0" collapsed="false">
      <c r="A264" s="32" t="s">
        <v>444</v>
      </c>
      <c r="B264" s="32" t="s">
        <v>481</v>
      </c>
      <c r="C264" s="32" t="s">
        <v>498</v>
      </c>
      <c r="D264" s="66" t="n">
        <v>491</v>
      </c>
      <c r="E264" s="66" t="n">
        <v>503</v>
      </c>
      <c r="F264" s="75" t="n">
        <f aca="false">IF(E264="","",D264-E264)</f>
        <v>-12</v>
      </c>
      <c r="G264" s="66" t="n">
        <v>474</v>
      </c>
      <c r="H264" s="66" t="n">
        <v>468</v>
      </c>
      <c r="I264" s="75" t="n">
        <f aca="false">IF(H264="","",G264-H264)</f>
        <v>6</v>
      </c>
      <c r="J264" s="47" t="n">
        <f aca="false">IF(OR(D264="",D264+G264=0),"",D264/(D264+G264))</f>
        <v>0.50880829015544</v>
      </c>
      <c r="K264" s="47" t="n">
        <f aca="false">IF(E264="","",E264/(E264+H264))</f>
        <v>0.518022657054583</v>
      </c>
      <c r="L264" s="76" t="n">
        <f aca="false">IF(OR(K264="",J264=""),"",(J264-K264)*100)</f>
        <v>-0.921436689914257</v>
      </c>
      <c r="M264" s="36" t="n">
        <v>2.14581777665897</v>
      </c>
      <c r="N264" s="36" t="n">
        <v>1.31977300368686</v>
      </c>
      <c r="O264" s="36" t="n">
        <f aca="false">SQRT(M264^2+N264^2)</f>
        <v>2.51919326608466</v>
      </c>
      <c r="P264" s="47" t="n">
        <f aca="false">IF(J264="","",MAX(0,J264-1.96*O264/100))</f>
        <v>0.459432102140181</v>
      </c>
      <c r="Q264" s="47" t="n">
        <f aca="false">IF(J264="","",MIN(1,J264+1.96*O264/100))</f>
        <v>0.5581844781707</v>
      </c>
      <c r="R264" s="32" t="str">
        <f aca="false">IF(L264="","",IF(ABS(L264)&lt;=O264,"Yes","No"))</f>
        <v>Yes</v>
      </c>
      <c r="S264" s="32" t="str">
        <f aca="false">IF(L264="","",IF(ABS(L264)&lt;=1.96*O264,"Yes","No"))</f>
        <v>Yes</v>
      </c>
      <c r="T264" s="66" t="n">
        <f aca="false">IF(D264="","",ROUND(SQRT(((D264+G264)*O264/100)^2+(J264*(D264+G264)*0.09272)^2),0))</f>
        <v>52</v>
      </c>
      <c r="U264" s="32"/>
    </row>
    <row r="265" customFormat="false" ht="15" hidden="false" customHeight="false" outlineLevel="0" collapsed="false">
      <c r="A265" s="32" t="s">
        <v>444</v>
      </c>
      <c r="B265" s="32" t="s">
        <v>499</v>
      </c>
      <c r="C265" s="32" t="s">
        <v>500</v>
      </c>
      <c r="D265" s="66" t="n">
        <v>854</v>
      </c>
      <c r="E265" s="66" t="n">
        <v>939</v>
      </c>
      <c r="F265" s="75" t="n">
        <f aca="false">IF(E265="","",D265-E265)</f>
        <v>-85</v>
      </c>
      <c r="G265" s="66" t="n">
        <v>1536</v>
      </c>
      <c r="H265" s="66" t="n">
        <v>1452</v>
      </c>
      <c r="I265" s="75" t="n">
        <f aca="false">IF(H265="","",G265-H265)</f>
        <v>84</v>
      </c>
      <c r="J265" s="47" t="n">
        <f aca="false">IF(OR(D265="",D265+G265=0),"",D265/(D265+G265))</f>
        <v>0.357322175732218</v>
      </c>
      <c r="K265" s="47" t="n">
        <f aca="false">IF(E265="","",E265/(E265+H265))</f>
        <v>0.392722710163112</v>
      </c>
      <c r="L265" s="76" t="n">
        <f aca="false">IF(OR(K265="",J265=""),"",(J265-K265)*100)</f>
        <v>-3.54005344308941</v>
      </c>
      <c r="M265" s="36" t="n">
        <v>2.20932000889648</v>
      </c>
      <c r="N265" s="36" t="n">
        <v>1.31977300368686</v>
      </c>
      <c r="O265" s="36" t="n">
        <f aca="false">SQRT(M265^2+N265^2)</f>
        <v>2.57349872410518</v>
      </c>
      <c r="P265" s="47" t="n">
        <f aca="false">IF(J265="","",MAX(0,J265-1.96*O265/100))</f>
        <v>0.306881600739756</v>
      </c>
      <c r="Q265" s="47" t="n">
        <f aca="false">IF(J265="","",MIN(1,J265+1.96*O265/100))</f>
        <v>0.407762750724679</v>
      </c>
      <c r="R265" s="32" t="str">
        <f aca="false">IF(L265="","",IF(ABS(L265)&lt;=O265,"Yes","No"))</f>
        <v>No</v>
      </c>
      <c r="S265" s="32" t="str">
        <f aca="false">IF(L265="","",IF(ABS(L265)&lt;=1.96*O265,"Yes","No"))</f>
        <v>Yes</v>
      </c>
      <c r="T265" s="66" t="n">
        <f aca="false">IF(D265="","",ROUND(SQRT(((D265+G265)*O265/100)^2+(J265*(D265+G265)*0.07717)^2),0))</f>
        <v>90</v>
      </c>
      <c r="U265" s="32"/>
    </row>
    <row r="266" customFormat="false" ht="15" hidden="false" customHeight="false" outlineLevel="0" collapsed="false">
      <c r="A266" s="32" t="s">
        <v>444</v>
      </c>
      <c r="B266" s="32" t="s">
        <v>499</v>
      </c>
      <c r="C266" s="32" t="s">
        <v>501</v>
      </c>
      <c r="D266" s="66" t="n">
        <v>809</v>
      </c>
      <c r="E266" s="66" t="n">
        <v>820</v>
      </c>
      <c r="F266" s="75" t="n">
        <f aca="false">IF(E266="","",D266-E266)</f>
        <v>-11</v>
      </c>
      <c r="G266" s="66" t="n">
        <v>1228</v>
      </c>
      <c r="H266" s="66" t="n">
        <v>1185</v>
      </c>
      <c r="I266" s="75" t="n">
        <f aca="false">IF(H266="","",G266-H266)</f>
        <v>43</v>
      </c>
      <c r="J266" s="47" t="n">
        <f aca="false">IF(OR(D266="",D266+G266=0),"",D266/(D266+G266))</f>
        <v>0.397152675503191</v>
      </c>
      <c r="K266" s="47" t="n">
        <f aca="false">IF(E266="","",E266/(E266+H266))</f>
        <v>0.408977556109726</v>
      </c>
      <c r="L266" s="76" t="n">
        <f aca="false">IF(OR(K266="",J266=""),"",(J266-K266)*100)</f>
        <v>-1.18248806065348</v>
      </c>
      <c r="M266" s="36" t="n">
        <v>2.20932000889648</v>
      </c>
      <c r="N266" s="36" t="n">
        <v>1.31977300368686</v>
      </c>
      <c r="O266" s="36" t="n">
        <f aca="false">SQRT(M266^2+N266^2)</f>
        <v>2.57349872410518</v>
      </c>
      <c r="P266" s="47" t="n">
        <f aca="false">IF(J266="","",MAX(0,J266-1.96*O266/100))</f>
        <v>0.34671210051073</v>
      </c>
      <c r="Q266" s="47" t="n">
        <f aca="false">IF(J266="","",MIN(1,J266+1.96*O266/100))</f>
        <v>0.447593250495652</v>
      </c>
      <c r="R266" s="32" t="str">
        <f aca="false">IF(L266="","",IF(ABS(L266)&lt;=O266,"Yes","No"))</f>
        <v>Yes</v>
      </c>
      <c r="S266" s="32" t="str">
        <f aca="false">IF(L266="","",IF(ABS(L266)&lt;=1.96*O266,"Yes","No"))</f>
        <v>Yes</v>
      </c>
      <c r="T266" s="66" t="n">
        <f aca="false">IF(D266="","",ROUND(SQRT(((D266+G266)*O266/100)^2+(J266*(D266+G266)*0.07717)^2),0))</f>
        <v>82</v>
      </c>
      <c r="U266" s="32"/>
    </row>
    <row r="267" customFormat="false" ht="15" hidden="false" customHeight="false" outlineLevel="0" collapsed="false">
      <c r="A267" s="32" t="s">
        <v>444</v>
      </c>
      <c r="B267" s="32" t="s">
        <v>499</v>
      </c>
      <c r="C267" s="32" t="s">
        <v>502</v>
      </c>
      <c r="D267" s="66" t="n">
        <v>383</v>
      </c>
      <c r="E267" s="66" t="n">
        <v>410</v>
      </c>
      <c r="F267" s="75" t="n">
        <f aca="false">IF(E267="","",D267-E267)</f>
        <v>-27</v>
      </c>
      <c r="G267" s="66" t="n">
        <v>804</v>
      </c>
      <c r="H267" s="66" t="n">
        <v>822</v>
      </c>
      <c r="I267" s="75" t="n">
        <f aca="false">IF(H267="","",G267-H267)</f>
        <v>-18</v>
      </c>
      <c r="J267" s="47" t="n">
        <f aca="false">IF(OR(D267="",D267+G267=0),"",D267/(D267+G267))</f>
        <v>0.322662173546757</v>
      </c>
      <c r="K267" s="47" t="n">
        <f aca="false">IF(E267="","",E267/(E267+H267))</f>
        <v>0.332792207792208</v>
      </c>
      <c r="L267" s="76" t="n">
        <f aca="false">IF(OR(K267="",J267=""),"",(J267-K267)*100)</f>
        <v>-1.01300342454513</v>
      </c>
      <c r="M267" s="36" t="n">
        <v>2.20932000889648</v>
      </c>
      <c r="N267" s="36" t="n">
        <v>1.31977300368686</v>
      </c>
      <c r="O267" s="36" t="n">
        <f aca="false">SQRT(M267^2+N267^2)</f>
        <v>2.57349872410518</v>
      </c>
      <c r="P267" s="47" t="n">
        <f aca="false">IF(J267="","",MAX(0,J267-1.96*O267/100))</f>
        <v>0.272221598554295</v>
      </c>
      <c r="Q267" s="47" t="n">
        <f aca="false">IF(J267="","",MIN(1,J267+1.96*O267/100))</f>
        <v>0.373102748539218</v>
      </c>
      <c r="R267" s="32" t="str">
        <f aca="false">IF(L267="","",IF(ABS(L267)&lt;=O267,"Yes","No"))</f>
        <v>Yes</v>
      </c>
      <c r="S267" s="32" t="str">
        <f aca="false">IF(L267="","",IF(ABS(L267)&lt;=1.96*O267,"Yes","No"))</f>
        <v>Yes</v>
      </c>
      <c r="T267" s="66" t="n">
        <f aca="false">IF(D267="","",ROUND(SQRT(((D267+G267)*O267/100)^2+(J267*(D267+G267)*0.07717)^2),0))</f>
        <v>43</v>
      </c>
      <c r="U267" s="32"/>
    </row>
    <row r="268" customFormat="false" ht="15" hidden="false" customHeight="false" outlineLevel="0" collapsed="false">
      <c r="A268" s="32" t="s">
        <v>444</v>
      </c>
      <c r="B268" s="32" t="s">
        <v>503</v>
      </c>
      <c r="C268" s="32" t="s">
        <v>503</v>
      </c>
      <c r="D268" s="66" t="n">
        <v>42</v>
      </c>
      <c r="E268" s="66" t="n">
        <v>40</v>
      </c>
      <c r="F268" s="75" t="n">
        <f aca="false">IF(E268="","",D268-E268)</f>
        <v>2</v>
      </c>
      <c r="G268" s="66" t="n">
        <v>79</v>
      </c>
      <c r="H268" s="66" t="n">
        <v>83</v>
      </c>
      <c r="I268" s="75" t="n">
        <f aca="false">IF(H268="","",G268-H268)</f>
        <v>-4</v>
      </c>
      <c r="J268" s="47" t="n">
        <f aca="false">IF(OR(D268="",D268+G268=0),"",D268/(D268+G268))</f>
        <v>0.347107438016529</v>
      </c>
      <c r="K268" s="47" t="n">
        <f aca="false">IF(E268="","",E268/(E268+H268))</f>
        <v>0.32520325203252</v>
      </c>
      <c r="L268" s="76" t="n">
        <f aca="false">IF(OR(K268="",J268=""),"",(J268-K268)*100)</f>
        <v>2.19041859840086</v>
      </c>
      <c r="M268" s="36" t="n">
        <v>2.96262140037222</v>
      </c>
      <c r="N268" s="36" t="n">
        <v>1.31977300368686</v>
      </c>
      <c r="O268" s="36" t="n">
        <f aca="false">SQRT(M268^2+N268^2)</f>
        <v>3.24328943253668</v>
      </c>
      <c r="P268" s="47" t="n">
        <f aca="false">IF(J268="","",MAX(0,J268-1.96*O268/100))</f>
        <v>0.28353896513881</v>
      </c>
      <c r="Q268" s="47" t="n">
        <f aca="false">IF(J268="","",MIN(1,J268+1.96*O268/100))</f>
        <v>0.410675910894248</v>
      </c>
      <c r="R268" s="32" t="str">
        <f aca="false">IF(L268="","",IF(ABS(L268)&lt;=O268,"Yes","No"))</f>
        <v>Yes</v>
      </c>
      <c r="S268" s="32" t="str">
        <f aca="false">IF(L268="","",IF(ABS(L268)&lt;=1.96*O268,"Yes","No"))</f>
        <v>Yes</v>
      </c>
      <c r="T268" s="66" t="n">
        <f aca="false">IF(D268="","",ROUND(SQRT(((D268+G268)*O268/100)^2+(J268*(D268+G268)*0.14577)^2),0))</f>
        <v>7</v>
      </c>
      <c r="U268" s="32"/>
    </row>
    <row r="269" customFormat="false" ht="15" hidden="false" customHeight="false" outlineLevel="0" collapsed="false">
      <c r="A269" s="32" t="s">
        <v>444</v>
      </c>
      <c r="B269" s="32" t="s">
        <v>504</v>
      </c>
      <c r="C269" s="32" t="s">
        <v>505</v>
      </c>
      <c r="D269" s="66" t="n">
        <v>673</v>
      </c>
      <c r="E269" s="66" t="n">
        <v>774</v>
      </c>
      <c r="F269" s="75" t="n">
        <f aca="false">IF(E269="","",D269-E269)</f>
        <v>-101</v>
      </c>
      <c r="G269" s="66" t="n">
        <v>1062</v>
      </c>
      <c r="H269" s="66" t="n">
        <v>1032</v>
      </c>
      <c r="I269" s="75" t="n">
        <f aca="false">IF(H269="","",G269-H269)</f>
        <v>30</v>
      </c>
      <c r="J269" s="47" t="n">
        <f aca="false">IF(OR(D269="",D269+G269=0),"",D269/(D269+G269))</f>
        <v>0.387896253602305</v>
      </c>
      <c r="K269" s="47" t="n">
        <f aca="false">IF(E269="","",E269/(E269+H269))</f>
        <v>0.428571428571429</v>
      </c>
      <c r="L269" s="76" t="n">
        <f aca="false">IF(OR(K269="",J269=""),"",(J269-K269)*100)</f>
        <v>-4.06751749691231</v>
      </c>
      <c r="M269" s="36" t="n">
        <v>2.20932000889648</v>
      </c>
      <c r="N269" s="36" t="n">
        <v>1.31977300368686</v>
      </c>
      <c r="O269" s="36" t="n">
        <f aca="false">SQRT(M269^2+N269^2)</f>
        <v>2.57349872410518</v>
      </c>
      <c r="P269" s="47" t="n">
        <f aca="false">IF(J269="","",MAX(0,J269-1.96*O269/100))</f>
        <v>0.337455678609844</v>
      </c>
      <c r="Q269" s="47" t="n">
        <f aca="false">IF(J269="","",MIN(1,J269+1.96*O269/100))</f>
        <v>0.438336828594767</v>
      </c>
      <c r="R269" s="32" t="str">
        <f aca="false">IF(L269="","",IF(ABS(L269)&lt;=O269,"Yes","No"))</f>
        <v>No</v>
      </c>
      <c r="S269" s="32" t="str">
        <f aca="false">IF(L269="","",IF(ABS(L269)&lt;=1.96*O269,"Yes","No"))</f>
        <v>Yes</v>
      </c>
      <c r="T269" s="66" t="n">
        <f aca="false">IF(D269="","",ROUND(SQRT(((D269+G269)*O269/100)^2+(J269*(D269+G269)*0.07717)^2),0))</f>
        <v>68</v>
      </c>
      <c r="U269" s="32"/>
    </row>
    <row r="270" customFormat="false" ht="15" hidden="false" customHeight="false" outlineLevel="0" collapsed="false">
      <c r="A270" s="32" t="s">
        <v>444</v>
      </c>
      <c r="B270" s="32" t="s">
        <v>504</v>
      </c>
      <c r="C270" s="32" t="s">
        <v>506</v>
      </c>
      <c r="D270" s="66" t="n">
        <v>684</v>
      </c>
      <c r="E270" s="66" t="n">
        <v>710</v>
      </c>
      <c r="F270" s="75" t="n">
        <f aca="false">IF(E270="","",D270-E270)</f>
        <v>-26</v>
      </c>
      <c r="G270" s="66" t="n">
        <v>940</v>
      </c>
      <c r="H270" s="66" t="n">
        <v>927</v>
      </c>
      <c r="I270" s="75" t="n">
        <f aca="false">IF(H270="","",G270-H270)</f>
        <v>13</v>
      </c>
      <c r="J270" s="47" t="n">
        <f aca="false">IF(OR(D270="",D270+G270=0),"",D270/(D270+G270))</f>
        <v>0.421182266009852</v>
      </c>
      <c r="K270" s="47" t="n">
        <f aca="false">IF(E270="","",E270/(E270+H270))</f>
        <v>0.433720219914478</v>
      </c>
      <c r="L270" s="76" t="n">
        <f aca="false">IF(OR(K270="",J270=""),"",(J270-K270)*100)</f>
        <v>-1.25379539046255</v>
      </c>
      <c r="M270" s="36" t="n">
        <v>2.20932000889648</v>
      </c>
      <c r="N270" s="36" t="n">
        <v>1.31977300368686</v>
      </c>
      <c r="O270" s="36" t="n">
        <f aca="false">SQRT(M270^2+N270^2)</f>
        <v>2.57349872410518</v>
      </c>
      <c r="P270" s="47" t="n">
        <f aca="false">IF(J270="","",MAX(0,J270-1.96*O270/100))</f>
        <v>0.370741691017391</v>
      </c>
      <c r="Q270" s="47" t="n">
        <f aca="false">IF(J270="","",MIN(1,J270+1.96*O270/100))</f>
        <v>0.471622841002314</v>
      </c>
      <c r="R270" s="32" t="str">
        <f aca="false">IF(L270="","",IF(ABS(L270)&lt;=O270,"Yes","No"))</f>
        <v>Yes</v>
      </c>
      <c r="S270" s="32" t="str">
        <f aca="false">IF(L270="","",IF(ABS(L270)&lt;=1.96*O270,"Yes","No"))</f>
        <v>Yes</v>
      </c>
      <c r="T270" s="66" t="n">
        <f aca="false">IF(D270="","",ROUND(SQRT(((D270+G270)*O270/100)^2+(J270*(D270+G270)*0.07717)^2),0))</f>
        <v>67</v>
      </c>
      <c r="U270" s="32"/>
    </row>
    <row r="271" customFormat="false" ht="15" hidden="false" customHeight="false" outlineLevel="0" collapsed="false">
      <c r="A271" s="32" t="s">
        <v>444</v>
      </c>
      <c r="B271" s="32" t="s">
        <v>507</v>
      </c>
      <c r="C271" s="32" t="s">
        <v>507</v>
      </c>
      <c r="D271" s="66" t="n">
        <v>184</v>
      </c>
      <c r="E271" s="66" t="n">
        <v>217</v>
      </c>
      <c r="F271" s="75" t="n">
        <f aca="false">IF(E271="","",D271-E271)</f>
        <v>-33</v>
      </c>
      <c r="G271" s="66" t="n">
        <v>327</v>
      </c>
      <c r="H271" s="66" t="n">
        <v>309</v>
      </c>
      <c r="I271" s="75" t="n">
        <f aca="false">IF(H271="","",G271-H271)</f>
        <v>18</v>
      </c>
      <c r="J271" s="47" t="n">
        <f aca="false">IF(OR(D271="",D271+G271=0),"",D271/(D271+G271))</f>
        <v>0.360078277886497</v>
      </c>
      <c r="K271" s="47" t="n">
        <f aca="false">IF(E271="","",E271/(E271+H271))</f>
        <v>0.41254752851711</v>
      </c>
      <c r="L271" s="76" t="n">
        <f aca="false">IF(OR(K271="",J271=""),"",(J271-K271)*100)</f>
        <v>-5.24692506306132</v>
      </c>
      <c r="M271" s="36" t="n">
        <v>2.96262140037222</v>
      </c>
      <c r="N271" s="36" t="n">
        <v>1.31977300368686</v>
      </c>
      <c r="O271" s="36" t="n">
        <f aca="false">SQRT(M271^2+N271^2)</f>
        <v>3.24328943253668</v>
      </c>
      <c r="P271" s="47" t="n">
        <f aca="false">IF(J271="","",MAX(0,J271-1.96*O271/100))</f>
        <v>0.296509805008778</v>
      </c>
      <c r="Q271" s="47" t="n">
        <f aca="false">IF(J271="","",MIN(1,J271+1.96*O271/100))</f>
        <v>0.423646750764216</v>
      </c>
      <c r="R271" s="32" t="str">
        <f aca="false">IF(L271="","",IF(ABS(L271)&lt;=O271,"Yes","No"))</f>
        <v>No</v>
      </c>
      <c r="S271" s="32" t="str">
        <f aca="false">IF(L271="","",IF(ABS(L271)&lt;=1.96*O271,"Yes","No"))</f>
        <v>Yes</v>
      </c>
      <c r="T271" s="66" t="n">
        <f aca="false">IF(D271="","",ROUND(SQRT(((D271+G271)*O271/100)^2+(J271*(D271+G271)*0.14577)^2),0))</f>
        <v>32</v>
      </c>
      <c r="U271" s="32"/>
    </row>
    <row r="272" customFormat="false" ht="15" hidden="false" customHeight="false" outlineLevel="0" collapsed="false">
      <c r="A272" s="32" t="s">
        <v>444</v>
      </c>
      <c r="B272" s="32" t="s">
        <v>508</v>
      </c>
      <c r="C272" s="32" t="s">
        <v>509</v>
      </c>
      <c r="D272" s="66" t="n">
        <v>312</v>
      </c>
      <c r="E272" s="66"/>
      <c r="F272" s="75" t="str">
        <f aca="false">IF(E272="","",D272-E272)</f>
        <v/>
      </c>
      <c r="G272" s="66" t="n">
        <v>129</v>
      </c>
      <c r="H272" s="66"/>
      <c r="I272" s="75" t="str">
        <f aca="false">IF(H272="","",G272-H272)</f>
        <v/>
      </c>
      <c r="J272" s="47" t="n">
        <f aca="false">IF(OR(D272="",D272+G272=0),"",D272/(D272+G272))</f>
        <v>0.707482993197279</v>
      </c>
      <c r="K272" s="47" t="str">
        <f aca="false">IF(E272="","",E272/(E272+H272))</f>
        <v/>
      </c>
      <c r="L272" s="76" t="str">
        <f aca="false">IF(OR(K272="",J272=""),"",(J272-K272)*100)</f>
        <v/>
      </c>
      <c r="M272" s="36" t="n">
        <v>2.96262140037222</v>
      </c>
      <c r="N272" s="36" t="n">
        <v>1.31977300368686</v>
      </c>
      <c r="O272" s="36" t="n">
        <f aca="false">SQRT(M272^2+N272^2)</f>
        <v>3.24328943253668</v>
      </c>
      <c r="P272" s="47" t="n">
        <f aca="false">IF(J272="","",MAX(0,J272-1.96*O272/100))</f>
        <v>0.64391452031956</v>
      </c>
      <c r="Q272" s="47" t="n">
        <f aca="false">IF(J272="","",MIN(1,J272+1.96*O272/100))</f>
        <v>0.771051466074998</v>
      </c>
      <c r="R272" s="32" t="str">
        <f aca="false">IF(L272="","",IF(ABS(L272)&lt;=O272,"Yes","No"))</f>
        <v/>
      </c>
      <c r="S272" s="32" t="str">
        <f aca="false">IF(L272="","",IF(ABS(L272)&lt;=1.96*O272,"Yes","No"))</f>
        <v/>
      </c>
      <c r="T272" s="66" t="n">
        <f aca="false">IF(D272="","",ROUND(SQRT(((D272+G272)*O272/100)^2+(J272*(D272+G272)*0.14577)^2),0))</f>
        <v>48</v>
      </c>
      <c r="U272" s="32" t="s">
        <v>762</v>
      </c>
    </row>
    <row r="273" customFormat="false" ht="15" hidden="false" customHeight="false" outlineLevel="0" collapsed="false">
      <c r="A273" s="32" t="s">
        <v>444</v>
      </c>
      <c r="B273" s="32" t="s">
        <v>508</v>
      </c>
      <c r="C273" s="32" t="s">
        <v>510</v>
      </c>
      <c r="D273" s="66" t="n">
        <v>493</v>
      </c>
      <c r="E273" s="66"/>
      <c r="F273" s="75" t="str">
        <f aca="false">IF(E273="","",D273-E273)</f>
        <v/>
      </c>
      <c r="G273" s="66" t="n">
        <v>207</v>
      </c>
      <c r="H273" s="66"/>
      <c r="I273" s="75" t="str">
        <f aca="false">IF(H273="","",G273-H273)</f>
        <v/>
      </c>
      <c r="J273" s="47" t="n">
        <f aca="false">IF(OR(D273="",D273+G273=0),"",D273/(D273+G273))</f>
        <v>0.704285714285714</v>
      </c>
      <c r="K273" s="47" t="str">
        <f aca="false">IF(E273="","",E273/(E273+H273))</f>
        <v/>
      </c>
      <c r="L273" s="76" t="str">
        <f aca="false">IF(OR(K273="",J273=""),"",(J273-K273)*100)</f>
        <v/>
      </c>
      <c r="M273" s="36" t="n">
        <v>2.96262140037222</v>
      </c>
      <c r="N273" s="36" t="n">
        <v>1.31977300368686</v>
      </c>
      <c r="O273" s="36" t="n">
        <f aca="false">SQRT(M273^2+N273^2)</f>
        <v>3.24328943253668</v>
      </c>
      <c r="P273" s="47" t="n">
        <f aca="false">IF(J273="","",MAX(0,J273-1.96*O273/100))</f>
        <v>0.640717241407995</v>
      </c>
      <c r="Q273" s="47" t="n">
        <f aca="false">IF(J273="","",MIN(1,J273+1.96*O273/100))</f>
        <v>0.767854187163433</v>
      </c>
      <c r="R273" s="32" t="str">
        <f aca="false">IF(L273="","",IF(ABS(L273)&lt;=O273,"Yes","No"))</f>
        <v/>
      </c>
      <c r="S273" s="32" t="str">
        <f aca="false">IF(L273="","",IF(ABS(L273)&lt;=1.96*O273,"Yes","No"))</f>
        <v/>
      </c>
      <c r="T273" s="66" t="n">
        <f aca="false">IF(D273="","",ROUND(SQRT(((D273+G273)*O273/100)^2+(J273*(D273+G273)*0.14577)^2),0))</f>
        <v>75</v>
      </c>
      <c r="U273" s="32" t="s">
        <v>762</v>
      </c>
    </row>
    <row r="274" customFormat="false" ht="15" hidden="false" customHeight="false" outlineLevel="0" collapsed="false">
      <c r="A274" s="32" t="s">
        <v>444</v>
      </c>
      <c r="B274" s="32" t="s">
        <v>508</v>
      </c>
      <c r="C274" s="32" t="s">
        <v>511</v>
      </c>
      <c r="D274" s="66" t="n">
        <v>469</v>
      </c>
      <c r="E274" s="66" t="n">
        <v>492</v>
      </c>
      <c r="F274" s="75" t="n">
        <f aca="false">IF(E274="","",D274-E274)</f>
        <v>-23</v>
      </c>
      <c r="G274" s="66" t="n">
        <v>167</v>
      </c>
      <c r="H274" s="66" t="n">
        <v>197</v>
      </c>
      <c r="I274" s="75" t="n">
        <f aca="false">IF(H274="","",G274-H274)</f>
        <v>-30</v>
      </c>
      <c r="J274" s="47" t="n">
        <f aca="false">IF(OR(D274="",D274+G274=0),"",D274/(D274+G274))</f>
        <v>0.737421383647799</v>
      </c>
      <c r="K274" s="47" t="n">
        <f aca="false">IF(E274="","",E274/(E274+H274))</f>
        <v>0.714078374455733</v>
      </c>
      <c r="L274" s="76" t="n">
        <f aca="false">IF(OR(K274="",J274=""),"",(J274-K274)*100)</f>
        <v>2.33430091920658</v>
      </c>
      <c r="M274" s="36" t="n">
        <v>2.96262140037222</v>
      </c>
      <c r="N274" s="36" t="n">
        <v>1.31977300368686</v>
      </c>
      <c r="O274" s="36" t="n">
        <f aca="false">SQRT(M274^2+N274^2)</f>
        <v>3.24328943253668</v>
      </c>
      <c r="P274" s="47" t="n">
        <f aca="false">IF(J274="","",MAX(0,J274-1.96*O274/100))</f>
        <v>0.67385291077008</v>
      </c>
      <c r="Q274" s="47" t="n">
        <f aca="false">IF(J274="","",MIN(1,J274+1.96*O274/100))</f>
        <v>0.800989856525518</v>
      </c>
      <c r="R274" s="32" t="str">
        <f aca="false">IF(L274="","",IF(ABS(L274)&lt;=O274,"Yes","No"))</f>
        <v>Yes</v>
      </c>
      <c r="S274" s="32" t="str">
        <f aca="false">IF(L274="","",IF(ABS(L274)&lt;=1.96*O274,"Yes","No"))</f>
        <v>Yes</v>
      </c>
      <c r="T274" s="66" t="n">
        <f aca="false">IF(D274="","",ROUND(SQRT(((D274+G274)*O274/100)^2+(J274*(D274+G274)*0.14577)^2),0))</f>
        <v>71</v>
      </c>
      <c r="U274" s="32"/>
    </row>
    <row r="275" customFormat="false" ht="15" hidden="false" customHeight="false" outlineLevel="0" collapsed="false">
      <c r="A275" s="32" t="s">
        <v>444</v>
      </c>
      <c r="B275" s="32" t="s">
        <v>508</v>
      </c>
      <c r="C275" s="32" t="s">
        <v>512</v>
      </c>
      <c r="D275" s="66" t="n">
        <v>716</v>
      </c>
      <c r="E275" s="66" t="n">
        <v>743</v>
      </c>
      <c r="F275" s="75" t="n">
        <f aca="false">IF(E275="","",D275-E275)</f>
        <v>-27</v>
      </c>
      <c r="G275" s="66" t="n">
        <v>259</v>
      </c>
      <c r="H275" s="66" t="n">
        <v>265</v>
      </c>
      <c r="I275" s="75" t="n">
        <f aca="false">IF(H275="","",G275-H275)</f>
        <v>-6</v>
      </c>
      <c r="J275" s="47" t="n">
        <f aca="false">IF(OR(D275="",D275+G275=0),"",D275/(D275+G275))</f>
        <v>0.734358974358974</v>
      </c>
      <c r="K275" s="47" t="n">
        <f aca="false">IF(E275="","",E275/(E275+H275))</f>
        <v>0.737103174603175</v>
      </c>
      <c r="L275" s="76" t="n">
        <f aca="false">IF(OR(K275="",J275=""),"",(J275-K275)*100)</f>
        <v>-0.27442002442003</v>
      </c>
      <c r="M275" s="36" t="n">
        <v>2.14581777665897</v>
      </c>
      <c r="N275" s="36" t="n">
        <v>1.31977300368686</v>
      </c>
      <c r="O275" s="36" t="n">
        <f aca="false">SQRT(M275^2+N275^2)</f>
        <v>2.51919326608466</v>
      </c>
      <c r="P275" s="47" t="n">
        <f aca="false">IF(J275="","",MAX(0,J275-1.96*O275/100))</f>
        <v>0.684982786343715</v>
      </c>
      <c r="Q275" s="47" t="n">
        <f aca="false">IF(J275="","",MIN(1,J275+1.96*O275/100))</f>
        <v>0.783735162374234</v>
      </c>
      <c r="R275" s="32" t="str">
        <f aca="false">IF(L275="","",IF(ABS(L275)&lt;=O275,"Yes","No"))</f>
        <v>Yes</v>
      </c>
      <c r="S275" s="32" t="str">
        <f aca="false">IF(L275="","",IF(ABS(L275)&lt;=1.96*O275,"Yes","No"))</f>
        <v>Yes</v>
      </c>
      <c r="T275" s="66" t="n">
        <f aca="false">IF(D275="","",ROUND(SQRT(((D275+G275)*O275/100)^2+(J275*(D275+G275)*0.09272)^2),0))</f>
        <v>71</v>
      </c>
      <c r="U275" s="32"/>
    </row>
    <row r="276" customFormat="false" ht="15" hidden="false" customHeight="false" outlineLevel="0" collapsed="false">
      <c r="A276" s="32" t="s">
        <v>444</v>
      </c>
      <c r="B276" s="32" t="s">
        <v>508</v>
      </c>
      <c r="C276" s="32" t="s">
        <v>513</v>
      </c>
      <c r="D276" s="66" t="n">
        <v>658</v>
      </c>
      <c r="E276" s="66" t="n">
        <v>1109</v>
      </c>
      <c r="F276" s="75" t="n">
        <f aca="false">IF(E276="","",D276-E276)</f>
        <v>-451</v>
      </c>
      <c r="G276" s="66" t="n">
        <v>165</v>
      </c>
      <c r="H276" s="66" t="n">
        <v>290</v>
      </c>
      <c r="I276" s="75" t="n">
        <f aca="false">IF(H276="","",G276-H276)</f>
        <v>-125</v>
      </c>
      <c r="J276" s="47" t="n">
        <f aca="false">IF(OR(D276="",D276+G276=0),"",D276/(D276+G276))</f>
        <v>0.79951397326853</v>
      </c>
      <c r="K276" s="47" t="n">
        <f aca="false">IF(E276="","",E276/(E276+H276))</f>
        <v>0.792709077912795</v>
      </c>
      <c r="L276" s="76" t="n">
        <f aca="false">IF(OR(K276="",J276=""),"",(J276-K276)*100)</f>
        <v>0.680489535573492</v>
      </c>
      <c r="M276" s="36" t="n">
        <v>2.14581777665897</v>
      </c>
      <c r="N276" s="36" t="n">
        <v>1.31977300368686</v>
      </c>
      <c r="O276" s="36" t="n">
        <f aca="false">SQRT(M276^2+N276^2)</f>
        <v>2.51919326608466</v>
      </c>
      <c r="P276" s="47" t="n">
        <f aca="false">IF(J276="","",MAX(0,J276-1.96*O276/100))</f>
        <v>0.750137785253271</v>
      </c>
      <c r="Q276" s="47" t="n">
        <f aca="false">IF(J276="","",MIN(1,J276+1.96*O276/100))</f>
        <v>0.848890161283789</v>
      </c>
      <c r="R276" s="32" t="str">
        <f aca="false">IF(L276="","",IF(ABS(L276)&lt;=O276,"Yes","No"))</f>
        <v>Yes</v>
      </c>
      <c r="S276" s="32" t="str">
        <f aca="false">IF(L276="","",IF(ABS(L276)&lt;=1.96*O276,"Yes","No"))</f>
        <v>Yes</v>
      </c>
      <c r="T276" s="66" t="n">
        <f aca="false">IF(D276="","",ROUND(SQRT(((D276+G276)*O276/100)^2+(J276*(D276+G276)*0.09272)^2),0))</f>
        <v>64</v>
      </c>
      <c r="U276" s="32"/>
    </row>
    <row r="277" customFormat="false" ht="15" hidden="false" customHeight="false" outlineLevel="0" collapsed="false">
      <c r="A277" s="32" t="s">
        <v>444</v>
      </c>
      <c r="B277" s="32" t="s">
        <v>508</v>
      </c>
      <c r="C277" s="32" t="s">
        <v>514</v>
      </c>
      <c r="D277" s="66" t="n">
        <v>607</v>
      </c>
      <c r="E277" s="66" t="n">
        <v>566</v>
      </c>
      <c r="F277" s="75" t="n">
        <f aca="false">IF(E277="","",D277-E277)</f>
        <v>41</v>
      </c>
      <c r="G277" s="66" t="n">
        <v>240</v>
      </c>
      <c r="H277" s="66" t="n">
        <v>257</v>
      </c>
      <c r="I277" s="75" t="n">
        <f aca="false">IF(H277="","",G277-H277)</f>
        <v>-17</v>
      </c>
      <c r="J277" s="47" t="n">
        <f aca="false">IF(OR(D277="",D277+G277=0),"",D277/(D277+G277))</f>
        <v>0.716646989374262</v>
      </c>
      <c r="K277" s="47" t="n">
        <f aca="false">IF(E277="","",E277/(E277+H277))</f>
        <v>0.687727825030377</v>
      </c>
      <c r="L277" s="76" t="n">
        <f aca="false">IF(OR(K277="",J277=""),"",(J277-K277)*100)</f>
        <v>2.89191643438854</v>
      </c>
      <c r="M277" s="36" t="n">
        <v>2.14581777665897</v>
      </c>
      <c r="N277" s="36" t="n">
        <v>1.31977300368686</v>
      </c>
      <c r="O277" s="36" t="n">
        <f aca="false">SQRT(M277^2+N277^2)</f>
        <v>2.51919326608466</v>
      </c>
      <c r="P277" s="47" t="n">
        <f aca="false">IF(J277="","",MAX(0,J277-1.96*O277/100))</f>
        <v>0.667270801359003</v>
      </c>
      <c r="Q277" s="47" t="n">
        <f aca="false">IF(J277="","",MIN(1,J277+1.96*O277/100))</f>
        <v>0.766023177389521</v>
      </c>
      <c r="R277" s="32" t="str">
        <f aca="false">IF(L277="","",IF(ABS(L277)&lt;=O277,"Yes","No"))</f>
        <v>No</v>
      </c>
      <c r="S277" s="32" t="str">
        <f aca="false">IF(L277="","",IF(ABS(L277)&lt;=1.96*O277,"Yes","No"))</f>
        <v>Yes</v>
      </c>
      <c r="T277" s="66" t="n">
        <f aca="false">IF(D277="","",ROUND(SQRT(((D277+G277)*O277/100)^2+(J277*(D277+G277)*0.09272)^2),0))</f>
        <v>60</v>
      </c>
      <c r="U277" s="32"/>
    </row>
    <row r="278" customFormat="false" ht="15" hidden="false" customHeight="false" outlineLevel="0" collapsed="false">
      <c r="A278" s="32" t="s">
        <v>444</v>
      </c>
      <c r="B278" s="32" t="s">
        <v>508</v>
      </c>
      <c r="C278" s="32" t="s">
        <v>515</v>
      </c>
      <c r="D278" s="66" t="n">
        <v>518</v>
      </c>
      <c r="E278" s="66" t="n">
        <v>517</v>
      </c>
      <c r="F278" s="75" t="n">
        <f aca="false">IF(E278="","",D278-E278)</f>
        <v>1</v>
      </c>
      <c r="G278" s="66" t="n">
        <v>260</v>
      </c>
      <c r="H278" s="66" t="n">
        <v>265</v>
      </c>
      <c r="I278" s="75" t="n">
        <f aca="false">IF(H278="","",G278-H278)</f>
        <v>-5</v>
      </c>
      <c r="J278" s="47" t="n">
        <f aca="false">IF(OR(D278="",D278+G278=0),"",D278/(D278+G278))</f>
        <v>0.665809768637532</v>
      </c>
      <c r="K278" s="47" t="n">
        <f aca="false">IF(E278="","",E278/(E278+H278))</f>
        <v>0.661125319693095</v>
      </c>
      <c r="L278" s="76" t="n">
        <f aca="false">IF(OR(K278="",J278=""),"",(J278-K278)*100)</f>
        <v>0.468444894443754</v>
      </c>
      <c r="M278" s="36" t="n">
        <v>2.14581777665897</v>
      </c>
      <c r="N278" s="36" t="n">
        <v>1.31977300368686</v>
      </c>
      <c r="O278" s="36" t="n">
        <f aca="false">SQRT(M278^2+N278^2)</f>
        <v>2.51919326608466</v>
      </c>
      <c r="P278" s="47" t="n">
        <f aca="false">IF(J278="","",MAX(0,J278-1.96*O278/100))</f>
        <v>0.616433580622273</v>
      </c>
      <c r="Q278" s="47" t="n">
        <f aca="false">IF(J278="","",MIN(1,J278+1.96*O278/100))</f>
        <v>0.715185956652792</v>
      </c>
      <c r="R278" s="32" t="str">
        <f aca="false">IF(L278="","",IF(ABS(L278)&lt;=O278,"Yes","No"))</f>
        <v>Yes</v>
      </c>
      <c r="S278" s="32" t="str">
        <f aca="false">IF(L278="","",IF(ABS(L278)&lt;=1.96*O278,"Yes","No"))</f>
        <v>Yes</v>
      </c>
      <c r="T278" s="66" t="n">
        <f aca="false">IF(D278="","",ROUND(SQRT(((D278+G278)*O278/100)^2+(J278*(D278+G278)*0.09272)^2),0))</f>
        <v>52</v>
      </c>
      <c r="U278" s="32"/>
    </row>
    <row r="279" customFormat="false" ht="15" hidden="false" customHeight="false" outlineLevel="0" collapsed="false">
      <c r="A279" s="32" t="s">
        <v>444</v>
      </c>
      <c r="B279" s="32" t="s">
        <v>508</v>
      </c>
      <c r="C279" s="32" t="s">
        <v>516</v>
      </c>
      <c r="D279" s="66" t="n">
        <v>217</v>
      </c>
      <c r="E279" s="66" t="n">
        <v>233</v>
      </c>
      <c r="F279" s="75" t="n">
        <f aca="false">IF(E279="","",D279-E279)</f>
        <v>-16</v>
      </c>
      <c r="G279" s="66" t="n">
        <v>85</v>
      </c>
      <c r="H279" s="66" t="n">
        <v>84</v>
      </c>
      <c r="I279" s="75" t="n">
        <f aca="false">IF(H279="","",G279-H279)</f>
        <v>1</v>
      </c>
      <c r="J279" s="47" t="n">
        <f aca="false">IF(OR(D279="",D279+G279=0),"",D279/(D279+G279))</f>
        <v>0.718543046357616</v>
      </c>
      <c r="K279" s="47" t="n">
        <f aca="false">IF(E279="","",E279/(E279+H279))</f>
        <v>0.735015772870662</v>
      </c>
      <c r="L279" s="76" t="n">
        <f aca="false">IF(OR(K279="",J279=""),"",(J279-K279)*100)</f>
        <v>-1.64727265130465</v>
      </c>
      <c r="M279" s="36" t="n">
        <v>2.96262140037222</v>
      </c>
      <c r="N279" s="36" t="n">
        <v>1.31977300368686</v>
      </c>
      <c r="O279" s="36" t="n">
        <f aca="false">SQRT(M279^2+N279^2)</f>
        <v>3.24328943253668</v>
      </c>
      <c r="P279" s="47" t="n">
        <f aca="false">IF(J279="","",MAX(0,J279-1.96*O279/100))</f>
        <v>0.654974573479897</v>
      </c>
      <c r="Q279" s="47" t="n">
        <f aca="false">IF(J279="","",MIN(1,J279+1.96*O279/100))</f>
        <v>0.782111519235335</v>
      </c>
      <c r="R279" s="32" t="str">
        <f aca="false">IF(L279="","",IF(ABS(L279)&lt;=O279,"Yes","No"))</f>
        <v>Yes</v>
      </c>
      <c r="S279" s="32" t="str">
        <f aca="false">IF(L279="","",IF(ABS(L279)&lt;=1.96*O279,"Yes","No"))</f>
        <v>Yes</v>
      </c>
      <c r="T279" s="66" t="n">
        <f aca="false">IF(D279="","",ROUND(SQRT(((D279+G279)*O279/100)^2+(J279*(D279+G279)*0.14577)^2),0))</f>
        <v>33</v>
      </c>
      <c r="U279" s="32"/>
    </row>
    <row r="280" customFormat="false" ht="15" hidden="false" customHeight="false" outlineLevel="0" collapsed="false">
      <c r="A280" s="32" t="s">
        <v>444</v>
      </c>
      <c r="B280" s="32" t="s">
        <v>508</v>
      </c>
      <c r="C280" s="32" t="s">
        <v>517</v>
      </c>
      <c r="D280" s="66" t="n">
        <v>365</v>
      </c>
      <c r="E280" s="66" t="n">
        <v>391</v>
      </c>
      <c r="F280" s="75" t="n">
        <f aca="false">IF(E280="","",D280-E280)</f>
        <v>-26</v>
      </c>
      <c r="G280" s="66" t="n">
        <v>131</v>
      </c>
      <c r="H280" s="66" t="n">
        <v>126</v>
      </c>
      <c r="I280" s="75" t="n">
        <f aca="false">IF(H280="","",G280-H280)</f>
        <v>5</v>
      </c>
      <c r="J280" s="47" t="n">
        <f aca="false">IF(OR(D280="",D280+G280=0),"",D280/(D280+G280))</f>
        <v>0.735887096774194</v>
      </c>
      <c r="K280" s="47" t="n">
        <f aca="false">IF(E280="","",E280/(E280+H280))</f>
        <v>0.756286266924565</v>
      </c>
      <c r="L280" s="76" t="n">
        <f aca="false">IF(OR(K280="",J280=""),"",(J280-K280)*100)</f>
        <v>-2.03991701503713</v>
      </c>
      <c r="M280" s="36" t="n">
        <v>2.96262140037222</v>
      </c>
      <c r="N280" s="36" t="n">
        <v>1.31977300368686</v>
      </c>
      <c r="O280" s="36" t="n">
        <f aca="false">SQRT(M280^2+N280^2)</f>
        <v>3.24328943253668</v>
      </c>
      <c r="P280" s="47" t="n">
        <f aca="false">IF(J280="","",MAX(0,J280-1.96*O280/100))</f>
        <v>0.672318623896475</v>
      </c>
      <c r="Q280" s="47" t="n">
        <f aca="false">IF(J280="","",MIN(1,J280+1.96*O280/100))</f>
        <v>0.799455569651912</v>
      </c>
      <c r="R280" s="32" t="str">
        <f aca="false">IF(L280="","",IF(ABS(L280)&lt;=O280,"Yes","No"))</f>
        <v>Yes</v>
      </c>
      <c r="S280" s="32" t="str">
        <f aca="false">IF(L280="","",IF(ABS(L280)&lt;=1.96*O280,"Yes","No"))</f>
        <v>Yes</v>
      </c>
      <c r="T280" s="66" t="n">
        <f aca="false">IF(D280="","",ROUND(SQRT(((D280+G280)*O280/100)^2+(J280*(D280+G280)*0.14577)^2),0))</f>
        <v>56</v>
      </c>
      <c r="U280" s="32"/>
    </row>
    <row r="281" customFormat="false" ht="15" hidden="false" customHeight="false" outlineLevel="0" collapsed="false">
      <c r="A281" s="32" t="s">
        <v>444</v>
      </c>
      <c r="B281" s="32" t="s">
        <v>508</v>
      </c>
      <c r="C281" s="32" t="s">
        <v>518</v>
      </c>
      <c r="D281" s="66" t="n">
        <v>424</v>
      </c>
      <c r="E281" s="66" t="n">
        <v>381</v>
      </c>
      <c r="F281" s="75" t="n">
        <f aca="false">IF(E281="","",D281-E281)</f>
        <v>43</v>
      </c>
      <c r="G281" s="66" t="n">
        <v>148</v>
      </c>
      <c r="H281" s="66" t="n">
        <v>184</v>
      </c>
      <c r="I281" s="75" t="n">
        <f aca="false">IF(H281="","",G281-H281)</f>
        <v>-36</v>
      </c>
      <c r="J281" s="47" t="n">
        <f aca="false">IF(OR(D281="",D281+G281=0),"",D281/(D281+G281))</f>
        <v>0.741258741258741</v>
      </c>
      <c r="K281" s="47" t="n">
        <f aca="false">IF(E281="","",E281/(E281+H281))</f>
        <v>0.674336283185841</v>
      </c>
      <c r="L281" s="76" t="n">
        <f aca="false">IF(OR(K281="",J281=""),"",(J281-K281)*100)</f>
        <v>6.69224580729005</v>
      </c>
      <c r="M281" s="36" t="n">
        <v>2.96262140037222</v>
      </c>
      <c r="N281" s="36" t="n">
        <v>1.31977300368686</v>
      </c>
      <c r="O281" s="36" t="n">
        <f aca="false">SQRT(M281^2+N281^2)</f>
        <v>3.24328943253668</v>
      </c>
      <c r="P281" s="47" t="n">
        <f aca="false">IF(J281="","",MAX(0,J281-1.96*O281/100))</f>
        <v>0.677690268381022</v>
      </c>
      <c r="Q281" s="47" t="n">
        <f aca="false">IF(J281="","",MIN(1,J281+1.96*O281/100))</f>
        <v>0.80482721413646</v>
      </c>
      <c r="R281" s="32" t="str">
        <f aca="false">IF(L281="","",IF(ABS(L281)&lt;=O281,"Yes","No"))</f>
        <v>No</v>
      </c>
      <c r="S281" s="32" t="str">
        <f aca="false">IF(L281="","",IF(ABS(L281)&lt;=1.96*O281,"Yes","No"))</f>
        <v>No</v>
      </c>
      <c r="T281" s="66" t="n">
        <f aca="false">IF(D281="","",ROUND(SQRT(((D281+G281)*O281/100)^2+(J281*(D281+G281)*0.14577)^2),0))</f>
        <v>65</v>
      </c>
      <c r="U281" s="32"/>
    </row>
    <row r="282" customFormat="false" ht="15" hidden="false" customHeight="false" outlineLevel="0" collapsed="false">
      <c r="A282" s="32" t="s">
        <v>444</v>
      </c>
      <c r="B282" s="32" t="s">
        <v>508</v>
      </c>
      <c r="C282" s="32" t="s">
        <v>519</v>
      </c>
      <c r="D282" s="66" t="n">
        <v>443</v>
      </c>
      <c r="E282" s="66"/>
      <c r="F282" s="75" t="str">
        <f aca="false">IF(E282="","",D282-E282)</f>
        <v/>
      </c>
      <c r="G282" s="66" t="n">
        <v>180</v>
      </c>
      <c r="H282" s="66"/>
      <c r="I282" s="75" t="str">
        <f aca="false">IF(H282="","",G282-H282)</f>
        <v/>
      </c>
      <c r="J282" s="47" t="n">
        <f aca="false">IF(OR(D282="",D282+G282=0),"",D282/(D282+G282))</f>
        <v>0.71107544141252</v>
      </c>
      <c r="K282" s="47" t="str">
        <f aca="false">IF(E282="","",E282/(E282+H282))</f>
        <v/>
      </c>
      <c r="L282" s="76" t="str">
        <f aca="false">IF(OR(K282="",J282=""),"",(J282-K282)*100)</f>
        <v/>
      </c>
      <c r="M282" s="36" t="n">
        <v>2.96262140037222</v>
      </c>
      <c r="N282" s="36" t="n">
        <v>1.31977300368686</v>
      </c>
      <c r="O282" s="36" t="n">
        <f aca="false">SQRT(M282^2+N282^2)</f>
        <v>3.24328943253668</v>
      </c>
      <c r="P282" s="47" t="n">
        <f aca="false">IF(J282="","",MAX(0,J282-1.96*O282/100))</f>
        <v>0.647506968534801</v>
      </c>
      <c r="Q282" s="47" t="n">
        <f aca="false">IF(J282="","",MIN(1,J282+1.96*O282/100))</f>
        <v>0.774643914290239</v>
      </c>
      <c r="R282" s="32" t="str">
        <f aca="false">IF(L282="","",IF(ABS(L282)&lt;=O282,"Yes","No"))</f>
        <v/>
      </c>
      <c r="S282" s="32" t="str">
        <f aca="false">IF(L282="","",IF(ABS(L282)&lt;=1.96*O282,"Yes","No"))</f>
        <v/>
      </c>
      <c r="T282" s="66" t="n">
        <f aca="false">IF(D282="","",ROUND(SQRT(((D282+G282)*O282/100)^2+(J282*(D282+G282)*0.14577)^2),0))</f>
        <v>68</v>
      </c>
      <c r="U282" s="32" t="s">
        <v>762</v>
      </c>
    </row>
    <row r="283" customFormat="false" ht="15" hidden="false" customHeight="false" outlineLevel="0" collapsed="false">
      <c r="A283" s="32" t="s">
        <v>444</v>
      </c>
      <c r="B283" s="32" t="s">
        <v>508</v>
      </c>
      <c r="C283" s="32" t="s">
        <v>520</v>
      </c>
      <c r="D283" s="66" t="n">
        <v>965</v>
      </c>
      <c r="E283" s="66" t="n">
        <v>912</v>
      </c>
      <c r="F283" s="75" t="n">
        <f aca="false">IF(E283="","",D283-E283)</f>
        <v>53</v>
      </c>
      <c r="G283" s="66" t="n">
        <v>421</v>
      </c>
      <c r="H283" s="66" t="n">
        <v>445</v>
      </c>
      <c r="I283" s="75" t="n">
        <f aca="false">IF(H283="","",G283-H283)</f>
        <v>-24</v>
      </c>
      <c r="J283" s="47" t="n">
        <f aca="false">IF(OR(D283="",D283+G283=0),"",D283/(D283+G283))</f>
        <v>0.696248196248196</v>
      </c>
      <c r="K283" s="47" t="n">
        <f aca="false">IF(E283="","",E283/(E283+H283))</f>
        <v>0.672070744288873</v>
      </c>
      <c r="L283" s="76" t="n">
        <f aca="false">IF(OR(K283="",J283=""),"",(J283-K283)*100)</f>
        <v>2.41774519593238</v>
      </c>
      <c r="M283" s="36" t="n">
        <v>2.20932000889648</v>
      </c>
      <c r="N283" s="36" t="n">
        <v>1.31977300368686</v>
      </c>
      <c r="O283" s="36" t="n">
        <f aca="false">SQRT(M283^2+N283^2)</f>
        <v>2.57349872410518</v>
      </c>
      <c r="P283" s="47" t="n">
        <f aca="false">IF(J283="","",MAX(0,J283-1.96*O283/100))</f>
        <v>0.645807621255735</v>
      </c>
      <c r="Q283" s="47" t="n">
        <f aca="false">IF(J283="","",MIN(1,J283+1.96*O283/100))</f>
        <v>0.746688771240658</v>
      </c>
      <c r="R283" s="32" t="str">
        <f aca="false">IF(L283="","",IF(ABS(L283)&lt;=O283,"Yes","No"))</f>
        <v>Yes</v>
      </c>
      <c r="S283" s="32" t="str">
        <f aca="false">IF(L283="","",IF(ABS(L283)&lt;=1.96*O283,"Yes","No"))</f>
        <v>Yes</v>
      </c>
      <c r="T283" s="66" t="n">
        <f aca="false">IF(D283="","",ROUND(SQRT(((D283+G283)*O283/100)^2+(J283*(D283+G283)*0.07717)^2),0))</f>
        <v>83</v>
      </c>
      <c r="U283" s="32"/>
    </row>
    <row r="284" customFormat="false" ht="15" hidden="false" customHeight="false" outlineLevel="0" collapsed="false">
      <c r="A284" s="32" t="s">
        <v>444</v>
      </c>
      <c r="B284" s="32" t="s">
        <v>521</v>
      </c>
      <c r="C284" s="32" t="s">
        <v>522</v>
      </c>
      <c r="D284" s="66" t="n">
        <v>1343</v>
      </c>
      <c r="E284" s="66" t="n">
        <v>1361</v>
      </c>
      <c r="F284" s="75" t="n">
        <f aca="false">IF(E284="","",D284-E284)</f>
        <v>-18</v>
      </c>
      <c r="G284" s="66" t="n">
        <v>1462</v>
      </c>
      <c r="H284" s="66" t="n">
        <v>1448</v>
      </c>
      <c r="I284" s="75" t="n">
        <f aca="false">IF(H284="","",G284-H284)</f>
        <v>14</v>
      </c>
      <c r="J284" s="47" t="n">
        <f aca="false">IF(OR(D284="",D284+G284=0),"",D284/(D284+G284))</f>
        <v>0.478787878787879</v>
      </c>
      <c r="K284" s="47" t="n">
        <f aca="false">IF(E284="","",E284/(E284+H284))</f>
        <v>0.484514061943752</v>
      </c>
      <c r="L284" s="76" t="n">
        <f aca="false">IF(OR(K284="",J284=""),"",(J284-K284)*100)</f>
        <v>-0.572618315587348</v>
      </c>
      <c r="M284" s="36" t="n">
        <v>2.20932000889648</v>
      </c>
      <c r="N284" s="36" t="n">
        <v>1.31977300368686</v>
      </c>
      <c r="O284" s="36" t="n">
        <f aca="false">SQRT(M284^2+N284^2)</f>
        <v>2.57349872410518</v>
      </c>
      <c r="P284" s="47" t="n">
        <f aca="false">IF(J284="","",MAX(0,J284-1.96*O284/100))</f>
        <v>0.428347303795417</v>
      </c>
      <c r="Q284" s="47" t="n">
        <f aca="false">IF(J284="","",MIN(1,J284+1.96*O284/100))</f>
        <v>0.52922845378034</v>
      </c>
      <c r="R284" s="32" t="str">
        <f aca="false">IF(L284="","",IF(ABS(L284)&lt;=O284,"Yes","No"))</f>
        <v>Yes</v>
      </c>
      <c r="S284" s="32" t="str">
        <f aca="false">IF(L284="","",IF(ABS(L284)&lt;=1.96*O284,"Yes","No"))</f>
        <v>Yes</v>
      </c>
      <c r="T284" s="66" t="n">
        <f aca="false">IF(D284="","",ROUND(SQRT(((D284+G284)*O284/100)^2+(J284*(D284+G284)*0.07717)^2),0))</f>
        <v>126</v>
      </c>
      <c r="U284" s="32"/>
    </row>
    <row r="285" customFormat="false" ht="15" hidden="false" customHeight="false" outlineLevel="0" collapsed="false">
      <c r="A285" s="32" t="s">
        <v>444</v>
      </c>
      <c r="B285" s="32" t="s">
        <v>521</v>
      </c>
      <c r="C285" s="32" t="s">
        <v>523</v>
      </c>
      <c r="D285" s="66" t="n">
        <v>1566</v>
      </c>
      <c r="E285" s="66" t="n">
        <v>1673</v>
      </c>
      <c r="F285" s="75" t="n">
        <f aca="false">IF(E285="","",D285-E285)</f>
        <v>-107</v>
      </c>
      <c r="G285" s="66" t="n">
        <v>1497</v>
      </c>
      <c r="H285" s="66" t="n">
        <v>1448</v>
      </c>
      <c r="I285" s="75" t="n">
        <f aca="false">IF(H285="","",G285-H285)</f>
        <v>49</v>
      </c>
      <c r="J285" s="47" t="n">
        <f aca="false">IF(OR(D285="",D285+G285=0),"",D285/(D285+G285))</f>
        <v>0.51126346718903</v>
      </c>
      <c r="K285" s="47" t="n">
        <f aca="false">IF(E285="","",E285/(E285+H285))</f>
        <v>0.536046139057994</v>
      </c>
      <c r="L285" s="76" t="n">
        <f aca="false">IF(OR(K285="",J285=""),"",(J285-K285)*100)</f>
        <v>-2.47826718689639</v>
      </c>
      <c r="M285" s="36" t="n">
        <v>2.20932000889648</v>
      </c>
      <c r="N285" s="36" t="n">
        <v>1.31977300368686</v>
      </c>
      <c r="O285" s="36" t="n">
        <f aca="false">SQRT(M285^2+N285^2)</f>
        <v>2.57349872410518</v>
      </c>
      <c r="P285" s="47" t="n">
        <f aca="false">IF(J285="","",MAX(0,J285-1.96*O285/100))</f>
        <v>0.460822892196569</v>
      </c>
      <c r="Q285" s="47" t="n">
        <f aca="false">IF(J285="","",MIN(1,J285+1.96*O285/100))</f>
        <v>0.561704042181492</v>
      </c>
      <c r="R285" s="32" t="str">
        <f aca="false">IF(L285="","",IF(ABS(L285)&lt;=O285,"Yes","No"))</f>
        <v>Yes</v>
      </c>
      <c r="S285" s="32" t="str">
        <f aca="false">IF(L285="","",IF(ABS(L285)&lt;=1.96*O285,"Yes","No"))</f>
        <v>Yes</v>
      </c>
      <c r="T285" s="66" t="n">
        <f aca="false">IF(D285="","",ROUND(SQRT(((D285+G285)*O285/100)^2+(J285*(D285+G285)*0.07717)^2),0))</f>
        <v>144</v>
      </c>
      <c r="U285" s="32"/>
    </row>
    <row r="286" customFormat="false" ht="15" hidden="false" customHeight="false" outlineLevel="0" collapsed="false">
      <c r="A286" s="32" t="s">
        <v>444</v>
      </c>
      <c r="B286" s="32" t="s">
        <v>521</v>
      </c>
      <c r="C286" s="32" t="s">
        <v>524</v>
      </c>
      <c r="D286" s="66" t="n">
        <v>977</v>
      </c>
      <c r="E286" s="66" t="n">
        <v>975</v>
      </c>
      <c r="F286" s="75" t="n">
        <f aca="false">IF(E286="","",D286-E286)</f>
        <v>2</v>
      </c>
      <c r="G286" s="66" t="n">
        <v>880</v>
      </c>
      <c r="H286" s="66" t="n">
        <v>935</v>
      </c>
      <c r="I286" s="75" t="n">
        <f aca="false">IF(H286="","",G286-H286)</f>
        <v>-55</v>
      </c>
      <c r="J286" s="47" t="n">
        <f aca="false">IF(OR(D286="",D286+G286=0),"",D286/(D286+G286))</f>
        <v>0.526117393645665</v>
      </c>
      <c r="K286" s="47" t="n">
        <f aca="false">IF(E286="","",E286/(E286+H286))</f>
        <v>0.510471204188482</v>
      </c>
      <c r="L286" s="76" t="n">
        <f aca="false">IF(OR(K286="",J286=""),"",(J286-K286)*100)</f>
        <v>1.56461894571833</v>
      </c>
      <c r="M286" s="36" t="n">
        <v>2.20932000889648</v>
      </c>
      <c r="N286" s="36" t="n">
        <v>1.31977300368686</v>
      </c>
      <c r="O286" s="36" t="n">
        <f aca="false">SQRT(M286^2+N286^2)</f>
        <v>2.57349872410518</v>
      </c>
      <c r="P286" s="47" t="n">
        <f aca="false">IF(J286="","",MAX(0,J286-1.96*O286/100))</f>
        <v>0.475676818653204</v>
      </c>
      <c r="Q286" s="47" t="n">
        <f aca="false">IF(J286="","",MIN(1,J286+1.96*O286/100))</f>
        <v>0.576557968638127</v>
      </c>
      <c r="R286" s="32" t="str">
        <f aca="false">IF(L286="","",IF(ABS(L286)&lt;=O286,"Yes","No"))</f>
        <v>Yes</v>
      </c>
      <c r="S286" s="32" t="str">
        <f aca="false">IF(L286="","",IF(ABS(L286)&lt;=1.96*O286,"Yes","No"))</f>
        <v>Yes</v>
      </c>
      <c r="T286" s="66" t="n">
        <f aca="false">IF(D286="","",ROUND(SQRT(((D286+G286)*O286/100)^2+(J286*(D286+G286)*0.07717)^2),0))</f>
        <v>89</v>
      </c>
      <c r="U286" s="32"/>
    </row>
    <row r="287" customFormat="false" ht="15" hidden="false" customHeight="false" outlineLevel="0" collapsed="false">
      <c r="A287" s="32" t="s">
        <v>444</v>
      </c>
      <c r="B287" s="32" t="s">
        <v>521</v>
      </c>
      <c r="C287" s="32" t="s">
        <v>525</v>
      </c>
      <c r="D287" s="66" t="n">
        <v>1316</v>
      </c>
      <c r="E287" s="66" t="n">
        <v>1349</v>
      </c>
      <c r="F287" s="75" t="n">
        <f aca="false">IF(E287="","",D287-E287)</f>
        <v>-33</v>
      </c>
      <c r="G287" s="66" t="n">
        <v>1241</v>
      </c>
      <c r="H287" s="66" t="n">
        <v>1196</v>
      </c>
      <c r="I287" s="75" t="n">
        <f aca="false">IF(H287="","",G287-H287)</f>
        <v>45</v>
      </c>
      <c r="J287" s="47" t="n">
        <f aca="false">IF(OR(D287="",D287+G287=0),"",D287/(D287+G287))</f>
        <v>0.514665623777865</v>
      </c>
      <c r="K287" s="47" t="n">
        <f aca="false">IF(E287="","",E287/(E287+H287))</f>
        <v>0.530058939096267</v>
      </c>
      <c r="L287" s="76" t="n">
        <f aca="false">IF(OR(K287="",J287=""),"",(J287-K287)*100)</f>
        <v>-1.53933153184025</v>
      </c>
      <c r="M287" s="36" t="n">
        <v>2.20932000889648</v>
      </c>
      <c r="N287" s="36" t="n">
        <v>1.31977300368686</v>
      </c>
      <c r="O287" s="36" t="n">
        <f aca="false">SQRT(M287^2+N287^2)</f>
        <v>2.57349872410518</v>
      </c>
      <c r="P287" s="47" t="n">
        <f aca="false">IF(J287="","",MAX(0,J287-1.96*O287/100))</f>
        <v>0.464225048785403</v>
      </c>
      <c r="Q287" s="47" t="n">
        <f aca="false">IF(J287="","",MIN(1,J287+1.96*O287/100))</f>
        <v>0.565106198770326</v>
      </c>
      <c r="R287" s="32" t="str">
        <f aca="false">IF(L287="","",IF(ABS(L287)&lt;=O287,"Yes","No"))</f>
        <v>Yes</v>
      </c>
      <c r="S287" s="32" t="str">
        <f aca="false">IF(L287="","",IF(ABS(L287)&lt;=1.96*O287,"Yes","No"))</f>
        <v>Yes</v>
      </c>
      <c r="T287" s="66" t="n">
        <f aca="false">IF(D287="","",ROUND(SQRT(((D287+G287)*O287/100)^2+(J287*(D287+G287)*0.07717)^2),0))</f>
        <v>121</v>
      </c>
      <c r="U287" s="32"/>
    </row>
    <row r="288" customFormat="false" ht="15" hidden="false" customHeight="false" outlineLevel="0" collapsed="false">
      <c r="A288" s="32" t="s">
        <v>444</v>
      </c>
      <c r="B288" s="32" t="s">
        <v>526</v>
      </c>
      <c r="C288" s="32" t="s">
        <v>526</v>
      </c>
      <c r="D288" s="66" t="n">
        <v>750</v>
      </c>
      <c r="E288" s="66" t="n">
        <v>714</v>
      </c>
      <c r="F288" s="75" t="n">
        <f aca="false">IF(E288="","",D288-E288)</f>
        <v>36</v>
      </c>
      <c r="G288" s="66" t="n">
        <v>515</v>
      </c>
      <c r="H288" s="66" t="n">
        <v>484</v>
      </c>
      <c r="I288" s="75" t="n">
        <f aca="false">IF(H288="","",G288-H288)</f>
        <v>31</v>
      </c>
      <c r="J288" s="47" t="n">
        <f aca="false">IF(OR(D288="",D288+G288=0),"",D288/(D288+G288))</f>
        <v>0.592885375494071</v>
      </c>
      <c r="K288" s="47" t="n">
        <f aca="false">IF(E288="","",E288/(E288+H288))</f>
        <v>0.595993322203673</v>
      </c>
      <c r="L288" s="76" t="n">
        <f aca="false">IF(OR(K288="",J288=""),"",(J288-K288)*100)</f>
        <v>-0.310794670960157</v>
      </c>
      <c r="M288" s="36" t="n">
        <v>2.20932000889648</v>
      </c>
      <c r="N288" s="36" t="n">
        <v>1.31977300368686</v>
      </c>
      <c r="O288" s="36" t="n">
        <f aca="false">SQRT(M288^2+N288^2)</f>
        <v>2.57349872410518</v>
      </c>
      <c r="P288" s="47" t="n">
        <f aca="false">IF(J288="","",MAX(0,J288-1.96*O288/100))</f>
        <v>0.54244480050161</v>
      </c>
      <c r="Q288" s="47" t="n">
        <f aca="false">IF(J288="","",MIN(1,J288+1.96*O288/100))</f>
        <v>0.643325950486533</v>
      </c>
      <c r="R288" s="32" t="str">
        <f aca="false">IF(L288="","",IF(ABS(L288)&lt;=O288,"Yes","No"))</f>
        <v>Yes</v>
      </c>
      <c r="S288" s="32" t="str">
        <f aca="false">IF(L288="","",IF(ABS(L288)&lt;=1.96*O288,"Yes","No"))</f>
        <v>Yes</v>
      </c>
      <c r="T288" s="66" t="n">
        <f aca="false">IF(D288="","",ROUND(SQRT(((D288+G288)*O288/100)^2+(J288*(D288+G288)*0.07717)^2),0))</f>
        <v>66</v>
      </c>
      <c r="U288" s="32"/>
    </row>
    <row r="289" customFormat="false" ht="15" hidden="false" customHeight="false" outlineLevel="0" collapsed="false">
      <c r="A289" s="32" t="s">
        <v>444</v>
      </c>
      <c r="B289" s="32" t="s">
        <v>527</v>
      </c>
      <c r="C289" s="32" t="s">
        <v>527</v>
      </c>
      <c r="D289" s="66" t="n">
        <v>104</v>
      </c>
      <c r="E289" s="66" t="n">
        <v>109</v>
      </c>
      <c r="F289" s="75" t="n">
        <f aca="false">IF(E289="","",D289-E289)</f>
        <v>-5</v>
      </c>
      <c r="G289" s="66" t="n">
        <v>101</v>
      </c>
      <c r="H289" s="66" t="n">
        <v>97</v>
      </c>
      <c r="I289" s="75" t="n">
        <f aca="false">IF(H289="","",G289-H289)</f>
        <v>4</v>
      </c>
      <c r="J289" s="47" t="n">
        <f aca="false">IF(OR(D289="",D289+G289=0),"",D289/(D289+G289))</f>
        <v>0.507317073170732</v>
      </c>
      <c r="K289" s="47" t="n">
        <f aca="false">IF(E289="","",E289/(E289+H289))</f>
        <v>0.529126213592233</v>
      </c>
      <c r="L289" s="76" t="n">
        <f aca="false">IF(OR(K289="",J289=""),"",(J289-K289)*100)</f>
        <v>-2.18091404215013</v>
      </c>
      <c r="M289" s="36" t="n">
        <v>2.96262140037222</v>
      </c>
      <c r="N289" s="36" t="n">
        <v>1.31977300368686</v>
      </c>
      <c r="O289" s="36" t="n">
        <f aca="false">SQRT(M289^2+N289^2)</f>
        <v>3.24328943253668</v>
      </c>
      <c r="P289" s="47" t="n">
        <f aca="false">IF(J289="","",MAX(0,J289-1.96*O289/100))</f>
        <v>0.443748600293013</v>
      </c>
      <c r="Q289" s="47" t="n">
        <f aca="false">IF(J289="","",MIN(1,J289+1.96*O289/100))</f>
        <v>0.570885546048451</v>
      </c>
      <c r="R289" s="32" t="str">
        <f aca="false">IF(L289="","",IF(ABS(L289)&lt;=O289,"Yes","No"))</f>
        <v>Yes</v>
      </c>
      <c r="S289" s="32" t="str">
        <f aca="false">IF(L289="","",IF(ABS(L289)&lt;=1.96*O289,"Yes","No"))</f>
        <v>Yes</v>
      </c>
      <c r="T289" s="66" t="n">
        <f aca="false">IF(D289="","",ROUND(SQRT(((D289+G289)*O289/100)^2+(J289*(D289+G289)*0.14577)^2),0))</f>
        <v>17</v>
      </c>
      <c r="U289" s="32"/>
    </row>
    <row r="290" customFormat="false" ht="15" hidden="false" customHeight="false" outlineLevel="0" collapsed="false">
      <c r="A290" s="32" t="s">
        <v>444</v>
      </c>
      <c r="B290" s="32" t="s">
        <v>351</v>
      </c>
      <c r="C290" s="32" t="s">
        <v>528</v>
      </c>
      <c r="D290" s="66" t="n">
        <v>907</v>
      </c>
      <c r="E290" s="66" t="n">
        <v>955</v>
      </c>
      <c r="F290" s="75" t="n">
        <f aca="false">IF(E290="","",D290-E290)</f>
        <v>-48</v>
      </c>
      <c r="G290" s="66" t="n">
        <v>733</v>
      </c>
      <c r="H290" s="66" t="n">
        <v>692</v>
      </c>
      <c r="I290" s="75" t="n">
        <f aca="false">IF(H290="","",G290-H290)</f>
        <v>41</v>
      </c>
      <c r="J290" s="47" t="n">
        <f aca="false">IF(OR(D290="",D290+G290=0),"",D290/(D290+G290))</f>
        <v>0.553048780487805</v>
      </c>
      <c r="K290" s="47" t="n">
        <f aca="false">IF(E290="","",E290/(E290+H290))</f>
        <v>0.579842137219186</v>
      </c>
      <c r="L290" s="76" t="n">
        <f aca="false">IF(OR(K290="",J290=""),"",(J290-K290)*100)</f>
        <v>-2.67933567313815</v>
      </c>
      <c r="M290" s="36" t="n">
        <v>2.20932000889648</v>
      </c>
      <c r="N290" s="36" t="n">
        <v>1.31977300368686</v>
      </c>
      <c r="O290" s="36" t="n">
        <f aca="false">SQRT(M290^2+N290^2)</f>
        <v>2.57349872410518</v>
      </c>
      <c r="P290" s="47" t="n">
        <f aca="false">IF(J290="","",MAX(0,J290-1.96*O290/100))</f>
        <v>0.502608205495344</v>
      </c>
      <c r="Q290" s="47" t="n">
        <f aca="false">IF(J290="","",MIN(1,J290+1.96*O290/100))</f>
        <v>0.603489355480266</v>
      </c>
      <c r="R290" s="32" t="str">
        <f aca="false">IF(L290="","",IF(ABS(L290)&lt;=O290,"Yes","No"))</f>
        <v>No</v>
      </c>
      <c r="S290" s="32" t="str">
        <f aca="false">IF(L290="","",IF(ABS(L290)&lt;=1.96*O290,"Yes","No"))</f>
        <v>Yes</v>
      </c>
      <c r="T290" s="66" t="n">
        <f aca="false">IF(D290="","",ROUND(SQRT(((D290+G290)*O290/100)^2+(J290*(D290+G290)*0.07717)^2),0))</f>
        <v>82</v>
      </c>
      <c r="U290" s="32"/>
    </row>
    <row r="291" customFormat="false" ht="15" hidden="false" customHeight="false" outlineLevel="0" collapsed="false">
      <c r="A291" s="32" t="s">
        <v>444</v>
      </c>
      <c r="B291" s="32" t="s">
        <v>351</v>
      </c>
      <c r="C291" s="32" t="s">
        <v>529</v>
      </c>
      <c r="D291" s="66" t="n">
        <v>843</v>
      </c>
      <c r="E291" s="66" t="n">
        <v>910</v>
      </c>
      <c r="F291" s="75" t="n">
        <f aca="false">IF(E291="","",D291-E291)</f>
        <v>-67</v>
      </c>
      <c r="G291" s="66" t="n">
        <v>781</v>
      </c>
      <c r="H291" s="66" t="n">
        <v>742</v>
      </c>
      <c r="I291" s="75" t="n">
        <f aca="false">IF(H291="","",G291-H291)</f>
        <v>39</v>
      </c>
      <c r="J291" s="47" t="n">
        <f aca="false">IF(OR(D291="",D291+G291=0),"",D291/(D291+G291))</f>
        <v>0.519088669950739</v>
      </c>
      <c r="K291" s="47" t="n">
        <f aca="false">IF(E291="","",E291/(E291+H291))</f>
        <v>0.550847457627119</v>
      </c>
      <c r="L291" s="76" t="n">
        <f aca="false">IF(OR(K291="",J291=""),"",(J291-K291)*100)</f>
        <v>-3.17587876763797</v>
      </c>
      <c r="M291" s="36" t="n">
        <v>2.20932000889648</v>
      </c>
      <c r="N291" s="36" t="n">
        <v>1.31977300368686</v>
      </c>
      <c r="O291" s="36" t="n">
        <f aca="false">SQRT(M291^2+N291^2)</f>
        <v>2.57349872410518</v>
      </c>
      <c r="P291" s="47" t="n">
        <f aca="false">IF(J291="","",MAX(0,J291-1.96*O291/100))</f>
        <v>0.468648094958277</v>
      </c>
      <c r="Q291" s="47" t="n">
        <f aca="false">IF(J291="","",MIN(1,J291+1.96*O291/100))</f>
        <v>0.5695292449432</v>
      </c>
      <c r="R291" s="32" t="str">
        <f aca="false">IF(L291="","",IF(ABS(L291)&lt;=O291,"Yes","No"))</f>
        <v>No</v>
      </c>
      <c r="S291" s="32" t="str">
        <f aca="false">IF(L291="","",IF(ABS(L291)&lt;=1.96*O291,"Yes","No"))</f>
        <v>Yes</v>
      </c>
      <c r="T291" s="66" t="n">
        <f aca="false">IF(D291="","",ROUND(SQRT(((D291+G291)*O291/100)^2+(J291*(D291+G291)*0.07717)^2),0))</f>
        <v>77</v>
      </c>
      <c r="U291" s="32"/>
    </row>
    <row r="292" customFormat="false" ht="15" hidden="false" customHeight="false" outlineLevel="0" collapsed="false">
      <c r="A292" s="32" t="s">
        <v>444</v>
      </c>
      <c r="B292" s="32" t="s">
        <v>351</v>
      </c>
      <c r="C292" s="32" t="s">
        <v>530</v>
      </c>
      <c r="D292" s="66" t="n">
        <v>434</v>
      </c>
      <c r="E292" s="66" t="n">
        <v>446</v>
      </c>
      <c r="F292" s="75" t="n">
        <f aca="false">IF(E292="","",D292-E292)</f>
        <v>-12</v>
      </c>
      <c r="G292" s="66" t="n">
        <v>421</v>
      </c>
      <c r="H292" s="66" t="n">
        <v>410</v>
      </c>
      <c r="I292" s="75" t="n">
        <f aca="false">IF(H292="","",G292-H292)</f>
        <v>11</v>
      </c>
      <c r="J292" s="47" t="n">
        <f aca="false">IF(OR(D292="",D292+G292=0),"",D292/(D292+G292))</f>
        <v>0.507602339181287</v>
      </c>
      <c r="K292" s="47" t="n">
        <f aca="false">IF(E292="","",E292/(E292+H292))</f>
        <v>0.521028037383178</v>
      </c>
      <c r="L292" s="76" t="n">
        <f aca="false">IF(OR(K292="",J292=""),"",(J292-K292)*100)</f>
        <v>-1.34256982018911</v>
      </c>
      <c r="M292" s="36" t="n">
        <v>2.14581777665897</v>
      </c>
      <c r="N292" s="36" t="n">
        <v>1.31977300368686</v>
      </c>
      <c r="O292" s="36" t="n">
        <f aca="false">SQRT(M292^2+N292^2)</f>
        <v>2.51919326608466</v>
      </c>
      <c r="P292" s="47" t="n">
        <f aca="false">IF(J292="","",MAX(0,J292-1.96*O292/100))</f>
        <v>0.458226151166027</v>
      </c>
      <c r="Q292" s="47" t="n">
        <f aca="false">IF(J292="","",MIN(1,J292+1.96*O292/100))</f>
        <v>0.556978527196546</v>
      </c>
      <c r="R292" s="32" t="str">
        <f aca="false">IF(L292="","",IF(ABS(L292)&lt;=O292,"Yes","No"))</f>
        <v>Yes</v>
      </c>
      <c r="S292" s="32" t="str">
        <f aca="false">IF(L292="","",IF(ABS(L292)&lt;=1.96*O292,"Yes","No"))</f>
        <v>Yes</v>
      </c>
      <c r="T292" s="66" t="n">
        <f aca="false">IF(D292="","",ROUND(SQRT(((D292+G292)*O292/100)^2+(J292*(D292+G292)*0.09272)^2),0))</f>
        <v>46</v>
      </c>
      <c r="U292" s="32"/>
    </row>
    <row r="293" customFormat="false" ht="15" hidden="false" customHeight="false" outlineLevel="0" collapsed="false">
      <c r="A293" s="32" t="s">
        <v>444</v>
      </c>
      <c r="B293" s="32" t="s">
        <v>351</v>
      </c>
      <c r="C293" s="32" t="s">
        <v>531</v>
      </c>
      <c r="D293" s="66" t="n">
        <v>718</v>
      </c>
      <c r="E293" s="66" t="n">
        <v>744</v>
      </c>
      <c r="F293" s="75" t="n">
        <f aca="false">IF(E293="","",D293-E293)</f>
        <v>-26</v>
      </c>
      <c r="G293" s="66" t="n">
        <v>719</v>
      </c>
      <c r="H293" s="66" t="n">
        <v>678</v>
      </c>
      <c r="I293" s="75" t="n">
        <f aca="false">IF(H293="","",G293-H293)</f>
        <v>41</v>
      </c>
      <c r="J293" s="47" t="n">
        <f aca="false">IF(OR(D293="",D293+G293=0),"",D293/(D293+G293))</f>
        <v>0.499652052887961</v>
      </c>
      <c r="K293" s="47" t="n">
        <f aca="false">IF(E293="","",E293/(E293+H293))</f>
        <v>0.523206751054852</v>
      </c>
      <c r="L293" s="76" t="n">
        <f aca="false">IF(OR(K293="",J293=""),"",(J293-K293)*100)</f>
        <v>-2.35546981668913</v>
      </c>
      <c r="M293" s="36" t="n">
        <v>2.20932000889648</v>
      </c>
      <c r="N293" s="36" t="n">
        <v>1.31977300368686</v>
      </c>
      <c r="O293" s="36" t="n">
        <f aca="false">SQRT(M293^2+N293^2)</f>
        <v>2.57349872410518</v>
      </c>
      <c r="P293" s="47" t="n">
        <f aca="false">IF(J293="","",MAX(0,J293-1.96*O293/100))</f>
        <v>0.4492114778955</v>
      </c>
      <c r="Q293" s="47" t="n">
        <f aca="false">IF(J293="","",MIN(1,J293+1.96*O293/100))</f>
        <v>0.550092627880423</v>
      </c>
      <c r="R293" s="32" t="str">
        <f aca="false">IF(L293="","",IF(ABS(L293)&lt;=O293,"Yes","No"))</f>
        <v>Yes</v>
      </c>
      <c r="S293" s="32" t="str">
        <f aca="false">IF(L293="","",IF(ABS(L293)&lt;=1.96*O293,"Yes","No"))</f>
        <v>Yes</v>
      </c>
      <c r="T293" s="66" t="n">
        <f aca="false">IF(D293="","",ROUND(SQRT(((D293+G293)*O293/100)^2+(J293*(D293+G293)*0.07717)^2),0))</f>
        <v>67</v>
      </c>
      <c r="U293" s="32"/>
    </row>
    <row r="294" customFormat="false" ht="15" hidden="false" customHeight="false" outlineLevel="0" collapsed="false">
      <c r="A294" s="32" t="s">
        <v>444</v>
      </c>
      <c r="B294" s="32" t="s">
        <v>351</v>
      </c>
      <c r="C294" s="32" t="s">
        <v>532</v>
      </c>
      <c r="D294" s="66" t="n">
        <v>770</v>
      </c>
      <c r="E294" s="66" t="n">
        <v>775</v>
      </c>
      <c r="F294" s="75" t="n">
        <f aca="false">IF(E294="","",D294-E294)</f>
        <v>-5</v>
      </c>
      <c r="G294" s="66" t="n">
        <v>647</v>
      </c>
      <c r="H294" s="66" t="n">
        <v>645</v>
      </c>
      <c r="I294" s="75" t="n">
        <f aca="false">IF(H294="","",G294-H294)</f>
        <v>2</v>
      </c>
      <c r="J294" s="47" t="n">
        <f aca="false">IF(OR(D294="",D294+G294=0),"",D294/(D294+G294))</f>
        <v>0.543401552575865</v>
      </c>
      <c r="K294" s="47" t="n">
        <f aca="false">IF(E294="","",E294/(E294+H294))</f>
        <v>0.545774647887324</v>
      </c>
      <c r="L294" s="76" t="n">
        <f aca="false">IF(OR(K294="",J294=""),"",(J294-K294)*100)</f>
        <v>-0.237309531145946</v>
      </c>
      <c r="M294" s="36" t="n">
        <v>2.20932000889648</v>
      </c>
      <c r="N294" s="36" t="n">
        <v>1.31977300368686</v>
      </c>
      <c r="O294" s="36" t="n">
        <f aca="false">SQRT(M294^2+N294^2)</f>
        <v>2.57349872410518</v>
      </c>
      <c r="P294" s="47" t="n">
        <f aca="false">IF(J294="","",MAX(0,J294-1.96*O294/100))</f>
        <v>0.492960977583403</v>
      </c>
      <c r="Q294" s="47" t="n">
        <f aca="false">IF(J294="","",MIN(1,J294+1.96*O294/100))</f>
        <v>0.593842127568326</v>
      </c>
      <c r="R294" s="32" t="str">
        <f aca="false">IF(L294="","",IF(ABS(L294)&lt;=O294,"Yes","No"))</f>
        <v>Yes</v>
      </c>
      <c r="S294" s="32" t="str">
        <f aca="false">IF(L294="","",IF(ABS(L294)&lt;=1.96*O294,"Yes","No"))</f>
        <v>Yes</v>
      </c>
      <c r="T294" s="66" t="n">
        <f aca="false">IF(D294="","",ROUND(SQRT(((D294+G294)*O294/100)^2+(J294*(D294+G294)*0.07717)^2),0))</f>
        <v>70</v>
      </c>
      <c r="U294" s="32"/>
    </row>
    <row r="295" customFormat="false" ht="15" hidden="false" customHeight="false" outlineLevel="0" collapsed="false">
      <c r="A295" s="32" t="s">
        <v>444</v>
      </c>
      <c r="B295" s="32" t="s">
        <v>351</v>
      </c>
      <c r="C295" s="32" t="s">
        <v>533</v>
      </c>
      <c r="D295" s="66" t="n">
        <v>505</v>
      </c>
      <c r="E295" s="66" t="n">
        <v>511</v>
      </c>
      <c r="F295" s="75" t="n">
        <f aca="false">IF(E295="","",D295-E295)</f>
        <v>-6</v>
      </c>
      <c r="G295" s="66" t="n">
        <v>472</v>
      </c>
      <c r="H295" s="66" t="n">
        <v>453</v>
      </c>
      <c r="I295" s="75" t="n">
        <f aca="false">IF(H295="","",G295-H295)</f>
        <v>19</v>
      </c>
      <c r="J295" s="47" t="n">
        <f aca="false">IF(OR(D295="",D295+G295=0),"",D295/(D295+G295))</f>
        <v>0.516888433981576</v>
      </c>
      <c r="K295" s="47" t="n">
        <f aca="false">IF(E295="","",E295/(E295+H295))</f>
        <v>0.530082987551867</v>
      </c>
      <c r="L295" s="76" t="n">
        <f aca="false">IF(OR(K295="",J295=""),"",(J295-K295)*100)</f>
        <v>-1.3194553570291</v>
      </c>
      <c r="M295" s="36" t="n">
        <v>2.14581777665897</v>
      </c>
      <c r="N295" s="36" t="n">
        <v>1.31977300368686</v>
      </c>
      <c r="O295" s="36" t="n">
        <f aca="false">SQRT(M295^2+N295^2)</f>
        <v>2.51919326608466</v>
      </c>
      <c r="P295" s="47" t="n">
        <f aca="false">IF(J295="","",MAX(0,J295-1.96*O295/100))</f>
        <v>0.467512245966317</v>
      </c>
      <c r="Q295" s="47" t="n">
        <f aca="false">IF(J295="","",MIN(1,J295+1.96*O295/100))</f>
        <v>0.566264621996836</v>
      </c>
      <c r="R295" s="32" t="str">
        <f aca="false">IF(L295="","",IF(ABS(L295)&lt;=O295,"Yes","No"))</f>
        <v>Yes</v>
      </c>
      <c r="S295" s="32" t="str">
        <f aca="false">IF(L295="","",IF(ABS(L295)&lt;=1.96*O295,"Yes","No"))</f>
        <v>Yes</v>
      </c>
      <c r="T295" s="66" t="n">
        <f aca="false">IF(D295="","",ROUND(SQRT(((D295+G295)*O295/100)^2+(J295*(D295+G295)*0.09272)^2),0))</f>
        <v>53</v>
      </c>
      <c r="U295" s="32"/>
    </row>
    <row r="296" customFormat="false" ht="15" hidden="false" customHeight="false" outlineLevel="0" collapsed="false">
      <c r="A296" s="32" t="s">
        <v>444</v>
      </c>
      <c r="B296" s="32" t="s">
        <v>534</v>
      </c>
      <c r="C296" s="32" t="s">
        <v>535</v>
      </c>
      <c r="D296" s="66" t="n">
        <v>576</v>
      </c>
      <c r="E296" s="66" t="n">
        <v>553</v>
      </c>
      <c r="F296" s="75" t="n">
        <f aca="false">IF(E296="","",D296-E296)</f>
        <v>23</v>
      </c>
      <c r="G296" s="66" t="n">
        <v>616</v>
      </c>
      <c r="H296" s="66" t="n">
        <v>581</v>
      </c>
      <c r="I296" s="75" t="n">
        <f aca="false">IF(H296="","",G296-H296)</f>
        <v>35</v>
      </c>
      <c r="J296" s="47" t="n">
        <f aca="false">IF(OR(D296="",D296+G296=0),"",D296/(D296+G296))</f>
        <v>0.483221476510067</v>
      </c>
      <c r="K296" s="47" t="n">
        <f aca="false">IF(E296="","",E296/(E296+H296))</f>
        <v>0.487654320987654</v>
      </c>
      <c r="L296" s="76" t="n">
        <f aca="false">IF(OR(K296="",J296=""),"",(J296-K296)*100)</f>
        <v>-0.443284447758718</v>
      </c>
      <c r="M296" s="36" t="n">
        <v>2.20932000889648</v>
      </c>
      <c r="N296" s="36" t="n">
        <v>1.31977300368686</v>
      </c>
      <c r="O296" s="36" t="n">
        <f aca="false">SQRT(M296^2+N296^2)</f>
        <v>2.57349872410518</v>
      </c>
      <c r="P296" s="47" t="n">
        <f aca="false">IF(J296="","",MAX(0,J296-1.96*O296/100))</f>
        <v>0.432780901517606</v>
      </c>
      <c r="Q296" s="47" t="n">
        <f aca="false">IF(J296="","",MIN(1,J296+1.96*O296/100))</f>
        <v>0.533662051502529</v>
      </c>
      <c r="R296" s="32" t="str">
        <f aca="false">IF(L296="","",IF(ABS(L296)&lt;=O296,"Yes","No"))</f>
        <v>Yes</v>
      </c>
      <c r="S296" s="32" t="str">
        <f aca="false">IF(L296="","",IF(ABS(L296)&lt;=1.96*O296,"Yes","No"))</f>
        <v>Yes</v>
      </c>
      <c r="T296" s="66" t="n">
        <f aca="false">IF(D296="","",ROUND(SQRT(((D296+G296)*O296/100)^2+(J296*(D296+G296)*0.07717)^2),0))</f>
        <v>54</v>
      </c>
      <c r="U296" s="32"/>
    </row>
    <row r="297" customFormat="false" ht="15" hidden="false" customHeight="false" outlineLevel="0" collapsed="false">
      <c r="A297" s="32" t="s">
        <v>444</v>
      </c>
      <c r="B297" s="32" t="s">
        <v>534</v>
      </c>
      <c r="C297" s="32" t="s">
        <v>536</v>
      </c>
      <c r="D297" s="66" t="n">
        <v>457</v>
      </c>
      <c r="E297" s="66" t="n">
        <v>473</v>
      </c>
      <c r="F297" s="75" t="n">
        <f aca="false">IF(E297="","",D297-E297)</f>
        <v>-16</v>
      </c>
      <c r="G297" s="66" t="n">
        <v>438</v>
      </c>
      <c r="H297" s="66" t="n">
        <v>465</v>
      </c>
      <c r="I297" s="75" t="n">
        <f aca="false">IF(H297="","",G297-H297)</f>
        <v>-27</v>
      </c>
      <c r="J297" s="47" t="n">
        <f aca="false">IF(OR(D297="",D297+G297=0),"",D297/(D297+G297))</f>
        <v>0.510614525139665</v>
      </c>
      <c r="K297" s="47" t="n">
        <f aca="false">IF(E297="","",E297/(E297+H297))</f>
        <v>0.504264392324094</v>
      </c>
      <c r="L297" s="76" t="n">
        <f aca="false">IF(OR(K297="",J297=""),"",(J297-K297)*100)</f>
        <v>0.635013281557095</v>
      </c>
      <c r="M297" s="36" t="n">
        <v>2.14581777665897</v>
      </c>
      <c r="N297" s="36" t="n">
        <v>1.31977300368686</v>
      </c>
      <c r="O297" s="36" t="n">
        <f aca="false">SQRT(M297^2+N297^2)</f>
        <v>2.51919326608466</v>
      </c>
      <c r="P297" s="47" t="n">
        <f aca="false">IF(J297="","",MAX(0,J297-1.96*O297/100))</f>
        <v>0.461238337124405</v>
      </c>
      <c r="Q297" s="47" t="n">
        <f aca="false">IF(J297="","",MIN(1,J297+1.96*O297/100))</f>
        <v>0.559990713154924</v>
      </c>
      <c r="R297" s="32" t="str">
        <f aca="false">IF(L297="","",IF(ABS(L297)&lt;=O297,"Yes","No"))</f>
        <v>Yes</v>
      </c>
      <c r="S297" s="32" t="str">
        <f aca="false">IF(L297="","",IF(ABS(L297)&lt;=1.96*O297,"Yes","No"))</f>
        <v>Yes</v>
      </c>
      <c r="T297" s="66" t="n">
        <f aca="false">IF(D297="","",ROUND(SQRT(((D297+G297)*O297/100)^2+(J297*(D297+G297)*0.09272)^2),0))</f>
        <v>48</v>
      </c>
      <c r="U297" s="32"/>
    </row>
    <row r="298" customFormat="false" ht="15" hidden="false" customHeight="false" outlineLevel="0" collapsed="false">
      <c r="A298" s="32" t="s">
        <v>444</v>
      </c>
      <c r="B298" s="32" t="s">
        <v>534</v>
      </c>
      <c r="C298" s="32" t="s">
        <v>537</v>
      </c>
      <c r="D298" s="66" t="n">
        <v>676</v>
      </c>
      <c r="E298" s="66" t="n">
        <v>700</v>
      </c>
      <c r="F298" s="75" t="n">
        <f aca="false">IF(E298="","",D298-E298)</f>
        <v>-24</v>
      </c>
      <c r="G298" s="66" t="n">
        <v>596</v>
      </c>
      <c r="H298" s="66" t="n">
        <v>639</v>
      </c>
      <c r="I298" s="75" t="n">
        <f aca="false">IF(H298="","",G298-H298)</f>
        <v>-43</v>
      </c>
      <c r="J298" s="47" t="n">
        <f aca="false">IF(OR(D298="",D298+G298=0),"",D298/(D298+G298))</f>
        <v>0.531446540880503</v>
      </c>
      <c r="K298" s="47" t="n">
        <f aca="false">IF(E298="","",E298/(E298+H298))</f>
        <v>0.522778192681105</v>
      </c>
      <c r="L298" s="76" t="n">
        <f aca="false">IF(OR(K298="",J298=""),"",(J298-K298)*100)</f>
        <v>0.866834819939788</v>
      </c>
      <c r="M298" s="36" t="n">
        <v>2.20932000889648</v>
      </c>
      <c r="N298" s="36" t="n">
        <v>1.31977300368686</v>
      </c>
      <c r="O298" s="36" t="n">
        <f aca="false">SQRT(M298^2+N298^2)</f>
        <v>2.57349872410518</v>
      </c>
      <c r="P298" s="47" t="n">
        <f aca="false">IF(J298="","",MAX(0,J298-1.96*O298/100))</f>
        <v>0.481005965888042</v>
      </c>
      <c r="Q298" s="47" t="n">
        <f aca="false">IF(J298="","",MIN(1,J298+1.96*O298/100))</f>
        <v>0.581887115872965</v>
      </c>
      <c r="R298" s="32" t="str">
        <f aca="false">IF(L298="","",IF(ABS(L298)&lt;=O298,"Yes","No"))</f>
        <v>Yes</v>
      </c>
      <c r="S298" s="32" t="str">
        <f aca="false">IF(L298="","",IF(ABS(L298)&lt;=1.96*O298,"Yes","No"))</f>
        <v>Yes</v>
      </c>
      <c r="T298" s="66" t="n">
        <f aca="false">IF(D298="","",ROUND(SQRT(((D298+G298)*O298/100)^2+(J298*(D298+G298)*0.07717)^2),0))</f>
        <v>62</v>
      </c>
      <c r="U298" s="32"/>
    </row>
    <row r="299" customFormat="false" ht="15" hidden="false" customHeight="false" outlineLevel="0" collapsed="false">
      <c r="A299" s="32" t="s">
        <v>444</v>
      </c>
      <c r="B299" s="32" t="s">
        <v>538</v>
      </c>
      <c r="C299" s="32" t="s">
        <v>539</v>
      </c>
      <c r="D299" s="66" t="n">
        <v>547</v>
      </c>
      <c r="E299" s="66" t="n">
        <v>546</v>
      </c>
      <c r="F299" s="75" t="n">
        <f aca="false">IF(E299="","",D299-E299)</f>
        <v>1</v>
      </c>
      <c r="G299" s="66" t="n">
        <v>1111</v>
      </c>
      <c r="H299" s="66" t="n">
        <v>1089</v>
      </c>
      <c r="I299" s="75" t="n">
        <f aca="false">IF(H299="","",G299-H299)</f>
        <v>22</v>
      </c>
      <c r="J299" s="47" t="n">
        <f aca="false">IF(OR(D299="",D299+G299=0),"",D299/(D299+G299))</f>
        <v>0.329915560916767</v>
      </c>
      <c r="K299" s="47" t="n">
        <f aca="false">IF(E299="","",E299/(E299+H299))</f>
        <v>0.33394495412844</v>
      </c>
      <c r="L299" s="76" t="n">
        <f aca="false">IF(OR(K299="",J299=""),"",(J299-K299)*100)</f>
        <v>-0.402939321167317</v>
      </c>
      <c r="M299" s="36" t="n">
        <v>2.20932000889648</v>
      </c>
      <c r="N299" s="36" t="n">
        <v>1.31977300368686</v>
      </c>
      <c r="O299" s="36" t="n">
        <f aca="false">SQRT(M299^2+N299^2)</f>
        <v>2.57349872410518</v>
      </c>
      <c r="P299" s="47" t="n">
        <f aca="false">IF(J299="","",MAX(0,J299-1.96*O299/100))</f>
        <v>0.279474985924306</v>
      </c>
      <c r="Q299" s="47" t="n">
        <f aca="false">IF(J299="","",MIN(1,J299+1.96*O299/100))</f>
        <v>0.380356135909229</v>
      </c>
      <c r="R299" s="32" t="str">
        <f aca="false">IF(L299="","",IF(ABS(L299)&lt;=O299,"Yes","No"))</f>
        <v>Yes</v>
      </c>
      <c r="S299" s="32" t="str">
        <f aca="false">IF(L299="","",IF(ABS(L299)&lt;=1.96*O299,"Yes","No"))</f>
        <v>Yes</v>
      </c>
      <c r="T299" s="66" t="n">
        <f aca="false">IF(D299="","",ROUND(SQRT(((D299+G299)*O299/100)^2+(J299*(D299+G299)*0.07717)^2),0))</f>
        <v>60</v>
      </c>
      <c r="U299" s="32"/>
    </row>
    <row r="300" customFormat="false" ht="15" hidden="false" customHeight="false" outlineLevel="0" collapsed="false">
      <c r="A300" s="32" t="s">
        <v>444</v>
      </c>
      <c r="B300" s="32" t="s">
        <v>538</v>
      </c>
      <c r="C300" s="32" t="s">
        <v>540</v>
      </c>
      <c r="D300" s="66" t="n">
        <v>615</v>
      </c>
      <c r="E300" s="66" t="n">
        <v>636</v>
      </c>
      <c r="F300" s="75" t="n">
        <f aca="false">IF(E300="","",D300-E300)</f>
        <v>-21</v>
      </c>
      <c r="G300" s="66" t="n">
        <v>1235</v>
      </c>
      <c r="H300" s="66" t="n">
        <v>1262</v>
      </c>
      <c r="I300" s="75" t="n">
        <f aca="false">IF(H300="","",G300-H300)</f>
        <v>-27</v>
      </c>
      <c r="J300" s="47" t="n">
        <f aca="false">IF(OR(D300="",D300+G300=0),"",D300/(D300+G300))</f>
        <v>0.332432432432432</v>
      </c>
      <c r="K300" s="47" t="n">
        <f aca="false">IF(E300="","",E300/(E300+H300))</f>
        <v>0.33508956796628</v>
      </c>
      <c r="L300" s="76" t="n">
        <f aca="false">IF(OR(K300="",J300=""),"",(J300-K300)*100)</f>
        <v>-0.265713553384789</v>
      </c>
      <c r="M300" s="36" t="n">
        <v>2.20932000889648</v>
      </c>
      <c r="N300" s="36" t="n">
        <v>1.31977300368686</v>
      </c>
      <c r="O300" s="36" t="n">
        <f aca="false">SQRT(M300^2+N300^2)</f>
        <v>2.57349872410518</v>
      </c>
      <c r="P300" s="47" t="n">
        <f aca="false">IF(J300="","",MAX(0,J300-1.96*O300/100))</f>
        <v>0.281991857439971</v>
      </c>
      <c r="Q300" s="47" t="n">
        <f aca="false">IF(J300="","",MIN(1,J300+1.96*O300/100))</f>
        <v>0.382873007424894</v>
      </c>
      <c r="R300" s="32" t="str">
        <f aca="false">IF(L300="","",IF(ABS(L300)&lt;=O300,"Yes","No"))</f>
        <v>Yes</v>
      </c>
      <c r="S300" s="32" t="str">
        <f aca="false">IF(L300="","",IF(ABS(L300)&lt;=1.96*O300,"Yes","No"))</f>
        <v>Yes</v>
      </c>
      <c r="T300" s="66" t="n">
        <f aca="false">IF(D300="","",ROUND(SQRT(((D300+G300)*O300/100)^2+(J300*(D300+G300)*0.07717)^2),0))</f>
        <v>67</v>
      </c>
      <c r="U300" s="32"/>
    </row>
    <row r="301" customFormat="false" ht="15" hidden="false" customHeight="false" outlineLevel="0" collapsed="false">
      <c r="A301" s="32" t="s">
        <v>444</v>
      </c>
      <c r="B301" s="32" t="s">
        <v>538</v>
      </c>
      <c r="C301" s="32" t="s">
        <v>541</v>
      </c>
      <c r="D301" s="66" t="n">
        <v>213</v>
      </c>
      <c r="E301" s="66" t="n">
        <v>224</v>
      </c>
      <c r="F301" s="75" t="n">
        <f aca="false">IF(E301="","",D301-E301)</f>
        <v>-11</v>
      </c>
      <c r="G301" s="66" t="n">
        <v>504</v>
      </c>
      <c r="H301" s="66" t="n">
        <v>495</v>
      </c>
      <c r="I301" s="75" t="n">
        <f aca="false">IF(H301="","",G301-H301)</f>
        <v>9</v>
      </c>
      <c r="J301" s="47" t="n">
        <f aca="false">IF(OR(D301="",D301+G301=0),"",D301/(D301+G301))</f>
        <v>0.297071129707113</v>
      </c>
      <c r="K301" s="47" t="n">
        <f aca="false">IF(E301="","",E301/(E301+H301))</f>
        <v>0.311543810848401</v>
      </c>
      <c r="L301" s="76" t="n">
        <f aca="false">IF(OR(K301="",J301=""),"",(J301-K301)*100)</f>
        <v>-1.44726811412876</v>
      </c>
      <c r="M301" s="36" t="n">
        <v>2.96262140037222</v>
      </c>
      <c r="N301" s="36" t="n">
        <v>1.31977300368686</v>
      </c>
      <c r="O301" s="36" t="n">
        <f aca="false">SQRT(M301^2+N301^2)</f>
        <v>3.24328943253668</v>
      </c>
      <c r="P301" s="47" t="n">
        <f aca="false">IF(J301="","",MAX(0,J301-1.96*O301/100))</f>
        <v>0.233502656829394</v>
      </c>
      <c r="Q301" s="47" t="n">
        <f aca="false">IF(J301="","",MIN(1,J301+1.96*O301/100))</f>
        <v>0.360639602584832</v>
      </c>
      <c r="R301" s="32" t="str">
        <f aca="false">IF(L301="","",IF(ABS(L301)&lt;=O301,"Yes","No"))</f>
        <v>Yes</v>
      </c>
      <c r="S301" s="32" t="str">
        <f aca="false">IF(L301="","",IF(ABS(L301)&lt;=1.96*O301,"Yes","No"))</f>
        <v>Yes</v>
      </c>
      <c r="T301" s="66" t="n">
        <f aca="false">IF(D301="","",ROUND(SQRT(((D301+G301)*O301/100)^2+(J301*(D301+G301)*0.14577)^2),0))</f>
        <v>39</v>
      </c>
      <c r="U301" s="32"/>
    </row>
    <row r="302" customFormat="false" ht="15" hidden="false" customHeight="false" outlineLevel="0" collapsed="false">
      <c r="A302" s="32" t="s">
        <v>444</v>
      </c>
      <c r="B302" s="32" t="s">
        <v>538</v>
      </c>
      <c r="C302" s="32" t="s">
        <v>542</v>
      </c>
      <c r="D302" s="66" t="n">
        <v>472</v>
      </c>
      <c r="E302" s="66" t="n">
        <v>478</v>
      </c>
      <c r="F302" s="75" t="n">
        <f aca="false">IF(E302="","",D302-E302)</f>
        <v>-6</v>
      </c>
      <c r="G302" s="66" t="n">
        <v>954</v>
      </c>
      <c r="H302" s="66" t="n">
        <v>948</v>
      </c>
      <c r="I302" s="75" t="n">
        <f aca="false">IF(H302="","",G302-H302)</f>
        <v>6</v>
      </c>
      <c r="J302" s="47" t="n">
        <f aca="false">IF(OR(D302="",D302+G302=0),"",D302/(D302+G302))</f>
        <v>0.330995792426367</v>
      </c>
      <c r="K302" s="47" t="n">
        <f aca="false">IF(E302="","",E302/(E302+H302))</f>
        <v>0.335203366058906</v>
      </c>
      <c r="L302" s="76" t="n">
        <f aca="false">IF(OR(K302="",J302=""),"",(J302-K302)*100)</f>
        <v>-0.42075736325386</v>
      </c>
      <c r="M302" s="36" t="n">
        <v>2.20932000889648</v>
      </c>
      <c r="N302" s="36" t="n">
        <v>1.31977300368686</v>
      </c>
      <c r="O302" s="36" t="n">
        <f aca="false">SQRT(M302^2+N302^2)</f>
        <v>2.57349872410518</v>
      </c>
      <c r="P302" s="47" t="n">
        <f aca="false">IF(J302="","",MAX(0,J302-1.96*O302/100))</f>
        <v>0.280555217433906</v>
      </c>
      <c r="Q302" s="47" t="n">
        <f aca="false">IF(J302="","",MIN(1,J302+1.96*O302/100))</f>
        <v>0.381436367418829</v>
      </c>
      <c r="R302" s="32" t="str">
        <f aca="false">IF(L302="","",IF(ABS(L302)&lt;=O302,"Yes","No"))</f>
        <v>Yes</v>
      </c>
      <c r="S302" s="32" t="str">
        <f aca="false">IF(L302="","",IF(ABS(L302)&lt;=1.96*O302,"Yes","No"))</f>
        <v>Yes</v>
      </c>
      <c r="T302" s="66" t="n">
        <f aca="false">IF(D302="","",ROUND(SQRT(((D302+G302)*O302/100)^2+(J302*(D302+G302)*0.07717)^2),0))</f>
        <v>52</v>
      </c>
      <c r="U302" s="32"/>
    </row>
    <row r="303" customFormat="false" ht="15" hidden="false" customHeight="false" outlineLevel="0" collapsed="false">
      <c r="A303" s="32" t="s">
        <v>444</v>
      </c>
      <c r="B303" s="32" t="s">
        <v>538</v>
      </c>
      <c r="C303" s="32" t="s">
        <v>543</v>
      </c>
      <c r="D303" s="66" t="n">
        <v>331</v>
      </c>
      <c r="E303" s="66" t="n">
        <v>360</v>
      </c>
      <c r="F303" s="75" t="n">
        <f aca="false">IF(E303="","",D303-E303)</f>
        <v>-29</v>
      </c>
      <c r="G303" s="66" t="n">
        <v>667</v>
      </c>
      <c r="H303" s="66" t="n">
        <v>645</v>
      </c>
      <c r="I303" s="75" t="n">
        <f aca="false">IF(H303="","",G303-H303)</f>
        <v>22</v>
      </c>
      <c r="J303" s="47" t="n">
        <f aca="false">IF(OR(D303="",D303+G303=0),"",D303/(D303+G303))</f>
        <v>0.331663326653307</v>
      </c>
      <c r="K303" s="47" t="n">
        <f aca="false">IF(E303="","",E303/(E303+H303))</f>
        <v>0.358208955223881</v>
      </c>
      <c r="L303" s="76" t="n">
        <f aca="false">IF(OR(K303="",J303=""),"",(J303-K303)*100)</f>
        <v>-2.6545628570574</v>
      </c>
      <c r="M303" s="36" t="n">
        <v>2.14581777665897</v>
      </c>
      <c r="N303" s="36" t="n">
        <v>1.31977300368686</v>
      </c>
      <c r="O303" s="36" t="n">
        <f aca="false">SQRT(M303^2+N303^2)</f>
        <v>2.51919326608466</v>
      </c>
      <c r="P303" s="47" t="n">
        <f aca="false">IF(J303="","",MAX(0,J303-1.96*O303/100))</f>
        <v>0.282287138638047</v>
      </c>
      <c r="Q303" s="47" t="n">
        <f aca="false">IF(J303="","",MIN(1,J303+1.96*O303/100))</f>
        <v>0.381039514668566</v>
      </c>
      <c r="R303" s="32" t="str">
        <f aca="false">IF(L303="","",IF(ABS(L303)&lt;=O303,"Yes","No"))</f>
        <v>No</v>
      </c>
      <c r="S303" s="32" t="str">
        <f aca="false">IF(L303="","",IF(ABS(L303)&lt;=1.96*O303,"Yes","No"))</f>
        <v>Yes</v>
      </c>
      <c r="T303" s="66" t="n">
        <f aca="false">IF(D303="","",ROUND(SQRT(((D303+G303)*O303/100)^2+(J303*(D303+G303)*0.09272)^2),0))</f>
        <v>40</v>
      </c>
      <c r="U303" s="32"/>
    </row>
    <row r="304" customFormat="false" ht="15" hidden="false" customHeight="false" outlineLevel="0" collapsed="false">
      <c r="A304" s="32" t="s">
        <v>444</v>
      </c>
      <c r="B304" s="32" t="s">
        <v>544</v>
      </c>
      <c r="C304" s="32" t="s">
        <v>545</v>
      </c>
      <c r="D304" s="66" t="n">
        <v>65</v>
      </c>
      <c r="E304" s="66" t="n">
        <v>264</v>
      </c>
      <c r="F304" s="75" t="n">
        <f aca="false">IF(E304="","",D304-E304)</f>
        <v>-199</v>
      </c>
      <c r="G304" s="66" t="n">
        <v>115</v>
      </c>
      <c r="H304" s="66" t="n">
        <v>439</v>
      </c>
      <c r="I304" s="75" t="n">
        <f aca="false">IF(H304="","",G304-H304)</f>
        <v>-324</v>
      </c>
      <c r="J304" s="47" t="n">
        <f aca="false">IF(OR(D304="",D304+G304=0),"",D304/(D304+G304))</f>
        <v>0.361111111111111</v>
      </c>
      <c r="K304" s="47" t="n">
        <f aca="false">IF(E304="","",E304/(E304+H304))</f>
        <v>0.375533428165007</v>
      </c>
      <c r="L304" s="76" t="n">
        <f aca="false">IF(OR(K304="",J304=""),"",(J304-K304)*100)</f>
        <v>-1.4422317053896</v>
      </c>
      <c r="M304" s="36" t="n">
        <v>2.96262140037222</v>
      </c>
      <c r="N304" s="36" t="n">
        <v>1.31977300368686</v>
      </c>
      <c r="O304" s="36" t="n">
        <f aca="false">SQRT(M304^2+N304^2)</f>
        <v>3.24328943253668</v>
      </c>
      <c r="P304" s="47" t="n">
        <f aca="false">IF(J304="","",MAX(0,J304-1.96*O304/100))</f>
        <v>0.297542638233392</v>
      </c>
      <c r="Q304" s="47" t="n">
        <f aca="false">IF(J304="","",MIN(1,J304+1.96*O304/100))</f>
        <v>0.42467958398883</v>
      </c>
      <c r="R304" s="32" t="str">
        <f aca="false">IF(L304="","",IF(ABS(L304)&lt;=O304,"Yes","No"))</f>
        <v>Yes</v>
      </c>
      <c r="S304" s="32" t="str">
        <f aca="false">IF(L304="","",IF(ABS(L304)&lt;=1.96*O304,"Yes","No"))</f>
        <v>Yes</v>
      </c>
      <c r="T304" s="66" t="n">
        <f aca="false">IF(D304="","",ROUND(SQRT(((D304+G304)*O304/100)^2+(J304*(D304+G304)*0.14577)^2),0))</f>
        <v>11</v>
      </c>
      <c r="U304" s="32"/>
    </row>
    <row r="305" customFormat="false" ht="15" hidden="false" customHeight="false" outlineLevel="0" collapsed="false">
      <c r="A305" s="32" t="s">
        <v>444</v>
      </c>
      <c r="B305" s="32" t="s">
        <v>544</v>
      </c>
      <c r="C305" s="32" t="s">
        <v>546</v>
      </c>
      <c r="D305" s="66" t="n">
        <v>364</v>
      </c>
      <c r="E305" s="66" t="n">
        <v>361</v>
      </c>
      <c r="F305" s="75" t="n">
        <f aca="false">IF(E305="","",D305-E305)</f>
        <v>3</v>
      </c>
      <c r="G305" s="66" t="n">
        <v>742</v>
      </c>
      <c r="H305" s="66" t="n">
        <v>775</v>
      </c>
      <c r="I305" s="75" t="n">
        <f aca="false">IF(H305="","",G305-H305)</f>
        <v>-33</v>
      </c>
      <c r="J305" s="47" t="n">
        <f aca="false">IF(OR(D305="",D305+G305=0),"",D305/(D305+G305))</f>
        <v>0.329113924050633</v>
      </c>
      <c r="K305" s="47" t="n">
        <f aca="false">IF(E305="","",E305/(E305+H305))</f>
        <v>0.317781690140845</v>
      </c>
      <c r="L305" s="76" t="n">
        <f aca="false">IF(OR(K305="",J305=""),"",(J305-K305)*100)</f>
        <v>1.13322339097878</v>
      </c>
      <c r="M305" s="36" t="n">
        <v>2.14581777665897</v>
      </c>
      <c r="N305" s="36" t="n">
        <v>1.31977300368686</v>
      </c>
      <c r="O305" s="36" t="n">
        <f aca="false">SQRT(M305^2+N305^2)</f>
        <v>2.51919326608466</v>
      </c>
      <c r="P305" s="47" t="n">
        <f aca="false">IF(J305="","",MAX(0,J305-1.96*O305/100))</f>
        <v>0.279737736035374</v>
      </c>
      <c r="Q305" s="47" t="n">
        <f aca="false">IF(J305="","",MIN(1,J305+1.96*O305/100))</f>
        <v>0.378490112065892</v>
      </c>
      <c r="R305" s="32" t="str">
        <f aca="false">IF(L305="","",IF(ABS(L305)&lt;=O305,"Yes","No"))</f>
        <v>Yes</v>
      </c>
      <c r="S305" s="32" t="str">
        <f aca="false">IF(L305="","",IF(ABS(L305)&lt;=1.96*O305,"Yes","No"))</f>
        <v>Yes</v>
      </c>
      <c r="T305" s="66" t="n">
        <f aca="false">IF(D305="","",ROUND(SQRT(((D305+G305)*O305/100)^2+(J305*(D305+G305)*0.09272)^2),0))</f>
        <v>44</v>
      </c>
      <c r="U305" s="32"/>
    </row>
    <row r="306" customFormat="false" ht="15" hidden="false" customHeight="false" outlineLevel="0" collapsed="false">
      <c r="A306" s="32" t="s">
        <v>444</v>
      </c>
      <c r="B306" s="32" t="s">
        <v>547</v>
      </c>
      <c r="C306" s="32" t="s">
        <v>548</v>
      </c>
      <c r="D306" s="66" t="n">
        <v>1318</v>
      </c>
      <c r="E306" s="66" t="n">
        <v>1441</v>
      </c>
      <c r="F306" s="75" t="n">
        <f aca="false">IF(E306="","",D306-E306)</f>
        <v>-123</v>
      </c>
      <c r="G306" s="66" t="n">
        <v>1824</v>
      </c>
      <c r="H306" s="66" t="n">
        <v>1674</v>
      </c>
      <c r="I306" s="75" t="n">
        <f aca="false">IF(H306="","",G306-H306)</f>
        <v>150</v>
      </c>
      <c r="J306" s="47" t="n">
        <f aca="false">IF(OR(D306="",D306+G306=0),"",D306/(D306+G306))</f>
        <v>0.419478039465309</v>
      </c>
      <c r="K306" s="47" t="n">
        <f aca="false">IF(E306="","",E306/(E306+H306))</f>
        <v>0.462600321027287</v>
      </c>
      <c r="L306" s="76" t="n">
        <f aca="false">IF(OR(K306="",J306=""),"",(J306-K306)*100)</f>
        <v>-4.31222815619786</v>
      </c>
      <c r="M306" s="36" t="n">
        <v>2.20932000889648</v>
      </c>
      <c r="N306" s="36" t="n">
        <v>1.31977300368686</v>
      </c>
      <c r="O306" s="36" t="n">
        <f aca="false">SQRT(M306^2+N306^2)</f>
        <v>2.57349872410518</v>
      </c>
      <c r="P306" s="47" t="n">
        <f aca="false">IF(J306="","",MAX(0,J306-1.96*O306/100))</f>
        <v>0.369037464472847</v>
      </c>
      <c r="Q306" s="47" t="n">
        <f aca="false">IF(J306="","",MIN(1,J306+1.96*O306/100))</f>
        <v>0.46991861445777</v>
      </c>
      <c r="R306" s="32" t="str">
        <f aca="false">IF(L306="","",IF(ABS(L306)&lt;=O306,"Yes","No"))</f>
        <v>No</v>
      </c>
      <c r="S306" s="32" t="str">
        <f aca="false">IF(L306="","",IF(ABS(L306)&lt;=1.96*O306,"Yes","No"))</f>
        <v>Yes</v>
      </c>
      <c r="T306" s="66" t="n">
        <f aca="false">IF(D306="","",ROUND(SQRT(((D306+G306)*O306/100)^2+(J306*(D306+G306)*0.07717)^2),0))</f>
        <v>130</v>
      </c>
      <c r="U306" s="32"/>
    </row>
    <row r="307" customFormat="false" ht="15" hidden="false" customHeight="false" outlineLevel="0" collapsed="false">
      <c r="A307" s="32" t="s">
        <v>444</v>
      </c>
      <c r="B307" s="32" t="s">
        <v>547</v>
      </c>
      <c r="C307" s="32" t="s">
        <v>549</v>
      </c>
      <c r="D307" s="66" t="n">
        <v>575</v>
      </c>
      <c r="E307" s="66" t="n">
        <v>606</v>
      </c>
      <c r="F307" s="75" t="n">
        <f aca="false">IF(E307="","",D307-E307)</f>
        <v>-31</v>
      </c>
      <c r="G307" s="66" t="n">
        <v>839</v>
      </c>
      <c r="H307" s="66" t="n">
        <v>825</v>
      </c>
      <c r="I307" s="75" t="n">
        <f aca="false">IF(H307="","",G307-H307)</f>
        <v>14</v>
      </c>
      <c r="J307" s="47" t="n">
        <f aca="false">IF(OR(D307="",D307+G307=0),"",D307/(D307+G307))</f>
        <v>0.406647807637907</v>
      </c>
      <c r="K307" s="47" t="n">
        <f aca="false">IF(E307="","",E307/(E307+H307))</f>
        <v>0.423480083857442</v>
      </c>
      <c r="L307" s="76" t="n">
        <f aca="false">IF(OR(K307="",J307=""),"",(J307-K307)*100)</f>
        <v>-1.68322762195357</v>
      </c>
      <c r="M307" s="36" t="n">
        <v>2.20932000889648</v>
      </c>
      <c r="N307" s="36" t="n">
        <v>1.31977300368686</v>
      </c>
      <c r="O307" s="36" t="n">
        <f aca="false">SQRT(M307^2+N307^2)</f>
        <v>2.57349872410518</v>
      </c>
      <c r="P307" s="47" t="n">
        <f aca="false">IF(J307="","",MAX(0,J307-1.96*O307/100))</f>
        <v>0.356207232645445</v>
      </c>
      <c r="Q307" s="47" t="n">
        <f aca="false">IF(J307="","",MIN(1,J307+1.96*O307/100))</f>
        <v>0.457088382630368</v>
      </c>
      <c r="R307" s="32" t="str">
        <f aca="false">IF(L307="","",IF(ABS(L307)&lt;=O307,"Yes","No"))</f>
        <v>Yes</v>
      </c>
      <c r="S307" s="32" t="str">
        <f aca="false">IF(L307="","",IF(ABS(L307)&lt;=1.96*O307,"Yes","No"))</f>
        <v>Yes</v>
      </c>
      <c r="T307" s="66" t="n">
        <f aca="false">IF(D307="","",ROUND(SQRT(((D307+G307)*O307/100)^2+(J307*(D307+G307)*0.07717)^2),0))</f>
        <v>57</v>
      </c>
      <c r="U307" s="32"/>
    </row>
    <row r="308" customFormat="false" ht="15" hidden="false" customHeight="false" outlineLevel="0" collapsed="false">
      <c r="A308" s="32" t="s">
        <v>444</v>
      </c>
      <c r="B308" s="32" t="s">
        <v>550</v>
      </c>
      <c r="C308" s="32" t="s">
        <v>551</v>
      </c>
      <c r="D308" s="66" t="n">
        <v>560</v>
      </c>
      <c r="E308" s="66" t="n">
        <v>585</v>
      </c>
      <c r="F308" s="75" t="n">
        <f aca="false">IF(E308="","",D308-E308)</f>
        <v>-25</v>
      </c>
      <c r="G308" s="66" t="n">
        <v>546</v>
      </c>
      <c r="H308" s="66" t="n">
        <v>527</v>
      </c>
      <c r="I308" s="75" t="n">
        <f aca="false">IF(H308="","",G308-H308)</f>
        <v>19</v>
      </c>
      <c r="J308" s="47" t="n">
        <f aca="false">IF(OR(D308="",D308+G308=0),"",D308/(D308+G308))</f>
        <v>0.506329113924051</v>
      </c>
      <c r="K308" s="47" t="n">
        <f aca="false">IF(E308="","",E308/(E308+H308))</f>
        <v>0.526079136690647</v>
      </c>
      <c r="L308" s="76" t="n">
        <f aca="false">IF(OR(K308="",J308=""),"",(J308-K308)*100)</f>
        <v>-1.97500227665968</v>
      </c>
      <c r="M308" s="36" t="n">
        <v>2.14581777665897</v>
      </c>
      <c r="N308" s="36" t="n">
        <v>1.31977300368686</v>
      </c>
      <c r="O308" s="36" t="n">
        <f aca="false">SQRT(M308^2+N308^2)</f>
        <v>2.51919326608466</v>
      </c>
      <c r="P308" s="47" t="n">
        <f aca="false">IF(J308="","",MAX(0,J308-1.96*O308/100))</f>
        <v>0.456952925908791</v>
      </c>
      <c r="Q308" s="47" t="n">
        <f aca="false">IF(J308="","",MIN(1,J308+1.96*O308/100))</f>
        <v>0.55570530193931</v>
      </c>
      <c r="R308" s="32" t="str">
        <f aca="false">IF(L308="","",IF(ABS(L308)&lt;=O308,"Yes","No"))</f>
        <v>Yes</v>
      </c>
      <c r="S308" s="32" t="str">
        <f aca="false">IF(L308="","",IF(ABS(L308)&lt;=1.96*O308,"Yes","No"))</f>
        <v>Yes</v>
      </c>
      <c r="T308" s="66" t="n">
        <f aca="false">IF(D308="","",ROUND(SQRT(((D308+G308)*O308/100)^2+(J308*(D308+G308)*0.09272)^2),0))</f>
        <v>59</v>
      </c>
      <c r="U308" s="32"/>
    </row>
    <row r="309" customFormat="false" ht="15" hidden="false" customHeight="false" outlineLevel="0" collapsed="false">
      <c r="A309" s="32" t="s">
        <v>444</v>
      </c>
      <c r="B309" s="32" t="s">
        <v>550</v>
      </c>
      <c r="C309" s="32" t="s">
        <v>552</v>
      </c>
      <c r="D309" s="66" t="n">
        <v>658</v>
      </c>
      <c r="E309" s="66" t="n">
        <v>639</v>
      </c>
      <c r="F309" s="75" t="n">
        <f aca="false">IF(E309="","",D309-E309)</f>
        <v>19</v>
      </c>
      <c r="G309" s="66" t="n">
        <v>906</v>
      </c>
      <c r="H309" s="66" t="n">
        <v>886</v>
      </c>
      <c r="I309" s="75" t="n">
        <f aca="false">IF(H309="","",G309-H309)</f>
        <v>20</v>
      </c>
      <c r="J309" s="47" t="n">
        <f aca="false">IF(OR(D309="",D309+G309=0),"",D309/(D309+G309))</f>
        <v>0.420716112531969</v>
      </c>
      <c r="K309" s="47" t="n">
        <f aca="false">IF(E309="","",E309/(E309+H309))</f>
        <v>0.419016393442623</v>
      </c>
      <c r="L309" s="76" t="n">
        <f aca="false">IF(OR(K309="",J309=""),"",(J309-K309)*100)</f>
        <v>0.169971908934641</v>
      </c>
      <c r="M309" s="36" t="n">
        <v>2.20932000889648</v>
      </c>
      <c r="N309" s="36" t="n">
        <v>1.31977300368686</v>
      </c>
      <c r="O309" s="36" t="n">
        <f aca="false">SQRT(M309^2+N309^2)</f>
        <v>2.57349872410518</v>
      </c>
      <c r="P309" s="47" t="n">
        <f aca="false">IF(J309="","",MAX(0,J309-1.96*O309/100))</f>
        <v>0.370275537539508</v>
      </c>
      <c r="Q309" s="47" t="n">
        <f aca="false">IF(J309="","",MIN(1,J309+1.96*O309/100))</f>
        <v>0.471156687524431</v>
      </c>
      <c r="R309" s="32" t="str">
        <f aca="false">IF(L309="","",IF(ABS(L309)&lt;=O309,"Yes","No"))</f>
        <v>Yes</v>
      </c>
      <c r="S309" s="32" t="str">
        <f aca="false">IF(L309="","",IF(ABS(L309)&lt;=1.96*O309,"Yes","No"))</f>
        <v>Yes</v>
      </c>
      <c r="T309" s="66" t="n">
        <f aca="false">IF(D309="","",ROUND(SQRT(((D309+G309)*O309/100)^2+(J309*(D309+G309)*0.07717)^2),0))</f>
        <v>65</v>
      </c>
      <c r="U309" s="32"/>
    </row>
    <row r="310" customFormat="false" ht="15" hidden="false" customHeight="false" outlineLevel="0" collapsed="false">
      <c r="A310" s="32" t="s">
        <v>444</v>
      </c>
      <c r="B310" s="32" t="s">
        <v>550</v>
      </c>
      <c r="C310" s="32" t="s">
        <v>553</v>
      </c>
      <c r="D310" s="66" t="n">
        <v>232</v>
      </c>
      <c r="E310" s="66" t="n">
        <v>228</v>
      </c>
      <c r="F310" s="75" t="n">
        <f aca="false">IF(E310="","",D310-E310)</f>
        <v>4</v>
      </c>
      <c r="G310" s="66" t="n">
        <v>305</v>
      </c>
      <c r="H310" s="66" t="n">
        <v>306</v>
      </c>
      <c r="I310" s="75" t="n">
        <f aca="false">IF(H310="","",G310-H310)</f>
        <v>-1</v>
      </c>
      <c r="J310" s="47" t="n">
        <f aca="false">IF(OR(D310="",D310+G310=0),"",D310/(D310+G310))</f>
        <v>0.432029795158287</v>
      </c>
      <c r="K310" s="47" t="n">
        <f aca="false">IF(E310="","",E310/(E310+H310))</f>
        <v>0.426966292134831</v>
      </c>
      <c r="L310" s="76" t="n">
        <f aca="false">IF(OR(K310="",J310=""),"",(J310-K310)*100)</f>
        <v>0.506350302345532</v>
      </c>
      <c r="M310" s="36" t="n">
        <v>2.96262140037222</v>
      </c>
      <c r="N310" s="36" t="n">
        <v>1.31977300368686</v>
      </c>
      <c r="O310" s="36" t="n">
        <f aca="false">SQRT(M310^2+N310^2)</f>
        <v>3.24328943253668</v>
      </c>
      <c r="P310" s="47" t="n">
        <f aca="false">IF(J310="","",MAX(0,J310-1.96*O310/100))</f>
        <v>0.368461322280568</v>
      </c>
      <c r="Q310" s="47" t="n">
        <f aca="false">IF(J310="","",MIN(1,J310+1.96*O310/100))</f>
        <v>0.495598268036006</v>
      </c>
      <c r="R310" s="32" t="str">
        <f aca="false">IF(L310="","",IF(ABS(L310)&lt;=O310,"Yes","No"))</f>
        <v>Yes</v>
      </c>
      <c r="S310" s="32" t="str">
        <f aca="false">IF(L310="","",IF(ABS(L310)&lt;=1.96*O310,"Yes","No"))</f>
        <v>Yes</v>
      </c>
      <c r="T310" s="66" t="n">
        <f aca="false">IF(D310="","",ROUND(SQRT(((D310+G310)*O310/100)^2+(J310*(D310+G310)*0.14577)^2),0))</f>
        <v>38</v>
      </c>
      <c r="U310" s="32"/>
    </row>
    <row r="311" customFormat="false" ht="15" hidden="false" customHeight="false" outlineLevel="0" collapsed="false">
      <c r="A311" s="32" t="s">
        <v>444</v>
      </c>
      <c r="B311" s="32" t="s">
        <v>550</v>
      </c>
      <c r="C311" s="32" t="s">
        <v>554</v>
      </c>
      <c r="D311" s="66" t="n">
        <v>472</v>
      </c>
      <c r="E311" s="66" t="n">
        <v>496</v>
      </c>
      <c r="F311" s="75" t="n">
        <f aca="false">IF(E311="","",D311-E311)</f>
        <v>-24</v>
      </c>
      <c r="G311" s="66" t="n">
        <v>459</v>
      </c>
      <c r="H311" s="66" t="n">
        <v>458</v>
      </c>
      <c r="I311" s="75" t="n">
        <f aca="false">IF(H311="","",G311-H311)</f>
        <v>1</v>
      </c>
      <c r="J311" s="47" t="n">
        <f aca="false">IF(OR(D311="",D311+G311=0),"",D311/(D311+G311))</f>
        <v>0.506981740064447</v>
      </c>
      <c r="K311" s="47" t="n">
        <f aca="false">IF(E311="","",E311/(E311+H311))</f>
        <v>0.519916142557652</v>
      </c>
      <c r="L311" s="76" t="n">
        <f aca="false">IF(OR(K311="",J311=""),"",(J311-K311)*100)</f>
        <v>-1.29344024932051</v>
      </c>
      <c r="M311" s="36" t="n">
        <v>2.14581777665897</v>
      </c>
      <c r="N311" s="36" t="n">
        <v>1.31977300368686</v>
      </c>
      <c r="O311" s="36" t="n">
        <f aca="false">SQRT(M311^2+N311^2)</f>
        <v>2.51919326608466</v>
      </c>
      <c r="P311" s="47" t="n">
        <f aca="false">IF(J311="","",MAX(0,J311-1.96*O311/100))</f>
        <v>0.457605552049188</v>
      </c>
      <c r="Q311" s="47" t="n">
        <f aca="false">IF(J311="","",MIN(1,J311+1.96*O311/100))</f>
        <v>0.556357928079706</v>
      </c>
      <c r="R311" s="32" t="str">
        <f aca="false">IF(L311="","",IF(ABS(L311)&lt;=O311,"Yes","No"))</f>
        <v>Yes</v>
      </c>
      <c r="S311" s="32" t="str">
        <f aca="false">IF(L311="","",IF(ABS(L311)&lt;=1.96*O311,"Yes","No"))</f>
        <v>Yes</v>
      </c>
      <c r="T311" s="66" t="n">
        <f aca="false">IF(D311="","",ROUND(SQRT(((D311+G311)*O311/100)^2+(J311*(D311+G311)*0.09272)^2),0))</f>
        <v>50</v>
      </c>
      <c r="U311" s="32"/>
    </row>
    <row r="312" customFormat="false" ht="15" hidden="false" customHeight="false" outlineLevel="0" collapsed="false">
      <c r="A312" s="32" t="s">
        <v>444</v>
      </c>
      <c r="B312" s="32" t="s">
        <v>550</v>
      </c>
      <c r="C312" s="32" t="s">
        <v>555</v>
      </c>
      <c r="D312" s="66" t="n">
        <v>357</v>
      </c>
      <c r="E312" s="66" t="n">
        <v>356</v>
      </c>
      <c r="F312" s="75" t="n">
        <f aca="false">IF(E312="","",D312-E312)</f>
        <v>1</v>
      </c>
      <c r="G312" s="66" t="n">
        <v>346</v>
      </c>
      <c r="H312" s="66" t="n">
        <v>335</v>
      </c>
      <c r="I312" s="75" t="n">
        <f aca="false">IF(H312="","",G312-H312)</f>
        <v>11</v>
      </c>
      <c r="J312" s="47" t="n">
        <f aca="false">IF(OR(D312="",D312+G312=0),"",D312/(D312+G312))</f>
        <v>0.507823613086771</v>
      </c>
      <c r="K312" s="47" t="n">
        <f aca="false">IF(E312="","",E312/(E312+H312))</f>
        <v>0.515195369030391</v>
      </c>
      <c r="L312" s="76" t="n">
        <f aca="false">IF(OR(K312="",J312=""),"",(J312-K312)*100)</f>
        <v>-0.737175594361983</v>
      </c>
      <c r="M312" s="36" t="n">
        <v>2.96262140037222</v>
      </c>
      <c r="N312" s="36" t="n">
        <v>1.31977300368686</v>
      </c>
      <c r="O312" s="36" t="n">
        <f aca="false">SQRT(M312^2+N312^2)</f>
        <v>3.24328943253668</v>
      </c>
      <c r="P312" s="47" t="n">
        <f aca="false">IF(J312="","",MAX(0,J312-1.96*O312/100))</f>
        <v>0.444255140209052</v>
      </c>
      <c r="Q312" s="47" t="n">
        <f aca="false">IF(J312="","",MIN(1,J312+1.96*O312/100))</f>
        <v>0.57139208596449</v>
      </c>
      <c r="R312" s="32" t="str">
        <f aca="false">IF(L312="","",IF(ABS(L312)&lt;=O312,"Yes","No"))</f>
        <v>Yes</v>
      </c>
      <c r="S312" s="32" t="str">
        <f aca="false">IF(L312="","",IF(ABS(L312)&lt;=1.96*O312,"Yes","No"))</f>
        <v>Yes</v>
      </c>
      <c r="T312" s="66" t="n">
        <f aca="false">IF(D312="","",ROUND(SQRT(((D312+G312)*O312/100)^2+(J312*(D312+G312)*0.14577)^2),0))</f>
        <v>57</v>
      </c>
      <c r="U312" s="32"/>
    </row>
    <row r="313" customFormat="false" ht="15" hidden="false" customHeight="false" outlineLevel="0" collapsed="false">
      <c r="A313" s="32" t="s">
        <v>444</v>
      </c>
      <c r="B313" s="32" t="s">
        <v>550</v>
      </c>
      <c r="C313" s="32" t="s">
        <v>556</v>
      </c>
      <c r="D313" s="66" t="n">
        <v>526</v>
      </c>
      <c r="E313" s="66" t="n">
        <v>553</v>
      </c>
      <c r="F313" s="75" t="n">
        <f aca="false">IF(E313="","",D313-E313)</f>
        <v>-27</v>
      </c>
      <c r="G313" s="66" t="n">
        <v>464</v>
      </c>
      <c r="H313" s="66" t="n">
        <v>445</v>
      </c>
      <c r="I313" s="75" t="n">
        <f aca="false">IF(H313="","",G313-H313)</f>
        <v>19</v>
      </c>
      <c r="J313" s="47" t="n">
        <f aca="false">IF(OR(D313="",D313+G313=0),"",D313/(D313+G313))</f>
        <v>0.531313131313131</v>
      </c>
      <c r="K313" s="47" t="n">
        <f aca="false">IF(E313="","",E313/(E313+H313))</f>
        <v>0.554108216432866</v>
      </c>
      <c r="L313" s="76" t="n">
        <f aca="false">IF(OR(K313="",J313=""),"",(J313-K313)*100)</f>
        <v>-2.27950851197345</v>
      </c>
      <c r="M313" s="36" t="n">
        <v>2.14581777665897</v>
      </c>
      <c r="N313" s="36" t="n">
        <v>1.31977300368686</v>
      </c>
      <c r="O313" s="36" t="n">
        <f aca="false">SQRT(M313^2+N313^2)</f>
        <v>2.51919326608466</v>
      </c>
      <c r="P313" s="47" t="n">
        <f aca="false">IF(J313="","",MAX(0,J313-1.96*O313/100))</f>
        <v>0.481936943297872</v>
      </c>
      <c r="Q313" s="47" t="n">
        <f aca="false">IF(J313="","",MIN(1,J313+1.96*O313/100))</f>
        <v>0.580689319328391</v>
      </c>
      <c r="R313" s="32" t="str">
        <f aca="false">IF(L313="","",IF(ABS(L313)&lt;=O313,"Yes","No"))</f>
        <v>Yes</v>
      </c>
      <c r="S313" s="32" t="str">
        <f aca="false">IF(L313="","",IF(ABS(L313)&lt;=1.96*O313,"Yes","No"))</f>
        <v>Yes</v>
      </c>
      <c r="T313" s="66" t="n">
        <f aca="false">IF(D313="","",ROUND(SQRT(((D313+G313)*O313/100)^2+(J313*(D313+G313)*0.09272)^2),0))</f>
        <v>55</v>
      </c>
      <c r="U313" s="32"/>
    </row>
    <row r="314" customFormat="false" ht="15" hidden="false" customHeight="false" outlineLevel="0" collapsed="false">
      <c r="A314" s="32" t="s">
        <v>444</v>
      </c>
      <c r="B314" s="32" t="s">
        <v>550</v>
      </c>
      <c r="C314" s="32" t="s">
        <v>557</v>
      </c>
      <c r="D314" s="66" t="n">
        <v>170</v>
      </c>
      <c r="E314" s="66" t="n">
        <v>177</v>
      </c>
      <c r="F314" s="75" t="n">
        <f aca="false">IF(E314="","",D314-E314)</f>
        <v>-7</v>
      </c>
      <c r="G314" s="66" t="n">
        <v>244</v>
      </c>
      <c r="H314" s="66" t="n">
        <v>256</v>
      </c>
      <c r="I314" s="75" t="n">
        <f aca="false">IF(H314="","",G314-H314)</f>
        <v>-12</v>
      </c>
      <c r="J314" s="47" t="n">
        <f aca="false">IF(OR(D314="",D314+G314=0),"",D314/(D314+G314))</f>
        <v>0.410628019323672</v>
      </c>
      <c r="K314" s="47" t="n">
        <f aca="false">IF(E314="","",E314/(E314+H314))</f>
        <v>0.408775981524249</v>
      </c>
      <c r="L314" s="76" t="n">
        <f aca="false">IF(OR(K314="",J314=""),"",(J314-K314)*100)</f>
        <v>0.185203779942206</v>
      </c>
      <c r="M314" s="36" t="n">
        <v>2.96262140037222</v>
      </c>
      <c r="N314" s="36" t="n">
        <v>1.31977300368686</v>
      </c>
      <c r="O314" s="36" t="n">
        <f aca="false">SQRT(M314^2+N314^2)</f>
        <v>3.24328943253668</v>
      </c>
      <c r="P314" s="47" t="n">
        <f aca="false">IF(J314="","",MAX(0,J314-1.96*O314/100))</f>
        <v>0.347059546445953</v>
      </c>
      <c r="Q314" s="47" t="n">
        <f aca="false">IF(J314="","",MIN(1,J314+1.96*O314/100))</f>
        <v>0.47419649220139</v>
      </c>
      <c r="R314" s="32" t="str">
        <f aca="false">IF(L314="","",IF(ABS(L314)&lt;=O314,"Yes","No"))</f>
        <v>Yes</v>
      </c>
      <c r="S314" s="32" t="str">
        <f aca="false">IF(L314="","",IF(ABS(L314)&lt;=1.96*O314,"Yes","No"))</f>
        <v>Yes</v>
      </c>
      <c r="T314" s="66" t="n">
        <f aca="false">IF(D314="","",ROUND(SQRT(((D314+G314)*O314/100)^2+(J314*(D314+G314)*0.14577)^2),0))</f>
        <v>28</v>
      </c>
      <c r="U314" s="32"/>
    </row>
    <row r="315" customFormat="false" ht="15" hidden="false" customHeight="false" outlineLevel="0" collapsed="false">
      <c r="A315" s="32" t="s">
        <v>444</v>
      </c>
      <c r="B315" s="32" t="s">
        <v>550</v>
      </c>
      <c r="C315" s="32" t="s">
        <v>558</v>
      </c>
      <c r="D315" s="66" t="n">
        <v>400</v>
      </c>
      <c r="E315" s="66" t="n">
        <v>423</v>
      </c>
      <c r="F315" s="75" t="n">
        <f aca="false">IF(E315="","",D315-E315)</f>
        <v>-23</v>
      </c>
      <c r="G315" s="66" t="n">
        <v>576</v>
      </c>
      <c r="H315" s="66" t="n">
        <v>592</v>
      </c>
      <c r="I315" s="75" t="n">
        <f aca="false">IF(H315="","",G315-H315)</f>
        <v>-16</v>
      </c>
      <c r="J315" s="47" t="n">
        <f aca="false">IF(OR(D315="",D315+G315=0),"",D315/(D315+G315))</f>
        <v>0.409836065573771</v>
      </c>
      <c r="K315" s="47" t="n">
        <f aca="false">IF(E315="","",E315/(E315+H315))</f>
        <v>0.416748768472906</v>
      </c>
      <c r="L315" s="76" t="n">
        <f aca="false">IF(OR(K315="",J315=""),"",(J315-K315)*100)</f>
        <v>-0.691270289913593</v>
      </c>
      <c r="M315" s="36" t="n">
        <v>2.14581777665897</v>
      </c>
      <c r="N315" s="36" t="n">
        <v>1.31977300368686</v>
      </c>
      <c r="O315" s="36" t="n">
        <f aca="false">SQRT(M315^2+N315^2)</f>
        <v>2.51919326608466</v>
      </c>
      <c r="P315" s="47" t="n">
        <f aca="false">IF(J315="","",MAX(0,J315-1.96*O315/100))</f>
        <v>0.360459877558511</v>
      </c>
      <c r="Q315" s="47" t="n">
        <f aca="false">IF(J315="","",MIN(1,J315+1.96*O315/100))</f>
        <v>0.45921225358903</v>
      </c>
      <c r="R315" s="32" t="str">
        <f aca="false">IF(L315="","",IF(ABS(L315)&lt;=O315,"Yes","No"))</f>
        <v>Yes</v>
      </c>
      <c r="S315" s="32" t="str">
        <f aca="false">IF(L315="","",IF(ABS(L315)&lt;=1.96*O315,"Yes","No"))</f>
        <v>Yes</v>
      </c>
      <c r="T315" s="66" t="n">
        <f aca="false">IF(D315="","",ROUND(SQRT(((D315+G315)*O315/100)^2+(J315*(D315+G315)*0.09272)^2),0))</f>
        <v>44</v>
      </c>
      <c r="U315" s="32"/>
    </row>
    <row r="316" customFormat="false" ht="15" hidden="false" customHeight="false" outlineLevel="0" collapsed="false">
      <c r="A316" s="32" t="s">
        <v>444</v>
      </c>
      <c r="B316" s="32" t="s">
        <v>559</v>
      </c>
      <c r="C316" s="32" t="s">
        <v>560</v>
      </c>
      <c r="D316" s="66" t="n">
        <v>380</v>
      </c>
      <c r="E316" s="66" t="n">
        <v>409</v>
      </c>
      <c r="F316" s="75" t="n">
        <f aca="false">IF(E316="","",D316-E316)</f>
        <v>-29</v>
      </c>
      <c r="G316" s="66" t="n">
        <v>781</v>
      </c>
      <c r="H316" s="66" t="n">
        <v>764</v>
      </c>
      <c r="I316" s="75" t="n">
        <f aca="false">IF(H316="","",G316-H316)</f>
        <v>17</v>
      </c>
      <c r="J316" s="47" t="n">
        <f aca="false">IF(OR(D316="",D316+G316=0),"",D316/(D316+G316))</f>
        <v>0.327304048234281</v>
      </c>
      <c r="K316" s="47" t="n">
        <f aca="false">IF(E316="","",E316/(E316+H316))</f>
        <v>0.348678601875533</v>
      </c>
      <c r="L316" s="76" t="n">
        <f aca="false">IF(OR(K316="",J316=""),"",(J316-K316)*100)</f>
        <v>-2.13745536412521</v>
      </c>
      <c r="M316" s="36" t="n">
        <v>2.14581777665897</v>
      </c>
      <c r="N316" s="36" t="n">
        <v>1.31977300368686</v>
      </c>
      <c r="O316" s="36" t="n">
        <f aca="false">SQRT(M316^2+N316^2)</f>
        <v>2.51919326608466</v>
      </c>
      <c r="P316" s="47" t="n">
        <f aca="false">IF(J316="","",MAX(0,J316-1.96*O316/100))</f>
        <v>0.277927860219021</v>
      </c>
      <c r="Q316" s="47" t="n">
        <f aca="false">IF(J316="","",MIN(1,J316+1.96*O316/100))</f>
        <v>0.37668023624954</v>
      </c>
      <c r="R316" s="32" t="str">
        <f aca="false">IF(L316="","",IF(ABS(L316)&lt;=O316,"Yes","No"))</f>
        <v>Yes</v>
      </c>
      <c r="S316" s="32" t="str">
        <f aca="false">IF(L316="","",IF(ABS(L316)&lt;=1.96*O316,"Yes","No"))</f>
        <v>Yes</v>
      </c>
      <c r="T316" s="66" t="n">
        <f aca="false">IF(D316="","",ROUND(SQRT(((D316+G316)*O316/100)^2+(J316*(D316+G316)*0.09272)^2),0))</f>
        <v>46</v>
      </c>
      <c r="U316" s="32"/>
    </row>
    <row r="317" customFormat="false" ht="15" hidden="false" customHeight="false" outlineLevel="0" collapsed="false">
      <c r="A317" s="32" t="s">
        <v>444</v>
      </c>
      <c r="B317" s="32" t="s">
        <v>559</v>
      </c>
      <c r="C317" s="32" t="s">
        <v>561</v>
      </c>
      <c r="D317" s="66" t="n">
        <v>773</v>
      </c>
      <c r="E317" s="66" t="n">
        <v>805</v>
      </c>
      <c r="F317" s="75" t="n">
        <f aca="false">IF(E317="","",D317-E317)</f>
        <v>-32</v>
      </c>
      <c r="G317" s="66" t="n">
        <v>1569</v>
      </c>
      <c r="H317" s="66" t="n">
        <v>1577</v>
      </c>
      <c r="I317" s="75" t="n">
        <f aca="false">IF(H317="","",G317-H317)</f>
        <v>-8</v>
      </c>
      <c r="J317" s="47" t="n">
        <f aca="false">IF(OR(D317="",D317+G317=0),"",D317/(D317+G317))</f>
        <v>0.330059777967549</v>
      </c>
      <c r="K317" s="47" t="n">
        <f aca="false">IF(E317="","",E317/(E317+H317))</f>
        <v>0.337951301427372</v>
      </c>
      <c r="L317" s="76" t="n">
        <f aca="false">IF(OR(K317="",J317=""),"",(J317-K317)*100)</f>
        <v>-0.789152345982286</v>
      </c>
      <c r="M317" s="36" t="n">
        <v>2.20932000889648</v>
      </c>
      <c r="N317" s="36" t="n">
        <v>1.31977300368686</v>
      </c>
      <c r="O317" s="36" t="n">
        <f aca="false">SQRT(M317^2+N317^2)</f>
        <v>2.57349872410518</v>
      </c>
      <c r="P317" s="47" t="n">
        <f aca="false">IF(J317="","",MAX(0,J317-1.96*O317/100))</f>
        <v>0.279619202975088</v>
      </c>
      <c r="Q317" s="47" t="n">
        <f aca="false">IF(J317="","",MIN(1,J317+1.96*O317/100))</f>
        <v>0.380500352960011</v>
      </c>
      <c r="R317" s="32" t="str">
        <f aca="false">IF(L317="","",IF(ABS(L317)&lt;=O317,"Yes","No"))</f>
        <v>Yes</v>
      </c>
      <c r="S317" s="32" t="str">
        <f aca="false">IF(L317="","",IF(ABS(L317)&lt;=1.96*O317,"Yes","No"))</f>
        <v>Yes</v>
      </c>
      <c r="T317" s="66" t="n">
        <f aca="false">IF(D317="","",ROUND(SQRT(((D317+G317)*O317/100)^2+(J317*(D317+G317)*0.07717)^2),0))</f>
        <v>85</v>
      </c>
      <c r="U317" s="32"/>
    </row>
    <row r="318" customFormat="false" ht="15" hidden="false" customHeight="false" outlineLevel="0" collapsed="false">
      <c r="A318" s="32" t="s">
        <v>444</v>
      </c>
      <c r="B318" s="32" t="s">
        <v>559</v>
      </c>
      <c r="C318" s="32" t="s">
        <v>562</v>
      </c>
      <c r="D318" s="66" t="n">
        <v>524</v>
      </c>
      <c r="E318" s="66" t="n">
        <v>547</v>
      </c>
      <c r="F318" s="75" t="n">
        <f aca="false">IF(E318="","",D318-E318)</f>
        <v>-23</v>
      </c>
      <c r="G318" s="66" t="n">
        <v>1157</v>
      </c>
      <c r="H318" s="66" t="n">
        <v>1179</v>
      </c>
      <c r="I318" s="75" t="n">
        <f aca="false">IF(H318="","",G318-H318)</f>
        <v>-22</v>
      </c>
      <c r="J318" s="47" t="n">
        <f aca="false">IF(OR(D318="",D318+G318=0),"",D318/(D318+G318))</f>
        <v>0.311719214753123</v>
      </c>
      <c r="K318" s="47" t="n">
        <f aca="false">IF(E318="","",E318/(E318+H318))</f>
        <v>0.316917728852839</v>
      </c>
      <c r="L318" s="76" t="n">
        <f aca="false">IF(OR(K318="",J318=""),"",(J318-K318)*100)</f>
        <v>-0.519851409971578</v>
      </c>
      <c r="M318" s="36" t="n">
        <v>2.20932000889648</v>
      </c>
      <c r="N318" s="36" t="n">
        <v>1.31977300368686</v>
      </c>
      <c r="O318" s="36" t="n">
        <f aca="false">SQRT(M318^2+N318^2)</f>
        <v>2.57349872410518</v>
      </c>
      <c r="P318" s="47" t="n">
        <f aca="false">IF(J318="","",MAX(0,J318-1.96*O318/100))</f>
        <v>0.261278639760662</v>
      </c>
      <c r="Q318" s="47" t="n">
        <f aca="false">IF(J318="","",MIN(1,J318+1.96*O318/100))</f>
        <v>0.362159789745585</v>
      </c>
      <c r="R318" s="32" t="str">
        <f aca="false">IF(L318="","",IF(ABS(L318)&lt;=O318,"Yes","No"))</f>
        <v>Yes</v>
      </c>
      <c r="S318" s="32" t="str">
        <f aca="false">IF(L318="","",IF(ABS(L318)&lt;=1.96*O318,"Yes","No"))</f>
        <v>Yes</v>
      </c>
      <c r="T318" s="66" t="n">
        <f aca="false">IF(D318="","",ROUND(SQRT(((D318+G318)*O318/100)^2+(J318*(D318+G318)*0.07717)^2),0))</f>
        <v>59</v>
      </c>
      <c r="U318" s="32"/>
    </row>
    <row r="319" customFormat="false" ht="15" hidden="false" customHeight="false" outlineLevel="0" collapsed="false">
      <c r="A319" s="32" t="s">
        <v>444</v>
      </c>
      <c r="B319" s="32" t="s">
        <v>559</v>
      </c>
      <c r="C319" s="32" t="s">
        <v>563</v>
      </c>
      <c r="D319" s="66" t="n">
        <v>247</v>
      </c>
      <c r="E319" s="66" t="n">
        <v>245</v>
      </c>
      <c r="F319" s="75" t="n">
        <f aca="false">IF(E319="","",D319-E319)</f>
        <v>2</v>
      </c>
      <c r="G319" s="66" t="n">
        <v>515</v>
      </c>
      <c r="H319" s="66" t="n">
        <v>537</v>
      </c>
      <c r="I319" s="75" t="n">
        <f aca="false">IF(H319="","",G319-H319)</f>
        <v>-22</v>
      </c>
      <c r="J319" s="47" t="n">
        <f aca="false">IF(OR(D319="",D319+G319=0),"",D319/(D319+G319))</f>
        <v>0.324146981627297</v>
      </c>
      <c r="K319" s="47" t="n">
        <f aca="false">IF(E319="","",E319/(E319+H319))</f>
        <v>0.313299232736573</v>
      </c>
      <c r="L319" s="76" t="n">
        <f aca="false">IF(OR(K319="",J319=""),"",(J319-K319)*100)</f>
        <v>1.08477488907237</v>
      </c>
      <c r="M319" s="36" t="n">
        <v>2.14581777665897</v>
      </c>
      <c r="N319" s="36" t="n">
        <v>1.31977300368686</v>
      </c>
      <c r="O319" s="36" t="n">
        <f aca="false">SQRT(M319^2+N319^2)</f>
        <v>2.51919326608466</v>
      </c>
      <c r="P319" s="47" t="n">
        <f aca="false">IF(J319="","",MAX(0,J319-1.96*O319/100))</f>
        <v>0.274770793612037</v>
      </c>
      <c r="Q319" s="47" t="n">
        <f aca="false">IF(J319="","",MIN(1,J319+1.96*O319/100))</f>
        <v>0.373523169642556</v>
      </c>
      <c r="R319" s="32" t="str">
        <f aca="false">IF(L319="","",IF(ABS(L319)&lt;=O319,"Yes","No"))</f>
        <v>Yes</v>
      </c>
      <c r="S319" s="32" t="str">
        <f aca="false">IF(L319="","",IF(ABS(L319)&lt;=1.96*O319,"Yes","No"))</f>
        <v>Yes</v>
      </c>
      <c r="T319" s="66" t="n">
        <f aca="false">IF(D319="","",ROUND(SQRT(((D319+G319)*O319/100)^2+(J319*(D319+G319)*0.09272)^2),0))</f>
        <v>30</v>
      </c>
      <c r="U319" s="32"/>
    </row>
    <row r="320" customFormat="false" ht="15" hidden="false" customHeight="false" outlineLevel="0" collapsed="false">
      <c r="A320" s="32" t="s">
        <v>444</v>
      </c>
      <c r="B320" s="32" t="s">
        <v>564</v>
      </c>
      <c r="C320" s="32" t="s">
        <v>565</v>
      </c>
      <c r="D320" s="66" t="n">
        <v>555</v>
      </c>
      <c r="E320" s="66" t="n">
        <v>601</v>
      </c>
      <c r="F320" s="75" t="n">
        <f aca="false">IF(E320="","",D320-E320)</f>
        <v>-46</v>
      </c>
      <c r="G320" s="66" t="n">
        <v>624</v>
      </c>
      <c r="H320" s="66" t="n">
        <v>605</v>
      </c>
      <c r="I320" s="75" t="n">
        <f aca="false">IF(H320="","",G320-H320)</f>
        <v>19</v>
      </c>
      <c r="J320" s="47" t="n">
        <f aca="false">IF(OR(D320="",D320+G320=0),"",D320/(D320+G320))</f>
        <v>0.470737913486005</v>
      </c>
      <c r="K320" s="47" t="n">
        <f aca="false">IF(E320="","",E320/(E320+H320))</f>
        <v>0.498341625207297</v>
      </c>
      <c r="L320" s="76" t="n">
        <f aca="false">IF(OR(K320="",J320=""),"",(J320-K320)*100)</f>
        <v>-2.76037117212918</v>
      </c>
      <c r="M320" s="36" t="n">
        <v>2.20932000889648</v>
      </c>
      <c r="N320" s="36" t="n">
        <v>1.31977300368686</v>
      </c>
      <c r="O320" s="36" t="n">
        <f aca="false">SQRT(M320^2+N320^2)</f>
        <v>2.57349872410518</v>
      </c>
      <c r="P320" s="47" t="n">
        <f aca="false">IF(J320="","",MAX(0,J320-1.96*O320/100))</f>
        <v>0.420297338493544</v>
      </c>
      <c r="Q320" s="47" t="n">
        <f aca="false">IF(J320="","",MIN(1,J320+1.96*O320/100))</f>
        <v>0.521178488478467</v>
      </c>
      <c r="R320" s="32" t="str">
        <f aca="false">IF(L320="","",IF(ABS(L320)&lt;=O320,"Yes","No"))</f>
        <v>No</v>
      </c>
      <c r="S320" s="32" t="str">
        <f aca="false">IF(L320="","",IF(ABS(L320)&lt;=1.96*O320,"Yes","No"))</f>
        <v>Yes</v>
      </c>
      <c r="T320" s="66" t="n">
        <f aca="false">IF(D320="","",ROUND(SQRT(((D320+G320)*O320/100)^2+(J320*(D320+G320)*0.07717)^2),0))</f>
        <v>52</v>
      </c>
      <c r="U320" s="32"/>
    </row>
    <row r="321" customFormat="false" ht="15" hidden="false" customHeight="false" outlineLevel="0" collapsed="false">
      <c r="A321" s="32" t="s">
        <v>444</v>
      </c>
      <c r="B321" s="32" t="s">
        <v>564</v>
      </c>
      <c r="C321" s="32" t="s">
        <v>566</v>
      </c>
      <c r="D321" s="66" t="n">
        <v>511</v>
      </c>
      <c r="E321" s="66" t="n">
        <v>523</v>
      </c>
      <c r="F321" s="75" t="n">
        <f aca="false">IF(E321="","",D321-E321)</f>
        <v>-12</v>
      </c>
      <c r="G321" s="66" t="n">
        <v>494</v>
      </c>
      <c r="H321" s="66" t="n">
        <v>542</v>
      </c>
      <c r="I321" s="75" t="n">
        <f aca="false">IF(H321="","",G321-H321)</f>
        <v>-48</v>
      </c>
      <c r="J321" s="47" t="n">
        <f aca="false">IF(OR(D321="",D321+G321=0),"",D321/(D321+G321))</f>
        <v>0.508457711442786</v>
      </c>
      <c r="K321" s="47" t="n">
        <f aca="false">IF(E321="","",E321/(E321+H321))</f>
        <v>0.491079812206573</v>
      </c>
      <c r="L321" s="76" t="n">
        <f aca="false">IF(OR(K321="",J321=""),"",(J321-K321)*100)</f>
        <v>1.73778992362133</v>
      </c>
      <c r="M321" s="36" t="n">
        <v>2.14581777665897</v>
      </c>
      <c r="N321" s="36" t="n">
        <v>1.31977300368686</v>
      </c>
      <c r="O321" s="36" t="n">
        <f aca="false">SQRT(M321^2+N321^2)</f>
        <v>2.51919326608466</v>
      </c>
      <c r="P321" s="47" t="n">
        <f aca="false">IF(J321="","",MAX(0,J321-1.96*O321/100))</f>
        <v>0.459081523427527</v>
      </c>
      <c r="Q321" s="47" t="n">
        <f aca="false">IF(J321="","",MIN(1,J321+1.96*O321/100))</f>
        <v>0.557833899458045</v>
      </c>
      <c r="R321" s="32" t="str">
        <f aca="false">IF(L321="","",IF(ABS(L321)&lt;=O321,"Yes","No"))</f>
        <v>Yes</v>
      </c>
      <c r="S321" s="32" t="str">
        <f aca="false">IF(L321="","",IF(ABS(L321)&lt;=1.96*O321,"Yes","No"))</f>
        <v>Yes</v>
      </c>
      <c r="T321" s="66" t="n">
        <f aca="false">IF(D321="","",ROUND(SQRT(((D321+G321)*O321/100)^2+(J321*(D321+G321)*0.09272)^2),0))</f>
        <v>54</v>
      </c>
      <c r="U321" s="32"/>
    </row>
    <row r="322" customFormat="false" ht="15" hidden="false" customHeight="false" outlineLevel="0" collapsed="false">
      <c r="A322" s="32" t="s">
        <v>444</v>
      </c>
      <c r="B322" s="32" t="s">
        <v>564</v>
      </c>
      <c r="C322" s="32" t="s">
        <v>567</v>
      </c>
      <c r="D322" s="66" t="n">
        <v>474</v>
      </c>
      <c r="E322" s="66" t="n">
        <v>472</v>
      </c>
      <c r="F322" s="75" t="n">
        <f aca="false">IF(E322="","",D322-E322)</f>
        <v>2</v>
      </c>
      <c r="G322" s="66" t="n">
        <v>508</v>
      </c>
      <c r="H322" s="66" t="n">
        <v>517</v>
      </c>
      <c r="I322" s="75" t="n">
        <f aca="false">IF(H322="","",G322-H322)</f>
        <v>-9</v>
      </c>
      <c r="J322" s="47" t="n">
        <f aca="false">IF(OR(D322="",D322+G322=0),"",D322/(D322+G322))</f>
        <v>0.482688391038697</v>
      </c>
      <c r="K322" s="47" t="n">
        <f aca="false">IF(E322="","",E322/(E322+H322))</f>
        <v>0.477249747219414</v>
      </c>
      <c r="L322" s="76" t="n">
        <f aca="false">IF(OR(K322="",J322=""),"",(J322-K322)*100)</f>
        <v>0.5438643819283</v>
      </c>
      <c r="M322" s="36" t="n">
        <v>2.14581777665897</v>
      </c>
      <c r="N322" s="36" t="n">
        <v>1.31977300368686</v>
      </c>
      <c r="O322" s="36" t="n">
        <f aca="false">SQRT(M322^2+N322^2)</f>
        <v>2.51919326608466</v>
      </c>
      <c r="P322" s="47" t="n">
        <f aca="false">IF(J322="","",MAX(0,J322-1.96*O322/100))</f>
        <v>0.433312203023437</v>
      </c>
      <c r="Q322" s="47" t="n">
        <f aca="false">IF(J322="","",MIN(1,J322+1.96*O322/100))</f>
        <v>0.532064579053956</v>
      </c>
      <c r="R322" s="32" t="str">
        <f aca="false">IF(L322="","",IF(ABS(L322)&lt;=O322,"Yes","No"))</f>
        <v>Yes</v>
      </c>
      <c r="S322" s="32" t="str">
        <f aca="false">IF(L322="","",IF(ABS(L322)&lt;=1.96*O322,"Yes","No"))</f>
        <v>Yes</v>
      </c>
      <c r="T322" s="66" t="n">
        <f aca="false">IF(D322="","",ROUND(SQRT(((D322+G322)*O322/100)^2+(J322*(D322+G322)*0.09272)^2),0))</f>
        <v>50</v>
      </c>
      <c r="U322" s="32"/>
    </row>
    <row r="323" customFormat="false" ht="15" hidden="false" customHeight="false" outlineLevel="0" collapsed="false">
      <c r="A323" s="32" t="s">
        <v>444</v>
      </c>
      <c r="B323" s="32" t="s">
        <v>568</v>
      </c>
      <c r="C323" s="32" t="s">
        <v>569</v>
      </c>
      <c r="D323" s="66" t="n">
        <v>233</v>
      </c>
      <c r="E323" s="66" t="n">
        <v>222</v>
      </c>
      <c r="F323" s="75" t="n">
        <f aca="false">IF(E323="","",D323-E323)</f>
        <v>11</v>
      </c>
      <c r="G323" s="66" t="n">
        <v>296</v>
      </c>
      <c r="H323" s="66" t="n">
        <v>276</v>
      </c>
      <c r="I323" s="75" t="n">
        <f aca="false">IF(H323="","",G323-H323)</f>
        <v>20</v>
      </c>
      <c r="J323" s="47" t="n">
        <f aca="false">IF(OR(D323="",D323+G323=0),"",D323/(D323+G323))</f>
        <v>0.440453686200378</v>
      </c>
      <c r="K323" s="47" t="n">
        <f aca="false">IF(E323="","",E323/(E323+H323))</f>
        <v>0.445783132530121</v>
      </c>
      <c r="L323" s="76" t="n">
        <f aca="false">IF(OR(K323="",J323=""),"",(J323-K323)*100)</f>
        <v>-0.532944632974242</v>
      </c>
      <c r="M323" s="36" t="n">
        <v>2.96262140037222</v>
      </c>
      <c r="N323" s="36" t="n">
        <v>1.31977300368686</v>
      </c>
      <c r="O323" s="36" t="n">
        <f aca="false">SQRT(M323^2+N323^2)</f>
        <v>3.24328943253668</v>
      </c>
      <c r="P323" s="47" t="n">
        <f aca="false">IF(J323="","",MAX(0,J323-1.96*O323/100))</f>
        <v>0.376885213322659</v>
      </c>
      <c r="Q323" s="47" t="n">
        <f aca="false">IF(J323="","",MIN(1,J323+1.96*O323/100))</f>
        <v>0.504022159078097</v>
      </c>
      <c r="R323" s="32" t="str">
        <f aca="false">IF(L323="","",IF(ABS(L323)&lt;=O323,"Yes","No"))</f>
        <v>Yes</v>
      </c>
      <c r="S323" s="32" t="str">
        <f aca="false">IF(L323="","",IF(ABS(L323)&lt;=1.96*O323,"Yes","No"))</f>
        <v>Yes</v>
      </c>
      <c r="T323" s="66" t="n">
        <f aca="false">IF(D323="","",ROUND(SQRT(((D323+G323)*O323/100)^2+(J323*(D323+G323)*0.14577)^2),0))</f>
        <v>38</v>
      </c>
      <c r="U323" s="32"/>
    </row>
    <row r="324" customFormat="false" ht="15" hidden="false" customHeight="false" outlineLevel="0" collapsed="false">
      <c r="A324" s="32" t="s">
        <v>444</v>
      </c>
      <c r="B324" s="32" t="s">
        <v>568</v>
      </c>
      <c r="C324" s="32" t="s">
        <v>570</v>
      </c>
      <c r="D324" s="66" t="n">
        <v>605</v>
      </c>
      <c r="E324" s="66" t="n">
        <v>625</v>
      </c>
      <c r="F324" s="75" t="n">
        <f aca="false">IF(E324="","",D324-E324)</f>
        <v>-20</v>
      </c>
      <c r="G324" s="66" t="n">
        <v>644</v>
      </c>
      <c r="H324" s="66" t="n">
        <v>613</v>
      </c>
      <c r="I324" s="75" t="n">
        <f aca="false">IF(H324="","",G324-H324)</f>
        <v>31</v>
      </c>
      <c r="J324" s="47" t="n">
        <f aca="false">IF(OR(D324="",D324+G324=0),"",D324/(D324+G324))</f>
        <v>0.484387510008006</v>
      </c>
      <c r="K324" s="47" t="n">
        <f aca="false">IF(E324="","",E324/(E324+H324))</f>
        <v>0.504846526655897</v>
      </c>
      <c r="L324" s="76" t="n">
        <f aca="false">IF(OR(K324="",J324=""),"",(J324-K324)*100)</f>
        <v>-2.04590166478902</v>
      </c>
      <c r="M324" s="36" t="n">
        <v>2.20932000889648</v>
      </c>
      <c r="N324" s="36" t="n">
        <v>1.31977300368686</v>
      </c>
      <c r="O324" s="36" t="n">
        <f aca="false">SQRT(M324^2+N324^2)</f>
        <v>2.57349872410518</v>
      </c>
      <c r="P324" s="47" t="n">
        <f aca="false">IF(J324="","",MAX(0,J324-1.96*O324/100))</f>
        <v>0.433946935015545</v>
      </c>
      <c r="Q324" s="47" t="n">
        <f aca="false">IF(J324="","",MIN(1,J324+1.96*O324/100))</f>
        <v>0.534828085000468</v>
      </c>
      <c r="R324" s="32" t="str">
        <f aca="false">IF(L324="","",IF(ABS(L324)&lt;=O324,"Yes","No"))</f>
        <v>Yes</v>
      </c>
      <c r="S324" s="32" t="str">
        <f aca="false">IF(L324="","",IF(ABS(L324)&lt;=1.96*O324,"Yes","No"))</f>
        <v>Yes</v>
      </c>
      <c r="T324" s="66" t="n">
        <f aca="false">IF(D324="","",ROUND(SQRT(((D324+G324)*O324/100)^2+(J324*(D324+G324)*0.07717)^2),0))</f>
        <v>57</v>
      </c>
      <c r="U324" s="32"/>
    </row>
    <row r="325" customFormat="false" ht="15" hidden="false" customHeight="false" outlineLevel="0" collapsed="false">
      <c r="A325" s="32" t="s">
        <v>444</v>
      </c>
      <c r="B325" s="32" t="s">
        <v>571</v>
      </c>
      <c r="C325" s="32" t="s">
        <v>572</v>
      </c>
      <c r="D325" s="66" t="n">
        <v>658</v>
      </c>
      <c r="E325" s="66" t="n">
        <v>628</v>
      </c>
      <c r="F325" s="75" t="n">
        <f aca="false">IF(E325="","",D325-E325)</f>
        <v>30</v>
      </c>
      <c r="G325" s="66" t="n">
        <v>740</v>
      </c>
      <c r="H325" s="66" t="n">
        <v>719</v>
      </c>
      <c r="I325" s="75" t="n">
        <f aca="false">IF(H325="","",G325-H325)</f>
        <v>21</v>
      </c>
      <c r="J325" s="47" t="n">
        <f aca="false">IF(OR(D325="",D325+G325=0),"",D325/(D325+G325))</f>
        <v>0.470672389127325</v>
      </c>
      <c r="K325" s="47" t="n">
        <f aca="false">IF(E325="","",E325/(E325+H325))</f>
        <v>0.466221232368226</v>
      </c>
      <c r="L325" s="76" t="n">
        <f aca="false">IF(OR(K325="",J325=""),"",(J325-K325)*100)</f>
        <v>0.445115675909902</v>
      </c>
      <c r="M325" s="36" t="n">
        <v>2.20932000889648</v>
      </c>
      <c r="N325" s="36" t="n">
        <v>1.31977300368686</v>
      </c>
      <c r="O325" s="36" t="n">
        <f aca="false">SQRT(M325^2+N325^2)</f>
        <v>2.57349872410518</v>
      </c>
      <c r="P325" s="47" t="n">
        <f aca="false">IF(J325="","",MAX(0,J325-1.96*O325/100))</f>
        <v>0.420231814134863</v>
      </c>
      <c r="Q325" s="47" t="n">
        <f aca="false">IF(J325="","",MIN(1,J325+1.96*O325/100))</f>
        <v>0.521112964119786</v>
      </c>
      <c r="R325" s="32" t="str">
        <f aca="false">IF(L325="","",IF(ABS(L325)&lt;=O325,"Yes","No"))</f>
        <v>Yes</v>
      </c>
      <c r="S325" s="32" t="str">
        <f aca="false">IF(L325="","",IF(ABS(L325)&lt;=1.96*O325,"Yes","No"))</f>
        <v>Yes</v>
      </c>
      <c r="T325" s="66" t="n">
        <f aca="false">IF(D325="","",ROUND(SQRT(((D325+G325)*O325/100)^2+(J325*(D325+G325)*0.07717)^2),0))</f>
        <v>62</v>
      </c>
      <c r="U325" s="32"/>
    </row>
    <row r="326" customFormat="false" ht="15" hidden="false" customHeight="false" outlineLevel="0" collapsed="false">
      <c r="A326" s="32" t="s">
        <v>444</v>
      </c>
      <c r="B326" s="32" t="s">
        <v>571</v>
      </c>
      <c r="C326" s="32" t="s">
        <v>573</v>
      </c>
      <c r="D326" s="66" t="n">
        <v>580</v>
      </c>
      <c r="E326" s="66" t="n">
        <v>588</v>
      </c>
      <c r="F326" s="75" t="n">
        <f aca="false">IF(E326="","",D326-E326)</f>
        <v>-8</v>
      </c>
      <c r="G326" s="66" t="n">
        <v>631</v>
      </c>
      <c r="H326" s="66" t="n">
        <v>628</v>
      </c>
      <c r="I326" s="75" t="n">
        <f aca="false">IF(H326="","",G326-H326)</f>
        <v>3</v>
      </c>
      <c r="J326" s="47" t="n">
        <f aca="false">IF(OR(D326="",D326+G326=0),"",D326/(D326+G326))</f>
        <v>0.478943022295623</v>
      </c>
      <c r="K326" s="47" t="n">
        <f aca="false">IF(E326="","",E326/(E326+H326))</f>
        <v>0.483552631578947</v>
      </c>
      <c r="L326" s="76" t="n">
        <f aca="false">IF(OR(K326="",J326=""),"",(J326-K326)*100)</f>
        <v>-0.460960928332388</v>
      </c>
      <c r="M326" s="36" t="n">
        <v>2.20932000889648</v>
      </c>
      <c r="N326" s="36" t="n">
        <v>1.31977300368686</v>
      </c>
      <c r="O326" s="36" t="n">
        <f aca="false">SQRT(M326^2+N326^2)</f>
        <v>2.57349872410518</v>
      </c>
      <c r="P326" s="47" t="n">
        <f aca="false">IF(J326="","",MAX(0,J326-1.96*O326/100))</f>
        <v>0.428502447303162</v>
      </c>
      <c r="Q326" s="47" t="n">
        <f aca="false">IF(J326="","",MIN(1,J326+1.96*O326/100))</f>
        <v>0.529383597288085</v>
      </c>
      <c r="R326" s="32" t="str">
        <f aca="false">IF(L326="","",IF(ABS(L326)&lt;=O326,"Yes","No"))</f>
        <v>Yes</v>
      </c>
      <c r="S326" s="32" t="str">
        <f aca="false">IF(L326="","",IF(ABS(L326)&lt;=1.96*O326,"Yes","No"))</f>
        <v>Yes</v>
      </c>
      <c r="T326" s="66" t="n">
        <f aca="false">IF(D326="","",ROUND(SQRT(((D326+G326)*O326/100)^2+(J326*(D326+G326)*0.07717)^2),0))</f>
        <v>55</v>
      </c>
      <c r="U326" s="32"/>
    </row>
    <row r="327" customFormat="false" ht="15" hidden="false" customHeight="false" outlineLevel="0" collapsed="false">
      <c r="A327" s="32" t="s">
        <v>444</v>
      </c>
      <c r="B327" s="32" t="s">
        <v>571</v>
      </c>
      <c r="C327" s="32" t="s">
        <v>574</v>
      </c>
      <c r="D327" s="66" t="n">
        <v>1190</v>
      </c>
      <c r="E327" s="66" t="n">
        <v>1120</v>
      </c>
      <c r="F327" s="75" t="n">
        <f aca="false">IF(E327="","",D327-E327)</f>
        <v>70</v>
      </c>
      <c r="G327" s="66" t="n">
        <v>1347</v>
      </c>
      <c r="H327" s="66" t="n">
        <v>1352</v>
      </c>
      <c r="I327" s="75" t="n">
        <f aca="false">IF(H327="","",G327-H327)</f>
        <v>-5</v>
      </c>
      <c r="J327" s="47" t="n">
        <f aca="false">IF(OR(D327="",D327+G327=0),"",D327/(D327+G327))</f>
        <v>0.469057942451715</v>
      </c>
      <c r="K327" s="47" t="n">
        <f aca="false">IF(E327="","",E327/(E327+H327))</f>
        <v>0.453074433656958</v>
      </c>
      <c r="L327" s="76" t="n">
        <f aca="false">IF(OR(K327="",J327=""),"",(J327-K327)*100)</f>
        <v>1.59835087947567</v>
      </c>
      <c r="M327" s="36" t="n">
        <v>2.20932000889648</v>
      </c>
      <c r="N327" s="36" t="n">
        <v>1.31977300368686</v>
      </c>
      <c r="O327" s="36" t="n">
        <f aca="false">SQRT(M327^2+N327^2)</f>
        <v>2.57349872410518</v>
      </c>
      <c r="P327" s="47" t="n">
        <f aca="false">IF(J327="","",MAX(0,J327-1.96*O327/100))</f>
        <v>0.418617367459253</v>
      </c>
      <c r="Q327" s="47" t="n">
        <f aca="false">IF(J327="","",MIN(1,J327+1.96*O327/100))</f>
        <v>0.519498517444176</v>
      </c>
      <c r="R327" s="32" t="str">
        <f aca="false">IF(L327="","",IF(ABS(L327)&lt;=O327,"Yes","No"))</f>
        <v>Yes</v>
      </c>
      <c r="S327" s="32" t="str">
        <f aca="false">IF(L327="","",IF(ABS(L327)&lt;=1.96*O327,"Yes","No"))</f>
        <v>Yes</v>
      </c>
      <c r="T327" s="66" t="n">
        <f aca="false">IF(D327="","",ROUND(SQRT(((D327+G327)*O327/100)^2+(J327*(D327+G327)*0.07717)^2),0))</f>
        <v>113</v>
      </c>
      <c r="U327" s="32"/>
    </row>
    <row r="328" customFormat="false" ht="15" hidden="false" customHeight="false" outlineLevel="0" collapsed="false">
      <c r="A328" s="32" t="s">
        <v>444</v>
      </c>
      <c r="B328" s="32" t="s">
        <v>571</v>
      </c>
      <c r="C328" s="32" t="s">
        <v>575</v>
      </c>
      <c r="D328" s="66" t="n">
        <v>265</v>
      </c>
      <c r="E328" s="66" t="n">
        <v>237</v>
      </c>
      <c r="F328" s="75" t="n">
        <f aca="false">IF(E328="","",D328-E328)</f>
        <v>28</v>
      </c>
      <c r="G328" s="66" t="n">
        <v>302</v>
      </c>
      <c r="H328" s="66" t="n">
        <v>324</v>
      </c>
      <c r="I328" s="75" t="n">
        <f aca="false">IF(H328="","",G328-H328)</f>
        <v>-22</v>
      </c>
      <c r="J328" s="47" t="n">
        <f aca="false">IF(OR(D328="",D328+G328=0),"",D328/(D328+G328))</f>
        <v>0.467372134038801</v>
      </c>
      <c r="K328" s="47" t="n">
        <f aca="false">IF(E328="","",E328/(E328+H328))</f>
        <v>0.422459893048128</v>
      </c>
      <c r="L328" s="76" t="n">
        <f aca="false">IF(OR(K328="",J328=""),"",(J328-K328)*100)</f>
        <v>4.49122409906723</v>
      </c>
      <c r="M328" s="36" t="n">
        <v>2.96262140037222</v>
      </c>
      <c r="N328" s="36" t="n">
        <v>1.31977300368686</v>
      </c>
      <c r="O328" s="36" t="n">
        <f aca="false">SQRT(M328^2+N328^2)</f>
        <v>3.24328943253668</v>
      </c>
      <c r="P328" s="47" t="n">
        <f aca="false">IF(J328="","",MAX(0,J328-1.96*O328/100))</f>
        <v>0.403803661161082</v>
      </c>
      <c r="Q328" s="47" t="n">
        <f aca="false">IF(J328="","",MIN(1,J328+1.96*O328/100))</f>
        <v>0.53094060691652</v>
      </c>
      <c r="R328" s="32" t="str">
        <f aca="false">IF(L328="","",IF(ABS(L328)&lt;=O328,"Yes","No"))</f>
        <v>No</v>
      </c>
      <c r="S328" s="32" t="str">
        <f aca="false">IF(L328="","",IF(ABS(L328)&lt;=1.96*O328,"Yes","No"))</f>
        <v>Yes</v>
      </c>
      <c r="T328" s="66" t="n">
        <f aca="false">IF(D328="","",ROUND(SQRT(((D328+G328)*O328/100)^2+(J328*(D328+G328)*0.14577)^2),0))</f>
        <v>43</v>
      </c>
      <c r="U328" s="32"/>
    </row>
    <row r="329" customFormat="false" ht="15" hidden="false" customHeight="false" outlineLevel="0" collapsed="false">
      <c r="A329" s="32" t="s">
        <v>444</v>
      </c>
      <c r="B329" s="32" t="s">
        <v>576</v>
      </c>
      <c r="C329" s="32" t="s">
        <v>577</v>
      </c>
      <c r="D329" s="66" t="n">
        <v>628</v>
      </c>
      <c r="E329" s="66" t="n">
        <v>600</v>
      </c>
      <c r="F329" s="75" t="n">
        <f aca="false">IF(E329="","",D329-E329)</f>
        <v>28</v>
      </c>
      <c r="G329" s="66" t="n">
        <v>697</v>
      </c>
      <c r="H329" s="66" t="n">
        <v>681</v>
      </c>
      <c r="I329" s="75" t="n">
        <f aca="false">IF(H329="","",G329-H329)</f>
        <v>16</v>
      </c>
      <c r="J329" s="47" t="n">
        <f aca="false">IF(OR(D329="",D329+G329=0),"",D329/(D329+G329))</f>
        <v>0.473962264150943</v>
      </c>
      <c r="K329" s="47" t="n">
        <f aca="false">IF(E329="","",E329/(E329+H329))</f>
        <v>0.468384074941452</v>
      </c>
      <c r="L329" s="76" t="n">
        <f aca="false">IF(OR(K329="",J329=""),"",(J329-K329)*100)</f>
        <v>0.557818920949138</v>
      </c>
      <c r="M329" s="36" t="n">
        <v>2.20932000889648</v>
      </c>
      <c r="N329" s="36" t="n">
        <v>1.31977300368686</v>
      </c>
      <c r="O329" s="36" t="n">
        <f aca="false">SQRT(M329^2+N329^2)</f>
        <v>2.57349872410518</v>
      </c>
      <c r="P329" s="47" t="n">
        <f aca="false">IF(J329="","",MAX(0,J329-1.96*O329/100))</f>
        <v>0.423521689158482</v>
      </c>
      <c r="Q329" s="47" t="n">
        <f aca="false">IF(J329="","",MIN(1,J329+1.96*O329/100))</f>
        <v>0.524402839143405</v>
      </c>
      <c r="R329" s="32" t="str">
        <f aca="false">IF(L329="","",IF(ABS(L329)&lt;=O329,"Yes","No"))</f>
        <v>Yes</v>
      </c>
      <c r="S329" s="32" t="str">
        <f aca="false">IF(L329="","",IF(ABS(L329)&lt;=1.96*O329,"Yes","No"))</f>
        <v>Yes</v>
      </c>
      <c r="T329" s="66" t="n">
        <f aca="false">IF(D329="","",ROUND(SQRT(((D329+G329)*O329/100)^2+(J329*(D329+G329)*0.07717)^2),0))</f>
        <v>59</v>
      </c>
      <c r="U329" s="32"/>
    </row>
    <row r="330" customFormat="false" ht="15" hidden="false" customHeight="false" outlineLevel="0" collapsed="false">
      <c r="A330" s="32" t="s">
        <v>444</v>
      </c>
      <c r="B330" s="32" t="s">
        <v>576</v>
      </c>
      <c r="C330" s="32" t="s">
        <v>578</v>
      </c>
      <c r="D330" s="66" t="n">
        <v>825</v>
      </c>
      <c r="E330" s="66" t="n">
        <v>824</v>
      </c>
      <c r="F330" s="75" t="n">
        <f aca="false">IF(E330="","",D330-E330)</f>
        <v>1</v>
      </c>
      <c r="G330" s="66" t="n">
        <v>822</v>
      </c>
      <c r="H330" s="66" t="n">
        <v>795</v>
      </c>
      <c r="I330" s="75" t="n">
        <f aca="false">IF(H330="","",G330-H330)</f>
        <v>27</v>
      </c>
      <c r="J330" s="47" t="n">
        <f aca="false">IF(OR(D330="",D330+G330=0),"",D330/(D330+G330))</f>
        <v>0.500910746812386</v>
      </c>
      <c r="K330" s="47" t="n">
        <f aca="false">IF(E330="","",E330/(E330+H330))</f>
        <v>0.508956145768993</v>
      </c>
      <c r="L330" s="76" t="n">
        <f aca="false">IF(OR(K330="",J330=""),"",(J330-K330)*100)</f>
        <v>-0.804539895660705</v>
      </c>
      <c r="M330" s="36" t="n">
        <v>2.20932000889648</v>
      </c>
      <c r="N330" s="36" t="n">
        <v>1.31977300368686</v>
      </c>
      <c r="O330" s="36" t="n">
        <f aca="false">SQRT(M330^2+N330^2)</f>
        <v>2.57349872410518</v>
      </c>
      <c r="P330" s="47" t="n">
        <f aca="false">IF(J330="","",MAX(0,J330-1.96*O330/100))</f>
        <v>0.450470171819925</v>
      </c>
      <c r="Q330" s="47" t="n">
        <f aca="false">IF(J330="","",MIN(1,J330+1.96*O330/100))</f>
        <v>0.551351321804848</v>
      </c>
      <c r="R330" s="32" t="str">
        <f aca="false">IF(L330="","",IF(ABS(L330)&lt;=O330,"Yes","No"))</f>
        <v>Yes</v>
      </c>
      <c r="S330" s="32" t="str">
        <f aca="false">IF(L330="","",IF(ABS(L330)&lt;=1.96*O330,"Yes","No"))</f>
        <v>Yes</v>
      </c>
      <c r="T330" s="66" t="n">
        <f aca="false">IF(D330="","",ROUND(SQRT(((D330+G330)*O330/100)^2+(J330*(D330+G330)*0.07717)^2),0))</f>
        <v>76</v>
      </c>
      <c r="U330" s="32"/>
    </row>
    <row r="331" customFormat="false" ht="15" hidden="false" customHeight="false" outlineLevel="0" collapsed="false">
      <c r="A331" s="32" t="s">
        <v>444</v>
      </c>
      <c r="B331" s="32" t="s">
        <v>576</v>
      </c>
      <c r="C331" s="32" t="s">
        <v>579</v>
      </c>
      <c r="D331" s="66" t="n">
        <v>1153</v>
      </c>
      <c r="E331" s="66" t="n">
        <v>1193</v>
      </c>
      <c r="F331" s="75" t="n">
        <f aca="false">IF(E331="","",D331-E331)</f>
        <v>-40</v>
      </c>
      <c r="G331" s="66" t="n">
        <v>1332</v>
      </c>
      <c r="H331" s="66" t="n">
        <v>1334</v>
      </c>
      <c r="I331" s="75" t="n">
        <f aca="false">IF(H331="","",G331-H331)</f>
        <v>-2</v>
      </c>
      <c r="J331" s="47" t="n">
        <f aca="false">IF(OR(D331="",D331+G331=0),"",D331/(D331+G331))</f>
        <v>0.463983903420523</v>
      </c>
      <c r="K331" s="47" t="n">
        <f aca="false">IF(E331="","",E331/(E331+H331))</f>
        <v>0.47210130589632</v>
      </c>
      <c r="L331" s="76" t="n">
        <f aca="false">IF(OR(K331="",J331=""),"",(J331-K331)*100)</f>
        <v>-0.811740247579662</v>
      </c>
      <c r="M331" s="36" t="n">
        <v>2.20932000889648</v>
      </c>
      <c r="N331" s="36" t="n">
        <v>1.31977300368686</v>
      </c>
      <c r="O331" s="36" t="n">
        <f aca="false">SQRT(M331^2+N331^2)</f>
        <v>2.57349872410518</v>
      </c>
      <c r="P331" s="47" t="n">
        <f aca="false">IF(J331="","",MAX(0,J331-1.96*O331/100))</f>
        <v>0.413543328428062</v>
      </c>
      <c r="Q331" s="47" t="n">
        <f aca="false">IF(J331="","",MIN(1,J331+1.96*O331/100))</f>
        <v>0.514424478412985</v>
      </c>
      <c r="R331" s="32" t="str">
        <f aca="false">IF(L331="","",IF(ABS(L331)&lt;=O331,"Yes","No"))</f>
        <v>Yes</v>
      </c>
      <c r="S331" s="32" t="str">
        <f aca="false">IF(L331="","",IF(ABS(L331)&lt;=1.96*O331,"Yes","No"))</f>
        <v>Yes</v>
      </c>
      <c r="T331" s="66" t="n">
        <f aca="false">IF(D331="","",ROUND(SQRT(((D331+G331)*O331/100)^2+(J331*(D331+G331)*0.07717)^2),0))</f>
        <v>110</v>
      </c>
      <c r="U331" s="32"/>
    </row>
    <row r="332" customFormat="false" ht="15" hidden="false" customHeight="false" outlineLevel="0" collapsed="false">
      <c r="A332" s="32" t="s">
        <v>444</v>
      </c>
      <c r="B332" s="32" t="s">
        <v>576</v>
      </c>
      <c r="C332" s="32" t="s">
        <v>580</v>
      </c>
      <c r="D332" s="66" t="n">
        <v>1867</v>
      </c>
      <c r="E332" s="66" t="n">
        <v>1923</v>
      </c>
      <c r="F332" s="75" t="n">
        <f aca="false">IF(E332="","",D332-E332)</f>
        <v>-56</v>
      </c>
      <c r="G332" s="66" t="n">
        <v>1615</v>
      </c>
      <c r="H332" s="66" t="n">
        <v>1578</v>
      </c>
      <c r="I332" s="75" t="n">
        <f aca="false">IF(H332="","",G332-H332)</f>
        <v>37</v>
      </c>
      <c r="J332" s="47" t="n">
        <f aca="false">IF(OR(D332="",D332+G332=0),"",D332/(D332+G332))</f>
        <v>0.536186099942562</v>
      </c>
      <c r="K332" s="47" t="n">
        <f aca="false">IF(E332="","",E332/(E332+H332))</f>
        <v>0.549271636675236</v>
      </c>
      <c r="L332" s="76" t="n">
        <f aca="false">IF(OR(K332="",J332=""),"",(J332-K332)*100)</f>
        <v>-1.30855367326739</v>
      </c>
      <c r="M332" s="36" t="n">
        <v>2.20932000889648</v>
      </c>
      <c r="N332" s="36" t="n">
        <v>1.31977300368686</v>
      </c>
      <c r="O332" s="36" t="n">
        <f aca="false">SQRT(M332^2+N332^2)</f>
        <v>2.57349872410518</v>
      </c>
      <c r="P332" s="47" t="n">
        <f aca="false">IF(J332="","",MAX(0,J332-1.96*O332/100))</f>
        <v>0.4857455249501</v>
      </c>
      <c r="Q332" s="47" t="n">
        <f aca="false">IF(J332="","",MIN(1,J332+1.96*O332/100))</f>
        <v>0.586626674935023</v>
      </c>
      <c r="R332" s="32" t="str">
        <f aca="false">IF(L332="","",IF(ABS(L332)&lt;=O332,"Yes","No"))</f>
        <v>Yes</v>
      </c>
      <c r="S332" s="32" t="str">
        <f aca="false">IF(L332="","",IF(ABS(L332)&lt;=1.96*O332,"Yes","No"))</f>
        <v>Yes</v>
      </c>
      <c r="T332" s="66" t="n">
        <f aca="false">IF(D332="","",ROUND(SQRT(((D332+G332)*O332/100)^2+(J332*(D332+G332)*0.07717)^2),0))</f>
        <v>170</v>
      </c>
      <c r="U332" s="32"/>
    </row>
    <row r="333" customFormat="false" ht="15" hidden="false" customHeight="false" outlineLevel="0" collapsed="false">
      <c r="A333" s="32" t="s">
        <v>444</v>
      </c>
      <c r="B333" s="32" t="s">
        <v>576</v>
      </c>
      <c r="C333" s="32" t="s">
        <v>581</v>
      </c>
      <c r="D333" s="66" t="n">
        <v>732</v>
      </c>
      <c r="E333" s="66" t="n">
        <v>755</v>
      </c>
      <c r="F333" s="75" t="n">
        <f aca="false">IF(E333="","",D333-E333)</f>
        <v>-23</v>
      </c>
      <c r="G333" s="66" t="n">
        <v>823</v>
      </c>
      <c r="H333" s="66" t="n">
        <v>789</v>
      </c>
      <c r="I333" s="75" t="n">
        <f aca="false">IF(H333="","",G333-H333)</f>
        <v>34</v>
      </c>
      <c r="J333" s="47" t="n">
        <f aca="false">IF(OR(D333="",D333+G333=0),"",D333/(D333+G333))</f>
        <v>0.470739549839228</v>
      </c>
      <c r="K333" s="47" t="n">
        <f aca="false">IF(E333="","",E333/(E333+H333))</f>
        <v>0.4889896373057</v>
      </c>
      <c r="L333" s="76" t="n">
        <f aca="false">IF(OR(K333="",J333=""),"",(J333-K333)*100)</f>
        <v>-1.82500874664712</v>
      </c>
      <c r="M333" s="36" t="n">
        <v>2.20932000889648</v>
      </c>
      <c r="N333" s="36" t="n">
        <v>1.31977300368686</v>
      </c>
      <c r="O333" s="36" t="n">
        <f aca="false">SQRT(M333^2+N333^2)</f>
        <v>2.57349872410518</v>
      </c>
      <c r="P333" s="47" t="n">
        <f aca="false">IF(J333="","",MAX(0,J333-1.96*O333/100))</f>
        <v>0.420298974846767</v>
      </c>
      <c r="Q333" s="47" t="n">
        <f aca="false">IF(J333="","",MIN(1,J333+1.96*O333/100))</f>
        <v>0.52118012483169</v>
      </c>
      <c r="R333" s="32" t="str">
        <f aca="false">IF(L333="","",IF(ABS(L333)&lt;=O333,"Yes","No"))</f>
        <v>Yes</v>
      </c>
      <c r="S333" s="32" t="str">
        <f aca="false">IF(L333="","",IF(ABS(L333)&lt;=1.96*O333,"Yes","No"))</f>
        <v>Yes</v>
      </c>
      <c r="T333" s="66" t="n">
        <f aca="false">IF(D333="","",ROUND(SQRT(((D333+G333)*O333/100)^2+(J333*(D333+G333)*0.07717)^2),0))</f>
        <v>69</v>
      </c>
      <c r="U333" s="32"/>
    </row>
    <row r="334" customFormat="false" ht="15" hidden="false" customHeight="false" outlineLevel="0" collapsed="false">
      <c r="A334" s="32" t="s">
        <v>444</v>
      </c>
      <c r="B334" s="32" t="s">
        <v>576</v>
      </c>
      <c r="C334" s="32" t="s">
        <v>582</v>
      </c>
      <c r="D334" s="66" t="n">
        <v>375</v>
      </c>
      <c r="E334" s="66" t="n">
        <v>358</v>
      </c>
      <c r="F334" s="75" t="n">
        <f aca="false">IF(E334="","",D334-E334)</f>
        <v>17</v>
      </c>
      <c r="G334" s="66" t="n">
        <v>436</v>
      </c>
      <c r="H334" s="66" t="n">
        <v>461</v>
      </c>
      <c r="I334" s="75" t="n">
        <f aca="false">IF(H334="","",G334-H334)</f>
        <v>-25</v>
      </c>
      <c r="J334" s="47" t="n">
        <f aca="false">IF(OR(D334="",D334+G334=0),"",D334/(D334+G334))</f>
        <v>0.462392108508015</v>
      </c>
      <c r="K334" s="47" t="n">
        <f aca="false">IF(E334="","",E334/(E334+H334))</f>
        <v>0.437118437118437</v>
      </c>
      <c r="L334" s="76" t="n">
        <f aca="false">IF(OR(K334="",J334=""),"",(J334-K334)*100)</f>
        <v>2.52736713895777</v>
      </c>
      <c r="M334" s="36" t="n">
        <v>2.14581777665897</v>
      </c>
      <c r="N334" s="36" t="n">
        <v>1.31977300368686</v>
      </c>
      <c r="O334" s="36" t="n">
        <f aca="false">SQRT(M334^2+N334^2)</f>
        <v>2.51919326608466</v>
      </c>
      <c r="P334" s="47" t="n">
        <f aca="false">IF(J334="","",MAX(0,J334-1.96*O334/100))</f>
        <v>0.413015920492756</v>
      </c>
      <c r="Q334" s="47" t="n">
        <f aca="false">IF(J334="","",MIN(1,J334+1.96*O334/100))</f>
        <v>0.511768296523274</v>
      </c>
      <c r="R334" s="32" t="str">
        <f aca="false">IF(L334="","",IF(ABS(L334)&lt;=O334,"Yes","No"))</f>
        <v>No</v>
      </c>
      <c r="S334" s="32" t="str">
        <f aca="false">IF(L334="","",IF(ABS(L334)&lt;=1.96*O334,"Yes","No"))</f>
        <v>Yes</v>
      </c>
      <c r="T334" s="66" t="n">
        <f aca="false">IF(D334="","",ROUND(SQRT(((D334+G334)*O334/100)^2+(J334*(D334+G334)*0.09272)^2),0))</f>
        <v>40</v>
      </c>
      <c r="U334" s="32"/>
    </row>
    <row r="335" customFormat="false" ht="15" hidden="false" customHeight="false" outlineLevel="0" collapsed="false">
      <c r="A335" s="32" t="s">
        <v>444</v>
      </c>
      <c r="B335" s="32" t="s">
        <v>576</v>
      </c>
      <c r="C335" s="32" t="s">
        <v>583</v>
      </c>
      <c r="D335" s="66" t="n">
        <v>1377</v>
      </c>
      <c r="E335" s="66" t="n">
        <v>1321</v>
      </c>
      <c r="F335" s="75" t="n">
        <f aca="false">IF(E335="","",D335-E335)</f>
        <v>56</v>
      </c>
      <c r="G335" s="66" t="n">
        <v>1114</v>
      </c>
      <c r="H335" s="66" t="n">
        <v>1098</v>
      </c>
      <c r="I335" s="75" t="n">
        <f aca="false">IF(H335="","",G335-H335)</f>
        <v>16</v>
      </c>
      <c r="J335" s="47" t="n">
        <f aca="false">IF(OR(D335="",D335+G335=0),"",D335/(D335+G335))</f>
        <v>0.552790044158972</v>
      </c>
      <c r="K335" s="47" t="n">
        <f aca="false">IF(E335="","",E335/(E335+H335))</f>
        <v>0.546093427035965</v>
      </c>
      <c r="L335" s="76" t="n">
        <f aca="false">IF(OR(K335="",J335=""),"",(J335-K335)*100)</f>
        <v>0.669661712300695</v>
      </c>
      <c r="M335" s="36" t="n">
        <v>2.20932000889648</v>
      </c>
      <c r="N335" s="36" t="n">
        <v>1.31977300368686</v>
      </c>
      <c r="O335" s="36" t="n">
        <f aca="false">SQRT(M335^2+N335^2)</f>
        <v>2.57349872410518</v>
      </c>
      <c r="P335" s="47" t="n">
        <f aca="false">IF(J335="","",MAX(0,J335-1.96*O335/100))</f>
        <v>0.502349469166511</v>
      </c>
      <c r="Q335" s="47" t="n">
        <f aca="false">IF(J335="","",MIN(1,J335+1.96*O335/100))</f>
        <v>0.603230619151434</v>
      </c>
      <c r="R335" s="32" t="str">
        <f aca="false">IF(L335="","",IF(ABS(L335)&lt;=O335,"Yes","No"))</f>
        <v>Yes</v>
      </c>
      <c r="S335" s="32" t="str">
        <f aca="false">IF(L335="","",IF(ABS(L335)&lt;=1.96*O335,"Yes","No"))</f>
        <v>Yes</v>
      </c>
      <c r="T335" s="66" t="n">
        <f aca="false">IF(D335="","",ROUND(SQRT(((D335+G335)*O335/100)^2+(J335*(D335+G335)*0.07717)^2),0))</f>
        <v>124</v>
      </c>
      <c r="U335" s="32"/>
    </row>
    <row r="336" customFormat="false" ht="15" hidden="false" customHeight="false" outlineLevel="0" collapsed="false">
      <c r="A336" s="32" t="s">
        <v>444</v>
      </c>
      <c r="B336" s="32" t="s">
        <v>584</v>
      </c>
      <c r="C336" s="32" t="s">
        <v>585</v>
      </c>
      <c r="D336" s="66" t="n">
        <v>112</v>
      </c>
      <c r="E336" s="66" t="n">
        <v>112</v>
      </c>
      <c r="F336" s="75" t="n">
        <f aca="false">IF(E336="","",D336-E336)</f>
        <v>0</v>
      </c>
      <c r="G336" s="66" t="n">
        <v>184</v>
      </c>
      <c r="H336" s="66" t="n">
        <v>199</v>
      </c>
      <c r="I336" s="75" t="n">
        <f aca="false">IF(H336="","",G336-H336)</f>
        <v>-15</v>
      </c>
      <c r="J336" s="47" t="n">
        <f aca="false">IF(OR(D336="",D336+G336=0),"",D336/(D336+G336))</f>
        <v>0.378378378378378</v>
      </c>
      <c r="K336" s="47" t="n">
        <f aca="false">IF(E336="","",E336/(E336+H336))</f>
        <v>0.360128617363344</v>
      </c>
      <c r="L336" s="76" t="n">
        <f aca="false">IF(OR(K336="",J336=""),"",(J336-K336)*100)</f>
        <v>1.82497610150343</v>
      </c>
      <c r="M336" s="36" t="n">
        <v>2.96262140037222</v>
      </c>
      <c r="N336" s="36" t="n">
        <v>1.31977300368686</v>
      </c>
      <c r="O336" s="36" t="n">
        <f aca="false">SQRT(M336^2+N336^2)</f>
        <v>3.24328943253668</v>
      </c>
      <c r="P336" s="47" t="n">
        <f aca="false">IF(J336="","",MAX(0,J336-1.96*O336/100))</f>
        <v>0.314809905500659</v>
      </c>
      <c r="Q336" s="47" t="n">
        <f aca="false">IF(J336="","",MIN(1,J336+1.96*O336/100))</f>
        <v>0.441946851256097</v>
      </c>
      <c r="R336" s="32" t="str">
        <f aca="false">IF(L336="","",IF(ABS(L336)&lt;=O336,"Yes","No"))</f>
        <v>Yes</v>
      </c>
      <c r="S336" s="32" t="str">
        <f aca="false">IF(L336="","",IF(ABS(L336)&lt;=1.96*O336,"Yes","No"))</f>
        <v>Yes</v>
      </c>
      <c r="T336" s="66" t="n">
        <f aca="false">IF(D336="","",ROUND(SQRT(((D336+G336)*O336/100)^2+(J336*(D336+G336)*0.14577)^2),0))</f>
        <v>19</v>
      </c>
      <c r="U336" s="32"/>
    </row>
    <row r="337" customFormat="false" ht="15" hidden="false" customHeight="false" outlineLevel="0" collapsed="false">
      <c r="A337" s="32" t="s">
        <v>444</v>
      </c>
      <c r="B337" s="32" t="s">
        <v>584</v>
      </c>
      <c r="C337" s="32" t="s">
        <v>586</v>
      </c>
      <c r="D337" s="66" t="n">
        <v>233</v>
      </c>
      <c r="E337" s="66" t="n">
        <v>259</v>
      </c>
      <c r="F337" s="75" t="n">
        <f aca="false">IF(E337="","",D337-E337)</f>
        <v>-26</v>
      </c>
      <c r="G337" s="66" t="n">
        <v>480</v>
      </c>
      <c r="H337" s="66" t="n">
        <v>480</v>
      </c>
      <c r="I337" s="75" t="n">
        <f aca="false">IF(H337="","",G337-H337)</f>
        <v>0</v>
      </c>
      <c r="J337" s="47" t="n">
        <f aca="false">IF(OR(D337="",D337+G337=0),"",D337/(D337+G337))</f>
        <v>0.326788218793829</v>
      </c>
      <c r="K337" s="47" t="n">
        <f aca="false">IF(E337="","",E337/(E337+H337))</f>
        <v>0.350473612990528</v>
      </c>
      <c r="L337" s="76" t="n">
        <f aca="false">IF(OR(K337="",J337=""),"",(J337-K337)*100)</f>
        <v>-2.36853941966989</v>
      </c>
      <c r="M337" s="36" t="n">
        <v>2.96262140037222</v>
      </c>
      <c r="N337" s="36" t="n">
        <v>1.31977300368686</v>
      </c>
      <c r="O337" s="36" t="n">
        <f aca="false">SQRT(M337^2+N337^2)</f>
        <v>3.24328943253668</v>
      </c>
      <c r="P337" s="47" t="n">
        <f aca="false">IF(J337="","",MAX(0,J337-1.96*O337/100))</f>
        <v>0.26321974591611</v>
      </c>
      <c r="Q337" s="47" t="n">
        <f aca="false">IF(J337="","",MIN(1,J337+1.96*O337/100))</f>
        <v>0.390356691671548</v>
      </c>
      <c r="R337" s="32" t="str">
        <f aca="false">IF(L337="","",IF(ABS(L337)&lt;=O337,"Yes","No"))</f>
        <v>Yes</v>
      </c>
      <c r="S337" s="32" t="str">
        <f aca="false">IF(L337="","",IF(ABS(L337)&lt;=1.96*O337,"Yes","No"))</f>
        <v>Yes</v>
      </c>
      <c r="T337" s="66" t="n">
        <f aca="false">IF(D337="","",ROUND(SQRT(((D337+G337)*O337/100)^2+(J337*(D337+G337)*0.14577)^2),0))</f>
        <v>41</v>
      </c>
      <c r="U337" s="32"/>
    </row>
    <row r="338" customFormat="false" ht="15" hidden="false" customHeight="false" outlineLevel="0" collapsed="false">
      <c r="A338" s="32" t="s">
        <v>444</v>
      </c>
      <c r="B338" s="32" t="s">
        <v>584</v>
      </c>
      <c r="C338" s="32" t="s">
        <v>587</v>
      </c>
      <c r="D338" s="66" t="n">
        <v>207</v>
      </c>
      <c r="E338" s="66" t="n">
        <v>204</v>
      </c>
      <c r="F338" s="75" t="n">
        <f aca="false">IF(E338="","",D338-E338)</f>
        <v>3</v>
      </c>
      <c r="G338" s="66" t="n">
        <v>289</v>
      </c>
      <c r="H338" s="66" t="n">
        <v>301</v>
      </c>
      <c r="I338" s="75" t="n">
        <f aca="false">IF(H338="","",G338-H338)</f>
        <v>-12</v>
      </c>
      <c r="J338" s="47" t="n">
        <f aca="false">IF(OR(D338="",D338+G338=0),"",D338/(D338+G338))</f>
        <v>0.417338709677419</v>
      </c>
      <c r="K338" s="47" t="n">
        <f aca="false">IF(E338="","",E338/(E338+H338))</f>
        <v>0.403960396039604</v>
      </c>
      <c r="L338" s="76" t="n">
        <f aca="false">IF(OR(K338="",J338=""),"",(J338-K338)*100)</f>
        <v>1.33783136378154</v>
      </c>
      <c r="M338" s="36" t="n">
        <v>2.96262140037222</v>
      </c>
      <c r="N338" s="36" t="n">
        <v>1.31977300368686</v>
      </c>
      <c r="O338" s="36" t="n">
        <f aca="false">SQRT(M338^2+N338^2)</f>
        <v>3.24328943253668</v>
      </c>
      <c r="P338" s="47" t="n">
        <f aca="false">IF(J338="","",MAX(0,J338-1.96*O338/100))</f>
        <v>0.3537702367997</v>
      </c>
      <c r="Q338" s="47" t="n">
        <f aca="false">IF(J338="","",MIN(1,J338+1.96*O338/100))</f>
        <v>0.480907182555138</v>
      </c>
      <c r="R338" s="32" t="str">
        <f aca="false">IF(L338="","",IF(ABS(L338)&lt;=O338,"Yes","No"))</f>
        <v>Yes</v>
      </c>
      <c r="S338" s="32" t="str">
        <f aca="false">IF(L338="","",IF(ABS(L338)&lt;=1.96*O338,"Yes","No"))</f>
        <v>Yes</v>
      </c>
      <c r="T338" s="66" t="n">
        <f aca="false">IF(D338="","",ROUND(SQRT(((D338+G338)*O338/100)^2+(J338*(D338+G338)*0.14577)^2),0))</f>
        <v>34</v>
      </c>
      <c r="U338" s="32"/>
    </row>
    <row r="339" customFormat="false" ht="15" hidden="false" customHeight="false" outlineLevel="0" collapsed="false">
      <c r="A339" s="32" t="s">
        <v>444</v>
      </c>
      <c r="B339" s="32" t="s">
        <v>584</v>
      </c>
      <c r="C339" s="32" t="s">
        <v>588</v>
      </c>
      <c r="D339" s="66" t="n">
        <v>144</v>
      </c>
      <c r="E339" s="66" t="n">
        <v>128</v>
      </c>
      <c r="F339" s="75" t="n">
        <f aca="false">IF(E339="","",D339-E339)</f>
        <v>16</v>
      </c>
      <c r="G339" s="66" t="n">
        <v>192</v>
      </c>
      <c r="H339" s="66" t="n">
        <v>200</v>
      </c>
      <c r="I339" s="75" t="n">
        <f aca="false">IF(H339="","",G339-H339)</f>
        <v>-8</v>
      </c>
      <c r="J339" s="47" t="n">
        <f aca="false">IF(OR(D339="",D339+G339=0),"",D339/(D339+G339))</f>
        <v>0.428571428571429</v>
      </c>
      <c r="K339" s="47" t="n">
        <f aca="false">IF(E339="","",E339/(E339+H339))</f>
        <v>0.390243902439024</v>
      </c>
      <c r="L339" s="76" t="n">
        <f aca="false">IF(OR(K339="",J339=""),"",(J339-K339)*100)</f>
        <v>3.83275261324041</v>
      </c>
      <c r="M339" s="36" t="n">
        <v>2.96262140037222</v>
      </c>
      <c r="N339" s="36" t="n">
        <v>1.31977300368686</v>
      </c>
      <c r="O339" s="36" t="n">
        <f aca="false">SQRT(M339^2+N339^2)</f>
        <v>3.24328943253668</v>
      </c>
      <c r="P339" s="47" t="n">
        <f aca="false">IF(J339="","",MAX(0,J339-1.96*O339/100))</f>
        <v>0.36500295569371</v>
      </c>
      <c r="Q339" s="47" t="n">
        <f aca="false">IF(J339="","",MIN(1,J339+1.96*O339/100))</f>
        <v>0.492139901449148</v>
      </c>
      <c r="R339" s="32" t="str">
        <f aca="false">IF(L339="","",IF(ABS(L339)&lt;=O339,"Yes","No"))</f>
        <v>No</v>
      </c>
      <c r="S339" s="32" t="str">
        <f aca="false">IF(L339="","",IF(ABS(L339)&lt;=1.96*O339,"Yes","No"))</f>
        <v>Yes</v>
      </c>
      <c r="T339" s="66" t="n">
        <f aca="false">IF(D339="","",ROUND(SQRT(((D339+G339)*O339/100)^2+(J339*(D339+G339)*0.14577)^2),0))</f>
        <v>24</v>
      </c>
      <c r="U339" s="32"/>
    </row>
    <row r="340" customFormat="false" ht="15" hidden="false" customHeight="false" outlineLevel="0" collapsed="false">
      <c r="A340" s="32" t="s">
        <v>444</v>
      </c>
      <c r="B340" s="32" t="s">
        <v>589</v>
      </c>
      <c r="C340" s="32" t="s">
        <v>590</v>
      </c>
      <c r="D340" s="66" t="n">
        <v>407</v>
      </c>
      <c r="E340" s="66" t="n">
        <v>412</v>
      </c>
      <c r="F340" s="75" t="n">
        <f aca="false">IF(E340="","",D340-E340)</f>
        <v>-5</v>
      </c>
      <c r="G340" s="66" t="n">
        <v>785</v>
      </c>
      <c r="H340" s="66" t="n">
        <v>767</v>
      </c>
      <c r="I340" s="75" t="n">
        <f aca="false">IF(H340="","",G340-H340)</f>
        <v>18</v>
      </c>
      <c r="J340" s="47" t="n">
        <f aca="false">IF(OR(D340="",D340+G340=0),"",D340/(D340+G340))</f>
        <v>0.341442953020134</v>
      </c>
      <c r="K340" s="47" t="n">
        <f aca="false">IF(E340="","",E340/(E340+H340))</f>
        <v>0.349448685326548</v>
      </c>
      <c r="L340" s="76" t="n">
        <f aca="false">IF(OR(K340="",J340=""),"",(J340-K340)*100)</f>
        <v>-0.800573230641372</v>
      </c>
      <c r="M340" s="36" t="n">
        <v>2.20932000889648</v>
      </c>
      <c r="N340" s="36" t="n">
        <v>1.31977300368686</v>
      </c>
      <c r="O340" s="36" t="n">
        <f aca="false">SQRT(M340^2+N340^2)</f>
        <v>2.57349872410518</v>
      </c>
      <c r="P340" s="47" t="n">
        <f aca="false">IF(J340="","",MAX(0,J340-1.96*O340/100))</f>
        <v>0.291002378027673</v>
      </c>
      <c r="Q340" s="47" t="n">
        <f aca="false">IF(J340="","",MIN(1,J340+1.96*O340/100))</f>
        <v>0.391883528012596</v>
      </c>
      <c r="R340" s="32" t="str">
        <f aca="false">IF(L340="","",IF(ABS(L340)&lt;=O340,"Yes","No"))</f>
        <v>Yes</v>
      </c>
      <c r="S340" s="32" t="str">
        <f aca="false">IF(L340="","",IF(ABS(L340)&lt;=1.96*O340,"Yes","No"))</f>
        <v>Yes</v>
      </c>
      <c r="T340" s="66" t="n">
        <f aca="false">IF(D340="","",ROUND(SQRT(((D340+G340)*O340/100)^2+(J340*(D340+G340)*0.07717)^2),0))</f>
        <v>44</v>
      </c>
      <c r="U340" s="32"/>
    </row>
    <row r="341" customFormat="false" ht="15" hidden="false" customHeight="false" outlineLevel="0" collapsed="false">
      <c r="A341" s="32" t="s">
        <v>444</v>
      </c>
      <c r="B341" s="32" t="s">
        <v>589</v>
      </c>
      <c r="C341" s="32" t="s">
        <v>591</v>
      </c>
      <c r="D341" s="66" t="n">
        <v>348</v>
      </c>
      <c r="E341" s="66" t="n">
        <v>361</v>
      </c>
      <c r="F341" s="75" t="n">
        <f aca="false">IF(E341="","",D341-E341)</f>
        <v>-13</v>
      </c>
      <c r="G341" s="66" t="n">
        <v>638</v>
      </c>
      <c r="H341" s="66" t="n">
        <v>633</v>
      </c>
      <c r="I341" s="75" t="n">
        <f aca="false">IF(H341="","",G341-H341)</f>
        <v>5</v>
      </c>
      <c r="J341" s="47" t="n">
        <f aca="false">IF(OR(D341="",D341+G341=0),"",D341/(D341+G341))</f>
        <v>0.352941176470588</v>
      </c>
      <c r="K341" s="47" t="n">
        <f aca="false">IF(E341="","",E341/(E341+H341))</f>
        <v>0.36317907444668</v>
      </c>
      <c r="L341" s="76" t="n">
        <f aca="false">IF(OR(K341="",J341=""),"",(J341-K341)*100)</f>
        <v>-1.02378979760918</v>
      </c>
      <c r="M341" s="36" t="n">
        <v>2.14581777665897</v>
      </c>
      <c r="N341" s="36" t="n">
        <v>1.31977300368686</v>
      </c>
      <c r="O341" s="36" t="n">
        <f aca="false">SQRT(M341^2+N341^2)</f>
        <v>2.51919326608466</v>
      </c>
      <c r="P341" s="47" t="n">
        <f aca="false">IF(J341="","",MAX(0,J341-1.96*O341/100))</f>
        <v>0.303564988455329</v>
      </c>
      <c r="Q341" s="47" t="n">
        <f aca="false">IF(J341="","",MIN(1,J341+1.96*O341/100))</f>
        <v>0.402317364485848</v>
      </c>
      <c r="R341" s="32" t="str">
        <f aca="false">IF(L341="","",IF(ABS(L341)&lt;=O341,"Yes","No"))</f>
        <v>Yes</v>
      </c>
      <c r="S341" s="32" t="str">
        <f aca="false">IF(L341="","",IF(ABS(L341)&lt;=1.96*O341,"Yes","No"))</f>
        <v>Yes</v>
      </c>
      <c r="T341" s="66" t="n">
        <f aca="false">IF(D341="","",ROUND(SQRT(((D341+G341)*O341/100)^2+(J341*(D341+G341)*0.09272)^2),0))</f>
        <v>41</v>
      </c>
      <c r="U341" s="32"/>
    </row>
    <row r="342" customFormat="false" ht="15" hidden="false" customHeight="false" outlineLevel="0" collapsed="false">
      <c r="A342" s="32" t="s">
        <v>444</v>
      </c>
      <c r="B342" s="32" t="s">
        <v>589</v>
      </c>
      <c r="C342" s="32" t="s">
        <v>592</v>
      </c>
      <c r="D342" s="66" t="n">
        <v>286</v>
      </c>
      <c r="E342" s="66" t="n">
        <v>286</v>
      </c>
      <c r="F342" s="75" t="n">
        <f aca="false">IF(E342="","",D342-E342)</f>
        <v>0</v>
      </c>
      <c r="G342" s="66" t="n">
        <v>590</v>
      </c>
      <c r="H342" s="66" t="n">
        <v>553</v>
      </c>
      <c r="I342" s="75" t="n">
        <f aca="false">IF(H342="","",G342-H342)</f>
        <v>37</v>
      </c>
      <c r="J342" s="47" t="n">
        <f aca="false">IF(OR(D342="",D342+G342=0),"",D342/(D342+G342))</f>
        <v>0.32648401826484</v>
      </c>
      <c r="K342" s="47" t="n">
        <f aca="false">IF(E342="","",E342/(E342+H342))</f>
        <v>0.34088200238379</v>
      </c>
      <c r="L342" s="76" t="n">
        <f aca="false">IF(OR(K342="",J342=""),"",(J342-K342)*100)</f>
        <v>-1.439798411895</v>
      </c>
      <c r="M342" s="36" t="n">
        <v>2.14581777665897</v>
      </c>
      <c r="N342" s="36" t="n">
        <v>1.31977300368686</v>
      </c>
      <c r="O342" s="36" t="n">
        <f aca="false">SQRT(M342^2+N342^2)</f>
        <v>2.51919326608466</v>
      </c>
      <c r="P342" s="47" t="n">
        <f aca="false">IF(J342="","",MAX(0,J342-1.96*O342/100))</f>
        <v>0.277107830249581</v>
      </c>
      <c r="Q342" s="47" t="n">
        <f aca="false">IF(J342="","",MIN(1,J342+1.96*O342/100))</f>
        <v>0.3758602062801</v>
      </c>
      <c r="R342" s="32" t="str">
        <f aca="false">IF(L342="","",IF(ABS(L342)&lt;=O342,"Yes","No"))</f>
        <v>Yes</v>
      </c>
      <c r="S342" s="32" t="str">
        <f aca="false">IF(L342="","",IF(ABS(L342)&lt;=1.96*O342,"Yes","No"))</f>
        <v>Yes</v>
      </c>
      <c r="T342" s="66" t="n">
        <f aca="false">IF(D342="","",ROUND(SQRT(((D342+G342)*O342/100)^2+(J342*(D342+G342)*0.09272)^2),0))</f>
        <v>34</v>
      </c>
      <c r="U342" s="32"/>
    </row>
    <row r="343" customFormat="false" ht="15" hidden="false" customHeight="false" outlineLevel="0" collapsed="false">
      <c r="A343" s="32" t="s">
        <v>444</v>
      </c>
      <c r="B343" s="32" t="s">
        <v>589</v>
      </c>
      <c r="C343" s="32" t="s">
        <v>593</v>
      </c>
      <c r="D343" s="66" t="n">
        <v>296</v>
      </c>
      <c r="E343" s="66" t="n">
        <v>302</v>
      </c>
      <c r="F343" s="75" t="n">
        <f aca="false">IF(E343="","",D343-E343)</f>
        <v>-6</v>
      </c>
      <c r="G343" s="66" t="n">
        <v>600</v>
      </c>
      <c r="H343" s="66" t="n">
        <v>608</v>
      </c>
      <c r="I343" s="75" t="n">
        <f aca="false">IF(H343="","",G343-H343)</f>
        <v>-8</v>
      </c>
      <c r="J343" s="47" t="n">
        <f aca="false">IF(OR(D343="",D343+G343=0),"",D343/(D343+G343))</f>
        <v>0.330357142857143</v>
      </c>
      <c r="K343" s="47" t="n">
        <f aca="false">IF(E343="","",E343/(E343+H343))</f>
        <v>0.331868131868132</v>
      </c>
      <c r="L343" s="76" t="n">
        <f aca="false">IF(OR(K343="",J343=""),"",(J343-K343)*100)</f>
        <v>-0.151098901098901</v>
      </c>
      <c r="M343" s="36" t="n">
        <v>2.14581777665897</v>
      </c>
      <c r="N343" s="36" t="n">
        <v>1.31977300368686</v>
      </c>
      <c r="O343" s="36" t="n">
        <f aca="false">SQRT(M343^2+N343^2)</f>
        <v>2.51919326608466</v>
      </c>
      <c r="P343" s="47" t="n">
        <f aca="false">IF(J343="","",MAX(0,J343-1.96*O343/100))</f>
        <v>0.280980954841884</v>
      </c>
      <c r="Q343" s="47" t="n">
        <f aca="false">IF(J343="","",MIN(1,J343+1.96*O343/100))</f>
        <v>0.379733330872402</v>
      </c>
      <c r="R343" s="32" t="str">
        <f aca="false">IF(L343="","",IF(ABS(L343)&lt;=O343,"Yes","No"))</f>
        <v>Yes</v>
      </c>
      <c r="S343" s="32" t="str">
        <f aca="false">IF(L343="","",IF(ABS(L343)&lt;=1.96*O343,"Yes","No"))</f>
        <v>Yes</v>
      </c>
      <c r="T343" s="66" t="n">
        <f aca="false">IF(D343="","",ROUND(SQRT(((D343+G343)*O343/100)^2+(J343*(D343+G343)*0.09272)^2),0))</f>
        <v>36</v>
      </c>
      <c r="U343" s="32"/>
    </row>
    <row r="344" customFormat="false" ht="15" hidden="false" customHeight="false" outlineLevel="0" collapsed="false">
      <c r="A344" s="32" t="s">
        <v>444</v>
      </c>
      <c r="B344" s="32" t="s">
        <v>594</v>
      </c>
      <c r="C344" s="32" t="s">
        <v>595</v>
      </c>
      <c r="D344" s="66" t="n">
        <v>83</v>
      </c>
      <c r="E344" s="66" t="n">
        <v>92</v>
      </c>
      <c r="F344" s="75" t="n">
        <f aca="false">IF(E344="","",D344-E344)</f>
        <v>-9</v>
      </c>
      <c r="G344" s="66" t="n">
        <v>166</v>
      </c>
      <c r="H344" s="66" t="n">
        <v>167</v>
      </c>
      <c r="I344" s="75" t="n">
        <f aca="false">IF(H344="","",G344-H344)</f>
        <v>-1</v>
      </c>
      <c r="J344" s="47" t="n">
        <f aca="false">IF(OR(D344="",D344+G344=0),"",D344/(D344+G344))</f>
        <v>0.333333333333333</v>
      </c>
      <c r="K344" s="47" t="n">
        <f aca="false">IF(E344="","",E344/(E344+H344))</f>
        <v>0.355212355212355</v>
      </c>
      <c r="L344" s="76" t="n">
        <f aca="false">IF(OR(K344="",J344=""),"",(J344-K344)*100)</f>
        <v>-2.18790218790219</v>
      </c>
      <c r="M344" s="36" t="n">
        <v>2.96262140037222</v>
      </c>
      <c r="N344" s="36" t="n">
        <v>1.31977300368686</v>
      </c>
      <c r="O344" s="36" t="n">
        <f aca="false">SQRT(M344^2+N344^2)</f>
        <v>3.24328943253668</v>
      </c>
      <c r="P344" s="47" t="n">
        <f aca="false">IF(J344="","",MAX(0,J344-1.96*O344/100))</f>
        <v>0.269764860455614</v>
      </c>
      <c r="Q344" s="47" t="n">
        <f aca="false">IF(J344="","",MIN(1,J344+1.96*O344/100))</f>
        <v>0.396901806211052</v>
      </c>
      <c r="R344" s="32" t="str">
        <f aca="false">IF(L344="","",IF(ABS(L344)&lt;=O344,"Yes","No"))</f>
        <v>Yes</v>
      </c>
      <c r="S344" s="32" t="str">
        <f aca="false">IF(L344="","",IF(ABS(L344)&lt;=1.96*O344,"Yes","No"))</f>
        <v>Yes</v>
      </c>
      <c r="T344" s="66" t="n">
        <f aca="false">IF(D344="","",ROUND(SQRT(((D344+G344)*O344/100)^2+(J344*(D344+G344)*0.14577)^2),0))</f>
        <v>15</v>
      </c>
      <c r="U344" s="32"/>
    </row>
    <row r="345" customFormat="false" ht="15" hidden="false" customHeight="false" outlineLevel="0" collapsed="false">
      <c r="A345" s="32" t="s">
        <v>444</v>
      </c>
      <c r="B345" s="32" t="s">
        <v>596</v>
      </c>
      <c r="C345" s="32" t="s">
        <v>597</v>
      </c>
      <c r="D345" s="66" t="n">
        <v>340</v>
      </c>
      <c r="E345" s="66" t="n">
        <v>335</v>
      </c>
      <c r="F345" s="75" t="n">
        <f aca="false">IF(E345="","",D345-E345)</f>
        <v>5</v>
      </c>
      <c r="G345" s="66" t="n">
        <v>592</v>
      </c>
      <c r="H345" s="66" t="n">
        <v>581</v>
      </c>
      <c r="I345" s="75" t="n">
        <f aca="false">IF(H345="","",G345-H345)</f>
        <v>11</v>
      </c>
      <c r="J345" s="47" t="n">
        <f aca="false">IF(OR(D345="",D345+G345=0),"",D345/(D345+G345))</f>
        <v>0.36480686695279</v>
      </c>
      <c r="K345" s="47" t="n">
        <f aca="false">IF(E345="","",E345/(E345+H345))</f>
        <v>0.365720524017467</v>
      </c>
      <c r="L345" s="76" t="n">
        <f aca="false">IF(OR(K345="",J345=""),"",(J345-K345)*100)</f>
        <v>-0.0913657064677553</v>
      </c>
      <c r="M345" s="36" t="n">
        <v>2.14581777665897</v>
      </c>
      <c r="N345" s="36" t="n">
        <v>1.31977300368686</v>
      </c>
      <c r="O345" s="36" t="n">
        <f aca="false">SQRT(M345^2+N345^2)</f>
        <v>2.51919326608466</v>
      </c>
      <c r="P345" s="47" t="n">
        <f aca="false">IF(J345="","",MAX(0,J345-1.96*O345/100))</f>
        <v>0.31543067893753</v>
      </c>
      <c r="Q345" s="47" t="n">
        <f aca="false">IF(J345="","",MIN(1,J345+1.96*O345/100))</f>
        <v>0.414183054968049</v>
      </c>
      <c r="R345" s="32" t="str">
        <f aca="false">IF(L345="","",IF(ABS(L345)&lt;=O345,"Yes","No"))</f>
        <v>Yes</v>
      </c>
      <c r="S345" s="32" t="str">
        <f aca="false">IF(L345="","",IF(ABS(L345)&lt;=1.96*O345,"Yes","No"))</f>
        <v>Yes</v>
      </c>
      <c r="T345" s="66" t="n">
        <f aca="false">IF(D345="","",ROUND(SQRT(((D345+G345)*O345/100)^2+(J345*(D345+G345)*0.09272)^2),0))</f>
        <v>39</v>
      </c>
      <c r="U345" s="32"/>
    </row>
    <row r="346" customFormat="false" ht="15" hidden="false" customHeight="false" outlineLevel="0" collapsed="false">
      <c r="A346" s="32" t="s">
        <v>444</v>
      </c>
      <c r="B346" s="32" t="s">
        <v>598</v>
      </c>
      <c r="C346" s="32" t="s">
        <v>599</v>
      </c>
      <c r="D346" s="66" t="n">
        <v>211</v>
      </c>
      <c r="E346" s="66" t="n">
        <v>210</v>
      </c>
      <c r="F346" s="75" t="n">
        <f aca="false">IF(E346="","",D346-E346)</f>
        <v>1</v>
      </c>
      <c r="G346" s="66" t="n">
        <v>303</v>
      </c>
      <c r="H346" s="66" t="n">
        <v>309</v>
      </c>
      <c r="I346" s="75" t="n">
        <f aca="false">IF(H346="","",G346-H346)</f>
        <v>-6</v>
      </c>
      <c r="J346" s="47" t="n">
        <f aca="false">IF(OR(D346="",D346+G346=0),"",D346/(D346+G346))</f>
        <v>0.410505836575875</v>
      </c>
      <c r="K346" s="47" t="n">
        <f aca="false">IF(E346="","",E346/(E346+H346))</f>
        <v>0.404624277456647</v>
      </c>
      <c r="L346" s="76" t="n">
        <f aca="false">IF(OR(K346="",J346=""),"",(J346-K346)*100)</f>
        <v>0.588155911922805</v>
      </c>
      <c r="M346" s="36" t="n">
        <v>2.96262140037222</v>
      </c>
      <c r="N346" s="36" t="n">
        <v>1.31977300368686</v>
      </c>
      <c r="O346" s="36" t="n">
        <f aca="false">SQRT(M346^2+N346^2)</f>
        <v>3.24328943253668</v>
      </c>
      <c r="P346" s="47" t="n">
        <f aca="false">IF(J346="","",MAX(0,J346-1.96*O346/100))</f>
        <v>0.346937363698157</v>
      </c>
      <c r="Q346" s="47" t="n">
        <f aca="false">IF(J346="","",MIN(1,J346+1.96*O346/100))</f>
        <v>0.474074309453594</v>
      </c>
      <c r="R346" s="32" t="str">
        <f aca="false">IF(L346="","",IF(ABS(L346)&lt;=O346,"Yes","No"))</f>
        <v>Yes</v>
      </c>
      <c r="S346" s="32" t="str">
        <f aca="false">IF(L346="","",IF(ABS(L346)&lt;=1.96*O346,"Yes","No"))</f>
        <v>Yes</v>
      </c>
      <c r="T346" s="66" t="n">
        <f aca="false">IF(D346="","",ROUND(SQRT(((D346+G346)*O346/100)^2+(J346*(D346+G346)*0.14577)^2),0))</f>
        <v>35</v>
      </c>
      <c r="U346" s="32"/>
    </row>
    <row r="347" customFormat="false" ht="15" hidden="false" customHeight="false" outlineLevel="0" collapsed="false">
      <c r="A347" s="32" t="s">
        <v>444</v>
      </c>
      <c r="B347" s="32" t="s">
        <v>600</v>
      </c>
      <c r="C347" s="32" t="s">
        <v>601</v>
      </c>
      <c r="D347" s="66" t="n">
        <v>320</v>
      </c>
      <c r="E347" s="66" t="n">
        <v>331</v>
      </c>
      <c r="F347" s="75" t="n">
        <f aca="false">IF(E347="","",D347-E347)</f>
        <v>-11</v>
      </c>
      <c r="G347" s="66" t="n">
        <v>452</v>
      </c>
      <c r="H347" s="66" t="n">
        <v>458</v>
      </c>
      <c r="I347" s="75" t="n">
        <f aca="false">IF(H347="","",G347-H347)</f>
        <v>-6</v>
      </c>
      <c r="J347" s="47" t="n">
        <f aca="false">IF(OR(D347="",D347+G347=0),"",D347/(D347+G347))</f>
        <v>0.414507772020725</v>
      </c>
      <c r="K347" s="47" t="n">
        <f aca="false">IF(E347="","",E347/(E347+H347))</f>
        <v>0.419518377693283</v>
      </c>
      <c r="L347" s="76" t="n">
        <f aca="false">IF(OR(K347="",J347=""),"",(J347-K347)*100)</f>
        <v>-0.501060567255729</v>
      </c>
      <c r="M347" s="36" t="n">
        <v>2.14581777665897</v>
      </c>
      <c r="N347" s="36" t="n">
        <v>1.31977300368686</v>
      </c>
      <c r="O347" s="36" t="n">
        <f aca="false">SQRT(M347^2+N347^2)</f>
        <v>2.51919326608466</v>
      </c>
      <c r="P347" s="47" t="n">
        <f aca="false">IF(J347="","",MAX(0,J347-1.96*O347/100))</f>
        <v>0.365131584005466</v>
      </c>
      <c r="Q347" s="47" t="n">
        <f aca="false">IF(J347="","",MIN(1,J347+1.96*O347/100))</f>
        <v>0.463883960035985</v>
      </c>
      <c r="R347" s="32" t="str">
        <f aca="false">IF(L347="","",IF(ABS(L347)&lt;=O347,"Yes","No"))</f>
        <v>Yes</v>
      </c>
      <c r="S347" s="32" t="str">
        <f aca="false">IF(L347="","",IF(ABS(L347)&lt;=1.96*O347,"Yes","No"))</f>
        <v>Yes</v>
      </c>
      <c r="T347" s="66" t="n">
        <f aca="false">IF(D347="","",ROUND(SQRT(((D347+G347)*O347/100)^2+(J347*(D347+G347)*0.09272)^2),0))</f>
        <v>35</v>
      </c>
      <c r="U347" s="32"/>
    </row>
    <row r="348" customFormat="false" ht="15" hidden="false" customHeight="false" outlineLevel="0" collapsed="false">
      <c r="A348" s="32" t="s">
        <v>444</v>
      </c>
      <c r="B348" s="32" t="s">
        <v>602</v>
      </c>
      <c r="C348" s="32" t="s">
        <v>603</v>
      </c>
      <c r="D348" s="66" t="n">
        <v>287</v>
      </c>
      <c r="E348" s="66" t="n">
        <v>307</v>
      </c>
      <c r="F348" s="75" t="n">
        <f aca="false">IF(E348="","",D348-E348)</f>
        <v>-20</v>
      </c>
      <c r="G348" s="66" t="n">
        <v>752</v>
      </c>
      <c r="H348" s="66" t="n">
        <v>746</v>
      </c>
      <c r="I348" s="75" t="n">
        <f aca="false">IF(H348="","",G348-H348)</f>
        <v>6</v>
      </c>
      <c r="J348" s="47" t="n">
        <f aca="false">IF(OR(D348="",D348+G348=0),"",D348/(D348+G348))</f>
        <v>0.276227141482194</v>
      </c>
      <c r="K348" s="47" t="n">
        <f aca="false">IF(E348="","",E348/(E348+H348))</f>
        <v>0.291547958214625</v>
      </c>
      <c r="L348" s="76" t="n">
        <f aca="false">IF(OR(K348="",J348=""),"",(J348-K348)*100)</f>
        <v>-1.53208167324305</v>
      </c>
      <c r="M348" s="36" t="n">
        <v>2.14581777665897</v>
      </c>
      <c r="N348" s="36" t="n">
        <v>1.31977300368686</v>
      </c>
      <c r="O348" s="36" t="n">
        <f aca="false">SQRT(M348^2+N348^2)</f>
        <v>2.51919326608466</v>
      </c>
      <c r="P348" s="47" t="n">
        <f aca="false">IF(J348="","",MAX(0,J348-1.96*O348/100))</f>
        <v>0.226850953466935</v>
      </c>
      <c r="Q348" s="47" t="n">
        <f aca="false">IF(J348="","",MIN(1,J348+1.96*O348/100))</f>
        <v>0.325603329497454</v>
      </c>
      <c r="R348" s="32" t="str">
        <f aca="false">IF(L348="","",IF(ABS(L348)&lt;=O348,"Yes","No"))</f>
        <v>Yes</v>
      </c>
      <c r="S348" s="32" t="str">
        <f aca="false">IF(L348="","",IF(ABS(L348)&lt;=1.96*O348,"Yes","No"))</f>
        <v>Yes</v>
      </c>
      <c r="T348" s="66" t="n">
        <f aca="false">IF(D348="","",ROUND(SQRT(((D348+G348)*O348/100)^2+(J348*(D348+G348)*0.09272)^2),0))</f>
        <v>37</v>
      </c>
      <c r="U348" s="32"/>
    </row>
    <row r="349" customFormat="false" ht="15" hidden="false" customHeight="false" outlineLevel="0" collapsed="false">
      <c r="A349" s="32" t="s">
        <v>444</v>
      </c>
      <c r="B349" s="32" t="s">
        <v>602</v>
      </c>
      <c r="C349" s="32" t="s">
        <v>604</v>
      </c>
      <c r="D349" s="66" t="n">
        <v>230</v>
      </c>
      <c r="E349" s="66" t="n">
        <v>232</v>
      </c>
      <c r="F349" s="75" t="n">
        <f aca="false">IF(E349="","",D349-E349)</f>
        <v>-2</v>
      </c>
      <c r="G349" s="66" t="n">
        <v>487</v>
      </c>
      <c r="H349" s="66" t="n">
        <v>487</v>
      </c>
      <c r="I349" s="75" t="n">
        <f aca="false">IF(H349="","",G349-H349)</f>
        <v>0</v>
      </c>
      <c r="J349" s="47" t="n">
        <f aca="false">IF(OR(D349="",D349+G349=0),"",D349/(D349+G349))</f>
        <v>0.320781032078103</v>
      </c>
      <c r="K349" s="47" t="n">
        <f aca="false">IF(E349="","",E349/(E349+H349))</f>
        <v>0.322670375521558</v>
      </c>
      <c r="L349" s="76" t="n">
        <f aca="false">IF(OR(K349="",J349=""),"",(J349-K349)*100)</f>
        <v>-0.188934344345448</v>
      </c>
      <c r="M349" s="36" t="n">
        <v>2.96262140037222</v>
      </c>
      <c r="N349" s="36" t="n">
        <v>1.31977300368686</v>
      </c>
      <c r="O349" s="36" t="n">
        <f aca="false">SQRT(M349^2+N349^2)</f>
        <v>3.24328943253668</v>
      </c>
      <c r="P349" s="47" t="n">
        <f aca="false">IF(J349="","",MAX(0,J349-1.96*O349/100))</f>
        <v>0.257212559200384</v>
      </c>
      <c r="Q349" s="47" t="n">
        <f aca="false">IF(J349="","",MIN(1,J349+1.96*O349/100))</f>
        <v>0.384349504955822</v>
      </c>
      <c r="R349" s="32" t="str">
        <f aca="false">IF(L349="","",IF(ABS(L349)&lt;=O349,"Yes","No"))</f>
        <v>Yes</v>
      </c>
      <c r="S349" s="32" t="str">
        <f aca="false">IF(L349="","",IF(ABS(L349)&lt;=1.96*O349,"Yes","No"))</f>
        <v>Yes</v>
      </c>
      <c r="T349" s="66" t="n">
        <f aca="false">IF(D349="","",ROUND(SQRT(((D349+G349)*O349/100)^2+(J349*(D349+G349)*0.14577)^2),0))</f>
        <v>41</v>
      </c>
      <c r="U349" s="32"/>
    </row>
    <row r="350" customFormat="false" ht="15" hidden="false" customHeight="false" outlineLevel="0" collapsed="false">
      <c r="A350" s="32" t="s">
        <v>444</v>
      </c>
      <c r="B350" s="32" t="s">
        <v>602</v>
      </c>
      <c r="C350" s="32" t="s">
        <v>605</v>
      </c>
      <c r="D350" s="66" t="n">
        <v>175</v>
      </c>
      <c r="E350" s="66" t="n">
        <v>178</v>
      </c>
      <c r="F350" s="75" t="n">
        <f aca="false">IF(E350="","",D350-E350)</f>
        <v>-3</v>
      </c>
      <c r="G350" s="66" t="n">
        <v>443</v>
      </c>
      <c r="H350" s="66" t="n">
        <v>480</v>
      </c>
      <c r="I350" s="75" t="n">
        <f aca="false">IF(H350="","",G350-H350)</f>
        <v>-37</v>
      </c>
      <c r="J350" s="47" t="n">
        <f aca="false">IF(OR(D350="",D350+G350=0),"",D350/(D350+G350))</f>
        <v>0.283171521035599</v>
      </c>
      <c r="K350" s="47" t="n">
        <f aca="false">IF(E350="","",E350/(E350+H350))</f>
        <v>0.270516717325228</v>
      </c>
      <c r="L350" s="76" t="n">
        <f aca="false">IF(OR(K350="",J350=""),"",(J350-K350)*100)</f>
        <v>1.26548037103708</v>
      </c>
      <c r="M350" s="36" t="n">
        <v>2.96262140037222</v>
      </c>
      <c r="N350" s="36" t="n">
        <v>1.31977300368686</v>
      </c>
      <c r="O350" s="36" t="n">
        <f aca="false">SQRT(M350^2+N350^2)</f>
        <v>3.24328943253668</v>
      </c>
      <c r="P350" s="47" t="n">
        <f aca="false">IF(J350="","",MAX(0,J350-1.96*O350/100))</f>
        <v>0.21960304815788</v>
      </c>
      <c r="Q350" s="47" t="n">
        <f aca="false">IF(J350="","",MIN(1,J350+1.96*O350/100))</f>
        <v>0.346739993913318</v>
      </c>
      <c r="R350" s="32" t="str">
        <f aca="false">IF(L350="","",IF(ABS(L350)&lt;=O350,"Yes","No"))</f>
        <v>Yes</v>
      </c>
      <c r="S350" s="32" t="str">
        <f aca="false">IF(L350="","",IF(ABS(L350)&lt;=1.96*O350,"Yes","No"))</f>
        <v>Yes</v>
      </c>
      <c r="T350" s="66" t="n">
        <f aca="false">IF(D350="","",ROUND(SQRT(((D350+G350)*O350/100)^2+(J350*(D350+G350)*0.14577)^2),0))</f>
        <v>32</v>
      </c>
      <c r="U350" s="32"/>
    </row>
    <row r="351" customFormat="false" ht="15" hidden="false" customHeight="false" outlineLevel="0" collapsed="false">
      <c r="A351" s="32" t="s">
        <v>444</v>
      </c>
      <c r="B351" s="32" t="s">
        <v>602</v>
      </c>
      <c r="C351" s="32" t="s">
        <v>606</v>
      </c>
      <c r="D351" s="66" t="n">
        <v>192</v>
      </c>
      <c r="E351" s="66" t="n">
        <v>180</v>
      </c>
      <c r="F351" s="75" t="n">
        <f aca="false">IF(E351="","",D351-E351)</f>
        <v>12</v>
      </c>
      <c r="G351" s="66" t="n">
        <v>408</v>
      </c>
      <c r="H351" s="66" t="n">
        <v>430</v>
      </c>
      <c r="I351" s="75" t="n">
        <f aca="false">IF(H351="","",G351-H351)</f>
        <v>-22</v>
      </c>
      <c r="J351" s="47" t="n">
        <f aca="false">IF(OR(D351="",D351+G351=0),"",D351/(D351+G351))</f>
        <v>0.32</v>
      </c>
      <c r="K351" s="47" t="n">
        <f aca="false">IF(E351="","",E351/(E351+H351))</f>
        <v>0.295081967213115</v>
      </c>
      <c r="L351" s="76" t="n">
        <f aca="false">IF(OR(K351="",J351=""),"",(J351-K351)*100)</f>
        <v>2.49180327868853</v>
      </c>
      <c r="M351" s="36" t="n">
        <v>2.96262140037222</v>
      </c>
      <c r="N351" s="36" t="n">
        <v>1.31977300368686</v>
      </c>
      <c r="O351" s="36" t="n">
        <f aca="false">SQRT(M351^2+N351^2)</f>
        <v>3.24328943253668</v>
      </c>
      <c r="P351" s="47" t="n">
        <f aca="false">IF(J351="","",MAX(0,J351-1.96*O351/100))</f>
        <v>0.256431527122281</v>
      </c>
      <c r="Q351" s="47" t="n">
        <f aca="false">IF(J351="","",MIN(1,J351+1.96*O351/100))</f>
        <v>0.383568472877719</v>
      </c>
      <c r="R351" s="32" t="str">
        <f aca="false">IF(L351="","",IF(ABS(L351)&lt;=O351,"Yes","No"))</f>
        <v>Yes</v>
      </c>
      <c r="S351" s="32" t="str">
        <f aca="false">IF(L351="","",IF(ABS(L351)&lt;=1.96*O351,"Yes","No"))</f>
        <v>Yes</v>
      </c>
      <c r="T351" s="66" t="n">
        <f aca="false">IF(D351="","",ROUND(SQRT(((D351+G351)*O351/100)^2+(J351*(D351+G351)*0.14577)^2),0))</f>
        <v>34</v>
      </c>
      <c r="U351" s="32"/>
    </row>
    <row r="352" customFormat="false" ht="15" hidden="false" customHeight="false" outlineLevel="0" collapsed="false">
      <c r="A352" s="32" t="s">
        <v>444</v>
      </c>
      <c r="B352" s="32" t="s">
        <v>602</v>
      </c>
      <c r="C352" s="32" t="s">
        <v>607</v>
      </c>
      <c r="D352" s="66" t="n">
        <v>319</v>
      </c>
      <c r="E352" s="66" t="n">
        <v>345</v>
      </c>
      <c r="F352" s="75" t="n">
        <f aca="false">IF(E352="","",D352-E352)</f>
        <v>-26</v>
      </c>
      <c r="G352" s="66" t="n">
        <v>569</v>
      </c>
      <c r="H352" s="66" t="n">
        <v>573</v>
      </c>
      <c r="I352" s="75" t="n">
        <f aca="false">IF(H352="","",G352-H352)</f>
        <v>-4</v>
      </c>
      <c r="J352" s="47" t="n">
        <f aca="false">IF(OR(D352="",D352+G352=0),"",D352/(D352+G352))</f>
        <v>0.359234234234234</v>
      </c>
      <c r="K352" s="47" t="n">
        <f aca="false">IF(E352="","",E352/(E352+H352))</f>
        <v>0.375816993464052</v>
      </c>
      <c r="L352" s="76" t="n">
        <f aca="false">IF(OR(K352="",J352=""),"",(J352-K352)*100)</f>
        <v>-1.65827592298181</v>
      </c>
      <c r="M352" s="36" t="n">
        <v>2.14581777665897</v>
      </c>
      <c r="N352" s="36" t="n">
        <v>1.31977300368686</v>
      </c>
      <c r="O352" s="36" t="n">
        <f aca="false">SQRT(M352^2+N352^2)</f>
        <v>2.51919326608466</v>
      </c>
      <c r="P352" s="47" t="n">
        <f aca="false">IF(J352="","",MAX(0,J352-1.96*O352/100))</f>
        <v>0.309858046218975</v>
      </c>
      <c r="Q352" s="47" t="n">
        <f aca="false">IF(J352="","",MIN(1,J352+1.96*O352/100))</f>
        <v>0.408610422249494</v>
      </c>
      <c r="R352" s="32" t="str">
        <f aca="false">IF(L352="","",IF(ABS(L352)&lt;=O352,"Yes","No"))</f>
        <v>Yes</v>
      </c>
      <c r="S352" s="32" t="str">
        <f aca="false">IF(L352="","",IF(ABS(L352)&lt;=1.96*O352,"Yes","No"))</f>
        <v>Yes</v>
      </c>
      <c r="T352" s="66" t="n">
        <f aca="false">IF(D352="","",ROUND(SQRT(((D352+G352)*O352/100)^2+(J352*(D352+G352)*0.09272)^2),0))</f>
        <v>37</v>
      </c>
      <c r="U352" s="32"/>
    </row>
    <row r="353" customFormat="false" ht="15" hidden="false" customHeight="false" outlineLevel="0" collapsed="false">
      <c r="A353" s="32" t="s">
        <v>444</v>
      </c>
      <c r="B353" s="32" t="s">
        <v>608</v>
      </c>
      <c r="C353" s="32" t="s">
        <v>609</v>
      </c>
      <c r="D353" s="66" t="n">
        <v>1063</v>
      </c>
      <c r="E353" s="66" t="n">
        <v>1084</v>
      </c>
      <c r="F353" s="75" t="n">
        <f aca="false">IF(E353="","",D353-E353)</f>
        <v>-21</v>
      </c>
      <c r="G353" s="66" t="n">
        <v>1172</v>
      </c>
      <c r="H353" s="66" t="n">
        <v>1187</v>
      </c>
      <c r="I353" s="75" t="n">
        <f aca="false">IF(H353="","",G353-H353)</f>
        <v>-15</v>
      </c>
      <c r="J353" s="47" t="n">
        <f aca="false">IF(OR(D353="",D353+G353=0),"",D353/(D353+G353))</f>
        <v>0.475615212527964</v>
      </c>
      <c r="K353" s="47" t="n">
        <f aca="false">IF(E353="","",E353/(E353+H353))</f>
        <v>0.477322765301629</v>
      </c>
      <c r="L353" s="76" t="n">
        <f aca="false">IF(OR(K353="",J353=""),"",(J353-K353)*100)</f>
        <v>-0.170755277366508</v>
      </c>
      <c r="M353" s="36" t="n">
        <v>2.20932000889648</v>
      </c>
      <c r="N353" s="36" t="n">
        <v>1.31977300368686</v>
      </c>
      <c r="O353" s="36" t="n">
        <f aca="false">SQRT(M353^2+N353^2)</f>
        <v>2.57349872410518</v>
      </c>
      <c r="P353" s="47" t="n">
        <f aca="false">IF(J353="","",MAX(0,J353-1.96*O353/100))</f>
        <v>0.425174637535503</v>
      </c>
      <c r="Q353" s="47" t="n">
        <f aca="false">IF(J353="","",MIN(1,J353+1.96*O353/100))</f>
        <v>0.526055787520426</v>
      </c>
      <c r="R353" s="32" t="str">
        <f aca="false">IF(L353="","",IF(ABS(L353)&lt;=O353,"Yes","No"))</f>
        <v>Yes</v>
      </c>
      <c r="S353" s="32" t="str">
        <f aca="false">IF(L353="","",IF(ABS(L353)&lt;=1.96*O353,"Yes","No"))</f>
        <v>Yes</v>
      </c>
      <c r="T353" s="66" t="n">
        <f aca="false">IF(D353="","",ROUND(SQRT(((D353+G353)*O353/100)^2+(J353*(D353+G353)*0.07717)^2),0))</f>
        <v>100</v>
      </c>
      <c r="U353" s="32"/>
    </row>
    <row r="354" customFormat="false" ht="15" hidden="false" customHeight="false" outlineLevel="0" collapsed="false">
      <c r="A354" s="32" t="s">
        <v>444</v>
      </c>
      <c r="B354" s="32" t="s">
        <v>608</v>
      </c>
      <c r="C354" s="32" t="s">
        <v>610</v>
      </c>
      <c r="D354" s="66" t="n">
        <v>850</v>
      </c>
      <c r="E354" s="66" t="n">
        <v>880</v>
      </c>
      <c r="F354" s="75" t="n">
        <f aca="false">IF(E354="","",D354-E354)</f>
        <v>-30</v>
      </c>
      <c r="G354" s="66" t="n">
        <v>984</v>
      </c>
      <c r="H354" s="66" t="n">
        <v>960</v>
      </c>
      <c r="I354" s="75" t="n">
        <f aca="false">IF(H354="","",G354-H354)</f>
        <v>24</v>
      </c>
      <c r="J354" s="47" t="n">
        <f aca="false">IF(OR(D354="",D354+G354=0),"",D354/(D354+G354))</f>
        <v>0.463467829880044</v>
      </c>
      <c r="K354" s="47" t="n">
        <f aca="false">IF(E354="","",E354/(E354+H354))</f>
        <v>0.478260869565217</v>
      </c>
      <c r="L354" s="76" t="n">
        <f aca="false">IF(OR(K354="",J354=""),"",(J354-K354)*100)</f>
        <v>-1.47930396851738</v>
      </c>
      <c r="M354" s="36" t="n">
        <v>2.20932000889648</v>
      </c>
      <c r="N354" s="36" t="n">
        <v>1.31977300368686</v>
      </c>
      <c r="O354" s="36" t="n">
        <f aca="false">SQRT(M354^2+N354^2)</f>
        <v>2.57349872410518</v>
      </c>
      <c r="P354" s="47" t="n">
        <f aca="false">IF(J354="","",MAX(0,J354-1.96*O354/100))</f>
        <v>0.413027254887582</v>
      </c>
      <c r="Q354" s="47" t="n">
        <f aca="false">IF(J354="","",MIN(1,J354+1.96*O354/100))</f>
        <v>0.513908404872505</v>
      </c>
      <c r="R354" s="32" t="str">
        <f aca="false">IF(L354="","",IF(ABS(L354)&lt;=O354,"Yes","No"))</f>
        <v>Yes</v>
      </c>
      <c r="S354" s="32" t="str">
        <f aca="false">IF(L354="","",IF(ABS(L354)&lt;=1.96*O354,"Yes","No"))</f>
        <v>Yes</v>
      </c>
      <c r="T354" s="66" t="n">
        <f aca="false">IF(D354="","",ROUND(SQRT(((D354+G354)*O354/100)^2+(J354*(D354+G354)*0.07717)^2),0))</f>
        <v>81</v>
      </c>
      <c r="U354" s="32"/>
    </row>
    <row r="355" customFormat="false" ht="15" hidden="false" customHeight="false" outlineLevel="0" collapsed="false">
      <c r="A355" s="32" t="s">
        <v>444</v>
      </c>
      <c r="B355" s="32" t="s">
        <v>611</v>
      </c>
      <c r="C355" s="32" t="s">
        <v>612</v>
      </c>
      <c r="D355" s="66" t="n">
        <v>410</v>
      </c>
      <c r="E355" s="66" t="n">
        <v>416</v>
      </c>
      <c r="F355" s="75" t="n">
        <f aca="false">IF(E355="","",D355-E355)</f>
        <v>-6</v>
      </c>
      <c r="G355" s="66" t="n">
        <v>651</v>
      </c>
      <c r="H355" s="66" t="n">
        <v>658</v>
      </c>
      <c r="I355" s="75" t="n">
        <f aca="false">IF(H355="","",G355-H355)</f>
        <v>-7</v>
      </c>
      <c r="J355" s="47" t="n">
        <f aca="false">IF(OR(D355="",D355+G355=0),"",D355/(D355+G355))</f>
        <v>0.386427898209237</v>
      </c>
      <c r="K355" s="47" t="n">
        <f aca="false">IF(E355="","",E355/(E355+H355))</f>
        <v>0.387337057728119</v>
      </c>
      <c r="L355" s="76" t="n">
        <f aca="false">IF(OR(K355="",J355=""),"",(J355-K355)*100)</f>
        <v>-0.0909159518882596</v>
      </c>
      <c r="M355" s="36" t="n">
        <v>2.14581777665897</v>
      </c>
      <c r="N355" s="36" t="n">
        <v>1.31977300368686</v>
      </c>
      <c r="O355" s="36" t="n">
        <f aca="false">SQRT(M355^2+N355^2)</f>
        <v>2.51919326608466</v>
      </c>
      <c r="P355" s="47" t="n">
        <f aca="false">IF(J355="","",MAX(0,J355-1.96*O355/100))</f>
        <v>0.337051710193977</v>
      </c>
      <c r="Q355" s="47" t="n">
        <f aca="false">IF(J355="","",MIN(1,J355+1.96*O355/100))</f>
        <v>0.435804086224496</v>
      </c>
      <c r="R355" s="32" t="str">
        <f aca="false">IF(L355="","",IF(ABS(L355)&lt;=O355,"Yes","No"))</f>
        <v>Yes</v>
      </c>
      <c r="S355" s="32" t="str">
        <f aca="false">IF(L355="","",IF(ABS(L355)&lt;=1.96*O355,"Yes","No"))</f>
        <v>Yes</v>
      </c>
      <c r="T355" s="66" t="n">
        <f aca="false">IF(D355="","",ROUND(SQRT(((D355+G355)*O355/100)^2+(J355*(D355+G355)*0.09272)^2),0))</f>
        <v>46</v>
      </c>
      <c r="U355" s="32"/>
    </row>
    <row r="356" customFormat="false" ht="15" hidden="false" customHeight="false" outlineLevel="0" collapsed="false">
      <c r="A356" s="32" t="s">
        <v>444</v>
      </c>
      <c r="B356" s="32" t="s">
        <v>419</v>
      </c>
      <c r="C356" s="32" t="s">
        <v>613</v>
      </c>
      <c r="D356" s="66" t="n">
        <v>539</v>
      </c>
      <c r="E356" s="66" t="n">
        <v>541</v>
      </c>
      <c r="F356" s="75" t="n">
        <f aca="false">IF(E356="","",D356-E356)</f>
        <v>-2</v>
      </c>
      <c r="G356" s="66" t="n">
        <v>1087</v>
      </c>
      <c r="H356" s="66" t="n">
        <v>1106</v>
      </c>
      <c r="I356" s="75" t="n">
        <f aca="false">IF(H356="","",G356-H356)</f>
        <v>-19</v>
      </c>
      <c r="J356" s="47" t="n">
        <f aca="false">IF(OR(D356="",D356+G356=0),"",D356/(D356+G356))</f>
        <v>0.331488314883149</v>
      </c>
      <c r="K356" s="47" t="n">
        <f aca="false">IF(E356="","",E356/(E356+H356))</f>
        <v>0.328476017000607</v>
      </c>
      <c r="L356" s="76" t="n">
        <f aca="false">IF(OR(K356="",J356=""),"",(J356-K356)*100)</f>
        <v>0.301229788254165</v>
      </c>
      <c r="M356" s="36" t="n">
        <v>2.20932000889648</v>
      </c>
      <c r="N356" s="36" t="n">
        <v>1.31977300368686</v>
      </c>
      <c r="O356" s="36" t="n">
        <f aca="false">SQRT(M356^2+N356^2)</f>
        <v>2.57349872410518</v>
      </c>
      <c r="P356" s="47" t="n">
        <f aca="false">IF(J356="","",MAX(0,J356-1.96*O356/100))</f>
        <v>0.281047739890687</v>
      </c>
      <c r="Q356" s="47" t="n">
        <f aca="false">IF(J356="","",MIN(1,J356+1.96*O356/100))</f>
        <v>0.38192888987561</v>
      </c>
      <c r="R356" s="32" t="str">
        <f aca="false">IF(L356="","",IF(ABS(L356)&lt;=O356,"Yes","No"))</f>
        <v>Yes</v>
      </c>
      <c r="S356" s="32" t="str">
        <f aca="false">IF(L356="","",IF(ABS(L356)&lt;=1.96*O356,"Yes","No"))</f>
        <v>Yes</v>
      </c>
      <c r="T356" s="66" t="n">
        <f aca="false">IF(D356="","",ROUND(SQRT(((D356+G356)*O356/100)^2+(J356*(D356+G356)*0.07717)^2),0))</f>
        <v>59</v>
      </c>
      <c r="U356" s="32"/>
    </row>
    <row r="357" customFormat="false" ht="15" hidden="false" customHeight="false" outlineLevel="0" collapsed="false">
      <c r="A357" s="32" t="s">
        <v>444</v>
      </c>
      <c r="B357" s="32" t="s">
        <v>419</v>
      </c>
      <c r="C357" s="32" t="s">
        <v>614</v>
      </c>
      <c r="D357" s="66" t="n">
        <v>596</v>
      </c>
      <c r="E357" s="66" t="n">
        <v>500</v>
      </c>
      <c r="F357" s="75" t="n">
        <f aca="false">IF(E357="","",D357-E357)</f>
        <v>96</v>
      </c>
      <c r="G357" s="66" t="n">
        <v>1201</v>
      </c>
      <c r="H357" s="66" t="n">
        <v>982</v>
      </c>
      <c r="I357" s="75" t="n">
        <f aca="false">IF(H357="","",G357-H357)</f>
        <v>219</v>
      </c>
      <c r="J357" s="47" t="n">
        <f aca="false">IF(OR(D357="",D357+G357=0),"",D357/(D357+G357))</f>
        <v>0.33166388425153</v>
      </c>
      <c r="K357" s="47" t="n">
        <f aca="false">IF(E357="","",E357/(E357+H357))</f>
        <v>0.337381916329285</v>
      </c>
      <c r="L357" s="76" t="n">
        <f aca="false">IF(OR(K357="",J357=""),"",(J357-K357)*100)</f>
        <v>-0.571803207775445</v>
      </c>
      <c r="M357" s="36" t="n">
        <v>2.20932000889648</v>
      </c>
      <c r="N357" s="36" t="n">
        <v>1.31977300368686</v>
      </c>
      <c r="O357" s="36" t="n">
        <f aca="false">SQRT(M357^2+N357^2)</f>
        <v>2.57349872410518</v>
      </c>
      <c r="P357" s="47" t="n">
        <f aca="false">IF(J357="","",MAX(0,J357-1.96*O357/100))</f>
        <v>0.281223309259069</v>
      </c>
      <c r="Q357" s="47" t="n">
        <f aca="false">IF(J357="","",MIN(1,J357+1.96*O357/100))</f>
        <v>0.382104459243992</v>
      </c>
      <c r="R357" s="32" t="str">
        <f aca="false">IF(L357="","",IF(ABS(L357)&lt;=O357,"Yes","No"))</f>
        <v>Yes</v>
      </c>
      <c r="S357" s="32" t="str">
        <f aca="false">IF(L357="","",IF(ABS(L357)&lt;=1.96*O357,"Yes","No"))</f>
        <v>Yes</v>
      </c>
      <c r="T357" s="66" t="n">
        <f aca="false">IF(D357="","",ROUND(SQRT(((D357+G357)*O357/100)^2+(J357*(D357+G357)*0.07717)^2),0))</f>
        <v>65</v>
      </c>
      <c r="U357" s="32"/>
    </row>
    <row r="358" customFormat="false" ht="15" hidden="false" customHeight="false" outlineLevel="0" collapsed="false">
      <c r="A358" s="32" t="s">
        <v>444</v>
      </c>
      <c r="B358" s="32" t="s">
        <v>616</v>
      </c>
      <c r="C358" s="32" t="s">
        <v>616</v>
      </c>
      <c r="D358" s="66" t="n">
        <v>282</v>
      </c>
      <c r="E358" s="66" t="n">
        <v>281</v>
      </c>
      <c r="F358" s="75" t="n">
        <f aca="false">IF(E358="","",D358-E358)</f>
        <v>1</v>
      </c>
      <c r="G358" s="66" t="n">
        <v>325</v>
      </c>
      <c r="H358" s="66" t="n">
        <v>310</v>
      </c>
      <c r="I358" s="75" t="n">
        <f aca="false">IF(H358="","",G358-H358)</f>
        <v>15</v>
      </c>
      <c r="J358" s="47" t="n">
        <f aca="false">IF(OR(D358="",D358+G358=0),"",D358/(D358+G358))</f>
        <v>0.464579901153213</v>
      </c>
      <c r="K358" s="47" t="n">
        <f aca="false">IF(E358="","",E358/(E358+H358))</f>
        <v>0.475465313028765</v>
      </c>
      <c r="L358" s="76" t="n">
        <f aca="false">IF(OR(K358="",J358=""),"",(J358-K358)*100)</f>
        <v>-1.08854118755523</v>
      </c>
      <c r="M358" s="36" t="n">
        <v>2.96262140037222</v>
      </c>
      <c r="N358" s="36" t="n">
        <v>1.31977300368686</v>
      </c>
      <c r="O358" s="36" t="n">
        <f aca="false">SQRT(M358^2+N358^2)</f>
        <v>3.24328943253668</v>
      </c>
      <c r="P358" s="47" t="n">
        <f aca="false">IF(J358="","",MAX(0,J358-1.96*O358/100))</f>
        <v>0.401011428275494</v>
      </c>
      <c r="Q358" s="47" t="n">
        <f aca="false">IF(J358="","",MIN(1,J358+1.96*O358/100))</f>
        <v>0.528148374030931</v>
      </c>
      <c r="R358" s="32" t="str">
        <f aca="false">IF(L358="","",IF(ABS(L358)&lt;=O358,"Yes","No"))</f>
        <v>Yes</v>
      </c>
      <c r="S358" s="32" t="str">
        <f aca="false">IF(L358="","",IF(ABS(L358)&lt;=1.96*O358,"Yes","No"))</f>
        <v>Yes</v>
      </c>
      <c r="T358" s="66" t="n">
        <f aca="false">IF(D358="","",ROUND(SQRT(((D358+G358)*O358/100)^2+(J358*(D358+G358)*0.14577)^2),0))</f>
        <v>46</v>
      </c>
      <c r="U358" s="32"/>
    </row>
    <row r="359" customFormat="false" ht="15" hidden="false" customHeight="false" outlineLevel="0" collapsed="false">
      <c r="A359" s="32" t="s">
        <v>444</v>
      </c>
      <c r="B359" s="32" t="s">
        <v>617</v>
      </c>
      <c r="C359" s="32" t="s">
        <v>618</v>
      </c>
      <c r="D359" s="66" t="n">
        <v>499</v>
      </c>
      <c r="E359" s="66" t="n">
        <v>514</v>
      </c>
      <c r="F359" s="75" t="n">
        <f aca="false">IF(E359="","",D359-E359)</f>
        <v>-15</v>
      </c>
      <c r="G359" s="66" t="n">
        <v>699</v>
      </c>
      <c r="H359" s="66" t="n">
        <v>713</v>
      </c>
      <c r="I359" s="75" t="n">
        <f aca="false">IF(H359="","",G359-H359)</f>
        <v>-14</v>
      </c>
      <c r="J359" s="47" t="n">
        <f aca="false">IF(OR(D359="",D359+G359=0),"",D359/(D359+G359))</f>
        <v>0.41652754590985</v>
      </c>
      <c r="K359" s="47" t="n">
        <f aca="false">IF(E359="","",E359/(E359+H359))</f>
        <v>0.418907905460473</v>
      </c>
      <c r="L359" s="76" t="n">
        <f aca="false">IF(OR(K359="",J359=""),"",(J359-K359)*100)</f>
        <v>-0.238035955062293</v>
      </c>
      <c r="M359" s="36" t="n">
        <v>2.20932000889648</v>
      </c>
      <c r="N359" s="36" t="n">
        <v>1.31977300368686</v>
      </c>
      <c r="O359" s="36" t="n">
        <f aca="false">SQRT(M359^2+N359^2)</f>
        <v>2.57349872410518</v>
      </c>
      <c r="P359" s="47" t="n">
        <f aca="false">IF(J359="","",MAX(0,J359-1.96*O359/100))</f>
        <v>0.366086970917388</v>
      </c>
      <c r="Q359" s="47" t="n">
        <f aca="false">IF(J359="","",MIN(1,J359+1.96*O359/100))</f>
        <v>0.466968120902311</v>
      </c>
      <c r="R359" s="32" t="str">
        <f aca="false">IF(L359="","",IF(ABS(L359)&lt;=O359,"Yes","No"))</f>
        <v>Yes</v>
      </c>
      <c r="S359" s="32" t="str">
        <f aca="false">IF(L359="","",IF(ABS(L359)&lt;=1.96*O359,"Yes","No"))</f>
        <v>Yes</v>
      </c>
      <c r="T359" s="66" t="n">
        <f aca="false">IF(D359="","",ROUND(SQRT(((D359+G359)*O359/100)^2+(J359*(D359+G359)*0.07717)^2),0))</f>
        <v>49</v>
      </c>
      <c r="U359" s="32"/>
    </row>
    <row r="360" customFormat="false" ht="15" hidden="false" customHeight="false" outlineLevel="0" collapsed="false">
      <c r="A360" s="32" t="s">
        <v>444</v>
      </c>
      <c r="B360" s="32" t="s">
        <v>617</v>
      </c>
      <c r="C360" s="32" t="s">
        <v>619</v>
      </c>
      <c r="D360" s="66" t="n">
        <v>409</v>
      </c>
      <c r="E360" s="66" t="n">
        <v>425</v>
      </c>
      <c r="F360" s="75" t="n">
        <f aca="false">IF(E360="","",D360-E360)</f>
        <v>-16</v>
      </c>
      <c r="G360" s="66" t="n">
        <v>676</v>
      </c>
      <c r="H360" s="66" t="n">
        <v>656</v>
      </c>
      <c r="I360" s="75" t="n">
        <f aca="false">IF(H360="","",G360-H360)</f>
        <v>20</v>
      </c>
      <c r="J360" s="47" t="n">
        <f aca="false">IF(OR(D360="",D360+G360=0),"",D360/(D360+G360))</f>
        <v>0.376958525345622</v>
      </c>
      <c r="K360" s="47" t="n">
        <f aca="false">IF(E360="","",E360/(E360+H360))</f>
        <v>0.393154486586494</v>
      </c>
      <c r="L360" s="76" t="n">
        <f aca="false">IF(OR(K360="",J360=""),"",(J360-K360)*100)</f>
        <v>-1.61959612408719</v>
      </c>
      <c r="M360" s="36" t="n">
        <v>2.14581777665897</v>
      </c>
      <c r="N360" s="36" t="n">
        <v>1.31977300368686</v>
      </c>
      <c r="O360" s="36" t="n">
        <f aca="false">SQRT(M360^2+N360^2)</f>
        <v>2.51919326608466</v>
      </c>
      <c r="P360" s="47" t="n">
        <f aca="false">IF(J360="","",MAX(0,J360-1.96*O360/100))</f>
        <v>0.327582337330363</v>
      </c>
      <c r="Q360" s="47" t="n">
        <f aca="false">IF(J360="","",MIN(1,J360+1.96*O360/100))</f>
        <v>0.426334713360881</v>
      </c>
      <c r="R360" s="32" t="str">
        <f aca="false">IF(L360="","",IF(ABS(L360)&lt;=O360,"Yes","No"))</f>
        <v>Yes</v>
      </c>
      <c r="S360" s="32" t="str">
        <f aca="false">IF(L360="","",IF(ABS(L360)&lt;=1.96*O360,"Yes","No"))</f>
        <v>Yes</v>
      </c>
      <c r="T360" s="66" t="n">
        <f aca="false">IF(D360="","",ROUND(SQRT(((D360+G360)*O360/100)^2+(J360*(D360+G360)*0.09272)^2),0))</f>
        <v>47</v>
      </c>
      <c r="U360" s="32"/>
    </row>
    <row r="361" customFormat="false" ht="15" hidden="false" customHeight="false" outlineLevel="0" collapsed="false">
      <c r="A361" s="32" t="s">
        <v>444</v>
      </c>
      <c r="B361" s="32" t="s">
        <v>617</v>
      </c>
      <c r="C361" s="32" t="s">
        <v>620</v>
      </c>
      <c r="D361" s="66" t="n">
        <v>572</v>
      </c>
      <c r="E361" s="66" t="n">
        <v>624</v>
      </c>
      <c r="F361" s="75" t="n">
        <f aca="false">IF(E361="","",D361-E361)</f>
        <v>-52</v>
      </c>
      <c r="G361" s="66" t="n">
        <v>648</v>
      </c>
      <c r="H361" s="66" t="n">
        <v>618</v>
      </c>
      <c r="I361" s="75" t="n">
        <f aca="false">IF(H361="","",G361-H361)</f>
        <v>30</v>
      </c>
      <c r="J361" s="47" t="n">
        <f aca="false">IF(OR(D361="",D361+G361=0),"",D361/(D361+G361))</f>
        <v>0.468852459016393</v>
      </c>
      <c r="K361" s="47" t="n">
        <f aca="false">IF(E361="","",E361/(E361+H361))</f>
        <v>0.502415458937198</v>
      </c>
      <c r="L361" s="76" t="n">
        <f aca="false">IF(OR(K361="",J361=""),"",(J361-K361)*100)</f>
        <v>-3.35629999208046</v>
      </c>
      <c r="M361" s="36" t="n">
        <v>2.20932000889648</v>
      </c>
      <c r="N361" s="36" t="n">
        <v>1.31977300368686</v>
      </c>
      <c r="O361" s="36" t="n">
        <f aca="false">SQRT(M361^2+N361^2)</f>
        <v>2.57349872410518</v>
      </c>
      <c r="P361" s="47" t="n">
        <f aca="false">IF(J361="","",MAX(0,J361-1.96*O361/100))</f>
        <v>0.418411884023932</v>
      </c>
      <c r="Q361" s="47" t="n">
        <f aca="false">IF(J361="","",MIN(1,J361+1.96*O361/100))</f>
        <v>0.519293034008855</v>
      </c>
      <c r="R361" s="32" t="str">
        <f aca="false">IF(L361="","",IF(ABS(L361)&lt;=O361,"Yes","No"))</f>
        <v>No</v>
      </c>
      <c r="S361" s="32" t="str">
        <f aca="false">IF(L361="","",IF(ABS(L361)&lt;=1.96*O361,"Yes","No"))</f>
        <v>Yes</v>
      </c>
      <c r="T361" s="66" t="n">
        <f aca="false">IF(D361="","",ROUND(SQRT(((D361+G361)*O361/100)^2+(J361*(D361+G361)*0.07717)^2),0))</f>
        <v>54</v>
      </c>
      <c r="U361" s="32"/>
    </row>
    <row r="362" customFormat="false" ht="15" hidden="false" customHeight="false" outlineLevel="0" collapsed="false">
      <c r="A362" s="32" t="s">
        <v>444</v>
      </c>
      <c r="B362" s="32" t="s">
        <v>617</v>
      </c>
      <c r="C362" s="32" t="s">
        <v>621</v>
      </c>
      <c r="D362" s="66" t="n">
        <v>290</v>
      </c>
      <c r="E362" s="66" t="n">
        <v>284</v>
      </c>
      <c r="F362" s="75" t="n">
        <f aca="false">IF(E362="","",D362-E362)</f>
        <v>6</v>
      </c>
      <c r="G362" s="66" t="n">
        <v>405</v>
      </c>
      <c r="H362" s="66" t="n">
        <v>414</v>
      </c>
      <c r="I362" s="75" t="n">
        <f aca="false">IF(H362="","",G362-H362)</f>
        <v>-9</v>
      </c>
      <c r="J362" s="47" t="n">
        <f aca="false">IF(OR(D362="",D362+G362=0),"",D362/(D362+G362))</f>
        <v>0.41726618705036</v>
      </c>
      <c r="K362" s="47" t="n">
        <f aca="false">IF(E362="","",E362/(E362+H362))</f>
        <v>0.406876790830946</v>
      </c>
      <c r="L362" s="76" t="n">
        <f aca="false">IF(OR(K362="",J362=""),"",(J362-K362)*100)</f>
        <v>1.03893962194141</v>
      </c>
      <c r="M362" s="36" t="n">
        <v>2.96262140037222</v>
      </c>
      <c r="N362" s="36" t="n">
        <v>1.31977300368686</v>
      </c>
      <c r="O362" s="36" t="n">
        <f aca="false">SQRT(M362^2+N362^2)</f>
        <v>3.24328943253668</v>
      </c>
      <c r="P362" s="47" t="n">
        <f aca="false">IF(J362="","",MAX(0,J362-1.96*O362/100))</f>
        <v>0.353697714172641</v>
      </c>
      <c r="Q362" s="47" t="n">
        <f aca="false">IF(J362="","",MIN(1,J362+1.96*O362/100))</f>
        <v>0.480834659928079</v>
      </c>
      <c r="R362" s="32" t="str">
        <f aca="false">IF(L362="","",IF(ABS(L362)&lt;=O362,"Yes","No"))</f>
        <v>Yes</v>
      </c>
      <c r="S362" s="32" t="str">
        <f aca="false">IF(L362="","",IF(ABS(L362)&lt;=1.96*O362,"Yes","No"))</f>
        <v>Yes</v>
      </c>
      <c r="T362" s="66" t="n">
        <f aca="false">IF(D362="","",ROUND(SQRT(((D362+G362)*O362/100)^2+(J362*(D362+G362)*0.14577)^2),0))</f>
        <v>48</v>
      </c>
      <c r="U362" s="32"/>
    </row>
    <row r="363" customFormat="false" ht="15" hidden="false" customHeight="false" outlineLevel="0" collapsed="false">
      <c r="A363" s="32" t="s">
        <v>444</v>
      </c>
      <c r="B363" s="32" t="s">
        <v>622</v>
      </c>
      <c r="C363" s="32" t="s">
        <v>623</v>
      </c>
      <c r="D363" s="66" t="n">
        <v>634</v>
      </c>
      <c r="E363" s="66" t="n">
        <v>648</v>
      </c>
      <c r="F363" s="75" t="n">
        <f aca="false">IF(E363="","",D363-E363)</f>
        <v>-14</v>
      </c>
      <c r="G363" s="66" t="n">
        <v>448</v>
      </c>
      <c r="H363" s="66" t="n">
        <v>462</v>
      </c>
      <c r="I363" s="75" t="n">
        <f aca="false">IF(H363="","",G363-H363)</f>
        <v>-14</v>
      </c>
      <c r="J363" s="47" t="n">
        <f aca="false">IF(OR(D363="",D363+G363=0),"",D363/(D363+G363))</f>
        <v>0.585951940850277</v>
      </c>
      <c r="K363" s="47" t="n">
        <f aca="false">IF(E363="","",E363/(E363+H363))</f>
        <v>0.583783783783784</v>
      </c>
      <c r="L363" s="76" t="n">
        <f aca="false">IF(OR(K363="",J363=""),"",(J363-K363)*100)</f>
        <v>0.216815706649343</v>
      </c>
      <c r="M363" s="36" t="n">
        <v>2.14581777665897</v>
      </c>
      <c r="N363" s="36" t="n">
        <v>1.31977300368686</v>
      </c>
      <c r="O363" s="36" t="n">
        <f aca="false">SQRT(M363^2+N363^2)</f>
        <v>2.51919326608466</v>
      </c>
      <c r="P363" s="47" t="n">
        <f aca="false">IF(J363="","",MAX(0,J363-1.96*O363/100))</f>
        <v>0.536575752835018</v>
      </c>
      <c r="Q363" s="47" t="n">
        <f aca="false">IF(J363="","",MIN(1,J363+1.96*O363/100))</f>
        <v>0.635328128865537</v>
      </c>
      <c r="R363" s="32" t="str">
        <f aca="false">IF(L363="","",IF(ABS(L363)&lt;=O363,"Yes","No"))</f>
        <v>Yes</v>
      </c>
      <c r="S363" s="32" t="str">
        <f aca="false">IF(L363="","",IF(ABS(L363)&lt;=1.96*O363,"Yes","No"))</f>
        <v>Yes</v>
      </c>
      <c r="T363" s="66" t="n">
        <f aca="false">IF(D363="","",ROUND(SQRT(((D363+G363)*O363/100)^2+(J363*(D363+G363)*0.09272)^2),0))</f>
        <v>65</v>
      </c>
      <c r="U363" s="32"/>
    </row>
    <row r="364" customFormat="false" ht="15" hidden="false" customHeight="false" outlineLevel="0" collapsed="false">
      <c r="A364" s="32" t="s">
        <v>444</v>
      </c>
      <c r="B364" s="32" t="s">
        <v>622</v>
      </c>
      <c r="C364" s="32" t="s">
        <v>624</v>
      </c>
      <c r="D364" s="66" t="n">
        <v>500</v>
      </c>
      <c r="E364" s="66" t="n">
        <v>491</v>
      </c>
      <c r="F364" s="75" t="n">
        <f aca="false">IF(E364="","",D364-E364)</f>
        <v>9</v>
      </c>
      <c r="G364" s="66" t="n">
        <v>383</v>
      </c>
      <c r="H364" s="66" t="n">
        <v>402</v>
      </c>
      <c r="I364" s="75" t="n">
        <f aca="false">IF(H364="","",G364-H364)</f>
        <v>-19</v>
      </c>
      <c r="J364" s="47" t="n">
        <f aca="false">IF(OR(D364="",D364+G364=0),"",D364/(D364+G364))</f>
        <v>0.566251415628539</v>
      </c>
      <c r="K364" s="47" t="n">
        <f aca="false">IF(E364="","",E364/(E364+H364))</f>
        <v>0.5498320268757</v>
      </c>
      <c r="L364" s="76" t="n">
        <f aca="false">IF(OR(K364="",J364=""),"",(J364-K364)*100)</f>
        <v>1.64193887528392</v>
      </c>
      <c r="M364" s="36" t="n">
        <v>2.14581777665897</v>
      </c>
      <c r="N364" s="36" t="n">
        <v>1.31977300368686</v>
      </c>
      <c r="O364" s="36" t="n">
        <f aca="false">SQRT(M364^2+N364^2)</f>
        <v>2.51919326608466</v>
      </c>
      <c r="P364" s="47" t="n">
        <f aca="false">IF(J364="","",MAX(0,J364-1.96*O364/100))</f>
        <v>0.51687522761328</v>
      </c>
      <c r="Q364" s="47" t="n">
        <f aca="false">IF(J364="","",MIN(1,J364+1.96*O364/100))</f>
        <v>0.615627603643798</v>
      </c>
      <c r="R364" s="32" t="str">
        <f aca="false">IF(L364="","",IF(ABS(L364)&lt;=O364,"Yes","No"))</f>
        <v>Yes</v>
      </c>
      <c r="S364" s="32" t="str">
        <f aca="false">IF(L364="","",IF(ABS(L364)&lt;=1.96*O364,"Yes","No"))</f>
        <v>Yes</v>
      </c>
      <c r="T364" s="66" t="n">
        <f aca="false">IF(D364="","",ROUND(SQRT(((D364+G364)*O364/100)^2+(J364*(D364+G364)*0.09272)^2),0))</f>
        <v>51</v>
      </c>
      <c r="U364" s="32"/>
    </row>
    <row r="365" customFormat="false" ht="15" hidden="false" customHeight="false" outlineLevel="0" collapsed="false">
      <c r="A365" s="32" t="s">
        <v>444</v>
      </c>
      <c r="B365" s="32" t="s">
        <v>622</v>
      </c>
      <c r="C365" s="32" t="s">
        <v>625</v>
      </c>
      <c r="D365" s="66" t="n">
        <v>770</v>
      </c>
      <c r="E365" s="66" t="n">
        <v>758</v>
      </c>
      <c r="F365" s="75" t="n">
        <f aca="false">IF(E365="","",D365-E365)</f>
        <v>12</v>
      </c>
      <c r="G365" s="66" t="n">
        <v>670</v>
      </c>
      <c r="H365" s="66" t="n">
        <v>674</v>
      </c>
      <c r="I365" s="75" t="n">
        <f aca="false">IF(H365="","",G365-H365)</f>
        <v>-4</v>
      </c>
      <c r="J365" s="47" t="n">
        <f aca="false">IF(OR(D365="",D365+G365=0),"",D365/(D365+G365))</f>
        <v>0.534722222222222</v>
      </c>
      <c r="K365" s="47" t="n">
        <f aca="false">IF(E365="","",E365/(E365+H365))</f>
        <v>0.529329608938548</v>
      </c>
      <c r="L365" s="76" t="n">
        <f aca="false">IF(OR(K365="",J365=""),"",(J365-K365)*100)</f>
        <v>0.539261328367469</v>
      </c>
      <c r="M365" s="36" t="n">
        <v>2.20932000889648</v>
      </c>
      <c r="N365" s="36" t="n">
        <v>1.31977300368686</v>
      </c>
      <c r="O365" s="36" t="n">
        <f aca="false">SQRT(M365^2+N365^2)</f>
        <v>2.57349872410518</v>
      </c>
      <c r="P365" s="47" t="n">
        <f aca="false">IF(J365="","",MAX(0,J365-1.96*O365/100))</f>
        <v>0.484281647229761</v>
      </c>
      <c r="Q365" s="47" t="n">
        <f aca="false">IF(J365="","",MIN(1,J365+1.96*O365/100))</f>
        <v>0.585162797214684</v>
      </c>
      <c r="R365" s="32" t="str">
        <f aca="false">IF(L365="","",IF(ABS(L365)&lt;=O365,"Yes","No"))</f>
        <v>Yes</v>
      </c>
      <c r="S365" s="32" t="str">
        <f aca="false">IF(L365="","",IF(ABS(L365)&lt;=1.96*O365,"Yes","No"))</f>
        <v>Yes</v>
      </c>
      <c r="T365" s="66" t="n">
        <f aca="false">IF(D365="","",ROUND(SQRT(((D365+G365)*O365/100)^2+(J365*(D365+G365)*0.07717)^2),0))</f>
        <v>70</v>
      </c>
      <c r="U365" s="32"/>
    </row>
    <row r="366" customFormat="false" ht="15" hidden="false" customHeight="false" outlineLevel="0" collapsed="false">
      <c r="A366" s="32" t="s">
        <v>444</v>
      </c>
      <c r="B366" s="32" t="s">
        <v>626</v>
      </c>
      <c r="C366" s="32" t="s">
        <v>626</v>
      </c>
      <c r="D366" s="66" t="n">
        <v>639</v>
      </c>
      <c r="E366" s="66" t="n">
        <v>634</v>
      </c>
      <c r="F366" s="75" t="n">
        <f aca="false">IF(E366="","",D366-E366)</f>
        <v>5</v>
      </c>
      <c r="G366" s="66" t="n">
        <v>887</v>
      </c>
      <c r="H366" s="66" t="n">
        <v>856</v>
      </c>
      <c r="I366" s="75" t="n">
        <f aca="false">IF(H366="","",G366-H366)</f>
        <v>31</v>
      </c>
      <c r="J366" s="47" t="n">
        <f aca="false">IF(OR(D366="",D366+G366=0),"",D366/(D366+G366))</f>
        <v>0.418741808650066</v>
      </c>
      <c r="K366" s="47" t="n">
        <f aca="false">IF(E366="","",E366/(E366+H366))</f>
        <v>0.425503355704698</v>
      </c>
      <c r="L366" s="76" t="n">
        <f aca="false">IF(OR(K366="",J366=""),"",(J366-K366)*100)</f>
        <v>-0.676154705463244</v>
      </c>
      <c r="M366" s="36" t="n">
        <v>2.20932000889648</v>
      </c>
      <c r="N366" s="36" t="n">
        <v>1.31977300368686</v>
      </c>
      <c r="O366" s="36" t="n">
        <f aca="false">SQRT(M366^2+N366^2)</f>
        <v>2.57349872410518</v>
      </c>
      <c r="P366" s="47" t="n">
        <f aca="false">IF(J366="","",MAX(0,J366-1.96*O366/100))</f>
        <v>0.368301233657604</v>
      </c>
      <c r="Q366" s="47" t="n">
        <f aca="false">IF(J366="","",MIN(1,J366+1.96*O366/100))</f>
        <v>0.469182383642527</v>
      </c>
      <c r="R366" s="32" t="str">
        <f aca="false">IF(L366="","",IF(ABS(L366)&lt;=O366,"Yes","No"))</f>
        <v>Yes</v>
      </c>
      <c r="S366" s="32" t="str">
        <f aca="false">IF(L366="","",IF(ABS(L366)&lt;=1.96*O366,"Yes","No"))</f>
        <v>Yes</v>
      </c>
      <c r="T366" s="66" t="n">
        <f aca="false">IF(D366="","",ROUND(SQRT(((D366+G366)*O366/100)^2+(J366*(D366+G366)*0.07717)^2),0))</f>
        <v>63</v>
      </c>
      <c r="U366" s="32"/>
    </row>
    <row r="368" customFormat="false" ht="15" hidden="false" customHeight="false" outlineLevel="0" collapsed="false">
      <c r="A368" s="20" t="s">
        <v>763</v>
      </c>
      <c r="B368" s="44"/>
      <c r="C368" s="44"/>
      <c r="D368" s="77" t="n">
        <f aca="false">SUMIF(E2:E366,"&lt;&gt;",D2:D366)</f>
        <v>193351</v>
      </c>
      <c r="E368" s="77" t="n">
        <f aca="false">SUM(E2:E366)</f>
        <v>195077</v>
      </c>
      <c r="F368" s="78" t="n">
        <f aca="false">D368-E368</f>
        <v>-1726</v>
      </c>
      <c r="G368" s="77" t="n">
        <f aca="false">SUMIF(H2:H366,"&lt;&gt;",G2:G366)</f>
        <v>200567</v>
      </c>
      <c r="H368" s="77" t="n">
        <f aca="false">SUM(H2:H366)</f>
        <v>200918</v>
      </c>
      <c r="I368" s="78" t="n">
        <f aca="false">G368-H368</f>
        <v>-351</v>
      </c>
      <c r="J368" s="46" t="n">
        <f aca="false">D368/(D368+G368)</f>
        <v>0.490840733350596</v>
      </c>
      <c r="K368" s="46" t="n">
        <f aca="false">E368/(E368+H368)</f>
        <v>0.492624906880137</v>
      </c>
      <c r="L368" s="79" t="n">
        <f aca="false">(J368-K368)*100</f>
        <v>-0.178417352954158</v>
      </c>
      <c r="M368" s="45" t="n">
        <v>0</v>
      </c>
      <c r="N368" s="45" t="n">
        <v>1.31977300368686</v>
      </c>
      <c r="O368" s="45" t="n">
        <f aca="false">SQRT(M368^2+N368^2)</f>
        <v>1.31977300368686</v>
      </c>
      <c r="P368" s="46" t="n">
        <f aca="false">J368-1.96*O368/100</f>
        <v>0.464973182478333</v>
      </c>
      <c r="Q368" s="46" t="n">
        <f aca="false">J368+1.96*O368/100</f>
        <v>0.516708284222858</v>
      </c>
      <c r="R368" s="44" t="str">
        <f aca="false">IF(ABS(L368)&lt;=O368,"Yes","No")</f>
        <v>Yes</v>
      </c>
      <c r="S368" s="44" t="str">
        <f aca="false">IF(ABS(L368)&lt;=1.96*O368,"Yes","No")</f>
        <v>Yes</v>
      </c>
      <c r="T368" s="77" t="n">
        <f aca="false">ROUND(SQRT(((D368+G368)*O368/100)^2+(J368*(D368+G368)*0.04477)^2),0)</f>
        <v>10098</v>
      </c>
    </row>
    <row r="369" customFormat="false" ht="15" hidden="false" customHeight="false" outlineLevel="0" collapsed="false">
      <c r="A369" s="20" t="s">
        <v>764</v>
      </c>
      <c r="B369" s="44"/>
      <c r="C369" s="44"/>
      <c r="D369" s="77" t="n">
        <f aca="false">SUM(D2:D366)</f>
        <v>196250</v>
      </c>
      <c r="E369" s="77"/>
      <c r="F369" s="78"/>
      <c r="G369" s="77" t="n">
        <f aca="false">SUM(G2:G366)</f>
        <v>202070</v>
      </c>
      <c r="H369" s="77"/>
      <c r="I369" s="78"/>
      <c r="J369" s="46" t="n">
        <f aca="false">D369/(D369+G369)</f>
        <v>0.492694316127737</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26.4033613445378</v>
      </c>
    </row>
    <row r="372" customFormat="false" ht="15" hidden="false" customHeight="false" outlineLevel="0" collapsed="false">
      <c r="A372" s="2" t="s">
        <v>766</v>
      </c>
      <c r="F372" s="80" t="n">
        <f aca="false">(SUMIF(I2:I366,"&gt;0")-SUMIF(I2:I366,"&lt;0"))/COUNT(I2:I366)</f>
        <v>23.3529411764706</v>
      </c>
    </row>
    <row r="373" customFormat="false" ht="15" hidden="false" customHeight="false" outlineLevel="0" collapsed="false">
      <c r="A373" s="2" t="s">
        <v>767</v>
      </c>
      <c r="F373" s="81" t="n">
        <f aca="false">(SUMIF(L2:L366,"&gt;0")-SUMIF(L2:L366,"&lt;0"))/COUNT(L2:L366)</f>
        <v>1.72267143424893</v>
      </c>
    </row>
    <row r="374" customFormat="false" ht="15" hidden="false" customHeight="false" outlineLevel="0" collapsed="false">
      <c r="A374" s="5" t="s">
        <v>768</v>
      </c>
      <c r="F374" s="82" t="n">
        <f aca="false">SQRT(SUMSQ(L2:L366)/COUNT(L2:L366))</f>
        <v>2.35256187207246</v>
      </c>
    </row>
    <row r="375" customFormat="false" ht="15" hidden="false" customHeight="false" outlineLevel="0" collapsed="false">
      <c r="A375" s="5" t="s">
        <v>769</v>
      </c>
      <c r="F375" s="83" t="n">
        <f aca="false">L368</f>
        <v>-0.178417352954158</v>
      </c>
    </row>
    <row r="376" customFormat="false" ht="15" hidden="false" customHeight="false" outlineLevel="0" collapsed="false">
      <c r="A376" s="5" t="s">
        <v>770</v>
      </c>
      <c r="F376" s="82" t="n">
        <f aca="false">SQRT((SUMSQ(L2:L366)-2*L368*SUM(L2:L366)+COUNT(L2:L366)*L368^2)/COUNT(L2:L366))</f>
        <v>2.37207367828659</v>
      </c>
    </row>
    <row r="377" customFormat="false" ht="15" hidden="false" customHeight="false" outlineLevel="0" collapsed="false">
      <c r="A377" s="2" t="s">
        <v>771</v>
      </c>
      <c r="F377" s="84" t="n">
        <f aca="false">D368/E368-1</f>
        <v>-0.00884778830923172</v>
      </c>
    </row>
    <row r="378" customFormat="false" ht="15" hidden="false" customHeight="false" outlineLevel="0" collapsed="false">
      <c r="A378" s="5" t="s">
        <v>772</v>
      </c>
      <c r="F378" s="85" t="n">
        <f aca="false">G368/H368-1</f>
        <v>-0.00174698135557794</v>
      </c>
    </row>
    <row r="379" customFormat="false" ht="15" hidden="false" customHeight="false" outlineLevel="0" collapsed="false">
      <c r="A379" s="2" t="s">
        <v>773</v>
      </c>
      <c r="F379" s="84" t="n">
        <f aca="false">(D368+G368)/(E368+H368)-1</f>
        <v>-0.00524501571989544</v>
      </c>
    </row>
    <row r="380" customFormat="false" ht="15" hidden="false" customHeight="false" outlineLevel="0" collapsed="false">
      <c r="A380" s="2" t="s">
        <v>774</v>
      </c>
      <c r="F380" s="81" t="n">
        <f aca="false">AVERAGE(O2:O366)</f>
        <v>2.77937134330562</v>
      </c>
    </row>
    <row r="381" customFormat="false" ht="15" hidden="false" customHeight="false" outlineLevel="0" collapsed="false">
      <c r="A381" s="5" t="s">
        <v>775</v>
      </c>
      <c r="F381" s="86" t="n">
        <f aca="false">COUNTIF(R2:R366,"Yes")/(COUNTIF(R2:R366,"Yes")+COUNTIF(R2:R366,"No"))</f>
        <v>0.815126050420168</v>
      </c>
    </row>
    <row r="382" customFormat="false" ht="15" hidden="false" customHeight="false" outlineLevel="0" collapsed="false">
      <c r="A382" s="5" t="s">
        <v>776</v>
      </c>
      <c r="F382" s="86" t="n">
        <f aca="false">COUNTIF(S2:S366,"Yes")/(COUNTIF(S2:S366,"Yes")+COUNTIF(S2:S366,"No"))</f>
        <v>0.971988795518207</v>
      </c>
    </row>
    <row r="383" customFormat="false" ht="15" hidden="false" customHeight="false" outlineLevel="0" collapsed="false">
      <c r="A383" s="2" t="s">
        <v>777</v>
      </c>
      <c r="F383" s="87" t="n">
        <f aca="false">COUNTIFS(L2:L366,"&gt;=-3",L2:L366,"&lt;=3")/COUNT(L2:L366)</f>
        <v>0.84593837535014</v>
      </c>
    </row>
    <row r="384" customFormat="false" ht="15" hidden="false" customHeight="false" outlineLevel="0" collapsed="false">
      <c r="A384" s="2" t="s">
        <v>778</v>
      </c>
      <c r="F384" s="88" t="n">
        <f aca="false">COUNT(E2:E366)</f>
        <v>357</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-1023.18193159005</v>
      </c>
    </row>
    <row r="388" customFormat="false" ht="15" hidden="false" customHeight="false" outlineLevel="0" collapsed="false">
      <c r="A388" s="2" t="s">
        <v>782</v>
      </c>
      <c r="F388" s="89" t="n">
        <f aca="false">F368-((D368+G368)-(E368+H368))*K368</f>
        <v>-702.818068409955</v>
      </c>
    </row>
    <row r="389" customFormat="false" ht="15" hidden="false" customHeight="false" outlineLevel="0" collapsed="false">
      <c r="A389" s="2" t="s">
        <v>783</v>
      </c>
      <c r="F389" s="89" t="n">
        <f aca="false">((D368+G368)-(E368+H368))*(1-K368)</f>
        <v>-1053.81806840995</v>
      </c>
    </row>
    <row r="390" customFormat="false" ht="15" hidden="false" customHeight="false" outlineLevel="0" collapsed="false">
      <c r="A390" s="2" t="s">
        <v>784</v>
      </c>
      <c r="F390" s="89" t="n">
        <f aca="false">I368-((D368+G368)-(E368+H368))*(1-K368)</f>
        <v>702.818068409955</v>
      </c>
    </row>
    <row r="391" customFormat="false" ht="15" hidden="false" customHeight="false" outlineLevel="0" collapsed="false">
      <c r="A391" s="2" t="s">
        <v>785</v>
      </c>
      <c r="F391" s="84" t="n">
        <f aca="false">(F368-((D368+G368)-(E368+H368))*K368)/E368</f>
        <v>-0.00360277258933629</v>
      </c>
    </row>
    <row r="392" customFormat="false" ht="15" hidden="false" customHeight="false" outlineLevel="0" collapsed="false">
      <c r="A392" s="2" t="s">
        <v>786</v>
      </c>
      <c r="F392" s="84" t="n">
        <f aca="false">(I368-((D368+G368)-(E368+H368))*(1-K368))/H368</f>
        <v>0.00349803436431756</v>
      </c>
    </row>
    <row r="394" customFormat="false" ht="15" hidden="false" customHeight="false" outlineLevel="0" collapsed="false">
      <c r="U394" s="5" t="s">
        <v>162</v>
      </c>
    </row>
    <row r="395" customFormat="false" ht="28.35" hidden="false" customHeight="false" outlineLevel="0" collapsed="false">
      <c r="U395" s="74" t="s">
        <v>787</v>
      </c>
    </row>
    <row r="396" customFormat="false" ht="15" hidden="false" customHeight="false" outlineLevel="0" collapsed="false">
      <c r="U396" s="74" t="s">
        <v>788</v>
      </c>
    </row>
    <row r="397" customFormat="false" ht="28.35" hidden="false" customHeight="false" outlineLevel="0" collapsed="false">
      <c r="U397" s="74" t="s">
        <v>789</v>
      </c>
    </row>
    <row r="398" customFormat="false" ht="15" hidden="false" customHeight="false" outlineLevel="0" collapsed="false">
      <c r="U398" s="74" t="s">
        <v>790</v>
      </c>
    </row>
    <row r="399" customFormat="false" ht="41.75" hidden="false" customHeight="false" outlineLevel="0" collapsed="false">
      <c r="U399" s="74" t="s">
        <v>791</v>
      </c>
    </row>
    <row r="400" customFormat="false" ht="28.35" hidden="false" customHeight="false" outlineLevel="0" collapsed="false">
      <c r="U400" s="74" t="s">
        <v>792</v>
      </c>
    </row>
    <row r="401" customFormat="false" ht="28.35" hidden="false" customHeight="false" outlineLevel="0" collapsed="false">
      <c r="U401" s="74" t="s">
        <v>793</v>
      </c>
    </row>
    <row r="402" customFormat="false" ht="41.75" hidden="false" customHeight="false" outlineLevel="0" collapsed="false">
      <c r="U402" s="74" t="s">
        <v>794</v>
      </c>
    </row>
    <row r="403" customFormat="false" ht="28.35" hidden="false" customHeight="false" outlineLevel="0" collapsed="false">
      <c r="U403" s="74" t="s">
        <v>795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748</v>
      </c>
      <c r="H1" s="8" t="s">
        <v>749</v>
      </c>
      <c r="I1" s="8" t="s">
        <v>750</v>
      </c>
      <c r="J1" s="8" t="s">
        <v>751</v>
      </c>
      <c r="K1" s="8" t="s">
        <v>752</v>
      </c>
      <c r="L1" s="8" t="s">
        <v>753</v>
      </c>
      <c r="M1" s="8" t="s">
        <v>754</v>
      </c>
      <c r="N1" s="8" t="s">
        <v>755</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153</v>
      </c>
      <c r="E2" s="66" t="n">
        <v>181</v>
      </c>
      <c r="F2" s="75" t="n">
        <f aca="false">IF(E2="","",D2-E2)</f>
        <v>-28</v>
      </c>
      <c r="G2" s="66" t="n">
        <v>285</v>
      </c>
      <c r="H2" s="66" t="n">
        <v>284</v>
      </c>
      <c r="I2" s="75" t="n">
        <f aca="false">IF(H2="","",G2-H2)</f>
        <v>1</v>
      </c>
      <c r="J2" s="47" t="n">
        <f aca="false">IF(OR(D2="",D2+G2=0),"",D2/(D2+G2))</f>
        <v>0.349315068493151</v>
      </c>
      <c r="K2" s="47" t="n">
        <f aca="false">IF(E2="","",E2/(E2+H2))</f>
        <v>0.389247311827957</v>
      </c>
      <c r="L2" s="76" t="n">
        <f aca="false">IF(OR(K2="",J2=""),"",(J2-K2)*100)</f>
        <v>-3.99322433348063</v>
      </c>
      <c r="M2" s="36" t="n">
        <v>2.96222615270983</v>
      </c>
      <c r="N2" s="36" t="n">
        <v>1.3179649132716</v>
      </c>
      <c r="O2" s="36" t="n">
        <f aca="false">SQRT(M2^2+N2^2)</f>
        <v>3.2421929758133</v>
      </c>
      <c r="P2" s="47" t="n">
        <f aca="false">IF(J2="","",MAX(0,J2-1.96*O2/100))</f>
        <v>0.28576808616721</v>
      </c>
      <c r="Q2" s="47" t="n">
        <f aca="false">IF(J2="","",MIN(1,J2+1.96*O2/100))</f>
        <v>0.412862050819091</v>
      </c>
      <c r="R2" s="32" t="str">
        <f aca="false">IF(L2="","",IF(ABS(L2)&lt;=O2,"Yes","No"))</f>
        <v>No</v>
      </c>
      <c r="S2" s="32" t="str">
        <f aca="false">IF(L2="","",IF(ABS(L2)&lt;=1.96*O2,"Yes","No"))</f>
        <v>Yes</v>
      </c>
      <c r="T2" s="66" t="n">
        <f aca="false">IF(D2="","",ROUND(SQRT(((D2+G2)*O2/100)^2+(J2*(D2+G2)*0.14577)^2),0))</f>
        <v>26</v>
      </c>
      <c r="U2" s="32"/>
    </row>
    <row r="3" customFormat="false" ht="15" hidden="false" customHeight="false" outlineLevel="0" collapsed="false">
      <c r="A3" s="32" t="s">
        <v>185</v>
      </c>
      <c r="B3" s="32" t="s">
        <v>190</v>
      </c>
      <c r="C3" s="32" t="s">
        <v>190</v>
      </c>
      <c r="D3" s="66" t="n">
        <v>106</v>
      </c>
      <c r="E3" s="66" t="n">
        <v>118</v>
      </c>
      <c r="F3" s="75" t="n">
        <f aca="false">IF(E3="","",D3-E3)</f>
        <v>-12</v>
      </c>
      <c r="G3" s="66" t="n">
        <v>298</v>
      </c>
      <c r="H3" s="66" t="n">
        <v>298</v>
      </c>
      <c r="I3" s="75" t="n">
        <f aca="false">IF(H3="","",G3-H3)</f>
        <v>0</v>
      </c>
      <c r="J3" s="47" t="n">
        <f aca="false">IF(OR(D3="",D3+G3=0),"",D3/(D3+G3))</f>
        <v>0.262376237623762</v>
      </c>
      <c r="K3" s="47" t="n">
        <f aca="false">IF(E3="","",E3/(E3+H3))</f>
        <v>0.283653846153846</v>
      </c>
      <c r="L3" s="76" t="n">
        <f aca="false">IF(OR(K3="",J3=""),"",(J3-K3)*100)</f>
        <v>-2.12776085300838</v>
      </c>
      <c r="M3" s="36" t="n">
        <v>2.96222615270983</v>
      </c>
      <c r="N3" s="36" t="n">
        <v>1.3179649132716</v>
      </c>
      <c r="O3" s="36" t="n">
        <f aca="false">SQRT(M3^2+N3^2)</f>
        <v>3.2421929758133</v>
      </c>
      <c r="P3" s="47" t="n">
        <f aca="false">IF(J3="","",MAX(0,J3-1.96*O3/100))</f>
        <v>0.198829255297822</v>
      </c>
      <c r="Q3" s="47" t="n">
        <f aca="false">IF(J3="","",MIN(1,J3+1.96*O3/100))</f>
        <v>0.325923219949703</v>
      </c>
      <c r="R3" s="32" t="str">
        <f aca="false">IF(L3="","",IF(ABS(L3)&lt;=O3,"Yes","No"))</f>
        <v>Yes</v>
      </c>
      <c r="S3" s="32" t="str">
        <f aca="false">IF(L3="","",IF(ABS(L3)&lt;=1.96*O3,"Yes","No"))</f>
        <v>Yes</v>
      </c>
      <c r="T3" s="66" t="n">
        <f aca="false">IF(D3="","",ROUND(SQRT(((D3+G3)*O3/100)^2+(J3*(D3+G3)*0.14577)^2),0))</f>
        <v>20</v>
      </c>
      <c r="U3" s="32"/>
    </row>
    <row r="4" customFormat="false" ht="15" hidden="false" customHeight="false" outlineLevel="0" collapsed="false">
      <c r="A4" s="32" t="s">
        <v>185</v>
      </c>
      <c r="B4" s="32" t="s">
        <v>191</v>
      </c>
      <c r="C4" s="32" t="s">
        <v>191</v>
      </c>
      <c r="D4" s="66" t="n">
        <v>125</v>
      </c>
      <c r="E4" s="66" t="n">
        <v>143</v>
      </c>
      <c r="F4" s="75" t="n">
        <f aca="false">IF(E4="","",D4-E4)</f>
        <v>-18</v>
      </c>
      <c r="G4" s="66" t="n">
        <v>278</v>
      </c>
      <c r="H4" s="66" t="n">
        <v>309</v>
      </c>
      <c r="I4" s="75" t="n">
        <f aca="false">IF(H4="","",G4-H4)</f>
        <v>-31</v>
      </c>
      <c r="J4" s="47" t="n">
        <f aca="false">IF(OR(D4="",D4+G4=0),"",D4/(D4+G4))</f>
        <v>0.310173697270471</v>
      </c>
      <c r="K4" s="47" t="n">
        <f aca="false">IF(E4="","",E4/(E4+H4))</f>
        <v>0.316371681415929</v>
      </c>
      <c r="L4" s="76" t="n">
        <f aca="false">IF(OR(K4="",J4=""),"",(J4-K4)*100)</f>
        <v>-0.619798414545775</v>
      </c>
      <c r="M4" s="36" t="n">
        <v>2.96222615270983</v>
      </c>
      <c r="N4" s="36" t="n">
        <v>1.3179649132716</v>
      </c>
      <c r="O4" s="36" t="n">
        <f aca="false">SQRT(M4^2+N4^2)</f>
        <v>3.2421929758133</v>
      </c>
      <c r="P4" s="47" t="n">
        <f aca="false">IF(J4="","",MAX(0,J4-1.96*O4/100))</f>
        <v>0.246626714944531</v>
      </c>
      <c r="Q4" s="47" t="n">
        <f aca="false">IF(J4="","",MIN(1,J4+1.96*O4/100))</f>
        <v>0.373720679596412</v>
      </c>
      <c r="R4" s="32" t="str">
        <f aca="false">IF(L4="","",IF(ABS(L4)&lt;=O4,"Yes","No"))</f>
        <v>Yes</v>
      </c>
      <c r="S4" s="32" t="str">
        <f aca="false">IF(L4="","",IF(ABS(L4)&lt;=1.96*O4,"Yes","No"))</f>
        <v>Yes</v>
      </c>
      <c r="T4" s="66" t="n">
        <f aca="false">IF(D4="","",ROUND(SQRT(((D4+G4)*O4/100)^2+(J4*(D4+G4)*0.14577)^2),0))</f>
        <v>22</v>
      </c>
      <c r="U4" s="32"/>
    </row>
    <row r="5" customFormat="false" ht="15" hidden="false" customHeight="false" outlineLevel="0" collapsed="false">
      <c r="A5" s="32" t="s">
        <v>185</v>
      </c>
      <c r="B5" s="32" t="s">
        <v>192</v>
      </c>
      <c r="C5" s="32" t="s">
        <v>193</v>
      </c>
      <c r="D5" s="66" t="n">
        <v>209</v>
      </c>
      <c r="E5" s="66" t="n">
        <v>202</v>
      </c>
      <c r="F5" s="75" t="n">
        <f aca="false">IF(E5="","",D5-E5)</f>
        <v>7</v>
      </c>
      <c r="G5" s="66" t="n">
        <v>583</v>
      </c>
      <c r="H5" s="66" t="n">
        <v>640</v>
      </c>
      <c r="I5" s="75" t="n">
        <f aca="false">IF(H5="","",G5-H5)</f>
        <v>-57</v>
      </c>
      <c r="J5" s="47" t="n">
        <f aca="false">IF(OR(D5="",D5+G5=0),"",D5/(D5+G5))</f>
        <v>0.263888888888889</v>
      </c>
      <c r="K5" s="47" t="n">
        <f aca="false">IF(E5="","",E5/(E5+H5))</f>
        <v>0.239904988123515</v>
      </c>
      <c r="L5" s="76" t="n">
        <f aca="false">IF(OR(K5="",J5=""),"",(J5-K5)*100)</f>
        <v>2.39839007653735</v>
      </c>
      <c r="M5" s="36" t="n">
        <v>2.22830071896239</v>
      </c>
      <c r="N5" s="36" t="n">
        <v>1.3179649132716</v>
      </c>
      <c r="O5" s="36" t="n">
        <f aca="false">SQRT(M5^2+N5^2)</f>
        <v>2.58889080626111</v>
      </c>
      <c r="P5" s="47" t="n">
        <f aca="false">IF(J5="","",MAX(0,J5-1.96*O5/100))</f>
        <v>0.213146629086171</v>
      </c>
      <c r="Q5" s="47" t="n">
        <f aca="false">IF(J5="","",MIN(1,J5+1.96*O5/100))</f>
        <v>0.314631148691607</v>
      </c>
      <c r="R5" s="32" t="str">
        <f aca="false">IF(L5="","",IF(ABS(L5)&lt;=O5,"Yes","No"))</f>
        <v>Yes</v>
      </c>
      <c r="S5" s="32" t="str">
        <f aca="false">IF(L5="","",IF(ABS(L5)&lt;=1.96*O5,"Yes","No"))</f>
        <v>Yes</v>
      </c>
      <c r="T5" s="66" t="n">
        <f aca="false">IF(D5="","",ROUND(SQRT(((D5+G5)*O5/100)^2+(J5*(D5+G5)*0.09272)^2),0))</f>
        <v>28</v>
      </c>
      <c r="U5" s="32"/>
    </row>
    <row r="6" customFormat="false" ht="15" hidden="false" customHeight="false" outlineLevel="0" collapsed="false">
      <c r="A6" s="32" t="s">
        <v>185</v>
      </c>
      <c r="B6" s="32" t="s">
        <v>192</v>
      </c>
      <c r="C6" s="32" t="s">
        <v>195</v>
      </c>
      <c r="D6" s="66" t="n">
        <v>208</v>
      </c>
      <c r="E6" s="66" t="n">
        <v>232</v>
      </c>
      <c r="F6" s="75" t="n">
        <f aca="false">IF(E6="","",D6-E6)</f>
        <v>-24</v>
      </c>
      <c r="G6" s="66" t="n">
        <v>575</v>
      </c>
      <c r="H6" s="66" t="n">
        <v>603</v>
      </c>
      <c r="I6" s="75" t="n">
        <f aca="false">IF(H6="","",G6-H6)</f>
        <v>-28</v>
      </c>
      <c r="J6" s="47" t="n">
        <f aca="false">IF(OR(D6="",D6+G6=0),"",D6/(D6+G6))</f>
        <v>0.265644955300128</v>
      </c>
      <c r="K6" s="47" t="n">
        <f aca="false">IF(E6="","",E6/(E6+H6))</f>
        <v>0.277844311377246</v>
      </c>
      <c r="L6" s="76" t="n">
        <f aca="false">IF(OR(K6="",J6=""),"",(J6-K6)*100)</f>
        <v>-1.21993560771178</v>
      </c>
      <c r="M6" s="36" t="n">
        <v>2.22830071896239</v>
      </c>
      <c r="N6" s="36" t="n">
        <v>1.3179649132716</v>
      </c>
      <c r="O6" s="36" t="n">
        <f aca="false">SQRT(M6^2+N6^2)</f>
        <v>2.58889080626111</v>
      </c>
      <c r="P6" s="47" t="n">
        <f aca="false">IF(J6="","",MAX(0,J6-1.96*O6/100))</f>
        <v>0.21490269549741</v>
      </c>
      <c r="Q6" s="47" t="n">
        <f aca="false">IF(J6="","",MIN(1,J6+1.96*O6/100))</f>
        <v>0.316387215102846</v>
      </c>
      <c r="R6" s="32" t="str">
        <f aca="false">IF(L6="","",IF(ABS(L6)&lt;=O6,"Yes","No"))</f>
        <v>Yes</v>
      </c>
      <c r="S6" s="32" t="str">
        <f aca="false">IF(L6="","",IF(ABS(L6)&lt;=1.96*O6,"Yes","No"))</f>
        <v>Yes</v>
      </c>
      <c r="T6" s="66" t="n">
        <f aca="false">IF(D6="","",ROUND(SQRT(((D6+G6)*O6/100)^2+(J6*(D6+G6)*0.09272)^2),0))</f>
        <v>28</v>
      </c>
      <c r="U6" s="32"/>
    </row>
    <row r="7" customFormat="false" ht="15" hidden="false" customHeight="false" outlineLevel="0" collapsed="false">
      <c r="A7" s="32" t="s">
        <v>185</v>
      </c>
      <c r="B7" s="32" t="s">
        <v>196</v>
      </c>
      <c r="C7" s="32" t="s">
        <v>196</v>
      </c>
      <c r="D7" s="66" t="n">
        <v>40</v>
      </c>
      <c r="E7" s="66" t="n">
        <v>38</v>
      </c>
      <c r="F7" s="75" t="n">
        <f aca="false">IF(E7="","",D7-E7)</f>
        <v>2</v>
      </c>
      <c r="G7" s="66" t="n">
        <v>72</v>
      </c>
      <c r="H7" s="66" t="n">
        <v>78</v>
      </c>
      <c r="I7" s="75" t="n">
        <f aca="false">IF(H7="","",G7-H7)</f>
        <v>-6</v>
      </c>
      <c r="J7" s="47" t="n">
        <f aca="false">IF(OR(D7="",D7+G7=0),"",D7/(D7+G7))</f>
        <v>0.357142857142857</v>
      </c>
      <c r="K7" s="47" t="n">
        <f aca="false">IF(E7="","",E7/(E7+H7))</f>
        <v>0.327586206896552</v>
      </c>
      <c r="L7" s="76" t="n">
        <f aca="false">IF(OR(K7="",J7=""),"",(J7-K7)*100)</f>
        <v>2.95566502463054</v>
      </c>
      <c r="M7" s="36" t="n">
        <v>2.96222615270983</v>
      </c>
      <c r="N7" s="36" t="n">
        <v>1.3179649132716</v>
      </c>
      <c r="O7" s="36" t="n">
        <f aca="false">SQRT(M7^2+N7^2)</f>
        <v>3.2421929758133</v>
      </c>
      <c r="P7" s="47" t="n">
        <f aca="false">IF(J7="","",MAX(0,J7-1.96*O7/100))</f>
        <v>0.293595874816916</v>
      </c>
      <c r="Q7" s="47" t="n">
        <f aca="false">IF(J7="","",MIN(1,J7+1.96*O7/100))</f>
        <v>0.420689839468798</v>
      </c>
      <c r="R7" s="32" t="str">
        <f aca="false">IF(L7="","",IF(ABS(L7)&lt;=O7,"Yes","No"))</f>
        <v>Yes</v>
      </c>
      <c r="S7" s="32" t="str">
        <f aca="false">IF(L7="","",IF(ABS(L7)&lt;=1.96*O7,"Yes","No"))</f>
        <v>Yes</v>
      </c>
      <c r="T7" s="66" t="n">
        <f aca="false">IF(D7="","",ROUND(SQRT(((D7+G7)*O7/100)^2+(J7*(D7+G7)*0.14577)^2),0))</f>
        <v>7</v>
      </c>
      <c r="U7" s="32"/>
    </row>
    <row r="8" customFormat="false" ht="15" hidden="false" customHeight="false" outlineLevel="0" collapsed="false">
      <c r="A8" s="32" t="s">
        <v>185</v>
      </c>
      <c r="B8" s="32" t="s">
        <v>197</v>
      </c>
      <c r="C8" s="32" t="s">
        <v>198</v>
      </c>
      <c r="D8" s="66" t="n">
        <v>271</v>
      </c>
      <c r="E8" s="66" t="n">
        <v>301</v>
      </c>
      <c r="F8" s="75" t="n">
        <f aca="false">IF(E8="","",D8-E8)</f>
        <v>-30</v>
      </c>
      <c r="G8" s="66" t="n">
        <v>738</v>
      </c>
      <c r="H8" s="66" t="n">
        <v>760</v>
      </c>
      <c r="I8" s="75" t="n">
        <f aca="false">IF(H8="","",G8-H8)</f>
        <v>-22</v>
      </c>
      <c r="J8" s="47" t="n">
        <f aca="false">IF(OR(D8="",D8+G8=0),"",D8/(D8+G8))</f>
        <v>0.268582755203171</v>
      </c>
      <c r="K8" s="47" t="n">
        <f aca="false">IF(E8="","",E8/(E8+H8))</f>
        <v>0.283694627709708</v>
      </c>
      <c r="L8" s="76" t="n">
        <f aca="false">IF(OR(K8="",J8=""),"",(J8-K8)*100)</f>
        <v>-1.51118725065364</v>
      </c>
      <c r="M8" s="36" t="n">
        <v>2.22830071896239</v>
      </c>
      <c r="N8" s="36" t="n">
        <v>1.3179649132716</v>
      </c>
      <c r="O8" s="36" t="n">
        <f aca="false">SQRT(M8^2+N8^2)</f>
        <v>2.58889080626111</v>
      </c>
      <c r="P8" s="47" t="n">
        <f aca="false">IF(J8="","",MAX(0,J8-1.96*O8/100))</f>
        <v>0.217840495400454</v>
      </c>
      <c r="Q8" s="47" t="n">
        <f aca="false">IF(J8="","",MIN(1,J8+1.96*O8/100))</f>
        <v>0.319325015005889</v>
      </c>
      <c r="R8" s="32" t="str">
        <f aca="false">IF(L8="","",IF(ABS(L8)&lt;=O8,"Yes","No"))</f>
        <v>Yes</v>
      </c>
      <c r="S8" s="32" t="str">
        <f aca="false">IF(L8="","",IF(ABS(L8)&lt;=1.96*O8,"Yes","No"))</f>
        <v>Yes</v>
      </c>
      <c r="T8" s="66" t="n">
        <f aca="false">IF(D8="","",ROUND(SQRT(((D8+G8)*O8/100)^2+(J8*(D8+G8)*0.09272)^2),0))</f>
        <v>36</v>
      </c>
      <c r="U8" s="32"/>
    </row>
    <row r="9" customFormat="false" ht="15" hidden="false" customHeight="false" outlineLevel="0" collapsed="false">
      <c r="A9" s="32" t="s">
        <v>185</v>
      </c>
      <c r="B9" s="32" t="s">
        <v>197</v>
      </c>
      <c r="C9" s="32" t="s">
        <v>199</v>
      </c>
      <c r="D9" s="66" t="n">
        <v>157</v>
      </c>
      <c r="E9" s="66" t="n">
        <v>164</v>
      </c>
      <c r="F9" s="75" t="n">
        <f aca="false">IF(E9="","",D9-E9)</f>
        <v>-7</v>
      </c>
      <c r="G9" s="66" t="n">
        <v>431</v>
      </c>
      <c r="H9" s="66" t="n">
        <v>450</v>
      </c>
      <c r="I9" s="75" t="n">
        <f aca="false">IF(H9="","",G9-H9)</f>
        <v>-19</v>
      </c>
      <c r="J9" s="47" t="n">
        <f aca="false">IF(OR(D9="",D9+G9=0),"",D9/(D9+G9))</f>
        <v>0.267006802721088</v>
      </c>
      <c r="K9" s="47" t="n">
        <f aca="false">IF(E9="","",E9/(E9+H9))</f>
        <v>0.267100977198697</v>
      </c>
      <c r="L9" s="76" t="n">
        <f aca="false">IF(OR(K9="",J9=""),"",(J9-K9)*100)</f>
        <v>-0.00941744776086217</v>
      </c>
      <c r="M9" s="36" t="n">
        <v>2.96222615270983</v>
      </c>
      <c r="N9" s="36" t="n">
        <v>1.3179649132716</v>
      </c>
      <c r="O9" s="36" t="n">
        <f aca="false">SQRT(M9^2+N9^2)</f>
        <v>3.2421929758133</v>
      </c>
      <c r="P9" s="47" t="n">
        <f aca="false">IF(J9="","",MAX(0,J9-1.96*O9/100))</f>
        <v>0.203459820395148</v>
      </c>
      <c r="Q9" s="47" t="n">
        <f aca="false">IF(J9="","",MIN(1,J9+1.96*O9/100))</f>
        <v>0.330553785047029</v>
      </c>
      <c r="R9" s="32" t="str">
        <f aca="false">IF(L9="","",IF(ABS(L9)&lt;=O9,"Yes","No"))</f>
        <v>Yes</v>
      </c>
      <c r="S9" s="32" t="str">
        <f aca="false">IF(L9="","",IF(ABS(L9)&lt;=1.96*O9,"Yes","No"))</f>
        <v>Yes</v>
      </c>
      <c r="T9" s="66" t="n">
        <f aca="false">IF(D9="","",ROUND(SQRT(((D9+G9)*O9/100)^2+(J9*(D9+G9)*0.14577)^2),0))</f>
        <v>30</v>
      </c>
      <c r="U9" s="32"/>
    </row>
    <row r="10" customFormat="false" ht="15" hidden="false" customHeight="false" outlineLevel="0" collapsed="false">
      <c r="A10" s="32" t="s">
        <v>185</v>
      </c>
      <c r="B10" s="32" t="s">
        <v>197</v>
      </c>
      <c r="C10" s="32" t="s">
        <v>200</v>
      </c>
      <c r="D10" s="66" t="n">
        <v>189</v>
      </c>
      <c r="E10" s="66" t="n">
        <v>235</v>
      </c>
      <c r="F10" s="75" t="n">
        <f aca="false">IF(E10="","",D10-E10)</f>
        <v>-46</v>
      </c>
      <c r="G10" s="66" t="n">
        <v>649</v>
      </c>
      <c r="H10" s="66" t="n">
        <v>626</v>
      </c>
      <c r="I10" s="75" t="n">
        <f aca="false">IF(H10="","",G10-H10)</f>
        <v>23</v>
      </c>
      <c r="J10" s="47" t="n">
        <f aca="false">IF(OR(D10="",D10+G10=0),"",D10/(D10+G10))</f>
        <v>0.225536992840095</v>
      </c>
      <c r="K10" s="47" t="n">
        <f aca="false">IF(E10="","",E10/(E10+H10))</f>
        <v>0.272938443670151</v>
      </c>
      <c r="L10" s="76" t="n">
        <f aca="false">IF(OR(K10="",J10=""),"",(J10-K10)*100)</f>
        <v>-4.74014508300555</v>
      </c>
      <c r="M10" s="36" t="n">
        <v>2.22830071896239</v>
      </c>
      <c r="N10" s="36" t="n">
        <v>1.3179649132716</v>
      </c>
      <c r="O10" s="36" t="n">
        <f aca="false">SQRT(M10^2+N10^2)</f>
        <v>2.58889080626111</v>
      </c>
      <c r="P10" s="47" t="n">
        <f aca="false">IF(J10="","",MAX(0,J10-1.96*O10/100))</f>
        <v>0.174794733037378</v>
      </c>
      <c r="Q10" s="47" t="n">
        <f aca="false">IF(J10="","",MIN(1,J10+1.96*O10/100))</f>
        <v>0.276279252642813</v>
      </c>
      <c r="R10" s="32" t="str">
        <f aca="false">IF(L10="","",IF(ABS(L10)&lt;=O10,"Yes","No"))</f>
        <v>No</v>
      </c>
      <c r="S10" s="32" t="str">
        <f aca="false">IF(L10="","",IF(ABS(L10)&lt;=1.96*O10,"Yes","No"))</f>
        <v>Yes</v>
      </c>
      <c r="T10" s="66" t="n">
        <f aca="false">IF(D10="","",ROUND(SQRT(((D10+G10)*O10/100)^2+(J10*(D10+G10)*0.09272)^2),0))</f>
        <v>28</v>
      </c>
      <c r="U10" s="32"/>
    </row>
    <row r="11" customFormat="false" ht="15" hidden="false" customHeight="false" outlineLevel="0" collapsed="false">
      <c r="A11" s="32" t="s">
        <v>185</v>
      </c>
      <c r="B11" s="32" t="s">
        <v>201</v>
      </c>
      <c r="C11" s="32" t="s">
        <v>202</v>
      </c>
      <c r="D11" s="66" t="n">
        <v>217</v>
      </c>
      <c r="E11" s="66" t="n">
        <v>229</v>
      </c>
      <c r="F11" s="75" t="n">
        <f aca="false">IF(E11="","",D11-E11)</f>
        <v>-12</v>
      </c>
      <c r="G11" s="66" t="n">
        <v>278</v>
      </c>
      <c r="H11" s="66" t="n">
        <v>297</v>
      </c>
      <c r="I11" s="75" t="n">
        <f aca="false">IF(H11="","",G11-H11)</f>
        <v>-19</v>
      </c>
      <c r="J11" s="47" t="n">
        <f aca="false">IF(OR(D11="",D11+G11=0),"",D11/(D11+G11))</f>
        <v>0.438383838383838</v>
      </c>
      <c r="K11" s="47" t="n">
        <f aca="false">IF(E11="","",E11/(E11+H11))</f>
        <v>0.435361216730038</v>
      </c>
      <c r="L11" s="76" t="n">
        <f aca="false">IF(OR(K11="",J11=""),"",(J11-K11)*100)</f>
        <v>0.302262165380035</v>
      </c>
      <c r="M11" s="36" t="n">
        <v>2.96222615270983</v>
      </c>
      <c r="N11" s="36" t="n">
        <v>1.3179649132716</v>
      </c>
      <c r="O11" s="36" t="n">
        <f aca="false">SQRT(M11^2+N11^2)</f>
        <v>3.2421929758133</v>
      </c>
      <c r="P11" s="47" t="n">
        <f aca="false">IF(J11="","",MAX(0,J11-1.96*O11/100))</f>
        <v>0.374836856057898</v>
      </c>
      <c r="Q11" s="47" t="n">
        <f aca="false">IF(J11="","",MIN(1,J11+1.96*O11/100))</f>
        <v>0.501930820709779</v>
      </c>
      <c r="R11" s="32" t="str">
        <f aca="false">IF(L11="","",IF(ABS(L11)&lt;=O11,"Yes","No"))</f>
        <v>Yes</v>
      </c>
      <c r="S11" s="32" t="str">
        <f aca="false">IF(L11="","",IF(ABS(L11)&lt;=1.96*O11,"Yes","No"))</f>
        <v>Yes</v>
      </c>
      <c r="T11" s="66" t="n">
        <f aca="false">IF(D11="","",ROUND(SQRT(((D11+G11)*O11/100)^2+(J11*(D11+G11)*0.14577)^2),0))</f>
        <v>35</v>
      </c>
      <c r="U11" s="32"/>
    </row>
    <row r="12" customFormat="false" ht="15" hidden="false" customHeight="false" outlineLevel="0" collapsed="false">
      <c r="A12" s="32" t="s">
        <v>185</v>
      </c>
      <c r="B12" s="32" t="s">
        <v>201</v>
      </c>
      <c r="C12" s="32" t="s">
        <v>203</v>
      </c>
      <c r="D12" s="66" t="n">
        <v>151</v>
      </c>
      <c r="E12" s="66" t="n">
        <v>163</v>
      </c>
      <c r="F12" s="75" t="n">
        <f aca="false">IF(E12="","",D12-E12)</f>
        <v>-12</v>
      </c>
      <c r="G12" s="66" t="n">
        <v>219</v>
      </c>
      <c r="H12" s="66" t="n">
        <v>226</v>
      </c>
      <c r="I12" s="75" t="n">
        <f aca="false">IF(H12="","",G12-H12)</f>
        <v>-7</v>
      </c>
      <c r="J12" s="47" t="n">
        <f aca="false">IF(OR(D12="",D12+G12=0),"",D12/(D12+G12))</f>
        <v>0.408108108108108</v>
      </c>
      <c r="K12" s="47" t="n">
        <f aca="false">IF(E12="","",E12/(E12+H12))</f>
        <v>0.419023136246787</v>
      </c>
      <c r="L12" s="76" t="n">
        <f aca="false">IF(OR(K12="",J12=""),"",(J12-K12)*100)</f>
        <v>-1.09150281386785</v>
      </c>
      <c r="M12" s="36" t="n">
        <v>2.96222615270983</v>
      </c>
      <c r="N12" s="36" t="n">
        <v>1.3179649132716</v>
      </c>
      <c r="O12" s="36" t="n">
        <f aca="false">SQRT(M12^2+N12^2)</f>
        <v>3.2421929758133</v>
      </c>
      <c r="P12" s="47" t="n">
        <f aca="false">IF(J12="","",MAX(0,J12-1.96*O12/100))</f>
        <v>0.344561125782167</v>
      </c>
      <c r="Q12" s="47" t="n">
        <f aca="false">IF(J12="","",MIN(1,J12+1.96*O12/100))</f>
        <v>0.471655090434049</v>
      </c>
      <c r="R12" s="32" t="str">
        <f aca="false">IF(L12="","",IF(ABS(L12)&lt;=O12,"Yes","No"))</f>
        <v>Yes</v>
      </c>
      <c r="S12" s="32" t="str">
        <f aca="false">IF(L12="","",IF(ABS(L12)&lt;=1.96*O12,"Yes","No"))</f>
        <v>Yes</v>
      </c>
      <c r="T12" s="66" t="n">
        <f aca="false">IF(D12="","",ROUND(SQRT(((D12+G12)*O12/100)^2+(J12*(D12+G12)*0.14577)^2),0))</f>
        <v>25</v>
      </c>
      <c r="U12" s="32"/>
    </row>
    <row r="13" customFormat="false" ht="15" hidden="false" customHeight="false" outlineLevel="0" collapsed="false">
      <c r="A13" s="32" t="s">
        <v>185</v>
      </c>
      <c r="B13" s="32" t="s">
        <v>201</v>
      </c>
      <c r="C13" s="32" t="s">
        <v>204</v>
      </c>
      <c r="D13" s="66" t="n">
        <v>282</v>
      </c>
      <c r="E13" s="66" t="n">
        <v>286</v>
      </c>
      <c r="F13" s="75" t="n">
        <f aca="false">IF(E13="","",D13-E13)</f>
        <v>-4</v>
      </c>
      <c r="G13" s="66" t="n">
        <v>443</v>
      </c>
      <c r="H13" s="66" t="n">
        <v>464</v>
      </c>
      <c r="I13" s="75" t="n">
        <f aca="false">IF(H13="","",G13-H13)</f>
        <v>-21</v>
      </c>
      <c r="J13" s="47" t="n">
        <f aca="false">IF(OR(D13="",D13+G13=0),"",D13/(D13+G13))</f>
        <v>0.388965517241379</v>
      </c>
      <c r="K13" s="47" t="n">
        <f aca="false">IF(E13="","",E13/(E13+H13))</f>
        <v>0.381333333333333</v>
      </c>
      <c r="L13" s="76" t="n">
        <f aca="false">IF(OR(K13="",J13=""),"",(J13-K13)*100)</f>
        <v>0.763218390804593</v>
      </c>
      <c r="M13" s="36" t="n">
        <v>2.96222615270983</v>
      </c>
      <c r="N13" s="36" t="n">
        <v>1.3179649132716</v>
      </c>
      <c r="O13" s="36" t="n">
        <f aca="false">SQRT(M13^2+N13^2)</f>
        <v>3.2421929758133</v>
      </c>
      <c r="P13" s="47" t="n">
        <f aca="false">IF(J13="","",MAX(0,J13-1.96*O13/100))</f>
        <v>0.325418534915439</v>
      </c>
      <c r="Q13" s="47" t="n">
        <f aca="false">IF(J13="","",MIN(1,J13+1.96*O13/100))</f>
        <v>0.45251249956732</v>
      </c>
      <c r="R13" s="32" t="str">
        <f aca="false">IF(L13="","",IF(ABS(L13)&lt;=O13,"Yes","No"))</f>
        <v>Yes</v>
      </c>
      <c r="S13" s="32" t="str">
        <f aca="false">IF(L13="","",IF(ABS(L13)&lt;=1.96*O13,"Yes","No"))</f>
        <v>Yes</v>
      </c>
      <c r="T13" s="66" t="n">
        <f aca="false">IF(D13="","",ROUND(SQRT(((D13+G13)*O13/100)^2+(J13*(D13+G13)*0.14577)^2),0))</f>
        <v>47</v>
      </c>
      <c r="U13" s="32"/>
    </row>
    <row r="14" customFormat="false" ht="15" hidden="false" customHeight="false" outlineLevel="0" collapsed="false">
      <c r="A14" s="32" t="s">
        <v>185</v>
      </c>
      <c r="B14" s="32" t="s">
        <v>201</v>
      </c>
      <c r="C14" s="32" t="s">
        <v>205</v>
      </c>
      <c r="D14" s="66" t="n">
        <v>131</v>
      </c>
      <c r="E14" s="66" t="n">
        <v>138</v>
      </c>
      <c r="F14" s="75" t="n">
        <f aca="false">IF(E14="","",D14-E14)</f>
        <v>-7</v>
      </c>
      <c r="G14" s="66" t="n">
        <v>118</v>
      </c>
      <c r="H14" s="66" t="n">
        <v>134</v>
      </c>
      <c r="I14" s="75" t="n">
        <f aca="false">IF(H14="","",G14-H14)</f>
        <v>-16</v>
      </c>
      <c r="J14" s="47" t="n">
        <f aca="false">IF(OR(D14="",D14+G14=0),"",D14/(D14+G14))</f>
        <v>0.526104417670683</v>
      </c>
      <c r="K14" s="47" t="n">
        <f aca="false">IF(E14="","",E14/(E14+H14))</f>
        <v>0.507352941176471</v>
      </c>
      <c r="L14" s="76" t="n">
        <f aca="false">IF(OR(K14="",J14=""),"",(J14-K14)*100)</f>
        <v>1.87514764942122</v>
      </c>
      <c r="M14" s="36" t="n">
        <v>2.96222615270983</v>
      </c>
      <c r="N14" s="36" t="n">
        <v>1.3179649132716</v>
      </c>
      <c r="O14" s="36" t="n">
        <f aca="false">SQRT(M14^2+N14^2)</f>
        <v>3.2421929758133</v>
      </c>
      <c r="P14" s="47" t="n">
        <f aca="false">IF(J14="","",MAX(0,J14-1.96*O14/100))</f>
        <v>0.462557435344742</v>
      </c>
      <c r="Q14" s="47" t="n">
        <f aca="false">IF(J14="","",MIN(1,J14+1.96*O14/100))</f>
        <v>0.589651399996623</v>
      </c>
      <c r="R14" s="32" t="str">
        <f aca="false">IF(L14="","",IF(ABS(L14)&lt;=O14,"Yes","No"))</f>
        <v>Yes</v>
      </c>
      <c r="S14" s="32" t="str">
        <f aca="false">IF(L14="","",IF(ABS(L14)&lt;=1.96*O14,"Yes","No"))</f>
        <v>Yes</v>
      </c>
      <c r="T14" s="66" t="n">
        <f aca="false">IF(D14="","",ROUND(SQRT(((D14+G14)*O14/100)^2+(J14*(D14+G14)*0.14577)^2),0))</f>
        <v>21</v>
      </c>
      <c r="U14" s="32"/>
    </row>
    <row r="15" customFormat="false" ht="15" hidden="false" customHeight="false" outlineLevel="0" collapsed="false">
      <c r="A15" s="32" t="s">
        <v>185</v>
      </c>
      <c r="B15" s="32" t="s">
        <v>201</v>
      </c>
      <c r="C15" s="32" t="s">
        <v>206</v>
      </c>
      <c r="D15" s="66" t="n">
        <v>252</v>
      </c>
      <c r="E15" s="66" t="n">
        <v>275</v>
      </c>
      <c r="F15" s="75" t="n">
        <f aca="false">IF(E15="","",D15-E15)</f>
        <v>-23</v>
      </c>
      <c r="G15" s="66" t="n">
        <v>340</v>
      </c>
      <c r="H15" s="66" t="n">
        <v>352</v>
      </c>
      <c r="I15" s="75" t="n">
        <f aca="false">IF(H15="","",G15-H15)</f>
        <v>-12</v>
      </c>
      <c r="J15" s="47" t="n">
        <f aca="false">IF(OR(D15="",D15+G15=0),"",D15/(D15+G15))</f>
        <v>0.425675675675676</v>
      </c>
      <c r="K15" s="47" t="n">
        <f aca="false">IF(E15="","",E15/(E15+H15))</f>
        <v>0.43859649122807</v>
      </c>
      <c r="L15" s="76" t="n">
        <f aca="false">IF(OR(K15="",J15=""),"",(J15-K15)*100)</f>
        <v>-1.29208155523945</v>
      </c>
      <c r="M15" s="36" t="n">
        <v>2.96222615270983</v>
      </c>
      <c r="N15" s="36" t="n">
        <v>1.3179649132716</v>
      </c>
      <c r="O15" s="36" t="n">
        <f aca="false">SQRT(M15^2+N15^2)</f>
        <v>3.2421929758133</v>
      </c>
      <c r="P15" s="47" t="n">
        <f aca="false">IF(J15="","",MAX(0,J15-1.96*O15/100))</f>
        <v>0.362128693349735</v>
      </c>
      <c r="Q15" s="47" t="n">
        <f aca="false">IF(J15="","",MIN(1,J15+1.96*O15/100))</f>
        <v>0.489222658001616</v>
      </c>
      <c r="R15" s="32" t="str">
        <f aca="false">IF(L15="","",IF(ABS(L15)&lt;=O15,"Yes","No"))</f>
        <v>Yes</v>
      </c>
      <c r="S15" s="32" t="str">
        <f aca="false">IF(L15="","",IF(ABS(L15)&lt;=1.96*O15,"Yes","No"))</f>
        <v>Yes</v>
      </c>
      <c r="T15" s="66" t="n">
        <f aca="false">IF(D15="","",ROUND(SQRT(((D15+G15)*O15/100)^2+(J15*(D15+G15)*0.14577)^2),0))</f>
        <v>41</v>
      </c>
      <c r="U15" s="32"/>
    </row>
    <row r="16" customFormat="false" ht="15" hidden="false" customHeight="false" outlineLevel="0" collapsed="false">
      <c r="A16" s="32" t="s">
        <v>185</v>
      </c>
      <c r="B16" s="32" t="s">
        <v>207</v>
      </c>
      <c r="C16" s="32" t="s">
        <v>208</v>
      </c>
      <c r="D16" s="66" t="n">
        <v>108</v>
      </c>
      <c r="E16" s="66" t="n">
        <v>120</v>
      </c>
      <c r="F16" s="75" t="n">
        <f aca="false">IF(E16="","",D16-E16)</f>
        <v>-12</v>
      </c>
      <c r="G16" s="66" t="n">
        <v>218</v>
      </c>
      <c r="H16" s="66" t="n">
        <v>202</v>
      </c>
      <c r="I16" s="75" t="n">
        <f aca="false">IF(H16="","",G16-H16)</f>
        <v>16</v>
      </c>
      <c r="J16" s="47" t="n">
        <f aca="false">IF(OR(D16="",D16+G16=0),"",D16/(D16+G16))</f>
        <v>0.331288343558282</v>
      </c>
      <c r="K16" s="47" t="n">
        <f aca="false">IF(E16="","",E16/(E16+H16))</f>
        <v>0.372670807453416</v>
      </c>
      <c r="L16" s="76" t="n">
        <f aca="false">IF(OR(K16="",J16=""),"",(J16-K16)*100)</f>
        <v>-4.13824638951339</v>
      </c>
      <c r="M16" s="36" t="n">
        <v>2.96222615270983</v>
      </c>
      <c r="N16" s="36" t="n">
        <v>1.3179649132716</v>
      </c>
      <c r="O16" s="36" t="n">
        <f aca="false">SQRT(M16^2+N16^2)</f>
        <v>3.2421929758133</v>
      </c>
      <c r="P16" s="47" t="n">
        <f aca="false">IF(J16="","",MAX(0,J16-1.96*O16/100))</f>
        <v>0.267741361232342</v>
      </c>
      <c r="Q16" s="47" t="n">
        <f aca="false">IF(J16="","",MIN(1,J16+1.96*O16/100))</f>
        <v>0.394835325884223</v>
      </c>
      <c r="R16" s="32" t="str">
        <f aca="false">IF(L16="","",IF(ABS(L16)&lt;=O16,"Yes","No"))</f>
        <v>No</v>
      </c>
      <c r="S16" s="32" t="str">
        <f aca="false">IF(L16="","",IF(ABS(L16)&lt;=1.96*O16,"Yes","No"))</f>
        <v>Yes</v>
      </c>
      <c r="T16" s="66" t="n">
        <f aca="false">IF(D16="","",ROUND(SQRT(((D16+G16)*O16/100)^2+(J16*(D16+G16)*0.14577)^2),0))</f>
        <v>19</v>
      </c>
      <c r="U16" s="32"/>
    </row>
    <row r="17" customFormat="false" ht="15" hidden="false" customHeight="false" outlineLevel="0" collapsed="false">
      <c r="A17" s="32" t="s">
        <v>185</v>
      </c>
      <c r="B17" s="32" t="s">
        <v>207</v>
      </c>
      <c r="C17" s="32" t="s">
        <v>209</v>
      </c>
      <c r="D17" s="66" t="n">
        <v>213</v>
      </c>
      <c r="E17" s="66" t="n">
        <v>227</v>
      </c>
      <c r="F17" s="75" t="n">
        <f aca="false">IF(E17="","",D17-E17)</f>
        <v>-14</v>
      </c>
      <c r="G17" s="66" t="n">
        <v>503</v>
      </c>
      <c r="H17" s="66" t="n">
        <v>484</v>
      </c>
      <c r="I17" s="75" t="n">
        <f aca="false">IF(H17="","",G17-H17)</f>
        <v>19</v>
      </c>
      <c r="J17" s="47" t="n">
        <f aca="false">IF(OR(D17="",D17+G17=0),"",D17/(D17+G17))</f>
        <v>0.297486033519553</v>
      </c>
      <c r="K17" s="47" t="n">
        <f aca="false">IF(E17="","",E17/(E17+H17))</f>
        <v>0.319268635724332</v>
      </c>
      <c r="L17" s="76" t="n">
        <f aca="false">IF(OR(K17="",J17=""),"",(J17-K17)*100)</f>
        <v>-2.17826022047789</v>
      </c>
      <c r="M17" s="36" t="n">
        <v>2.96222615270983</v>
      </c>
      <c r="N17" s="36" t="n">
        <v>1.3179649132716</v>
      </c>
      <c r="O17" s="36" t="n">
        <f aca="false">SQRT(M17^2+N17^2)</f>
        <v>3.2421929758133</v>
      </c>
      <c r="P17" s="47" t="n">
        <f aca="false">IF(J17="","",MAX(0,J17-1.96*O17/100))</f>
        <v>0.233939051193612</v>
      </c>
      <c r="Q17" s="47" t="n">
        <f aca="false">IF(J17="","",MIN(1,J17+1.96*O17/100))</f>
        <v>0.361033015845494</v>
      </c>
      <c r="R17" s="32" t="str">
        <f aca="false">IF(L17="","",IF(ABS(L17)&lt;=O17,"Yes","No"))</f>
        <v>Yes</v>
      </c>
      <c r="S17" s="32" t="str">
        <f aca="false">IF(L17="","",IF(ABS(L17)&lt;=1.96*O17,"Yes","No"))</f>
        <v>Yes</v>
      </c>
      <c r="T17" s="66" t="n">
        <f aca="false">IF(D17="","",ROUND(SQRT(((D17+G17)*O17/100)^2+(J17*(D17+G17)*0.14577)^2),0))</f>
        <v>39</v>
      </c>
      <c r="U17" s="32"/>
    </row>
    <row r="18" customFormat="false" ht="15" hidden="false" customHeight="false" outlineLevel="0" collapsed="false">
      <c r="A18" s="32" t="s">
        <v>185</v>
      </c>
      <c r="B18" s="32" t="s">
        <v>210</v>
      </c>
      <c r="C18" s="32" t="s">
        <v>211</v>
      </c>
      <c r="D18" s="66" t="n">
        <v>267</v>
      </c>
      <c r="E18" s="66" t="n">
        <v>249</v>
      </c>
      <c r="F18" s="75" t="n">
        <f aca="false">IF(E18="","",D18-E18)</f>
        <v>18</v>
      </c>
      <c r="G18" s="66" t="n">
        <v>386</v>
      </c>
      <c r="H18" s="66" t="n">
        <v>392</v>
      </c>
      <c r="I18" s="75" t="n">
        <f aca="false">IF(H18="","",G18-H18)</f>
        <v>-6</v>
      </c>
      <c r="J18" s="47" t="n">
        <f aca="false">IF(OR(D18="",D18+G18=0),"",D18/(D18+G18))</f>
        <v>0.408882082695253</v>
      </c>
      <c r="K18" s="47" t="n">
        <f aca="false">IF(E18="","",E18/(E18+H18))</f>
        <v>0.388455538221529</v>
      </c>
      <c r="L18" s="76" t="n">
        <f aca="false">IF(OR(K18="",J18=""),"",(J18-K18)*100)</f>
        <v>2.04265444737238</v>
      </c>
      <c r="M18" s="36" t="n">
        <v>2.96222615270983</v>
      </c>
      <c r="N18" s="36" t="n">
        <v>1.3179649132716</v>
      </c>
      <c r="O18" s="36" t="n">
        <f aca="false">SQRT(M18^2+N18^2)</f>
        <v>3.2421929758133</v>
      </c>
      <c r="P18" s="47" t="n">
        <f aca="false">IF(J18="","",MAX(0,J18-1.96*O18/100))</f>
        <v>0.345335100369312</v>
      </c>
      <c r="Q18" s="47" t="n">
        <f aca="false">IF(J18="","",MIN(1,J18+1.96*O18/100))</f>
        <v>0.472429065021193</v>
      </c>
      <c r="R18" s="32" t="str">
        <f aca="false">IF(L18="","",IF(ABS(L18)&lt;=O18,"Yes","No"))</f>
        <v>Yes</v>
      </c>
      <c r="S18" s="32" t="str">
        <f aca="false">IF(L18="","",IF(ABS(L18)&lt;=1.96*O18,"Yes","No"))</f>
        <v>Yes</v>
      </c>
      <c r="T18" s="66" t="n">
        <f aca="false">IF(D18="","",ROUND(SQRT(((D18+G18)*O18/100)^2+(J18*(D18+G18)*0.14577)^2),0))</f>
        <v>44</v>
      </c>
      <c r="U18" s="32"/>
    </row>
    <row r="19" customFormat="false" ht="15" hidden="false" customHeight="false" outlineLevel="0" collapsed="false">
      <c r="A19" s="32" t="s">
        <v>185</v>
      </c>
      <c r="B19" s="32" t="s">
        <v>210</v>
      </c>
      <c r="C19" s="32" t="s">
        <v>212</v>
      </c>
      <c r="D19" s="66" t="n">
        <v>169</v>
      </c>
      <c r="E19" s="66" t="n">
        <v>152</v>
      </c>
      <c r="F19" s="75" t="n">
        <f aca="false">IF(E19="","",D19-E19)</f>
        <v>17</v>
      </c>
      <c r="G19" s="66" t="n">
        <v>240</v>
      </c>
      <c r="H19" s="66" t="n">
        <v>246</v>
      </c>
      <c r="I19" s="75" t="n">
        <f aca="false">IF(H19="","",G19-H19)</f>
        <v>-6</v>
      </c>
      <c r="J19" s="47" t="n">
        <f aca="false">IF(OR(D19="",D19+G19=0),"",D19/(D19+G19))</f>
        <v>0.41320293398533</v>
      </c>
      <c r="K19" s="47" t="n">
        <f aca="false">IF(E19="","",E19/(E19+H19))</f>
        <v>0.381909547738693</v>
      </c>
      <c r="L19" s="76" t="n">
        <f aca="false">IF(OR(K19="",J19=""),"",(J19-K19)*100)</f>
        <v>3.12933862466366</v>
      </c>
      <c r="M19" s="36" t="n">
        <v>2.96222615270983</v>
      </c>
      <c r="N19" s="36" t="n">
        <v>1.3179649132716</v>
      </c>
      <c r="O19" s="36" t="n">
        <f aca="false">SQRT(M19^2+N19^2)</f>
        <v>3.2421929758133</v>
      </c>
      <c r="P19" s="47" t="n">
        <f aca="false">IF(J19="","",MAX(0,J19-1.96*O19/100))</f>
        <v>0.349655951659389</v>
      </c>
      <c r="Q19" s="47" t="n">
        <f aca="false">IF(J19="","",MIN(1,J19+1.96*O19/100))</f>
        <v>0.476749916311271</v>
      </c>
      <c r="R19" s="32" t="str">
        <f aca="false">IF(L19="","",IF(ABS(L19)&lt;=O19,"Yes","No"))</f>
        <v>Yes</v>
      </c>
      <c r="S19" s="32" t="str">
        <f aca="false">IF(L19="","",IF(ABS(L19)&lt;=1.96*O19,"Yes","No"))</f>
        <v>Yes</v>
      </c>
      <c r="T19" s="66" t="n">
        <f aca="false">IF(D19="","",ROUND(SQRT(((D19+G19)*O19/100)^2+(J19*(D19+G19)*0.14577)^2),0))</f>
        <v>28</v>
      </c>
      <c r="U19" s="32"/>
    </row>
    <row r="20" customFormat="false" ht="15" hidden="false" customHeight="false" outlineLevel="0" collapsed="false">
      <c r="A20" s="32" t="s">
        <v>185</v>
      </c>
      <c r="B20" s="32" t="s">
        <v>210</v>
      </c>
      <c r="C20" s="32" t="s">
        <v>213</v>
      </c>
      <c r="D20" s="66" t="n">
        <v>153</v>
      </c>
      <c r="E20" s="66" t="n">
        <v>165</v>
      </c>
      <c r="F20" s="75" t="n">
        <f aca="false">IF(E20="","",D20-E20)</f>
        <v>-12</v>
      </c>
      <c r="G20" s="66" t="n">
        <v>194</v>
      </c>
      <c r="H20" s="66" t="n">
        <v>237</v>
      </c>
      <c r="I20" s="75" t="n">
        <f aca="false">IF(H20="","",G20-H20)</f>
        <v>-43</v>
      </c>
      <c r="J20" s="47" t="n">
        <f aca="false">IF(OR(D20="",D20+G20=0),"",D20/(D20+G20))</f>
        <v>0.440922190201729</v>
      </c>
      <c r="K20" s="47" t="n">
        <f aca="false">IF(E20="","",E20/(E20+H20))</f>
        <v>0.41044776119403</v>
      </c>
      <c r="L20" s="76" t="n">
        <f aca="false">IF(OR(K20="",J20=""),"",(J20-K20)*100)</f>
        <v>3.04744290076993</v>
      </c>
      <c r="M20" s="36" t="n">
        <v>2.96222615270983</v>
      </c>
      <c r="N20" s="36" t="n">
        <v>1.3179649132716</v>
      </c>
      <c r="O20" s="36" t="n">
        <f aca="false">SQRT(M20^2+N20^2)</f>
        <v>3.2421929758133</v>
      </c>
      <c r="P20" s="47" t="n">
        <f aca="false">IF(J20="","",MAX(0,J20-1.96*O20/100))</f>
        <v>0.377375207875788</v>
      </c>
      <c r="Q20" s="47" t="n">
        <f aca="false">IF(J20="","",MIN(1,J20+1.96*O20/100))</f>
        <v>0.50446917252767</v>
      </c>
      <c r="R20" s="32" t="str">
        <f aca="false">IF(L20="","",IF(ABS(L20)&lt;=O20,"Yes","No"))</f>
        <v>Yes</v>
      </c>
      <c r="S20" s="32" t="str">
        <f aca="false">IF(L20="","",IF(ABS(L20)&lt;=1.96*O20,"Yes","No"))</f>
        <v>Yes</v>
      </c>
      <c r="T20" s="66" t="n">
        <f aca="false">IF(D20="","",ROUND(SQRT(((D20+G20)*O20/100)^2+(J20*(D20+G20)*0.14577)^2),0))</f>
        <v>25</v>
      </c>
      <c r="U20" s="32"/>
    </row>
    <row r="21" customFormat="false" ht="15" hidden="false" customHeight="false" outlineLevel="0" collapsed="false">
      <c r="A21" s="32" t="s">
        <v>185</v>
      </c>
      <c r="B21" s="32" t="s">
        <v>214</v>
      </c>
      <c r="C21" s="32" t="s">
        <v>214</v>
      </c>
      <c r="D21" s="66" t="n">
        <v>40</v>
      </c>
      <c r="E21" s="66" t="n">
        <v>38</v>
      </c>
      <c r="F21" s="75" t="n">
        <f aca="false">IF(E21="","",D21-E21)</f>
        <v>2</v>
      </c>
      <c r="G21" s="66" t="n">
        <v>99</v>
      </c>
      <c r="H21" s="66" t="n">
        <v>106</v>
      </c>
      <c r="I21" s="75" t="n">
        <f aca="false">IF(H21="","",G21-H21)</f>
        <v>-7</v>
      </c>
      <c r="J21" s="47" t="n">
        <f aca="false">IF(OR(D21="",D21+G21=0),"",D21/(D21+G21))</f>
        <v>0.287769784172662</v>
      </c>
      <c r="K21" s="47" t="n">
        <f aca="false">IF(E21="","",E21/(E21+H21))</f>
        <v>0.263888888888889</v>
      </c>
      <c r="L21" s="76" t="n">
        <f aca="false">IF(OR(K21="",J21=""),"",(J21-K21)*100)</f>
        <v>2.3880895283773</v>
      </c>
      <c r="M21" s="36" t="n">
        <v>2.96222615270983</v>
      </c>
      <c r="N21" s="36" t="n">
        <v>1.3179649132716</v>
      </c>
      <c r="O21" s="36" t="n">
        <f aca="false">SQRT(M21^2+N21^2)</f>
        <v>3.2421929758133</v>
      </c>
      <c r="P21" s="47" t="n">
        <f aca="false">IF(J21="","",MAX(0,J21-1.96*O21/100))</f>
        <v>0.224222801846721</v>
      </c>
      <c r="Q21" s="47" t="n">
        <f aca="false">IF(J21="","",MIN(1,J21+1.96*O21/100))</f>
        <v>0.351316766498603</v>
      </c>
      <c r="R21" s="32" t="str">
        <f aca="false">IF(L21="","",IF(ABS(L21)&lt;=O21,"Yes","No"))</f>
        <v>Yes</v>
      </c>
      <c r="S21" s="32" t="str">
        <f aca="false">IF(L21="","",IF(ABS(L21)&lt;=1.96*O21,"Yes","No"))</f>
        <v>Yes</v>
      </c>
      <c r="T21" s="66" t="n">
        <f aca="false">IF(D21="","",ROUND(SQRT(((D21+G21)*O21/100)^2+(J21*(D21+G21)*0.14577)^2),0))</f>
        <v>7</v>
      </c>
      <c r="U21" s="32"/>
    </row>
    <row r="22" customFormat="false" ht="15" hidden="false" customHeight="false" outlineLevel="0" collapsed="false">
      <c r="A22" s="32" t="s">
        <v>185</v>
      </c>
      <c r="B22" s="32" t="s">
        <v>215</v>
      </c>
      <c r="C22" s="32" t="s">
        <v>215</v>
      </c>
      <c r="D22" s="66" t="n">
        <v>57</v>
      </c>
      <c r="E22" s="66" t="n">
        <v>58</v>
      </c>
      <c r="F22" s="75" t="n">
        <f aca="false">IF(E22="","",D22-E22)</f>
        <v>-1</v>
      </c>
      <c r="G22" s="66" t="n">
        <v>207</v>
      </c>
      <c r="H22" s="66" t="n">
        <v>214</v>
      </c>
      <c r="I22" s="75" t="n">
        <f aca="false">IF(H22="","",G22-H22)</f>
        <v>-7</v>
      </c>
      <c r="J22" s="47" t="n">
        <f aca="false">IF(OR(D22="",D22+G22=0),"",D22/(D22+G22))</f>
        <v>0.215909090909091</v>
      </c>
      <c r="K22" s="47" t="n">
        <f aca="false">IF(E22="","",E22/(E22+H22))</f>
        <v>0.213235294117647</v>
      </c>
      <c r="L22" s="76" t="n">
        <f aca="false">IF(OR(K22="",J22=""),"",(J22-K22)*100)</f>
        <v>0.267379679144386</v>
      </c>
      <c r="M22" s="36" t="n">
        <v>2.96222615270983</v>
      </c>
      <c r="N22" s="36" t="n">
        <v>1.3179649132716</v>
      </c>
      <c r="O22" s="36" t="n">
        <f aca="false">SQRT(M22^2+N22^2)</f>
        <v>3.2421929758133</v>
      </c>
      <c r="P22" s="47" t="n">
        <f aca="false">IF(J22="","",MAX(0,J22-1.96*O22/100))</f>
        <v>0.15236210858315</v>
      </c>
      <c r="Q22" s="47" t="n">
        <f aca="false">IF(J22="","",MIN(1,J22+1.96*O22/100))</f>
        <v>0.279456073235032</v>
      </c>
      <c r="R22" s="32" t="str">
        <f aca="false">IF(L22="","",IF(ABS(L22)&lt;=O22,"Yes","No"))</f>
        <v>Yes</v>
      </c>
      <c r="S22" s="32" t="str">
        <f aca="false">IF(L22="","",IF(ABS(L22)&lt;=1.96*O22,"Yes","No"))</f>
        <v>Yes</v>
      </c>
      <c r="T22" s="66" t="n">
        <f aca="false">IF(D22="","",ROUND(SQRT(((D22+G22)*O22/100)^2+(J22*(D22+G22)*0.14577)^2),0))</f>
        <v>12</v>
      </c>
      <c r="U22" s="32"/>
    </row>
    <row r="23" customFormat="false" ht="15" hidden="false" customHeight="false" outlineLevel="0" collapsed="false">
      <c r="A23" s="32" t="s">
        <v>185</v>
      </c>
      <c r="B23" s="32" t="s">
        <v>216</v>
      </c>
      <c r="C23" s="32" t="s">
        <v>217</v>
      </c>
      <c r="D23" s="66" t="n">
        <v>302</v>
      </c>
      <c r="E23" s="66" t="n">
        <v>321</v>
      </c>
      <c r="F23" s="75" t="n">
        <f aca="false">IF(E23="","",D23-E23)</f>
        <v>-19</v>
      </c>
      <c r="G23" s="66" t="n">
        <v>483</v>
      </c>
      <c r="H23" s="66" t="n">
        <v>498</v>
      </c>
      <c r="I23" s="75" t="n">
        <f aca="false">IF(H23="","",G23-H23)</f>
        <v>-15</v>
      </c>
      <c r="J23" s="47" t="n">
        <f aca="false">IF(OR(D23="",D23+G23=0),"",D23/(D23+G23))</f>
        <v>0.384713375796178</v>
      </c>
      <c r="K23" s="47" t="n">
        <f aca="false">IF(E23="","",E23/(E23+H23))</f>
        <v>0.391941391941392</v>
      </c>
      <c r="L23" s="76" t="n">
        <f aca="false">IF(OR(K23="",J23=""),"",(J23-K23)*100)</f>
        <v>-0.722801614521357</v>
      </c>
      <c r="M23" s="36" t="n">
        <v>2.22830071896239</v>
      </c>
      <c r="N23" s="36" t="n">
        <v>1.3179649132716</v>
      </c>
      <c r="O23" s="36" t="n">
        <f aca="false">SQRT(M23^2+N23^2)</f>
        <v>2.58889080626111</v>
      </c>
      <c r="P23" s="47" t="n">
        <f aca="false">IF(J23="","",MAX(0,J23-1.96*O23/100))</f>
        <v>0.333971115993461</v>
      </c>
      <c r="Q23" s="47" t="n">
        <f aca="false">IF(J23="","",MIN(1,J23+1.96*O23/100))</f>
        <v>0.435455635598896</v>
      </c>
      <c r="R23" s="32" t="str">
        <f aca="false">IF(L23="","",IF(ABS(L23)&lt;=O23,"Yes","No"))</f>
        <v>Yes</v>
      </c>
      <c r="S23" s="32" t="str">
        <f aca="false">IF(L23="","",IF(ABS(L23)&lt;=1.96*O23,"Yes","No"))</f>
        <v>Yes</v>
      </c>
      <c r="T23" s="66" t="n">
        <f aca="false">IF(D23="","",ROUND(SQRT(((D23+G23)*O23/100)^2+(J23*(D23+G23)*0.09272)^2),0))</f>
        <v>35</v>
      </c>
      <c r="U23" s="32"/>
    </row>
    <row r="24" customFormat="false" ht="15" hidden="false" customHeight="false" outlineLevel="0" collapsed="false">
      <c r="A24" s="32" t="s">
        <v>185</v>
      </c>
      <c r="B24" s="32" t="s">
        <v>216</v>
      </c>
      <c r="C24" s="32" t="s">
        <v>218</v>
      </c>
      <c r="D24" s="66" t="n">
        <v>289</v>
      </c>
      <c r="E24" s="66" t="n">
        <v>288</v>
      </c>
      <c r="F24" s="75" t="n">
        <f aca="false">IF(E24="","",D24-E24)</f>
        <v>1</v>
      </c>
      <c r="G24" s="66" t="n">
        <v>415</v>
      </c>
      <c r="H24" s="66" t="n">
        <v>448</v>
      </c>
      <c r="I24" s="75" t="n">
        <f aca="false">IF(H24="","",G24-H24)</f>
        <v>-33</v>
      </c>
      <c r="J24" s="47" t="n">
        <f aca="false">IF(OR(D24="",D24+G24=0),"",D24/(D24+G24))</f>
        <v>0.410511363636364</v>
      </c>
      <c r="K24" s="47" t="n">
        <f aca="false">IF(E24="","",E24/(E24+H24))</f>
        <v>0.391304347826087</v>
      </c>
      <c r="L24" s="76" t="n">
        <f aca="false">IF(OR(K24="",J24=""),"",(J24-K24)*100)</f>
        <v>1.92070158102767</v>
      </c>
      <c r="M24" s="36" t="n">
        <v>2.96222615270983</v>
      </c>
      <c r="N24" s="36" t="n">
        <v>1.3179649132716</v>
      </c>
      <c r="O24" s="36" t="n">
        <f aca="false">SQRT(M24^2+N24^2)</f>
        <v>3.2421929758133</v>
      </c>
      <c r="P24" s="47" t="n">
        <f aca="false">IF(J24="","",MAX(0,J24-1.96*O24/100))</f>
        <v>0.346964381310423</v>
      </c>
      <c r="Q24" s="47" t="n">
        <f aca="false">IF(J24="","",MIN(1,J24+1.96*O24/100))</f>
        <v>0.474058345962304</v>
      </c>
      <c r="R24" s="32" t="str">
        <f aca="false">IF(L24="","",IF(ABS(L24)&lt;=O24,"Yes","No"))</f>
        <v>Yes</v>
      </c>
      <c r="S24" s="32" t="str">
        <f aca="false">IF(L24="","",IF(ABS(L24)&lt;=1.96*O24,"Yes","No"))</f>
        <v>Yes</v>
      </c>
      <c r="T24" s="66" t="n">
        <f aca="false">IF(D24="","",ROUND(SQRT(((D24+G24)*O24/100)^2+(J24*(D24+G24)*0.14577)^2),0))</f>
        <v>48</v>
      </c>
      <c r="U24" s="32"/>
    </row>
    <row r="25" customFormat="false" ht="15" hidden="false" customHeight="false" outlineLevel="0" collapsed="false">
      <c r="A25" s="32" t="s">
        <v>185</v>
      </c>
      <c r="B25" s="32" t="s">
        <v>216</v>
      </c>
      <c r="C25" s="32" t="s">
        <v>219</v>
      </c>
      <c r="D25" s="66" t="n">
        <v>308</v>
      </c>
      <c r="E25" s="66" t="n">
        <v>317</v>
      </c>
      <c r="F25" s="75" t="n">
        <f aca="false">IF(E25="","",D25-E25)</f>
        <v>-9</v>
      </c>
      <c r="G25" s="66" t="n">
        <v>467</v>
      </c>
      <c r="H25" s="66" t="n">
        <v>527</v>
      </c>
      <c r="I25" s="75" t="n">
        <f aca="false">IF(H25="","",G25-H25)</f>
        <v>-60</v>
      </c>
      <c r="J25" s="47" t="n">
        <f aca="false">IF(OR(D25="",D25+G25=0),"",D25/(D25+G25))</f>
        <v>0.39741935483871</v>
      </c>
      <c r="K25" s="47" t="n">
        <f aca="false">IF(E25="","",E25/(E25+H25))</f>
        <v>0.375592417061611</v>
      </c>
      <c r="L25" s="76" t="n">
        <f aca="false">IF(OR(K25="",J25=""),"",(J25-K25)*100)</f>
        <v>2.18269377770983</v>
      </c>
      <c r="M25" s="36" t="n">
        <v>2.22830071896239</v>
      </c>
      <c r="N25" s="36" t="n">
        <v>1.3179649132716</v>
      </c>
      <c r="O25" s="36" t="n">
        <f aca="false">SQRT(M25^2+N25^2)</f>
        <v>2.58889080626111</v>
      </c>
      <c r="P25" s="47" t="n">
        <f aca="false">IF(J25="","",MAX(0,J25-1.96*O25/100))</f>
        <v>0.346677095035992</v>
      </c>
      <c r="Q25" s="47" t="n">
        <f aca="false">IF(J25="","",MIN(1,J25+1.96*O25/100))</f>
        <v>0.448161614641427</v>
      </c>
      <c r="R25" s="32" t="str">
        <f aca="false">IF(L25="","",IF(ABS(L25)&lt;=O25,"Yes","No"))</f>
        <v>Yes</v>
      </c>
      <c r="S25" s="32" t="str">
        <f aca="false">IF(L25="","",IF(ABS(L25)&lt;=1.96*O25,"Yes","No"))</f>
        <v>Yes</v>
      </c>
      <c r="T25" s="66" t="n">
        <f aca="false">IF(D25="","",ROUND(SQRT(((D25+G25)*O25/100)^2+(J25*(D25+G25)*0.09272)^2),0))</f>
        <v>35</v>
      </c>
      <c r="U25" s="32"/>
    </row>
    <row r="26" customFormat="false" ht="15" hidden="false" customHeight="false" outlineLevel="0" collapsed="false">
      <c r="A26" s="32" t="s">
        <v>185</v>
      </c>
      <c r="B26" s="32" t="s">
        <v>220</v>
      </c>
      <c r="C26" s="32" t="s">
        <v>221</v>
      </c>
      <c r="D26" s="66" t="n">
        <v>296</v>
      </c>
      <c r="E26" s="66" t="n">
        <v>285</v>
      </c>
      <c r="F26" s="75" t="n">
        <f aca="false">IF(E26="","",D26-E26)</f>
        <v>11</v>
      </c>
      <c r="G26" s="66" t="n">
        <v>709</v>
      </c>
      <c r="H26" s="66" t="n">
        <v>760</v>
      </c>
      <c r="I26" s="75" t="n">
        <f aca="false">IF(H26="","",G26-H26)</f>
        <v>-51</v>
      </c>
      <c r="J26" s="47" t="n">
        <f aca="false">IF(OR(D26="",D26+G26=0),"",D26/(D26+G26))</f>
        <v>0.29452736318408</v>
      </c>
      <c r="K26" s="47" t="n">
        <f aca="false">IF(E26="","",E26/(E26+H26))</f>
        <v>0.272727272727273</v>
      </c>
      <c r="L26" s="76" t="n">
        <f aca="false">IF(OR(K26="",J26=""),"",(J26-K26)*100)</f>
        <v>2.18000904568069</v>
      </c>
      <c r="M26" s="36" t="n">
        <v>2.22830071896239</v>
      </c>
      <c r="N26" s="36" t="n">
        <v>1.3179649132716</v>
      </c>
      <c r="O26" s="36" t="n">
        <f aca="false">SQRT(M26^2+N26^2)</f>
        <v>2.58889080626111</v>
      </c>
      <c r="P26" s="47" t="n">
        <f aca="false">IF(J26="","",MAX(0,J26-1.96*O26/100))</f>
        <v>0.243785103381362</v>
      </c>
      <c r="Q26" s="47" t="n">
        <f aca="false">IF(J26="","",MIN(1,J26+1.96*O26/100))</f>
        <v>0.345269622986797</v>
      </c>
      <c r="R26" s="32" t="str">
        <f aca="false">IF(L26="","",IF(ABS(L26)&lt;=O26,"Yes","No"))</f>
        <v>Yes</v>
      </c>
      <c r="S26" s="32" t="str">
        <f aca="false">IF(L26="","",IF(ABS(L26)&lt;=1.96*O26,"Yes","No"))</f>
        <v>Yes</v>
      </c>
      <c r="T26" s="66" t="n">
        <f aca="false">IF(D26="","",ROUND(SQRT(((D26+G26)*O26/100)^2+(J26*(D26+G26)*0.09272)^2),0))</f>
        <v>38</v>
      </c>
      <c r="U26" s="32"/>
    </row>
    <row r="27" customFormat="false" ht="15" hidden="false" customHeight="false" outlineLevel="0" collapsed="false">
      <c r="A27" s="32" t="s">
        <v>185</v>
      </c>
      <c r="B27" s="32" t="s">
        <v>220</v>
      </c>
      <c r="C27" s="32" t="s">
        <v>222</v>
      </c>
      <c r="D27" s="66" t="n">
        <v>217</v>
      </c>
      <c r="E27" s="66" t="n">
        <v>228</v>
      </c>
      <c r="F27" s="75" t="n">
        <f aca="false">IF(E27="","",D27-E27)</f>
        <v>-11</v>
      </c>
      <c r="G27" s="66" t="n">
        <v>458</v>
      </c>
      <c r="H27" s="66" t="n">
        <v>522</v>
      </c>
      <c r="I27" s="75" t="n">
        <f aca="false">IF(H27="","",G27-H27)</f>
        <v>-64</v>
      </c>
      <c r="J27" s="47" t="n">
        <f aca="false">IF(OR(D27="",D27+G27=0),"",D27/(D27+G27))</f>
        <v>0.321481481481482</v>
      </c>
      <c r="K27" s="47" t="n">
        <f aca="false">IF(E27="","",E27/(E27+H27))</f>
        <v>0.304</v>
      </c>
      <c r="L27" s="76" t="n">
        <f aca="false">IF(OR(K27="",J27=""),"",(J27-K27)*100)</f>
        <v>1.74814814814815</v>
      </c>
      <c r="M27" s="36" t="n">
        <v>2.96222615270983</v>
      </c>
      <c r="N27" s="36" t="n">
        <v>1.3179649132716</v>
      </c>
      <c r="O27" s="36" t="n">
        <f aca="false">SQRT(M27^2+N27^2)</f>
        <v>3.2421929758133</v>
      </c>
      <c r="P27" s="47" t="n">
        <f aca="false">IF(J27="","",MAX(0,J27-1.96*O27/100))</f>
        <v>0.257934499155541</v>
      </c>
      <c r="Q27" s="47" t="n">
        <f aca="false">IF(J27="","",MIN(1,J27+1.96*O27/100))</f>
        <v>0.385028463807422</v>
      </c>
      <c r="R27" s="32" t="str">
        <f aca="false">IF(L27="","",IF(ABS(L27)&lt;=O27,"Yes","No"))</f>
        <v>Yes</v>
      </c>
      <c r="S27" s="32" t="str">
        <f aca="false">IF(L27="","",IF(ABS(L27)&lt;=1.96*O27,"Yes","No"))</f>
        <v>Yes</v>
      </c>
      <c r="T27" s="66" t="n">
        <f aca="false">IF(D27="","",ROUND(SQRT(((D27+G27)*O27/100)^2+(J27*(D27+G27)*0.14577)^2),0))</f>
        <v>38</v>
      </c>
      <c r="U27" s="32"/>
    </row>
    <row r="28" customFormat="false" ht="15" hidden="false" customHeight="false" outlineLevel="0" collapsed="false">
      <c r="A28" s="32" t="s">
        <v>185</v>
      </c>
      <c r="B28" s="32" t="s">
        <v>223</v>
      </c>
      <c r="C28" s="32" t="s">
        <v>224</v>
      </c>
      <c r="D28" s="66" t="n">
        <v>116</v>
      </c>
      <c r="E28" s="66" t="n">
        <v>135</v>
      </c>
      <c r="F28" s="75" t="n">
        <f aca="false">IF(E28="","",D28-E28)</f>
        <v>-19</v>
      </c>
      <c r="G28" s="66" t="n">
        <v>401</v>
      </c>
      <c r="H28" s="66" t="n">
        <v>395</v>
      </c>
      <c r="I28" s="75" t="n">
        <f aca="false">IF(H28="","",G28-H28)</f>
        <v>6</v>
      </c>
      <c r="J28" s="47" t="n">
        <f aca="false">IF(OR(D28="",D28+G28=0),"",D28/(D28+G28))</f>
        <v>0.224371373307544</v>
      </c>
      <c r="K28" s="47" t="n">
        <f aca="false">IF(E28="","",E28/(E28+H28))</f>
        <v>0.254716981132075</v>
      </c>
      <c r="L28" s="76" t="n">
        <f aca="false">IF(OR(K28="",J28=""),"",(J28-K28)*100)</f>
        <v>-3.03456078245319</v>
      </c>
      <c r="M28" s="36" t="n">
        <v>2.96222615270983</v>
      </c>
      <c r="N28" s="36" t="n">
        <v>1.3179649132716</v>
      </c>
      <c r="O28" s="36" t="n">
        <f aca="false">SQRT(M28^2+N28^2)</f>
        <v>3.2421929758133</v>
      </c>
      <c r="P28" s="47" t="n">
        <f aca="false">IF(J28="","",MAX(0,J28-1.96*O28/100))</f>
        <v>0.160824390981603</v>
      </c>
      <c r="Q28" s="47" t="n">
        <f aca="false">IF(J28="","",MIN(1,J28+1.96*O28/100))</f>
        <v>0.287918355633484</v>
      </c>
      <c r="R28" s="32" t="str">
        <f aca="false">IF(L28="","",IF(ABS(L28)&lt;=O28,"Yes","No"))</f>
        <v>Yes</v>
      </c>
      <c r="S28" s="32" t="str">
        <f aca="false">IF(L28="","",IF(ABS(L28)&lt;=1.96*O28,"Yes","No"))</f>
        <v>Yes</v>
      </c>
      <c r="T28" s="66" t="n">
        <f aca="false">IF(D28="","",ROUND(SQRT(((D28+G28)*O28/100)^2+(J28*(D28+G28)*0.14577)^2),0))</f>
        <v>24</v>
      </c>
      <c r="U28" s="32"/>
    </row>
    <row r="29" customFormat="false" ht="15" hidden="false" customHeight="false" outlineLevel="0" collapsed="false">
      <c r="A29" s="32" t="s">
        <v>185</v>
      </c>
      <c r="B29" s="32" t="s">
        <v>223</v>
      </c>
      <c r="C29" s="32" t="s">
        <v>225</v>
      </c>
      <c r="D29" s="66" t="n">
        <v>118</v>
      </c>
      <c r="E29" s="66" t="n">
        <v>124</v>
      </c>
      <c r="F29" s="75" t="n">
        <f aca="false">IF(E29="","",D29-E29)</f>
        <v>-6</v>
      </c>
      <c r="G29" s="66" t="n">
        <v>277</v>
      </c>
      <c r="H29" s="66" t="n">
        <v>298</v>
      </c>
      <c r="I29" s="75" t="n">
        <f aca="false">IF(H29="","",G29-H29)</f>
        <v>-21</v>
      </c>
      <c r="J29" s="47" t="n">
        <f aca="false">IF(OR(D29="",D29+G29=0),"",D29/(D29+G29))</f>
        <v>0.29873417721519</v>
      </c>
      <c r="K29" s="47" t="n">
        <f aca="false">IF(E29="","",E29/(E29+H29))</f>
        <v>0.293838862559242</v>
      </c>
      <c r="L29" s="76" t="n">
        <f aca="false">IF(OR(K29="",J29=""),"",(J29-K29)*100)</f>
        <v>0.489531465594817</v>
      </c>
      <c r="M29" s="36" t="n">
        <v>2.96222615270983</v>
      </c>
      <c r="N29" s="36" t="n">
        <v>1.3179649132716</v>
      </c>
      <c r="O29" s="36" t="n">
        <f aca="false">SQRT(M29^2+N29^2)</f>
        <v>3.2421929758133</v>
      </c>
      <c r="P29" s="47" t="n">
        <f aca="false">IF(J29="","",MAX(0,J29-1.96*O29/100))</f>
        <v>0.235187194889249</v>
      </c>
      <c r="Q29" s="47" t="n">
        <f aca="false">IF(J29="","",MIN(1,J29+1.96*O29/100))</f>
        <v>0.362281159541131</v>
      </c>
      <c r="R29" s="32" t="str">
        <f aca="false">IF(L29="","",IF(ABS(L29)&lt;=O29,"Yes","No"))</f>
        <v>Yes</v>
      </c>
      <c r="S29" s="32" t="str">
        <f aca="false">IF(L29="","",IF(ABS(L29)&lt;=1.96*O29,"Yes","No"))</f>
        <v>Yes</v>
      </c>
      <c r="T29" s="66" t="n">
        <f aca="false">IF(D29="","",ROUND(SQRT(((D29+G29)*O29/100)^2+(J29*(D29+G29)*0.14577)^2),0))</f>
        <v>21</v>
      </c>
      <c r="U29" s="32"/>
    </row>
    <row r="30" customFormat="false" ht="15" hidden="false" customHeight="false" outlineLevel="0" collapsed="false">
      <c r="A30" s="32" t="s">
        <v>185</v>
      </c>
      <c r="B30" s="32" t="s">
        <v>223</v>
      </c>
      <c r="C30" s="32" t="s">
        <v>226</v>
      </c>
      <c r="D30" s="66" t="n">
        <v>375</v>
      </c>
      <c r="E30" s="66" t="n">
        <v>424</v>
      </c>
      <c r="F30" s="75" t="n">
        <f aca="false">IF(E30="","",D30-E30)</f>
        <v>-49</v>
      </c>
      <c r="G30" s="66" t="n">
        <v>902</v>
      </c>
      <c r="H30" s="66" t="n">
        <v>988</v>
      </c>
      <c r="I30" s="75" t="n">
        <f aca="false">IF(H30="","",G30-H30)</f>
        <v>-86</v>
      </c>
      <c r="J30" s="47" t="n">
        <f aca="false">IF(OR(D30="",D30+G30=0),"",D30/(D30+G30))</f>
        <v>0.293657008613939</v>
      </c>
      <c r="K30" s="47" t="n">
        <f aca="false">IF(E30="","",E30/(E30+H30))</f>
        <v>0.30028328611898</v>
      </c>
      <c r="L30" s="76" t="n">
        <f aca="false">IF(OR(K30="",J30=""),"",(J30-K30)*100)</f>
        <v>-0.66262775050413</v>
      </c>
      <c r="M30" s="36" t="n">
        <v>2.22450398566879</v>
      </c>
      <c r="N30" s="36" t="n">
        <v>1.3179649132716</v>
      </c>
      <c r="O30" s="36" t="n">
        <f aca="false">SQRT(M30^2+N30^2)</f>
        <v>2.58562361817635</v>
      </c>
      <c r="P30" s="47" t="n">
        <f aca="false">IF(J30="","",MAX(0,J30-1.96*O30/100))</f>
        <v>0.242978785697682</v>
      </c>
      <c r="Q30" s="47" t="n">
        <f aca="false">IF(J30="","",MIN(1,J30+1.96*O30/100))</f>
        <v>0.344335231530195</v>
      </c>
      <c r="R30" s="32" t="str">
        <f aca="false">IF(L30="","",IF(ABS(L30)&lt;=O30,"Yes","No"))</f>
        <v>Yes</v>
      </c>
      <c r="S30" s="32" t="str">
        <f aca="false">IF(L30="","",IF(ABS(L30)&lt;=1.96*O30,"Yes","No"))</f>
        <v>Yes</v>
      </c>
      <c r="T30" s="66" t="n">
        <f aca="false">IF(D30="","",ROUND(SQRT(((D30+G30)*O30/100)^2+(J30*(D30+G30)*0.07717)^2),0))</f>
        <v>44</v>
      </c>
      <c r="U30" s="32"/>
    </row>
    <row r="31" customFormat="false" ht="15" hidden="false" customHeight="false" outlineLevel="0" collapsed="false">
      <c r="A31" s="32" t="s">
        <v>185</v>
      </c>
      <c r="B31" s="32" t="s">
        <v>228</v>
      </c>
      <c r="C31" s="32" t="s">
        <v>229</v>
      </c>
      <c r="D31" s="66" t="n">
        <v>290</v>
      </c>
      <c r="E31" s="66" t="n">
        <v>279</v>
      </c>
      <c r="F31" s="75" t="n">
        <f aca="false">IF(E31="","",D31-E31)</f>
        <v>11</v>
      </c>
      <c r="G31" s="66" t="n">
        <v>414</v>
      </c>
      <c r="H31" s="66" t="n">
        <v>445</v>
      </c>
      <c r="I31" s="75" t="n">
        <f aca="false">IF(H31="","",G31-H31)</f>
        <v>-31</v>
      </c>
      <c r="J31" s="47" t="n">
        <f aca="false">IF(OR(D31="",D31+G31=0),"",D31/(D31+G31))</f>
        <v>0.411931818181818</v>
      </c>
      <c r="K31" s="47" t="n">
        <f aca="false">IF(E31="","",E31/(E31+H31))</f>
        <v>0.385359116022099</v>
      </c>
      <c r="L31" s="76" t="n">
        <f aca="false">IF(OR(K31="",J31=""),"",(J31-K31)*100)</f>
        <v>2.65727021597187</v>
      </c>
      <c r="M31" s="36" t="n">
        <v>2.96222615270983</v>
      </c>
      <c r="N31" s="36" t="n">
        <v>1.3179649132716</v>
      </c>
      <c r="O31" s="36" t="n">
        <f aca="false">SQRT(M31^2+N31^2)</f>
        <v>3.2421929758133</v>
      </c>
      <c r="P31" s="47" t="n">
        <f aca="false">IF(J31="","",MAX(0,J31-1.96*O31/100))</f>
        <v>0.348384835855878</v>
      </c>
      <c r="Q31" s="47" t="n">
        <f aca="false">IF(J31="","",MIN(1,J31+1.96*O31/100))</f>
        <v>0.475478800507759</v>
      </c>
      <c r="R31" s="32" t="str">
        <f aca="false">IF(L31="","",IF(ABS(L31)&lt;=O31,"Yes","No"))</f>
        <v>Yes</v>
      </c>
      <c r="S31" s="32" t="str">
        <f aca="false">IF(L31="","",IF(ABS(L31)&lt;=1.96*O31,"Yes","No"))</f>
        <v>Yes</v>
      </c>
      <c r="T31" s="66" t="n">
        <f aca="false">IF(D31="","",ROUND(SQRT(((D31+G31)*O31/100)^2+(J31*(D31+G31)*0.14577)^2),0))</f>
        <v>48</v>
      </c>
      <c r="U31" s="32"/>
    </row>
    <row r="32" customFormat="false" ht="15" hidden="false" customHeight="false" outlineLevel="0" collapsed="false">
      <c r="A32" s="32" t="s">
        <v>185</v>
      </c>
      <c r="B32" s="32" t="s">
        <v>228</v>
      </c>
      <c r="C32" s="32" t="s">
        <v>230</v>
      </c>
      <c r="D32" s="66" t="n">
        <v>292</v>
      </c>
      <c r="E32" s="66" t="n">
        <v>309</v>
      </c>
      <c r="F32" s="75" t="n">
        <f aca="false">IF(E32="","",D32-E32)</f>
        <v>-17</v>
      </c>
      <c r="G32" s="66" t="n">
        <v>461</v>
      </c>
      <c r="H32" s="66" t="n">
        <v>488</v>
      </c>
      <c r="I32" s="75" t="n">
        <f aca="false">IF(H32="","",G32-H32)</f>
        <v>-27</v>
      </c>
      <c r="J32" s="47" t="n">
        <f aca="false">IF(OR(D32="",D32+G32=0),"",D32/(D32+G32))</f>
        <v>0.387782204515272</v>
      </c>
      <c r="K32" s="47" t="n">
        <f aca="false">IF(E32="","",E32/(E32+H32))</f>
        <v>0.387703889585947</v>
      </c>
      <c r="L32" s="76" t="n">
        <f aca="false">IF(OR(K32="",J32=""),"",(J32-K32)*100)</f>
        <v>0.00783149293249186</v>
      </c>
      <c r="M32" s="36" t="n">
        <v>2.22830071896239</v>
      </c>
      <c r="N32" s="36" t="n">
        <v>1.3179649132716</v>
      </c>
      <c r="O32" s="36" t="n">
        <f aca="false">SQRT(M32^2+N32^2)</f>
        <v>2.58889080626111</v>
      </c>
      <c r="P32" s="47" t="n">
        <f aca="false">IF(J32="","",MAX(0,J32-1.96*O32/100))</f>
        <v>0.337039944712554</v>
      </c>
      <c r="Q32" s="47" t="n">
        <f aca="false">IF(J32="","",MIN(1,J32+1.96*O32/100))</f>
        <v>0.43852446431799</v>
      </c>
      <c r="R32" s="32" t="str">
        <f aca="false">IF(L32="","",IF(ABS(L32)&lt;=O32,"Yes","No"))</f>
        <v>Yes</v>
      </c>
      <c r="S32" s="32" t="str">
        <f aca="false">IF(L32="","",IF(ABS(L32)&lt;=1.96*O32,"Yes","No"))</f>
        <v>Yes</v>
      </c>
      <c r="T32" s="66" t="n">
        <f aca="false">IF(D32="","",ROUND(SQRT(((D32+G32)*O32/100)^2+(J32*(D32+G32)*0.09272)^2),0))</f>
        <v>33</v>
      </c>
      <c r="U32" s="32"/>
    </row>
    <row r="33" customFormat="false" ht="15" hidden="false" customHeight="false" outlineLevel="0" collapsed="false">
      <c r="A33" s="32" t="s">
        <v>185</v>
      </c>
      <c r="B33" s="32" t="s">
        <v>231</v>
      </c>
      <c r="C33" s="32" t="s">
        <v>231</v>
      </c>
      <c r="D33" s="66" t="n">
        <v>129</v>
      </c>
      <c r="E33" s="66" t="n">
        <v>134</v>
      </c>
      <c r="F33" s="75" t="n">
        <f aca="false">IF(E33="","",D33-E33)</f>
        <v>-5</v>
      </c>
      <c r="G33" s="66" t="n">
        <v>466</v>
      </c>
      <c r="H33" s="66" t="n">
        <v>503</v>
      </c>
      <c r="I33" s="75" t="n">
        <f aca="false">IF(H33="","",G33-H33)</f>
        <v>-37</v>
      </c>
      <c r="J33" s="47" t="n">
        <f aca="false">IF(OR(D33="",D33+G33=0),"",D33/(D33+G33))</f>
        <v>0.216806722689076</v>
      </c>
      <c r="K33" s="47" t="n">
        <f aca="false">IF(E33="","",E33/(E33+H33))</f>
        <v>0.210361067503925</v>
      </c>
      <c r="L33" s="76" t="n">
        <f aca="false">IF(OR(K33="",J33=""),"",(J33-K33)*100)</f>
        <v>0.6445655185151</v>
      </c>
      <c r="M33" s="36" t="n">
        <v>2.96222615270983</v>
      </c>
      <c r="N33" s="36" t="n">
        <v>1.3179649132716</v>
      </c>
      <c r="O33" s="36" t="n">
        <f aca="false">SQRT(M33^2+N33^2)</f>
        <v>3.2421929758133</v>
      </c>
      <c r="P33" s="47" t="n">
        <f aca="false">IF(J33="","",MAX(0,J33-1.96*O33/100))</f>
        <v>0.153259740363135</v>
      </c>
      <c r="Q33" s="47" t="n">
        <f aca="false">IF(J33="","",MIN(1,J33+1.96*O33/100))</f>
        <v>0.280353705015016</v>
      </c>
      <c r="R33" s="32" t="str">
        <f aca="false">IF(L33="","",IF(ABS(L33)&lt;=O33,"Yes","No"))</f>
        <v>Yes</v>
      </c>
      <c r="S33" s="32" t="str">
        <f aca="false">IF(L33="","",IF(ABS(L33)&lt;=1.96*O33,"Yes","No"))</f>
        <v>Yes</v>
      </c>
      <c r="T33" s="66" t="n">
        <f aca="false">IF(D33="","",ROUND(SQRT(((D33+G33)*O33/100)^2+(J33*(D33+G33)*0.14577)^2),0))</f>
        <v>27</v>
      </c>
      <c r="U33" s="32"/>
    </row>
    <row r="34" customFormat="false" ht="15" hidden="false" customHeight="false" outlineLevel="0" collapsed="false">
      <c r="A34" s="32" t="s">
        <v>185</v>
      </c>
      <c r="B34" s="32" t="s">
        <v>232</v>
      </c>
      <c r="C34" s="32" t="s">
        <v>233</v>
      </c>
      <c r="D34" s="66" t="n">
        <v>287</v>
      </c>
      <c r="E34" s="66" t="n">
        <v>281</v>
      </c>
      <c r="F34" s="75" t="n">
        <f aca="false">IF(E34="","",D34-E34)</f>
        <v>6</v>
      </c>
      <c r="G34" s="66" t="n">
        <v>582</v>
      </c>
      <c r="H34" s="66" t="n">
        <v>592</v>
      </c>
      <c r="I34" s="75" t="n">
        <f aca="false">IF(H34="","",G34-H34)</f>
        <v>-10</v>
      </c>
      <c r="J34" s="47" t="n">
        <f aca="false">IF(OR(D34="",D34+G34=0),"",D34/(D34+G34))</f>
        <v>0.330264672036824</v>
      </c>
      <c r="K34" s="47" t="n">
        <f aca="false">IF(E34="","",E34/(E34+H34))</f>
        <v>0.321878579610538</v>
      </c>
      <c r="L34" s="76" t="n">
        <f aca="false">IF(OR(K34="",J34=""),"",(J34-K34)*100)</f>
        <v>0.838609242628552</v>
      </c>
      <c r="M34" s="36" t="n">
        <v>2.22830071896239</v>
      </c>
      <c r="N34" s="36" t="n">
        <v>1.3179649132716</v>
      </c>
      <c r="O34" s="36" t="n">
        <f aca="false">SQRT(M34^2+N34^2)</f>
        <v>2.58889080626111</v>
      </c>
      <c r="P34" s="47" t="n">
        <f aca="false">IF(J34="","",MAX(0,J34-1.96*O34/100))</f>
        <v>0.279522412234106</v>
      </c>
      <c r="Q34" s="47" t="n">
        <f aca="false">IF(J34="","",MIN(1,J34+1.96*O34/100))</f>
        <v>0.381006931839542</v>
      </c>
      <c r="R34" s="32" t="str">
        <f aca="false">IF(L34="","",IF(ABS(L34)&lt;=O34,"Yes","No"))</f>
        <v>Yes</v>
      </c>
      <c r="S34" s="32" t="str">
        <f aca="false">IF(L34="","",IF(ABS(L34)&lt;=1.96*O34,"Yes","No"))</f>
        <v>Yes</v>
      </c>
      <c r="T34" s="66" t="n">
        <f aca="false">IF(D34="","",ROUND(SQRT(((D34+G34)*O34/100)^2+(J34*(D34+G34)*0.09272)^2),0))</f>
        <v>35</v>
      </c>
      <c r="U34" s="32"/>
    </row>
    <row r="35" customFormat="false" ht="15" hidden="false" customHeight="false" outlineLevel="0" collapsed="false">
      <c r="A35" s="32" t="s">
        <v>185</v>
      </c>
      <c r="B35" s="32" t="s">
        <v>232</v>
      </c>
      <c r="C35" s="32" t="s">
        <v>234</v>
      </c>
      <c r="D35" s="66" t="n">
        <v>482</v>
      </c>
      <c r="E35" s="66" t="n">
        <v>467</v>
      </c>
      <c r="F35" s="75" t="n">
        <f aca="false">IF(E35="","",D35-E35)</f>
        <v>15</v>
      </c>
      <c r="G35" s="66" t="n">
        <v>794</v>
      </c>
      <c r="H35" s="66" t="n">
        <v>782</v>
      </c>
      <c r="I35" s="75" t="n">
        <f aca="false">IF(H35="","",G35-H35)</f>
        <v>12</v>
      </c>
      <c r="J35" s="47" t="n">
        <f aca="false">IF(OR(D35="",D35+G35=0),"",D35/(D35+G35))</f>
        <v>0.377742946708464</v>
      </c>
      <c r="K35" s="47" t="n">
        <f aca="false">IF(E35="","",E35/(E35+H35))</f>
        <v>0.373899119295436</v>
      </c>
      <c r="L35" s="76" t="n">
        <f aca="false">IF(OR(K35="",J35=""),"",(J35-K35)*100)</f>
        <v>0.384382741302758</v>
      </c>
      <c r="M35" s="36" t="n">
        <v>2.22450398566879</v>
      </c>
      <c r="N35" s="36" t="n">
        <v>1.3179649132716</v>
      </c>
      <c r="O35" s="36" t="n">
        <f aca="false">SQRT(M35^2+N35^2)</f>
        <v>2.58562361817635</v>
      </c>
      <c r="P35" s="47" t="n">
        <f aca="false">IF(J35="","",MAX(0,J35-1.96*O35/100))</f>
        <v>0.327064723792207</v>
      </c>
      <c r="Q35" s="47" t="n">
        <f aca="false">IF(J35="","",MIN(1,J35+1.96*O35/100))</f>
        <v>0.42842116962472</v>
      </c>
      <c r="R35" s="32" t="str">
        <f aca="false">IF(L35="","",IF(ABS(L35)&lt;=O35,"Yes","No"))</f>
        <v>Yes</v>
      </c>
      <c r="S35" s="32" t="str">
        <f aca="false">IF(L35="","",IF(ABS(L35)&lt;=1.96*O35,"Yes","No"))</f>
        <v>Yes</v>
      </c>
      <c r="T35" s="66" t="n">
        <f aca="false">IF(D35="","",ROUND(SQRT(((D35+G35)*O35/100)^2+(J35*(D35+G35)*0.07717)^2),0))</f>
        <v>50</v>
      </c>
      <c r="U35" s="32"/>
    </row>
    <row r="36" customFormat="false" ht="15" hidden="false" customHeight="false" outlineLevel="0" collapsed="false">
      <c r="A36" s="32" t="s">
        <v>185</v>
      </c>
      <c r="B36" s="32" t="s">
        <v>232</v>
      </c>
      <c r="C36" s="32" t="s">
        <v>235</v>
      </c>
      <c r="D36" s="66" t="n">
        <v>137</v>
      </c>
      <c r="E36" s="66" t="n">
        <v>136</v>
      </c>
      <c r="F36" s="75" t="n">
        <f aca="false">IF(E36="","",D36-E36)</f>
        <v>1</v>
      </c>
      <c r="G36" s="66" t="n">
        <v>278</v>
      </c>
      <c r="H36" s="66" t="n">
        <v>278</v>
      </c>
      <c r="I36" s="75" t="n">
        <f aca="false">IF(H36="","",G36-H36)</f>
        <v>0</v>
      </c>
      <c r="J36" s="47" t="n">
        <f aca="false">IF(OR(D36="",D36+G36=0),"",D36/(D36+G36))</f>
        <v>0.330120481927711</v>
      </c>
      <c r="K36" s="47" t="n">
        <f aca="false">IF(E36="","",E36/(E36+H36))</f>
        <v>0.328502415458937</v>
      </c>
      <c r="L36" s="76" t="n">
        <f aca="false">IF(OR(K36="",J36=""),"",(J36-K36)*100)</f>
        <v>0.16180664687736</v>
      </c>
      <c r="M36" s="36" t="n">
        <v>2.96222615270983</v>
      </c>
      <c r="N36" s="36" t="n">
        <v>1.3179649132716</v>
      </c>
      <c r="O36" s="36" t="n">
        <f aca="false">SQRT(M36^2+N36^2)</f>
        <v>3.2421929758133</v>
      </c>
      <c r="P36" s="47" t="n">
        <f aca="false">IF(J36="","",MAX(0,J36-1.96*O36/100))</f>
        <v>0.26657349960177</v>
      </c>
      <c r="Q36" s="47" t="n">
        <f aca="false">IF(J36="","",MIN(1,J36+1.96*O36/100))</f>
        <v>0.393667464253652</v>
      </c>
      <c r="R36" s="32" t="str">
        <f aca="false">IF(L36="","",IF(ABS(L36)&lt;=O36,"Yes","No"))</f>
        <v>Yes</v>
      </c>
      <c r="S36" s="32" t="str">
        <f aca="false">IF(L36="","",IF(ABS(L36)&lt;=1.96*O36,"Yes","No"))</f>
        <v>Yes</v>
      </c>
      <c r="T36" s="66" t="n">
        <f aca="false">IF(D36="","",ROUND(SQRT(((D36+G36)*O36/100)^2+(J36*(D36+G36)*0.14577)^2),0))</f>
        <v>24</v>
      </c>
      <c r="U36" s="32"/>
    </row>
    <row r="37" customFormat="false" ht="15" hidden="false" customHeight="false" outlineLevel="0" collapsed="false">
      <c r="A37" s="32" t="s">
        <v>185</v>
      </c>
      <c r="B37" s="32" t="s">
        <v>236</v>
      </c>
      <c r="C37" s="32" t="s">
        <v>236</v>
      </c>
      <c r="D37" s="66" t="n">
        <v>57</v>
      </c>
      <c r="E37" s="66" t="n">
        <v>68</v>
      </c>
      <c r="F37" s="75" t="n">
        <f aca="false">IF(E37="","",D37-E37)</f>
        <v>-11</v>
      </c>
      <c r="G37" s="66" t="n">
        <v>158</v>
      </c>
      <c r="H37" s="66" t="n">
        <v>153</v>
      </c>
      <c r="I37" s="75" t="n">
        <f aca="false">IF(H37="","",G37-H37)</f>
        <v>5</v>
      </c>
      <c r="J37" s="47" t="n">
        <f aca="false">IF(OR(D37="",D37+G37=0),"",D37/(D37+G37))</f>
        <v>0.265116279069767</v>
      </c>
      <c r="K37" s="47" t="n">
        <f aca="false">IF(E37="","",E37/(E37+H37))</f>
        <v>0.307692307692308</v>
      </c>
      <c r="L37" s="76" t="n">
        <f aca="false">IF(OR(K37="",J37=""),"",(J37-K37)*100)</f>
        <v>-4.25760286225403</v>
      </c>
      <c r="M37" s="36" t="n">
        <v>2.96222615270983</v>
      </c>
      <c r="N37" s="36" t="n">
        <v>1.3179649132716</v>
      </c>
      <c r="O37" s="36" t="n">
        <f aca="false">SQRT(M37^2+N37^2)</f>
        <v>3.2421929758133</v>
      </c>
      <c r="P37" s="47" t="n">
        <f aca="false">IF(J37="","",MAX(0,J37-1.96*O37/100))</f>
        <v>0.201569296743827</v>
      </c>
      <c r="Q37" s="47" t="n">
        <f aca="false">IF(J37="","",MIN(1,J37+1.96*O37/100))</f>
        <v>0.328663261395708</v>
      </c>
      <c r="R37" s="32" t="str">
        <f aca="false">IF(L37="","",IF(ABS(L37)&lt;=O37,"Yes","No"))</f>
        <v>No</v>
      </c>
      <c r="S37" s="32" t="str">
        <f aca="false">IF(L37="","",IF(ABS(L37)&lt;=1.96*O37,"Yes","No"))</f>
        <v>Yes</v>
      </c>
      <c r="T37" s="66" t="n">
        <f aca="false">IF(D37="","",ROUND(SQRT(((D37+G37)*O37/100)^2+(J37*(D37+G37)*0.14577)^2),0))</f>
        <v>11</v>
      </c>
      <c r="U37" s="32"/>
    </row>
    <row r="38" customFormat="false" ht="15" hidden="false" customHeight="false" outlineLevel="0" collapsed="false">
      <c r="A38" s="32" t="s">
        <v>185</v>
      </c>
      <c r="B38" s="32" t="s">
        <v>237</v>
      </c>
      <c r="C38" s="32" t="s">
        <v>238</v>
      </c>
      <c r="D38" s="66" t="n">
        <v>400</v>
      </c>
      <c r="E38" s="66" t="n">
        <v>432</v>
      </c>
      <c r="F38" s="75" t="n">
        <f aca="false">IF(E38="","",D38-E38)</f>
        <v>-32</v>
      </c>
      <c r="G38" s="66" t="n">
        <v>636</v>
      </c>
      <c r="H38" s="66" t="n">
        <v>705</v>
      </c>
      <c r="I38" s="75" t="n">
        <f aca="false">IF(H38="","",G38-H38)</f>
        <v>-69</v>
      </c>
      <c r="J38" s="47" t="n">
        <f aca="false">IF(OR(D38="",D38+G38=0),"",D38/(D38+G38))</f>
        <v>0.386100386100386</v>
      </c>
      <c r="K38" s="47" t="n">
        <f aca="false">IF(E38="","",E38/(E38+H38))</f>
        <v>0.379947229551451</v>
      </c>
      <c r="L38" s="76" t="n">
        <f aca="false">IF(OR(K38="",J38=""),"",(J38-K38)*100)</f>
        <v>0.615315654893495</v>
      </c>
      <c r="M38" s="36" t="n">
        <v>2.22830071896239</v>
      </c>
      <c r="N38" s="36" t="n">
        <v>1.3179649132716</v>
      </c>
      <c r="O38" s="36" t="n">
        <f aca="false">SQRT(M38^2+N38^2)</f>
        <v>2.58889080626111</v>
      </c>
      <c r="P38" s="47" t="n">
        <f aca="false">IF(J38="","",MAX(0,J38-1.96*O38/100))</f>
        <v>0.335358126297668</v>
      </c>
      <c r="Q38" s="47" t="n">
        <f aca="false">IF(J38="","",MIN(1,J38+1.96*O38/100))</f>
        <v>0.436842645903104</v>
      </c>
      <c r="R38" s="32" t="str">
        <f aca="false">IF(L38="","",IF(ABS(L38)&lt;=O38,"Yes","No"))</f>
        <v>Yes</v>
      </c>
      <c r="S38" s="32" t="str">
        <f aca="false">IF(L38="","",IF(ABS(L38)&lt;=1.96*O38,"Yes","No"))</f>
        <v>Yes</v>
      </c>
      <c r="T38" s="66" t="n">
        <f aca="false">IF(D38="","",ROUND(SQRT(((D38+G38)*O38/100)^2+(J38*(D38+G38)*0.09272)^2),0))</f>
        <v>46</v>
      </c>
      <c r="U38" s="32"/>
    </row>
    <row r="39" customFormat="false" ht="15" hidden="false" customHeight="false" outlineLevel="0" collapsed="false">
      <c r="A39" s="32" t="s">
        <v>185</v>
      </c>
      <c r="B39" s="32" t="s">
        <v>237</v>
      </c>
      <c r="C39" s="32" t="s">
        <v>239</v>
      </c>
      <c r="D39" s="66" t="n">
        <v>298</v>
      </c>
      <c r="E39" s="66" t="n">
        <v>296</v>
      </c>
      <c r="F39" s="75" t="n">
        <f aca="false">IF(E39="","",D39-E39)</f>
        <v>2</v>
      </c>
      <c r="G39" s="66" t="n">
        <v>507</v>
      </c>
      <c r="H39" s="66" t="n">
        <v>529</v>
      </c>
      <c r="I39" s="75" t="n">
        <f aca="false">IF(H39="","",G39-H39)</f>
        <v>-22</v>
      </c>
      <c r="J39" s="47" t="n">
        <f aca="false">IF(OR(D39="",D39+G39=0),"",D39/(D39+G39))</f>
        <v>0.370186335403727</v>
      </c>
      <c r="K39" s="47" t="n">
        <f aca="false">IF(E39="","",E39/(E39+H39))</f>
        <v>0.358787878787879</v>
      </c>
      <c r="L39" s="76" t="n">
        <f aca="false">IF(OR(K39="",J39=""),"",(J39-K39)*100)</f>
        <v>1.13984566158479</v>
      </c>
      <c r="M39" s="36" t="n">
        <v>2.22830071896239</v>
      </c>
      <c r="N39" s="36" t="n">
        <v>1.3179649132716</v>
      </c>
      <c r="O39" s="36" t="n">
        <f aca="false">SQRT(M39^2+N39^2)</f>
        <v>2.58889080626111</v>
      </c>
      <c r="P39" s="47" t="n">
        <f aca="false">IF(J39="","",MAX(0,J39-1.96*O39/100))</f>
        <v>0.319444075601009</v>
      </c>
      <c r="Q39" s="47" t="n">
        <f aca="false">IF(J39="","",MIN(1,J39+1.96*O39/100))</f>
        <v>0.420928595206445</v>
      </c>
      <c r="R39" s="32" t="str">
        <f aca="false">IF(L39="","",IF(ABS(L39)&lt;=O39,"Yes","No"))</f>
        <v>Yes</v>
      </c>
      <c r="S39" s="32" t="str">
        <f aca="false">IF(L39="","",IF(ABS(L39)&lt;=1.96*O39,"Yes","No"))</f>
        <v>Yes</v>
      </c>
      <c r="T39" s="66" t="n">
        <f aca="false">IF(D39="","",ROUND(SQRT(((D39+G39)*O39/100)^2+(J39*(D39+G39)*0.09272)^2),0))</f>
        <v>35</v>
      </c>
      <c r="U39" s="32"/>
    </row>
    <row r="40" customFormat="false" ht="15" hidden="false" customHeight="false" outlineLevel="0" collapsed="false">
      <c r="A40" s="32" t="s">
        <v>185</v>
      </c>
      <c r="B40" s="32" t="s">
        <v>237</v>
      </c>
      <c r="C40" s="32" t="s">
        <v>240</v>
      </c>
      <c r="D40" s="66" t="n">
        <v>438</v>
      </c>
      <c r="E40" s="66" t="n">
        <v>460</v>
      </c>
      <c r="F40" s="75" t="n">
        <f aca="false">IF(E40="","",D40-E40)</f>
        <v>-22</v>
      </c>
      <c r="G40" s="66" t="n">
        <v>722</v>
      </c>
      <c r="H40" s="66" t="n">
        <v>791</v>
      </c>
      <c r="I40" s="75" t="n">
        <f aca="false">IF(H40="","",G40-H40)</f>
        <v>-69</v>
      </c>
      <c r="J40" s="47" t="n">
        <f aca="false">IF(OR(D40="",D40+G40=0),"",D40/(D40+G40))</f>
        <v>0.377586206896552</v>
      </c>
      <c r="K40" s="47" t="n">
        <f aca="false">IF(E40="","",E40/(E40+H40))</f>
        <v>0.367705835331735</v>
      </c>
      <c r="L40" s="76" t="n">
        <f aca="false">IF(OR(K40="",J40=""),"",(J40-K40)*100)</f>
        <v>0.988037156481708</v>
      </c>
      <c r="M40" s="36" t="n">
        <v>2.22830071896239</v>
      </c>
      <c r="N40" s="36" t="n">
        <v>1.3179649132716</v>
      </c>
      <c r="O40" s="36" t="n">
        <f aca="false">SQRT(M40^2+N40^2)</f>
        <v>2.58889080626111</v>
      </c>
      <c r="P40" s="47" t="n">
        <f aca="false">IF(J40="","",MAX(0,J40-1.96*O40/100))</f>
        <v>0.326843947093834</v>
      </c>
      <c r="Q40" s="47" t="n">
        <f aca="false">IF(J40="","",MIN(1,J40+1.96*O40/100))</f>
        <v>0.42832846669927</v>
      </c>
      <c r="R40" s="32" t="str">
        <f aca="false">IF(L40="","",IF(ABS(L40)&lt;=O40,"Yes","No"))</f>
        <v>Yes</v>
      </c>
      <c r="S40" s="32" t="str">
        <f aca="false">IF(L40="","",IF(ABS(L40)&lt;=1.96*O40,"Yes","No"))</f>
        <v>Yes</v>
      </c>
      <c r="T40" s="66" t="n">
        <f aca="false">IF(D40="","",ROUND(SQRT(((D40+G40)*O40/100)^2+(J40*(D40+G40)*0.09272)^2),0))</f>
        <v>51</v>
      </c>
      <c r="U40" s="32"/>
    </row>
    <row r="41" customFormat="false" ht="15" hidden="false" customHeight="false" outlineLevel="0" collapsed="false">
      <c r="A41" s="32" t="s">
        <v>185</v>
      </c>
      <c r="B41" s="32" t="s">
        <v>237</v>
      </c>
      <c r="C41" s="32" t="s">
        <v>241</v>
      </c>
      <c r="D41" s="66" t="n">
        <v>380</v>
      </c>
      <c r="E41" s="66" t="n">
        <v>425</v>
      </c>
      <c r="F41" s="75" t="n">
        <f aca="false">IF(E41="","",D41-E41)</f>
        <v>-45</v>
      </c>
      <c r="G41" s="66" t="n">
        <v>815</v>
      </c>
      <c r="H41" s="66" t="n">
        <v>920</v>
      </c>
      <c r="I41" s="75" t="n">
        <f aca="false">IF(H41="","",G41-H41)</f>
        <v>-105</v>
      </c>
      <c r="J41" s="47" t="n">
        <f aca="false">IF(OR(D41="",D41+G41=0),"",D41/(D41+G41))</f>
        <v>0.317991631799163</v>
      </c>
      <c r="K41" s="47" t="n">
        <f aca="false">IF(E41="","",E41/(E41+H41))</f>
        <v>0.315985130111524</v>
      </c>
      <c r="L41" s="76" t="n">
        <f aca="false">IF(OR(K41="",J41=""),"",(J41-K41)*100)</f>
        <v>0.2006501687639</v>
      </c>
      <c r="M41" s="36" t="n">
        <v>2.22450398566879</v>
      </c>
      <c r="N41" s="36" t="n">
        <v>1.3179649132716</v>
      </c>
      <c r="O41" s="36" t="n">
        <f aca="false">SQRT(M41^2+N41^2)</f>
        <v>2.58562361817635</v>
      </c>
      <c r="P41" s="47" t="n">
        <f aca="false">IF(J41="","",MAX(0,J41-1.96*O41/100))</f>
        <v>0.267313408882907</v>
      </c>
      <c r="Q41" s="47" t="n">
        <f aca="false">IF(J41="","",MIN(1,J41+1.96*O41/100))</f>
        <v>0.36866985471542</v>
      </c>
      <c r="R41" s="32" t="str">
        <f aca="false">IF(L41="","",IF(ABS(L41)&lt;=O41,"Yes","No"))</f>
        <v>Yes</v>
      </c>
      <c r="S41" s="32" t="str">
        <f aca="false">IF(L41="","",IF(ABS(L41)&lt;=1.96*O41,"Yes","No"))</f>
        <v>Yes</v>
      </c>
      <c r="T41" s="66" t="n">
        <f aca="false">IF(D41="","",ROUND(SQRT(((D41+G41)*O41/100)^2+(J41*(D41+G41)*0.07717)^2),0))</f>
        <v>43</v>
      </c>
      <c r="U41" s="32"/>
    </row>
    <row r="42" customFormat="false" ht="15" hidden="false" customHeight="false" outlineLevel="0" collapsed="false">
      <c r="A42" s="32" t="s">
        <v>185</v>
      </c>
      <c r="B42" s="32" t="s">
        <v>237</v>
      </c>
      <c r="C42" s="32" t="s">
        <v>242</v>
      </c>
      <c r="D42" s="66" t="n">
        <v>347</v>
      </c>
      <c r="E42" s="66" t="n">
        <v>397</v>
      </c>
      <c r="F42" s="75" t="n">
        <f aca="false">IF(E42="","",D42-E42)</f>
        <v>-50</v>
      </c>
      <c r="G42" s="66" t="n">
        <v>702</v>
      </c>
      <c r="H42" s="66" t="n">
        <v>692</v>
      </c>
      <c r="I42" s="75" t="n">
        <f aca="false">IF(H42="","",G42-H42)</f>
        <v>10</v>
      </c>
      <c r="J42" s="47" t="n">
        <f aca="false">IF(OR(D42="",D42+G42=0),"",D42/(D42+G42))</f>
        <v>0.330791229742612</v>
      </c>
      <c r="K42" s="47" t="n">
        <f aca="false">IF(E42="","",E42/(E42+H42))</f>
        <v>0.36455463728191</v>
      </c>
      <c r="L42" s="76" t="n">
        <f aca="false">IF(OR(K42="",J42=""),"",(J42-K42)*100)</f>
        <v>-3.3763407539298</v>
      </c>
      <c r="M42" s="36" t="n">
        <v>2.22830071896239</v>
      </c>
      <c r="N42" s="36" t="n">
        <v>1.3179649132716</v>
      </c>
      <c r="O42" s="36" t="n">
        <f aca="false">SQRT(M42^2+N42^2)</f>
        <v>2.58889080626111</v>
      </c>
      <c r="P42" s="47" t="n">
        <f aca="false">IF(J42="","",MAX(0,J42-1.96*O42/100))</f>
        <v>0.280048969939894</v>
      </c>
      <c r="Q42" s="47" t="n">
        <f aca="false">IF(J42="","",MIN(1,J42+1.96*O42/100))</f>
        <v>0.38153348954533</v>
      </c>
      <c r="R42" s="32" t="str">
        <f aca="false">IF(L42="","",IF(ABS(L42)&lt;=O42,"Yes","No"))</f>
        <v>No</v>
      </c>
      <c r="S42" s="32" t="str">
        <f aca="false">IF(L42="","",IF(ABS(L42)&lt;=1.96*O42,"Yes","No"))</f>
        <v>Yes</v>
      </c>
      <c r="T42" s="66" t="n">
        <f aca="false">IF(D42="","",ROUND(SQRT(((D42+G42)*O42/100)^2+(J42*(D42+G42)*0.09272)^2),0))</f>
        <v>42</v>
      </c>
      <c r="U42" s="32"/>
    </row>
    <row r="43" customFormat="false" ht="15" hidden="false" customHeight="false" outlineLevel="0" collapsed="false">
      <c r="A43" s="32" t="s">
        <v>185</v>
      </c>
      <c r="B43" s="32" t="s">
        <v>243</v>
      </c>
      <c r="C43" s="32" t="s">
        <v>244</v>
      </c>
      <c r="D43" s="66" t="n">
        <v>180</v>
      </c>
      <c r="E43" s="66" t="n">
        <v>175</v>
      </c>
      <c r="F43" s="75" t="n">
        <f aca="false">IF(E43="","",D43-E43)</f>
        <v>5</v>
      </c>
      <c r="G43" s="66" t="n">
        <v>200</v>
      </c>
      <c r="H43" s="66" t="n">
        <v>212</v>
      </c>
      <c r="I43" s="75" t="n">
        <f aca="false">IF(H43="","",G43-H43)</f>
        <v>-12</v>
      </c>
      <c r="J43" s="47" t="n">
        <f aca="false">IF(OR(D43="",D43+G43=0),"",D43/(D43+G43))</f>
        <v>0.473684210526316</v>
      </c>
      <c r="K43" s="47" t="n">
        <f aca="false">IF(E43="","",E43/(E43+H43))</f>
        <v>0.452196382428941</v>
      </c>
      <c r="L43" s="76" t="n">
        <f aca="false">IF(OR(K43="",J43=""),"",(J43-K43)*100)</f>
        <v>2.14878280973752</v>
      </c>
      <c r="M43" s="36" t="n">
        <v>2.96222615270983</v>
      </c>
      <c r="N43" s="36" t="n">
        <v>1.3179649132716</v>
      </c>
      <c r="O43" s="36" t="n">
        <f aca="false">SQRT(M43^2+N43^2)</f>
        <v>3.2421929758133</v>
      </c>
      <c r="P43" s="47" t="n">
        <f aca="false">IF(J43="","",MAX(0,J43-1.96*O43/100))</f>
        <v>0.410137228200375</v>
      </c>
      <c r="Q43" s="47" t="n">
        <f aca="false">IF(J43="","",MIN(1,J43+1.96*O43/100))</f>
        <v>0.537231192852257</v>
      </c>
      <c r="R43" s="32" t="str">
        <f aca="false">IF(L43="","",IF(ABS(L43)&lt;=O43,"Yes","No"))</f>
        <v>Yes</v>
      </c>
      <c r="S43" s="32" t="str">
        <f aca="false">IF(L43="","",IF(ABS(L43)&lt;=1.96*O43,"Yes","No"))</f>
        <v>Yes</v>
      </c>
      <c r="T43" s="66" t="n">
        <f aca="false">IF(D43="","",ROUND(SQRT(((D43+G43)*O43/100)^2+(J43*(D43+G43)*0.14577)^2),0))</f>
        <v>29</v>
      </c>
      <c r="U43" s="32"/>
    </row>
    <row r="44" customFormat="false" ht="15" hidden="false" customHeight="false" outlineLevel="0" collapsed="false">
      <c r="A44" s="32" t="s">
        <v>185</v>
      </c>
      <c r="B44" s="32" t="s">
        <v>243</v>
      </c>
      <c r="C44" s="32" t="s">
        <v>245</v>
      </c>
      <c r="D44" s="66" t="n">
        <v>193</v>
      </c>
      <c r="E44" s="66" t="n">
        <v>184</v>
      </c>
      <c r="F44" s="75" t="n">
        <f aca="false">IF(E44="","",D44-E44)</f>
        <v>9</v>
      </c>
      <c r="G44" s="66" t="n">
        <v>198</v>
      </c>
      <c r="H44" s="66" t="n">
        <v>208</v>
      </c>
      <c r="I44" s="75" t="n">
        <f aca="false">IF(H44="","",G44-H44)</f>
        <v>-10</v>
      </c>
      <c r="J44" s="47" t="n">
        <f aca="false">IF(OR(D44="",D44+G44=0),"",D44/(D44+G44))</f>
        <v>0.493606138107417</v>
      </c>
      <c r="K44" s="47" t="n">
        <f aca="false">IF(E44="","",E44/(E44+H44))</f>
        <v>0.469387755102041</v>
      </c>
      <c r="L44" s="76" t="n">
        <f aca="false">IF(OR(K44="",J44=""),"",(J44-K44)*100)</f>
        <v>2.4218383005376</v>
      </c>
      <c r="M44" s="36" t="n">
        <v>2.96222615270983</v>
      </c>
      <c r="N44" s="36" t="n">
        <v>1.3179649132716</v>
      </c>
      <c r="O44" s="36" t="n">
        <f aca="false">SQRT(M44^2+N44^2)</f>
        <v>3.2421929758133</v>
      </c>
      <c r="P44" s="47" t="n">
        <f aca="false">IF(J44="","",MAX(0,J44-1.96*O44/100))</f>
        <v>0.430059155781476</v>
      </c>
      <c r="Q44" s="47" t="n">
        <f aca="false">IF(J44="","",MIN(1,J44+1.96*O44/100))</f>
        <v>0.557153120433358</v>
      </c>
      <c r="R44" s="32" t="str">
        <f aca="false">IF(L44="","",IF(ABS(L44)&lt;=O44,"Yes","No"))</f>
        <v>Yes</v>
      </c>
      <c r="S44" s="32" t="str">
        <f aca="false">IF(L44="","",IF(ABS(L44)&lt;=1.96*O44,"Yes","No"))</f>
        <v>Yes</v>
      </c>
      <c r="T44" s="66" t="n">
        <f aca="false">IF(D44="","",ROUND(SQRT(((D44+G44)*O44/100)^2+(J44*(D44+G44)*0.14577)^2),0))</f>
        <v>31</v>
      </c>
      <c r="U44" s="32"/>
    </row>
    <row r="45" customFormat="false" ht="15" hidden="false" customHeight="false" outlineLevel="0" collapsed="false">
      <c r="A45" s="32" t="s">
        <v>185</v>
      </c>
      <c r="B45" s="32" t="s">
        <v>243</v>
      </c>
      <c r="C45" s="32" t="s">
        <v>246</v>
      </c>
      <c r="D45" s="66" t="n">
        <v>108</v>
      </c>
      <c r="E45" s="66" t="n">
        <v>102</v>
      </c>
      <c r="F45" s="75" t="n">
        <f aca="false">IF(E45="","",D45-E45)</f>
        <v>6</v>
      </c>
      <c r="G45" s="66" t="n">
        <v>197</v>
      </c>
      <c r="H45" s="66" t="n">
        <v>192</v>
      </c>
      <c r="I45" s="75" t="n">
        <f aca="false">IF(H45="","",G45-H45)</f>
        <v>5</v>
      </c>
      <c r="J45" s="47" t="n">
        <f aca="false">IF(OR(D45="",D45+G45=0),"",D45/(D45+G45))</f>
        <v>0.354098360655738</v>
      </c>
      <c r="K45" s="47" t="n">
        <f aca="false">IF(E45="","",E45/(E45+H45))</f>
        <v>0.346938775510204</v>
      </c>
      <c r="L45" s="76" t="n">
        <f aca="false">IF(OR(K45="",J45=""),"",(J45-K45)*100)</f>
        <v>0.715958514553361</v>
      </c>
      <c r="M45" s="36" t="n">
        <v>2.96222615270983</v>
      </c>
      <c r="N45" s="36" t="n">
        <v>1.3179649132716</v>
      </c>
      <c r="O45" s="36" t="n">
        <f aca="false">SQRT(M45^2+N45^2)</f>
        <v>3.2421929758133</v>
      </c>
      <c r="P45" s="47" t="n">
        <f aca="false">IF(J45="","",MAX(0,J45-1.96*O45/100))</f>
        <v>0.290551378329797</v>
      </c>
      <c r="Q45" s="47" t="n">
        <f aca="false">IF(J45="","",MIN(1,J45+1.96*O45/100))</f>
        <v>0.417645342981678</v>
      </c>
      <c r="R45" s="32" t="str">
        <f aca="false">IF(L45="","",IF(ABS(L45)&lt;=O45,"Yes","No"))</f>
        <v>Yes</v>
      </c>
      <c r="S45" s="32" t="str">
        <f aca="false">IF(L45="","",IF(ABS(L45)&lt;=1.96*O45,"Yes","No"))</f>
        <v>Yes</v>
      </c>
      <c r="T45" s="66" t="n">
        <f aca="false">IF(D45="","",ROUND(SQRT(((D45+G45)*O45/100)^2+(J45*(D45+G45)*0.14577)^2),0))</f>
        <v>19</v>
      </c>
      <c r="U45" s="32"/>
    </row>
    <row r="46" customFormat="false" ht="15" hidden="false" customHeight="false" outlineLevel="0" collapsed="false">
      <c r="A46" s="32" t="s">
        <v>185</v>
      </c>
      <c r="B46" s="32" t="s">
        <v>243</v>
      </c>
      <c r="C46" s="32" t="s">
        <v>247</v>
      </c>
      <c r="D46" s="66" t="n">
        <v>184</v>
      </c>
      <c r="E46" s="66" t="n">
        <v>194</v>
      </c>
      <c r="F46" s="75" t="n">
        <f aca="false">IF(E46="","",D46-E46)</f>
        <v>-10</v>
      </c>
      <c r="G46" s="66" t="n">
        <v>279</v>
      </c>
      <c r="H46" s="66" t="n">
        <v>296</v>
      </c>
      <c r="I46" s="75" t="n">
        <f aca="false">IF(H46="","",G46-H46)</f>
        <v>-17</v>
      </c>
      <c r="J46" s="47" t="n">
        <f aca="false">IF(OR(D46="",D46+G46=0),"",D46/(D46+G46))</f>
        <v>0.397408207343413</v>
      </c>
      <c r="K46" s="47" t="n">
        <f aca="false">IF(E46="","",E46/(E46+H46))</f>
        <v>0.395918367346939</v>
      </c>
      <c r="L46" s="76" t="n">
        <f aca="false">IF(OR(K46="",J46=""),"",(J46-K46)*100)</f>
        <v>0.148983999647379</v>
      </c>
      <c r="M46" s="36" t="n">
        <v>2.96222615270983</v>
      </c>
      <c r="N46" s="36" t="n">
        <v>1.3179649132716</v>
      </c>
      <c r="O46" s="36" t="n">
        <f aca="false">SQRT(M46^2+N46^2)</f>
        <v>3.2421929758133</v>
      </c>
      <c r="P46" s="47" t="n">
        <f aca="false">IF(J46="","",MAX(0,J46-1.96*O46/100))</f>
        <v>0.333861225017472</v>
      </c>
      <c r="Q46" s="47" t="n">
        <f aca="false">IF(J46="","",MIN(1,J46+1.96*O46/100))</f>
        <v>0.460955189669353</v>
      </c>
      <c r="R46" s="32" t="str">
        <f aca="false">IF(L46="","",IF(ABS(L46)&lt;=O46,"Yes","No"))</f>
        <v>Yes</v>
      </c>
      <c r="S46" s="32" t="str">
        <f aca="false">IF(L46="","",IF(ABS(L46)&lt;=1.96*O46,"Yes","No"))</f>
        <v>Yes</v>
      </c>
      <c r="T46" s="66" t="n">
        <f aca="false">IF(D46="","",ROUND(SQRT(((D46+G46)*O46/100)^2+(J46*(D46+G46)*0.14577)^2),0))</f>
        <v>31</v>
      </c>
      <c r="U46" s="32"/>
    </row>
    <row r="47" customFormat="false" ht="15" hidden="false" customHeight="false" outlineLevel="0" collapsed="false">
      <c r="A47" s="32" t="s">
        <v>185</v>
      </c>
      <c r="B47" s="32" t="s">
        <v>248</v>
      </c>
      <c r="C47" s="32" t="s">
        <v>249</v>
      </c>
      <c r="D47" s="66" t="n">
        <v>269</v>
      </c>
      <c r="E47" s="66" t="n">
        <v>298</v>
      </c>
      <c r="F47" s="75" t="n">
        <f aca="false">IF(E47="","",D47-E47)</f>
        <v>-29</v>
      </c>
      <c r="G47" s="66" t="n">
        <v>655</v>
      </c>
      <c r="H47" s="66" t="n">
        <v>649</v>
      </c>
      <c r="I47" s="75" t="n">
        <f aca="false">IF(H47="","",G47-H47)</f>
        <v>6</v>
      </c>
      <c r="J47" s="47" t="n">
        <f aca="false">IF(OR(D47="",D47+G47=0),"",D47/(D47+G47))</f>
        <v>0.291125541125541</v>
      </c>
      <c r="K47" s="47" t="n">
        <f aca="false">IF(E47="","",E47/(E47+H47))</f>
        <v>0.31467793030623</v>
      </c>
      <c r="L47" s="76" t="n">
        <f aca="false">IF(OR(K47="",J47=""),"",(J47-K47)*100)</f>
        <v>-2.35523891806891</v>
      </c>
      <c r="M47" s="36" t="n">
        <v>2.22830071896239</v>
      </c>
      <c r="N47" s="36" t="n">
        <v>1.3179649132716</v>
      </c>
      <c r="O47" s="36" t="n">
        <f aca="false">SQRT(M47^2+N47^2)</f>
        <v>2.58889080626111</v>
      </c>
      <c r="P47" s="47" t="n">
        <f aca="false">IF(J47="","",MAX(0,J47-1.96*O47/100))</f>
        <v>0.240383281322823</v>
      </c>
      <c r="Q47" s="47" t="n">
        <f aca="false">IF(J47="","",MIN(1,J47+1.96*O47/100))</f>
        <v>0.341867800928259</v>
      </c>
      <c r="R47" s="32" t="str">
        <f aca="false">IF(L47="","",IF(ABS(L47)&lt;=O47,"Yes","No"))</f>
        <v>Yes</v>
      </c>
      <c r="S47" s="32" t="str">
        <f aca="false">IF(L47="","",IF(ABS(L47)&lt;=1.96*O47,"Yes","No"))</f>
        <v>Yes</v>
      </c>
      <c r="T47" s="66" t="n">
        <f aca="false">IF(D47="","",ROUND(SQRT(((D47+G47)*O47/100)^2+(J47*(D47+G47)*0.09272)^2),0))</f>
        <v>35</v>
      </c>
      <c r="U47" s="32"/>
    </row>
    <row r="48" customFormat="false" ht="15" hidden="false" customHeight="false" outlineLevel="0" collapsed="false">
      <c r="A48" s="32" t="s">
        <v>185</v>
      </c>
      <c r="B48" s="32" t="s">
        <v>248</v>
      </c>
      <c r="C48" s="32" t="s">
        <v>250</v>
      </c>
      <c r="D48" s="66" t="n">
        <v>245</v>
      </c>
      <c r="E48" s="66" t="n">
        <v>253</v>
      </c>
      <c r="F48" s="75" t="n">
        <f aca="false">IF(E48="","",D48-E48)</f>
        <v>-8</v>
      </c>
      <c r="G48" s="66" t="n">
        <v>656</v>
      </c>
      <c r="H48" s="66" t="n">
        <v>710</v>
      </c>
      <c r="I48" s="75" t="n">
        <f aca="false">IF(H48="","",G48-H48)</f>
        <v>-54</v>
      </c>
      <c r="J48" s="47" t="n">
        <f aca="false">IF(OR(D48="",D48+G48=0),"",D48/(D48+G48))</f>
        <v>0.271920088790233</v>
      </c>
      <c r="K48" s="47" t="n">
        <f aca="false">IF(E48="","",E48/(E48+H48))</f>
        <v>0.262720664589823</v>
      </c>
      <c r="L48" s="76" t="n">
        <f aca="false">IF(OR(K48="",J48=""),"",(J48-K48)*100)</f>
        <v>0.919942420040959</v>
      </c>
      <c r="M48" s="36" t="n">
        <v>2.22830071896239</v>
      </c>
      <c r="N48" s="36" t="n">
        <v>1.3179649132716</v>
      </c>
      <c r="O48" s="36" t="n">
        <f aca="false">SQRT(M48^2+N48^2)</f>
        <v>2.58889080626111</v>
      </c>
      <c r="P48" s="47" t="n">
        <f aca="false">IF(J48="","",MAX(0,J48-1.96*O48/100))</f>
        <v>0.221177828987515</v>
      </c>
      <c r="Q48" s="47" t="n">
        <f aca="false">IF(J48="","",MIN(1,J48+1.96*O48/100))</f>
        <v>0.322662348592951</v>
      </c>
      <c r="R48" s="32" t="str">
        <f aca="false">IF(L48="","",IF(ABS(L48)&lt;=O48,"Yes","No"))</f>
        <v>Yes</v>
      </c>
      <c r="S48" s="32" t="str">
        <f aca="false">IF(L48="","",IF(ABS(L48)&lt;=1.96*O48,"Yes","No"))</f>
        <v>Yes</v>
      </c>
      <c r="T48" s="66" t="n">
        <f aca="false">IF(D48="","",ROUND(SQRT(((D48+G48)*O48/100)^2+(J48*(D48+G48)*0.09272)^2),0))</f>
        <v>33</v>
      </c>
      <c r="U48" s="32"/>
    </row>
    <row r="49" customFormat="false" ht="15" hidden="false" customHeight="false" outlineLevel="0" collapsed="false">
      <c r="A49" s="32" t="s">
        <v>185</v>
      </c>
      <c r="B49" s="32" t="s">
        <v>248</v>
      </c>
      <c r="C49" s="32" t="s">
        <v>251</v>
      </c>
      <c r="D49" s="66" t="n">
        <v>235</v>
      </c>
      <c r="E49" s="66" t="n">
        <v>238</v>
      </c>
      <c r="F49" s="75" t="n">
        <f aca="false">IF(E49="","",D49-E49)</f>
        <v>-3</v>
      </c>
      <c r="G49" s="66" t="n">
        <v>583</v>
      </c>
      <c r="H49" s="66" t="n">
        <v>586</v>
      </c>
      <c r="I49" s="75" t="n">
        <f aca="false">IF(H49="","",G49-H49)</f>
        <v>-3</v>
      </c>
      <c r="J49" s="47" t="n">
        <f aca="false">IF(OR(D49="",D49+G49=0),"",D49/(D49+G49))</f>
        <v>0.287286063569682</v>
      </c>
      <c r="K49" s="47" t="n">
        <f aca="false">IF(E49="","",E49/(E49+H49))</f>
        <v>0.288834951456311</v>
      </c>
      <c r="L49" s="76" t="n">
        <f aca="false">IF(OR(K49="",J49=""),"",(J49-K49)*100)</f>
        <v>-0.154888788662849</v>
      </c>
      <c r="M49" s="36" t="n">
        <v>2.22830071896239</v>
      </c>
      <c r="N49" s="36" t="n">
        <v>1.3179649132716</v>
      </c>
      <c r="O49" s="36" t="n">
        <f aca="false">SQRT(M49^2+N49^2)</f>
        <v>2.58889080626111</v>
      </c>
      <c r="P49" s="47" t="n">
        <f aca="false">IF(J49="","",MAX(0,J49-1.96*O49/100))</f>
        <v>0.236543803766964</v>
      </c>
      <c r="Q49" s="47" t="n">
        <f aca="false">IF(J49="","",MIN(1,J49+1.96*O49/100))</f>
        <v>0.3380283233724</v>
      </c>
      <c r="R49" s="32" t="str">
        <f aca="false">IF(L49="","",IF(ABS(L49)&lt;=O49,"Yes","No"))</f>
        <v>Yes</v>
      </c>
      <c r="S49" s="32" t="str">
        <f aca="false">IF(L49="","",IF(ABS(L49)&lt;=1.96*O49,"Yes","No"))</f>
        <v>Yes</v>
      </c>
      <c r="T49" s="66" t="n">
        <f aca="false">IF(D49="","",ROUND(SQRT(((D49+G49)*O49/100)^2+(J49*(D49+G49)*0.09272)^2),0))</f>
        <v>30</v>
      </c>
      <c r="U49" s="32"/>
    </row>
    <row r="50" customFormat="false" ht="15" hidden="false" customHeight="false" outlineLevel="0" collapsed="false">
      <c r="A50" s="32" t="s">
        <v>185</v>
      </c>
      <c r="B50" s="32" t="s">
        <v>252</v>
      </c>
      <c r="C50" s="32" t="s">
        <v>253</v>
      </c>
      <c r="D50" s="66" t="n">
        <v>213</v>
      </c>
      <c r="E50" s="66" t="n">
        <v>238</v>
      </c>
      <c r="F50" s="75" t="n">
        <f aca="false">IF(E50="","",D50-E50)</f>
        <v>-25</v>
      </c>
      <c r="G50" s="66" t="n">
        <v>580</v>
      </c>
      <c r="H50" s="66" t="n">
        <v>541</v>
      </c>
      <c r="I50" s="75" t="n">
        <f aca="false">IF(H50="","",G50-H50)</f>
        <v>39</v>
      </c>
      <c r="J50" s="47" t="n">
        <f aca="false">IF(OR(D50="",D50+G50=0),"",D50/(D50+G50))</f>
        <v>0.26860025220681</v>
      </c>
      <c r="K50" s="47" t="n">
        <f aca="false">IF(E50="","",E50/(E50+H50))</f>
        <v>0.305519897304236</v>
      </c>
      <c r="L50" s="76" t="n">
        <f aca="false">IF(OR(K50="",J50=""),"",(J50-K50)*100)</f>
        <v>-3.69196450974266</v>
      </c>
      <c r="M50" s="36" t="n">
        <v>2.22830071896239</v>
      </c>
      <c r="N50" s="36" t="n">
        <v>1.3179649132716</v>
      </c>
      <c r="O50" s="36" t="n">
        <f aca="false">SQRT(M50^2+N50^2)</f>
        <v>2.58889080626111</v>
      </c>
      <c r="P50" s="47" t="n">
        <f aca="false">IF(J50="","",MAX(0,J50-1.96*O50/100))</f>
        <v>0.217857992404092</v>
      </c>
      <c r="Q50" s="47" t="n">
        <f aca="false">IF(J50="","",MIN(1,J50+1.96*O50/100))</f>
        <v>0.319342512009527</v>
      </c>
      <c r="R50" s="32" t="str">
        <f aca="false">IF(L50="","",IF(ABS(L50)&lt;=O50,"Yes","No"))</f>
        <v>No</v>
      </c>
      <c r="S50" s="32" t="str">
        <f aca="false">IF(L50="","",IF(ABS(L50)&lt;=1.96*O50,"Yes","No"))</f>
        <v>Yes</v>
      </c>
      <c r="T50" s="66" t="n">
        <f aca="false">IF(D50="","",ROUND(SQRT(((D50+G50)*O50/100)^2+(J50*(D50+G50)*0.09272)^2),0))</f>
        <v>28</v>
      </c>
      <c r="U50" s="32"/>
    </row>
    <row r="51" customFormat="false" ht="15" hidden="false" customHeight="false" outlineLevel="0" collapsed="false">
      <c r="A51" s="32" t="s">
        <v>185</v>
      </c>
      <c r="B51" s="32" t="s">
        <v>252</v>
      </c>
      <c r="C51" s="32" t="s">
        <v>254</v>
      </c>
      <c r="D51" s="66" t="n">
        <v>102</v>
      </c>
      <c r="E51" s="66" t="n">
        <v>103</v>
      </c>
      <c r="F51" s="75" t="n">
        <f aca="false">IF(E51="","",D51-E51)</f>
        <v>-1</v>
      </c>
      <c r="G51" s="66" t="n">
        <v>294</v>
      </c>
      <c r="H51" s="66" t="n">
        <v>292</v>
      </c>
      <c r="I51" s="75" t="n">
        <f aca="false">IF(H51="","",G51-H51)</f>
        <v>2</v>
      </c>
      <c r="J51" s="47" t="n">
        <f aca="false">IF(OR(D51="",D51+G51=0),"",D51/(D51+G51))</f>
        <v>0.257575757575758</v>
      </c>
      <c r="K51" s="47" t="n">
        <f aca="false">IF(E51="","",E51/(E51+H51))</f>
        <v>0.260759493670886</v>
      </c>
      <c r="L51" s="76" t="n">
        <f aca="false">IF(OR(K51="",J51=""),"",(J51-K51)*100)</f>
        <v>-0.318373609512851</v>
      </c>
      <c r="M51" s="36" t="n">
        <v>2.96222615270983</v>
      </c>
      <c r="N51" s="36" t="n">
        <v>1.3179649132716</v>
      </c>
      <c r="O51" s="36" t="n">
        <f aca="false">SQRT(M51^2+N51^2)</f>
        <v>3.2421929758133</v>
      </c>
      <c r="P51" s="47" t="n">
        <f aca="false">IF(J51="","",MAX(0,J51-1.96*O51/100))</f>
        <v>0.194028775249817</v>
      </c>
      <c r="Q51" s="47" t="n">
        <f aca="false">IF(J51="","",MIN(1,J51+1.96*O51/100))</f>
        <v>0.321122739901698</v>
      </c>
      <c r="R51" s="32" t="str">
        <f aca="false">IF(L51="","",IF(ABS(L51)&lt;=O51,"Yes","No"))</f>
        <v>Yes</v>
      </c>
      <c r="S51" s="32" t="str">
        <f aca="false">IF(L51="","",IF(ABS(L51)&lt;=1.96*O51,"Yes","No"))</f>
        <v>Yes</v>
      </c>
      <c r="T51" s="66" t="n">
        <f aca="false">IF(D51="","",ROUND(SQRT(((D51+G51)*O51/100)^2+(J51*(D51+G51)*0.14577)^2),0))</f>
        <v>20</v>
      </c>
      <c r="U51" s="32"/>
    </row>
    <row r="52" customFormat="false" ht="15" hidden="false" customHeight="false" outlineLevel="0" collapsed="false">
      <c r="A52" s="32" t="s">
        <v>185</v>
      </c>
      <c r="B52" s="32" t="s">
        <v>255</v>
      </c>
      <c r="C52" s="32" t="s">
        <v>255</v>
      </c>
      <c r="D52" s="66" t="n">
        <v>61</v>
      </c>
      <c r="E52" s="66" t="n">
        <v>53</v>
      </c>
      <c r="F52" s="75" t="n">
        <f aca="false">IF(E52="","",D52-E52)</f>
        <v>8</v>
      </c>
      <c r="G52" s="66" t="n">
        <v>82</v>
      </c>
      <c r="H52" s="66" t="n">
        <v>99</v>
      </c>
      <c r="I52" s="75" t="n">
        <f aca="false">IF(H52="","",G52-H52)</f>
        <v>-17</v>
      </c>
      <c r="J52" s="47" t="n">
        <f aca="false">IF(OR(D52="",D52+G52=0),"",D52/(D52+G52))</f>
        <v>0.426573426573427</v>
      </c>
      <c r="K52" s="47" t="n">
        <f aca="false">IF(E52="","",E52/(E52+H52))</f>
        <v>0.348684210526316</v>
      </c>
      <c r="L52" s="76" t="n">
        <f aca="false">IF(OR(K52="",J52=""),"",(J52-K52)*100)</f>
        <v>7.78892160471108</v>
      </c>
      <c r="M52" s="36" t="n">
        <v>2.96222615270983</v>
      </c>
      <c r="N52" s="36" t="n">
        <v>1.3179649132716</v>
      </c>
      <c r="O52" s="36" t="n">
        <f aca="false">SQRT(M52^2+N52^2)</f>
        <v>3.2421929758133</v>
      </c>
      <c r="P52" s="47" t="n">
        <f aca="false">IF(J52="","",MAX(0,J52-1.96*O52/100))</f>
        <v>0.363026444247486</v>
      </c>
      <c r="Q52" s="47" t="n">
        <f aca="false">IF(J52="","",MIN(1,J52+1.96*O52/100))</f>
        <v>0.490120408899367</v>
      </c>
      <c r="R52" s="32" t="str">
        <f aca="false">IF(L52="","",IF(ABS(L52)&lt;=O52,"Yes","No"))</f>
        <v>No</v>
      </c>
      <c r="S52" s="32" t="str">
        <f aca="false">IF(L52="","",IF(ABS(L52)&lt;=1.96*O52,"Yes","No"))</f>
        <v>No</v>
      </c>
      <c r="T52" s="66" t="n">
        <f aca="false">IF(D52="","",ROUND(SQRT(((D52+G52)*O52/100)^2+(J52*(D52+G52)*0.14577)^2),0))</f>
        <v>10</v>
      </c>
      <c r="U52" s="32"/>
    </row>
    <row r="53" customFormat="false" ht="15" hidden="false" customHeight="false" outlineLevel="0" collapsed="false">
      <c r="A53" s="32" t="s">
        <v>256</v>
      </c>
      <c r="B53" s="32" t="s">
        <v>257</v>
      </c>
      <c r="C53" s="32" t="s">
        <v>257</v>
      </c>
      <c r="D53" s="66" t="n">
        <v>657</v>
      </c>
      <c r="E53" s="66" t="n">
        <v>601</v>
      </c>
      <c r="F53" s="75" t="n">
        <f aca="false">IF(E53="","",D53-E53)</f>
        <v>56</v>
      </c>
      <c r="G53" s="66" t="n">
        <v>762</v>
      </c>
      <c r="H53" s="66" t="n">
        <v>766</v>
      </c>
      <c r="I53" s="75" t="n">
        <f aca="false">IF(H53="","",G53-H53)</f>
        <v>-4</v>
      </c>
      <c r="J53" s="47" t="n">
        <f aca="false">IF(OR(D53="",D53+G53=0),"",D53/(D53+G53))</f>
        <v>0.463002114164905</v>
      </c>
      <c r="K53" s="47" t="n">
        <f aca="false">IF(E53="","",E53/(E53+H53))</f>
        <v>0.439648866130212</v>
      </c>
      <c r="L53" s="76" t="n">
        <f aca="false">IF(OR(K53="",J53=""),"",(J53-K53)*100)</f>
        <v>2.33532480346927</v>
      </c>
      <c r="M53" s="36" t="n">
        <v>2.22450398566879</v>
      </c>
      <c r="N53" s="36" t="n">
        <v>1.3179649132716</v>
      </c>
      <c r="O53" s="36" t="n">
        <f aca="false">SQRT(M53^2+N53^2)</f>
        <v>2.58562361817635</v>
      </c>
      <c r="P53" s="47" t="n">
        <f aca="false">IF(J53="","",MAX(0,J53-1.96*O53/100))</f>
        <v>0.412323891248648</v>
      </c>
      <c r="Q53" s="47" t="n">
        <f aca="false">IF(J53="","",MIN(1,J53+1.96*O53/100))</f>
        <v>0.513680337081161</v>
      </c>
      <c r="R53" s="32" t="str">
        <f aca="false">IF(L53="","",IF(ABS(L53)&lt;=O53,"Yes","No"))</f>
        <v>Yes</v>
      </c>
      <c r="S53" s="32" t="str">
        <f aca="false">IF(L53="","",IF(ABS(L53)&lt;=1.96*O53,"Yes","No"))</f>
        <v>Yes</v>
      </c>
      <c r="T53" s="66" t="n">
        <f aca="false">IF(D53="","",ROUND(SQRT(((D53+G53)*O53/100)^2+(J53*(D53+G53)*0.07717)^2),0))</f>
        <v>63</v>
      </c>
      <c r="U53" s="32"/>
    </row>
    <row r="54" customFormat="false" ht="15" hidden="false" customHeight="false" outlineLevel="0" collapsed="false">
      <c r="A54" s="32" t="s">
        <v>256</v>
      </c>
      <c r="B54" s="32" t="s">
        <v>258</v>
      </c>
      <c r="C54" s="32" t="s">
        <v>259</v>
      </c>
      <c r="D54" s="66" t="n">
        <v>551</v>
      </c>
      <c r="E54" s="66" t="n">
        <v>437</v>
      </c>
      <c r="F54" s="75" t="n">
        <f aca="false">IF(E54="","",D54-E54)</f>
        <v>114</v>
      </c>
      <c r="G54" s="66" t="n">
        <v>163</v>
      </c>
      <c r="H54" s="66" t="n">
        <v>173</v>
      </c>
      <c r="I54" s="75" t="n">
        <f aca="false">IF(H54="","",G54-H54)</f>
        <v>-10</v>
      </c>
      <c r="J54" s="47" t="n">
        <f aca="false">IF(OR(D54="",D54+G54=0),"",D54/(D54+G54))</f>
        <v>0.771708683473389</v>
      </c>
      <c r="K54" s="47" t="n">
        <f aca="false">IF(E54="","",E54/(E54+H54))</f>
        <v>0.716393442622951</v>
      </c>
      <c r="L54" s="76" t="n">
        <f aca="false">IF(OR(K54="",J54=""),"",(J54-K54)*100)</f>
        <v>5.53152408504386</v>
      </c>
      <c r="M54" s="36" t="n">
        <v>2.96222615270983</v>
      </c>
      <c r="N54" s="36" t="n">
        <v>1.3179649132716</v>
      </c>
      <c r="O54" s="36" t="n">
        <f aca="false">SQRT(M54^2+N54^2)</f>
        <v>3.2421929758133</v>
      </c>
      <c r="P54" s="47" t="n">
        <f aca="false">IF(J54="","",MAX(0,J54-1.96*O54/100))</f>
        <v>0.708161701147449</v>
      </c>
      <c r="Q54" s="47" t="n">
        <f aca="false">IF(J54="","",MIN(1,J54+1.96*O54/100))</f>
        <v>0.83525566579933</v>
      </c>
      <c r="R54" s="32" t="str">
        <f aca="false">IF(L54="","",IF(ABS(L54)&lt;=O54,"Yes","No"))</f>
        <v>No</v>
      </c>
      <c r="S54" s="32" t="str">
        <f aca="false">IF(L54="","",IF(ABS(L54)&lt;=1.96*O54,"Yes","No"))</f>
        <v>Yes</v>
      </c>
      <c r="T54" s="66" t="n">
        <f aca="false">IF(D54="","",ROUND(SQRT(((D54+G54)*O54/100)^2+(J54*(D54+G54)*0.14577)^2),0))</f>
        <v>84</v>
      </c>
      <c r="U54" s="32"/>
    </row>
    <row r="55" customFormat="false" ht="15" hidden="false" customHeight="false" outlineLevel="0" collapsed="false">
      <c r="A55" s="32" t="s">
        <v>256</v>
      </c>
      <c r="B55" s="32" t="s">
        <v>258</v>
      </c>
      <c r="C55" s="32" t="s">
        <v>260</v>
      </c>
      <c r="D55" s="66" t="n">
        <v>344</v>
      </c>
      <c r="E55" s="66" t="n">
        <v>328</v>
      </c>
      <c r="F55" s="75" t="n">
        <f aca="false">IF(E55="","",D55-E55)</f>
        <v>16</v>
      </c>
      <c r="G55" s="66" t="n">
        <v>132</v>
      </c>
      <c r="H55" s="66" t="n">
        <v>173</v>
      </c>
      <c r="I55" s="75" t="n">
        <f aca="false">IF(H55="","",G55-H55)</f>
        <v>-41</v>
      </c>
      <c r="J55" s="47" t="n">
        <f aca="false">IF(OR(D55="",D55+G55=0),"",D55/(D55+G55))</f>
        <v>0.722689075630252</v>
      </c>
      <c r="K55" s="47" t="n">
        <f aca="false">IF(E55="","",E55/(E55+H55))</f>
        <v>0.654690618762475</v>
      </c>
      <c r="L55" s="76" t="n">
        <f aca="false">IF(OR(K55="",J55=""),"",(J55-K55)*100)</f>
        <v>6.79984568677771</v>
      </c>
      <c r="M55" s="36" t="n">
        <v>2.96222615270983</v>
      </c>
      <c r="N55" s="36" t="n">
        <v>1.3179649132716</v>
      </c>
      <c r="O55" s="36" t="n">
        <f aca="false">SQRT(M55^2+N55^2)</f>
        <v>3.2421929758133</v>
      </c>
      <c r="P55" s="47" t="n">
        <f aca="false">IF(J55="","",MAX(0,J55-1.96*O55/100))</f>
        <v>0.659142093304311</v>
      </c>
      <c r="Q55" s="47" t="n">
        <f aca="false">IF(J55="","",MIN(1,J55+1.96*O55/100))</f>
        <v>0.786236057956193</v>
      </c>
      <c r="R55" s="32" t="str">
        <f aca="false">IF(L55="","",IF(ABS(L55)&lt;=O55,"Yes","No"))</f>
        <v>No</v>
      </c>
      <c r="S55" s="32" t="str">
        <f aca="false">IF(L55="","",IF(ABS(L55)&lt;=1.96*O55,"Yes","No"))</f>
        <v>No</v>
      </c>
      <c r="T55" s="66" t="n">
        <f aca="false">IF(D55="","",ROUND(SQRT(((D55+G55)*O55/100)^2+(J55*(D55+G55)*0.14577)^2),0))</f>
        <v>52</v>
      </c>
      <c r="U55" s="32"/>
    </row>
    <row r="56" customFormat="false" ht="15" hidden="false" customHeight="false" outlineLevel="0" collapsed="false">
      <c r="A56" s="32" t="s">
        <v>256</v>
      </c>
      <c r="B56" s="32" t="s">
        <v>258</v>
      </c>
      <c r="C56" s="32" t="s">
        <v>261</v>
      </c>
      <c r="D56" s="66" t="n">
        <v>398</v>
      </c>
      <c r="E56" s="66" t="n">
        <v>347</v>
      </c>
      <c r="F56" s="75" t="n">
        <f aca="false">IF(E56="","",D56-E56)</f>
        <v>51</v>
      </c>
      <c r="G56" s="66" t="n">
        <v>115</v>
      </c>
      <c r="H56" s="66" t="n">
        <v>147</v>
      </c>
      <c r="I56" s="75" t="n">
        <f aca="false">IF(H56="","",G56-H56)</f>
        <v>-32</v>
      </c>
      <c r="J56" s="47" t="n">
        <f aca="false">IF(OR(D56="",D56+G56=0),"",D56/(D56+G56))</f>
        <v>0.775828460038986</v>
      </c>
      <c r="K56" s="47" t="n">
        <f aca="false">IF(E56="","",E56/(E56+H56))</f>
        <v>0.702429149797571</v>
      </c>
      <c r="L56" s="76" t="n">
        <f aca="false">IF(OR(K56="",J56=""),"",(J56-K56)*100)</f>
        <v>7.33993102414154</v>
      </c>
      <c r="M56" s="36" t="n">
        <v>2.96222615270983</v>
      </c>
      <c r="N56" s="36" t="n">
        <v>1.3179649132716</v>
      </c>
      <c r="O56" s="36" t="n">
        <f aca="false">SQRT(M56^2+N56^2)</f>
        <v>3.2421929758133</v>
      </c>
      <c r="P56" s="47" t="n">
        <f aca="false">IF(J56="","",MAX(0,J56-1.96*O56/100))</f>
        <v>0.712281477713046</v>
      </c>
      <c r="Q56" s="47" t="n">
        <f aca="false">IF(J56="","",MIN(1,J56+1.96*O56/100))</f>
        <v>0.839375442364927</v>
      </c>
      <c r="R56" s="32" t="str">
        <f aca="false">IF(L56="","",IF(ABS(L56)&lt;=O56,"Yes","No"))</f>
        <v>No</v>
      </c>
      <c r="S56" s="32" t="str">
        <f aca="false">IF(L56="","",IF(ABS(L56)&lt;=1.96*O56,"Yes","No"))</f>
        <v>No</v>
      </c>
      <c r="T56" s="66" t="n">
        <f aca="false">IF(D56="","",ROUND(SQRT(((D56+G56)*O56/100)^2+(J56*(D56+G56)*0.14577)^2),0))</f>
        <v>60</v>
      </c>
      <c r="U56" s="32"/>
    </row>
    <row r="57" customFormat="false" ht="15" hidden="false" customHeight="false" outlineLevel="0" collapsed="false">
      <c r="A57" s="32" t="s">
        <v>256</v>
      </c>
      <c r="B57" s="32" t="s">
        <v>258</v>
      </c>
      <c r="C57" s="32" t="s">
        <v>262</v>
      </c>
      <c r="D57" s="66" t="n">
        <v>350</v>
      </c>
      <c r="E57" s="66" t="n">
        <v>314</v>
      </c>
      <c r="F57" s="75" t="n">
        <f aca="false">IF(E57="","",D57-E57)</f>
        <v>36</v>
      </c>
      <c r="G57" s="66" t="n">
        <v>124</v>
      </c>
      <c r="H57" s="66" t="n">
        <v>149</v>
      </c>
      <c r="I57" s="75" t="n">
        <f aca="false">IF(H57="","",G57-H57)</f>
        <v>-25</v>
      </c>
      <c r="J57" s="47" t="n">
        <f aca="false">IF(OR(D57="",D57+G57=0),"",D57/(D57+G57))</f>
        <v>0.738396624472574</v>
      </c>
      <c r="K57" s="47" t="n">
        <f aca="false">IF(E57="","",E57/(E57+H57))</f>
        <v>0.678185745140389</v>
      </c>
      <c r="L57" s="76" t="n">
        <f aca="false">IF(OR(K57="",J57=""),"",(J57-K57)*100)</f>
        <v>6.02108793321851</v>
      </c>
      <c r="M57" s="36" t="n">
        <v>2.96222615270983</v>
      </c>
      <c r="N57" s="36" t="n">
        <v>1.3179649132716</v>
      </c>
      <c r="O57" s="36" t="n">
        <f aca="false">SQRT(M57^2+N57^2)</f>
        <v>3.2421929758133</v>
      </c>
      <c r="P57" s="47" t="n">
        <f aca="false">IF(J57="","",MAX(0,J57-1.96*O57/100))</f>
        <v>0.674849642146633</v>
      </c>
      <c r="Q57" s="47" t="n">
        <f aca="false">IF(J57="","",MIN(1,J57+1.96*O57/100))</f>
        <v>0.801943606798515</v>
      </c>
      <c r="R57" s="32" t="str">
        <f aca="false">IF(L57="","",IF(ABS(L57)&lt;=O57,"Yes","No"))</f>
        <v>No</v>
      </c>
      <c r="S57" s="32" t="str">
        <f aca="false">IF(L57="","",IF(ABS(L57)&lt;=1.96*O57,"Yes","No"))</f>
        <v>Yes</v>
      </c>
      <c r="T57" s="66" t="n">
        <f aca="false">IF(D57="","",ROUND(SQRT(((D57+G57)*O57/100)^2+(J57*(D57+G57)*0.14577)^2),0))</f>
        <v>53</v>
      </c>
      <c r="U57" s="32"/>
    </row>
    <row r="58" customFormat="false" ht="15" hidden="false" customHeight="false" outlineLevel="0" collapsed="false">
      <c r="A58" s="32" t="s">
        <v>256</v>
      </c>
      <c r="B58" s="32" t="s">
        <v>258</v>
      </c>
      <c r="C58" s="32" t="s">
        <v>263</v>
      </c>
      <c r="D58" s="66" t="n">
        <v>401</v>
      </c>
      <c r="E58" s="66" t="n">
        <v>364</v>
      </c>
      <c r="F58" s="75" t="n">
        <f aca="false">IF(E58="","",D58-E58)</f>
        <v>37</v>
      </c>
      <c r="G58" s="66" t="n">
        <v>119</v>
      </c>
      <c r="H58" s="66" t="n">
        <v>137</v>
      </c>
      <c r="I58" s="75" t="n">
        <f aca="false">IF(H58="","",G58-H58)</f>
        <v>-18</v>
      </c>
      <c r="J58" s="47" t="n">
        <f aca="false">IF(OR(D58="",D58+G58=0),"",D58/(D58+G58))</f>
        <v>0.771153846153846</v>
      </c>
      <c r="K58" s="47" t="n">
        <f aca="false">IF(E58="","",E58/(E58+H58))</f>
        <v>0.726546906187625</v>
      </c>
      <c r="L58" s="76" t="n">
        <f aca="false">IF(OR(K58="",J58=""),"",(J58-K58)*100)</f>
        <v>4.46069399662215</v>
      </c>
      <c r="M58" s="36" t="n">
        <v>2.96222615270983</v>
      </c>
      <c r="N58" s="36" t="n">
        <v>1.3179649132716</v>
      </c>
      <c r="O58" s="36" t="n">
        <f aca="false">SQRT(M58^2+N58^2)</f>
        <v>3.2421929758133</v>
      </c>
      <c r="P58" s="47" t="n">
        <f aca="false">IF(J58="","",MAX(0,J58-1.96*O58/100))</f>
        <v>0.707606863827906</v>
      </c>
      <c r="Q58" s="47" t="n">
        <f aca="false">IF(J58="","",MIN(1,J58+1.96*O58/100))</f>
        <v>0.834700828479787</v>
      </c>
      <c r="R58" s="32" t="str">
        <f aca="false">IF(L58="","",IF(ABS(L58)&lt;=O58,"Yes","No"))</f>
        <v>No</v>
      </c>
      <c r="S58" s="32" t="str">
        <f aca="false">IF(L58="","",IF(ABS(L58)&lt;=1.96*O58,"Yes","No"))</f>
        <v>Yes</v>
      </c>
      <c r="T58" s="66" t="n">
        <f aca="false">IF(D58="","",ROUND(SQRT(((D58+G58)*O58/100)^2+(J58*(D58+G58)*0.14577)^2),0))</f>
        <v>61</v>
      </c>
      <c r="U58" s="32"/>
    </row>
    <row r="59" customFormat="false" ht="15" hidden="false" customHeight="false" outlineLevel="0" collapsed="false">
      <c r="A59" s="32" t="s">
        <v>256</v>
      </c>
      <c r="B59" s="32" t="s">
        <v>258</v>
      </c>
      <c r="C59" s="32" t="s">
        <v>264</v>
      </c>
      <c r="D59" s="66" t="n">
        <v>455</v>
      </c>
      <c r="E59" s="66" t="n">
        <v>399</v>
      </c>
      <c r="F59" s="75" t="n">
        <f aca="false">IF(E59="","",D59-E59)</f>
        <v>56</v>
      </c>
      <c r="G59" s="66" t="n">
        <v>182</v>
      </c>
      <c r="H59" s="66" t="n">
        <v>171</v>
      </c>
      <c r="I59" s="75" t="n">
        <f aca="false">IF(H59="","",G59-H59)</f>
        <v>11</v>
      </c>
      <c r="J59" s="47" t="n">
        <f aca="false">IF(OR(D59="",D59+G59=0),"",D59/(D59+G59))</f>
        <v>0.714285714285714</v>
      </c>
      <c r="K59" s="47" t="n">
        <f aca="false">IF(E59="","",E59/(E59+H59))</f>
        <v>0.7</v>
      </c>
      <c r="L59" s="76" t="n">
        <f aca="false">IF(OR(K59="",J59=""),"",(J59-K59)*100)</f>
        <v>1.42857142857143</v>
      </c>
      <c r="M59" s="36" t="n">
        <v>2.96222615270983</v>
      </c>
      <c r="N59" s="36" t="n">
        <v>1.3179649132716</v>
      </c>
      <c r="O59" s="36" t="n">
        <f aca="false">SQRT(M59^2+N59^2)</f>
        <v>3.2421929758133</v>
      </c>
      <c r="P59" s="47" t="n">
        <f aca="false">IF(J59="","",MAX(0,J59-1.96*O59/100))</f>
        <v>0.650738731959774</v>
      </c>
      <c r="Q59" s="47" t="n">
        <f aca="false">IF(J59="","",MIN(1,J59+1.96*O59/100))</f>
        <v>0.777832696611655</v>
      </c>
      <c r="R59" s="32" t="str">
        <f aca="false">IF(L59="","",IF(ABS(L59)&lt;=O59,"Yes","No"))</f>
        <v>Yes</v>
      </c>
      <c r="S59" s="32" t="str">
        <f aca="false">IF(L59="","",IF(ABS(L59)&lt;=1.96*O59,"Yes","No"))</f>
        <v>Yes</v>
      </c>
      <c r="T59" s="66" t="n">
        <f aca="false">IF(D59="","",ROUND(SQRT(((D59+G59)*O59/100)^2+(J59*(D59+G59)*0.14577)^2),0))</f>
        <v>69</v>
      </c>
      <c r="U59" s="32"/>
    </row>
    <row r="60" customFormat="false" ht="15" hidden="false" customHeight="false" outlineLevel="0" collapsed="false">
      <c r="A60" s="32" t="s">
        <v>256</v>
      </c>
      <c r="B60" s="32" t="s">
        <v>258</v>
      </c>
      <c r="C60" s="32" t="s">
        <v>265</v>
      </c>
      <c r="D60" s="66" t="n">
        <v>975</v>
      </c>
      <c r="E60" s="66" t="n">
        <v>1034</v>
      </c>
      <c r="F60" s="75" t="n">
        <f aca="false">IF(E60="","",D60-E60)</f>
        <v>-59</v>
      </c>
      <c r="G60" s="66" t="n">
        <v>298</v>
      </c>
      <c r="H60" s="66" t="n">
        <v>285</v>
      </c>
      <c r="I60" s="75" t="n">
        <f aca="false">IF(H60="","",G60-H60)</f>
        <v>13</v>
      </c>
      <c r="J60" s="47" t="n">
        <f aca="false">IF(OR(D60="",D60+G60=0),"",D60/(D60+G60))</f>
        <v>0.765907305577376</v>
      </c>
      <c r="K60" s="47" t="n">
        <f aca="false">IF(E60="","",E60/(E60+H60))</f>
        <v>0.783927217589083</v>
      </c>
      <c r="L60" s="76" t="n">
        <f aca="false">IF(OR(K60="",J60=""),"",(J60-K60)*100)</f>
        <v>-1.80199120117064</v>
      </c>
      <c r="M60" s="36" t="n">
        <v>2.22450398566879</v>
      </c>
      <c r="N60" s="36" t="n">
        <v>1.3179649132716</v>
      </c>
      <c r="O60" s="36" t="n">
        <f aca="false">SQRT(M60^2+N60^2)</f>
        <v>2.58562361817635</v>
      </c>
      <c r="P60" s="47" t="n">
        <f aca="false">IF(J60="","",MAX(0,J60-1.96*O60/100))</f>
        <v>0.71522908266112</v>
      </c>
      <c r="Q60" s="47" t="n">
        <f aca="false">IF(J60="","",MIN(1,J60+1.96*O60/100))</f>
        <v>0.816585528493633</v>
      </c>
      <c r="R60" s="32" t="str">
        <f aca="false">IF(L60="","",IF(ABS(L60)&lt;=O60,"Yes","No"))</f>
        <v>Yes</v>
      </c>
      <c r="S60" s="32" t="str">
        <f aca="false">IF(L60="","",IF(ABS(L60)&lt;=1.96*O60,"Yes","No"))</f>
        <v>Yes</v>
      </c>
      <c r="T60" s="66" t="n">
        <f aca="false">IF(D60="","",ROUND(SQRT(((D60+G60)*O60/100)^2+(J60*(D60+G60)*0.07717)^2),0))</f>
        <v>82</v>
      </c>
      <c r="U60" s="32"/>
    </row>
    <row r="61" customFormat="false" ht="15" hidden="false" customHeight="false" outlineLevel="0" collapsed="false">
      <c r="A61" s="32" t="s">
        <v>256</v>
      </c>
      <c r="B61" s="32" t="s">
        <v>258</v>
      </c>
      <c r="C61" s="32" t="s">
        <v>266</v>
      </c>
      <c r="D61" s="66" t="n">
        <v>397</v>
      </c>
      <c r="E61" s="66" t="n">
        <v>377</v>
      </c>
      <c r="F61" s="75" t="n">
        <f aca="false">IF(E61="","",D61-E61)</f>
        <v>20</v>
      </c>
      <c r="G61" s="66" t="n">
        <v>208</v>
      </c>
      <c r="H61" s="66" t="n">
        <v>190</v>
      </c>
      <c r="I61" s="75" t="n">
        <f aca="false">IF(H61="","",G61-H61)</f>
        <v>18</v>
      </c>
      <c r="J61" s="47" t="n">
        <f aca="false">IF(OR(D61="",D61+G61=0),"",D61/(D61+G61))</f>
        <v>0.656198347107438</v>
      </c>
      <c r="K61" s="47" t="n">
        <f aca="false">IF(E61="","",E61/(E61+H61))</f>
        <v>0.664902998236332</v>
      </c>
      <c r="L61" s="76" t="n">
        <f aca="false">IF(OR(K61="",J61=""),"",(J61-K61)*100)</f>
        <v>-0.870465112889363</v>
      </c>
      <c r="M61" s="36" t="n">
        <v>2.96222615270983</v>
      </c>
      <c r="N61" s="36" t="n">
        <v>1.3179649132716</v>
      </c>
      <c r="O61" s="36" t="n">
        <f aca="false">SQRT(M61^2+N61^2)</f>
        <v>3.2421929758133</v>
      </c>
      <c r="P61" s="47" t="n">
        <f aca="false">IF(J61="","",MAX(0,J61-1.96*O61/100))</f>
        <v>0.592651364781497</v>
      </c>
      <c r="Q61" s="47" t="n">
        <f aca="false">IF(J61="","",MIN(1,J61+1.96*O61/100))</f>
        <v>0.719745329433379</v>
      </c>
      <c r="R61" s="32" t="str">
        <f aca="false">IF(L61="","",IF(ABS(L61)&lt;=O61,"Yes","No"))</f>
        <v>Yes</v>
      </c>
      <c r="S61" s="32" t="str">
        <f aca="false">IF(L61="","",IF(ABS(L61)&lt;=1.96*O61,"Yes","No"))</f>
        <v>Yes</v>
      </c>
      <c r="T61" s="66" t="n">
        <f aca="false">IF(D61="","",ROUND(SQRT(((D61+G61)*O61/100)^2+(J61*(D61+G61)*0.14577)^2),0))</f>
        <v>61</v>
      </c>
      <c r="U61" s="32"/>
    </row>
    <row r="62" customFormat="false" ht="15" hidden="false" customHeight="false" outlineLevel="0" collapsed="false">
      <c r="A62" s="32" t="s">
        <v>256</v>
      </c>
      <c r="B62" s="32" t="s">
        <v>258</v>
      </c>
      <c r="C62" s="32" t="s">
        <v>267</v>
      </c>
      <c r="D62" s="66" t="n">
        <v>608</v>
      </c>
      <c r="E62" s="66" t="n">
        <v>619</v>
      </c>
      <c r="F62" s="75" t="n">
        <f aca="false">IF(E62="","",D62-E62)</f>
        <v>-11</v>
      </c>
      <c r="G62" s="66" t="n">
        <v>390</v>
      </c>
      <c r="H62" s="66" t="n">
        <v>400</v>
      </c>
      <c r="I62" s="75" t="n">
        <f aca="false">IF(H62="","",G62-H62)</f>
        <v>-10</v>
      </c>
      <c r="J62" s="47" t="n">
        <f aca="false">IF(OR(D62="",D62+G62=0),"",D62/(D62+G62))</f>
        <v>0.609218436873748</v>
      </c>
      <c r="K62" s="47" t="n">
        <f aca="false">IF(E62="","",E62/(E62+H62))</f>
        <v>0.607458292443572</v>
      </c>
      <c r="L62" s="76" t="n">
        <f aca="false">IF(OR(K62="",J62=""),"",(J62-K62)*100)</f>
        <v>0.176014443017547</v>
      </c>
      <c r="M62" s="36" t="n">
        <v>2.22830071896239</v>
      </c>
      <c r="N62" s="36" t="n">
        <v>1.3179649132716</v>
      </c>
      <c r="O62" s="36" t="n">
        <f aca="false">SQRT(M62^2+N62^2)</f>
        <v>2.58889080626111</v>
      </c>
      <c r="P62" s="47" t="n">
        <f aca="false">IF(J62="","",MAX(0,J62-1.96*O62/100))</f>
        <v>0.55847617707103</v>
      </c>
      <c r="Q62" s="47" t="n">
        <f aca="false">IF(J62="","",MIN(1,J62+1.96*O62/100))</f>
        <v>0.659960696676465</v>
      </c>
      <c r="R62" s="32" t="str">
        <f aca="false">IF(L62="","",IF(ABS(L62)&lt;=O62,"Yes","No"))</f>
        <v>Yes</v>
      </c>
      <c r="S62" s="32" t="str">
        <f aca="false">IF(L62="","",IF(ABS(L62)&lt;=1.96*O62,"Yes","No"))</f>
        <v>Yes</v>
      </c>
      <c r="T62" s="66" t="n">
        <f aca="false">IF(D62="","",ROUND(SQRT(((D62+G62)*O62/100)^2+(J62*(D62+G62)*0.09272)^2),0))</f>
        <v>62</v>
      </c>
      <c r="U62" s="32"/>
    </row>
    <row r="63" customFormat="false" ht="15" hidden="false" customHeight="false" outlineLevel="0" collapsed="false">
      <c r="A63" s="32" t="s">
        <v>256</v>
      </c>
      <c r="B63" s="32" t="s">
        <v>258</v>
      </c>
      <c r="C63" s="32" t="s">
        <v>268</v>
      </c>
      <c r="D63" s="66" t="n">
        <v>439</v>
      </c>
      <c r="E63" s="66" t="n">
        <v>438</v>
      </c>
      <c r="F63" s="75" t="n">
        <f aca="false">IF(E63="","",D63-E63)</f>
        <v>1</v>
      </c>
      <c r="G63" s="66" t="n">
        <v>277</v>
      </c>
      <c r="H63" s="66" t="n">
        <v>259</v>
      </c>
      <c r="I63" s="75" t="n">
        <f aca="false">IF(H63="","",G63-H63)</f>
        <v>18</v>
      </c>
      <c r="J63" s="47" t="n">
        <f aca="false">IF(OR(D63="",D63+G63=0),"",D63/(D63+G63))</f>
        <v>0.613128491620112</v>
      </c>
      <c r="K63" s="47" t="n">
        <f aca="false">IF(E63="","",E63/(E63+H63))</f>
        <v>0.628407460545194</v>
      </c>
      <c r="L63" s="76" t="n">
        <f aca="false">IF(OR(K63="",J63=""),"",(J63-K63)*100)</f>
        <v>-1.5278968925082</v>
      </c>
      <c r="M63" s="36" t="n">
        <v>2.96222615270983</v>
      </c>
      <c r="N63" s="36" t="n">
        <v>1.3179649132716</v>
      </c>
      <c r="O63" s="36" t="n">
        <f aca="false">SQRT(M63^2+N63^2)</f>
        <v>3.2421929758133</v>
      </c>
      <c r="P63" s="47" t="n">
        <f aca="false">IF(J63="","",MAX(0,J63-1.96*O63/100))</f>
        <v>0.549581509294171</v>
      </c>
      <c r="Q63" s="47" t="n">
        <f aca="false">IF(J63="","",MIN(1,J63+1.96*O63/100))</f>
        <v>0.676675473946052</v>
      </c>
      <c r="R63" s="32" t="str">
        <f aca="false">IF(L63="","",IF(ABS(L63)&lt;=O63,"Yes","No"))</f>
        <v>Yes</v>
      </c>
      <c r="S63" s="32" t="str">
        <f aca="false">IF(L63="","",IF(ABS(L63)&lt;=1.96*O63,"Yes","No"))</f>
        <v>Yes</v>
      </c>
      <c r="T63" s="66" t="n">
        <f aca="false">IF(D63="","",ROUND(SQRT(((D63+G63)*O63/100)^2+(J63*(D63+G63)*0.14577)^2),0))</f>
        <v>68</v>
      </c>
      <c r="U63" s="32"/>
    </row>
    <row r="64" customFormat="false" ht="15" hidden="false" customHeight="false" outlineLevel="0" collapsed="false">
      <c r="A64" s="32" t="s">
        <v>256</v>
      </c>
      <c r="B64" s="32" t="s">
        <v>258</v>
      </c>
      <c r="C64" s="32" t="s">
        <v>269</v>
      </c>
      <c r="D64" s="66" t="n">
        <v>476</v>
      </c>
      <c r="E64" s="66" t="n">
        <v>428</v>
      </c>
      <c r="F64" s="75" t="n">
        <f aca="false">IF(E64="","",D64-E64)</f>
        <v>48</v>
      </c>
      <c r="G64" s="66" t="n">
        <v>184</v>
      </c>
      <c r="H64" s="66" t="n">
        <v>195</v>
      </c>
      <c r="I64" s="75" t="n">
        <f aca="false">IF(H64="","",G64-H64)</f>
        <v>-11</v>
      </c>
      <c r="J64" s="47" t="n">
        <f aca="false">IF(OR(D64="",D64+G64=0),"",D64/(D64+G64))</f>
        <v>0.721212121212121</v>
      </c>
      <c r="K64" s="47" t="n">
        <f aca="false">IF(E64="","",E64/(E64+H64))</f>
        <v>0.686998394863563</v>
      </c>
      <c r="L64" s="76" t="n">
        <f aca="false">IF(OR(K64="",J64=""),"",(J64-K64)*100)</f>
        <v>3.42137263485578</v>
      </c>
      <c r="M64" s="36" t="n">
        <v>2.96222615270983</v>
      </c>
      <c r="N64" s="36" t="n">
        <v>1.3179649132716</v>
      </c>
      <c r="O64" s="36" t="n">
        <f aca="false">SQRT(M64^2+N64^2)</f>
        <v>3.2421929758133</v>
      </c>
      <c r="P64" s="47" t="n">
        <f aca="false">IF(J64="","",MAX(0,J64-1.96*O64/100))</f>
        <v>0.657665138886181</v>
      </c>
      <c r="Q64" s="47" t="n">
        <f aca="false">IF(J64="","",MIN(1,J64+1.96*O64/100))</f>
        <v>0.784759103538062</v>
      </c>
      <c r="R64" s="32" t="str">
        <f aca="false">IF(L64="","",IF(ABS(L64)&lt;=O64,"Yes","No"))</f>
        <v>No</v>
      </c>
      <c r="S64" s="32" t="str">
        <f aca="false">IF(L64="","",IF(ABS(L64)&lt;=1.96*O64,"Yes","No"))</f>
        <v>Yes</v>
      </c>
      <c r="T64" s="66" t="n">
        <f aca="false">IF(D64="","",ROUND(SQRT(((D64+G64)*O64/100)^2+(J64*(D64+G64)*0.14577)^2),0))</f>
        <v>73</v>
      </c>
      <c r="U64" s="32"/>
    </row>
    <row r="65" customFormat="false" ht="15" hidden="false" customHeight="false" outlineLevel="0" collapsed="false">
      <c r="A65" s="32" t="s">
        <v>256</v>
      </c>
      <c r="B65" s="32" t="s">
        <v>258</v>
      </c>
      <c r="C65" s="32" t="s">
        <v>270</v>
      </c>
      <c r="D65" s="66" t="n">
        <v>568</v>
      </c>
      <c r="E65" s="66" t="n">
        <v>563</v>
      </c>
      <c r="F65" s="75" t="n">
        <f aca="false">IF(E65="","",D65-E65)</f>
        <v>5</v>
      </c>
      <c r="G65" s="66" t="n">
        <v>279</v>
      </c>
      <c r="H65" s="66" t="n">
        <v>322</v>
      </c>
      <c r="I65" s="75" t="n">
        <f aca="false">IF(H65="","",G65-H65)</f>
        <v>-43</v>
      </c>
      <c r="J65" s="47" t="n">
        <f aca="false">IF(OR(D65="",D65+G65=0),"",D65/(D65+G65))</f>
        <v>0.67060212514758</v>
      </c>
      <c r="K65" s="47" t="n">
        <f aca="false">IF(E65="","",E65/(E65+H65))</f>
        <v>0.636158192090396</v>
      </c>
      <c r="L65" s="76" t="n">
        <f aca="false">IF(OR(K65="",J65=""),"",(J65-K65)*100)</f>
        <v>3.44439330571842</v>
      </c>
      <c r="M65" s="36" t="n">
        <v>2.22830071896239</v>
      </c>
      <c r="N65" s="36" t="n">
        <v>1.3179649132716</v>
      </c>
      <c r="O65" s="36" t="n">
        <f aca="false">SQRT(M65^2+N65^2)</f>
        <v>2.58889080626111</v>
      </c>
      <c r="P65" s="47" t="n">
        <f aca="false">IF(J65="","",MAX(0,J65-1.96*O65/100))</f>
        <v>0.619859865344862</v>
      </c>
      <c r="Q65" s="47" t="n">
        <f aca="false">IF(J65="","",MIN(1,J65+1.96*O65/100))</f>
        <v>0.721344384950297</v>
      </c>
      <c r="R65" s="32" t="str">
        <f aca="false">IF(L65="","",IF(ABS(L65)&lt;=O65,"Yes","No"))</f>
        <v>No</v>
      </c>
      <c r="S65" s="32" t="str">
        <f aca="false">IF(L65="","",IF(ABS(L65)&lt;=1.96*O65,"Yes","No"))</f>
        <v>Yes</v>
      </c>
      <c r="T65" s="66" t="n">
        <f aca="false">IF(D65="","",ROUND(SQRT(((D65+G65)*O65/100)^2+(J65*(D65+G65)*0.09272)^2),0))</f>
        <v>57</v>
      </c>
      <c r="U65" s="32"/>
    </row>
    <row r="66" customFormat="false" ht="15" hidden="false" customHeight="false" outlineLevel="0" collapsed="false">
      <c r="A66" s="32" t="s">
        <v>256</v>
      </c>
      <c r="B66" s="32" t="s">
        <v>258</v>
      </c>
      <c r="C66" s="32" t="s">
        <v>271</v>
      </c>
      <c r="D66" s="66" t="n">
        <v>472</v>
      </c>
      <c r="E66" s="66" t="n">
        <v>472</v>
      </c>
      <c r="F66" s="75" t="n">
        <f aca="false">IF(E66="","",D66-E66)</f>
        <v>0</v>
      </c>
      <c r="G66" s="66" t="n">
        <v>296</v>
      </c>
      <c r="H66" s="66" t="n">
        <v>273</v>
      </c>
      <c r="I66" s="75" t="n">
        <f aca="false">IF(H66="","",G66-H66)</f>
        <v>23</v>
      </c>
      <c r="J66" s="47" t="n">
        <f aca="false">IF(OR(D66="",D66+G66=0),"",D66/(D66+G66))</f>
        <v>0.614583333333333</v>
      </c>
      <c r="K66" s="47" t="n">
        <f aca="false">IF(E66="","",E66/(E66+H66))</f>
        <v>0.633557046979866</v>
      </c>
      <c r="L66" s="76" t="n">
        <f aca="false">IF(OR(K66="",J66=""),"",(J66-K66)*100)</f>
        <v>-1.89737136465324</v>
      </c>
      <c r="M66" s="36" t="n">
        <v>2.22830071896239</v>
      </c>
      <c r="N66" s="36" t="n">
        <v>1.3179649132716</v>
      </c>
      <c r="O66" s="36" t="n">
        <f aca="false">SQRT(M66^2+N66^2)</f>
        <v>2.58889080626111</v>
      </c>
      <c r="P66" s="47" t="n">
        <f aca="false">IF(J66="","",MAX(0,J66-1.96*O66/100))</f>
        <v>0.563841073530616</v>
      </c>
      <c r="Q66" s="47" t="n">
        <f aca="false">IF(J66="","",MIN(1,J66+1.96*O66/100))</f>
        <v>0.665325593136051</v>
      </c>
      <c r="R66" s="32" t="str">
        <f aca="false">IF(L66="","",IF(ABS(L66)&lt;=O66,"Yes","No"))</f>
        <v>Yes</v>
      </c>
      <c r="S66" s="32" t="str">
        <f aca="false">IF(L66="","",IF(ABS(L66)&lt;=1.96*O66,"Yes","No"))</f>
        <v>Yes</v>
      </c>
      <c r="T66" s="66" t="n">
        <f aca="false">IF(D66="","",ROUND(SQRT(((D66+G66)*O66/100)^2+(J66*(D66+G66)*0.09272)^2),0))</f>
        <v>48</v>
      </c>
      <c r="U66" s="32"/>
    </row>
    <row r="67" customFormat="false" ht="15" hidden="false" customHeight="false" outlineLevel="0" collapsed="false">
      <c r="A67" s="32" t="s">
        <v>256</v>
      </c>
      <c r="B67" s="32" t="s">
        <v>258</v>
      </c>
      <c r="C67" s="32" t="s">
        <v>272</v>
      </c>
      <c r="D67" s="66" t="n">
        <v>428</v>
      </c>
      <c r="E67" s="66" t="n">
        <v>426</v>
      </c>
      <c r="F67" s="75" t="n">
        <f aca="false">IF(E67="","",D67-E67)</f>
        <v>2</v>
      </c>
      <c r="G67" s="66" t="n">
        <v>330</v>
      </c>
      <c r="H67" s="66" t="n">
        <v>331</v>
      </c>
      <c r="I67" s="75" t="n">
        <f aca="false">IF(H67="","",G67-H67)</f>
        <v>-1</v>
      </c>
      <c r="J67" s="47" t="n">
        <f aca="false">IF(OR(D67="",D67+G67=0),"",D67/(D67+G67))</f>
        <v>0.564643799472296</v>
      </c>
      <c r="K67" s="47" t="n">
        <f aca="false">IF(E67="","",E67/(E67+H67))</f>
        <v>0.562747688243065</v>
      </c>
      <c r="L67" s="76" t="n">
        <f aca="false">IF(OR(K67="",J67=""),"",(J67-K67)*100)</f>
        <v>0.189611122923072</v>
      </c>
      <c r="M67" s="36" t="n">
        <v>2.22830071896239</v>
      </c>
      <c r="N67" s="36" t="n">
        <v>1.3179649132716</v>
      </c>
      <c r="O67" s="36" t="n">
        <f aca="false">SQRT(M67^2+N67^2)</f>
        <v>2.58889080626111</v>
      </c>
      <c r="P67" s="47" t="n">
        <f aca="false">IF(J67="","",MAX(0,J67-1.96*O67/100))</f>
        <v>0.513901539669578</v>
      </c>
      <c r="Q67" s="47" t="n">
        <f aca="false">IF(J67="","",MIN(1,J67+1.96*O67/100))</f>
        <v>0.615386059275013</v>
      </c>
      <c r="R67" s="32" t="str">
        <f aca="false">IF(L67="","",IF(ABS(L67)&lt;=O67,"Yes","No"))</f>
        <v>Yes</v>
      </c>
      <c r="S67" s="32" t="str">
        <f aca="false">IF(L67="","",IF(ABS(L67)&lt;=1.96*O67,"Yes","No"))</f>
        <v>Yes</v>
      </c>
      <c r="T67" s="66" t="n">
        <f aca="false">IF(D67="","",ROUND(SQRT(((D67+G67)*O67/100)^2+(J67*(D67+G67)*0.09272)^2),0))</f>
        <v>44</v>
      </c>
      <c r="U67" s="32"/>
    </row>
    <row r="68" customFormat="false" ht="15" hidden="false" customHeight="false" outlineLevel="0" collapsed="false">
      <c r="A68" s="32" t="s">
        <v>256</v>
      </c>
      <c r="B68" s="32" t="s">
        <v>258</v>
      </c>
      <c r="C68" s="32" t="s">
        <v>273</v>
      </c>
      <c r="D68" s="66" t="n">
        <v>458</v>
      </c>
      <c r="E68" s="66" t="n">
        <v>418</v>
      </c>
      <c r="F68" s="75" t="n">
        <f aca="false">IF(E68="","",D68-E68)</f>
        <v>40</v>
      </c>
      <c r="G68" s="66" t="n">
        <v>259</v>
      </c>
      <c r="H68" s="66" t="n">
        <v>278</v>
      </c>
      <c r="I68" s="75" t="n">
        <f aca="false">IF(H68="","",G68-H68)</f>
        <v>-19</v>
      </c>
      <c r="J68" s="47" t="n">
        <f aca="false">IF(OR(D68="",D68+G68=0),"",D68/(D68+G68))</f>
        <v>0.638772663877266</v>
      </c>
      <c r="K68" s="47" t="n">
        <f aca="false">IF(E68="","",E68/(E68+H68))</f>
        <v>0.600574712643678</v>
      </c>
      <c r="L68" s="76" t="n">
        <f aca="false">IF(OR(K68="",J68=""),"",(J68-K68)*100)</f>
        <v>3.81979512335883</v>
      </c>
      <c r="M68" s="36" t="n">
        <v>2.96222615270983</v>
      </c>
      <c r="N68" s="36" t="n">
        <v>1.3179649132716</v>
      </c>
      <c r="O68" s="36" t="n">
        <f aca="false">SQRT(M68^2+N68^2)</f>
        <v>3.2421929758133</v>
      </c>
      <c r="P68" s="47" t="n">
        <f aca="false">IF(J68="","",MAX(0,J68-1.96*O68/100))</f>
        <v>0.575225681551326</v>
      </c>
      <c r="Q68" s="47" t="n">
        <f aca="false">IF(J68="","",MIN(1,J68+1.96*O68/100))</f>
        <v>0.702319646203207</v>
      </c>
      <c r="R68" s="32" t="str">
        <f aca="false">IF(L68="","",IF(ABS(L68)&lt;=O68,"Yes","No"))</f>
        <v>No</v>
      </c>
      <c r="S68" s="32" t="str">
        <f aca="false">IF(L68="","",IF(ABS(L68)&lt;=1.96*O68,"Yes","No"))</f>
        <v>Yes</v>
      </c>
      <c r="T68" s="66" t="n">
        <f aca="false">IF(D68="","",ROUND(SQRT(((D68+G68)*O68/100)^2+(J68*(D68+G68)*0.14577)^2),0))</f>
        <v>71</v>
      </c>
      <c r="U68" s="32"/>
    </row>
    <row r="69" customFormat="false" ht="15" hidden="false" customHeight="false" outlineLevel="0" collapsed="false">
      <c r="A69" s="32" t="s">
        <v>256</v>
      </c>
      <c r="B69" s="32" t="s">
        <v>258</v>
      </c>
      <c r="C69" s="32" t="s">
        <v>274</v>
      </c>
      <c r="D69" s="66" t="n">
        <v>482</v>
      </c>
      <c r="E69" s="66" t="n">
        <v>424</v>
      </c>
      <c r="F69" s="75" t="n">
        <f aca="false">IF(E69="","",D69-E69)</f>
        <v>58</v>
      </c>
      <c r="G69" s="66" t="n">
        <v>146</v>
      </c>
      <c r="H69" s="66" t="n">
        <v>188</v>
      </c>
      <c r="I69" s="75" t="n">
        <f aca="false">IF(H69="","",G69-H69)</f>
        <v>-42</v>
      </c>
      <c r="J69" s="47" t="n">
        <f aca="false">IF(OR(D69="",D69+G69=0),"",D69/(D69+G69))</f>
        <v>0.767515923566879</v>
      </c>
      <c r="K69" s="47" t="n">
        <f aca="false">IF(E69="","",E69/(E69+H69))</f>
        <v>0.69281045751634</v>
      </c>
      <c r="L69" s="76" t="n">
        <f aca="false">IF(OR(K69="",J69=""),"",(J69-K69)*100)</f>
        <v>7.47054660505392</v>
      </c>
      <c r="M69" s="36" t="n">
        <v>2.96222615270983</v>
      </c>
      <c r="N69" s="36" t="n">
        <v>1.3179649132716</v>
      </c>
      <c r="O69" s="36" t="n">
        <f aca="false">SQRT(M69^2+N69^2)</f>
        <v>3.2421929758133</v>
      </c>
      <c r="P69" s="47" t="n">
        <f aca="false">IF(J69="","",MAX(0,J69-1.96*O69/100))</f>
        <v>0.703968941240938</v>
      </c>
      <c r="Q69" s="47" t="n">
        <f aca="false">IF(J69="","",MIN(1,J69+1.96*O69/100))</f>
        <v>0.83106290589282</v>
      </c>
      <c r="R69" s="32" t="str">
        <f aca="false">IF(L69="","",IF(ABS(L69)&lt;=O69,"Yes","No"))</f>
        <v>No</v>
      </c>
      <c r="S69" s="32" t="str">
        <f aca="false">IF(L69="","",IF(ABS(L69)&lt;=1.96*O69,"Yes","No"))</f>
        <v>No</v>
      </c>
      <c r="T69" s="66" t="n">
        <f aca="false">IF(D69="","",ROUND(SQRT(((D69+G69)*O69/100)^2+(J69*(D69+G69)*0.14577)^2),0))</f>
        <v>73</v>
      </c>
      <c r="U69" s="32"/>
    </row>
    <row r="70" customFormat="false" ht="15" hidden="false" customHeight="false" outlineLevel="0" collapsed="false">
      <c r="A70" s="32" t="s">
        <v>256</v>
      </c>
      <c r="B70" s="32" t="s">
        <v>258</v>
      </c>
      <c r="C70" s="32" t="s">
        <v>275</v>
      </c>
      <c r="D70" s="66" t="n">
        <v>373</v>
      </c>
      <c r="E70" s="66" t="n">
        <v>330</v>
      </c>
      <c r="F70" s="75" t="n">
        <f aca="false">IF(E70="","",D70-E70)</f>
        <v>43</v>
      </c>
      <c r="G70" s="66" t="n">
        <v>170</v>
      </c>
      <c r="H70" s="66" t="n">
        <v>195</v>
      </c>
      <c r="I70" s="75" t="n">
        <f aca="false">IF(H70="","",G70-H70)</f>
        <v>-25</v>
      </c>
      <c r="J70" s="47" t="n">
        <f aca="false">IF(OR(D70="",D70+G70=0),"",D70/(D70+G70))</f>
        <v>0.686924493554328</v>
      </c>
      <c r="K70" s="47" t="n">
        <f aca="false">IF(E70="","",E70/(E70+H70))</f>
        <v>0.628571428571429</v>
      </c>
      <c r="L70" s="76" t="n">
        <f aca="false">IF(OR(K70="",J70=""),"",(J70-K70)*100)</f>
        <v>5.83530649828993</v>
      </c>
      <c r="M70" s="36" t="n">
        <v>2.96222615270983</v>
      </c>
      <c r="N70" s="36" t="n">
        <v>1.3179649132716</v>
      </c>
      <c r="O70" s="36" t="n">
        <f aca="false">SQRT(M70^2+N70^2)</f>
        <v>3.2421929758133</v>
      </c>
      <c r="P70" s="47" t="n">
        <f aca="false">IF(J70="","",MAX(0,J70-1.96*O70/100))</f>
        <v>0.623377511228387</v>
      </c>
      <c r="Q70" s="47" t="n">
        <f aca="false">IF(J70="","",MIN(1,J70+1.96*O70/100))</f>
        <v>0.750471475880269</v>
      </c>
      <c r="R70" s="32" t="str">
        <f aca="false">IF(L70="","",IF(ABS(L70)&lt;=O70,"Yes","No"))</f>
        <v>No</v>
      </c>
      <c r="S70" s="32" t="str">
        <f aca="false">IF(L70="","",IF(ABS(L70)&lt;=1.96*O70,"Yes","No"))</f>
        <v>Yes</v>
      </c>
      <c r="T70" s="66" t="n">
        <f aca="false">IF(D70="","",ROUND(SQRT(((D70+G70)*O70/100)^2+(J70*(D70+G70)*0.14577)^2),0))</f>
        <v>57</v>
      </c>
      <c r="U70" s="32"/>
    </row>
    <row r="71" customFormat="false" ht="15" hidden="false" customHeight="false" outlineLevel="0" collapsed="false">
      <c r="A71" s="32" t="s">
        <v>256</v>
      </c>
      <c r="B71" s="32" t="s">
        <v>258</v>
      </c>
      <c r="C71" s="32" t="s">
        <v>276</v>
      </c>
      <c r="D71" s="66" t="n">
        <v>461</v>
      </c>
      <c r="E71" s="66" t="n">
        <v>441</v>
      </c>
      <c r="F71" s="75" t="n">
        <f aca="false">IF(E71="","",D71-E71)</f>
        <v>20</v>
      </c>
      <c r="G71" s="66" t="n">
        <v>229</v>
      </c>
      <c r="H71" s="66" t="n">
        <v>232</v>
      </c>
      <c r="I71" s="75" t="n">
        <f aca="false">IF(H71="","",G71-H71)</f>
        <v>-3</v>
      </c>
      <c r="J71" s="47" t="n">
        <f aca="false">IF(OR(D71="",D71+G71=0),"",D71/(D71+G71))</f>
        <v>0.668115942028986</v>
      </c>
      <c r="K71" s="47" t="n">
        <f aca="false">IF(E71="","",E71/(E71+H71))</f>
        <v>0.655274888558692</v>
      </c>
      <c r="L71" s="76" t="n">
        <f aca="false">IF(OR(K71="",J71=""),"",(J71-K71)*100)</f>
        <v>1.28410534702931</v>
      </c>
      <c r="M71" s="36" t="n">
        <v>2.96222615270983</v>
      </c>
      <c r="N71" s="36" t="n">
        <v>1.3179649132716</v>
      </c>
      <c r="O71" s="36" t="n">
        <f aca="false">SQRT(M71^2+N71^2)</f>
        <v>3.2421929758133</v>
      </c>
      <c r="P71" s="47" t="n">
        <f aca="false">IF(J71="","",MAX(0,J71-1.96*O71/100))</f>
        <v>0.604568959703045</v>
      </c>
      <c r="Q71" s="47" t="n">
        <f aca="false">IF(J71="","",MIN(1,J71+1.96*O71/100))</f>
        <v>0.731662924354926</v>
      </c>
      <c r="R71" s="32" t="str">
        <f aca="false">IF(L71="","",IF(ABS(L71)&lt;=O71,"Yes","No"))</f>
        <v>Yes</v>
      </c>
      <c r="S71" s="32" t="str">
        <f aca="false">IF(L71="","",IF(ABS(L71)&lt;=1.96*O71,"Yes","No"))</f>
        <v>Yes</v>
      </c>
      <c r="T71" s="66" t="n">
        <f aca="false">IF(D71="","",ROUND(SQRT(((D71+G71)*O71/100)^2+(J71*(D71+G71)*0.14577)^2),0))</f>
        <v>71</v>
      </c>
      <c r="U71" s="32"/>
    </row>
    <row r="72" customFormat="false" ht="15" hidden="false" customHeight="false" outlineLevel="0" collapsed="false">
      <c r="A72" s="32" t="s">
        <v>256</v>
      </c>
      <c r="B72" s="32" t="s">
        <v>258</v>
      </c>
      <c r="C72" s="32" t="s">
        <v>277</v>
      </c>
      <c r="D72" s="66" t="n">
        <v>317</v>
      </c>
      <c r="E72" s="66" t="n">
        <v>313</v>
      </c>
      <c r="F72" s="75" t="n">
        <f aca="false">IF(E72="","",D72-E72)</f>
        <v>4</v>
      </c>
      <c r="G72" s="66" t="n">
        <v>141</v>
      </c>
      <c r="H72" s="66" t="n">
        <v>155</v>
      </c>
      <c r="I72" s="75" t="n">
        <f aca="false">IF(H72="","",G72-H72)</f>
        <v>-14</v>
      </c>
      <c r="J72" s="47" t="n">
        <f aca="false">IF(OR(D72="",D72+G72=0),"",D72/(D72+G72))</f>
        <v>0.692139737991266</v>
      </c>
      <c r="K72" s="47" t="n">
        <f aca="false">IF(E72="","",E72/(E72+H72))</f>
        <v>0.668803418803419</v>
      </c>
      <c r="L72" s="76" t="n">
        <f aca="false">IF(OR(K72="",J72=""),"",(J72-K72)*100)</f>
        <v>2.33363191878476</v>
      </c>
      <c r="M72" s="36" t="n">
        <v>2.96222615270983</v>
      </c>
      <c r="N72" s="36" t="n">
        <v>1.3179649132716</v>
      </c>
      <c r="O72" s="36" t="n">
        <f aca="false">SQRT(M72^2+N72^2)</f>
        <v>3.2421929758133</v>
      </c>
      <c r="P72" s="47" t="n">
        <f aca="false">IF(J72="","",MAX(0,J72-1.96*O72/100))</f>
        <v>0.628592755665326</v>
      </c>
      <c r="Q72" s="47" t="n">
        <f aca="false">IF(J72="","",MIN(1,J72+1.96*O72/100))</f>
        <v>0.755686720317207</v>
      </c>
      <c r="R72" s="32" t="str">
        <f aca="false">IF(L72="","",IF(ABS(L72)&lt;=O72,"Yes","No"))</f>
        <v>Yes</v>
      </c>
      <c r="S72" s="32" t="str">
        <f aca="false">IF(L72="","",IF(ABS(L72)&lt;=1.96*O72,"Yes","No"))</f>
        <v>Yes</v>
      </c>
      <c r="T72" s="66" t="n">
        <f aca="false">IF(D72="","",ROUND(SQRT(((D72+G72)*O72/100)^2+(J72*(D72+G72)*0.14577)^2),0))</f>
        <v>49</v>
      </c>
      <c r="U72" s="32"/>
    </row>
    <row r="73" customFormat="false" ht="15" hidden="false" customHeight="false" outlineLevel="0" collapsed="false">
      <c r="A73" s="32" t="s">
        <v>256</v>
      </c>
      <c r="B73" s="32" t="s">
        <v>258</v>
      </c>
      <c r="C73" s="32" t="s">
        <v>278</v>
      </c>
      <c r="D73" s="66" t="n">
        <v>692</v>
      </c>
      <c r="E73" s="66" t="n">
        <v>658</v>
      </c>
      <c r="F73" s="75" t="n">
        <f aca="false">IF(E73="","",D73-E73)</f>
        <v>34</v>
      </c>
      <c r="G73" s="66" t="n">
        <v>378</v>
      </c>
      <c r="H73" s="66" t="n">
        <v>375</v>
      </c>
      <c r="I73" s="75" t="n">
        <f aca="false">IF(H73="","",G73-H73)</f>
        <v>3</v>
      </c>
      <c r="J73" s="47" t="n">
        <f aca="false">IF(OR(D73="",D73+G73=0),"",D73/(D73+G73))</f>
        <v>0.646728971962617</v>
      </c>
      <c r="K73" s="47" t="n">
        <f aca="false">IF(E73="","",E73/(E73+H73))</f>
        <v>0.636979670861568</v>
      </c>
      <c r="L73" s="76" t="n">
        <f aca="false">IF(OR(K73="",J73=""),"",(J73-K73)*100)</f>
        <v>0.974930110104855</v>
      </c>
      <c r="M73" s="36" t="n">
        <v>2.22830071896239</v>
      </c>
      <c r="N73" s="36" t="n">
        <v>1.3179649132716</v>
      </c>
      <c r="O73" s="36" t="n">
        <f aca="false">SQRT(M73^2+N73^2)</f>
        <v>2.58889080626111</v>
      </c>
      <c r="P73" s="47" t="n">
        <f aca="false">IF(J73="","",MAX(0,J73-1.96*O73/100))</f>
        <v>0.595986712159899</v>
      </c>
      <c r="Q73" s="47" t="n">
        <f aca="false">IF(J73="","",MIN(1,J73+1.96*O73/100))</f>
        <v>0.697471231765335</v>
      </c>
      <c r="R73" s="32" t="str">
        <f aca="false">IF(L73="","",IF(ABS(L73)&lt;=O73,"Yes","No"))</f>
        <v>Yes</v>
      </c>
      <c r="S73" s="32" t="str">
        <f aca="false">IF(L73="","",IF(ABS(L73)&lt;=1.96*O73,"Yes","No"))</f>
        <v>Yes</v>
      </c>
      <c r="T73" s="66" t="n">
        <f aca="false">IF(D73="","",ROUND(SQRT(((D73+G73)*O73/100)^2+(J73*(D73+G73)*0.09272)^2),0))</f>
        <v>70</v>
      </c>
      <c r="U73" s="32"/>
    </row>
    <row r="74" customFormat="false" ht="15" hidden="false" customHeight="false" outlineLevel="0" collapsed="false">
      <c r="A74" s="32" t="s">
        <v>256</v>
      </c>
      <c r="B74" s="32" t="s">
        <v>258</v>
      </c>
      <c r="C74" s="32" t="s">
        <v>279</v>
      </c>
      <c r="D74" s="66" t="n">
        <v>800</v>
      </c>
      <c r="E74" s="66" t="n">
        <v>693</v>
      </c>
      <c r="F74" s="75" t="n">
        <f aca="false">IF(E74="","",D74-E74)</f>
        <v>107</v>
      </c>
      <c r="G74" s="66" t="n">
        <v>350</v>
      </c>
      <c r="H74" s="66" t="n">
        <v>389</v>
      </c>
      <c r="I74" s="75" t="n">
        <f aca="false">IF(H74="","",G74-H74)</f>
        <v>-39</v>
      </c>
      <c r="J74" s="47" t="n">
        <f aca="false">IF(OR(D74="",D74+G74=0),"",D74/(D74+G74))</f>
        <v>0.695652173913044</v>
      </c>
      <c r="K74" s="47" t="n">
        <f aca="false">IF(E74="","",E74/(E74+H74))</f>
        <v>0.640480591497227</v>
      </c>
      <c r="L74" s="76" t="n">
        <f aca="false">IF(OR(K74="",J74=""),"",(J74-K74)*100)</f>
        <v>5.51715824158161</v>
      </c>
      <c r="M74" s="36" t="n">
        <v>2.22830071896239</v>
      </c>
      <c r="N74" s="36" t="n">
        <v>1.3179649132716</v>
      </c>
      <c r="O74" s="36" t="n">
        <f aca="false">SQRT(M74^2+N74^2)</f>
        <v>2.58889080626111</v>
      </c>
      <c r="P74" s="47" t="n">
        <f aca="false">IF(J74="","",MAX(0,J74-1.96*O74/100))</f>
        <v>0.644909914110326</v>
      </c>
      <c r="Q74" s="47" t="n">
        <f aca="false">IF(J74="","",MIN(1,J74+1.96*O74/100))</f>
        <v>0.746394433715761</v>
      </c>
      <c r="R74" s="32" t="str">
        <f aca="false">IF(L74="","",IF(ABS(L74)&lt;=O74,"Yes","No"))</f>
        <v>No</v>
      </c>
      <c r="S74" s="32" t="str">
        <f aca="false">IF(L74="","",IF(ABS(L74)&lt;=1.96*O74,"Yes","No"))</f>
        <v>No</v>
      </c>
      <c r="T74" s="66" t="n">
        <f aca="false">IF(D74="","",ROUND(SQRT(((D74+G74)*O74/100)^2+(J74*(D74+G74)*0.09272)^2),0))</f>
        <v>80</v>
      </c>
      <c r="U74" s="32"/>
    </row>
    <row r="75" customFormat="false" ht="15" hidden="false" customHeight="false" outlineLevel="0" collapsed="false">
      <c r="A75" s="32" t="s">
        <v>256</v>
      </c>
      <c r="B75" s="32" t="s">
        <v>258</v>
      </c>
      <c r="C75" s="32" t="s">
        <v>280</v>
      </c>
      <c r="D75" s="66" t="n">
        <v>500</v>
      </c>
      <c r="E75" s="66" t="n">
        <v>446</v>
      </c>
      <c r="F75" s="75" t="n">
        <f aca="false">IF(E75="","",D75-E75)</f>
        <v>54</v>
      </c>
      <c r="G75" s="66" t="n">
        <v>333</v>
      </c>
      <c r="H75" s="66" t="n">
        <v>382</v>
      </c>
      <c r="I75" s="75" t="n">
        <f aca="false">IF(H75="","",G75-H75)</f>
        <v>-49</v>
      </c>
      <c r="J75" s="47" t="n">
        <f aca="false">IF(OR(D75="",D75+G75=0),"",D75/(D75+G75))</f>
        <v>0.600240096038415</v>
      </c>
      <c r="K75" s="47" t="n">
        <f aca="false">IF(E75="","",E75/(E75+H75))</f>
        <v>0.538647342995169</v>
      </c>
      <c r="L75" s="76" t="n">
        <f aca="false">IF(OR(K75="",J75=""),"",(J75-K75)*100)</f>
        <v>6.15927530432463</v>
      </c>
      <c r="M75" s="36" t="n">
        <v>2.22830071896239</v>
      </c>
      <c r="N75" s="36" t="n">
        <v>1.3179649132716</v>
      </c>
      <c r="O75" s="36" t="n">
        <f aca="false">SQRT(M75^2+N75^2)</f>
        <v>2.58889080626111</v>
      </c>
      <c r="P75" s="47" t="n">
        <f aca="false">IF(J75="","",MAX(0,J75-1.96*O75/100))</f>
        <v>0.549497836235698</v>
      </c>
      <c r="Q75" s="47" t="n">
        <f aca="false">IF(J75="","",MIN(1,J75+1.96*O75/100))</f>
        <v>0.650982355841133</v>
      </c>
      <c r="R75" s="32" t="str">
        <f aca="false">IF(L75="","",IF(ABS(L75)&lt;=O75,"Yes","No"))</f>
        <v>No</v>
      </c>
      <c r="S75" s="32" t="str">
        <f aca="false">IF(L75="","",IF(ABS(L75)&lt;=1.96*O75,"Yes","No"))</f>
        <v>No</v>
      </c>
      <c r="T75" s="66" t="n">
        <f aca="false">IF(D75="","",ROUND(SQRT(((D75+G75)*O75/100)^2+(J75*(D75+G75)*0.09272)^2),0))</f>
        <v>51</v>
      </c>
      <c r="U75" s="32"/>
    </row>
    <row r="76" customFormat="false" ht="15" hidden="false" customHeight="false" outlineLevel="0" collapsed="false">
      <c r="A76" s="32" t="s">
        <v>256</v>
      </c>
      <c r="B76" s="32" t="s">
        <v>258</v>
      </c>
      <c r="C76" s="32" t="s">
        <v>281</v>
      </c>
      <c r="D76" s="66" t="n">
        <v>644</v>
      </c>
      <c r="E76" s="66" t="n">
        <v>627</v>
      </c>
      <c r="F76" s="75" t="n">
        <f aca="false">IF(E76="","",D76-E76)</f>
        <v>17</v>
      </c>
      <c r="G76" s="66" t="n">
        <v>366</v>
      </c>
      <c r="H76" s="66" t="n">
        <v>389</v>
      </c>
      <c r="I76" s="75" t="n">
        <f aca="false">IF(H76="","",G76-H76)</f>
        <v>-23</v>
      </c>
      <c r="J76" s="47" t="n">
        <f aca="false">IF(OR(D76="",D76+G76=0),"",D76/(D76+G76))</f>
        <v>0.637623762376238</v>
      </c>
      <c r="K76" s="47" t="n">
        <f aca="false">IF(E76="","",E76/(E76+H76))</f>
        <v>0.617125984251969</v>
      </c>
      <c r="L76" s="76" t="n">
        <f aca="false">IF(OR(K76="",J76=""),"",(J76-K76)*100)</f>
        <v>2.04977781242691</v>
      </c>
      <c r="M76" s="36" t="n">
        <v>2.22830071896239</v>
      </c>
      <c r="N76" s="36" t="n">
        <v>1.3179649132716</v>
      </c>
      <c r="O76" s="36" t="n">
        <f aca="false">SQRT(M76^2+N76^2)</f>
        <v>2.58889080626111</v>
      </c>
      <c r="P76" s="47" t="n">
        <f aca="false">IF(J76="","",MAX(0,J76-1.96*O76/100))</f>
        <v>0.58688150257352</v>
      </c>
      <c r="Q76" s="47" t="n">
        <f aca="false">IF(J76="","",MIN(1,J76+1.96*O76/100))</f>
        <v>0.688366022178955</v>
      </c>
      <c r="R76" s="32" t="str">
        <f aca="false">IF(L76="","",IF(ABS(L76)&lt;=O76,"Yes","No"))</f>
        <v>Yes</v>
      </c>
      <c r="S76" s="32" t="str">
        <f aca="false">IF(L76="","",IF(ABS(L76)&lt;=1.96*O76,"Yes","No"))</f>
        <v>Yes</v>
      </c>
      <c r="T76" s="66" t="n">
        <f aca="false">IF(D76="","",ROUND(SQRT(((D76+G76)*O76/100)^2+(J76*(D76+G76)*0.09272)^2),0))</f>
        <v>65</v>
      </c>
      <c r="U76" s="32"/>
    </row>
    <row r="77" customFormat="false" ht="15" hidden="false" customHeight="false" outlineLevel="0" collapsed="false">
      <c r="A77" s="32" t="s">
        <v>256</v>
      </c>
      <c r="B77" s="32" t="s">
        <v>258</v>
      </c>
      <c r="C77" s="32" t="s">
        <v>282</v>
      </c>
      <c r="D77" s="66" t="n">
        <v>654</v>
      </c>
      <c r="E77" s="66" t="n">
        <v>645</v>
      </c>
      <c r="F77" s="75" t="n">
        <f aca="false">IF(E77="","",D77-E77)</f>
        <v>9</v>
      </c>
      <c r="G77" s="66" t="n">
        <v>377</v>
      </c>
      <c r="H77" s="66" t="n">
        <v>418</v>
      </c>
      <c r="I77" s="75" t="n">
        <f aca="false">IF(H77="","",G77-H77)</f>
        <v>-41</v>
      </c>
      <c r="J77" s="47" t="n">
        <f aca="false">IF(OR(D77="",D77+G77=0),"",D77/(D77+G77))</f>
        <v>0.634335596508244</v>
      </c>
      <c r="K77" s="47" t="n">
        <f aca="false">IF(E77="","",E77/(E77+H77))</f>
        <v>0.606773283160865</v>
      </c>
      <c r="L77" s="76" t="n">
        <f aca="false">IF(OR(K77="",J77=""),"",(J77-K77)*100)</f>
        <v>2.7562313347379</v>
      </c>
      <c r="M77" s="36" t="n">
        <v>2.22830071896239</v>
      </c>
      <c r="N77" s="36" t="n">
        <v>1.3179649132716</v>
      </c>
      <c r="O77" s="36" t="n">
        <f aca="false">SQRT(M77^2+N77^2)</f>
        <v>2.58889080626111</v>
      </c>
      <c r="P77" s="47" t="n">
        <f aca="false">IF(J77="","",MAX(0,J77-1.96*O77/100))</f>
        <v>0.583593336705527</v>
      </c>
      <c r="Q77" s="47" t="n">
        <f aca="false">IF(J77="","",MIN(1,J77+1.96*O77/100))</f>
        <v>0.685077856310962</v>
      </c>
      <c r="R77" s="32" t="str">
        <f aca="false">IF(L77="","",IF(ABS(L77)&lt;=O77,"Yes","No"))</f>
        <v>No</v>
      </c>
      <c r="S77" s="32" t="str">
        <f aca="false">IF(L77="","",IF(ABS(L77)&lt;=1.96*O77,"Yes","No"))</f>
        <v>Yes</v>
      </c>
      <c r="T77" s="66" t="n">
        <f aca="false">IF(D77="","",ROUND(SQRT(((D77+G77)*O77/100)^2+(J77*(D77+G77)*0.09272)^2),0))</f>
        <v>66</v>
      </c>
      <c r="U77" s="32"/>
    </row>
    <row r="78" customFormat="false" ht="15" hidden="false" customHeight="false" outlineLevel="0" collapsed="false">
      <c r="A78" s="32" t="s">
        <v>256</v>
      </c>
      <c r="B78" s="32" t="s">
        <v>258</v>
      </c>
      <c r="C78" s="32" t="s">
        <v>283</v>
      </c>
      <c r="D78" s="66" t="n">
        <v>516</v>
      </c>
      <c r="E78" s="66" t="n">
        <v>452</v>
      </c>
      <c r="F78" s="75" t="n">
        <f aca="false">IF(E78="","",D78-E78)</f>
        <v>64</v>
      </c>
      <c r="G78" s="66" t="n">
        <v>294</v>
      </c>
      <c r="H78" s="66" t="n">
        <v>341</v>
      </c>
      <c r="I78" s="75" t="n">
        <f aca="false">IF(H78="","",G78-H78)</f>
        <v>-47</v>
      </c>
      <c r="J78" s="47" t="n">
        <f aca="false">IF(OR(D78="",D78+G78=0),"",D78/(D78+G78))</f>
        <v>0.637037037037037</v>
      </c>
      <c r="K78" s="47" t="n">
        <f aca="false">IF(E78="","",E78/(E78+H78))</f>
        <v>0.569987389659521</v>
      </c>
      <c r="L78" s="76" t="n">
        <f aca="false">IF(OR(K78="",J78=""),"",(J78-K78)*100)</f>
        <v>6.70496473775163</v>
      </c>
      <c r="M78" s="36" t="n">
        <v>2.22830071896239</v>
      </c>
      <c r="N78" s="36" t="n">
        <v>1.3179649132716</v>
      </c>
      <c r="O78" s="36" t="n">
        <f aca="false">SQRT(M78^2+N78^2)</f>
        <v>2.58889080626111</v>
      </c>
      <c r="P78" s="47" t="n">
        <f aca="false">IF(J78="","",MAX(0,J78-1.96*O78/100))</f>
        <v>0.586294777234319</v>
      </c>
      <c r="Q78" s="47" t="n">
        <f aca="false">IF(J78="","",MIN(1,J78+1.96*O78/100))</f>
        <v>0.687779296839755</v>
      </c>
      <c r="R78" s="32" t="str">
        <f aca="false">IF(L78="","",IF(ABS(L78)&lt;=O78,"Yes","No"))</f>
        <v>No</v>
      </c>
      <c r="S78" s="32" t="str">
        <f aca="false">IF(L78="","",IF(ABS(L78)&lt;=1.96*O78,"Yes","No"))</f>
        <v>No</v>
      </c>
      <c r="T78" s="66" t="n">
        <f aca="false">IF(D78="","",ROUND(SQRT(((D78+G78)*O78/100)^2+(J78*(D78+G78)*0.09272)^2),0))</f>
        <v>52</v>
      </c>
      <c r="U78" s="32"/>
    </row>
    <row r="79" customFormat="false" ht="15" hidden="false" customHeight="false" outlineLevel="0" collapsed="false">
      <c r="A79" s="32" t="s">
        <v>256</v>
      </c>
      <c r="B79" s="32" t="s">
        <v>258</v>
      </c>
      <c r="C79" s="32" t="s">
        <v>284</v>
      </c>
      <c r="D79" s="66" t="n">
        <v>591</v>
      </c>
      <c r="E79" s="66" t="n">
        <v>541</v>
      </c>
      <c r="F79" s="75" t="n">
        <f aca="false">IF(E79="","",D79-E79)</f>
        <v>50</v>
      </c>
      <c r="G79" s="66" t="n">
        <v>318</v>
      </c>
      <c r="H79" s="66" t="n">
        <v>325</v>
      </c>
      <c r="I79" s="75" t="n">
        <f aca="false">IF(H79="","",G79-H79)</f>
        <v>-7</v>
      </c>
      <c r="J79" s="47" t="n">
        <f aca="false">IF(OR(D79="",D79+G79=0),"",D79/(D79+G79))</f>
        <v>0.65016501650165</v>
      </c>
      <c r="K79" s="47" t="n">
        <f aca="false">IF(E79="","",E79/(E79+H79))</f>
        <v>0.624711316397229</v>
      </c>
      <c r="L79" s="76" t="n">
        <f aca="false">IF(OR(K79="",J79=""),"",(J79-K79)*100)</f>
        <v>2.54537001044215</v>
      </c>
      <c r="M79" s="36" t="n">
        <v>2.22830071896239</v>
      </c>
      <c r="N79" s="36" t="n">
        <v>1.3179649132716</v>
      </c>
      <c r="O79" s="36" t="n">
        <f aca="false">SQRT(M79^2+N79^2)</f>
        <v>2.58889080626111</v>
      </c>
      <c r="P79" s="47" t="n">
        <f aca="false">IF(J79="","",MAX(0,J79-1.96*O79/100))</f>
        <v>0.599422756698932</v>
      </c>
      <c r="Q79" s="47" t="n">
        <f aca="false">IF(J79="","",MIN(1,J79+1.96*O79/100))</f>
        <v>0.700907276304368</v>
      </c>
      <c r="R79" s="32" t="str">
        <f aca="false">IF(L79="","",IF(ABS(L79)&lt;=O79,"Yes","No"))</f>
        <v>Yes</v>
      </c>
      <c r="S79" s="32" t="str">
        <f aca="false">IF(L79="","",IF(ABS(L79)&lt;=1.96*O79,"Yes","No"))</f>
        <v>Yes</v>
      </c>
      <c r="T79" s="66" t="n">
        <f aca="false">IF(D79="","",ROUND(SQRT(((D79+G79)*O79/100)^2+(J79*(D79+G79)*0.09272)^2),0))</f>
        <v>60</v>
      </c>
      <c r="U79" s="32"/>
    </row>
    <row r="80" customFormat="false" ht="15" hidden="false" customHeight="false" outlineLevel="0" collapsed="false">
      <c r="A80" s="32" t="s">
        <v>256</v>
      </c>
      <c r="B80" s="32" t="s">
        <v>258</v>
      </c>
      <c r="C80" s="32" t="s">
        <v>285</v>
      </c>
      <c r="D80" s="66" t="n">
        <v>816</v>
      </c>
      <c r="E80" s="66" t="n">
        <v>783</v>
      </c>
      <c r="F80" s="75" t="n">
        <f aca="false">IF(E80="","",D80-E80)</f>
        <v>33</v>
      </c>
      <c r="G80" s="66" t="n">
        <v>517</v>
      </c>
      <c r="H80" s="66" t="n">
        <v>562</v>
      </c>
      <c r="I80" s="75" t="n">
        <f aca="false">IF(H80="","",G80-H80)</f>
        <v>-45</v>
      </c>
      <c r="J80" s="47" t="n">
        <f aca="false">IF(OR(D80="",D80+G80=0),"",D80/(D80+G80))</f>
        <v>0.612153038259565</v>
      </c>
      <c r="K80" s="47" t="n">
        <f aca="false">IF(E80="","",E80/(E80+H80))</f>
        <v>0.582156133828996</v>
      </c>
      <c r="L80" s="76" t="n">
        <f aca="false">IF(OR(K80="",J80=""),"",(J80-K80)*100)</f>
        <v>2.99969044305686</v>
      </c>
      <c r="M80" s="36" t="n">
        <v>2.22450398566879</v>
      </c>
      <c r="N80" s="36" t="n">
        <v>1.3179649132716</v>
      </c>
      <c r="O80" s="36" t="n">
        <f aca="false">SQRT(M80^2+N80^2)</f>
        <v>2.58562361817635</v>
      </c>
      <c r="P80" s="47" t="n">
        <f aca="false">IF(J80="","",MAX(0,J80-1.96*O80/100))</f>
        <v>0.561474815343309</v>
      </c>
      <c r="Q80" s="47" t="n">
        <f aca="false">IF(J80="","",MIN(1,J80+1.96*O80/100))</f>
        <v>0.662831261175821</v>
      </c>
      <c r="R80" s="32" t="str">
        <f aca="false">IF(L80="","",IF(ABS(L80)&lt;=O80,"Yes","No"))</f>
        <v>No</v>
      </c>
      <c r="S80" s="32" t="str">
        <f aca="false">IF(L80="","",IF(ABS(L80)&lt;=1.96*O80,"Yes","No"))</f>
        <v>Yes</v>
      </c>
      <c r="T80" s="66" t="n">
        <f aca="false">IF(D80="","",ROUND(SQRT(((D80+G80)*O80/100)^2+(J80*(D80+G80)*0.07717)^2),0))</f>
        <v>72</v>
      </c>
      <c r="U80" s="32"/>
    </row>
    <row r="81" customFormat="false" ht="15" hidden="false" customHeight="false" outlineLevel="0" collapsed="false">
      <c r="A81" s="32" t="s">
        <v>256</v>
      </c>
      <c r="B81" s="32" t="s">
        <v>258</v>
      </c>
      <c r="C81" s="32" t="s">
        <v>286</v>
      </c>
      <c r="D81" s="66" t="n">
        <v>463</v>
      </c>
      <c r="E81" s="66" t="n">
        <v>454</v>
      </c>
      <c r="F81" s="75" t="n">
        <f aca="false">IF(E81="","",D81-E81)</f>
        <v>9</v>
      </c>
      <c r="G81" s="66" t="n">
        <v>236</v>
      </c>
      <c r="H81" s="66" t="n">
        <v>218</v>
      </c>
      <c r="I81" s="75" t="n">
        <f aca="false">IF(H81="","",G81-H81)</f>
        <v>18</v>
      </c>
      <c r="J81" s="47" t="n">
        <f aca="false">IF(OR(D81="",D81+G81=0),"",D81/(D81+G81))</f>
        <v>0.662374821173104</v>
      </c>
      <c r="K81" s="47" t="n">
        <f aca="false">IF(E81="","",E81/(E81+H81))</f>
        <v>0.675595238095238</v>
      </c>
      <c r="L81" s="76" t="n">
        <f aca="false">IF(OR(K81="",J81=""),"",(J81-K81)*100)</f>
        <v>-1.32204169221337</v>
      </c>
      <c r="M81" s="36" t="n">
        <v>2.96222615270983</v>
      </c>
      <c r="N81" s="36" t="n">
        <v>1.3179649132716</v>
      </c>
      <c r="O81" s="36" t="n">
        <f aca="false">SQRT(M81^2+N81^2)</f>
        <v>3.2421929758133</v>
      </c>
      <c r="P81" s="47" t="n">
        <f aca="false">IF(J81="","",MAX(0,J81-1.96*O81/100))</f>
        <v>0.598827838847164</v>
      </c>
      <c r="Q81" s="47" t="n">
        <f aca="false">IF(J81="","",MIN(1,J81+1.96*O81/100))</f>
        <v>0.725921803499045</v>
      </c>
      <c r="R81" s="32" t="str">
        <f aca="false">IF(L81="","",IF(ABS(L81)&lt;=O81,"Yes","No"))</f>
        <v>Yes</v>
      </c>
      <c r="S81" s="32" t="str">
        <f aca="false">IF(L81="","",IF(ABS(L81)&lt;=1.96*O81,"Yes","No"))</f>
        <v>Yes</v>
      </c>
      <c r="T81" s="66" t="n">
        <f aca="false">IF(D81="","",ROUND(SQRT(((D81+G81)*O81/100)^2+(J81*(D81+G81)*0.14577)^2),0))</f>
        <v>71</v>
      </c>
      <c r="U81" s="32"/>
    </row>
    <row r="82" customFormat="false" ht="15" hidden="false" customHeight="false" outlineLevel="0" collapsed="false">
      <c r="A82" s="32" t="s">
        <v>256</v>
      </c>
      <c r="B82" s="32" t="s">
        <v>258</v>
      </c>
      <c r="C82" s="32" t="s">
        <v>287</v>
      </c>
      <c r="D82" s="66" t="n">
        <v>480</v>
      </c>
      <c r="E82" s="66" t="n">
        <v>502</v>
      </c>
      <c r="F82" s="75" t="n">
        <f aca="false">IF(E82="","",D82-E82)</f>
        <v>-22</v>
      </c>
      <c r="G82" s="66" t="n">
        <v>291</v>
      </c>
      <c r="H82" s="66" t="n">
        <v>274</v>
      </c>
      <c r="I82" s="75" t="n">
        <f aca="false">IF(H82="","",G82-H82)</f>
        <v>17</v>
      </c>
      <c r="J82" s="47" t="n">
        <f aca="false">IF(OR(D82="",D82+G82=0),"",D82/(D82+G82))</f>
        <v>0.622568093385214</v>
      </c>
      <c r="K82" s="47" t="n">
        <f aca="false">IF(E82="","",E82/(E82+H82))</f>
        <v>0.646907216494845</v>
      </c>
      <c r="L82" s="76" t="n">
        <f aca="false">IF(OR(K82="",J82=""),"",(J82-K82)*100)</f>
        <v>-2.43391231096314</v>
      </c>
      <c r="M82" s="36" t="n">
        <v>2.22830071896239</v>
      </c>
      <c r="N82" s="36" t="n">
        <v>1.3179649132716</v>
      </c>
      <c r="O82" s="36" t="n">
        <f aca="false">SQRT(M82^2+N82^2)</f>
        <v>2.58889080626111</v>
      </c>
      <c r="P82" s="47" t="n">
        <f aca="false">IF(J82="","",MAX(0,J82-1.96*O82/100))</f>
        <v>0.571825833582496</v>
      </c>
      <c r="Q82" s="47" t="n">
        <f aca="false">IF(J82="","",MIN(1,J82+1.96*O82/100))</f>
        <v>0.673310353187932</v>
      </c>
      <c r="R82" s="32" t="str">
        <f aca="false">IF(L82="","",IF(ABS(L82)&lt;=O82,"Yes","No"))</f>
        <v>Yes</v>
      </c>
      <c r="S82" s="32" t="str">
        <f aca="false">IF(L82="","",IF(ABS(L82)&lt;=1.96*O82,"Yes","No"))</f>
        <v>Yes</v>
      </c>
      <c r="T82" s="66" t="n">
        <f aca="false">IF(D82="","",ROUND(SQRT(((D82+G82)*O82/100)^2+(J82*(D82+G82)*0.09272)^2),0))</f>
        <v>49</v>
      </c>
      <c r="U82" s="32"/>
    </row>
    <row r="83" customFormat="false" ht="15" hidden="false" customHeight="false" outlineLevel="0" collapsed="false">
      <c r="A83" s="32" t="s">
        <v>256</v>
      </c>
      <c r="B83" s="32" t="s">
        <v>258</v>
      </c>
      <c r="C83" s="32" t="s">
        <v>288</v>
      </c>
      <c r="D83" s="66" t="n">
        <v>490</v>
      </c>
      <c r="E83" s="66" t="n">
        <v>502</v>
      </c>
      <c r="F83" s="75" t="n">
        <f aca="false">IF(E83="","",D83-E83)</f>
        <v>-12</v>
      </c>
      <c r="G83" s="66" t="n">
        <v>313</v>
      </c>
      <c r="H83" s="66" t="n">
        <v>283</v>
      </c>
      <c r="I83" s="75" t="n">
        <f aca="false">IF(H83="","",G83-H83)</f>
        <v>30</v>
      </c>
      <c r="J83" s="47" t="n">
        <f aca="false">IF(OR(D83="",D83+G83=0),"",D83/(D83+G83))</f>
        <v>0.610211706102117</v>
      </c>
      <c r="K83" s="47" t="n">
        <f aca="false">IF(E83="","",E83/(E83+H83))</f>
        <v>0.639490445859873</v>
      </c>
      <c r="L83" s="76" t="n">
        <f aca="false">IF(OR(K83="",J83=""),"",(J83-K83)*100)</f>
        <v>-2.92787397577555</v>
      </c>
      <c r="M83" s="36" t="n">
        <v>2.22830071896239</v>
      </c>
      <c r="N83" s="36" t="n">
        <v>1.3179649132716</v>
      </c>
      <c r="O83" s="36" t="n">
        <f aca="false">SQRT(M83^2+N83^2)</f>
        <v>2.58889080626111</v>
      </c>
      <c r="P83" s="47" t="n">
        <f aca="false">IF(J83="","",MAX(0,J83-1.96*O83/100))</f>
        <v>0.559469446299399</v>
      </c>
      <c r="Q83" s="47" t="n">
        <f aca="false">IF(J83="","",MIN(1,J83+1.96*O83/100))</f>
        <v>0.660953965904835</v>
      </c>
      <c r="R83" s="32" t="str">
        <f aca="false">IF(L83="","",IF(ABS(L83)&lt;=O83,"Yes","No"))</f>
        <v>No</v>
      </c>
      <c r="S83" s="32" t="str">
        <f aca="false">IF(L83="","",IF(ABS(L83)&lt;=1.96*O83,"Yes","No"))</f>
        <v>Yes</v>
      </c>
      <c r="T83" s="66" t="n">
        <f aca="false">IF(D83="","",ROUND(SQRT(((D83+G83)*O83/100)^2+(J83*(D83+G83)*0.09272)^2),0))</f>
        <v>50</v>
      </c>
      <c r="U83" s="32"/>
    </row>
    <row r="84" customFormat="false" ht="15" hidden="false" customHeight="false" outlineLevel="0" collapsed="false">
      <c r="A84" s="32" t="s">
        <v>256</v>
      </c>
      <c r="B84" s="32" t="s">
        <v>258</v>
      </c>
      <c r="C84" s="32" t="s">
        <v>289</v>
      </c>
      <c r="D84" s="66" t="n">
        <v>381</v>
      </c>
      <c r="E84" s="66"/>
      <c r="F84" s="75" t="str">
        <f aca="false">IF(E84="","",D84-E84)</f>
        <v/>
      </c>
      <c r="G84" s="66" t="n">
        <v>222</v>
      </c>
      <c r="H84" s="66"/>
      <c r="I84" s="75" t="str">
        <f aca="false">IF(H84="","",G84-H84)</f>
        <v/>
      </c>
      <c r="J84" s="47" t="n">
        <f aca="false">IF(OR(D84="",D84+G84=0),"",D84/(D84+G84))</f>
        <v>0.631840796019901</v>
      </c>
      <c r="K84" s="47" t="str">
        <f aca="false">IF(E84="","",E84/(E84+H84))</f>
        <v/>
      </c>
      <c r="L84" s="76" t="str">
        <f aca="false">IF(OR(K84="",J84=""),"",(J84-K84)*100)</f>
        <v/>
      </c>
      <c r="M84" s="36" t="n">
        <v>2.96222615270983</v>
      </c>
      <c r="N84" s="36" t="n">
        <v>1.3179649132716</v>
      </c>
      <c r="O84" s="36" t="n">
        <f aca="false">SQRT(M84^2+N84^2)</f>
        <v>3.2421929758133</v>
      </c>
      <c r="P84" s="47" t="n">
        <f aca="false">IF(J84="","",MAX(0,J84-1.96*O84/100))</f>
        <v>0.56829381369396</v>
      </c>
      <c r="Q84" s="47" t="n">
        <f aca="false">IF(J84="","",MIN(1,J84+1.96*O84/100))</f>
        <v>0.695387778345841</v>
      </c>
      <c r="R84" s="32" t="str">
        <f aca="false">IF(L84="","",IF(ABS(L84)&lt;=O84,"Yes","No"))</f>
        <v/>
      </c>
      <c r="S84" s="32" t="str">
        <f aca="false">IF(L84="","",IF(ABS(L84)&lt;=1.96*O84,"Yes","No"))</f>
        <v/>
      </c>
      <c r="T84" s="66" t="n">
        <f aca="false">IF(D84="","",ROUND(SQRT(((D84+G84)*O84/100)^2+(J84*(D84+G84)*0.14577)^2),0))</f>
        <v>59</v>
      </c>
      <c r="U84" s="32" t="s">
        <v>762</v>
      </c>
    </row>
    <row r="85" customFormat="false" ht="15" hidden="false" customHeight="false" outlineLevel="0" collapsed="false">
      <c r="A85" s="32" t="s">
        <v>256</v>
      </c>
      <c r="B85" s="32" t="s">
        <v>258</v>
      </c>
      <c r="C85" s="32" t="s">
        <v>291</v>
      </c>
      <c r="D85" s="66" t="n">
        <v>958</v>
      </c>
      <c r="E85" s="66"/>
      <c r="F85" s="75" t="str">
        <f aca="false">IF(E85="","",D85-E85)</f>
        <v/>
      </c>
      <c r="G85" s="66" t="n">
        <v>579</v>
      </c>
      <c r="H85" s="66"/>
      <c r="I85" s="75" t="str">
        <f aca="false">IF(H85="","",G85-H85)</f>
        <v/>
      </c>
      <c r="J85" s="47" t="n">
        <f aca="false">IF(OR(D85="",D85+G85=0),"",D85/(D85+G85))</f>
        <v>0.623292127521145</v>
      </c>
      <c r="K85" s="47" t="str">
        <f aca="false">IF(E85="","",E85/(E85+H85))</f>
        <v/>
      </c>
      <c r="L85" s="76" t="str">
        <f aca="false">IF(OR(K85="",J85=""),"",(J85-K85)*100)</f>
        <v/>
      </c>
      <c r="M85" s="36" t="n">
        <v>2.22450398566879</v>
      </c>
      <c r="N85" s="36" t="n">
        <v>1.3179649132716</v>
      </c>
      <c r="O85" s="36" t="n">
        <f aca="false">SQRT(M85^2+N85^2)</f>
        <v>2.58562361817635</v>
      </c>
      <c r="P85" s="47" t="n">
        <f aca="false">IF(J85="","",MAX(0,J85-1.96*O85/100))</f>
        <v>0.572613904604889</v>
      </c>
      <c r="Q85" s="47" t="n">
        <f aca="false">IF(J85="","",MIN(1,J85+1.96*O85/100))</f>
        <v>0.673970350437402</v>
      </c>
      <c r="R85" s="32" t="str">
        <f aca="false">IF(L85="","",IF(ABS(L85)&lt;=O85,"Yes","No"))</f>
        <v/>
      </c>
      <c r="S85" s="32" t="str">
        <f aca="false">IF(L85="","",IF(ABS(L85)&lt;=1.96*O85,"Yes","No"))</f>
        <v/>
      </c>
      <c r="T85" s="66" t="n">
        <f aca="false">IF(D85="","",ROUND(SQRT(((D85+G85)*O85/100)^2+(J85*(D85+G85)*0.07717)^2),0))</f>
        <v>84</v>
      </c>
      <c r="U85" s="32" t="s">
        <v>762</v>
      </c>
    </row>
    <row r="86" customFormat="false" ht="15" hidden="false" customHeight="false" outlineLevel="0" collapsed="false">
      <c r="A86" s="32" t="s">
        <v>256</v>
      </c>
      <c r="B86" s="32" t="s">
        <v>258</v>
      </c>
      <c r="C86" s="32" t="s">
        <v>293</v>
      </c>
      <c r="D86" s="66" t="n">
        <v>505</v>
      </c>
      <c r="E86" s="66" t="n">
        <v>488</v>
      </c>
      <c r="F86" s="75" t="n">
        <f aca="false">IF(E86="","",D86-E86)</f>
        <v>17</v>
      </c>
      <c r="G86" s="66" t="n">
        <v>245</v>
      </c>
      <c r="H86" s="66" t="n">
        <v>252</v>
      </c>
      <c r="I86" s="75" t="n">
        <f aca="false">IF(H86="","",G86-H86)</f>
        <v>-7</v>
      </c>
      <c r="J86" s="47" t="n">
        <f aca="false">IF(OR(D86="",D86+G86=0),"",D86/(D86+G86))</f>
        <v>0.673333333333333</v>
      </c>
      <c r="K86" s="47" t="n">
        <f aca="false">IF(E86="","",E86/(E86+H86))</f>
        <v>0.65945945945946</v>
      </c>
      <c r="L86" s="76" t="n">
        <f aca="false">IF(OR(K86="",J86=""),"",(J86-K86)*100)</f>
        <v>1.38738738738738</v>
      </c>
      <c r="M86" s="36" t="n">
        <v>2.22830071896239</v>
      </c>
      <c r="N86" s="36" t="n">
        <v>1.3179649132716</v>
      </c>
      <c r="O86" s="36" t="n">
        <f aca="false">SQRT(M86^2+N86^2)</f>
        <v>2.58889080626111</v>
      </c>
      <c r="P86" s="47" t="n">
        <f aca="false">IF(J86="","",MAX(0,J86-1.96*O86/100))</f>
        <v>0.622591073530616</v>
      </c>
      <c r="Q86" s="47" t="n">
        <f aca="false">IF(J86="","",MIN(1,J86+1.96*O86/100))</f>
        <v>0.724075593136051</v>
      </c>
      <c r="R86" s="32" t="str">
        <f aca="false">IF(L86="","",IF(ABS(L86)&lt;=O86,"Yes","No"))</f>
        <v>Yes</v>
      </c>
      <c r="S86" s="32" t="str">
        <f aca="false">IF(L86="","",IF(ABS(L86)&lt;=1.96*O86,"Yes","No"))</f>
        <v>Yes</v>
      </c>
      <c r="T86" s="66" t="n">
        <f aca="false">IF(D86="","",ROUND(SQRT(((D86+G86)*O86/100)^2+(J86*(D86+G86)*0.09272)^2),0))</f>
        <v>51</v>
      </c>
      <c r="U86" s="32"/>
    </row>
    <row r="87" customFormat="false" ht="15" hidden="false" customHeight="false" outlineLevel="0" collapsed="false">
      <c r="A87" s="32" t="s">
        <v>256</v>
      </c>
      <c r="B87" s="32" t="s">
        <v>258</v>
      </c>
      <c r="C87" s="32" t="s">
        <v>294</v>
      </c>
      <c r="D87" s="66" t="n">
        <v>634</v>
      </c>
      <c r="E87" s="66" t="n">
        <v>601</v>
      </c>
      <c r="F87" s="75" t="n">
        <f aca="false">IF(E87="","",D87-E87)</f>
        <v>33</v>
      </c>
      <c r="G87" s="66" t="n">
        <v>396</v>
      </c>
      <c r="H87" s="66" t="n">
        <v>394</v>
      </c>
      <c r="I87" s="75" t="n">
        <f aca="false">IF(H87="","",G87-H87)</f>
        <v>2</v>
      </c>
      <c r="J87" s="47" t="n">
        <f aca="false">IF(OR(D87="",D87+G87=0),"",D87/(D87+G87))</f>
        <v>0.615533980582524</v>
      </c>
      <c r="K87" s="47" t="n">
        <f aca="false">IF(E87="","",E87/(E87+H87))</f>
        <v>0.604020100502513</v>
      </c>
      <c r="L87" s="76" t="n">
        <f aca="false">IF(OR(K87="",J87=""),"",(J87-K87)*100)</f>
        <v>1.15138800800118</v>
      </c>
      <c r="M87" s="36" t="n">
        <v>2.22830071896239</v>
      </c>
      <c r="N87" s="36" t="n">
        <v>1.3179649132716</v>
      </c>
      <c r="O87" s="36" t="n">
        <f aca="false">SQRT(M87^2+N87^2)</f>
        <v>2.58889080626111</v>
      </c>
      <c r="P87" s="47" t="n">
        <f aca="false">IF(J87="","",MAX(0,J87-1.96*O87/100))</f>
        <v>0.564791720779807</v>
      </c>
      <c r="Q87" s="47" t="n">
        <f aca="false">IF(J87="","",MIN(1,J87+1.96*O87/100))</f>
        <v>0.666276240385242</v>
      </c>
      <c r="R87" s="32" t="str">
        <f aca="false">IF(L87="","",IF(ABS(L87)&lt;=O87,"Yes","No"))</f>
        <v>Yes</v>
      </c>
      <c r="S87" s="32" t="str">
        <f aca="false">IF(L87="","",IF(ABS(L87)&lt;=1.96*O87,"Yes","No"))</f>
        <v>Yes</v>
      </c>
      <c r="T87" s="66" t="n">
        <f aca="false">IF(D87="","",ROUND(SQRT(((D87+G87)*O87/100)^2+(J87*(D87+G87)*0.09272)^2),0))</f>
        <v>65</v>
      </c>
      <c r="U87" s="32"/>
    </row>
    <row r="88" customFormat="false" ht="15" hidden="false" customHeight="false" outlineLevel="0" collapsed="false">
      <c r="A88" s="32" t="s">
        <v>256</v>
      </c>
      <c r="B88" s="32" t="s">
        <v>258</v>
      </c>
      <c r="C88" s="32" t="s">
        <v>295</v>
      </c>
      <c r="D88" s="66" t="n">
        <v>18</v>
      </c>
      <c r="E88" s="66"/>
      <c r="F88" s="75" t="str">
        <f aca="false">IF(E88="","",D88-E88)</f>
        <v/>
      </c>
      <c r="G88" s="66" t="n">
        <v>11</v>
      </c>
      <c r="H88" s="66"/>
      <c r="I88" s="75" t="str">
        <f aca="false">IF(H88="","",G88-H88)</f>
        <v/>
      </c>
      <c r="J88" s="47" t="n">
        <f aca="false">IF(OR(D88="",D88+G88=0),"",D88/(D88+G88))</f>
        <v>0.620689655172414</v>
      </c>
      <c r="K88" s="47" t="str">
        <f aca="false">IF(E88="","",E88/(E88+H88))</f>
        <v/>
      </c>
      <c r="L88" s="76" t="str">
        <f aca="false">IF(OR(K88="",J88=""),"",(J88-K88)*100)</f>
        <v/>
      </c>
      <c r="M88" s="36" t="n">
        <v>2.96222615270983</v>
      </c>
      <c r="N88" s="36" t="n">
        <v>1.3179649132716</v>
      </c>
      <c r="O88" s="36" t="n">
        <f aca="false">SQRT(M88^2+N88^2)</f>
        <v>3.2421929758133</v>
      </c>
      <c r="P88" s="47" t="n">
        <f aca="false">IF(J88="","",MAX(0,J88-1.96*O88/100))</f>
        <v>0.557142672846473</v>
      </c>
      <c r="Q88" s="47" t="n">
        <f aca="false">IF(J88="","",MIN(1,J88+1.96*O88/100))</f>
        <v>0.684236637498355</v>
      </c>
      <c r="R88" s="32" t="str">
        <f aca="false">IF(L88="","",IF(ABS(L88)&lt;=O88,"Yes","No"))</f>
        <v/>
      </c>
      <c r="S88" s="32" t="str">
        <f aca="false">IF(L88="","",IF(ABS(L88)&lt;=1.96*O88,"Yes","No"))</f>
        <v/>
      </c>
      <c r="T88" s="66" t="n">
        <f aca="false">IF(D88="","",ROUND(SQRT(((D88+G88)*O88/100)^2+(J88*(D88+G88)*0.14577)^2),0))</f>
        <v>3</v>
      </c>
      <c r="U88" s="32" t="s">
        <v>762</v>
      </c>
    </row>
    <row r="89" customFormat="false" ht="15" hidden="false" customHeight="false" outlineLevel="0" collapsed="false">
      <c r="A89" s="32" t="s">
        <v>256</v>
      </c>
      <c r="B89" s="32" t="s">
        <v>258</v>
      </c>
      <c r="C89" s="32" t="s">
        <v>296</v>
      </c>
      <c r="D89" s="66" t="n">
        <v>361</v>
      </c>
      <c r="E89" s="66" t="n">
        <v>330</v>
      </c>
      <c r="F89" s="75" t="n">
        <f aca="false">IF(E89="","",D89-E89)</f>
        <v>31</v>
      </c>
      <c r="G89" s="66" t="n">
        <v>242</v>
      </c>
      <c r="H89" s="66" t="n">
        <v>270</v>
      </c>
      <c r="I89" s="75" t="n">
        <f aca="false">IF(H89="","",G89-H89)</f>
        <v>-28</v>
      </c>
      <c r="J89" s="47" t="n">
        <f aca="false">IF(OR(D89="",D89+G89=0),"",D89/(D89+G89))</f>
        <v>0.598673300165838</v>
      </c>
      <c r="K89" s="47" t="n">
        <f aca="false">IF(E89="","",E89/(E89+H89))</f>
        <v>0.55</v>
      </c>
      <c r="L89" s="76" t="n">
        <f aca="false">IF(OR(K89="",J89=""),"",(J89-K89)*100)</f>
        <v>4.86733001658375</v>
      </c>
      <c r="M89" s="36" t="n">
        <v>2.96222615270983</v>
      </c>
      <c r="N89" s="36" t="n">
        <v>1.3179649132716</v>
      </c>
      <c r="O89" s="36" t="n">
        <f aca="false">SQRT(M89^2+N89^2)</f>
        <v>3.2421929758133</v>
      </c>
      <c r="P89" s="47" t="n">
        <f aca="false">IF(J89="","",MAX(0,J89-1.96*O89/100))</f>
        <v>0.535126317839897</v>
      </c>
      <c r="Q89" s="47" t="n">
        <f aca="false">IF(J89="","",MIN(1,J89+1.96*O89/100))</f>
        <v>0.662220282491778</v>
      </c>
      <c r="R89" s="32" t="str">
        <f aca="false">IF(L89="","",IF(ABS(L89)&lt;=O89,"Yes","No"))</f>
        <v>No</v>
      </c>
      <c r="S89" s="32" t="str">
        <f aca="false">IF(L89="","",IF(ABS(L89)&lt;=1.96*O89,"Yes","No"))</f>
        <v>Yes</v>
      </c>
      <c r="T89" s="66" t="n">
        <f aca="false">IF(D89="","",ROUND(SQRT(((D89+G89)*O89/100)^2+(J89*(D89+G89)*0.14577)^2),0))</f>
        <v>56</v>
      </c>
      <c r="U89" s="32"/>
    </row>
    <row r="90" customFormat="false" ht="15" hidden="false" customHeight="false" outlineLevel="0" collapsed="false">
      <c r="A90" s="32" t="s">
        <v>256</v>
      </c>
      <c r="B90" s="32" t="s">
        <v>258</v>
      </c>
      <c r="C90" s="32" t="s">
        <v>297</v>
      </c>
      <c r="D90" s="66" t="n">
        <v>636</v>
      </c>
      <c r="E90" s="66" t="n">
        <v>591</v>
      </c>
      <c r="F90" s="75" t="n">
        <f aca="false">IF(E90="","",D90-E90)</f>
        <v>45</v>
      </c>
      <c r="G90" s="66" t="n">
        <v>295</v>
      </c>
      <c r="H90" s="66" t="n">
        <v>333</v>
      </c>
      <c r="I90" s="75" t="n">
        <f aca="false">IF(H90="","",G90-H90)</f>
        <v>-38</v>
      </c>
      <c r="J90" s="47" t="n">
        <f aca="false">IF(OR(D90="",D90+G90=0),"",D90/(D90+G90))</f>
        <v>0.683136412459721</v>
      </c>
      <c r="K90" s="47" t="n">
        <f aca="false">IF(E90="","",E90/(E90+H90))</f>
        <v>0.63961038961039</v>
      </c>
      <c r="L90" s="76" t="n">
        <f aca="false">IF(OR(K90="",J90=""),"",(J90-K90)*100)</f>
        <v>4.35260228493311</v>
      </c>
      <c r="M90" s="36" t="n">
        <v>2.22830071896239</v>
      </c>
      <c r="N90" s="36" t="n">
        <v>1.3179649132716</v>
      </c>
      <c r="O90" s="36" t="n">
        <f aca="false">SQRT(M90^2+N90^2)</f>
        <v>2.58889080626111</v>
      </c>
      <c r="P90" s="47" t="n">
        <f aca="false">IF(J90="","",MAX(0,J90-1.96*O90/100))</f>
        <v>0.632394152657003</v>
      </c>
      <c r="Q90" s="47" t="n">
        <f aca="false">IF(J90="","",MIN(1,J90+1.96*O90/100))</f>
        <v>0.733878672262438</v>
      </c>
      <c r="R90" s="32" t="str">
        <f aca="false">IF(L90="","",IF(ABS(L90)&lt;=O90,"Yes","No"))</f>
        <v>No</v>
      </c>
      <c r="S90" s="32" t="str">
        <f aca="false">IF(L90="","",IF(ABS(L90)&lt;=1.96*O90,"Yes","No"))</f>
        <v>Yes</v>
      </c>
      <c r="T90" s="66" t="n">
        <f aca="false">IF(D90="","",ROUND(SQRT(((D90+G90)*O90/100)^2+(J90*(D90+G90)*0.09272)^2),0))</f>
        <v>64</v>
      </c>
      <c r="U90" s="32"/>
    </row>
    <row r="91" customFormat="false" ht="15" hidden="false" customHeight="false" outlineLevel="0" collapsed="false">
      <c r="A91" s="32" t="s">
        <v>256</v>
      </c>
      <c r="B91" s="32" t="s">
        <v>258</v>
      </c>
      <c r="C91" s="32" t="s">
        <v>298</v>
      </c>
      <c r="D91" s="66" t="n">
        <v>346</v>
      </c>
      <c r="E91" s="66" t="n">
        <v>347</v>
      </c>
      <c r="F91" s="75" t="n">
        <f aca="false">IF(E91="","",D91-E91)</f>
        <v>-1</v>
      </c>
      <c r="G91" s="66" t="n">
        <v>246</v>
      </c>
      <c r="H91" s="66" t="n">
        <v>243</v>
      </c>
      <c r="I91" s="75" t="n">
        <f aca="false">IF(H91="","",G91-H91)</f>
        <v>3</v>
      </c>
      <c r="J91" s="47" t="n">
        <f aca="false">IF(OR(D91="",D91+G91=0),"",D91/(D91+G91))</f>
        <v>0.584459459459459</v>
      </c>
      <c r="K91" s="47" t="n">
        <f aca="false">IF(E91="","",E91/(E91+H91))</f>
        <v>0.588135593220339</v>
      </c>
      <c r="L91" s="76" t="n">
        <f aca="false">IF(OR(K91="",J91=""),"",(J91-K91)*100)</f>
        <v>-0.367613376087961</v>
      </c>
      <c r="M91" s="36" t="n">
        <v>2.96222615270983</v>
      </c>
      <c r="N91" s="36" t="n">
        <v>1.3179649132716</v>
      </c>
      <c r="O91" s="36" t="n">
        <f aca="false">SQRT(M91^2+N91^2)</f>
        <v>3.2421929758133</v>
      </c>
      <c r="P91" s="47" t="n">
        <f aca="false">IF(J91="","",MAX(0,J91-1.96*O91/100))</f>
        <v>0.520912477133519</v>
      </c>
      <c r="Q91" s="47" t="n">
        <f aca="false">IF(J91="","",MIN(1,J91+1.96*O91/100))</f>
        <v>0.6480064417854</v>
      </c>
      <c r="R91" s="32" t="str">
        <f aca="false">IF(L91="","",IF(ABS(L91)&lt;=O91,"Yes","No"))</f>
        <v>Yes</v>
      </c>
      <c r="S91" s="32" t="str">
        <f aca="false">IF(L91="","",IF(ABS(L91)&lt;=1.96*O91,"Yes","No"))</f>
        <v>Yes</v>
      </c>
      <c r="T91" s="66" t="n">
        <f aca="false">IF(D91="","",ROUND(SQRT(((D91+G91)*O91/100)^2+(J91*(D91+G91)*0.14577)^2),0))</f>
        <v>54</v>
      </c>
      <c r="U91" s="32"/>
    </row>
    <row r="92" customFormat="false" ht="15" hidden="false" customHeight="false" outlineLevel="0" collapsed="false">
      <c r="A92" s="32" t="s">
        <v>256</v>
      </c>
      <c r="B92" s="32" t="s">
        <v>258</v>
      </c>
      <c r="C92" s="32" t="s">
        <v>299</v>
      </c>
      <c r="D92" s="66" t="n">
        <v>474</v>
      </c>
      <c r="E92" s="66" t="n">
        <v>440</v>
      </c>
      <c r="F92" s="75" t="n">
        <f aca="false">IF(E92="","",D92-E92)</f>
        <v>34</v>
      </c>
      <c r="G92" s="66" t="n">
        <v>242</v>
      </c>
      <c r="H92" s="66" t="n">
        <v>259</v>
      </c>
      <c r="I92" s="75" t="n">
        <f aca="false">IF(H92="","",G92-H92)</f>
        <v>-17</v>
      </c>
      <c r="J92" s="47" t="n">
        <f aca="false">IF(OR(D92="",D92+G92=0),"",D92/(D92+G92))</f>
        <v>0.662011173184358</v>
      </c>
      <c r="K92" s="47" t="n">
        <f aca="false">IF(E92="","",E92/(E92+H92))</f>
        <v>0.629470672389127</v>
      </c>
      <c r="L92" s="76" t="n">
        <f aca="false">IF(OR(K92="",J92=""),"",(J92-K92)*100)</f>
        <v>3.25405007952302</v>
      </c>
      <c r="M92" s="36" t="n">
        <v>2.96222615270983</v>
      </c>
      <c r="N92" s="36" t="n">
        <v>1.3179649132716</v>
      </c>
      <c r="O92" s="36" t="n">
        <f aca="false">SQRT(M92^2+N92^2)</f>
        <v>3.2421929758133</v>
      </c>
      <c r="P92" s="47" t="n">
        <f aca="false">IF(J92="","",MAX(0,J92-1.96*O92/100))</f>
        <v>0.598464190858417</v>
      </c>
      <c r="Q92" s="47" t="n">
        <f aca="false">IF(J92="","",MIN(1,J92+1.96*O92/100))</f>
        <v>0.725558155510298</v>
      </c>
      <c r="R92" s="32" t="str">
        <f aca="false">IF(L92="","",IF(ABS(L92)&lt;=O92,"Yes","No"))</f>
        <v>No</v>
      </c>
      <c r="S92" s="32" t="str">
        <f aca="false">IF(L92="","",IF(ABS(L92)&lt;=1.96*O92,"Yes","No"))</f>
        <v>Yes</v>
      </c>
      <c r="T92" s="66" t="n">
        <f aca="false">IF(D92="","",ROUND(SQRT(((D92+G92)*O92/100)^2+(J92*(D92+G92)*0.14577)^2),0))</f>
        <v>73</v>
      </c>
      <c r="U92" s="32"/>
    </row>
    <row r="93" customFormat="false" ht="15" hidden="false" customHeight="false" outlineLevel="0" collapsed="false">
      <c r="A93" s="32" t="s">
        <v>256</v>
      </c>
      <c r="B93" s="32" t="s">
        <v>258</v>
      </c>
      <c r="C93" s="32" t="s">
        <v>300</v>
      </c>
      <c r="D93" s="66" t="n">
        <v>555</v>
      </c>
      <c r="E93" s="66" t="n">
        <v>553</v>
      </c>
      <c r="F93" s="75" t="n">
        <f aca="false">IF(E93="","",D93-E93)</f>
        <v>2</v>
      </c>
      <c r="G93" s="66" t="n">
        <v>418</v>
      </c>
      <c r="H93" s="66" t="n">
        <v>367</v>
      </c>
      <c r="I93" s="75" t="n">
        <f aca="false">IF(H93="","",G93-H93)</f>
        <v>51</v>
      </c>
      <c r="J93" s="47" t="n">
        <f aca="false">IF(OR(D93="",D93+G93=0),"",D93/(D93+G93))</f>
        <v>0.570400822199383</v>
      </c>
      <c r="K93" s="47" t="n">
        <f aca="false">IF(E93="","",E93/(E93+H93))</f>
        <v>0.601086956521739</v>
      </c>
      <c r="L93" s="76" t="n">
        <f aca="false">IF(OR(K93="",J93=""),"",(J93-K93)*100)</f>
        <v>-3.06861343223558</v>
      </c>
      <c r="M93" s="36" t="n">
        <v>2.22830071896239</v>
      </c>
      <c r="N93" s="36" t="n">
        <v>1.3179649132716</v>
      </c>
      <c r="O93" s="36" t="n">
        <f aca="false">SQRT(M93^2+N93^2)</f>
        <v>2.58889080626111</v>
      </c>
      <c r="P93" s="47" t="n">
        <f aca="false">IF(J93="","",MAX(0,J93-1.96*O93/100))</f>
        <v>0.519658562396666</v>
      </c>
      <c r="Q93" s="47" t="n">
        <f aca="false">IF(J93="","",MIN(1,J93+1.96*O93/100))</f>
        <v>0.621143082002101</v>
      </c>
      <c r="R93" s="32" t="str">
        <f aca="false">IF(L93="","",IF(ABS(L93)&lt;=O93,"Yes","No"))</f>
        <v>No</v>
      </c>
      <c r="S93" s="32" t="str">
        <f aca="false">IF(L93="","",IF(ABS(L93)&lt;=1.96*O93,"Yes","No"))</f>
        <v>Yes</v>
      </c>
      <c r="T93" s="66" t="n">
        <f aca="false">IF(D93="","",ROUND(SQRT(((D93+G93)*O93/100)^2+(J93*(D93+G93)*0.09272)^2),0))</f>
        <v>57</v>
      </c>
      <c r="U93" s="32"/>
    </row>
    <row r="94" customFormat="false" ht="15" hidden="false" customHeight="false" outlineLevel="0" collapsed="false">
      <c r="A94" s="32" t="s">
        <v>256</v>
      </c>
      <c r="B94" s="32" t="s">
        <v>258</v>
      </c>
      <c r="C94" s="32" t="s">
        <v>301</v>
      </c>
      <c r="D94" s="66" t="n">
        <v>1</v>
      </c>
      <c r="E94" s="66"/>
      <c r="F94" s="75" t="str">
        <f aca="false">IF(E94="","",D94-E94)</f>
        <v/>
      </c>
      <c r="G94" s="66" t="n">
        <v>1</v>
      </c>
      <c r="H94" s="66"/>
      <c r="I94" s="75" t="str">
        <f aca="false">IF(H94="","",G94-H94)</f>
        <v/>
      </c>
      <c r="J94" s="47" t="n">
        <f aca="false">IF(OR(D94="",D94+G94=0),"",D94/(D94+G94))</f>
        <v>0.5</v>
      </c>
      <c r="K94" s="47" t="str">
        <f aca="false">IF(E94="","",E94/(E94+H94))</f>
        <v/>
      </c>
      <c r="L94" s="76" t="str">
        <f aca="false">IF(OR(K94="",J94=""),"",(J94-K94)*100)</f>
        <v/>
      </c>
      <c r="M94" s="36" t="n">
        <v>2.96222615270983</v>
      </c>
      <c r="N94" s="36" t="n">
        <v>1.3179649132716</v>
      </c>
      <c r="O94" s="36" t="n">
        <f aca="false">SQRT(M94^2+N94^2)</f>
        <v>3.2421929758133</v>
      </c>
      <c r="P94" s="47" t="n">
        <f aca="false">IF(J94="","",MAX(0,J94-1.96*O94/100))</f>
        <v>0.436453017674059</v>
      </c>
      <c r="Q94" s="47" t="n">
        <f aca="false">IF(J94="","",MIN(1,J94+1.96*O94/100))</f>
        <v>0.563546982325941</v>
      </c>
      <c r="R94" s="32" t="str">
        <f aca="false">IF(L94="","",IF(ABS(L94)&lt;=O94,"Yes","No"))</f>
        <v/>
      </c>
      <c r="S94" s="32" t="str">
        <f aca="false">IF(L94="","",IF(ABS(L94)&lt;=1.96*O94,"Yes","No"))</f>
        <v/>
      </c>
      <c r="T94" s="66" t="n">
        <f aca="false">IF(D94="","",ROUND(SQRT(((D94+G94)*O94/100)^2+(J94*(D94+G94)*0.14577)^2),0))</f>
        <v>0</v>
      </c>
      <c r="U94" s="32" t="s">
        <v>762</v>
      </c>
    </row>
    <row r="95" customFormat="false" ht="15" hidden="false" customHeight="false" outlineLevel="0" collapsed="false">
      <c r="A95" s="32" t="s">
        <v>256</v>
      </c>
      <c r="B95" s="32" t="s">
        <v>258</v>
      </c>
      <c r="C95" s="32" t="s">
        <v>302</v>
      </c>
      <c r="D95" s="66" t="n">
        <v>894</v>
      </c>
      <c r="E95" s="66" t="n">
        <v>821</v>
      </c>
      <c r="F95" s="75" t="n">
        <f aca="false">IF(E95="","",D95-E95)</f>
        <v>73</v>
      </c>
      <c r="G95" s="66" t="n">
        <v>484</v>
      </c>
      <c r="H95" s="66" t="n">
        <v>504</v>
      </c>
      <c r="I95" s="75" t="n">
        <f aca="false">IF(H95="","",G95-H95)</f>
        <v>-20</v>
      </c>
      <c r="J95" s="47" t="n">
        <f aca="false">IF(OR(D95="",D95+G95=0),"",D95/(D95+G95))</f>
        <v>0.648766328011611</v>
      </c>
      <c r="K95" s="47" t="n">
        <f aca="false">IF(E95="","",E95/(E95+H95))</f>
        <v>0.619622641509434</v>
      </c>
      <c r="L95" s="76" t="n">
        <f aca="false">IF(OR(K95="",J95=""),"",(J95-K95)*100)</f>
        <v>2.91436865021771</v>
      </c>
      <c r="M95" s="36" t="n">
        <v>2.22450398566879</v>
      </c>
      <c r="N95" s="36" t="n">
        <v>1.3179649132716</v>
      </c>
      <c r="O95" s="36" t="n">
        <f aca="false">SQRT(M95^2+N95^2)</f>
        <v>2.58562361817635</v>
      </c>
      <c r="P95" s="47" t="n">
        <f aca="false">IF(J95="","",MAX(0,J95-1.96*O95/100))</f>
        <v>0.598088105095355</v>
      </c>
      <c r="Q95" s="47" t="n">
        <f aca="false">IF(J95="","",MIN(1,J95+1.96*O95/100))</f>
        <v>0.699444550927868</v>
      </c>
      <c r="R95" s="32" t="str">
        <f aca="false">IF(L95="","",IF(ABS(L95)&lt;=O95,"Yes","No"))</f>
        <v>No</v>
      </c>
      <c r="S95" s="32" t="str">
        <f aca="false">IF(L95="","",IF(ABS(L95)&lt;=1.96*O95,"Yes","No"))</f>
        <v>Yes</v>
      </c>
      <c r="T95" s="66" t="n">
        <f aca="false">IF(D95="","",ROUND(SQRT(((D95+G95)*O95/100)^2+(J95*(D95+G95)*0.07717)^2),0))</f>
        <v>78</v>
      </c>
      <c r="U95" s="32"/>
    </row>
    <row r="96" customFormat="false" ht="15" hidden="false" customHeight="false" outlineLevel="0" collapsed="false">
      <c r="A96" s="32" t="s">
        <v>256</v>
      </c>
      <c r="B96" s="32" t="s">
        <v>258</v>
      </c>
      <c r="C96" s="32" t="s">
        <v>303</v>
      </c>
      <c r="D96" s="66" t="n">
        <v>523</v>
      </c>
      <c r="E96" s="66" t="n">
        <v>487</v>
      </c>
      <c r="F96" s="75" t="n">
        <f aca="false">IF(E96="","",D96-E96)</f>
        <v>36</v>
      </c>
      <c r="G96" s="66" t="n">
        <v>147</v>
      </c>
      <c r="H96" s="66" t="n">
        <v>191</v>
      </c>
      <c r="I96" s="75" t="n">
        <f aca="false">IF(H96="","",G96-H96)</f>
        <v>-44</v>
      </c>
      <c r="J96" s="47" t="n">
        <f aca="false">IF(OR(D96="",D96+G96=0),"",D96/(D96+G96))</f>
        <v>0.780597014925373</v>
      </c>
      <c r="K96" s="47" t="n">
        <f aca="false">IF(E96="","",E96/(E96+H96))</f>
        <v>0.718289085545723</v>
      </c>
      <c r="L96" s="76" t="n">
        <f aca="false">IF(OR(K96="",J96=""),"",(J96-K96)*100)</f>
        <v>6.23079293796505</v>
      </c>
      <c r="M96" s="36" t="n">
        <v>2.96222615270983</v>
      </c>
      <c r="N96" s="36" t="n">
        <v>1.3179649132716</v>
      </c>
      <c r="O96" s="36" t="n">
        <f aca="false">SQRT(M96^2+N96^2)</f>
        <v>3.2421929758133</v>
      </c>
      <c r="P96" s="47" t="n">
        <f aca="false">IF(J96="","",MAX(0,J96-1.96*O96/100))</f>
        <v>0.717050032599433</v>
      </c>
      <c r="Q96" s="47" t="n">
        <f aca="false">IF(J96="","",MIN(1,J96+1.96*O96/100))</f>
        <v>0.844143997251314</v>
      </c>
      <c r="R96" s="32" t="str">
        <f aca="false">IF(L96="","",IF(ABS(L96)&lt;=O96,"Yes","No"))</f>
        <v>No</v>
      </c>
      <c r="S96" s="32" t="str">
        <f aca="false">IF(L96="","",IF(ABS(L96)&lt;=1.96*O96,"Yes","No"))</f>
        <v>Yes</v>
      </c>
      <c r="T96" s="66" t="n">
        <f aca="false">IF(D96="","",ROUND(SQRT(((D96+G96)*O96/100)^2+(J96*(D96+G96)*0.14577)^2),0))</f>
        <v>79</v>
      </c>
      <c r="U96" s="32"/>
    </row>
    <row r="97" customFormat="false" ht="15" hidden="false" customHeight="false" outlineLevel="0" collapsed="false">
      <c r="A97" s="32" t="s">
        <v>256</v>
      </c>
      <c r="B97" s="32" t="s">
        <v>258</v>
      </c>
      <c r="C97" s="32" t="s">
        <v>304</v>
      </c>
      <c r="D97" s="66" t="n">
        <v>485</v>
      </c>
      <c r="E97" s="66" t="n">
        <v>418</v>
      </c>
      <c r="F97" s="75" t="n">
        <f aca="false">IF(E97="","",D97-E97)</f>
        <v>67</v>
      </c>
      <c r="G97" s="66" t="n">
        <v>147</v>
      </c>
      <c r="H97" s="66" t="n">
        <v>181</v>
      </c>
      <c r="I97" s="75" t="n">
        <f aca="false">IF(H97="","",G97-H97)</f>
        <v>-34</v>
      </c>
      <c r="J97" s="47" t="n">
        <f aca="false">IF(OR(D97="",D97+G97=0),"",D97/(D97+G97))</f>
        <v>0.767405063291139</v>
      </c>
      <c r="K97" s="47" t="n">
        <f aca="false">IF(E97="","",E97/(E97+H97))</f>
        <v>0.697829716193656</v>
      </c>
      <c r="L97" s="76" t="n">
        <f aca="false">IF(OR(K97="",J97=""),"",(J97-K97)*100)</f>
        <v>6.95753470974831</v>
      </c>
      <c r="M97" s="36" t="n">
        <v>2.96222615270983</v>
      </c>
      <c r="N97" s="36" t="n">
        <v>1.3179649132716</v>
      </c>
      <c r="O97" s="36" t="n">
        <f aca="false">SQRT(M97^2+N97^2)</f>
        <v>3.2421929758133</v>
      </c>
      <c r="P97" s="47" t="n">
        <f aca="false">IF(J97="","",MAX(0,J97-1.96*O97/100))</f>
        <v>0.703858080965199</v>
      </c>
      <c r="Q97" s="47" t="n">
        <f aca="false">IF(J97="","",MIN(1,J97+1.96*O97/100))</f>
        <v>0.83095204561708</v>
      </c>
      <c r="R97" s="32" t="str">
        <f aca="false">IF(L97="","",IF(ABS(L97)&lt;=O97,"Yes","No"))</f>
        <v>No</v>
      </c>
      <c r="S97" s="32" t="str">
        <f aca="false">IF(L97="","",IF(ABS(L97)&lt;=1.96*O97,"Yes","No"))</f>
        <v>No</v>
      </c>
      <c r="T97" s="66" t="n">
        <f aca="false">IF(D97="","",ROUND(SQRT(((D97+G97)*O97/100)^2+(J97*(D97+G97)*0.14577)^2),0))</f>
        <v>74</v>
      </c>
      <c r="U97" s="32"/>
    </row>
    <row r="98" customFormat="false" ht="15" hidden="false" customHeight="false" outlineLevel="0" collapsed="false">
      <c r="A98" s="32" t="s">
        <v>256</v>
      </c>
      <c r="B98" s="32" t="s">
        <v>258</v>
      </c>
      <c r="C98" s="32" t="s">
        <v>305</v>
      </c>
      <c r="D98" s="66" t="n">
        <v>678</v>
      </c>
      <c r="E98" s="66" t="n">
        <v>677</v>
      </c>
      <c r="F98" s="75" t="n">
        <f aca="false">IF(E98="","",D98-E98)</f>
        <v>1</v>
      </c>
      <c r="G98" s="66" t="n">
        <v>188</v>
      </c>
      <c r="H98" s="66" t="n">
        <v>264</v>
      </c>
      <c r="I98" s="75" t="n">
        <f aca="false">IF(H98="","",G98-H98)</f>
        <v>-76</v>
      </c>
      <c r="J98" s="47" t="n">
        <f aca="false">IF(OR(D98="",D98+G98=0),"",D98/(D98+G98))</f>
        <v>0.782909930715935</v>
      </c>
      <c r="K98" s="47" t="n">
        <f aca="false">IF(E98="","",E98/(E98+H98))</f>
        <v>0.719447396386823</v>
      </c>
      <c r="L98" s="76" t="n">
        <f aca="false">IF(OR(K98="",J98=""),"",(J98-K98)*100)</f>
        <v>6.34625343291128</v>
      </c>
      <c r="M98" s="36" t="n">
        <v>2.22830071896239</v>
      </c>
      <c r="N98" s="36" t="n">
        <v>1.3179649132716</v>
      </c>
      <c r="O98" s="36" t="n">
        <f aca="false">SQRT(M98^2+N98^2)</f>
        <v>2.58889080626111</v>
      </c>
      <c r="P98" s="47" t="n">
        <f aca="false">IF(J98="","",MAX(0,J98-1.96*O98/100))</f>
        <v>0.732167670913218</v>
      </c>
      <c r="Q98" s="47" t="n">
        <f aca="false">IF(J98="","",MIN(1,J98+1.96*O98/100))</f>
        <v>0.833652190518653</v>
      </c>
      <c r="R98" s="32" t="str">
        <f aca="false">IF(L98="","",IF(ABS(L98)&lt;=O98,"Yes","No"))</f>
        <v>No</v>
      </c>
      <c r="S98" s="32" t="str">
        <f aca="false">IF(L98="","",IF(ABS(L98)&lt;=1.96*O98,"Yes","No"))</f>
        <v>No</v>
      </c>
      <c r="T98" s="66" t="n">
        <f aca="false">IF(D98="","",ROUND(SQRT(((D98+G98)*O98/100)^2+(J98*(D98+G98)*0.09272)^2),0))</f>
        <v>67</v>
      </c>
      <c r="U98" s="32"/>
    </row>
    <row r="99" customFormat="false" ht="15" hidden="false" customHeight="false" outlineLevel="0" collapsed="false">
      <c r="A99" s="32" t="s">
        <v>256</v>
      </c>
      <c r="B99" s="32" t="s">
        <v>258</v>
      </c>
      <c r="C99" s="32" t="s">
        <v>306</v>
      </c>
      <c r="D99" s="66" t="n">
        <v>304</v>
      </c>
      <c r="E99" s="66" t="n">
        <v>283</v>
      </c>
      <c r="F99" s="75" t="n">
        <f aca="false">IF(E99="","",D99-E99)</f>
        <v>21</v>
      </c>
      <c r="G99" s="66" t="n">
        <v>108</v>
      </c>
      <c r="H99" s="66" t="n">
        <v>138</v>
      </c>
      <c r="I99" s="75" t="n">
        <f aca="false">IF(H99="","",G99-H99)</f>
        <v>-30</v>
      </c>
      <c r="J99" s="47" t="n">
        <f aca="false">IF(OR(D99="",D99+G99=0),"",D99/(D99+G99))</f>
        <v>0.737864077669903</v>
      </c>
      <c r="K99" s="47" t="n">
        <f aca="false">IF(E99="","",E99/(E99+H99))</f>
        <v>0.672209026128266</v>
      </c>
      <c r="L99" s="76" t="n">
        <f aca="false">IF(OR(K99="",J99=""),"",(J99-K99)*100)</f>
        <v>6.56550515416369</v>
      </c>
      <c r="M99" s="36" t="n">
        <v>2.96222615270983</v>
      </c>
      <c r="N99" s="36" t="n">
        <v>1.3179649132716</v>
      </c>
      <c r="O99" s="36" t="n">
        <f aca="false">SQRT(M99^2+N99^2)</f>
        <v>3.2421929758133</v>
      </c>
      <c r="P99" s="47" t="n">
        <f aca="false">IF(J99="","",MAX(0,J99-1.96*O99/100))</f>
        <v>0.674317095343962</v>
      </c>
      <c r="Q99" s="47" t="n">
        <f aca="false">IF(J99="","",MIN(1,J99+1.96*O99/100))</f>
        <v>0.801411059995844</v>
      </c>
      <c r="R99" s="32" t="str">
        <f aca="false">IF(L99="","",IF(ABS(L99)&lt;=O99,"Yes","No"))</f>
        <v>No</v>
      </c>
      <c r="S99" s="32" t="str">
        <f aca="false">IF(L99="","",IF(ABS(L99)&lt;=1.96*O99,"Yes","No"))</f>
        <v>No</v>
      </c>
      <c r="T99" s="66" t="n">
        <f aca="false">IF(D99="","",ROUND(SQRT(((D99+G99)*O99/100)^2+(J99*(D99+G99)*0.14577)^2),0))</f>
        <v>46</v>
      </c>
      <c r="U99" s="32"/>
    </row>
    <row r="100" customFormat="false" ht="15" hidden="false" customHeight="false" outlineLevel="0" collapsed="false">
      <c r="A100" s="32" t="s">
        <v>256</v>
      </c>
      <c r="B100" s="32" t="s">
        <v>258</v>
      </c>
      <c r="C100" s="32" t="s">
        <v>307</v>
      </c>
      <c r="D100" s="66" t="n">
        <v>474</v>
      </c>
      <c r="E100" s="66" t="n">
        <v>447</v>
      </c>
      <c r="F100" s="75" t="n">
        <f aca="false">IF(E100="","",D100-E100)</f>
        <v>27</v>
      </c>
      <c r="G100" s="66" t="n">
        <v>136</v>
      </c>
      <c r="H100" s="66" t="n">
        <v>152</v>
      </c>
      <c r="I100" s="75" t="n">
        <f aca="false">IF(H100="","",G100-H100)</f>
        <v>-16</v>
      </c>
      <c r="J100" s="47" t="n">
        <f aca="false">IF(OR(D100="",D100+G100=0),"",D100/(D100+G100))</f>
        <v>0.777049180327869</v>
      </c>
      <c r="K100" s="47" t="n">
        <f aca="false">IF(E100="","",E100/(E100+H100))</f>
        <v>0.746243739565943</v>
      </c>
      <c r="L100" s="76" t="n">
        <f aca="false">IF(OR(K100="",J100=""),"",(J100-K100)*100)</f>
        <v>3.08054407619256</v>
      </c>
      <c r="M100" s="36" t="n">
        <v>2.96222615270983</v>
      </c>
      <c r="N100" s="36" t="n">
        <v>1.3179649132716</v>
      </c>
      <c r="O100" s="36" t="n">
        <f aca="false">SQRT(M100^2+N100^2)</f>
        <v>3.2421929758133</v>
      </c>
      <c r="P100" s="47" t="n">
        <f aca="false">IF(J100="","",MAX(0,J100-1.96*O100/100))</f>
        <v>0.713502198001928</v>
      </c>
      <c r="Q100" s="47" t="n">
        <f aca="false">IF(J100="","",MIN(1,J100+1.96*O100/100))</f>
        <v>0.84059616265381</v>
      </c>
      <c r="R100" s="32" t="str">
        <f aca="false">IF(L100="","",IF(ABS(L100)&lt;=O100,"Yes","No"))</f>
        <v>Yes</v>
      </c>
      <c r="S100" s="32" t="str">
        <f aca="false">IF(L100="","",IF(ABS(L100)&lt;=1.96*O100,"Yes","No"))</f>
        <v>Yes</v>
      </c>
      <c r="T100" s="66" t="n">
        <f aca="false">IF(D100="","",ROUND(SQRT(((D100+G100)*O100/100)^2+(J100*(D100+G100)*0.14577)^2),0))</f>
        <v>72</v>
      </c>
      <c r="U100" s="32"/>
    </row>
    <row r="101" customFormat="false" ht="15" hidden="false" customHeight="false" outlineLevel="0" collapsed="false">
      <c r="A101" s="32" t="s">
        <v>256</v>
      </c>
      <c r="B101" s="32" t="s">
        <v>258</v>
      </c>
      <c r="C101" s="32" t="s">
        <v>308</v>
      </c>
      <c r="D101" s="66" t="n">
        <v>245</v>
      </c>
      <c r="E101" s="66" t="n">
        <v>179</v>
      </c>
      <c r="F101" s="75" t="n">
        <f aca="false">IF(E101="","",D101-E101)</f>
        <v>66</v>
      </c>
      <c r="G101" s="66" t="n">
        <v>80</v>
      </c>
      <c r="H101" s="66" t="n">
        <v>112</v>
      </c>
      <c r="I101" s="75" t="n">
        <f aca="false">IF(H101="","",G101-H101)</f>
        <v>-32</v>
      </c>
      <c r="J101" s="47" t="n">
        <f aca="false">IF(OR(D101="",D101+G101=0),"",D101/(D101+G101))</f>
        <v>0.753846153846154</v>
      </c>
      <c r="K101" s="47" t="n">
        <f aca="false">IF(E101="","",E101/(E101+H101))</f>
        <v>0.615120274914089</v>
      </c>
      <c r="L101" s="76" t="n">
        <f aca="false">IF(OR(K101="",J101=""),"",(J101-K101)*100)</f>
        <v>13.8725878932064</v>
      </c>
      <c r="M101" s="36" t="n">
        <v>2.96222615270983</v>
      </c>
      <c r="N101" s="36" t="n">
        <v>1.3179649132716</v>
      </c>
      <c r="O101" s="36" t="n">
        <f aca="false">SQRT(M101^2+N101^2)</f>
        <v>3.2421929758133</v>
      </c>
      <c r="P101" s="47" t="n">
        <f aca="false">IF(J101="","",MAX(0,J101-1.96*O101/100))</f>
        <v>0.690299171520213</v>
      </c>
      <c r="Q101" s="47" t="n">
        <f aca="false">IF(J101="","",MIN(1,J101+1.96*O101/100))</f>
        <v>0.817393136172095</v>
      </c>
      <c r="R101" s="32" t="str">
        <f aca="false">IF(L101="","",IF(ABS(L101)&lt;=O101,"Yes","No"))</f>
        <v>No</v>
      </c>
      <c r="S101" s="32" t="str">
        <f aca="false">IF(L101="","",IF(ABS(L101)&lt;=1.96*O101,"Yes","No"))</f>
        <v>No</v>
      </c>
      <c r="T101" s="66" t="n">
        <f aca="false">IF(D101="","",ROUND(SQRT(((D101+G101)*O101/100)^2+(J101*(D101+G101)*0.14577)^2),0))</f>
        <v>37</v>
      </c>
      <c r="U101" s="32"/>
    </row>
    <row r="102" customFormat="false" ht="15" hidden="false" customHeight="false" outlineLevel="0" collapsed="false">
      <c r="A102" s="32" t="s">
        <v>256</v>
      </c>
      <c r="B102" s="32" t="s">
        <v>258</v>
      </c>
      <c r="C102" s="32" t="s">
        <v>309</v>
      </c>
      <c r="D102" s="66" t="n">
        <v>401</v>
      </c>
      <c r="E102" s="66" t="n">
        <v>357</v>
      </c>
      <c r="F102" s="75" t="n">
        <f aca="false">IF(E102="","",D102-E102)</f>
        <v>44</v>
      </c>
      <c r="G102" s="66" t="n">
        <v>167</v>
      </c>
      <c r="H102" s="66" t="n">
        <v>225</v>
      </c>
      <c r="I102" s="75" t="n">
        <f aca="false">IF(H102="","",G102-H102)</f>
        <v>-58</v>
      </c>
      <c r="J102" s="47" t="n">
        <f aca="false">IF(OR(D102="",D102+G102=0),"",D102/(D102+G102))</f>
        <v>0.705985915492958</v>
      </c>
      <c r="K102" s="47" t="n">
        <f aca="false">IF(E102="","",E102/(E102+H102))</f>
        <v>0.61340206185567</v>
      </c>
      <c r="L102" s="76" t="n">
        <f aca="false">IF(OR(K102="",J102=""),"",(J102-K102)*100)</f>
        <v>9.25838536372876</v>
      </c>
      <c r="M102" s="36" t="n">
        <v>2.96222615270983</v>
      </c>
      <c r="N102" s="36" t="n">
        <v>1.3179649132716</v>
      </c>
      <c r="O102" s="36" t="n">
        <f aca="false">SQRT(M102^2+N102^2)</f>
        <v>3.2421929758133</v>
      </c>
      <c r="P102" s="47" t="n">
        <f aca="false">IF(J102="","",MAX(0,J102-1.96*O102/100))</f>
        <v>0.642438933167017</v>
      </c>
      <c r="Q102" s="47" t="n">
        <f aca="false">IF(J102="","",MIN(1,J102+1.96*O102/100))</f>
        <v>0.769532897818898</v>
      </c>
      <c r="R102" s="32" t="str">
        <f aca="false">IF(L102="","",IF(ABS(L102)&lt;=O102,"Yes","No"))</f>
        <v>No</v>
      </c>
      <c r="S102" s="32" t="str">
        <f aca="false">IF(L102="","",IF(ABS(L102)&lt;=1.96*O102,"Yes","No"))</f>
        <v>No</v>
      </c>
      <c r="T102" s="66" t="n">
        <f aca="false">IF(D102="","",ROUND(SQRT(((D102+G102)*O102/100)^2+(J102*(D102+G102)*0.14577)^2),0))</f>
        <v>61</v>
      </c>
      <c r="U102" s="32"/>
    </row>
    <row r="103" customFormat="false" ht="15" hidden="false" customHeight="false" outlineLevel="0" collapsed="false">
      <c r="A103" s="32" t="s">
        <v>256</v>
      </c>
      <c r="B103" s="32" t="s">
        <v>258</v>
      </c>
      <c r="C103" s="32" t="s">
        <v>310</v>
      </c>
      <c r="D103" s="66" t="n">
        <v>597</v>
      </c>
      <c r="E103" s="66" t="n">
        <v>520</v>
      </c>
      <c r="F103" s="75" t="n">
        <f aca="false">IF(E103="","",D103-E103)</f>
        <v>77</v>
      </c>
      <c r="G103" s="66" t="n">
        <v>186</v>
      </c>
      <c r="H103" s="66" t="n">
        <v>193</v>
      </c>
      <c r="I103" s="75" t="n">
        <f aca="false">IF(H103="","",G103-H103)</f>
        <v>-7</v>
      </c>
      <c r="J103" s="47" t="n">
        <f aca="false">IF(OR(D103="",D103+G103=0),"",D103/(D103+G103))</f>
        <v>0.762452107279694</v>
      </c>
      <c r="K103" s="47" t="n">
        <f aca="false">IF(E103="","",E103/(E103+H103))</f>
        <v>0.729312762973352</v>
      </c>
      <c r="L103" s="76" t="n">
        <f aca="false">IF(OR(K103="",J103=""),"",(J103-K103)*100)</f>
        <v>3.31393443063415</v>
      </c>
      <c r="M103" s="36" t="n">
        <v>2.22830071896239</v>
      </c>
      <c r="N103" s="36" t="n">
        <v>1.3179649132716</v>
      </c>
      <c r="O103" s="36" t="n">
        <f aca="false">SQRT(M103^2+N103^2)</f>
        <v>2.58889080626111</v>
      </c>
      <c r="P103" s="47" t="n">
        <f aca="false">IF(J103="","",MAX(0,J103-1.96*O103/100))</f>
        <v>0.711709847476976</v>
      </c>
      <c r="Q103" s="47" t="n">
        <f aca="false">IF(J103="","",MIN(1,J103+1.96*O103/100))</f>
        <v>0.813194367082411</v>
      </c>
      <c r="R103" s="32" t="str">
        <f aca="false">IF(L103="","",IF(ABS(L103)&lt;=O103,"Yes","No"))</f>
        <v>No</v>
      </c>
      <c r="S103" s="32" t="str">
        <f aca="false">IF(L103="","",IF(ABS(L103)&lt;=1.96*O103,"Yes","No"))</f>
        <v>Yes</v>
      </c>
      <c r="T103" s="66" t="n">
        <f aca="false">IF(D103="","",ROUND(SQRT(((D103+G103)*O103/100)^2+(J103*(D103+G103)*0.09272)^2),0))</f>
        <v>59</v>
      </c>
      <c r="U103" s="32"/>
    </row>
    <row r="104" customFormat="false" ht="15" hidden="false" customHeight="false" outlineLevel="0" collapsed="false">
      <c r="A104" s="32" t="s">
        <v>256</v>
      </c>
      <c r="B104" s="32" t="s">
        <v>258</v>
      </c>
      <c r="C104" s="32" t="s">
        <v>311</v>
      </c>
      <c r="D104" s="66" t="n">
        <v>239</v>
      </c>
      <c r="E104" s="66" t="n">
        <v>218</v>
      </c>
      <c r="F104" s="75" t="n">
        <f aca="false">IF(E104="","",D104-E104)</f>
        <v>21</v>
      </c>
      <c r="G104" s="66" t="n">
        <v>67</v>
      </c>
      <c r="H104" s="66" t="n">
        <v>86</v>
      </c>
      <c r="I104" s="75" t="n">
        <f aca="false">IF(H104="","",G104-H104)</f>
        <v>-19</v>
      </c>
      <c r="J104" s="47" t="n">
        <f aca="false">IF(OR(D104="",D104+G104=0),"",D104/(D104+G104))</f>
        <v>0.781045751633987</v>
      </c>
      <c r="K104" s="47" t="n">
        <f aca="false">IF(E104="","",E104/(E104+H104))</f>
        <v>0.717105263157895</v>
      </c>
      <c r="L104" s="76" t="n">
        <f aca="false">IF(OR(K104="",J104=""),"",(J104-K104)*100)</f>
        <v>6.39404884760922</v>
      </c>
      <c r="M104" s="36" t="n">
        <v>2.96222615270983</v>
      </c>
      <c r="N104" s="36" t="n">
        <v>1.3179649132716</v>
      </c>
      <c r="O104" s="36" t="n">
        <f aca="false">SQRT(M104^2+N104^2)</f>
        <v>3.2421929758133</v>
      </c>
      <c r="P104" s="47" t="n">
        <f aca="false">IF(J104="","",MAX(0,J104-1.96*O104/100))</f>
        <v>0.717498769308046</v>
      </c>
      <c r="Q104" s="47" t="n">
        <f aca="false">IF(J104="","",MIN(1,J104+1.96*O104/100))</f>
        <v>0.844592733959928</v>
      </c>
      <c r="R104" s="32" t="str">
        <f aca="false">IF(L104="","",IF(ABS(L104)&lt;=O104,"Yes","No"))</f>
        <v>No</v>
      </c>
      <c r="S104" s="32" t="str">
        <f aca="false">IF(L104="","",IF(ABS(L104)&lt;=1.96*O104,"Yes","No"))</f>
        <v>No</v>
      </c>
      <c r="T104" s="66" t="n">
        <f aca="false">IF(D104="","",ROUND(SQRT(((D104+G104)*O104/100)^2+(J104*(D104+G104)*0.14577)^2),0))</f>
        <v>36</v>
      </c>
      <c r="U104" s="32"/>
    </row>
    <row r="105" customFormat="false" ht="15" hidden="false" customHeight="false" outlineLevel="0" collapsed="false">
      <c r="A105" s="32" t="s">
        <v>256</v>
      </c>
      <c r="B105" s="32" t="s">
        <v>258</v>
      </c>
      <c r="C105" s="32" t="s">
        <v>312</v>
      </c>
      <c r="D105" s="66" t="n">
        <v>267</v>
      </c>
      <c r="E105" s="66" t="n">
        <v>262</v>
      </c>
      <c r="F105" s="75" t="n">
        <f aca="false">IF(E105="","",D105-E105)</f>
        <v>5</v>
      </c>
      <c r="G105" s="66" t="n">
        <v>73</v>
      </c>
      <c r="H105" s="66" t="n">
        <v>109</v>
      </c>
      <c r="I105" s="75" t="n">
        <f aca="false">IF(H105="","",G105-H105)</f>
        <v>-36</v>
      </c>
      <c r="J105" s="47" t="n">
        <f aca="false">IF(OR(D105="",D105+G105=0),"",D105/(D105+G105))</f>
        <v>0.785294117647059</v>
      </c>
      <c r="K105" s="47" t="n">
        <f aca="false">IF(E105="","",E105/(E105+H105))</f>
        <v>0.706199460916442</v>
      </c>
      <c r="L105" s="76" t="n">
        <f aca="false">IF(OR(K105="",J105=""),"",(J105-K105)*100)</f>
        <v>7.90946567306168</v>
      </c>
      <c r="M105" s="36" t="n">
        <v>2.96222615270983</v>
      </c>
      <c r="N105" s="36" t="n">
        <v>1.3179649132716</v>
      </c>
      <c r="O105" s="36" t="n">
        <f aca="false">SQRT(M105^2+N105^2)</f>
        <v>3.2421929758133</v>
      </c>
      <c r="P105" s="47" t="n">
        <f aca="false">IF(J105="","",MAX(0,J105-1.96*O105/100))</f>
        <v>0.721747135321118</v>
      </c>
      <c r="Q105" s="47" t="n">
        <f aca="false">IF(J105="","",MIN(1,J105+1.96*O105/100))</f>
        <v>0.848841099973</v>
      </c>
      <c r="R105" s="32" t="str">
        <f aca="false">IF(L105="","",IF(ABS(L105)&lt;=O105,"Yes","No"))</f>
        <v>No</v>
      </c>
      <c r="S105" s="32" t="str">
        <f aca="false">IF(L105="","",IF(ABS(L105)&lt;=1.96*O105,"Yes","No"))</f>
        <v>No</v>
      </c>
      <c r="T105" s="66" t="n">
        <f aca="false">IF(D105="","",ROUND(SQRT(((D105+G105)*O105/100)^2+(J105*(D105+G105)*0.14577)^2),0))</f>
        <v>40</v>
      </c>
      <c r="U105" s="32"/>
    </row>
    <row r="106" customFormat="false" ht="15" hidden="false" customHeight="false" outlineLevel="0" collapsed="false">
      <c r="A106" s="32" t="s">
        <v>256</v>
      </c>
      <c r="B106" s="32" t="s">
        <v>258</v>
      </c>
      <c r="C106" s="32" t="s">
        <v>313</v>
      </c>
      <c r="D106" s="66" t="n">
        <v>454</v>
      </c>
      <c r="E106" s="66" t="n">
        <v>424</v>
      </c>
      <c r="F106" s="75" t="n">
        <f aca="false">IF(E106="","",D106-E106)</f>
        <v>30</v>
      </c>
      <c r="G106" s="66" t="n">
        <v>131</v>
      </c>
      <c r="H106" s="66" t="n">
        <v>151</v>
      </c>
      <c r="I106" s="75" t="n">
        <f aca="false">IF(H106="","",G106-H106)</f>
        <v>-20</v>
      </c>
      <c r="J106" s="47" t="n">
        <f aca="false">IF(OR(D106="",D106+G106=0),"",D106/(D106+G106))</f>
        <v>0.776068376068376</v>
      </c>
      <c r="K106" s="47" t="n">
        <f aca="false">IF(E106="","",E106/(E106+H106))</f>
        <v>0.737391304347826</v>
      </c>
      <c r="L106" s="76" t="n">
        <f aca="false">IF(OR(K106="",J106=""),"",(J106-K106)*100)</f>
        <v>3.867707172055</v>
      </c>
      <c r="M106" s="36" t="n">
        <v>2.96222615270983</v>
      </c>
      <c r="N106" s="36" t="n">
        <v>1.3179649132716</v>
      </c>
      <c r="O106" s="36" t="n">
        <f aca="false">SQRT(M106^2+N106^2)</f>
        <v>3.2421929758133</v>
      </c>
      <c r="P106" s="47" t="n">
        <f aca="false">IF(J106="","",MAX(0,J106-1.96*O106/100))</f>
        <v>0.712521393742435</v>
      </c>
      <c r="Q106" s="47" t="n">
        <f aca="false">IF(J106="","",MIN(1,J106+1.96*O106/100))</f>
        <v>0.839615358394317</v>
      </c>
      <c r="R106" s="32" t="str">
        <f aca="false">IF(L106="","",IF(ABS(L106)&lt;=O106,"Yes","No"))</f>
        <v>No</v>
      </c>
      <c r="S106" s="32" t="str">
        <f aca="false">IF(L106="","",IF(ABS(L106)&lt;=1.96*O106,"Yes","No"))</f>
        <v>Yes</v>
      </c>
      <c r="T106" s="66" t="n">
        <f aca="false">IF(D106="","",ROUND(SQRT(((D106+G106)*O106/100)^2+(J106*(D106+G106)*0.14577)^2),0))</f>
        <v>69</v>
      </c>
      <c r="U106" s="32"/>
    </row>
    <row r="107" customFormat="false" ht="15" hidden="false" customHeight="false" outlineLevel="0" collapsed="false">
      <c r="A107" s="32" t="s">
        <v>256</v>
      </c>
      <c r="B107" s="32" t="s">
        <v>258</v>
      </c>
      <c r="C107" s="32" t="s">
        <v>314</v>
      </c>
      <c r="D107" s="66" t="n">
        <v>546</v>
      </c>
      <c r="E107" s="66" t="n">
        <v>565</v>
      </c>
      <c r="F107" s="75" t="n">
        <f aca="false">IF(E107="","",D107-E107)</f>
        <v>-19</v>
      </c>
      <c r="G107" s="66" t="n">
        <v>260</v>
      </c>
      <c r="H107" s="66" t="n">
        <v>277</v>
      </c>
      <c r="I107" s="75" t="n">
        <f aca="false">IF(H107="","",G107-H107)</f>
        <v>-17</v>
      </c>
      <c r="J107" s="47" t="n">
        <f aca="false">IF(OR(D107="",D107+G107=0),"",D107/(D107+G107))</f>
        <v>0.67741935483871</v>
      </c>
      <c r="K107" s="47" t="n">
        <f aca="false">IF(E107="","",E107/(E107+H107))</f>
        <v>0.671021377672209</v>
      </c>
      <c r="L107" s="76" t="n">
        <f aca="false">IF(OR(K107="",J107=""),"",(J107-K107)*100)</f>
        <v>0.639797716650059</v>
      </c>
      <c r="M107" s="36" t="n">
        <v>2.22830071896239</v>
      </c>
      <c r="N107" s="36" t="n">
        <v>1.3179649132716</v>
      </c>
      <c r="O107" s="36" t="n">
        <f aca="false">SQRT(M107^2+N107^2)</f>
        <v>2.58889080626111</v>
      </c>
      <c r="P107" s="47" t="n">
        <f aca="false">IF(J107="","",MAX(0,J107-1.96*O107/100))</f>
        <v>0.626677095035992</v>
      </c>
      <c r="Q107" s="47" t="n">
        <f aca="false">IF(J107="","",MIN(1,J107+1.96*O107/100))</f>
        <v>0.728161614641427</v>
      </c>
      <c r="R107" s="32" t="str">
        <f aca="false">IF(L107="","",IF(ABS(L107)&lt;=O107,"Yes","No"))</f>
        <v>Yes</v>
      </c>
      <c r="S107" s="32" t="str">
        <f aca="false">IF(L107="","",IF(ABS(L107)&lt;=1.96*O107,"Yes","No"))</f>
        <v>Yes</v>
      </c>
      <c r="T107" s="66" t="n">
        <f aca="false">IF(D107="","",ROUND(SQRT(((D107+G107)*O107/100)^2+(J107*(D107+G107)*0.09272)^2),0))</f>
        <v>55</v>
      </c>
      <c r="U107" s="32"/>
    </row>
    <row r="108" customFormat="false" ht="15" hidden="false" customHeight="false" outlineLevel="0" collapsed="false">
      <c r="A108" s="32" t="s">
        <v>256</v>
      </c>
      <c r="B108" s="32" t="s">
        <v>258</v>
      </c>
      <c r="C108" s="32" t="s">
        <v>315</v>
      </c>
      <c r="D108" s="66" t="n">
        <v>261</v>
      </c>
      <c r="E108" s="66" t="n">
        <v>260</v>
      </c>
      <c r="F108" s="75" t="n">
        <f aca="false">IF(E108="","",D108-E108)</f>
        <v>1</v>
      </c>
      <c r="G108" s="66" t="n">
        <v>99</v>
      </c>
      <c r="H108" s="66" t="n">
        <v>121</v>
      </c>
      <c r="I108" s="75" t="n">
        <f aca="false">IF(H108="","",G108-H108)</f>
        <v>-22</v>
      </c>
      <c r="J108" s="47" t="n">
        <f aca="false">IF(OR(D108="",D108+G108=0),"",D108/(D108+G108))</f>
        <v>0.725</v>
      </c>
      <c r="K108" s="47" t="n">
        <f aca="false">IF(E108="","",E108/(E108+H108))</f>
        <v>0.68241469816273</v>
      </c>
      <c r="L108" s="76" t="n">
        <f aca="false">IF(OR(K108="",J108=""),"",(J108-K108)*100)</f>
        <v>4.25853018372703</v>
      </c>
      <c r="M108" s="36" t="n">
        <v>2.96222615270983</v>
      </c>
      <c r="N108" s="36" t="n">
        <v>1.3179649132716</v>
      </c>
      <c r="O108" s="36" t="n">
        <f aca="false">SQRT(M108^2+N108^2)</f>
        <v>3.2421929758133</v>
      </c>
      <c r="P108" s="47" t="n">
        <f aca="false">IF(J108="","",MAX(0,J108-1.96*O108/100))</f>
        <v>0.661453017674059</v>
      </c>
      <c r="Q108" s="47" t="n">
        <f aca="false">IF(J108="","",MIN(1,J108+1.96*O108/100))</f>
        <v>0.788546982325941</v>
      </c>
      <c r="R108" s="32" t="str">
        <f aca="false">IF(L108="","",IF(ABS(L108)&lt;=O108,"Yes","No"))</f>
        <v>No</v>
      </c>
      <c r="S108" s="32" t="str">
        <f aca="false">IF(L108="","",IF(ABS(L108)&lt;=1.96*O108,"Yes","No"))</f>
        <v>Yes</v>
      </c>
      <c r="T108" s="66" t="n">
        <f aca="false">IF(D108="","",ROUND(SQRT(((D108+G108)*O108/100)^2+(J108*(D108+G108)*0.14577)^2),0))</f>
        <v>40</v>
      </c>
      <c r="U108" s="32"/>
    </row>
    <row r="109" customFormat="false" ht="15" hidden="false" customHeight="false" outlineLevel="0" collapsed="false">
      <c r="A109" s="32" t="s">
        <v>256</v>
      </c>
      <c r="B109" s="32" t="s">
        <v>258</v>
      </c>
      <c r="C109" s="32" t="s">
        <v>316</v>
      </c>
      <c r="D109" s="66" t="n">
        <v>361</v>
      </c>
      <c r="E109" s="66" t="n">
        <v>317</v>
      </c>
      <c r="F109" s="75" t="n">
        <f aca="false">IF(E109="","",D109-E109)</f>
        <v>44</v>
      </c>
      <c r="G109" s="66" t="n">
        <v>115</v>
      </c>
      <c r="H109" s="66" t="n">
        <v>152</v>
      </c>
      <c r="I109" s="75" t="n">
        <f aca="false">IF(H109="","",G109-H109)</f>
        <v>-37</v>
      </c>
      <c r="J109" s="47" t="n">
        <f aca="false">IF(OR(D109="",D109+G109=0),"",D109/(D109+G109))</f>
        <v>0.758403361344538</v>
      </c>
      <c r="K109" s="47" t="n">
        <f aca="false">IF(E109="","",E109/(E109+H109))</f>
        <v>0.67590618336887</v>
      </c>
      <c r="L109" s="76" t="n">
        <f aca="false">IF(OR(K109="",J109=""),"",(J109-K109)*100)</f>
        <v>8.24971779756678</v>
      </c>
      <c r="M109" s="36" t="n">
        <v>2.96222615270983</v>
      </c>
      <c r="N109" s="36" t="n">
        <v>1.3179649132716</v>
      </c>
      <c r="O109" s="36" t="n">
        <f aca="false">SQRT(M109^2+N109^2)</f>
        <v>3.2421929758133</v>
      </c>
      <c r="P109" s="47" t="n">
        <f aca="false">IF(J109="","",MAX(0,J109-1.96*O109/100))</f>
        <v>0.694856379018597</v>
      </c>
      <c r="Q109" s="47" t="n">
        <f aca="false">IF(J109="","",MIN(1,J109+1.96*O109/100))</f>
        <v>0.821950343670479</v>
      </c>
      <c r="R109" s="32" t="str">
        <f aca="false">IF(L109="","",IF(ABS(L109)&lt;=O109,"Yes","No"))</f>
        <v>No</v>
      </c>
      <c r="S109" s="32" t="str">
        <f aca="false">IF(L109="","",IF(ABS(L109)&lt;=1.96*O109,"Yes","No"))</f>
        <v>No</v>
      </c>
      <c r="T109" s="66" t="n">
        <f aca="false">IF(D109="","",ROUND(SQRT(((D109+G109)*O109/100)^2+(J109*(D109+G109)*0.14577)^2),0))</f>
        <v>55</v>
      </c>
      <c r="U109" s="32"/>
    </row>
    <row r="110" customFormat="false" ht="15" hidden="false" customHeight="false" outlineLevel="0" collapsed="false">
      <c r="A110" s="32" t="s">
        <v>256</v>
      </c>
      <c r="B110" s="32" t="s">
        <v>258</v>
      </c>
      <c r="C110" s="32" t="s">
        <v>317</v>
      </c>
      <c r="D110" s="66" t="n">
        <v>428</v>
      </c>
      <c r="E110" s="66" t="n">
        <v>424</v>
      </c>
      <c r="F110" s="75" t="n">
        <f aca="false">IF(E110="","",D110-E110)</f>
        <v>4</v>
      </c>
      <c r="G110" s="66" t="n">
        <v>258</v>
      </c>
      <c r="H110" s="66" t="n">
        <v>264</v>
      </c>
      <c r="I110" s="75" t="n">
        <f aca="false">IF(H110="","",G110-H110)</f>
        <v>-6</v>
      </c>
      <c r="J110" s="47" t="n">
        <f aca="false">IF(OR(D110="",D110+G110=0),"",D110/(D110+G110))</f>
        <v>0.623906705539359</v>
      </c>
      <c r="K110" s="47" t="n">
        <f aca="false">IF(E110="","",E110/(E110+H110))</f>
        <v>0.616279069767442</v>
      </c>
      <c r="L110" s="76" t="n">
        <f aca="false">IF(OR(K110="",J110=""),"",(J110-K110)*100)</f>
        <v>0.762763577191672</v>
      </c>
      <c r="M110" s="36" t="n">
        <v>2.96222615270983</v>
      </c>
      <c r="N110" s="36" t="n">
        <v>1.3179649132716</v>
      </c>
      <c r="O110" s="36" t="n">
        <f aca="false">SQRT(M110^2+N110^2)</f>
        <v>3.2421929758133</v>
      </c>
      <c r="P110" s="47" t="n">
        <f aca="false">IF(J110="","",MAX(0,J110-1.96*O110/100))</f>
        <v>0.560359723213418</v>
      </c>
      <c r="Q110" s="47" t="n">
        <f aca="false">IF(J110="","",MIN(1,J110+1.96*O110/100))</f>
        <v>0.687453687865299</v>
      </c>
      <c r="R110" s="32" t="str">
        <f aca="false">IF(L110="","",IF(ABS(L110)&lt;=O110,"Yes","No"))</f>
        <v>Yes</v>
      </c>
      <c r="S110" s="32" t="str">
        <f aca="false">IF(L110="","",IF(ABS(L110)&lt;=1.96*O110,"Yes","No"))</f>
        <v>Yes</v>
      </c>
      <c r="T110" s="66" t="n">
        <f aca="false">IF(D110="","",ROUND(SQRT(((D110+G110)*O110/100)^2+(J110*(D110+G110)*0.14577)^2),0))</f>
        <v>66</v>
      </c>
      <c r="U110" s="32"/>
    </row>
    <row r="111" customFormat="false" ht="15" hidden="false" customHeight="false" outlineLevel="0" collapsed="false">
      <c r="A111" s="32" t="s">
        <v>256</v>
      </c>
      <c r="B111" s="32" t="s">
        <v>258</v>
      </c>
      <c r="C111" s="32" t="s">
        <v>318</v>
      </c>
      <c r="D111" s="66" t="n">
        <v>503</v>
      </c>
      <c r="E111" s="66" t="n">
        <v>469</v>
      </c>
      <c r="F111" s="75" t="n">
        <f aca="false">IF(E111="","",D111-E111)</f>
        <v>34</v>
      </c>
      <c r="G111" s="66" t="n">
        <v>144</v>
      </c>
      <c r="H111" s="66" t="n">
        <v>215</v>
      </c>
      <c r="I111" s="75" t="n">
        <f aca="false">IF(H111="","",G111-H111)</f>
        <v>-71</v>
      </c>
      <c r="J111" s="47" t="n">
        <f aca="false">IF(OR(D111="",D111+G111=0),"",D111/(D111+G111))</f>
        <v>0.777434312210201</v>
      </c>
      <c r="K111" s="47" t="n">
        <f aca="false">IF(E111="","",E111/(E111+H111))</f>
        <v>0.685672514619883</v>
      </c>
      <c r="L111" s="76" t="n">
        <f aca="false">IF(OR(K111="",J111=""),"",(J111-K111)*100)</f>
        <v>9.17617975903179</v>
      </c>
      <c r="M111" s="36" t="n">
        <v>2.96222615270983</v>
      </c>
      <c r="N111" s="36" t="n">
        <v>1.3179649132716</v>
      </c>
      <c r="O111" s="36" t="n">
        <f aca="false">SQRT(M111^2+N111^2)</f>
        <v>3.2421929758133</v>
      </c>
      <c r="P111" s="47" t="n">
        <f aca="false">IF(J111="","",MAX(0,J111-1.96*O111/100))</f>
        <v>0.71388732988426</v>
      </c>
      <c r="Q111" s="47" t="n">
        <f aca="false">IF(J111="","",MIN(1,J111+1.96*O111/100))</f>
        <v>0.840981294536142</v>
      </c>
      <c r="R111" s="32" t="str">
        <f aca="false">IF(L111="","",IF(ABS(L111)&lt;=O111,"Yes","No"))</f>
        <v>No</v>
      </c>
      <c r="S111" s="32" t="str">
        <f aca="false">IF(L111="","",IF(ABS(L111)&lt;=1.96*O111,"Yes","No"))</f>
        <v>No</v>
      </c>
      <c r="T111" s="66" t="n">
        <f aca="false">IF(D111="","",ROUND(SQRT(((D111+G111)*O111/100)^2+(J111*(D111+G111)*0.14577)^2),0))</f>
        <v>76</v>
      </c>
      <c r="U111" s="32"/>
    </row>
    <row r="112" customFormat="false" ht="15" hidden="false" customHeight="false" outlineLevel="0" collapsed="false">
      <c r="A112" s="32" t="s">
        <v>256</v>
      </c>
      <c r="B112" s="32" t="s">
        <v>319</v>
      </c>
      <c r="C112" s="32" t="s">
        <v>320</v>
      </c>
      <c r="D112" s="66" t="n">
        <v>630</v>
      </c>
      <c r="E112" s="66" t="n">
        <v>598</v>
      </c>
      <c r="F112" s="75" t="n">
        <f aca="false">IF(E112="","",D112-E112)</f>
        <v>32</v>
      </c>
      <c r="G112" s="66" t="n">
        <v>249</v>
      </c>
      <c r="H112" s="66" t="n">
        <v>253</v>
      </c>
      <c r="I112" s="75" t="n">
        <f aca="false">IF(H112="","",G112-H112)</f>
        <v>-4</v>
      </c>
      <c r="J112" s="47" t="n">
        <f aca="false">IF(OR(D112="",D112+G112=0),"",D112/(D112+G112))</f>
        <v>0.716723549488055</v>
      </c>
      <c r="K112" s="47" t="n">
        <f aca="false">IF(E112="","",E112/(E112+H112))</f>
        <v>0.702702702702703</v>
      </c>
      <c r="L112" s="76" t="n">
        <f aca="false">IF(OR(K112="",J112=""),"",(J112-K112)*100)</f>
        <v>1.40208467853519</v>
      </c>
      <c r="M112" s="36" t="n">
        <v>2.22830071896239</v>
      </c>
      <c r="N112" s="36" t="n">
        <v>1.3179649132716</v>
      </c>
      <c r="O112" s="36" t="n">
        <f aca="false">SQRT(M112^2+N112^2)</f>
        <v>2.58889080626111</v>
      </c>
      <c r="P112" s="47" t="n">
        <f aca="false">IF(J112="","",MAX(0,J112-1.96*O112/100))</f>
        <v>0.665981289685337</v>
      </c>
      <c r="Q112" s="47" t="n">
        <f aca="false">IF(J112="","",MIN(1,J112+1.96*O112/100))</f>
        <v>0.767465809290772</v>
      </c>
      <c r="R112" s="32" t="str">
        <f aca="false">IF(L112="","",IF(ABS(L112)&lt;=O112,"Yes","No"))</f>
        <v>Yes</v>
      </c>
      <c r="S112" s="32" t="str">
        <f aca="false">IF(L112="","",IF(ABS(L112)&lt;=1.96*O112,"Yes","No"))</f>
        <v>Yes</v>
      </c>
      <c r="T112" s="66" t="n">
        <f aca="false">IF(D112="","",ROUND(SQRT(((D112+G112)*O112/100)^2+(J112*(D112+G112)*0.09272)^2),0))</f>
        <v>63</v>
      </c>
      <c r="U112" s="32"/>
    </row>
    <row r="113" customFormat="false" ht="15" hidden="false" customHeight="false" outlineLevel="0" collapsed="false">
      <c r="A113" s="32" t="s">
        <v>256</v>
      </c>
      <c r="B113" s="32" t="s">
        <v>319</v>
      </c>
      <c r="C113" s="32" t="s">
        <v>321</v>
      </c>
      <c r="D113" s="66" t="n">
        <v>442</v>
      </c>
      <c r="E113" s="66" t="n">
        <v>420</v>
      </c>
      <c r="F113" s="75" t="n">
        <f aca="false">IF(E113="","",D113-E113)</f>
        <v>22</v>
      </c>
      <c r="G113" s="66" t="n">
        <v>208</v>
      </c>
      <c r="H113" s="66" t="n">
        <v>214</v>
      </c>
      <c r="I113" s="75" t="n">
        <f aca="false">IF(H113="","",G113-H113)</f>
        <v>-6</v>
      </c>
      <c r="J113" s="47" t="n">
        <f aca="false">IF(OR(D113="",D113+G113=0),"",D113/(D113+G113))</f>
        <v>0.68</v>
      </c>
      <c r="K113" s="47" t="n">
        <f aca="false">IF(E113="","",E113/(E113+H113))</f>
        <v>0.662460567823344</v>
      </c>
      <c r="L113" s="76" t="n">
        <f aca="false">IF(OR(K113="",J113=""),"",(J113-K113)*100)</f>
        <v>1.75394321766562</v>
      </c>
      <c r="M113" s="36" t="n">
        <v>2.96222615270983</v>
      </c>
      <c r="N113" s="36" t="n">
        <v>1.3179649132716</v>
      </c>
      <c r="O113" s="36" t="n">
        <f aca="false">SQRT(M113^2+N113^2)</f>
        <v>3.2421929758133</v>
      </c>
      <c r="P113" s="47" t="n">
        <f aca="false">IF(J113="","",MAX(0,J113-1.96*O113/100))</f>
        <v>0.616453017674059</v>
      </c>
      <c r="Q113" s="47" t="n">
        <f aca="false">IF(J113="","",MIN(1,J113+1.96*O113/100))</f>
        <v>0.743546982325941</v>
      </c>
      <c r="R113" s="32" t="str">
        <f aca="false">IF(L113="","",IF(ABS(L113)&lt;=O113,"Yes","No"))</f>
        <v>Yes</v>
      </c>
      <c r="S113" s="32" t="str">
        <f aca="false">IF(L113="","",IF(ABS(L113)&lt;=1.96*O113,"Yes","No"))</f>
        <v>Yes</v>
      </c>
      <c r="T113" s="66" t="n">
        <f aca="false">IF(D113="","",ROUND(SQRT(((D113+G113)*O113/100)^2+(J113*(D113+G113)*0.14577)^2),0))</f>
        <v>68</v>
      </c>
      <c r="U113" s="32"/>
    </row>
    <row r="114" customFormat="false" ht="15" hidden="false" customHeight="false" outlineLevel="0" collapsed="false">
      <c r="A114" s="32" t="s">
        <v>256</v>
      </c>
      <c r="B114" s="32" t="s">
        <v>319</v>
      </c>
      <c r="C114" s="32" t="s">
        <v>322</v>
      </c>
      <c r="D114" s="66" t="n">
        <v>455</v>
      </c>
      <c r="E114" s="66" t="n">
        <v>438</v>
      </c>
      <c r="F114" s="75" t="n">
        <f aca="false">IF(E114="","",D114-E114)</f>
        <v>17</v>
      </c>
      <c r="G114" s="66" t="n">
        <v>178</v>
      </c>
      <c r="H114" s="66" t="n">
        <v>176</v>
      </c>
      <c r="I114" s="75" t="n">
        <f aca="false">IF(H114="","",G114-H114)</f>
        <v>2</v>
      </c>
      <c r="J114" s="47" t="n">
        <f aca="false">IF(OR(D114="",D114+G114=0),"",D114/(D114+G114))</f>
        <v>0.718799368088468</v>
      </c>
      <c r="K114" s="47" t="n">
        <f aca="false">IF(E114="","",E114/(E114+H114))</f>
        <v>0.713355048859935</v>
      </c>
      <c r="L114" s="76" t="n">
        <f aca="false">IF(OR(K114="",J114=""),"",(J114-K114)*100)</f>
        <v>0.544431922853272</v>
      </c>
      <c r="M114" s="36" t="n">
        <v>2.96222615270983</v>
      </c>
      <c r="N114" s="36" t="n">
        <v>1.3179649132716</v>
      </c>
      <c r="O114" s="36" t="n">
        <f aca="false">SQRT(M114^2+N114^2)</f>
        <v>3.2421929758133</v>
      </c>
      <c r="P114" s="47" t="n">
        <f aca="false">IF(J114="","",MAX(0,J114-1.96*O114/100))</f>
        <v>0.655252385762527</v>
      </c>
      <c r="Q114" s="47" t="n">
        <f aca="false">IF(J114="","",MIN(1,J114+1.96*O114/100))</f>
        <v>0.782346350414408</v>
      </c>
      <c r="R114" s="32" t="str">
        <f aca="false">IF(L114="","",IF(ABS(L114)&lt;=O114,"Yes","No"))</f>
        <v>Yes</v>
      </c>
      <c r="S114" s="32" t="str">
        <f aca="false">IF(L114="","",IF(ABS(L114)&lt;=1.96*O114,"Yes","No"))</f>
        <v>Yes</v>
      </c>
      <c r="T114" s="66" t="n">
        <f aca="false">IF(D114="","",ROUND(SQRT(((D114+G114)*O114/100)^2+(J114*(D114+G114)*0.14577)^2),0))</f>
        <v>69</v>
      </c>
      <c r="U114" s="32"/>
    </row>
    <row r="115" customFormat="false" ht="15" hidden="false" customHeight="false" outlineLevel="0" collapsed="false">
      <c r="A115" s="32" t="s">
        <v>256</v>
      </c>
      <c r="B115" s="32" t="s">
        <v>319</v>
      </c>
      <c r="C115" s="32" t="s">
        <v>323</v>
      </c>
      <c r="D115" s="66" t="n">
        <v>471</v>
      </c>
      <c r="E115" s="66" t="n">
        <v>463</v>
      </c>
      <c r="F115" s="75" t="n">
        <f aca="false">IF(E115="","",D115-E115)</f>
        <v>8</v>
      </c>
      <c r="G115" s="66" t="n">
        <v>217</v>
      </c>
      <c r="H115" s="66" t="n">
        <v>219</v>
      </c>
      <c r="I115" s="75" t="n">
        <f aca="false">IF(H115="","",G115-H115)</f>
        <v>-2</v>
      </c>
      <c r="J115" s="47" t="n">
        <f aca="false">IF(OR(D115="",D115+G115=0),"",D115/(D115+G115))</f>
        <v>0.684593023255814</v>
      </c>
      <c r="K115" s="47" t="n">
        <f aca="false">IF(E115="","",E115/(E115+H115))</f>
        <v>0.678885630498534</v>
      </c>
      <c r="L115" s="76" t="n">
        <f aca="false">IF(OR(K115="",J115=""),"",(J115-K115)*100)</f>
        <v>0.570739275728027</v>
      </c>
      <c r="M115" s="36" t="n">
        <v>2.96222615270983</v>
      </c>
      <c r="N115" s="36" t="n">
        <v>1.3179649132716</v>
      </c>
      <c r="O115" s="36" t="n">
        <f aca="false">SQRT(M115^2+N115^2)</f>
        <v>3.2421929758133</v>
      </c>
      <c r="P115" s="47" t="n">
        <f aca="false">IF(J115="","",MAX(0,J115-1.96*O115/100))</f>
        <v>0.621046040929873</v>
      </c>
      <c r="Q115" s="47" t="n">
        <f aca="false">IF(J115="","",MIN(1,J115+1.96*O115/100))</f>
        <v>0.748140005581755</v>
      </c>
      <c r="R115" s="32" t="str">
        <f aca="false">IF(L115="","",IF(ABS(L115)&lt;=O115,"Yes","No"))</f>
        <v>Yes</v>
      </c>
      <c r="S115" s="32" t="str">
        <f aca="false">IF(L115="","",IF(ABS(L115)&lt;=1.96*O115,"Yes","No"))</f>
        <v>Yes</v>
      </c>
      <c r="T115" s="66" t="n">
        <f aca="false">IF(D115="","",ROUND(SQRT(((D115+G115)*O115/100)^2+(J115*(D115+G115)*0.14577)^2),0))</f>
        <v>72</v>
      </c>
      <c r="U115" s="32"/>
    </row>
    <row r="116" customFormat="false" ht="15" hidden="false" customHeight="false" outlineLevel="0" collapsed="false">
      <c r="A116" s="32" t="s">
        <v>256</v>
      </c>
      <c r="B116" s="32" t="s">
        <v>319</v>
      </c>
      <c r="C116" s="32" t="s">
        <v>324</v>
      </c>
      <c r="D116" s="66" t="n">
        <v>820</v>
      </c>
      <c r="E116" s="66" t="n">
        <v>782</v>
      </c>
      <c r="F116" s="75" t="n">
        <f aca="false">IF(E116="","",D116-E116)</f>
        <v>38</v>
      </c>
      <c r="G116" s="66" t="n">
        <v>443</v>
      </c>
      <c r="H116" s="66" t="n">
        <v>404</v>
      </c>
      <c r="I116" s="75" t="n">
        <f aca="false">IF(H116="","",G116-H116)</f>
        <v>39</v>
      </c>
      <c r="J116" s="47" t="n">
        <f aca="false">IF(OR(D116="",D116+G116=0),"",D116/(D116+G116))</f>
        <v>0.649247822644497</v>
      </c>
      <c r="K116" s="47" t="n">
        <f aca="false">IF(E116="","",E116/(E116+H116))</f>
        <v>0.659359190556492</v>
      </c>
      <c r="L116" s="76" t="n">
        <f aca="false">IF(OR(K116="",J116=""),"",(J116-K116)*100)</f>
        <v>-1.01113679119952</v>
      </c>
      <c r="M116" s="36" t="n">
        <v>2.22450398566879</v>
      </c>
      <c r="N116" s="36" t="n">
        <v>1.3179649132716</v>
      </c>
      <c r="O116" s="36" t="n">
        <f aca="false">SQRT(M116^2+N116^2)</f>
        <v>2.58562361817635</v>
      </c>
      <c r="P116" s="47" t="n">
        <f aca="false">IF(J116="","",MAX(0,J116-1.96*O116/100))</f>
        <v>0.598569599728241</v>
      </c>
      <c r="Q116" s="47" t="n">
        <f aca="false">IF(J116="","",MIN(1,J116+1.96*O116/100))</f>
        <v>0.699926045560754</v>
      </c>
      <c r="R116" s="32" t="str">
        <f aca="false">IF(L116="","",IF(ABS(L116)&lt;=O116,"Yes","No"))</f>
        <v>Yes</v>
      </c>
      <c r="S116" s="32" t="str">
        <f aca="false">IF(L116="","",IF(ABS(L116)&lt;=1.96*O116,"Yes","No"))</f>
        <v>Yes</v>
      </c>
      <c r="T116" s="66" t="n">
        <f aca="false">IF(D116="","",ROUND(SQRT(((D116+G116)*O116/100)^2+(J116*(D116+G116)*0.07717)^2),0))</f>
        <v>71</v>
      </c>
      <c r="U116" s="32"/>
    </row>
    <row r="117" customFormat="false" ht="15" hidden="false" customHeight="false" outlineLevel="0" collapsed="false">
      <c r="A117" s="32" t="s">
        <v>256</v>
      </c>
      <c r="B117" s="32" t="s">
        <v>319</v>
      </c>
      <c r="C117" s="32" t="s">
        <v>325</v>
      </c>
      <c r="D117" s="66" t="n">
        <v>522</v>
      </c>
      <c r="E117" s="66" t="n">
        <v>503</v>
      </c>
      <c r="F117" s="75" t="n">
        <f aca="false">IF(E117="","",D117-E117)</f>
        <v>19</v>
      </c>
      <c r="G117" s="66" t="n">
        <v>321</v>
      </c>
      <c r="H117" s="66" t="n">
        <v>318</v>
      </c>
      <c r="I117" s="75" t="n">
        <f aca="false">IF(H117="","",G117-H117)</f>
        <v>3</v>
      </c>
      <c r="J117" s="47" t="n">
        <f aca="false">IF(OR(D117="",D117+G117=0),"",D117/(D117+G117))</f>
        <v>0.619217081850534</v>
      </c>
      <c r="K117" s="47" t="n">
        <f aca="false">IF(E117="","",E117/(E117+H117))</f>
        <v>0.612667478684531</v>
      </c>
      <c r="L117" s="76" t="n">
        <f aca="false">IF(OR(K117="",J117=""),"",(J117-K117)*100)</f>
        <v>0.654960316600273</v>
      </c>
      <c r="M117" s="36" t="n">
        <v>2.22830071896239</v>
      </c>
      <c r="N117" s="36" t="n">
        <v>1.3179649132716</v>
      </c>
      <c r="O117" s="36" t="n">
        <f aca="false">SQRT(M117^2+N117^2)</f>
        <v>2.58889080626111</v>
      </c>
      <c r="P117" s="47" t="n">
        <f aca="false">IF(J117="","",MAX(0,J117-1.96*O117/100))</f>
        <v>0.568474822047816</v>
      </c>
      <c r="Q117" s="47" t="n">
        <f aca="false">IF(J117="","",MIN(1,J117+1.96*O117/100))</f>
        <v>0.669959341653252</v>
      </c>
      <c r="R117" s="32" t="str">
        <f aca="false">IF(L117="","",IF(ABS(L117)&lt;=O117,"Yes","No"))</f>
        <v>Yes</v>
      </c>
      <c r="S117" s="32" t="str">
        <f aca="false">IF(L117="","",IF(ABS(L117)&lt;=1.96*O117,"Yes","No"))</f>
        <v>Yes</v>
      </c>
      <c r="T117" s="66" t="n">
        <f aca="false">IF(D117="","",ROUND(SQRT(((D117+G117)*O117/100)^2+(J117*(D117+G117)*0.09272)^2),0))</f>
        <v>53</v>
      </c>
      <c r="U117" s="32"/>
    </row>
    <row r="118" customFormat="false" ht="15" hidden="false" customHeight="false" outlineLevel="0" collapsed="false">
      <c r="A118" s="32" t="s">
        <v>256</v>
      </c>
      <c r="B118" s="32" t="s">
        <v>319</v>
      </c>
      <c r="C118" s="32" t="s">
        <v>326</v>
      </c>
      <c r="D118" s="66" t="n">
        <v>604</v>
      </c>
      <c r="E118" s="66" t="n">
        <v>597</v>
      </c>
      <c r="F118" s="75" t="n">
        <f aca="false">IF(E118="","",D118-E118)</f>
        <v>7</v>
      </c>
      <c r="G118" s="66" t="n">
        <v>429</v>
      </c>
      <c r="H118" s="66" t="n">
        <v>396</v>
      </c>
      <c r="I118" s="75" t="n">
        <f aca="false">IF(H118="","",G118-H118)</f>
        <v>33</v>
      </c>
      <c r="J118" s="47" t="n">
        <f aca="false">IF(OR(D118="",D118+G118=0),"",D118/(D118+G118))</f>
        <v>0.584704743465634</v>
      </c>
      <c r="K118" s="47" t="n">
        <f aca="false">IF(E118="","",E118/(E118+H118))</f>
        <v>0.601208459214502</v>
      </c>
      <c r="L118" s="76" t="n">
        <f aca="false">IF(OR(K118="",J118=""),"",(J118-K118)*100)</f>
        <v>-1.65037157488674</v>
      </c>
      <c r="M118" s="36" t="n">
        <v>2.22830071896239</v>
      </c>
      <c r="N118" s="36" t="n">
        <v>1.3179649132716</v>
      </c>
      <c r="O118" s="36" t="n">
        <f aca="false">SQRT(M118^2+N118^2)</f>
        <v>2.58889080626111</v>
      </c>
      <c r="P118" s="47" t="n">
        <f aca="false">IF(J118="","",MAX(0,J118-1.96*O118/100))</f>
        <v>0.533962483662916</v>
      </c>
      <c r="Q118" s="47" t="n">
        <f aca="false">IF(J118="","",MIN(1,J118+1.96*O118/100))</f>
        <v>0.635447003268352</v>
      </c>
      <c r="R118" s="32" t="str">
        <f aca="false">IF(L118="","",IF(ABS(L118)&lt;=O118,"Yes","No"))</f>
        <v>Yes</v>
      </c>
      <c r="S118" s="32" t="str">
        <f aca="false">IF(L118="","",IF(ABS(L118)&lt;=1.96*O118,"Yes","No"))</f>
        <v>Yes</v>
      </c>
      <c r="T118" s="66" t="n">
        <f aca="false">IF(D118="","",ROUND(SQRT(((D118+G118)*O118/100)^2+(J118*(D118+G118)*0.09272)^2),0))</f>
        <v>62</v>
      </c>
      <c r="U118" s="32"/>
    </row>
    <row r="119" customFormat="false" ht="15" hidden="false" customHeight="false" outlineLevel="0" collapsed="false">
      <c r="A119" s="32" t="s">
        <v>256</v>
      </c>
      <c r="B119" s="32" t="s">
        <v>319</v>
      </c>
      <c r="C119" s="32" t="s">
        <v>327</v>
      </c>
      <c r="D119" s="66" t="n">
        <v>665</v>
      </c>
      <c r="E119" s="66" t="n">
        <v>678</v>
      </c>
      <c r="F119" s="75" t="n">
        <f aca="false">IF(E119="","",D119-E119)</f>
        <v>-13</v>
      </c>
      <c r="G119" s="66" t="n">
        <v>442</v>
      </c>
      <c r="H119" s="66" t="n">
        <v>451</v>
      </c>
      <c r="I119" s="75" t="n">
        <f aca="false">IF(H119="","",G119-H119)</f>
        <v>-9</v>
      </c>
      <c r="J119" s="47" t="n">
        <f aca="false">IF(OR(D119="",D119+G119=0),"",D119/(D119+G119))</f>
        <v>0.600722673893406</v>
      </c>
      <c r="K119" s="47" t="n">
        <f aca="false">IF(E119="","",E119/(E119+H119))</f>
        <v>0.600531443755536</v>
      </c>
      <c r="L119" s="76" t="n">
        <f aca="false">IF(OR(K119="",J119=""),"",(J119-K119)*100)</f>
        <v>0.0191230137869702</v>
      </c>
      <c r="M119" s="36" t="n">
        <v>2.22830071896239</v>
      </c>
      <c r="N119" s="36" t="n">
        <v>1.3179649132716</v>
      </c>
      <c r="O119" s="36" t="n">
        <f aca="false">SQRT(M119^2+N119^2)</f>
        <v>2.58889080626111</v>
      </c>
      <c r="P119" s="47" t="n">
        <f aca="false">IF(J119="","",MAX(0,J119-1.96*O119/100))</f>
        <v>0.549980414090688</v>
      </c>
      <c r="Q119" s="47" t="n">
        <f aca="false">IF(J119="","",MIN(1,J119+1.96*O119/100))</f>
        <v>0.651464933696123</v>
      </c>
      <c r="R119" s="32" t="str">
        <f aca="false">IF(L119="","",IF(ABS(L119)&lt;=O119,"Yes","No"))</f>
        <v>Yes</v>
      </c>
      <c r="S119" s="32" t="str">
        <f aca="false">IF(L119="","",IF(ABS(L119)&lt;=1.96*O119,"Yes","No"))</f>
        <v>Yes</v>
      </c>
      <c r="T119" s="66" t="n">
        <f aca="false">IF(D119="","",ROUND(SQRT(((D119+G119)*O119/100)^2+(J119*(D119+G119)*0.09272)^2),0))</f>
        <v>68</v>
      </c>
      <c r="U119" s="32"/>
    </row>
    <row r="120" customFormat="false" ht="15" hidden="false" customHeight="false" outlineLevel="0" collapsed="false">
      <c r="A120" s="32" t="s">
        <v>256</v>
      </c>
      <c r="B120" s="32" t="s">
        <v>319</v>
      </c>
      <c r="C120" s="32" t="s">
        <v>328</v>
      </c>
      <c r="D120" s="66" t="n">
        <v>532</v>
      </c>
      <c r="E120" s="66" t="n">
        <v>524</v>
      </c>
      <c r="F120" s="75" t="n">
        <f aca="false">IF(E120="","",D120-E120)</f>
        <v>8</v>
      </c>
      <c r="G120" s="66" t="n">
        <v>333</v>
      </c>
      <c r="H120" s="66" t="n">
        <v>327</v>
      </c>
      <c r="I120" s="75" t="n">
        <f aca="false">IF(H120="","",G120-H120)</f>
        <v>6</v>
      </c>
      <c r="J120" s="47" t="n">
        <f aca="false">IF(OR(D120="",D120+G120=0),"",D120/(D120+G120))</f>
        <v>0.615028901734104</v>
      </c>
      <c r="K120" s="47" t="n">
        <f aca="false">IF(E120="","",E120/(E120+H120))</f>
        <v>0.615746180963572</v>
      </c>
      <c r="L120" s="76" t="n">
        <f aca="false">IF(OR(K120="",J120=""),"",(J120-K120)*100)</f>
        <v>-0.0717279229468182</v>
      </c>
      <c r="M120" s="36" t="n">
        <v>2.22830071896239</v>
      </c>
      <c r="N120" s="36" t="n">
        <v>1.3179649132716</v>
      </c>
      <c r="O120" s="36" t="n">
        <f aca="false">SQRT(M120^2+N120^2)</f>
        <v>2.58889080626111</v>
      </c>
      <c r="P120" s="47" t="n">
        <f aca="false">IF(J120="","",MAX(0,J120-1.96*O120/100))</f>
        <v>0.564286641931386</v>
      </c>
      <c r="Q120" s="47" t="n">
        <f aca="false">IF(J120="","",MIN(1,J120+1.96*O120/100))</f>
        <v>0.665771161536822</v>
      </c>
      <c r="R120" s="32" t="str">
        <f aca="false">IF(L120="","",IF(ABS(L120)&lt;=O120,"Yes","No"))</f>
        <v>Yes</v>
      </c>
      <c r="S120" s="32" t="str">
        <f aca="false">IF(L120="","",IF(ABS(L120)&lt;=1.96*O120,"Yes","No"))</f>
        <v>Yes</v>
      </c>
      <c r="T120" s="66" t="n">
        <f aca="false">IF(D120="","",ROUND(SQRT(((D120+G120)*O120/100)^2+(J120*(D120+G120)*0.09272)^2),0))</f>
        <v>54</v>
      </c>
      <c r="U120" s="32"/>
    </row>
    <row r="121" customFormat="false" ht="15" hidden="false" customHeight="false" outlineLevel="0" collapsed="false">
      <c r="A121" s="32" t="s">
        <v>256</v>
      </c>
      <c r="B121" s="32" t="s">
        <v>319</v>
      </c>
      <c r="C121" s="32" t="s">
        <v>329</v>
      </c>
      <c r="D121" s="66" t="n">
        <v>408</v>
      </c>
      <c r="E121" s="66" t="n">
        <v>437</v>
      </c>
      <c r="F121" s="75" t="n">
        <f aca="false">IF(E121="","",D121-E121)</f>
        <v>-29</v>
      </c>
      <c r="G121" s="66" t="n">
        <v>337</v>
      </c>
      <c r="H121" s="66" t="n">
        <v>344</v>
      </c>
      <c r="I121" s="75" t="n">
        <f aca="false">IF(H121="","",G121-H121)</f>
        <v>-7</v>
      </c>
      <c r="J121" s="47" t="n">
        <f aca="false">IF(OR(D121="",D121+G121=0),"",D121/(D121+G121))</f>
        <v>0.547651006711409</v>
      </c>
      <c r="K121" s="47" t="n">
        <f aca="false">IF(E121="","",E121/(E121+H121))</f>
        <v>0.559539052496799</v>
      </c>
      <c r="L121" s="76" t="n">
        <f aca="false">IF(OR(K121="",J121=""),"",(J121-K121)*100)</f>
        <v>-1.18880457853896</v>
      </c>
      <c r="M121" s="36" t="n">
        <v>2.22830071896239</v>
      </c>
      <c r="N121" s="36" t="n">
        <v>1.3179649132716</v>
      </c>
      <c r="O121" s="36" t="n">
        <f aca="false">SQRT(M121^2+N121^2)</f>
        <v>2.58889080626111</v>
      </c>
      <c r="P121" s="47" t="n">
        <f aca="false">IF(J121="","",MAX(0,J121-1.96*O121/100))</f>
        <v>0.496908746908692</v>
      </c>
      <c r="Q121" s="47" t="n">
        <f aca="false">IF(J121="","",MIN(1,J121+1.96*O121/100))</f>
        <v>0.598393266514127</v>
      </c>
      <c r="R121" s="32" t="str">
        <f aca="false">IF(L121="","",IF(ABS(L121)&lt;=O121,"Yes","No"))</f>
        <v>Yes</v>
      </c>
      <c r="S121" s="32" t="str">
        <f aca="false">IF(L121="","",IF(ABS(L121)&lt;=1.96*O121,"Yes","No"))</f>
        <v>Yes</v>
      </c>
      <c r="T121" s="66" t="n">
        <f aca="false">IF(D121="","",ROUND(SQRT(((D121+G121)*O121/100)^2+(J121*(D121+G121)*0.09272)^2),0))</f>
        <v>42</v>
      </c>
      <c r="U121" s="32"/>
    </row>
    <row r="122" customFormat="false" ht="15" hidden="false" customHeight="false" outlineLevel="0" collapsed="false">
      <c r="A122" s="32" t="s">
        <v>256</v>
      </c>
      <c r="B122" s="32" t="s">
        <v>319</v>
      </c>
      <c r="C122" s="32" t="s">
        <v>330</v>
      </c>
      <c r="D122" s="66" t="n">
        <v>582</v>
      </c>
      <c r="E122" s="66" t="n">
        <v>581</v>
      </c>
      <c r="F122" s="75" t="n">
        <f aca="false">IF(E122="","",D122-E122)</f>
        <v>1</v>
      </c>
      <c r="G122" s="66" t="n">
        <v>352</v>
      </c>
      <c r="H122" s="66" t="n">
        <v>342</v>
      </c>
      <c r="I122" s="75" t="n">
        <f aca="false">IF(H122="","",G122-H122)</f>
        <v>10</v>
      </c>
      <c r="J122" s="47" t="n">
        <f aca="false">IF(OR(D122="",D122+G122=0),"",D122/(D122+G122))</f>
        <v>0.623126338329765</v>
      </c>
      <c r="K122" s="47" t="n">
        <f aca="false">IF(E122="","",E122/(E122+H122))</f>
        <v>0.629469122426869</v>
      </c>
      <c r="L122" s="76" t="n">
        <f aca="false">IF(OR(K122="",J122=""),"",(J122-K122)*100)</f>
        <v>-0.634278409710443</v>
      </c>
      <c r="M122" s="36" t="n">
        <v>2.22830071896239</v>
      </c>
      <c r="N122" s="36" t="n">
        <v>1.3179649132716</v>
      </c>
      <c r="O122" s="36" t="n">
        <f aca="false">SQRT(M122^2+N122^2)</f>
        <v>2.58889080626111</v>
      </c>
      <c r="P122" s="47" t="n">
        <f aca="false">IF(J122="","",MAX(0,J122-1.96*O122/100))</f>
        <v>0.572384078527047</v>
      </c>
      <c r="Q122" s="47" t="n">
        <f aca="false">IF(J122="","",MIN(1,J122+1.96*O122/100))</f>
        <v>0.673868598132482</v>
      </c>
      <c r="R122" s="32" t="str">
        <f aca="false">IF(L122="","",IF(ABS(L122)&lt;=O122,"Yes","No"))</f>
        <v>Yes</v>
      </c>
      <c r="S122" s="32" t="str">
        <f aca="false">IF(L122="","",IF(ABS(L122)&lt;=1.96*O122,"Yes","No"))</f>
        <v>Yes</v>
      </c>
      <c r="T122" s="66" t="n">
        <f aca="false">IF(D122="","",ROUND(SQRT(((D122+G122)*O122/100)^2+(J122*(D122+G122)*0.09272)^2),0))</f>
        <v>59</v>
      </c>
      <c r="U122" s="32"/>
    </row>
    <row r="123" customFormat="false" ht="15" hidden="false" customHeight="false" outlineLevel="0" collapsed="false">
      <c r="A123" s="32" t="s">
        <v>256</v>
      </c>
      <c r="B123" s="32" t="s">
        <v>319</v>
      </c>
      <c r="C123" s="32" t="s">
        <v>331</v>
      </c>
      <c r="D123" s="66" t="n">
        <v>588</v>
      </c>
      <c r="E123" s="66" t="n">
        <v>591</v>
      </c>
      <c r="F123" s="75" t="n">
        <f aca="false">IF(E123="","",D123-E123)</f>
        <v>-3</v>
      </c>
      <c r="G123" s="66" t="n">
        <v>421</v>
      </c>
      <c r="H123" s="66" t="n">
        <v>390</v>
      </c>
      <c r="I123" s="75" t="n">
        <f aca="false">IF(H123="","",G123-H123)</f>
        <v>31</v>
      </c>
      <c r="J123" s="47" t="n">
        <f aca="false">IF(OR(D123="",D123+G123=0),"",D123/(D123+G123))</f>
        <v>0.582755203171457</v>
      </c>
      <c r="K123" s="47" t="n">
        <f aca="false">IF(E123="","",E123/(E123+H123))</f>
        <v>0.602446483180428</v>
      </c>
      <c r="L123" s="76" t="n">
        <f aca="false">IF(OR(K123="",J123=""),"",(J123-K123)*100)</f>
        <v>-1.96912800089712</v>
      </c>
      <c r="M123" s="36" t="n">
        <v>2.22830071896239</v>
      </c>
      <c r="N123" s="36" t="n">
        <v>1.3179649132716</v>
      </c>
      <c r="O123" s="36" t="n">
        <f aca="false">SQRT(M123^2+N123^2)</f>
        <v>2.58889080626111</v>
      </c>
      <c r="P123" s="47" t="n">
        <f aca="false">IF(J123="","",MAX(0,J123-1.96*O123/100))</f>
        <v>0.532012943368739</v>
      </c>
      <c r="Q123" s="47" t="n">
        <f aca="false">IF(J123="","",MIN(1,J123+1.96*O123/100))</f>
        <v>0.633497462974175</v>
      </c>
      <c r="R123" s="32" t="str">
        <f aca="false">IF(L123="","",IF(ABS(L123)&lt;=O123,"Yes","No"))</f>
        <v>Yes</v>
      </c>
      <c r="S123" s="32" t="str">
        <f aca="false">IF(L123="","",IF(ABS(L123)&lt;=1.96*O123,"Yes","No"))</f>
        <v>Yes</v>
      </c>
      <c r="T123" s="66" t="n">
        <f aca="false">IF(D123="","",ROUND(SQRT(((D123+G123)*O123/100)^2+(J123*(D123+G123)*0.09272)^2),0))</f>
        <v>60</v>
      </c>
      <c r="U123" s="32"/>
    </row>
    <row r="124" customFormat="false" ht="15" hidden="false" customHeight="false" outlineLevel="0" collapsed="false">
      <c r="A124" s="32" t="s">
        <v>256</v>
      </c>
      <c r="B124" s="32" t="s">
        <v>332</v>
      </c>
      <c r="C124" s="32" t="s">
        <v>333</v>
      </c>
      <c r="D124" s="66" t="n">
        <v>545</v>
      </c>
      <c r="E124" s="66" t="n">
        <v>557</v>
      </c>
      <c r="F124" s="75" t="n">
        <f aca="false">IF(E124="","",D124-E124)</f>
        <v>-12</v>
      </c>
      <c r="G124" s="66" t="n">
        <v>416</v>
      </c>
      <c r="H124" s="66" t="n">
        <v>454</v>
      </c>
      <c r="I124" s="75" t="n">
        <f aca="false">IF(H124="","",G124-H124)</f>
        <v>-38</v>
      </c>
      <c r="J124" s="47" t="n">
        <f aca="false">IF(OR(D124="",D124+G124=0),"",D124/(D124+G124))</f>
        <v>0.567117585848075</v>
      </c>
      <c r="K124" s="47" t="n">
        <f aca="false">IF(E124="","",E124/(E124+H124))</f>
        <v>0.550939663699308</v>
      </c>
      <c r="L124" s="76" t="n">
        <f aca="false">IF(OR(K124="",J124=""),"",(J124-K124)*100)</f>
        <v>1.61779221487673</v>
      </c>
      <c r="M124" s="36" t="n">
        <v>2.22830071896239</v>
      </c>
      <c r="N124" s="36" t="n">
        <v>1.3179649132716</v>
      </c>
      <c r="O124" s="36" t="n">
        <f aca="false">SQRT(M124^2+N124^2)</f>
        <v>2.58889080626111</v>
      </c>
      <c r="P124" s="47" t="n">
        <f aca="false">IF(J124="","",MAX(0,J124-1.96*O124/100))</f>
        <v>0.516375326045357</v>
      </c>
      <c r="Q124" s="47" t="n">
        <f aca="false">IF(J124="","",MIN(1,J124+1.96*O124/100))</f>
        <v>0.617859845650793</v>
      </c>
      <c r="R124" s="32" t="str">
        <f aca="false">IF(L124="","",IF(ABS(L124)&lt;=O124,"Yes","No"))</f>
        <v>Yes</v>
      </c>
      <c r="S124" s="32" t="str">
        <f aca="false">IF(L124="","",IF(ABS(L124)&lt;=1.96*O124,"Yes","No"))</f>
        <v>Yes</v>
      </c>
      <c r="T124" s="66" t="n">
        <f aca="false">IF(D124="","",ROUND(SQRT(((D124+G124)*O124/100)^2+(J124*(D124+G124)*0.09272)^2),0))</f>
        <v>56</v>
      </c>
      <c r="U124" s="32"/>
    </row>
    <row r="125" customFormat="false" ht="15" hidden="false" customHeight="false" outlineLevel="0" collapsed="false">
      <c r="A125" s="32" t="s">
        <v>256</v>
      </c>
      <c r="B125" s="32" t="s">
        <v>332</v>
      </c>
      <c r="C125" s="32" t="s">
        <v>334</v>
      </c>
      <c r="D125" s="66" t="n">
        <v>501</v>
      </c>
      <c r="E125" s="66" t="n">
        <v>467</v>
      </c>
      <c r="F125" s="75" t="n">
        <f aca="false">IF(E125="","",D125-E125)</f>
        <v>34</v>
      </c>
      <c r="G125" s="66" t="n">
        <v>550</v>
      </c>
      <c r="H125" s="66" t="n">
        <v>513</v>
      </c>
      <c r="I125" s="75" t="n">
        <f aca="false">IF(H125="","",G125-H125)</f>
        <v>37</v>
      </c>
      <c r="J125" s="47" t="n">
        <f aca="false">IF(OR(D125="",D125+G125=0),"",D125/(D125+G125))</f>
        <v>0.476688867745005</v>
      </c>
      <c r="K125" s="47" t="n">
        <f aca="false">IF(E125="","",E125/(E125+H125))</f>
        <v>0.476530612244898</v>
      </c>
      <c r="L125" s="76" t="n">
        <f aca="false">IF(OR(K125="",J125=""),"",(J125-K125)*100)</f>
        <v>0.0158255500106785</v>
      </c>
      <c r="M125" s="36" t="n">
        <v>2.22830071896239</v>
      </c>
      <c r="N125" s="36" t="n">
        <v>1.3179649132716</v>
      </c>
      <c r="O125" s="36" t="n">
        <f aca="false">SQRT(M125^2+N125^2)</f>
        <v>2.58889080626111</v>
      </c>
      <c r="P125" s="47" t="n">
        <f aca="false">IF(J125="","",MAX(0,J125-1.96*O125/100))</f>
        <v>0.425946607942287</v>
      </c>
      <c r="Q125" s="47" t="n">
        <f aca="false">IF(J125="","",MIN(1,J125+1.96*O125/100))</f>
        <v>0.527431127547723</v>
      </c>
      <c r="R125" s="32" t="str">
        <f aca="false">IF(L125="","",IF(ABS(L125)&lt;=O125,"Yes","No"))</f>
        <v>Yes</v>
      </c>
      <c r="S125" s="32" t="str">
        <f aca="false">IF(L125="","",IF(ABS(L125)&lt;=1.96*O125,"Yes","No"))</f>
        <v>Yes</v>
      </c>
      <c r="T125" s="66" t="n">
        <f aca="false">IF(D125="","",ROUND(SQRT(((D125+G125)*O125/100)^2+(J125*(D125+G125)*0.09272)^2),0))</f>
        <v>54</v>
      </c>
      <c r="U125" s="32"/>
    </row>
    <row r="126" customFormat="false" ht="15" hidden="false" customHeight="false" outlineLevel="0" collapsed="false">
      <c r="A126" s="32" t="s">
        <v>256</v>
      </c>
      <c r="B126" s="32" t="s">
        <v>332</v>
      </c>
      <c r="C126" s="32" t="s">
        <v>335</v>
      </c>
      <c r="D126" s="66" t="n">
        <v>554</v>
      </c>
      <c r="E126" s="66" t="n">
        <v>536</v>
      </c>
      <c r="F126" s="75" t="n">
        <f aca="false">IF(E126="","",D126-E126)</f>
        <v>18</v>
      </c>
      <c r="G126" s="66" t="n">
        <v>525</v>
      </c>
      <c r="H126" s="66" t="n">
        <v>524</v>
      </c>
      <c r="I126" s="75" t="n">
        <f aca="false">IF(H126="","",G126-H126)</f>
        <v>1</v>
      </c>
      <c r="J126" s="47" t="n">
        <f aca="false">IF(OR(D126="",D126+G126=0),"",D126/(D126+G126))</f>
        <v>0.513438368860056</v>
      </c>
      <c r="K126" s="47" t="n">
        <f aca="false">IF(E126="","",E126/(E126+H126))</f>
        <v>0.505660377358491</v>
      </c>
      <c r="L126" s="76" t="n">
        <f aca="false">IF(OR(K126="",J126=""),"",(J126-K126)*100)</f>
        <v>0.7777991501565</v>
      </c>
      <c r="M126" s="36" t="n">
        <v>2.22830071896239</v>
      </c>
      <c r="N126" s="36" t="n">
        <v>1.3179649132716</v>
      </c>
      <c r="O126" s="36" t="n">
        <f aca="false">SQRT(M126^2+N126^2)</f>
        <v>2.58889080626111</v>
      </c>
      <c r="P126" s="47" t="n">
        <f aca="false">IF(J126="","",MAX(0,J126-1.96*O126/100))</f>
        <v>0.462696109057338</v>
      </c>
      <c r="Q126" s="47" t="n">
        <f aca="false">IF(J126="","",MIN(1,J126+1.96*O126/100))</f>
        <v>0.564180628662773</v>
      </c>
      <c r="R126" s="32" t="str">
        <f aca="false">IF(L126="","",IF(ABS(L126)&lt;=O126,"Yes","No"))</f>
        <v>Yes</v>
      </c>
      <c r="S126" s="32" t="str">
        <f aca="false">IF(L126="","",IF(ABS(L126)&lt;=1.96*O126,"Yes","No"))</f>
        <v>Yes</v>
      </c>
      <c r="T126" s="66" t="n">
        <f aca="false">IF(D126="","",ROUND(SQRT(((D126+G126)*O126/100)^2+(J126*(D126+G126)*0.09272)^2),0))</f>
        <v>58</v>
      </c>
      <c r="U126" s="32"/>
    </row>
    <row r="127" customFormat="false" ht="15" hidden="false" customHeight="false" outlineLevel="0" collapsed="false">
      <c r="A127" s="32" t="s">
        <v>256</v>
      </c>
      <c r="B127" s="32" t="s">
        <v>336</v>
      </c>
      <c r="C127" s="32" t="s">
        <v>336</v>
      </c>
      <c r="D127" s="66" t="n">
        <v>763</v>
      </c>
      <c r="E127" s="66" t="n">
        <v>735</v>
      </c>
      <c r="F127" s="75" t="n">
        <f aca="false">IF(E127="","",D127-E127)</f>
        <v>28</v>
      </c>
      <c r="G127" s="66" t="n">
        <v>809</v>
      </c>
      <c r="H127" s="66" t="n">
        <v>804</v>
      </c>
      <c r="I127" s="75" t="n">
        <f aca="false">IF(H127="","",G127-H127)</f>
        <v>5</v>
      </c>
      <c r="J127" s="47" t="n">
        <f aca="false">IF(OR(D127="",D127+G127=0),"",D127/(D127+G127))</f>
        <v>0.485368956743003</v>
      </c>
      <c r="K127" s="47" t="n">
        <f aca="false">IF(E127="","",E127/(E127+H127))</f>
        <v>0.477582846003899</v>
      </c>
      <c r="L127" s="76" t="n">
        <f aca="false">IF(OR(K127="",J127=""),"",(J127-K127)*100)</f>
        <v>0.778611073910396</v>
      </c>
      <c r="M127" s="36" t="n">
        <v>2.22450398566879</v>
      </c>
      <c r="N127" s="36" t="n">
        <v>1.3179649132716</v>
      </c>
      <c r="O127" s="36" t="n">
        <f aca="false">SQRT(M127^2+N127^2)</f>
        <v>2.58562361817635</v>
      </c>
      <c r="P127" s="47" t="n">
        <f aca="false">IF(J127="","",MAX(0,J127-1.96*O127/100))</f>
        <v>0.434690733826746</v>
      </c>
      <c r="Q127" s="47" t="n">
        <f aca="false">IF(J127="","",MIN(1,J127+1.96*O127/100))</f>
        <v>0.536047179659259</v>
      </c>
      <c r="R127" s="32" t="str">
        <f aca="false">IF(L127="","",IF(ABS(L127)&lt;=O127,"Yes","No"))</f>
        <v>Yes</v>
      </c>
      <c r="S127" s="32" t="str">
        <f aca="false">IF(L127="","",IF(ABS(L127)&lt;=1.96*O127,"Yes","No"))</f>
        <v>Yes</v>
      </c>
      <c r="T127" s="66" t="n">
        <f aca="false">IF(D127="","",ROUND(SQRT(((D127+G127)*O127/100)^2+(J127*(D127+G127)*0.07717)^2),0))</f>
        <v>72</v>
      </c>
      <c r="U127" s="32"/>
    </row>
    <row r="128" customFormat="false" ht="15" hidden="false" customHeight="false" outlineLevel="0" collapsed="false">
      <c r="A128" s="32" t="s">
        <v>256</v>
      </c>
      <c r="B128" s="32" t="s">
        <v>337</v>
      </c>
      <c r="C128" s="32" t="s">
        <v>338</v>
      </c>
      <c r="D128" s="66" t="n">
        <v>413</v>
      </c>
      <c r="E128" s="66" t="n">
        <v>372</v>
      </c>
      <c r="F128" s="75" t="n">
        <f aca="false">IF(E128="","",D128-E128)</f>
        <v>41</v>
      </c>
      <c r="G128" s="66" t="n">
        <v>394</v>
      </c>
      <c r="H128" s="66" t="n">
        <v>383</v>
      </c>
      <c r="I128" s="75" t="n">
        <f aca="false">IF(H128="","",G128-H128)</f>
        <v>11</v>
      </c>
      <c r="J128" s="47" t="n">
        <f aca="false">IF(OR(D128="",D128+G128=0),"",D128/(D128+G128))</f>
        <v>0.511771995043371</v>
      </c>
      <c r="K128" s="47" t="n">
        <f aca="false">IF(E128="","",E128/(E128+H128))</f>
        <v>0.492715231788079</v>
      </c>
      <c r="L128" s="76" t="n">
        <f aca="false">IF(OR(K128="",J128=""),"",(J128-K128)*100)</f>
        <v>1.9056763255291</v>
      </c>
      <c r="M128" s="36" t="n">
        <v>2.22830071896239</v>
      </c>
      <c r="N128" s="36" t="n">
        <v>1.3179649132716</v>
      </c>
      <c r="O128" s="36" t="n">
        <f aca="false">SQRT(M128^2+N128^2)</f>
        <v>2.58889080626111</v>
      </c>
      <c r="P128" s="47" t="n">
        <f aca="false">IF(J128="","",MAX(0,J128-1.96*O128/100))</f>
        <v>0.461029735240653</v>
      </c>
      <c r="Q128" s="47" t="n">
        <f aca="false">IF(J128="","",MIN(1,J128+1.96*O128/100))</f>
        <v>0.562514254846088</v>
      </c>
      <c r="R128" s="32" t="str">
        <f aca="false">IF(L128="","",IF(ABS(L128)&lt;=O128,"Yes","No"))</f>
        <v>Yes</v>
      </c>
      <c r="S128" s="32" t="str">
        <f aca="false">IF(L128="","",IF(ABS(L128)&lt;=1.96*O128,"Yes","No"))</f>
        <v>Yes</v>
      </c>
      <c r="T128" s="66" t="n">
        <f aca="false">IF(D128="","",ROUND(SQRT(((D128+G128)*O128/100)^2+(J128*(D128+G128)*0.09272)^2),0))</f>
        <v>44</v>
      </c>
      <c r="U128" s="32"/>
    </row>
    <row r="129" customFormat="false" ht="15" hidden="false" customHeight="false" outlineLevel="0" collapsed="false">
      <c r="A129" s="32" t="s">
        <v>256</v>
      </c>
      <c r="B129" s="32" t="s">
        <v>337</v>
      </c>
      <c r="C129" s="32" t="s">
        <v>339</v>
      </c>
      <c r="D129" s="66" t="n">
        <v>530</v>
      </c>
      <c r="E129" s="66" t="n">
        <v>527</v>
      </c>
      <c r="F129" s="75" t="n">
        <f aca="false">IF(E129="","",D129-E129)</f>
        <v>3</v>
      </c>
      <c r="G129" s="66" t="n">
        <v>501</v>
      </c>
      <c r="H129" s="66" t="n">
        <v>515</v>
      </c>
      <c r="I129" s="75" t="n">
        <f aca="false">IF(H129="","",G129-H129)</f>
        <v>-14</v>
      </c>
      <c r="J129" s="47" t="n">
        <f aca="false">IF(OR(D129="",D129+G129=0),"",D129/(D129+G129))</f>
        <v>0.514064015518914</v>
      </c>
      <c r="K129" s="47" t="n">
        <f aca="false">IF(E129="","",E129/(E129+H129))</f>
        <v>0.505758157389635</v>
      </c>
      <c r="L129" s="76" t="n">
        <f aca="false">IF(OR(K129="",J129=""),"",(J129-K129)*100)</f>
        <v>0.830585812927831</v>
      </c>
      <c r="M129" s="36" t="n">
        <v>2.22830071896239</v>
      </c>
      <c r="N129" s="36" t="n">
        <v>1.3179649132716</v>
      </c>
      <c r="O129" s="36" t="n">
        <f aca="false">SQRT(M129^2+N129^2)</f>
        <v>2.58889080626111</v>
      </c>
      <c r="P129" s="47" t="n">
        <f aca="false">IF(J129="","",MAX(0,J129-1.96*O129/100))</f>
        <v>0.463321755716196</v>
      </c>
      <c r="Q129" s="47" t="n">
        <f aca="false">IF(J129="","",MIN(1,J129+1.96*O129/100))</f>
        <v>0.564806275321631</v>
      </c>
      <c r="R129" s="32" t="str">
        <f aca="false">IF(L129="","",IF(ABS(L129)&lt;=O129,"Yes","No"))</f>
        <v>Yes</v>
      </c>
      <c r="S129" s="32" t="str">
        <f aca="false">IF(L129="","",IF(ABS(L129)&lt;=1.96*O129,"Yes","No"))</f>
        <v>Yes</v>
      </c>
      <c r="T129" s="66" t="n">
        <f aca="false">IF(D129="","",ROUND(SQRT(((D129+G129)*O129/100)^2+(J129*(D129+G129)*0.09272)^2),0))</f>
        <v>56</v>
      </c>
      <c r="U129" s="32"/>
    </row>
    <row r="130" customFormat="false" ht="15" hidden="false" customHeight="false" outlineLevel="0" collapsed="false">
      <c r="A130" s="32" t="s">
        <v>256</v>
      </c>
      <c r="B130" s="32" t="s">
        <v>340</v>
      </c>
      <c r="C130" s="32" t="s">
        <v>341</v>
      </c>
      <c r="D130" s="66" t="n">
        <v>563</v>
      </c>
      <c r="E130" s="66" t="n">
        <v>562</v>
      </c>
      <c r="F130" s="75" t="n">
        <f aca="false">IF(E130="","",D130-E130)</f>
        <v>1</v>
      </c>
      <c r="G130" s="66" t="n">
        <v>487</v>
      </c>
      <c r="H130" s="66" t="n">
        <v>497</v>
      </c>
      <c r="I130" s="75" t="n">
        <f aca="false">IF(H130="","",G130-H130)</f>
        <v>-10</v>
      </c>
      <c r="J130" s="47" t="n">
        <f aca="false">IF(OR(D130="",D130+G130=0),"",D130/(D130+G130))</f>
        <v>0.536190476190476</v>
      </c>
      <c r="K130" s="47" t="n">
        <f aca="false">IF(E130="","",E130/(E130+H130))</f>
        <v>0.530689329556185</v>
      </c>
      <c r="L130" s="76" t="n">
        <f aca="false">IF(OR(K130="",J130=""),"",(J130-K130)*100)</f>
        <v>0.550114663429113</v>
      </c>
      <c r="M130" s="36" t="n">
        <v>2.22830071896239</v>
      </c>
      <c r="N130" s="36" t="n">
        <v>1.3179649132716</v>
      </c>
      <c r="O130" s="36" t="n">
        <f aca="false">SQRT(M130^2+N130^2)</f>
        <v>2.58889080626111</v>
      </c>
      <c r="P130" s="47" t="n">
        <f aca="false">IF(J130="","",MAX(0,J130-1.96*O130/100))</f>
        <v>0.485448216387758</v>
      </c>
      <c r="Q130" s="47" t="n">
        <f aca="false">IF(J130="","",MIN(1,J130+1.96*O130/100))</f>
        <v>0.586932735993194</v>
      </c>
      <c r="R130" s="32" t="str">
        <f aca="false">IF(L130="","",IF(ABS(L130)&lt;=O130,"Yes","No"))</f>
        <v>Yes</v>
      </c>
      <c r="S130" s="32" t="str">
        <f aca="false">IF(L130="","",IF(ABS(L130)&lt;=1.96*O130,"Yes","No"))</f>
        <v>Yes</v>
      </c>
      <c r="T130" s="66" t="n">
        <f aca="false">IF(D130="","",ROUND(SQRT(((D130+G130)*O130/100)^2+(J130*(D130+G130)*0.09272)^2),0))</f>
        <v>59</v>
      </c>
      <c r="U130" s="32"/>
    </row>
    <row r="131" customFormat="false" ht="15" hidden="false" customHeight="false" outlineLevel="0" collapsed="false">
      <c r="A131" s="32" t="s">
        <v>256</v>
      </c>
      <c r="B131" s="32" t="s">
        <v>340</v>
      </c>
      <c r="C131" s="32" t="s">
        <v>342</v>
      </c>
      <c r="D131" s="66" t="n">
        <v>559</v>
      </c>
      <c r="E131" s="66" t="n">
        <v>566</v>
      </c>
      <c r="F131" s="75" t="n">
        <f aca="false">IF(E131="","",D131-E131)</f>
        <v>-7</v>
      </c>
      <c r="G131" s="66" t="n">
        <v>520</v>
      </c>
      <c r="H131" s="66" t="n">
        <v>509</v>
      </c>
      <c r="I131" s="75" t="n">
        <f aca="false">IF(H131="","",G131-H131)</f>
        <v>11</v>
      </c>
      <c r="J131" s="47" t="n">
        <f aca="false">IF(OR(D131="",D131+G131=0),"",D131/(D131+G131))</f>
        <v>0.518072289156627</v>
      </c>
      <c r="K131" s="47" t="n">
        <f aca="false">IF(E131="","",E131/(E131+H131))</f>
        <v>0.526511627906977</v>
      </c>
      <c r="L131" s="76" t="n">
        <f aca="false">IF(OR(K131="",J131=""),"",(J131-K131)*100)</f>
        <v>-0.843933875035019</v>
      </c>
      <c r="M131" s="36" t="n">
        <v>2.22830071896239</v>
      </c>
      <c r="N131" s="36" t="n">
        <v>1.3179649132716</v>
      </c>
      <c r="O131" s="36" t="n">
        <f aca="false">SQRT(M131^2+N131^2)</f>
        <v>2.58889080626111</v>
      </c>
      <c r="P131" s="47" t="n">
        <f aca="false">IF(J131="","",MAX(0,J131-1.96*O131/100))</f>
        <v>0.467330029353909</v>
      </c>
      <c r="Q131" s="47" t="n">
        <f aca="false">IF(J131="","",MIN(1,J131+1.96*O131/100))</f>
        <v>0.568814548959344</v>
      </c>
      <c r="R131" s="32" t="str">
        <f aca="false">IF(L131="","",IF(ABS(L131)&lt;=O131,"Yes","No"))</f>
        <v>Yes</v>
      </c>
      <c r="S131" s="32" t="str">
        <f aca="false">IF(L131="","",IF(ABS(L131)&lt;=1.96*O131,"Yes","No"))</f>
        <v>Yes</v>
      </c>
      <c r="T131" s="66" t="n">
        <f aca="false">IF(D131="","",ROUND(SQRT(((D131+G131)*O131/100)^2+(J131*(D131+G131)*0.09272)^2),0))</f>
        <v>59</v>
      </c>
      <c r="U131" s="32"/>
    </row>
    <row r="132" customFormat="false" ht="15" hidden="false" customHeight="false" outlineLevel="0" collapsed="false">
      <c r="A132" s="32" t="s">
        <v>256</v>
      </c>
      <c r="B132" s="32" t="s">
        <v>340</v>
      </c>
      <c r="C132" s="32" t="s">
        <v>343</v>
      </c>
      <c r="D132" s="66" t="n">
        <v>772</v>
      </c>
      <c r="E132" s="66" t="n">
        <v>826</v>
      </c>
      <c r="F132" s="75" t="n">
        <f aca="false">IF(E132="","",D132-E132)</f>
        <v>-54</v>
      </c>
      <c r="G132" s="66" t="n">
        <v>826</v>
      </c>
      <c r="H132" s="66" t="n">
        <v>801</v>
      </c>
      <c r="I132" s="75" t="n">
        <f aca="false">IF(H132="","",G132-H132)</f>
        <v>25</v>
      </c>
      <c r="J132" s="47" t="n">
        <f aca="false">IF(OR(D132="",D132+G132=0),"",D132/(D132+G132))</f>
        <v>0.483103879849812</v>
      </c>
      <c r="K132" s="47" t="n">
        <f aca="false">IF(E132="","",E132/(E132+H132))</f>
        <v>0.507682851874616</v>
      </c>
      <c r="L132" s="76" t="n">
        <f aca="false">IF(OR(K132="",J132=""),"",(J132-K132)*100)</f>
        <v>-2.45789720248035</v>
      </c>
      <c r="M132" s="36" t="n">
        <v>2.22450398566879</v>
      </c>
      <c r="N132" s="36" t="n">
        <v>1.3179649132716</v>
      </c>
      <c r="O132" s="36" t="n">
        <f aca="false">SQRT(M132^2+N132^2)</f>
        <v>2.58562361817635</v>
      </c>
      <c r="P132" s="47" t="n">
        <f aca="false">IF(J132="","",MAX(0,J132-1.96*O132/100))</f>
        <v>0.432425656933556</v>
      </c>
      <c r="Q132" s="47" t="n">
        <f aca="false">IF(J132="","",MIN(1,J132+1.96*O132/100))</f>
        <v>0.533782102766069</v>
      </c>
      <c r="R132" s="32" t="str">
        <f aca="false">IF(L132="","",IF(ABS(L132)&lt;=O132,"Yes","No"))</f>
        <v>Yes</v>
      </c>
      <c r="S132" s="32" t="str">
        <f aca="false">IF(L132="","",IF(ABS(L132)&lt;=1.96*O132,"Yes","No"))</f>
        <v>Yes</v>
      </c>
      <c r="T132" s="66" t="n">
        <f aca="false">IF(D132="","",ROUND(SQRT(((D132+G132)*O132/100)^2+(J132*(D132+G132)*0.07717)^2),0))</f>
        <v>73</v>
      </c>
      <c r="U132" s="32"/>
    </row>
    <row r="133" customFormat="false" ht="15" hidden="false" customHeight="false" outlineLevel="0" collapsed="false">
      <c r="A133" s="32" t="s">
        <v>256</v>
      </c>
      <c r="B133" s="32" t="s">
        <v>340</v>
      </c>
      <c r="C133" s="32" t="s">
        <v>344</v>
      </c>
      <c r="D133" s="66" t="n">
        <v>691</v>
      </c>
      <c r="E133" s="66" t="n">
        <v>686</v>
      </c>
      <c r="F133" s="75" t="n">
        <f aca="false">IF(E133="","",D133-E133)</f>
        <v>5</v>
      </c>
      <c r="G133" s="66" t="n">
        <v>565</v>
      </c>
      <c r="H133" s="66" t="n">
        <v>580</v>
      </c>
      <c r="I133" s="75" t="n">
        <f aca="false">IF(H133="","",G133-H133)</f>
        <v>-15</v>
      </c>
      <c r="J133" s="47" t="n">
        <f aca="false">IF(OR(D133="",D133+G133=0),"",D133/(D133+G133))</f>
        <v>0.55015923566879</v>
      </c>
      <c r="K133" s="47" t="n">
        <f aca="false">IF(E133="","",E133/(E133+H133))</f>
        <v>0.541864139020537</v>
      </c>
      <c r="L133" s="76" t="n">
        <f aca="false">IF(OR(K133="",J133=""),"",(J133-K133)*100)</f>
        <v>0.829509664825268</v>
      </c>
      <c r="M133" s="36" t="n">
        <v>2.22450398566879</v>
      </c>
      <c r="N133" s="36" t="n">
        <v>1.3179649132716</v>
      </c>
      <c r="O133" s="36" t="n">
        <f aca="false">SQRT(M133^2+N133^2)</f>
        <v>2.58562361817635</v>
      </c>
      <c r="P133" s="47" t="n">
        <f aca="false">IF(J133="","",MAX(0,J133-1.96*O133/100))</f>
        <v>0.499481012752533</v>
      </c>
      <c r="Q133" s="47" t="n">
        <f aca="false">IF(J133="","",MIN(1,J133+1.96*O133/100))</f>
        <v>0.600837458585046</v>
      </c>
      <c r="R133" s="32" t="str">
        <f aca="false">IF(L133="","",IF(ABS(L133)&lt;=O133,"Yes","No"))</f>
        <v>Yes</v>
      </c>
      <c r="S133" s="32" t="str">
        <f aca="false">IF(L133="","",IF(ABS(L133)&lt;=1.96*O133,"Yes","No"))</f>
        <v>Yes</v>
      </c>
      <c r="T133" s="66" t="n">
        <f aca="false">IF(D133="","",ROUND(SQRT(((D133+G133)*O133/100)^2+(J133*(D133+G133)*0.07717)^2),0))</f>
        <v>62</v>
      </c>
      <c r="U133" s="32"/>
    </row>
    <row r="134" customFormat="false" ht="15" hidden="false" customHeight="false" outlineLevel="0" collapsed="false">
      <c r="A134" s="32" t="s">
        <v>256</v>
      </c>
      <c r="B134" s="32" t="s">
        <v>340</v>
      </c>
      <c r="C134" s="32" t="s">
        <v>345</v>
      </c>
      <c r="D134" s="66" t="n">
        <v>338</v>
      </c>
      <c r="E134" s="66" t="n">
        <v>332</v>
      </c>
      <c r="F134" s="75" t="n">
        <f aca="false">IF(E134="","",D134-E134)</f>
        <v>6</v>
      </c>
      <c r="G134" s="66" t="n">
        <v>342</v>
      </c>
      <c r="H134" s="66" t="n">
        <v>340</v>
      </c>
      <c r="I134" s="75" t="n">
        <f aca="false">IF(H134="","",G134-H134)</f>
        <v>2</v>
      </c>
      <c r="J134" s="47" t="n">
        <f aca="false">IF(OR(D134="",D134+G134=0),"",D134/(D134+G134))</f>
        <v>0.497058823529412</v>
      </c>
      <c r="K134" s="47" t="n">
        <f aca="false">IF(E134="","",E134/(E134+H134))</f>
        <v>0.494047619047619</v>
      </c>
      <c r="L134" s="76" t="n">
        <f aca="false">IF(OR(K134="",J134=""),"",(J134-K134)*100)</f>
        <v>0.301120448179271</v>
      </c>
      <c r="M134" s="36" t="n">
        <v>2.96222615270983</v>
      </c>
      <c r="N134" s="36" t="n">
        <v>1.3179649132716</v>
      </c>
      <c r="O134" s="36" t="n">
        <f aca="false">SQRT(M134^2+N134^2)</f>
        <v>3.2421929758133</v>
      </c>
      <c r="P134" s="47" t="n">
        <f aca="false">IF(J134="","",MAX(0,J134-1.96*O134/100))</f>
        <v>0.433511841203471</v>
      </c>
      <c r="Q134" s="47" t="n">
        <f aca="false">IF(J134="","",MIN(1,J134+1.96*O134/100))</f>
        <v>0.560605805855353</v>
      </c>
      <c r="R134" s="32" t="str">
        <f aca="false">IF(L134="","",IF(ABS(L134)&lt;=O134,"Yes","No"))</f>
        <v>Yes</v>
      </c>
      <c r="S134" s="32" t="str">
        <f aca="false">IF(L134="","",IF(ABS(L134)&lt;=1.96*O134,"Yes","No"))</f>
        <v>Yes</v>
      </c>
      <c r="T134" s="66" t="n">
        <f aca="false">IF(D134="","",ROUND(SQRT(((D134+G134)*O134/100)^2+(J134*(D134+G134)*0.14577)^2),0))</f>
        <v>54</v>
      </c>
      <c r="U134" s="32"/>
    </row>
    <row r="135" customFormat="false" ht="15" hidden="false" customHeight="false" outlineLevel="0" collapsed="false">
      <c r="A135" s="32" t="s">
        <v>256</v>
      </c>
      <c r="B135" s="32" t="s">
        <v>340</v>
      </c>
      <c r="C135" s="32" t="s">
        <v>346</v>
      </c>
      <c r="D135" s="66" t="n">
        <v>651</v>
      </c>
      <c r="E135" s="66" t="n">
        <v>691</v>
      </c>
      <c r="F135" s="75" t="n">
        <f aca="false">IF(E135="","",D135-E135)</f>
        <v>-40</v>
      </c>
      <c r="G135" s="66" t="n">
        <v>548</v>
      </c>
      <c r="H135" s="66" t="n">
        <v>509</v>
      </c>
      <c r="I135" s="75" t="n">
        <f aca="false">IF(H135="","",G135-H135)</f>
        <v>39</v>
      </c>
      <c r="J135" s="47" t="n">
        <f aca="false">IF(OR(D135="",D135+G135=0),"",D135/(D135+G135))</f>
        <v>0.542952460383653</v>
      </c>
      <c r="K135" s="47" t="n">
        <f aca="false">IF(E135="","",E135/(E135+H135))</f>
        <v>0.575833333333333</v>
      </c>
      <c r="L135" s="76" t="n">
        <f aca="false">IF(OR(K135="",J135=""),"",(J135-K135)*100)</f>
        <v>-3.28808729496802</v>
      </c>
      <c r="M135" s="36" t="n">
        <v>2.22450398566879</v>
      </c>
      <c r="N135" s="36" t="n">
        <v>1.3179649132716</v>
      </c>
      <c r="O135" s="36" t="n">
        <f aca="false">SQRT(M135^2+N135^2)</f>
        <v>2.58562361817635</v>
      </c>
      <c r="P135" s="47" t="n">
        <f aca="false">IF(J135="","",MAX(0,J135-1.96*O135/100))</f>
        <v>0.492274237467397</v>
      </c>
      <c r="Q135" s="47" t="n">
        <f aca="false">IF(J135="","",MIN(1,J135+1.96*O135/100))</f>
        <v>0.59363068329991</v>
      </c>
      <c r="R135" s="32" t="str">
        <f aca="false">IF(L135="","",IF(ABS(L135)&lt;=O135,"Yes","No"))</f>
        <v>No</v>
      </c>
      <c r="S135" s="32" t="str">
        <f aca="false">IF(L135="","",IF(ABS(L135)&lt;=1.96*O135,"Yes","No"))</f>
        <v>Yes</v>
      </c>
      <c r="T135" s="66" t="n">
        <f aca="false">IF(D135="","",ROUND(SQRT(((D135+G135)*O135/100)^2+(J135*(D135+G135)*0.07717)^2),0))</f>
        <v>59</v>
      </c>
      <c r="U135" s="32"/>
    </row>
    <row r="136" customFormat="false" ht="15" hidden="false" customHeight="false" outlineLevel="0" collapsed="false">
      <c r="A136" s="32" t="s">
        <v>256</v>
      </c>
      <c r="B136" s="32" t="s">
        <v>347</v>
      </c>
      <c r="C136" s="32" t="s">
        <v>348</v>
      </c>
      <c r="D136" s="66" t="n">
        <v>659</v>
      </c>
      <c r="E136" s="66" t="n">
        <v>579</v>
      </c>
      <c r="F136" s="75" t="n">
        <f aca="false">IF(E136="","",D136-E136)</f>
        <v>80</v>
      </c>
      <c r="G136" s="66" t="n">
        <v>283</v>
      </c>
      <c r="H136" s="66" t="n">
        <v>292</v>
      </c>
      <c r="I136" s="75" t="n">
        <f aca="false">IF(H136="","",G136-H136)</f>
        <v>-9</v>
      </c>
      <c r="J136" s="47" t="n">
        <f aca="false">IF(OR(D136="",D136+G136=0),"",D136/(D136+G136))</f>
        <v>0.699575371549894</v>
      </c>
      <c r="K136" s="47" t="n">
        <f aca="false">IF(E136="","",E136/(E136+H136))</f>
        <v>0.664753157290471</v>
      </c>
      <c r="L136" s="76" t="n">
        <f aca="false">IF(OR(K136="",J136=""),"",(J136-K136)*100)</f>
        <v>3.48222142594231</v>
      </c>
      <c r="M136" s="36" t="n">
        <v>2.22830071896239</v>
      </c>
      <c r="N136" s="36" t="n">
        <v>1.3179649132716</v>
      </c>
      <c r="O136" s="36" t="n">
        <f aca="false">SQRT(M136^2+N136^2)</f>
        <v>2.58889080626111</v>
      </c>
      <c r="P136" s="47" t="n">
        <f aca="false">IF(J136="","",MAX(0,J136-1.96*O136/100))</f>
        <v>0.648833111747176</v>
      </c>
      <c r="Q136" s="47" t="n">
        <f aca="false">IF(J136="","",MIN(1,J136+1.96*O136/100))</f>
        <v>0.750317631352612</v>
      </c>
      <c r="R136" s="32" t="str">
        <f aca="false">IF(L136="","",IF(ABS(L136)&lt;=O136,"Yes","No"))</f>
        <v>No</v>
      </c>
      <c r="S136" s="32" t="str">
        <f aca="false">IF(L136="","",IF(ABS(L136)&lt;=1.96*O136,"Yes","No"))</f>
        <v>Yes</v>
      </c>
      <c r="T136" s="66" t="n">
        <f aca="false">IF(D136="","",ROUND(SQRT(((D136+G136)*O136/100)^2+(J136*(D136+G136)*0.09272)^2),0))</f>
        <v>66</v>
      </c>
      <c r="U136" s="32"/>
    </row>
    <row r="137" customFormat="false" ht="15" hidden="false" customHeight="false" outlineLevel="0" collapsed="false">
      <c r="A137" s="32" t="s">
        <v>256</v>
      </c>
      <c r="B137" s="32" t="s">
        <v>347</v>
      </c>
      <c r="C137" s="32" t="s">
        <v>349</v>
      </c>
      <c r="D137" s="66" t="n">
        <v>457</v>
      </c>
      <c r="E137" s="66" t="n">
        <v>440</v>
      </c>
      <c r="F137" s="75" t="n">
        <f aca="false">IF(E137="","",D137-E137)</f>
        <v>17</v>
      </c>
      <c r="G137" s="66" t="n">
        <v>260</v>
      </c>
      <c r="H137" s="66" t="n">
        <v>262</v>
      </c>
      <c r="I137" s="75" t="n">
        <f aca="false">IF(H137="","",G137-H137)</f>
        <v>-2</v>
      </c>
      <c r="J137" s="47" t="n">
        <f aca="false">IF(OR(D137="",D137+G137=0),"",D137/(D137+G137))</f>
        <v>0.637377963737796</v>
      </c>
      <c r="K137" s="47" t="n">
        <f aca="false">IF(E137="","",E137/(E137+H137))</f>
        <v>0.626780626780627</v>
      </c>
      <c r="L137" s="76" t="n">
        <f aca="false">IF(OR(K137="",J137=""),"",(J137-K137)*100)</f>
        <v>1.05973369571697</v>
      </c>
      <c r="M137" s="36" t="n">
        <v>2.96222615270983</v>
      </c>
      <c r="N137" s="36" t="n">
        <v>1.3179649132716</v>
      </c>
      <c r="O137" s="36" t="n">
        <f aca="false">SQRT(M137^2+N137^2)</f>
        <v>3.2421929758133</v>
      </c>
      <c r="P137" s="47" t="n">
        <f aca="false">IF(J137="","",MAX(0,J137-1.96*O137/100))</f>
        <v>0.573830981411856</v>
      </c>
      <c r="Q137" s="47" t="n">
        <f aca="false">IF(J137="","",MIN(1,J137+1.96*O137/100))</f>
        <v>0.700924946063737</v>
      </c>
      <c r="R137" s="32" t="str">
        <f aca="false">IF(L137="","",IF(ABS(L137)&lt;=O137,"Yes","No"))</f>
        <v>Yes</v>
      </c>
      <c r="S137" s="32" t="str">
        <f aca="false">IF(L137="","",IF(ABS(L137)&lt;=1.96*O137,"Yes","No"))</f>
        <v>Yes</v>
      </c>
      <c r="T137" s="66" t="n">
        <f aca="false">IF(D137="","",ROUND(SQRT(((D137+G137)*O137/100)^2+(J137*(D137+G137)*0.14577)^2),0))</f>
        <v>71</v>
      </c>
      <c r="U137" s="32"/>
    </row>
    <row r="138" customFormat="false" ht="15" hidden="false" customHeight="false" outlineLevel="0" collapsed="false">
      <c r="A138" s="32" t="s">
        <v>256</v>
      </c>
      <c r="B138" s="32" t="s">
        <v>347</v>
      </c>
      <c r="C138" s="32" t="s">
        <v>350</v>
      </c>
      <c r="D138" s="66" t="n">
        <v>451</v>
      </c>
      <c r="E138" s="66" t="n">
        <v>414</v>
      </c>
      <c r="F138" s="75" t="n">
        <f aca="false">IF(E138="","",D138-E138)</f>
        <v>37</v>
      </c>
      <c r="G138" s="66" t="n">
        <v>230</v>
      </c>
      <c r="H138" s="66" t="n">
        <v>239</v>
      </c>
      <c r="I138" s="75" t="n">
        <f aca="false">IF(H138="","",G138-H138)</f>
        <v>-9</v>
      </c>
      <c r="J138" s="47" t="n">
        <f aca="false">IF(OR(D138="",D138+G138=0),"",D138/(D138+G138))</f>
        <v>0.662261380323054</v>
      </c>
      <c r="K138" s="47" t="n">
        <f aca="false">IF(E138="","",E138/(E138+H138))</f>
        <v>0.633996937212864</v>
      </c>
      <c r="L138" s="76" t="n">
        <f aca="false">IF(OR(K138="",J138=""),"",(J138-K138)*100)</f>
        <v>2.82644431101907</v>
      </c>
      <c r="M138" s="36" t="n">
        <v>2.96222615270983</v>
      </c>
      <c r="N138" s="36" t="n">
        <v>1.3179649132716</v>
      </c>
      <c r="O138" s="36" t="n">
        <f aca="false">SQRT(M138^2+N138^2)</f>
        <v>3.2421929758133</v>
      </c>
      <c r="P138" s="47" t="n">
        <f aca="false">IF(J138="","",MAX(0,J138-1.96*O138/100))</f>
        <v>0.598714397997114</v>
      </c>
      <c r="Q138" s="47" t="n">
        <f aca="false">IF(J138="","",MIN(1,J138+1.96*O138/100))</f>
        <v>0.725808362648995</v>
      </c>
      <c r="R138" s="32" t="str">
        <f aca="false">IF(L138="","",IF(ABS(L138)&lt;=O138,"Yes","No"))</f>
        <v>Yes</v>
      </c>
      <c r="S138" s="32" t="str">
        <f aca="false">IF(L138="","",IF(ABS(L138)&lt;=1.96*O138,"Yes","No"))</f>
        <v>Yes</v>
      </c>
      <c r="T138" s="66" t="n">
        <f aca="false">IF(D138="","",ROUND(SQRT(((D138+G138)*O138/100)^2+(J138*(D138+G138)*0.14577)^2),0))</f>
        <v>69</v>
      </c>
      <c r="U138" s="32"/>
    </row>
    <row r="139" customFormat="false" ht="15" hidden="false" customHeight="false" outlineLevel="0" collapsed="false">
      <c r="A139" s="32" t="s">
        <v>256</v>
      </c>
      <c r="B139" s="32" t="s">
        <v>351</v>
      </c>
      <c r="C139" s="32" t="s">
        <v>351</v>
      </c>
      <c r="D139" s="66" t="n">
        <v>409</v>
      </c>
      <c r="E139" s="66" t="n">
        <v>379</v>
      </c>
      <c r="F139" s="75" t="n">
        <f aca="false">IF(E139="","",D139-E139)</f>
        <v>30</v>
      </c>
      <c r="G139" s="66" t="n">
        <v>332</v>
      </c>
      <c r="H139" s="66" t="n">
        <v>330</v>
      </c>
      <c r="I139" s="75" t="n">
        <f aca="false">IF(H139="","",G139-H139)</f>
        <v>2</v>
      </c>
      <c r="J139" s="47" t="n">
        <f aca="false">IF(OR(D139="",D139+G139=0),"",D139/(D139+G139))</f>
        <v>0.55195681511471</v>
      </c>
      <c r="K139" s="47" t="n">
        <f aca="false">IF(E139="","",E139/(E139+H139))</f>
        <v>0.534555712270804</v>
      </c>
      <c r="L139" s="76" t="n">
        <f aca="false">IF(OR(K139="",J139=""),"",(J139-K139)*100)</f>
        <v>1.74011028439059</v>
      </c>
      <c r="M139" s="36" t="n">
        <v>2.96222615270983</v>
      </c>
      <c r="N139" s="36" t="n">
        <v>1.3179649132716</v>
      </c>
      <c r="O139" s="36" t="n">
        <f aca="false">SQRT(M139^2+N139^2)</f>
        <v>3.2421929758133</v>
      </c>
      <c r="P139" s="47" t="n">
        <f aca="false">IF(J139="","",MAX(0,J139-1.96*O139/100))</f>
        <v>0.488409832788769</v>
      </c>
      <c r="Q139" s="47" t="n">
        <f aca="false">IF(J139="","",MIN(1,J139+1.96*O139/100))</f>
        <v>0.615503797440651</v>
      </c>
      <c r="R139" s="32" t="str">
        <f aca="false">IF(L139="","",IF(ABS(L139)&lt;=O139,"Yes","No"))</f>
        <v>Yes</v>
      </c>
      <c r="S139" s="32" t="str">
        <f aca="false">IF(L139="","",IF(ABS(L139)&lt;=1.96*O139,"Yes","No"))</f>
        <v>Yes</v>
      </c>
      <c r="T139" s="66" t="n">
        <f aca="false">IF(D139="","",ROUND(SQRT(((D139+G139)*O139/100)^2+(J139*(D139+G139)*0.14577)^2),0))</f>
        <v>64</v>
      </c>
      <c r="U139" s="32"/>
    </row>
    <row r="140" customFormat="false" ht="15" hidden="false" customHeight="false" outlineLevel="0" collapsed="false">
      <c r="A140" s="32" t="s">
        <v>256</v>
      </c>
      <c r="B140" s="32" t="s">
        <v>352</v>
      </c>
      <c r="C140" s="32" t="s">
        <v>352</v>
      </c>
      <c r="D140" s="66" t="n">
        <v>651</v>
      </c>
      <c r="E140" s="66" t="n">
        <v>654</v>
      </c>
      <c r="F140" s="75" t="n">
        <f aca="false">IF(E140="","",D140-E140)</f>
        <v>-3</v>
      </c>
      <c r="G140" s="66" t="n">
        <v>1407</v>
      </c>
      <c r="H140" s="66" t="n">
        <v>1439</v>
      </c>
      <c r="I140" s="75" t="n">
        <f aca="false">IF(H140="","",G140-H140)</f>
        <v>-32</v>
      </c>
      <c r="J140" s="47" t="n">
        <f aca="false">IF(OR(D140="",D140+G140=0),"",D140/(D140+G140))</f>
        <v>0.316326530612245</v>
      </c>
      <c r="K140" s="47" t="n">
        <f aca="false">IF(E140="","",E140/(E140+H140))</f>
        <v>0.312470138557095</v>
      </c>
      <c r="L140" s="76" t="n">
        <f aca="false">IF(OR(K140="",J140=""),"",(J140-K140)*100)</f>
        <v>0.385639205514982</v>
      </c>
      <c r="M140" s="36" t="n">
        <v>2.22450398566879</v>
      </c>
      <c r="N140" s="36" t="n">
        <v>1.3179649132716</v>
      </c>
      <c r="O140" s="36" t="n">
        <f aca="false">SQRT(M140^2+N140^2)</f>
        <v>2.58562361817635</v>
      </c>
      <c r="P140" s="47" t="n">
        <f aca="false">IF(J140="","",MAX(0,J140-1.96*O140/100))</f>
        <v>0.265648307695988</v>
      </c>
      <c r="Q140" s="47" t="n">
        <f aca="false">IF(J140="","",MIN(1,J140+1.96*O140/100))</f>
        <v>0.367004753528501</v>
      </c>
      <c r="R140" s="32" t="str">
        <f aca="false">IF(L140="","",IF(ABS(L140)&lt;=O140,"Yes","No"))</f>
        <v>Yes</v>
      </c>
      <c r="S140" s="32" t="str">
        <f aca="false">IF(L140="","",IF(ABS(L140)&lt;=1.96*O140,"Yes","No"))</f>
        <v>Yes</v>
      </c>
      <c r="T140" s="66" t="n">
        <f aca="false">IF(D140="","",ROUND(SQRT(((D140+G140)*O140/100)^2+(J140*(D140+G140)*0.07717)^2),0))</f>
        <v>73</v>
      </c>
      <c r="U140" s="32"/>
    </row>
    <row r="141" customFormat="false" ht="15" hidden="false" customHeight="false" outlineLevel="0" collapsed="false">
      <c r="A141" s="32" t="s">
        <v>256</v>
      </c>
      <c r="B141" s="32" t="s">
        <v>353</v>
      </c>
      <c r="C141" s="32" t="s">
        <v>354</v>
      </c>
      <c r="D141" s="66" t="n">
        <v>917</v>
      </c>
      <c r="E141" s="66" t="n">
        <v>928</v>
      </c>
      <c r="F141" s="75" t="n">
        <f aca="false">IF(E141="","",D141-E141)</f>
        <v>-11</v>
      </c>
      <c r="G141" s="66" t="n">
        <v>1019</v>
      </c>
      <c r="H141" s="66" t="n">
        <v>988</v>
      </c>
      <c r="I141" s="75" t="n">
        <f aca="false">IF(H141="","",G141-H141)</f>
        <v>31</v>
      </c>
      <c r="J141" s="47" t="n">
        <f aca="false">IF(OR(D141="",D141+G141=0),"",D141/(D141+G141))</f>
        <v>0.473657024793388</v>
      </c>
      <c r="K141" s="47" t="n">
        <f aca="false">IF(E141="","",E141/(E141+H141))</f>
        <v>0.484342379958246</v>
      </c>
      <c r="L141" s="76" t="n">
        <f aca="false">IF(OR(K141="",J141=""),"",(J141-K141)*100)</f>
        <v>-1.06853551648579</v>
      </c>
      <c r="M141" s="36" t="n">
        <v>2.22450398566879</v>
      </c>
      <c r="N141" s="36" t="n">
        <v>1.3179649132716</v>
      </c>
      <c r="O141" s="36" t="n">
        <f aca="false">SQRT(M141^2+N141^2)</f>
        <v>2.58562361817635</v>
      </c>
      <c r="P141" s="47" t="n">
        <f aca="false">IF(J141="","",MAX(0,J141-1.96*O141/100))</f>
        <v>0.422978801877132</v>
      </c>
      <c r="Q141" s="47" t="n">
        <f aca="false">IF(J141="","",MIN(1,J141+1.96*O141/100))</f>
        <v>0.524335247709645</v>
      </c>
      <c r="R141" s="32" t="str">
        <f aca="false">IF(L141="","",IF(ABS(L141)&lt;=O141,"Yes","No"))</f>
        <v>Yes</v>
      </c>
      <c r="S141" s="32" t="str">
        <f aca="false">IF(L141="","",IF(ABS(L141)&lt;=1.96*O141,"Yes","No"))</f>
        <v>Yes</v>
      </c>
      <c r="T141" s="66" t="n">
        <f aca="false">IF(D141="","",ROUND(SQRT(((D141+G141)*O141/100)^2+(J141*(D141+G141)*0.07717)^2),0))</f>
        <v>87</v>
      </c>
      <c r="U141" s="32"/>
    </row>
    <row r="142" customFormat="false" ht="15" hidden="false" customHeight="false" outlineLevel="0" collapsed="false">
      <c r="A142" s="32" t="s">
        <v>256</v>
      </c>
      <c r="B142" s="32" t="s">
        <v>353</v>
      </c>
      <c r="C142" s="32" t="s">
        <v>355</v>
      </c>
      <c r="D142" s="66" t="n">
        <v>1111</v>
      </c>
      <c r="E142" s="66" t="n">
        <v>1082</v>
      </c>
      <c r="F142" s="75" t="n">
        <f aca="false">IF(E142="","",D142-E142)</f>
        <v>29</v>
      </c>
      <c r="G142" s="66" t="n">
        <v>1144</v>
      </c>
      <c r="H142" s="66" t="n">
        <v>1101</v>
      </c>
      <c r="I142" s="75" t="n">
        <f aca="false">IF(H142="","",G142-H142)</f>
        <v>43</v>
      </c>
      <c r="J142" s="47" t="n">
        <f aca="false">IF(OR(D142="",D142+G142=0),"",D142/(D142+G142))</f>
        <v>0.492682926829268</v>
      </c>
      <c r="K142" s="47" t="n">
        <f aca="false">IF(E142="","",E142/(E142+H142))</f>
        <v>0.495648190563445</v>
      </c>
      <c r="L142" s="76" t="n">
        <f aca="false">IF(OR(K142="",J142=""),"",(J142-K142)*100)</f>
        <v>-0.296526373417649</v>
      </c>
      <c r="M142" s="36" t="n">
        <v>2.22450398566879</v>
      </c>
      <c r="N142" s="36" t="n">
        <v>1.3179649132716</v>
      </c>
      <c r="O142" s="36" t="n">
        <f aca="false">SQRT(M142^2+N142^2)</f>
        <v>2.58562361817635</v>
      </c>
      <c r="P142" s="47" t="n">
        <f aca="false">IF(J142="","",MAX(0,J142-1.96*O142/100))</f>
        <v>0.442004703913012</v>
      </c>
      <c r="Q142" s="47" t="n">
        <f aca="false">IF(J142="","",MIN(1,J142+1.96*O142/100))</f>
        <v>0.543361149745525</v>
      </c>
      <c r="R142" s="32" t="str">
        <f aca="false">IF(L142="","",IF(ABS(L142)&lt;=O142,"Yes","No"))</f>
        <v>Yes</v>
      </c>
      <c r="S142" s="32" t="str">
        <f aca="false">IF(L142="","",IF(ABS(L142)&lt;=1.96*O142,"Yes","No"))</f>
        <v>Yes</v>
      </c>
      <c r="T142" s="66" t="n">
        <f aca="false">IF(D142="","",ROUND(SQRT(((D142+G142)*O142/100)^2+(J142*(D142+G142)*0.07717)^2),0))</f>
        <v>104</v>
      </c>
      <c r="U142" s="32"/>
    </row>
    <row r="143" customFormat="false" ht="15" hidden="false" customHeight="false" outlineLevel="0" collapsed="false">
      <c r="A143" s="32" t="s">
        <v>256</v>
      </c>
      <c r="B143" s="32" t="s">
        <v>353</v>
      </c>
      <c r="C143" s="32" t="s">
        <v>356</v>
      </c>
      <c r="D143" s="66" t="n">
        <v>1784</v>
      </c>
      <c r="E143" s="66" t="n">
        <v>1799</v>
      </c>
      <c r="F143" s="75" t="n">
        <f aca="false">IF(E143="","",D143-E143)</f>
        <v>-15</v>
      </c>
      <c r="G143" s="66" t="n">
        <v>1931</v>
      </c>
      <c r="H143" s="66" t="n">
        <v>1810</v>
      </c>
      <c r="I143" s="75" t="n">
        <f aca="false">IF(H143="","",G143-H143)</f>
        <v>121</v>
      </c>
      <c r="J143" s="47" t="n">
        <f aca="false">IF(OR(D143="",D143+G143=0),"",D143/(D143+G143))</f>
        <v>0.48021534320323</v>
      </c>
      <c r="K143" s="47" t="n">
        <f aca="false">IF(E143="","",E143/(E143+H143))</f>
        <v>0.498476032141868</v>
      </c>
      <c r="L143" s="76" t="n">
        <f aca="false">IF(OR(K143="",J143=""),"",(J143-K143)*100)</f>
        <v>-1.82606889386374</v>
      </c>
      <c r="M143" s="36" t="n">
        <v>2.22450398566879</v>
      </c>
      <c r="N143" s="36" t="n">
        <v>1.3179649132716</v>
      </c>
      <c r="O143" s="36" t="n">
        <f aca="false">SQRT(M143^2+N143^2)</f>
        <v>2.58562361817635</v>
      </c>
      <c r="P143" s="47" t="n">
        <f aca="false">IF(J143="","",MAX(0,J143-1.96*O143/100))</f>
        <v>0.429537120286974</v>
      </c>
      <c r="Q143" s="47" t="n">
        <f aca="false">IF(J143="","",MIN(1,J143+1.96*O143/100))</f>
        <v>0.530893566119487</v>
      </c>
      <c r="R143" s="32" t="str">
        <f aca="false">IF(L143="","",IF(ABS(L143)&lt;=O143,"Yes","No"))</f>
        <v>Yes</v>
      </c>
      <c r="S143" s="32" t="str">
        <f aca="false">IF(L143="","",IF(ABS(L143)&lt;=1.96*O143,"Yes","No"))</f>
        <v>Yes</v>
      </c>
      <c r="T143" s="66" t="n">
        <f aca="false">IF(D143="","",ROUND(SQRT(((D143+G143)*O143/100)^2+(J143*(D143+G143)*0.07717)^2),0))</f>
        <v>168</v>
      </c>
      <c r="U143" s="32"/>
    </row>
    <row r="144" customFormat="false" ht="15" hidden="false" customHeight="false" outlineLevel="0" collapsed="false">
      <c r="A144" s="32" t="s">
        <v>256</v>
      </c>
      <c r="B144" s="32" t="s">
        <v>353</v>
      </c>
      <c r="C144" s="32" t="s">
        <v>357</v>
      </c>
      <c r="D144" s="66" t="n">
        <v>901</v>
      </c>
      <c r="E144" s="66" t="n">
        <v>906</v>
      </c>
      <c r="F144" s="75" t="n">
        <f aca="false">IF(E144="","",D144-E144)</f>
        <v>-5</v>
      </c>
      <c r="G144" s="66" t="n">
        <v>989</v>
      </c>
      <c r="H144" s="66" t="n">
        <v>980</v>
      </c>
      <c r="I144" s="75" t="n">
        <f aca="false">IF(H144="","",G144-H144)</f>
        <v>9</v>
      </c>
      <c r="J144" s="47" t="n">
        <f aca="false">IF(OR(D144="",D144+G144=0),"",D144/(D144+G144))</f>
        <v>0.476719576719577</v>
      </c>
      <c r="K144" s="47" t="n">
        <f aca="false">IF(E144="","",E144/(E144+H144))</f>
        <v>0.480381760339343</v>
      </c>
      <c r="L144" s="76" t="n">
        <f aca="false">IF(OR(K144="",J144=""),"",(J144-K144)*100)</f>
        <v>-0.366218361976584</v>
      </c>
      <c r="M144" s="36" t="n">
        <v>2.22450398566879</v>
      </c>
      <c r="N144" s="36" t="n">
        <v>1.3179649132716</v>
      </c>
      <c r="O144" s="36" t="n">
        <f aca="false">SQRT(M144^2+N144^2)</f>
        <v>2.58562361817635</v>
      </c>
      <c r="P144" s="47" t="n">
        <f aca="false">IF(J144="","",MAX(0,J144-1.96*O144/100))</f>
        <v>0.42604135380332</v>
      </c>
      <c r="Q144" s="47" t="n">
        <f aca="false">IF(J144="","",MIN(1,J144+1.96*O144/100))</f>
        <v>0.527397799635833</v>
      </c>
      <c r="R144" s="32" t="str">
        <f aca="false">IF(L144="","",IF(ABS(L144)&lt;=O144,"Yes","No"))</f>
        <v>Yes</v>
      </c>
      <c r="S144" s="32" t="str">
        <f aca="false">IF(L144="","",IF(ABS(L144)&lt;=1.96*O144,"Yes","No"))</f>
        <v>Yes</v>
      </c>
      <c r="T144" s="66" t="n">
        <f aca="false">IF(D144="","",ROUND(SQRT(((D144+G144)*O144/100)^2+(J144*(D144+G144)*0.07717)^2),0))</f>
        <v>85</v>
      </c>
      <c r="U144" s="32"/>
    </row>
    <row r="145" customFormat="false" ht="15" hidden="false" customHeight="false" outlineLevel="0" collapsed="false">
      <c r="A145" s="32" t="s">
        <v>256</v>
      </c>
      <c r="B145" s="32" t="s">
        <v>353</v>
      </c>
      <c r="C145" s="32" t="s">
        <v>358</v>
      </c>
      <c r="D145" s="66" t="n">
        <v>837</v>
      </c>
      <c r="E145" s="66" t="n">
        <v>852</v>
      </c>
      <c r="F145" s="75" t="n">
        <f aca="false">IF(E145="","",D145-E145)</f>
        <v>-15</v>
      </c>
      <c r="G145" s="66" t="n">
        <v>919</v>
      </c>
      <c r="H145" s="66" t="n">
        <v>912</v>
      </c>
      <c r="I145" s="75" t="n">
        <f aca="false">IF(H145="","",G145-H145)</f>
        <v>7</v>
      </c>
      <c r="J145" s="47" t="n">
        <f aca="false">IF(OR(D145="",D145+G145=0),"",D145/(D145+G145))</f>
        <v>0.476651480637813</v>
      </c>
      <c r="K145" s="47" t="n">
        <f aca="false">IF(E145="","",E145/(E145+H145))</f>
        <v>0.482993197278912</v>
      </c>
      <c r="L145" s="76" t="n">
        <f aca="false">IF(OR(K145="",J145=""),"",(J145-K145)*100)</f>
        <v>-0.634171664109834</v>
      </c>
      <c r="M145" s="36" t="n">
        <v>2.22450398566879</v>
      </c>
      <c r="N145" s="36" t="n">
        <v>1.3179649132716</v>
      </c>
      <c r="O145" s="36" t="n">
        <f aca="false">SQRT(M145^2+N145^2)</f>
        <v>2.58562361817635</v>
      </c>
      <c r="P145" s="47" t="n">
        <f aca="false">IF(J145="","",MAX(0,J145-1.96*O145/100))</f>
        <v>0.425973257721557</v>
      </c>
      <c r="Q145" s="47" t="n">
        <f aca="false">IF(J145="","",MIN(1,J145+1.96*O145/100))</f>
        <v>0.52732970355407</v>
      </c>
      <c r="R145" s="32" t="str">
        <f aca="false">IF(L145="","",IF(ABS(L145)&lt;=O145,"Yes","No"))</f>
        <v>Yes</v>
      </c>
      <c r="S145" s="32" t="str">
        <f aca="false">IF(L145="","",IF(ABS(L145)&lt;=1.96*O145,"Yes","No"))</f>
        <v>Yes</v>
      </c>
      <c r="T145" s="66" t="n">
        <f aca="false">IF(D145="","",ROUND(SQRT(((D145+G145)*O145/100)^2+(J145*(D145+G145)*0.07717)^2),0))</f>
        <v>79</v>
      </c>
      <c r="U145" s="32"/>
    </row>
    <row r="146" customFormat="false" ht="15" hidden="false" customHeight="false" outlineLevel="0" collapsed="false">
      <c r="A146" s="32" t="s">
        <v>256</v>
      </c>
      <c r="B146" s="32" t="s">
        <v>353</v>
      </c>
      <c r="C146" s="32" t="s">
        <v>359</v>
      </c>
      <c r="D146" s="66" t="n">
        <v>676</v>
      </c>
      <c r="E146" s="66" t="n">
        <v>715</v>
      </c>
      <c r="F146" s="75" t="n">
        <f aca="false">IF(E146="","",D146-E146)</f>
        <v>-39</v>
      </c>
      <c r="G146" s="66" t="n">
        <v>713</v>
      </c>
      <c r="H146" s="66" t="n">
        <v>677</v>
      </c>
      <c r="I146" s="75" t="n">
        <f aca="false">IF(H146="","",G146-H146)</f>
        <v>36</v>
      </c>
      <c r="J146" s="47" t="n">
        <f aca="false">IF(OR(D146="",D146+G146=0),"",D146/(D146+G146))</f>
        <v>0.486681065514759</v>
      </c>
      <c r="K146" s="47" t="n">
        <f aca="false">IF(E146="","",E146/(E146+H146))</f>
        <v>0.513649425287356</v>
      </c>
      <c r="L146" s="76" t="n">
        <f aca="false">IF(OR(K146="",J146=""),"",(J146-K146)*100)</f>
        <v>-2.69683597725975</v>
      </c>
      <c r="M146" s="36" t="n">
        <v>2.22450398566879</v>
      </c>
      <c r="N146" s="36" t="n">
        <v>1.3179649132716</v>
      </c>
      <c r="O146" s="36" t="n">
        <f aca="false">SQRT(M146^2+N146^2)</f>
        <v>2.58562361817635</v>
      </c>
      <c r="P146" s="47" t="n">
        <f aca="false">IF(J146="","",MAX(0,J146-1.96*O146/100))</f>
        <v>0.436002842598502</v>
      </c>
      <c r="Q146" s="47" t="n">
        <f aca="false">IF(J146="","",MIN(1,J146+1.96*O146/100))</f>
        <v>0.537359288431015</v>
      </c>
      <c r="R146" s="32" t="str">
        <f aca="false">IF(L146="","",IF(ABS(L146)&lt;=O146,"Yes","No"))</f>
        <v>No</v>
      </c>
      <c r="S146" s="32" t="str">
        <f aca="false">IF(L146="","",IF(ABS(L146)&lt;=1.96*O146,"Yes","No"))</f>
        <v>Yes</v>
      </c>
      <c r="T146" s="66" t="n">
        <f aca="false">IF(D146="","",ROUND(SQRT(((D146+G146)*O146/100)^2+(J146*(D146+G146)*0.07717)^2),0))</f>
        <v>63</v>
      </c>
      <c r="U146" s="32"/>
    </row>
    <row r="147" customFormat="false" ht="15" hidden="false" customHeight="false" outlineLevel="0" collapsed="false">
      <c r="A147" s="32" t="s">
        <v>256</v>
      </c>
      <c r="B147" s="32" t="s">
        <v>353</v>
      </c>
      <c r="C147" s="32" t="s">
        <v>360</v>
      </c>
      <c r="D147" s="66" t="n">
        <v>1598</v>
      </c>
      <c r="E147" s="66" t="n">
        <v>1480</v>
      </c>
      <c r="F147" s="75" t="n">
        <f aca="false">IF(E147="","",D147-E147)</f>
        <v>118</v>
      </c>
      <c r="G147" s="66" t="n">
        <v>1551</v>
      </c>
      <c r="H147" s="66" t="n">
        <v>1588</v>
      </c>
      <c r="I147" s="75" t="n">
        <f aca="false">IF(H147="","",G147-H147)</f>
        <v>-37</v>
      </c>
      <c r="J147" s="47" t="n">
        <f aca="false">IF(OR(D147="",D147+G147=0),"",D147/(D147+G147))</f>
        <v>0.507462686567164</v>
      </c>
      <c r="K147" s="47" t="n">
        <f aca="false">IF(E147="","",E147/(E147+H147))</f>
        <v>0.482398956975228</v>
      </c>
      <c r="L147" s="76" t="n">
        <f aca="false">IF(OR(K147="",J147=""),"",(J147-K147)*100)</f>
        <v>2.5063729591936</v>
      </c>
      <c r="M147" s="36" t="n">
        <v>2.22450398566879</v>
      </c>
      <c r="N147" s="36" t="n">
        <v>1.3179649132716</v>
      </c>
      <c r="O147" s="36" t="n">
        <f aca="false">SQRT(M147^2+N147^2)</f>
        <v>2.58562361817635</v>
      </c>
      <c r="P147" s="47" t="n">
        <f aca="false">IF(J147="","",MAX(0,J147-1.96*O147/100))</f>
        <v>0.456784463650908</v>
      </c>
      <c r="Q147" s="47" t="n">
        <f aca="false">IF(J147="","",MIN(1,J147+1.96*O147/100))</f>
        <v>0.558140909483421</v>
      </c>
      <c r="R147" s="32" t="str">
        <f aca="false">IF(L147="","",IF(ABS(L147)&lt;=O147,"Yes","No"))</f>
        <v>Yes</v>
      </c>
      <c r="S147" s="32" t="str">
        <f aca="false">IF(L147="","",IF(ABS(L147)&lt;=1.96*O147,"Yes","No"))</f>
        <v>Yes</v>
      </c>
      <c r="T147" s="66" t="n">
        <f aca="false">IF(D147="","",ROUND(SQRT(((D147+G147)*O147/100)^2+(J147*(D147+G147)*0.07717)^2),0))</f>
        <v>148</v>
      </c>
      <c r="U147" s="32"/>
    </row>
    <row r="148" customFormat="false" ht="15" hidden="false" customHeight="false" outlineLevel="0" collapsed="false">
      <c r="A148" s="32" t="s">
        <v>256</v>
      </c>
      <c r="B148" s="32" t="s">
        <v>353</v>
      </c>
      <c r="C148" s="32" t="s">
        <v>361</v>
      </c>
      <c r="D148" s="66" t="n">
        <v>880</v>
      </c>
      <c r="E148" s="66" t="n">
        <v>890</v>
      </c>
      <c r="F148" s="75" t="n">
        <f aca="false">IF(E148="","",D148-E148)</f>
        <v>-10</v>
      </c>
      <c r="G148" s="66" t="n">
        <v>809</v>
      </c>
      <c r="H148" s="66" t="n">
        <v>789</v>
      </c>
      <c r="I148" s="75" t="n">
        <f aca="false">IF(H148="","",G148-H148)</f>
        <v>20</v>
      </c>
      <c r="J148" s="47" t="n">
        <f aca="false">IF(OR(D148="",D148+G148=0),"",D148/(D148+G148))</f>
        <v>0.521018354055654</v>
      </c>
      <c r="K148" s="47" t="n">
        <f aca="false">IF(E148="","",E148/(E148+H148))</f>
        <v>0.530077427039905</v>
      </c>
      <c r="L148" s="76" t="n">
        <f aca="false">IF(OR(K148="",J148=""),"",(J148-K148)*100)</f>
        <v>-0.905907298425046</v>
      </c>
      <c r="M148" s="36" t="n">
        <v>2.22450398566879</v>
      </c>
      <c r="N148" s="36" t="n">
        <v>1.3179649132716</v>
      </c>
      <c r="O148" s="36" t="n">
        <f aca="false">SQRT(M148^2+N148^2)</f>
        <v>2.58562361817635</v>
      </c>
      <c r="P148" s="47" t="n">
        <f aca="false">IF(J148="","",MAX(0,J148-1.96*O148/100))</f>
        <v>0.470340131139398</v>
      </c>
      <c r="Q148" s="47" t="n">
        <f aca="false">IF(J148="","",MIN(1,J148+1.96*O148/100))</f>
        <v>0.571696576971911</v>
      </c>
      <c r="R148" s="32" t="str">
        <f aca="false">IF(L148="","",IF(ABS(L148)&lt;=O148,"Yes","No"))</f>
        <v>Yes</v>
      </c>
      <c r="S148" s="32" t="str">
        <f aca="false">IF(L148="","",IF(ABS(L148)&lt;=1.96*O148,"Yes","No"))</f>
        <v>Yes</v>
      </c>
      <c r="T148" s="66" t="n">
        <f aca="false">IF(D148="","",ROUND(SQRT(((D148+G148)*O148/100)^2+(J148*(D148+G148)*0.07717)^2),0))</f>
        <v>81</v>
      </c>
      <c r="U148" s="32"/>
    </row>
    <row r="149" customFormat="false" ht="15" hidden="false" customHeight="false" outlineLevel="0" collapsed="false">
      <c r="A149" s="32" t="s">
        <v>256</v>
      </c>
      <c r="B149" s="32" t="s">
        <v>353</v>
      </c>
      <c r="C149" s="32" t="s">
        <v>362</v>
      </c>
      <c r="D149" s="66" t="n">
        <v>777</v>
      </c>
      <c r="E149" s="66" t="n">
        <v>817</v>
      </c>
      <c r="F149" s="75" t="n">
        <f aca="false">IF(E149="","",D149-E149)</f>
        <v>-40</v>
      </c>
      <c r="G149" s="66" t="n">
        <v>806</v>
      </c>
      <c r="H149" s="66" t="n">
        <v>798</v>
      </c>
      <c r="I149" s="75" t="n">
        <f aca="false">IF(H149="","",G149-H149)</f>
        <v>8</v>
      </c>
      <c r="J149" s="47" t="n">
        <f aca="false">IF(OR(D149="",D149+G149=0),"",D149/(D149+G149))</f>
        <v>0.490840176879343</v>
      </c>
      <c r="K149" s="47" t="n">
        <f aca="false">IF(E149="","",E149/(E149+H149))</f>
        <v>0.505882352941176</v>
      </c>
      <c r="L149" s="76" t="n">
        <f aca="false">IF(OR(K149="",J149=""),"",(J149-K149)*100)</f>
        <v>-1.50421760618334</v>
      </c>
      <c r="M149" s="36" t="n">
        <v>2.22450398566879</v>
      </c>
      <c r="N149" s="36" t="n">
        <v>1.3179649132716</v>
      </c>
      <c r="O149" s="36" t="n">
        <f aca="false">SQRT(M149^2+N149^2)</f>
        <v>2.58562361817635</v>
      </c>
      <c r="P149" s="47" t="n">
        <f aca="false">IF(J149="","",MAX(0,J149-1.96*O149/100))</f>
        <v>0.440161953963087</v>
      </c>
      <c r="Q149" s="47" t="n">
        <f aca="false">IF(J149="","",MIN(1,J149+1.96*O149/100))</f>
        <v>0.5415183997956</v>
      </c>
      <c r="R149" s="32" t="str">
        <f aca="false">IF(L149="","",IF(ABS(L149)&lt;=O149,"Yes","No"))</f>
        <v>Yes</v>
      </c>
      <c r="S149" s="32" t="str">
        <f aca="false">IF(L149="","",IF(ABS(L149)&lt;=1.96*O149,"Yes","No"))</f>
        <v>Yes</v>
      </c>
      <c r="T149" s="66" t="n">
        <f aca="false">IF(D149="","",ROUND(SQRT(((D149+G149)*O149/100)^2+(J149*(D149+G149)*0.07717)^2),0))</f>
        <v>73</v>
      </c>
      <c r="U149" s="32"/>
    </row>
    <row r="150" customFormat="false" ht="15" hidden="false" customHeight="false" outlineLevel="0" collapsed="false">
      <c r="A150" s="32" t="s">
        <v>256</v>
      </c>
      <c r="B150" s="32" t="s">
        <v>353</v>
      </c>
      <c r="C150" s="32" t="s">
        <v>363</v>
      </c>
      <c r="D150" s="66" t="n">
        <v>566</v>
      </c>
      <c r="E150" s="66" t="n">
        <v>552</v>
      </c>
      <c r="F150" s="75" t="n">
        <f aca="false">IF(E150="","",D150-E150)</f>
        <v>14</v>
      </c>
      <c r="G150" s="66" t="n">
        <v>546</v>
      </c>
      <c r="H150" s="66" t="n">
        <v>556</v>
      </c>
      <c r="I150" s="75" t="n">
        <f aca="false">IF(H150="","",G150-H150)</f>
        <v>-10</v>
      </c>
      <c r="J150" s="47" t="n">
        <f aca="false">IF(OR(D150="",D150+G150=0),"",D150/(D150+G150))</f>
        <v>0.508992805755396</v>
      </c>
      <c r="K150" s="47" t="n">
        <f aca="false">IF(E150="","",E150/(E150+H150))</f>
        <v>0.498194945848375</v>
      </c>
      <c r="L150" s="76" t="n">
        <f aca="false">IF(OR(K150="",J150=""),"",(J150-K150)*100)</f>
        <v>1.07978599070203</v>
      </c>
      <c r="M150" s="36" t="n">
        <v>2.22830071896239</v>
      </c>
      <c r="N150" s="36" t="n">
        <v>1.3179649132716</v>
      </c>
      <c r="O150" s="36" t="n">
        <f aca="false">SQRT(M150^2+N150^2)</f>
        <v>2.58889080626111</v>
      </c>
      <c r="P150" s="47" t="n">
        <f aca="false">IF(J150="","",MAX(0,J150-1.96*O150/100))</f>
        <v>0.458250545952678</v>
      </c>
      <c r="Q150" s="47" t="n">
        <f aca="false">IF(J150="","",MIN(1,J150+1.96*O150/100))</f>
        <v>0.559735065558114</v>
      </c>
      <c r="R150" s="32" t="str">
        <f aca="false">IF(L150="","",IF(ABS(L150)&lt;=O150,"Yes","No"))</f>
        <v>Yes</v>
      </c>
      <c r="S150" s="32" t="str">
        <f aca="false">IF(L150="","",IF(ABS(L150)&lt;=1.96*O150,"Yes","No"))</f>
        <v>Yes</v>
      </c>
      <c r="T150" s="66" t="n">
        <f aca="false">IF(D150="","",ROUND(SQRT(((D150+G150)*O150/100)^2+(J150*(D150+G150)*0.09272)^2),0))</f>
        <v>60</v>
      </c>
      <c r="U150" s="32"/>
    </row>
    <row r="151" customFormat="false" ht="15" hidden="false" customHeight="false" outlineLevel="0" collapsed="false">
      <c r="A151" s="32" t="s">
        <v>256</v>
      </c>
      <c r="B151" s="32" t="s">
        <v>364</v>
      </c>
      <c r="C151" s="32" t="s">
        <v>364</v>
      </c>
      <c r="D151" s="66" t="n">
        <v>940</v>
      </c>
      <c r="E151" s="66" t="n">
        <v>985</v>
      </c>
      <c r="F151" s="75" t="n">
        <f aca="false">IF(E151="","",D151-E151)</f>
        <v>-45</v>
      </c>
      <c r="G151" s="66" t="n">
        <v>1666</v>
      </c>
      <c r="H151" s="66" t="n">
        <v>1586</v>
      </c>
      <c r="I151" s="75" t="n">
        <f aca="false">IF(H151="","",G151-H151)</f>
        <v>80</v>
      </c>
      <c r="J151" s="47" t="n">
        <f aca="false">IF(OR(D151="",D151+G151=0),"",D151/(D151+G151))</f>
        <v>0.360706062931696</v>
      </c>
      <c r="K151" s="47" t="n">
        <f aca="false">IF(E151="","",E151/(E151+H151))</f>
        <v>0.383119408790354</v>
      </c>
      <c r="L151" s="76" t="n">
        <f aca="false">IF(OR(K151="",J151=""),"",(J151-K151)*100)</f>
        <v>-2.24133458586578</v>
      </c>
      <c r="M151" s="36" t="n">
        <v>2.22450398566879</v>
      </c>
      <c r="N151" s="36" t="n">
        <v>1.3179649132716</v>
      </c>
      <c r="O151" s="36" t="n">
        <f aca="false">SQRT(M151^2+N151^2)</f>
        <v>2.58562361817635</v>
      </c>
      <c r="P151" s="47" t="n">
        <f aca="false">IF(J151="","",MAX(0,J151-1.96*O151/100))</f>
        <v>0.31002784001544</v>
      </c>
      <c r="Q151" s="47" t="n">
        <f aca="false">IF(J151="","",MIN(1,J151+1.96*O151/100))</f>
        <v>0.411384285847953</v>
      </c>
      <c r="R151" s="32" t="str">
        <f aca="false">IF(L151="","",IF(ABS(L151)&lt;=O151,"Yes","No"))</f>
        <v>Yes</v>
      </c>
      <c r="S151" s="32" t="str">
        <f aca="false">IF(L151="","",IF(ABS(L151)&lt;=1.96*O151,"Yes","No"))</f>
        <v>Yes</v>
      </c>
      <c r="T151" s="66" t="n">
        <f aca="false">IF(D151="","",ROUND(SQRT(((D151+G151)*O151/100)^2+(J151*(D151+G151)*0.07717)^2),0))</f>
        <v>99</v>
      </c>
      <c r="U151" s="32"/>
    </row>
    <row r="152" customFormat="false" ht="15" hidden="false" customHeight="false" outlineLevel="0" collapsed="false">
      <c r="A152" s="32" t="s">
        <v>256</v>
      </c>
      <c r="B152" s="32" t="s">
        <v>365</v>
      </c>
      <c r="C152" s="32" t="s">
        <v>365</v>
      </c>
      <c r="D152" s="66" t="n">
        <v>537</v>
      </c>
      <c r="E152" s="66" t="n">
        <v>543</v>
      </c>
      <c r="F152" s="75" t="n">
        <f aca="false">IF(E152="","",D152-E152)</f>
        <v>-6</v>
      </c>
      <c r="G152" s="66" t="n">
        <v>1027</v>
      </c>
      <c r="H152" s="66" t="n">
        <v>990</v>
      </c>
      <c r="I152" s="75" t="n">
        <f aca="false">IF(H152="","",G152-H152)</f>
        <v>37</v>
      </c>
      <c r="J152" s="47" t="n">
        <f aca="false">IF(OR(D152="",D152+G152=0),"",D152/(D152+G152))</f>
        <v>0.343350383631714</v>
      </c>
      <c r="K152" s="47" t="n">
        <f aca="false">IF(E152="","",E152/(E152+H152))</f>
        <v>0.354207436399217</v>
      </c>
      <c r="L152" s="76" t="n">
        <f aca="false">IF(OR(K152="",J152=""),"",(J152-K152)*100)</f>
        <v>-1.08570527675037</v>
      </c>
      <c r="M152" s="36" t="n">
        <v>2.22450398566879</v>
      </c>
      <c r="N152" s="36" t="n">
        <v>1.3179649132716</v>
      </c>
      <c r="O152" s="36" t="n">
        <f aca="false">SQRT(M152^2+N152^2)</f>
        <v>2.58562361817635</v>
      </c>
      <c r="P152" s="47" t="n">
        <f aca="false">IF(J152="","",MAX(0,J152-1.96*O152/100))</f>
        <v>0.292672160715457</v>
      </c>
      <c r="Q152" s="47" t="n">
        <f aca="false">IF(J152="","",MIN(1,J152+1.96*O152/100))</f>
        <v>0.39402860654797</v>
      </c>
      <c r="R152" s="32" t="str">
        <f aca="false">IF(L152="","",IF(ABS(L152)&lt;=O152,"Yes","No"))</f>
        <v>Yes</v>
      </c>
      <c r="S152" s="32" t="str">
        <f aca="false">IF(L152="","",IF(ABS(L152)&lt;=1.96*O152,"Yes","No"))</f>
        <v>Yes</v>
      </c>
      <c r="T152" s="66" t="n">
        <f aca="false">IF(D152="","",ROUND(SQRT(((D152+G152)*O152/100)^2+(J152*(D152+G152)*0.07717)^2),0))</f>
        <v>58</v>
      </c>
      <c r="U152" s="32"/>
    </row>
    <row r="153" customFormat="false" ht="15" hidden="false" customHeight="false" outlineLevel="0" collapsed="false">
      <c r="A153" s="32" t="s">
        <v>256</v>
      </c>
      <c r="B153" s="32" t="s">
        <v>366</v>
      </c>
      <c r="C153" s="32" t="s">
        <v>367</v>
      </c>
      <c r="D153" s="66" t="n">
        <v>187</v>
      </c>
      <c r="E153" s="66" t="n">
        <v>181</v>
      </c>
      <c r="F153" s="75" t="n">
        <f aca="false">IF(E153="","",D153-E153)</f>
        <v>6</v>
      </c>
      <c r="G153" s="66" t="n">
        <v>492</v>
      </c>
      <c r="H153" s="66" t="n">
        <v>482</v>
      </c>
      <c r="I153" s="75" t="n">
        <f aca="false">IF(H153="","",G153-H153)</f>
        <v>10</v>
      </c>
      <c r="J153" s="47" t="n">
        <f aca="false">IF(OR(D153="",D153+G153=0),"",D153/(D153+G153))</f>
        <v>0.27540500736377</v>
      </c>
      <c r="K153" s="47" t="n">
        <f aca="false">IF(E153="","",E153/(E153+H153))</f>
        <v>0.273001508295626</v>
      </c>
      <c r="L153" s="76" t="n">
        <f aca="false">IF(OR(K153="",J153=""),"",(J153-K153)*100)</f>
        <v>0.240349906814435</v>
      </c>
      <c r="M153" s="36" t="n">
        <v>2.96222615270983</v>
      </c>
      <c r="N153" s="36" t="n">
        <v>1.3179649132716</v>
      </c>
      <c r="O153" s="36" t="n">
        <f aca="false">SQRT(M153^2+N153^2)</f>
        <v>3.2421929758133</v>
      </c>
      <c r="P153" s="47" t="n">
        <f aca="false">IF(J153="","",MAX(0,J153-1.96*O153/100))</f>
        <v>0.21185802503783</v>
      </c>
      <c r="Q153" s="47" t="n">
        <f aca="false">IF(J153="","",MIN(1,J153+1.96*O153/100))</f>
        <v>0.338951989689711</v>
      </c>
      <c r="R153" s="32" t="str">
        <f aca="false">IF(L153="","",IF(ABS(L153)&lt;=O153,"Yes","No"))</f>
        <v>Yes</v>
      </c>
      <c r="S153" s="32" t="str">
        <f aca="false">IF(L153="","",IF(ABS(L153)&lt;=1.96*O153,"Yes","No"))</f>
        <v>Yes</v>
      </c>
      <c r="T153" s="66" t="n">
        <f aca="false">IF(D153="","",ROUND(SQRT(((D153+G153)*O153/100)^2+(J153*(D153+G153)*0.14577)^2),0))</f>
        <v>35</v>
      </c>
      <c r="U153" s="32"/>
    </row>
    <row r="154" customFormat="false" ht="15" hidden="false" customHeight="false" outlineLevel="0" collapsed="false">
      <c r="A154" s="32" t="s">
        <v>256</v>
      </c>
      <c r="B154" s="32" t="s">
        <v>366</v>
      </c>
      <c r="C154" s="32" t="s">
        <v>368</v>
      </c>
      <c r="D154" s="66" t="n">
        <v>137</v>
      </c>
      <c r="E154" s="66" t="n">
        <v>147</v>
      </c>
      <c r="F154" s="75" t="n">
        <f aca="false">IF(E154="","",D154-E154)</f>
        <v>-10</v>
      </c>
      <c r="G154" s="66" t="n">
        <v>324</v>
      </c>
      <c r="H154" s="66" t="n">
        <v>314</v>
      </c>
      <c r="I154" s="75" t="n">
        <f aca="false">IF(H154="","",G154-H154)</f>
        <v>10</v>
      </c>
      <c r="J154" s="47" t="n">
        <f aca="false">IF(OR(D154="",D154+G154=0),"",D154/(D154+G154))</f>
        <v>0.297180043383948</v>
      </c>
      <c r="K154" s="47" t="n">
        <f aca="false">IF(E154="","",E154/(E154+H154))</f>
        <v>0.318872017353579</v>
      </c>
      <c r="L154" s="76" t="n">
        <f aca="false">IF(OR(K154="",J154=""),"",(J154-K154)*100)</f>
        <v>-2.16919739696312</v>
      </c>
      <c r="M154" s="36" t="n">
        <v>2.96222615270983</v>
      </c>
      <c r="N154" s="36" t="n">
        <v>1.3179649132716</v>
      </c>
      <c r="O154" s="36" t="n">
        <f aca="false">SQRT(M154^2+N154^2)</f>
        <v>3.2421929758133</v>
      </c>
      <c r="P154" s="47" t="n">
        <f aca="false">IF(J154="","",MAX(0,J154-1.96*O154/100))</f>
        <v>0.233633061058007</v>
      </c>
      <c r="Q154" s="47" t="n">
        <f aca="false">IF(J154="","",MIN(1,J154+1.96*O154/100))</f>
        <v>0.360727025709889</v>
      </c>
      <c r="R154" s="32" t="str">
        <f aca="false">IF(L154="","",IF(ABS(L154)&lt;=O154,"Yes","No"))</f>
        <v>Yes</v>
      </c>
      <c r="S154" s="32" t="str">
        <f aca="false">IF(L154="","",IF(ABS(L154)&lt;=1.96*O154,"Yes","No"))</f>
        <v>Yes</v>
      </c>
      <c r="T154" s="66" t="n">
        <f aca="false">IF(D154="","",ROUND(SQRT(((D154+G154)*O154/100)^2+(J154*(D154+G154)*0.14577)^2),0))</f>
        <v>25</v>
      </c>
      <c r="U154" s="32"/>
    </row>
    <row r="155" customFormat="false" ht="15" hidden="false" customHeight="false" outlineLevel="0" collapsed="false">
      <c r="A155" s="32" t="s">
        <v>256</v>
      </c>
      <c r="B155" s="32" t="s">
        <v>366</v>
      </c>
      <c r="C155" s="32" t="s">
        <v>369</v>
      </c>
      <c r="D155" s="66" t="n">
        <v>500</v>
      </c>
      <c r="E155" s="66" t="n">
        <v>522</v>
      </c>
      <c r="F155" s="75" t="n">
        <f aca="false">IF(E155="","",D155-E155)</f>
        <v>-22</v>
      </c>
      <c r="G155" s="66" t="n">
        <v>1065</v>
      </c>
      <c r="H155" s="66" t="n">
        <v>1060</v>
      </c>
      <c r="I155" s="75" t="n">
        <f aca="false">IF(H155="","",G155-H155)</f>
        <v>5</v>
      </c>
      <c r="J155" s="47" t="n">
        <f aca="false">IF(OR(D155="",D155+G155=0),"",D155/(D155+G155))</f>
        <v>0.319488817891374</v>
      </c>
      <c r="K155" s="47" t="n">
        <f aca="false">IF(E155="","",E155/(E155+H155))</f>
        <v>0.329962073324905</v>
      </c>
      <c r="L155" s="76" t="n">
        <f aca="false">IF(OR(K155="",J155=""),"",(J155-K155)*100)</f>
        <v>-1.04732554335314</v>
      </c>
      <c r="M155" s="36" t="n">
        <v>2.22450398566879</v>
      </c>
      <c r="N155" s="36" t="n">
        <v>1.3179649132716</v>
      </c>
      <c r="O155" s="36" t="n">
        <f aca="false">SQRT(M155^2+N155^2)</f>
        <v>2.58562361817635</v>
      </c>
      <c r="P155" s="47" t="n">
        <f aca="false">IF(J155="","",MAX(0,J155-1.96*O155/100))</f>
        <v>0.268810594975117</v>
      </c>
      <c r="Q155" s="47" t="n">
        <f aca="false">IF(J155="","",MIN(1,J155+1.96*O155/100))</f>
        <v>0.37016704080763</v>
      </c>
      <c r="R155" s="32" t="str">
        <f aca="false">IF(L155="","",IF(ABS(L155)&lt;=O155,"Yes","No"))</f>
        <v>Yes</v>
      </c>
      <c r="S155" s="32" t="str">
        <f aca="false">IF(L155="","",IF(ABS(L155)&lt;=1.96*O155,"Yes","No"))</f>
        <v>Yes</v>
      </c>
      <c r="T155" s="66" t="n">
        <f aca="false">IF(D155="","",ROUND(SQRT(((D155+G155)*O155/100)^2+(J155*(D155+G155)*0.07717)^2),0))</f>
        <v>56</v>
      </c>
      <c r="U155" s="32"/>
    </row>
    <row r="156" customFormat="false" ht="15" hidden="false" customHeight="false" outlineLevel="0" collapsed="false">
      <c r="A156" s="32" t="s">
        <v>256</v>
      </c>
      <c r="B156" s="32" t="s">
        <v>370</v>
      </c>
      <c r="C156" s="32" t="s">
        <v>370</v>
      </c>
      <c r="D156" s="66" t="n">
        <v>977</v>
      </c>
      <c r="E156" s="66" t="n">
        <v>980</v>
      </c>
      <c r="F156" s="75" t="n">
        <f aca="false">IF(E156="","",D156-E156)</f>
        <v>-3</v>
      </c>
      <c r="G156" s="66" t="n">
        <v>923</v>
      </c>
      <c r="H156" s="66" t="n">
        <v>872</v>
      </c>
      <c r="I156" s="75" t="n">
        <f aca="false">IF(H156="","",G156-H156)</f>
        <v>51</v>
      </c>
      <c r="J156" s="47" t="n">
        <f aca="false">IF(OR(D156="",D156+G156=0),"",D156/(D156+G156))</f>
        <v>0.51421052631579</v>
      </c>
      <c r="K156" s="47" t="n">
        <f aca="false">IF(E156="","",E156/(E156+H156))</f>
        <v>0.529157667386609</v>
      </c>
      <c r="L156" s="76" t="n">
        <f aca="false">IF(OR(K156="",J156=""),"",(J156-K156)*100)</f>
        <v>-1.49471410708196</v>
      </c>
      <c r="M156" s="36" t="n">
        <v>2.22450398566879</v>
      </c>
      <c r="N156" s="36" t="n">
        <v>1.3179649132716</v>
      </c>
      <c r="O156" s="36" t="n">
        <f aca="false">SQRT(M156^2+N156^2)</f>
        <v>2.58562361817635</v>
      </c>
      <c r="P156" s="47" t="n">
        <f aca="false">IF(J156="","",MAX(0,J156-1.96*O156/100))</f>
        <v>0.463532303399533</v>
      </c>
      <c r="Q156" s="47" t="n">
        <f aca="false">IF(J156="","",MIN(1,J156+1.96*O156/100))</f>
        <v>0.564888749232046</v>
      </c>
      <c r="R156" s="32" t="str">
        <f aca="false">IF(L156="","",IF(ABS(L156)&lt;=O156,"Yes","No"))</f>
        <v>Yes</v>
      </c>
      <c r="S156" s="32" t="str">
        <f aca="false">IF(L156="","",IF(ABS(L156)&lt;=1.96*O156,"Yes","No"))</f>
        <v>Yes</v>
      </c>
      <c r="T156" s="66" t="n">
        <f aca="false">IF(D156="","",ROUND(SQRT(((D156+G156)*O156/100)^2+(J156*(D156+G156)*0.07717)^2),0))</f>
        <v>90</v>
      </c>
      <c r="U156" s="32"/>
    </row>
    <row r="157" customFormat="false" ht="15" hidden="false" customHeight="false" outlineLevel="0" collapsed="false">
      <c r="A157" s="32" t="s">
        <v>256</v>
      </c>
      <c r="B157" s="32" t="s">
        <v>371</v>
      </c>
      <c r="C157" s="32" t="s">
        <v>372</v>
      </c>
      <c r="D157" s="66" t="n">
        <v>965</v>
      </c>
      <c r="E157" s="66" t="n">
        <v>1010</v>
      </c>
      <c r="F157" s="75" t="n">
        <f aca="false">IF(E157="","",D157-E157)</f>
        <v>-45</v>
      </c>
      <c r="G157" s="66" t="n">
        <v>1396</v>
      </c>
      <c r="H157" s="66" t="n">
        <v>1334</v>
      </c>
      <c r="I157" s="75" t="n">
        <f aca="false">IF(H157="","",G157-H157)</f>
        <v>62</v>
      </c>
      <c r="J157" s="47" t="n">
        <f aca="false">IF(OR(D157="",D157+G157=0),"",D157/(D157+G157))</f>
        <v>0.408725116476069</v>
      </c>
      <c r="K157" s="47" t="n">
        <f aca="false">IF(E157="","",E157/(E157+H157))</f>
        <v>0.430887372013652</v>
      </c>
      <c r="L157" s="76" t="n">
        <f aca="false">IF(OR(K157="",J157=""),"",(J157-K157)*100)</f>
        <v>-2.21622555375824</v>
      </c>
      <c r="M157" s="36" t="n">
        <v>2.22450398566879</v>
      </c>
      <c r="N157" s="36" t="n">
        <v>1.3179649132716</v>
      </c>
      <c r="O157" s="36" t="n">
        <f aca="false">SQRT(M157^2+N157^2)</f>
        <v>2.58562361817635</v>
      </c>
      <c r="P157" s="47" t="n">
        <f aca="false">IF(J157="","",MAX(0,J157-1.96*O157/100))</f>
        <v>0.358046893559813</v>
      </c>
      <c r="Q157" s="47" t="n">
        <f aca="false">IF(J157="","",MIN(1,J157+1.96*O157/100))</f>
        <v>0.459403339392326</v>
      </c>
      <c r="R157" s="32" t="str">
        <f aca="false">IF(L157="","",IF(ABS(L157)&lt;=O157,"Yes","No"))</f>
        <v>Yes</v>
      </c>
      <c r="S157" s="32" t="str">
        <f aca="false">IF(L157="","",IF(ABS(L157)&lt;=1.96*O157,"Yes","No"))</f>
        <v>Yes</v>
      </c>
      <c r="T157" s="66" t="n">
        <f aca="false">IF(D157="","",ROUND(SQRT(((D157+G157)*O157/100)^2+(J157*(D157+G157)*0.07717)^2),0))</f>
        <v>96</v>
      </c>
      <c r="U157" s="32"/>
    </row>
    <row r="158" customFormat="false" ht="15" hidden="false" customHeight="false" outlineLevel="0" collapsed="false">
      <c r="A158" s="32" t="s">
        <v>256</v>
      </c>
      <c r="B158" s="32" t="s">
        <v>371</v>
      </c>
      <c r="C158" s="32" t="s">
        <v>373</v>
      </c>
      <c r="D158" s="66" t="n">
        <v>852</v>
      </c>
      <c r="E158" s="66" t="n">
        <v>860</v>
      </c>
      <c r="F158" s="75" t="n">
        <f aca="false">IF(E158="","",D158-E158)</f>
        <v>-8</v>
      </c>
      <c r="G158" s="66" t="n">
        <v>1370</v>
      </c>
      <c r="H158" s="66" t="n">
        <v>1332</v>
      </c>
      <c r="I158" s="75" t="n">
        <f aca="false">IF(H158="","",G158-H158)</f>
        <v>38</v>
      </c>
      <c r="J158" s="47" t="n">
        <f aca="false">IF(OR(D158="",D158+G158=0),"",D158/(D158+G158))</f>
        <v>0.383438343834383</v>
      </c>
      <c r="K158" s="47" t="n">
        <f aca="false">IF(E158="","",E158/(E158+H158))</f>
        <v>0.392335766423358</v>
      </c>
      <c r="L158" s="76" t="n">
        <f aca="false">IF(OR(K158="",J158=""),"",(J158-K158)*100)</f>
        <v>-0.889742258897419</v>
      </c>
      <c r="M158" s="36" t="n">
        <v>2.22450398566879</v>
      </c>
      <c r="N158" s="36" t="n">
        <v>1.3179649132716</v>
      </c>
      <c r="O158" s="36" t="n">
        <f aca="false">SQRT(M158^2+N158^2)</f>
        <v>2.58562361817635</v>
      </c>
      <c r="P158" s="47" t="n">
        <f aca="false">IF(J158="","",MAX(0,J158-1.96*O158/100))</f>
        <v>0.332760120918127</v>
      </c>
      <c r="Q158" s="47" t="n">
        <f aca="false">IF(J158="","",MIN(1,J158+1.96*O158/100))</f>
        <v>0.43411656675064</v>
      </c>
      <c r="R158" s="32" t="str">
        <f aca="false">IF(L158="","",IF(ABS(L158)&lt;=O158,"Yes","No"))</f>
        <v>Yes</v>
      </c>
      <c r="S158" s="32" t="str">
        <f aca="false">IF(L158="","",IF(ABS(L158)&lt;=1.96*O158,"Yes","No"))</f>
        <v>Yes</v>
      </c>
      <c r="T158" s="66" t="n">
        <f aca="false">IF(D158="","",ROUND(SQRT(((D158+G158)*O158/100)^2+(J158*(D158+G158)*0.07717)^2),0))</f>
        <v>87</v>
      </c>
      <c r="U158" s="32"/>
    </row>
    <row r="159" customFormat="false" ht="15" hidden="false" customHeight="false" outlineLevel="0" collapsed="false">
      <c r="A159" s="32" t="s">
        <v>256</v>
      </c>
      <c r="B159" s="32" t="s">
        <v>371</v>
      </c>
      <c r="C159" s="32" t="s">
        <v>374</v>
      </c>
      <c r="D159" s="66" t="n">
        <v>442</v>
      </c>
      <c r="E159" s="66" t="n">
        <v>449</v>
      </c>
      <c r="F159" s="75" t="n">
        <f aca="false">IF(E159="","",D159-E159)</f>
        <v>-7</v>
      </c>
      <c r="G159" s="66" t="n">
        <v>701</v>
      </c>
      <c r="H159" s="66" t="n">
        <v>705</v>
      </c>
      <c r="I159" s="75" t="n">
        <f aca="false">IF(H159="","",G159-H159)</f>
        <v>-4</v>
      </c>
      <c r="J159" s="47" t="n">
        <f aca="false">IF(OR(D159="",D159+G159=0),"",D159/(D159+G159))</f>
        <v>0.386701662292214</v>
      </c>
      <c r="K159" s="47" t="n">
        <f aca="false">IF(E159="","",E159/(E159+H159))</f>
        <v>0.389081455805893</v>
      </c>
      <c r="L159" s="76" t="n">
        <f aca="false">IF(OR(K159="",J159=""),"",(J159-K159)*100)</f>
        <v>-0.237979351367906</v>
      </c>
      <c r="M159" s="36" t="n">
        <v>2.22830071896239</v>
      </c>
      <c r="N159" s="36" t="n">
        <v>1.3179649132716</v>
      </c>
      <c r="O159" s="36" t="n">
        <f aca="false">SQRT(M159^2+N159^2)</f>
        <v>2.58889080626111</v>
      </c>
      <c r="P159" s="47" t="n">
        <f aca="false">IF(J159="","",MAX(0,J159-1.96*O159/100))</f>
        <v>0.335959402489496</v>
      </c>
      <c r="Q159" s="47" t="n">
        <f aca="false">IF(J159="","",MIN(1,J159+1.96*O159/100))</f>
        <v>0.437443922094931</v>
      </c>
      <c r="R159" s="32" t="str">
        <f aca="false">IF(L159="","",IF(ABS(L159)&lt;=O159,"Yes","No"))</f>
        <v>Yes</v>
      </c>
      <c r="S159" s="32" t="str">
        <f aca="false">IF(L159="","",IF(ABS(L159)&lt;=1.96*O159,"Yes","No"))</f>
        <v>Yes</v>
      </c>
      <c r="T159" s="66" t="n">
        <f aca="false">IF(D159="","",ROUND(SQRT(((D159+G159)*O159/100)^2+(J159*(D159+G159)*0.09272)^2),0))</f>
        <v>51</v>
      </c>
      <c r="U159" s="32"/>
    </row>
    <row r="160" customFormat="false" ht="15" hidden="false" customHeight="false" outlineLevel="0" collapsed="false">
      <c r="A160" s="32" t="s">
        <v>256</v>
      </c>
      <c r="B160" s="32" t="s">
        <v>371</v>
      </c>
      <c r="C160" s="32" t="s">
        <v>375</v>
      </c>
      <c r="D160" s="66" t="n">
        <v>640</v>
      </c>
      <c r="E160" s="66" t="n">
        <v>654</v>
      </c>
      <c r="F160" s="75" t="n">
        <f aca="false">IF(E160="","",D160-E160)</f>
        <v>-14</v>
      </c>
      <c r="G160" s="66" t="n">
        <v>1009</v>
      </c>
      <c r="H160" s="66" t="n">
        <v>979</v>
      </c>
      <c r="I160" s="75" t="n">
        <f aca="false">IF(H160="","",G160-H160)</f>
        <v>30</v>
      </c>
      <c r="J160" s="47" t="n">
        <f aca="false">IF(OR(D160="",D160+G160=0),"",D160/(D160+G160))</f>
        <v>0.388114008489994</v>
      </c>
      <c r="K160" s="47" t="n">
        <f aca="false">IF(E160="","",E160/(E160+H160))</f>
        <v>0.400489895897122</v>
      </c>
      <c r="L160" s="76" t="n">
        <f aca="false">IF(OR(K160="",J160=""),"",(J160-K160)*100)</f>
        <v>-1.23758874071279</v>
      </c>
      <c r="M160" s="36" t="n">
        <v>2.22450398566879</v>
      </c>
      <c r="N160" s="36" t="n">
        <v>1.3179649132716</v>
      </c>
      <c r="O160" s="36" t="n">
        <f aca="false">SQRT(M160^2+N160^2)</f>
        <v>2.58562361817635</v>
      </c>
      <c r="P160" s="47" t="n">
        <f aca="false">IF(J160="","",MAX(0,J160-1.96*O160/100))</f>
        <v>0.337435785573738</v>
      </c>
      <c r="Q160" s="47" t="n">
        <f aca="false">IF(J160="","",MIN(1,J160+1.96*O160/100))</f>
        <v>0.43879223140625</v>
      </c>
      <c r="R160" s="32" t="str">
        <f aca="false">IF(L160="","",IF(ABS(L160)&lt;=O160,"Yes","No"))</f>
        <v>Yes</v>
      </c>
      <c r="S160" s="32" t="str">
        <f aca="false">IF(L160="","",IF(ABS(L160)&lt;=1.96*O160,"Yes","No"))</f>
        <v>Yes</v>
      </c>
      <c r="T160" s="66" t="n">
        <f aca="false">IF(D160="","",ROUND(SQRT(((D160+G160)*O160/100)^2+(J160*(D160+G160)*0.07717)^2),0))</f>
        <v>65</v>
      </c>
      <c r="U160" s="32"/>
    </row>
    <row r="161" customFormat="false" ht="15" hidden="false" customHeight="false" outlineLevel="0" collapsed="false">
      <c r="A161" s="32" t="s">
        <v>256</v>
      </c>
      <c r="B161" s="32" t="s">
        <v>371</v>
      </c>
      <c r="C161" s="32" t="s">
        <v>376</v>
      </c>
      <c r="D161" s="66" t="n">
        <v>554</v>
      </c>
      <c r="E161" s="66" t="n">
        <v>557</v>
      </c>
      <c r="F161" s="75" t="n">
        <f aca="false">IF(E161="","",D161-E161)</f>
        <v>-3</v>
      </c>
      <c r="G161" s="66" t="n">
        <v>919</v>
      </c>
      <c r="H161" s="66" t="n">
        <v>890</v>
      </c>
      <c r="I161" s="75" t="n">
        <f aca="false">IF(H161="","",G161-H161)</f>
        <v>29</v>
      </c>
      <c r="J161" s="47" t="n">
        <f aca="false">IF(OR(D161="",D161+G161=0),"",D161/(D161+G161))</f>
        <v>0.376103190767142</v>
      </c>
      <c r="K161" s="47" t="n">
        <f aca="false">IF(E161="","",E161/(E161+H161))</f>
        <v>0.384934346924672</v>
      </c>
      <c r="L161" s="76" t="n">
        <f aca="false">IF(OR(K161="",J161=""),"",(J161-K161)*100)</f>
        <v>-0.883115615752983</v>
      </c>
      <c r="M161" s="36" t="n">
        <v>2.22450398566879</v>
      </c>
      <c r="N161" s="36" t="n">
        <v>1.3179649132716</v>
      </c>
      <c r="O161" s="36" t="n">
        <f aca="false">SQRT(M161^2+N161^2)</f>
        <v>2.58562361817635</v>
      </c>
      <c r="P161" s="47" t="n">
        <f aca="false">IF(J161="","",MAX(0,J161-1.96*O161/100))</f>
        <v>0.325424967850885</v>
      </c>
      <c r="Q161" s="47" t="n">
        <f aca="false">IF(J161="","",MIN(1,J161+1.96*O161/100))</f>
        <v>0.426781413683398</v>
      </c>
      <c r="R161" s="32" t="str">
        <f aca="false">IF(L161="","",IF(ABS(L161)&lt;=O161,"Yes","No"))</f>
        <v>Yes</v>
      </c>
      <c r="S161" s="32" t="str">
        <f aca="false">IF(L161="","",IF(ABS(L161)&lt;=1.96*O161,"Yes","No"))</f>
        <v>Yes</v>
      </c>
      <c r="T161" s="66" t="n">
        <f aca="false">IF(D161="","",ROUND(SQRT(((D161+G161)*O161/100)^2+(J161*(D161+G161)*0.07717)^2),0))</f>
        <v>57</v>
      </c>
      <c r="U161" s="32"/>
    </row>
    <row r="162" customFormat="false" ht="15" hidden="false" customHeight="false" outlineLevel="0" collapsed="false">
      <c r="A162" s="32" t="s">
        <v>256</v>
      </c>
      <c r="B162" s="32" t="s">
        <v>371</v>
      </c>
      <c r="C162" s="32" t="s">
        <v>377</v>
      </c>
      <c r="D162" s="66" t="n">
        <v>507</v>
      </c>
      <c r="E162" s="66" t="n">
        <v>492</v>
      </c>
      <c r="F162" s="75" t="n">
        <f aca="false">IF(E162="","",D162-E162)</f>
        <v>15</v>
      </c>
      <c r="G162" s="66" t="n">
        <v>692</v>
      </c>
      <c r="H162" s="66" t="n">
        <v>675</v>
      </c>
      <c r="I162" s="75" t="n">
        <f aca="false">IF(H162="","",G162-H162)</f>
        <v>17</v>
      </c>
      <c r="J162" s="47" t="n">
        <f aca="false">IF(OR(D162="",D162+G162=0),"",D162/(D162+G162))</f>
        <v>0.422852376980817</v>
      </c>
      <c r="K162" s="47" t="n">
        <f aca="false">IF(E162="","",E162/(E162+H162))</f>
        <v>0.42159383033419</v>
      </c>
      <c r="L162" s="76" t="n">
        <f aca="false">IF(OR(K162="",J162=""),"",(J162-K162)*100)</f>
        <v>0.125854664662711</v>
      </c>
      <c r="M162" s="36" t="n">
        <v>2.22450398566879</v>
      </c>
      <c r="N162" s="36" t="n">
        <v>1.3179649132716</v>
      </c>
      <c r="O162" s="36" t="n">
        <f aca="false">SQRT(M162^2+N162^2)</f>
        <v>2.58562361817635</v>
      </c>
      <c r="P162" s="47" t="n">
        <f aca="false">IF(J162="","",MAX(0,J162-1.96*O162/100))</f>
        <v>0.372174154064561</v>
      </c>
      <c r="Q162" s="47" t="n">
        <f aca="false">IF(J162="","",MIN(1,J162+1.96*O162/100))</f>
        <v>0.473530599897074</v>
      </c>
      <c r="R162" s="32" t="str">
        <f aca="false">IF(L162="","",IF(ABS(L162)&lt;=O162,"Yes","No"))</f>
        <v>Yes</v>
      </c>
      <c r="S162" s="32" t="str">
        <f aca="false">IF(L162="","",IF(ABS(L162)&lt;=1.96*O162,"Yes","No"))</f>
        <v>Yes</v>
      </c>
      <c r="T162" s="66" t="n">
        <f aca="false">IF(D162="","",ROUND(SQRT(((D162+G162)*O162/100)^2+(J162*(D162+G162)*0.07717)^2),0))</f>
        <v>50</v>
      </c>
      <c r="U162" s="32"/>
    </row>
    <row r="163" customFormat="false" ht="15" hidden="false" customHeight="false" outlineLevel="0" collapsed="false">
      <c r="A163" s="32" t="s">
        <v>256</v>
      </c>
      <c r="B163" s="32" t="s">
        <v>378</v>
      </c>
      <c r="C163" s="32" t="s">
        <v>379</v>
      </c>
      <c r="D163" s="66" t="n">
        <v>673</v>
      </c>
      <c r="E163" s="66" t="n">
        <v>668</v>
      </c>
      <c r="F163" s="75" t="n">
        <f aca="false">IF(E163="","",D163-E163)</f>
        <v>5</v>
      </c>
      <c r="G163" s="66" t="n">
        <v>716</v>
      </c>
      <c r="H163" s="66" t="n">
        <v>693</v>
      </c>
      <c r="I163" s="75" t="n">
        <f aca="false">IF(H163="","",G163-H163)</f>
        <v>23</v>
      </c>
      <c r="J163" s="47" t="n">
        <f aca="false">IF(OR(D163="",D163+G163=0),"",D163/(D163+G163))</f>
        <v>0.484521238300936</v>
      </c>
      <c r="K163" s="47" t="n">
        <f aca="false">IF(E163="","",E163/(E163+H163))</f>
        <v>0.490815576781778</v>
      </c>
      <c r="L163" s="76" t="n">
        <f aca="false">IF(OR(K163="",J163=""),"",(J163-K163)*100)</f>
        <v>-0.629433848084221</v>
      </c>
      <c r="M163" s="36" t="n">
        <v>2.22450398566879</v>
      </c>
      <c r="N163" s="36" t="n">
        <v>1.3179649132716</v>
      </c>
      <c r="O163" s="36" t="n">
        <f aca="false">SQRT(M163^2+N163^2)</f>
        <v>2.58562361817635</v>
      </c>
      <c r="P163" s="47" t="n">
        <f aca="false">IF(J163="","",MAX(0,J163-1.96*O163/100))</f>
        <v>0.433843015384679</v>
      </c>
      <c r="Q163" s="47" t="n">
        <f aca="false">IF(J163="","",MIN(1,J163+1.96*O163/100))</f>
        <v>0.535199461217192</v>
      </c>
      <c r="R163" s="32" t="str">
        <f aca="false">IF(L163="","",IF(ABS(L163)&lt;=O163,"Yes","No"))</f>
        <v>Yes</v>
      </c>
      <c r="S163" s="32" t="str">
        <f aca="false">IF(L163="","",IF(ABS(L163)&lt;=1.96*O163,"Yes","No"))</f>
        <v>Yes</v>
      </c>
      <c r="T163" s="66" t="n">
        <f aca="false">IF(D163="","",ROUND(SQRT(((D163+G163)*O163/100)^2+(J163*(D163+G163)*0.07717)^2),0))</f>
        <v>63</v>
      </c>
      <c r="U163" s="32"/>
    </row>
    <row r="164" customFormat="false" ht="15" hidden="false" customHeight="false" outlineLevel="0" collapsed="false">
      <c r="A164" s="32" t="s">
        <v>256</v>
      </c>
      <c r="B164" s="32" t="s">
        <v>378</v>
      </c>
      <c r="C164" s="32" t="s">
        <v>380</v>
      </c>
      <c r="D164" s="66" t="n">
        <v>798</v>
      </c>
      <c r="E164" s="66" t="n">
        <v>803</v>
      </c>
      <c r="F164" s="75" t="n">
        <f aca="false">IF(E164="","",D164-E164)</f>
        <v>-5</v>
      </c>
      <c r="G164" s="66" t="n">
        <v>824</v>
      </c>
      <c r="H164" s="66" t="n">
        <v>818</v>
      </c>
      <c r="I164" s="75" t="n">
        <f aca="false">IF(H164="","",G164-H164)</f>
        <v>6</v>
      </c>
      <c r="J164" s="47" t="n">
        <f aca="false">IF(OR(D164="",D164+G164=0),"",D164/(D164+G164))</f>
        <v>0.491985203452528</v>
      </c>
      <c r="K164" s="47" t="n">
        <f aca="false">IF(E164="","",E164/(E164+H164))</f>
        <v>0.495373226403455</v>
      </c>
      <c r="L164" s="76" t="n">
        <f aca="false">IF(OR(K164="",J164=""),"",(J164-K164)*100)</f>
        <v>-0.338802295092694</v>
      </c>
      <c r="M164" s="36" t="n">
        <v>2.22450398566879</v>
      </c>
      <c r="N164" s="36" t="n">
        <v>1.3179649132716</v>
      </c>
      <c r="O164" s="36" t="n">
        <f aca="false">SQRT(M164^2+N164^2)</f>
        <v>2.58562361817635</v>
      </c>
      <c r="P164" s="47" t="n">
        <f aca="false">IF(J164="","",MAX(0,J164-1.96*O164/100))</f>
        <v>0.441306980536271</v>
      </c>
      <c r="Q164" s="47" t="n">
        <f aca="false">IF(J164="","",MIN(1,J164+1.96*O164/100))</f>
        <v>0.542663426368784</v>
      </c>
      <c r="R164" s="32" t="str">
        <f aca="false">IF(L164="","",IF(ABS(L164)&lt;=O164,"Yes","No"))</f>
        <v>Yes</v>
      </c>
      <c r="S164" s="32" t="str">
        <f aca="false">IF(L164="","",IF(ABS(L164)&lt;=1.96*O164,"Yes","No"))</f>
        <v>Yes</v>
      </c>
      <c r="T164" s="66" t="n">
        <f aca="false">IF(D164="","",ROUND(SQRT(((D164+G164)*O164/100)^2+(J164*(D164+G164)*0.07717)^2),0))</f>
        <v>75</v>
      </c>
      <c r="U164" s="32"/>
    </row>
    <row r="165" customFormat="false" ht="15" hidden="false" customHeight="false" outlineLevel="0" collapsed="false">
      <c r="A165" s="32" t="s">
        <v>256</v>
      </c>
      <c r="B165" s="32" t="s">
        <v>378</v>
      </c>
      <c r="C165" s="32" t="s">
        <v>381</v>
      </c>
      <c r="D165" s="66" t="n">
        <v>343</v>
      </c>
      <c r="E165" s="66" t="n">
        <v>342</v>
      </c>
      <c r="F165" s="75" t="n">
        <f aca="false">IF(E165="","",D165-E165)</f>
        <v>1</v>
      </c>
      <c r="G165" s="66" t="n">
        <v>351</v>
      </c>
      <c r="H165" s="66" t="n">
        <v>358</v>
      </c>
      <c r="I165" s="75" t="n">
        <f aca="false">IF(H165="","",G165-H165)</f>
        <v>-7</v>
      </c>
      <c r="J165" s="47" t="n">
        <f aca="false">IF(OR(D165="",D165+G165=0),"",D165/(D165+G165))</f>
        <v>0.494236311239193</v>
      </c>
      <c r="K165" s="47" t="n">
        <f aca="false">IF(E165="","",E165/(E165+H165))</f>
        <v>0.488571428571429</v>
      </c>
      <c r="L165" s="76" t="n">
        <f aca="false">IF(OR(K165="",J165=""),"",(J165-K165)*100)</f>
        <v>0.566488266776455</v>
      </c>
      <c r="M165" s="36" t="n">
        <v>2.96222615270983</v>
      </c>
      <c r="N165" s="36" t="n">
        <v>1.3179649132716</v>
      </c>
      <c r="O165" s="36" t="n">
        <f aca="false">SQRT(M165^2+N165^2)</f>
        <v>3.2421929758133</v>
      </c>
      <c r="P165" s="47" t="n">
        <f aca="false">IF(J165="","",MAX(0,J165-1.96*O165/100))</f>
        <v>0.430689328913252</v>
      </c>
      <c r="Q165" s="47" t="n">
        <f aca="false">IF(J165="","",MIN(1,J165+1.96*O165/100))</f>
        <v>0.557783293565134</v>
      </c>
      <c r="R165" s="32" t="str">
        <f aca="false">IF(L165="","",IF(ABS(L165)&lt;=O165,"Yes","No"))</f>
        <v>Yes</v>
      </c>
      <c r="S165" s="32" t="str">
        <f aca="false">IF(L165="","",IF(ABS(L165)&lt;=1.96*O165,"Yes","No"))</f>
        <v>Yes</v>
      </c>
      <c r="T165" s="66" t="n">
        <f aca="false">IF(D165="","",ROUND(SQRT(((D165+G165)*O165/100)^2+(J165*(D165+G165)*0.14577)^2),0))</f>
        <v>55</v>
      </c>
      <c r="U165" s="32"/>
    </row>
    <row r="166" customFormat="false" ht="15" hidden="false" customHeight="false" outlineLevel="0" collapsed="false">
      <c r="A166" s="32" t="s">
        <v>256</v>
      </c>
      <c r="B166" s="32" t="s">
        <v>378</v>
      </c>
      <c r="C166" s="32" t="s">
        <v>382</v>
      </c>
      <c r="D166" s="66" t="n">
        <v>410</v>
      </c>
      <c r="E166" s="66" t="n">
        <v>411</v>
      </c>
      <c r="F166" s="75" t="n">
        <f aca="false">IF(E166="","",D166-E166)</f>
        <v>-1</v>
      </c>
      <c r="G166" s="66" t="n">
        <v>417</v>
      </c>
      <c r="H166" s="66" t="n">
        <v>417</v>
      </c>
      <c r="I166" s="75" t="n">
        <f aca="false">IF(H166="","",G166-H166)</f>
        <v>0</v>
      </c>
      <c r="J166" s="47" t="n">
        <f aca="false">IF(OR(D166="",D166+G166=0),"",D166/(D166+G166))</f>
        <v>0.495767835550181</v>
      </c>
      <c r="K166" s="47" t="n">
        <f aca="false">IF(E166="","",E166/(E166+H166))</f>
        <v>0.496376811594203</v>
      </c>
      <c r="L166" s="76" t="n">
        <f aca="false">IF(OR(K166="",J166=""),"",(J166-K166)*100)</f>
        <v>-0.0608976044021492</v>
      </c>
      <c r="M166" s="36" t="n">
        <v>2.22830071896239</v>
      </c>
      <c r="N166" s="36" t="n">
        <v>1.3179649132716</v>
      </c>
      <c r="O166" s="36" t="n">
        <f aca="false">SQRT(M166^2+N166^2)</f>
        <v>2.58889080626111</v>
      </c>
      <c r="P166" s="47" t="n">
        <f aca="false">IF(J166="","",MAX(0,J166-1.96*O166/100))</f>
        <v>0.445025575747464</v>
      </c>
      <c r="Q166" s="47" t="n">
        <f aca="false">IF(J166="","",MIN(1,J166+1.96*O166/100))</f>
        <v>0.546510095352899</v>
      </c>
      <c r="R166" s="32" t="str">
        <f aca="false">IF(L166="","",IF(ABS(L166)&lt;=O166,"Yes","No"))</f>
        <v>Yes</v>
      </c>
      <c r="S166" s="32" t="str">
        <f aca="false">IF(L166="","",IF(ABS(L166)&lt;=1.96*O166,"Yes","No"))</f>
        <v>Yes</v>
      </c>
      <c r="T166" s="66" t="n">
        <f aca="false">IF(D166="","",ROUND(SQRT(((D166+G166)*O166/100)^2+(J166*(D166+G166)*0.09272)^2),0))</f>
        <v>44</v>
      </c>
      <c r="U166" s="32"/>
    </row>
    <row r="167" customFormat="false" ht="15" hidden="false" customHeight="false" outlineLevel="0" collapsed="false">
      <c r="A167" s="32" t="s">
        <v>256</v>
      </c>
      <c r="B167" s="32" t="s">
        <v>378</v>
      </c>
      <c r="C167" s="32" t="s">
        <v>383</v>
      </c>
      <c r="D167" s="66" t="n">
        <v>500</v>
      </c>
      <c r="E167" s="66" t="n">
        <v>525</v>
      </c>
      <c r="F167" s="75" t="n">
        <f aca="false">IF(E167="","",D167-E167)</f>
        <v>-25</v>
      </c>
      <c r="G167" s="66" t="n">
        <v>586</v>
      </c>
      <c r="H167" s="66" t="n">
        <v>552</v>
      </c>
      <c r="I167" s="75" t="n">
        <f aca="false">IF(H167="","",G167-H167)</f>
        <v>34</v>
      </c>
      <c r="J167" s="47" t="n">
        <f aca="false">IF(OR(D167="",D167+G167=0),"",D167/(D167+G167))</f>
        <v>0.460405156537753</v>
      </c>
      <c r="K167" s="47" t="n">
        <f aca="false">IF(E167="","",E167/(E167+H167))</f>
        <v>0.487465181058496</v>
      </c>
      <c r="L167" s="76" t="n">
        <f aca="false">IF(OR(K167="",J167=""),"",(J167-K167)*100)</f>
        <v>-2.70600245207426</v>
      </c>
      <c r="M167" s="36" t="n">
        <v>2.22830071896239</v>
      </c>
      <c r="N167" s="36" t="n">
        <v>1.3179649132716</v>
      </c>
      <c r="O167" s="36" t="n">
        <f aca="false">SQRT(M167^2+N167^2)</f>
        <v>2.58889080626111</v>
      </c>
      <c r="P167" s="47" t="n">
        <f aca="false">IF(J167="","",MAX(0,J167-1.96*O167/100))</f>
        <v>0.409662896735035</v>
      </c>
      <c r="Q167" s="47" t="n">
        <f aca="false">IF(J167="","",MIN(1,J167+1.96*O167/100))</f>
        <v>0.511147416340471</v>
      </c>
      <c r="R167" s="32" t="str">
        <f aca="false">IF(L167="","",IF(ABS(L167)&lt;=O167,"Yes","No"))</f>
        <v>No</v>
      </c>
      <c r="S167" s="32" t="str">
        <f aca="false">IF(L167="","",IF(ABS(L167)&lt;=1.96*O167,"Yes","No"))</f>
        <v>Yes</v>
      </c>
      <c r="T167" s="66" t="n">
        <f aca="false">IF(D167="","",ROUND(SQRT(((D167+G167)*O167/100)^2+(J167*(D167+G167)*0.09272)^2),0))</f>
        <v>54</v>
      </c>
      <c r="U167" s="32"/>
    </row>
    <row r="168" customFormat="false" ht="15" hidden="false" customHeight="false" outlineLevel="0" collapsed="false">
      <c r="A168" s="32" t="s">
        <v>256</v>
      </c>
      <c r="B168" s="32" t="s">
        <v>378</v>
      </c>
      <c r="C168" s="32" t="s">
        <v>384</v>
      </c>
      <c r="D168" s="66" t="n">
        <v>330</v>
      </c>
      <c r="E168" s="66" t="n">
        <v>313</v>
      </c>
      <c r="F168" s="75" t="n">
        <f aca="false">IF(E168="","",D168-E168)</f>
        <v>17</v>
      </c>
      <c r="G168" s="66" t="n">
        <v>381</v>
      </c>
      <c r="H168" s="66" t="n">
        <v>360</v>
      </c>
      <c r="I168" s="75" t="n">
        <f aca="false">IF(H168="","",G168-H168)</f>
        <v>21</v>
      </c>
      <c r="J168" s="47" t="n">
        <f aca="false">IF(OR(D168="",D168+G168=0),"",D168/(D168+G168))</f>
        <v>0.464135021097046</v>
      </c>
      <c r="K168" s="47" t="n">
        <f aca="false">IF(E168="","",E168/(E168+H168))</f>
        <v>0.465081723625557</v>
      </c>
      <c r="L168" s="76" t="n">
        <f aca="false">IF(OR(K168="",J168=""),"",(J168-K168)*100)</f>
        <v>-0.0946702528510812</v>
      </c>
      <c r="M168" s="36" t="n">
        <v>2.96222615270983</v>
      </c>
      <c r="N168" s="36" t="n">
        <v>1.3179649132716</v>
      </c>
      <c r="O168" s="36" t="n">
        <f aca="false">SQRT(M168^2+N168^2)</f>
        <v>3.2421929758133</v>
      </c>
      <c r="P168" s="47" t="n">
        <f aca="false">IF(J168="","",MAX(0,J168-1.96*O168/100))</f>
        <v>0.400588038771106</v>
      </c>
      <c r="Q168" s="47" t="n">
        <f aca="false">IF(J168="","",MIN(1,J168+1.96*O168/100))</f>
        <v>0.527682003422987</v>
      </c>
      <c r="R168" s="32" t="str">
        <f aca="false">IF(L168="","",IF(ABS(L168)&lt;=O168,"Yes","No"))</f>
        <v>Yes</v>
      </c>
      <c r="S168" s="32" t="str">
        <f aca="false">IF(L168="","",IF(ABS(L168)&lt;=1.96*O168,"Yes","No"))</f>
        <v>Yes</v>
      </c>
      <c r="T168" s="66" t="n">
        <f aca="false">IF(D168="","",ROUND(SQRT(((D168+G168)*O168/100)^2+(J168*(D168+G168)*0.14577)^2),0))</f>
        <v>53</v>
      </c>
      <c r="U168" s="32"/>
    </row>
    <row r="169" customFormat="false" ht="15" hidden="false" customHeight="false" outlineLevel="0" collapsed="false">
      <c r="A169" s="32" t="s">
        <v>256</v>
      </c>
      <c r="B169" s="32" t="s">
        <v>378</v>
      </c>
      <c r="C169" s="32" t="s">
        <v>385</v>
      </c>
      <c r="D169" s="66" t="n">
        <v>380</v>
      </c>
      <c r="E169" s="66" t="n">
        <v>415</v>
      </c>
      <c r="F169" s="75" t="n">
        <f aca="false">IF(E169="","",D169-E169)</f>
        <v>-35</v>
      </c>
      <c r="G169" s="66" t="n">
        <v>396</v>
      </c>
      <c r="H169" s="66" t="n">
        <v>371</v>
      </c>
      <c r="I169" s="75" t="n">
        <f aca="false">IF(H169="","",G169-H169)</f>
        <v>25</v>
      </c>
      <c r="J169" s="47" t="n">
        <f aca="false">IF(OR(D169="",D169+G169=0),"",D169/(D169+G169))</f>
        <v>0.489690721649485</v>
      </c>
      <c r="K169" s="47" t="n">
        <f aca="false">IF(E169="","",E169/(E169+H169))</f>
        <v>0.527989821882952</v>
      </c>
      <c r="L169" s="76" t="n">
        <f aca="false">IF(OR(K169="",J169=""),"",(J169-K169)*100)</f>
        <v>-3.82991002334671</v>
      </c>
      <c r="M169" s="36" t="n">
        <v>2.22830071896239</v>
      </c>
      <c r="N169" s="36" t="n">
        <v>1.3179649132716</v>
      </c>
      <c r="O169" s="36" t="n">
        <f aca="false">SQRT(M169^2+N169^2)</f>
        <v>2.58889080626111</v>
      </c>
      <c r="P169" s="47" t="n">
        <f aca="false">IF(J169="","",MAX(0,J169-1.96*O169/100))</f>
        <v>0.438948461846767</v>
      </c>
      <c r="Q169" s="47" t="n">
        <f aca="false">IF(J169="","",MIN(1,J169+1.96*O169/100))</f>
        <v>0.540432981452202</v>
      </c>
      <c r="R169" s="32" t="str">
        <f aca="false">IF(L169="","",IF(ABS(L169)&lt;=O169,"Yes","No"))</f>
        <v>No</v>
      </c>
      <c r="S169" s="32" t="str">
        <f aca="false">IF(L169="","",IF(ABS(L169)&lt;=1.96*O169,"Yes","No"))</f>
        <v>Yes</v>
      </c>
      <c r="T169" s="66" t="n">
        <f aca="false">IF(D169="","",ROUND(SQRT(((D169+G169)*O169/100)^2+(J169*(D169+G169)*0.09272)^2),0))</f>
        <v>41</v>
      </c>
      <c r="U169" s="32"/>
    </row>
    <row r="170" customFormat="false" ht="15" hidden="false" customHeight="false" outlineLevel="0" collapsed="false">
      <c r="A170" s="32" t="s">
        <v>256</v>
      </c>
      <c r="B170" s="32" t="s">
        <v>378</v>
      </c>
      <c r="C170" s="32" t="s">
        <v>386</v>
      </c>
      <c r="D170" s="66" t="n">
        <v>515</v>
      </c>
      <c r="E170" s="66" t="n">
        <v>533</v>
      </c>
      <c r="F170" s="75" t="n">
        <f aca="false">IF(E170="","",D170-E170)</f>
        <v>-18</v>
      </c>
      <c r="G170" s="66" t="n">
        <v>555</v>
      </c>
      <c r="H170" s="66" t="n">
        <v>535</v>
      </c>
      <c r="I170" s="75" t="n">
        <f aca="false">IF(H170="","",G170-H170)</f>
        <v>20</v>
      </c>
      <c r="J170" s="47" t="n">
        <f aca="false">IF(OR(D170="",D170+G170=0),"",D170/(D170+G170))</f>
        <v>0.481308411214953</v>
      </c>
      <c r="K170" s="47" t="n">
        <f aca="false">IF(E170="","",E170/(E170+H170))</f>
        <v>0.499063670411985</v>
      </c>
      <c r="L170" s="76" t="n">
        <f aca="false">IF(OR(K170="",J170=""),"",(J170-K170)*100)</f>
        <v>-1.77552591970317</v>
      </c>
      <c r="M170" s="36" t="n">
        <v>2.22830071896239</v>
      </c>
      <c r="N170" s="36" t="n">
        <v>1.3179649132716</v>
      </c>
      <c r="O170" s="36" t="n">
        <f aca="false">SQRT(M170^2+N170^2)</f>
        <v>2.58889080626111</v>
      </c>
      <c r="P170" s="47" t="n">
        <f aca="false">IF(J170="","",MAX(0,J170-1.96*O170/100))</f>
        <v>0.430566151412236</v>
      </c>
      <c r="Q170" s="47" t="n">
        <f aca="false">IF(J170="","",MIN(1,J170+1.96*O170/100))</f>
        <v>0.532050671017671</v>
      </c>
      <c r="R170" s="32" t="str">
        <f aca="false">IF(L170="","",IF(ABS(L170)&lt;=O170,"Yes","No"))</f>
        <v>Yes</v>
      </c>
      <c r="S170" s="32" t="str">
        <f aca="false">IF(L170="","",IF(ABS(L170)&lt;=1.96*O170,"Yes","No"))</f>
        <v>Yes</v>
      </c>
      <c r="T170" s="66" t="n">
        <f aca="false">IF(D170="","",ROUND(SQRT(((D170+G170)*O170/100)^2+(J170*(D170+G170)*0.09272)^2),0))</f>
        <v>55</v>
      </c>
      <c r="U170" s="32"/>
    </row>
    <row r="171" customFormat="false" ht="15" hidden="false" customHeight="false" outlineLevel="0" collapsed="false">
      <c r="A171" s="32" t="s">
        <v>256</v>
      </c>
      <c r="B171" s="32" t="s">
        <v>387</v>
      </c>
      <c r="C171" s="32" t="s">
        <v>388</v>
      </c>
      <c r="D171" s="66" t="n">
        <v>249</v>
      </c>
      <c r="E171" s="66" t="n">
        <v>242</v>
      </c>
      <c r="F171" s="75" t="n">
        <f aca="false">IF(E171="","",D171-E171)</f>
        <v>7</v>
      </c>
      <c r="G171" s="66" t="n">
        <v>336</v>
      </c>
      <c r="H171" s="66" t="n">
        <v>337</v>
      </c>
      <c r="I171" s="75" t="n">
        <f aca="false">IF(H171="","",G171-H171)</f>
        <v>-1</v>
      </c>
      <c r="J171" s="47" t="n">
        <f aca="false">IF(OR(D171="",D171+G171=0),"",D171/(D171+G171))</f>
        <v>0.425641025641026</v>
      </c>
      <c r="K171" s="47" t="n">
        <f aca="false">IF(E171="","",E171/(E171+H171))</f>
        <v>0.417962003454231</v>
      </c>
      <c r="L171" s="76" t="n">
        <f aca="false">IF(OR(K171="",J171=""),"",(J171-K171)*100)</f>
        <v>0.767902218679417</v>
      </c>
      <c r="M171" s="36" t="n">
        <v>2.96222615270983</v>
      </c>
      <c r="N171" s="36" t="n">
        <v>1.3179649132716</v>
      </c>
      <c r="O171" s="36" t="n">
        <f aca="false">SQRT(M171^2+N171^2)</f>
        <v>3.2421929758133</v>
      </c>
      <c r="P171" s="47" t="n">
        <f aca="false">IF(J171="","",MAX(0,J171-1.96*O171/100))</f>
        <v>0.362094043315085</v>
      </c>
      <c r="Q171" s="47" t="n">
        <f aca="false">IF(J171="","",MIN(1,J171+1.96*O171/100))</f>
        <v>0.489188007966966</v>
      </c>
      <c r="R171" s="32" t="str">
        <f aca="false">IF(L171="","",IF(ABS(L171)&lt;=O171,"Yes","No"))</f>
        <v>Yes</v>
      </c>
      <c r="S171" s="32" t="str">
        <f aca="false">IF(L171="","",IF(ABS(L171)&lt;=1.96*O171,"Yes","No"))</f>
        <v>Yes</v>
      </c>
      <c r="T171" s="66" t="n">
        <f aca="false">IF(D171="","",ROUND(SQRT(((D171+G171)*O171/100)^2+(J171*(D171+G171)*0.14577)^2),0))</f>
        <v>41</v>
      </c>
      <c r="U171" s="32"/>
    </row>
    <row r="172" customFormat="false" ht="15" hidden="false" customHeight="false" outlineLevel="0" collapsed="false">
      <c r="A172" s="32" t="s">
        <v>256</v>
      </c>
      <c r="B172" s="32" t="s">
        <v>387</v>
      </c>
      <c r="C172" s="32" t="s">
        <v>389</v>
      </c>
      <c r="D172" s="66" t="n">
        <v>200</v>
      </c>
      <c r="E172" s="66" t="n">
        <v>187</v>
      </c>
      <c r="F172" s="75" t="n">
        <f aca="false">IF(E172="","",D172-E172)</f>
        <v>13</v>
      </c>
      <c r="G172" s="66" t="n">
        <v>290</v>
      </c>
      <c r="H172" s="66" t="n">
        <v>292</v>
      </c>
      <c r="I172" s="75" t="n">
        <f aca="false">IF(H172="","",G172-H172)</f>
        <v>-2</v>
      </c>
      <c r="J172" s="47" t="n">
        <f aca="false">IF(OR(D172="",D172+G172=0),"",D172/(D172+G172))</f>
        <v>0.408163265306122</v>
      </c>
      <c r="K172" s="47" t="n">
        <f aca="false">IF(E172="","",E172/(E172+H172))</f>
        <v>0.390396659707724</v>
      </c>
      <c r="L172" s="76" t="n">
        <f aca="false">IF(OR(K172="",J172=""),"",(J172-K172)*100)</f>
        <v>1.7766605598398</v>
      </c>
      <c r="M172" s="36" t="n">
        <v>2.96222615270983</v>
      </c>
      <c r="N172" s="36" t="n">
        <v>1.3179649132716</v>
      </c>
      <c r="O172" s="36" t="n">
        <f aca="false">SQRT(M172^2+N172^2)</f>
        <v>3.2421929758133</v>
      </c>
      <c r="P172" s="47" t="n">
        <f aca="false">IF(J172="","",MAX(0,J172-1.96*O172/100))</f>
        <v>0.344616282980182</v>
      </c>
      <c r="Q172" s="47" t="n">
        <f aca="false">IF(J172="","",MIN(1,J172+1.96*O172/100))</f>
        <v>0.471710247632063</v>
      </c>
      <c r="R172" s="32" t="str">
        <f aca="false">IF(L172="","",IF(ABS(L172)&lt;=O172,"Yes","No"))</f>
        <v>Yes</v>
      </c>
      <c r="S172" s="32" t="str">
        <f aca="false">IF(L172="","",IF(ABS(L172)&lt;=1.96*O172,"Yes","No"))</f>
        <v>Yes</v>
      </c>
      <c r="T172" s="66" t="n">
        <f aca="false">IF(D172="","",ROUND(SQRT(((D172+G172)*O172/100)^2+(J172*(D172+G172)*0.14577)^2),0))</f>
        <v>33</v>
      </c>
      <c r="U172" s="32"/>
    </row>
    <row r="173" customFormat="false" ht="15" hidden="false" customHeight="false" outlineLevel="0" collapsed="false">
      <c r="A173" s="32" t="s">
        <v>256</v>
      </c>
      <c r="B173" s="32" t="s">
        <v>387</v>
      </c>
      <c r="C173" s="32" t="s">
        <v>390</v>
      </c>
      <c r="D173" s="66" t="n">
        <v>375</v>
      </c>
      <c r="E173" s="66" t="n">
        <v>371</v>
      </c>
      <c r="F173" s="75" t="n">
        <f aca="false">IF(E173="","",D173-E173)</f>
        <v>4</v>
      </c>
      <c r="G173" s="66" t="n">
        <v>549</v>
      </c>
      <c r="H173" s="66" t="n">
        <v>527</v>
      </c>
      <c r="I173" s="75" t="n">
        <f aca="false">IF(H173="","",G173-H173)</f>
        <v>22</v>
      </c>
      <c r="J173" s="47" t="n">
        <f aca="false">IF(OR(D173="",D173+G173=0),"",D173/(D173+G173))</f>
        <v>0.405844155844156</v>
      </c>
      <c r="K173" s="47" t="n">
        <f aca="false">IF(E173="","",E173/(E173+H173))</f>
        <v>0.413140311804009</v>
      </c>
      <c r="L173" s="76" t="n">
        <f aca="false">IF(OR(K173="",J173=""),"",(J173-K173)*100)</f>
        <v>-0.729615595985306</v>
      </c>
      <c r="M173" s="36" t="n">
        <v>2.22830071896239</v>
      </c>
      <c r="N173" s="36" t="n">
        <v>1.3179649132716</v>
      </c>
      <c r="O173" s="36" t="n">
        <f aca="false">SQRT(M173^2+N173^2)</f>
        <v>2.58889080626111</v>
      </c>
      <c r="P173" s="47" t="n">
        <f aca="false">IF(J173="","",MAX(0,J173-1.96*O173/100))</f>
        <v>0.355101896041438</v>
      </c>
      <c r="Q173" s="47" t="n">
        <f aca="false">IF(J173="","",MIN(1,J173+1.96*O173/100))</f>
        <v>0.456586415646874</v>
      </c>
      <c r="R173" s="32" t="str">
        <f aca="false">IF(L173="","",IF(ABS(L173)&lt;=O173,"Yes","No"))</f>
        <v>Yes</v>
      </c>
      <c r="S173" s="32" t="str">
        <f aca="false">IF(L173="","",IF(ABS(L173)&lt;=1.96*O173,"Yes","No"))</f>
        <v>Yes</v>
      </c>
      <c r="T173" s="66" t="n">
        <f aca="false">IF(D173="","",ROUND(SQRT(((D173+G173)*O173/100)^2+(J173*(D173+G173)*0.09272)^2),0))</f>
        <v>42</v>
      </c>
      <c r="U173" s="32"/>
    </row>
    <row r="174" customFormat="false" ht="15" hidden="false" customHeight="false" outlineLevel="0" collapsed="false">
      <c r="A174" s="32" t="s">
        <v>256</v>
      </c>
      <c r="B174" s="32" t="s">
        <v>391</v>
      </c>
      <c r="C174" s="32" t="s">
        <v>392</v>
      </c>
      <c r="D174" s="66" t="n">
        <v>935</v>
      </c>
      <c r="E174" s="66" t="n">
        <v>912</v>
      </c>
      <c r="F174" s="75" t="n">
        <f aca="false">IF(E174="","",D174-E174)</f>
        <v>23</v>
      </c>
      <c r="G174" s="66" t="n">
        <v>929</v>
      </c>
      <c r="H174" s="66" t="n">
        <v>964</v>
      </c>
      <c r="I174" s="75" t="n">
        <f aca="false">IF(H174="","",G174-H174)</f>
        <v>-35</v>
      </c>
      <c r="J174" s="47" t="n">
        <f aca="false">IF(OR(D174="",D174+G174=0),"",D174/(D174+G174))</f>
        <v>0.501609442060086</v>
      </c>
      <c r="K174" s="47" t="n">
        <f aca="false">IF(E174="","",E174/(E174+H174))</f>
        <v>0.486140724946695</v>
      </c>
      <c r="L174" s="76" t="n">
        <f aca="false">IF(OR(K174="",J174=""),"",(J174-K174)*100)</f>
        <v>1.54687171133908</v>
      </c>
      <c r="M174" s="36" t="n">
        <v>2.22450398566879</v>
      </c>
      <c r="N174" s="36" t="n">
        <v>1.3179649132716</v>
      </c>
      <c r="O174" s="36" t="n">
        <f aca="false">SQRT(M174^2+N174^2)</f>
        <v>2.58562361817635</v>
      </c>
      <c r="P174" s="47" t="n">
        <f aca="false">IF(J174="","",MAX(0,J174-1.96*O174/100))</f>
        <v>0.450931219143829</v>
      </c>
      <c r="Q174" s="47" t="n">
        <f aca="false">IF(J174="","",MIN(1,J174+1.96*O174/100))</f>
        <v>0.552287664976342</v>
      </c>
      <c r="R174" s="32" t="str">
        <f aca="false">IF(L174="","",IF(ABS(L174)&lt;=O174,"Yes","No"))</f>
        <v>Yes</v>
      </c>
      <c r="S174" s="32" t="str">
        <f aca="false">IF(L174="","",IF(ABS(L174)&lt;=1.96*O174,"Yes","No"))</f>
        <v>Yes</v>
      </c>
      <c r="T174" s="66" t="n">
        <f aca="false">IF(D174="","",ROUND(SQRT(((D174+G174)*O174/100)^2+(J174*(D174+G174)*0.07717)^2),0))</f>
        <v>87</v>
      </c>
      <c r="U174" s="32"/>
    </row>
    <row r="175" customFormat="false" ht="15" hidden="false" customHeight="false" outlineLevel="0" collapsed="false">
      <c r="A175" s="32" t="s">
        <v>256</v>
      </c>
      <c r="B175" s="32" t="s">
        <v>391</v>
      </c>
      <c r="C175" s="32" t="s">
        <v>393</v>
      </c>
      <c r="D175" s="66" t="n">
        <v>470</v>
      </c>
      <c r="E175" s="66" t="n">
        <v>449</v>
      </c>
      <c r="F175" s="75" t="n">
        <f aca="false">IF(E175="","",D175-E175)</f>
        <v>21</v>
      </c>
      <c r="G175" s="66" t="n">
        <v>465</v>
      </c>
      <c r="H175" s="66" t="n">
        <v>448</v>
      </c>
      <c r="I175" s="75" t="n">
        <f aca="false">IF(H175="","",G175-H175)</f>
        <v>17</v>
      </c>
      <c r="J175" s="47" t="n">
        <f aca="false">IF(OR(D175="",D175+G175=0),"",D175/(D175+G175))</f>
        <v>0.502673796791444</v>
      </c>
      <c r="K175" s="47" t="n">
        <f aca="false">IF(E175="","",E175/(E175+H175))</f>
        <v>0.500557413600892</v>
      </c>
      <c r="L175" s="76" t="n">
        <f aca="false">IF(OR(K175="",J175=""),"",(J175-K175)*100)</f>
        <v>0.211638319055196</v>
      </c>
      <c r="M175" s="36" t="n">
        <v>2.22830071896239</v>
      </c>
      <c r="N175" s="36" t="n">
        <v>1.3179649132716</v>
      </c>
      <c r="O175" s="36" t="n">
        <f aca="false">SQRT(M175^2+N175^2)</f>
        <v>2.58889080626111</v>
      </c>
      <c r="P175" s="47" t="n">
        <f aca="false">IF(J175="","",MAX(0,J175-1.96*O175/100))</f>
        <v>0.451931536988726</v>
      </c>
      <c r="Q175" s="47" t="n">
        <f aca="false">IF(J175="","",MIN(1,J175+1.96*O175/100))</f>
        <v>0.553416056594162</v>
      </c>
      <c r="R175" s="32" t="str">
        <f aca="false">IF(L175="","",IF(ABS(L175)&lt;=O175,"Yes","No"))</f>
        <v>Yes</v>
      </c>
      <c r="S175" s="32" t="str">
        <f aca="false">IF(L175="","",IF(ABS(L175)&lt;=1.96*O175,"Yes","No"))</f>
        <v>Yes</v>
      </c>
      <c r="T175" s="66" t="n">
        <f aca="false">IF(D175="","",ROUND(SQRT(((D175+G175)*O175/100)^2+(J175*(D175+G175)*0.09272)^2),0))</f>
        <v>50</v>
      </c>
      <c r="U175" s="32"/>
    </row>
    <row r="176" customFormat="false" ht="15" hidden="false" customHeight="false" outlineLevel="0" collapsed="false">
      <c r="A176" s="32" t="s">
        <v>256</v>
      </c>
      <c r="B176" s="32" t="s">
        <v>391</v>
      </c>
      <c r="C176" s="32" t="s">
        <v>394</v>
      </c>
      <c r="D176" s="66" t="n">
        <v>1201</v>
      </c>
      <c r="E176" s="66" t="n">
        <v>1161</v>
      </c>
      <c r="F176" s="75" t="n">
        <f aca="false">IF(E176="","",D176-E176)</f>
        <v>40</v>
      </c>
      <c r="G176" s="66" t="n">
        <v>980</v>
      </c>
      <c r="H176" s="66" t="n">
        <v>915</v>
      </c>
      <c r="I176" s="75" t="n">
        <f aca="false">IF(H176="","",G176-H176)</f>
        <v>65</v>
      </c>
      <c r="J176" s="47" t="n">
        <f aca="false">IF(OR(D176="",D176+G176=0),"",D176/(D176+G176))</f>
        <v>0.550664832645575</v>
      </c>
      <c r="K176" s="47" t="n">
        <f aca="false">IF(E176="","",E176/(E176+H176))</f>
        <v>0.559248554913295</v>
      </c>
      <c r="L176" s="76" t="n">
        <f aca="false">IF(OR(K176="",J176=""),"",(J176-K176)*100)</f>
        <v>-0.858372226771942</v>
      </c>
      <c r="M176" s="36" t="n">
        <v>2.22450398566879</v>
      </c>
      <c r="N176" s="36" t="n">
        <v>1.3179649132716</v>
      </c>
      <c r="O176" s="36" t="n">
        <f aca="false">SQRT(M176^2+N176^2)</f>
        <v>2.58562361817635</v>
      </c>
      <c r="P176" s="47" t="n">
        <f aca="false">IF(J176="","",MAX(0,J176-1.96*O176/100))</f>
        <v>0.499986609729319</v>
      </c>
      <c r="Q176" s="47" t="n">
        <f aca="false">IF(J176="","",MIN(1,J176+1.96*O176/100))</f>
        <v>0.601343055561832</v>
      </c>
      <c r="R176" s="32" t="str">
        <f aca="false">IF(L176="","",IF(ABS(L176)&lt;=O176,"Yes","No"))</f>
        <v>Yes</v>
      </c>
      <c r="S176" s="32" t="str">
        <f aca="false">IF(L176="","",IF(ABS(L176)&lt;=1.96*O176,"Yes","No"))</f>
        <v>Yes</v>
      </c>
      <c r="T176" s="66" t="n">
        <f aca="false">IF(D176="","",ROUND(SQRT(((D176+G176)*O176/100)^2+(J176*(D176+G176)*0.07717)^2),0))</f>
        <v>108</v>
      </c>
      <c r="U176" s="32"/>
    </row>
    <row r="177" customFormat="false" ht="15" hidden="false" customHeight="false" outlineLevel="0" collapsed="false">
      <c r="A177" s="32" t="s">
        <v>256</v>
      </c>
      <c r="B177" s="32" t="s">
        <v>391</v>
      </c>
      <c r="C177" s="32" t="s">
        <v>395</v>
      </c>
      <c r="D177" s="66" t="n">
        <v>523</v>
      </c>
      <c r="E177" s="66" t="n">
        <v>534</v>
      </c>
      <c r="F177" s="75" t="n">
        <f aca="false">IF(E177="","",D177-E177)</f>
        <v>-11</v>
      </c>
      <c r="G177" s="66" t="n">
        <v>580</v>
      </c>
      <c r="H177" s="66" t="n">
        <v>577</v>
      </c>
      <c r="I177" s="75" t="n">
        <f aca="false">IF(H177="","",G177-H177)</f>
        <v>3</v>
      </c>
      <c r="J177" s="47" t="n">
        <f aca="false">IF(OR(D177="",D177+G177=0),"",D177/(D177+G177))</f>
        <v>0.474161378059837</v>
      </c>
      <c r="K177" s="47" t="n">
        <f aca="false">IF(E177="","",E177/(E177+H177))</f>
        <v>0.480648064806481</v>
      </c>
      <c r="L177" s="76" t="n">
        <f aca="false">IF(OR(K177="",J177=""),"",(J177-K177)*100)</f>
        <v>-0.648668674664382</v>
      </c>
      <c r="M177" s="36" t="n">
        <v>2.22830071896239</v>
      </c>
      <c r="N177" s="36" t="n">
        <v>1.3179649132716</v>
      </c>
      <c r="O177" s="36" t="n">
        <f aca="false">SQRT(M177^2+N177^2)</f>
        <v>2.58889080626111</v>
      </c>
      <c r="P177" s="47" t="n">
        <f aca="false">IF(J177="","",MAX(0,J177-1.96*O177/100))</f>
        <v>0.423419118257119</v>
      </c>
      <c r="Q177" s="47" t="n">
        <f aca="false">IF(J177="","",MIN(1,J177+1.96*O177/100))</f>
        <v>0.524903637862555</v>
      </c>
      <c r="R177" s="32" t="str">
        <f aca="false">IF(L177="","",IF(ABS(L177)&lt;=O177,"Yes","No"))</f>
        <v>Yes</v>
      </c>
      <c r="S177" s="32" t="str">
        <f aca="false">IF(L177="","",IF(ABS(L177)&lt;=1.96*O177,"Yes","No"))</f>
        <v>Yes</v>
      </c>
      <c r="T177" s="66" t="n">
        <f aca="false">IF(D177="","",ROUND(SQRT(((D177+G177)*O177/100)^2+(J177*(D177+G177)*0.09272)^2),0))</f>
        <v>56</v>
      </c>
      <c r="U177" s="32"/>
    </row>
    <row r="178" customFormat="false" ht="15" hidden="false" customHeight="false" outlineLevel="0" collapsed="false">
      <c r="A178" s="32" t="s">
        <v>256</v>
      </c>
      <c r="B178" s="32" t="s">
        <v>391</v>
      </c>
      <c r="C178" s="32" t="s">
        <v>396</v>
      </c>
      <c r="D178" s="66" t="n">
        <v>1068</v>
      </c>
      <c r="E178" s="66" t="n">
        <v>1123</v>
      </c>
      <c r="F178" s="75" t="n">
        <f aca="false">IF(E178="","",D178-E178)</f>
        <v>-55</v>
      </c>
      <c r="G178" s="66" t="n">
        <v>776</v>
      </c>
      <c r="H178" s="66" t="n">
        <v>741</v>
      </c>
      <c r="I178" s="75" t="n">
        <f aca="false">IF(H178="","",G178-H178)</f>
        <v>35</v>
      </c>
      <c r="J178" s="47" t="n">
        <f aca="false">IF(OR(D178="",D178+G178=0),"",D178/(D178+G178))</f>
        <v>0.579175704989154</v>
      </c>
      <c r="K178" s="47" t="n">
        <f aca="false">IF(E178="","",E178/(E178+H178))</f>
        <v>0.602467811158798</v>
      </c>
      <c r="L178" s="76" t="n">
        <f aca="false">IF(OR(K178="",J178=""),"",(J178-K178)*100)</f>
        <v>-2.32921061696443</v>
      </c>
      <c r="M178" s="36" t="n">
        <v>2.22450398566879</v>
      </c>
      <c r="N178" s="36" t="n">
        <v>1.3179649132716</v>
      </c>
      <c r="O178" s="36" t="n">
        <f aca="false">SQRT(M178^2+N178^2)</f>
        <v>2.58562361817635</v>
      </c>
      <c r="P178" s="47" t="n">
        <f aca="false">IF(J178="","",MAX(0,J178-1.96*O178/100))</f>
        <v>0.528497482072898</v>
      </c>
      <c r="Q178" s="47" t="n">
        <f aca="false">IF(J178="","",MIN(1,J178+1.96*O178/100))</f>
        <v>0.629853927905411</v>
      </c>
      <c r="R178" s="32" t="str">
        <f aca="false">IF(L178="","",IF(ABS(L178)&lt;=O178,"Yes","No"))</f>
        <v>Yes</v>
      </c>
      <c r="S178" s="32" t="str">
        <f aca="false">IF(L178="","",IF(ABS(L178)&lt;=1.96*O178,"Yes","No"))</f>
        <v>Yes</v>
      </c>
      <c r="T178" s="66" t="n">
        <f aca="false">IF(D178="","",ROUND(SQRT(((D178+G178)*O178/100)^2+(J178*(D178+G178)*0.07717)^2),0))</f>
        <v>95</v>
      </c>
      <c r="U178" s="32"/>
    </row>
    <row r="179" customFormat="false" ht="15" hidden="false" customHeight="false" outlineLevel="0" collapsed="false">
      <c r="A179" s="32" t="s">
        <v>256</v>
      </c>
      <c r="B179" s="32" t="s">
        <v>391</v>
      </c>
      <c r="C179" s="32" t="s">
        <v>397</v>
      </c>
      <c r="D179" s="66" t="n">
        <v>1030</v>
      </c>
      <c r="E179" s="66" t="n">
        <v>1054</v>
      </c>
      <c r="F179" s="75" t="n">
        <f aca="false">IF(E179="","",D179-E179)</f>
        <v>-24</v>
      </c>
      <c r="G179" s="66" t="n">
        <v>713</v>
      </c>
      <c r="H179" s="66" t="n">
        <v>706</v>
      </c>
      <c r="I179" s="75" t="n">
        <f aca="false">IF(H179="","",G179-H179)</f>
        <v>7</v>
      </c>
      <c r="J179" s="47" t="n">
        <f aca="false">IF(OR(D179="",D179+G179=0),"",D179/(D179+G179))</f>
        <v>0.590935169248422</v>
      </c>
      <c r="K179" s="47" t="n">
        <f aca="false">IF(E179="","",E179/(E179+H179))</f>
        <v>0.598863636363636</v>
      </c>
      <c r="L179" s="76" t="n">
        <f aca="false">IF(OR(K179="",J179=""),"",(J179-K179)*100)</f>
        <v>-0.792846711521411</v>
      </c>
      <c r="M179" s="36" t="n">
        <v>2.22450398566879</v>
      </c>
      <c r="N179" s="36" t="n">
        <v>1.3179649132716</v>
      </c>
      <c r="O179" s="36" t="n">
        <f aca="false">SQRT(M179^2+N179^2)</f>
        <v>2.58562361817635</v>
      </c>
      <c r="P179" s="47" t="n">
        <f aca="false">IF(J179="","",MAX(0,J179-1.96*O179/100))</f>
        <v>0.540256946332166</v>
      </c>
      <c r="Q179" s="47" t="n">
        <f aca="false">IF(J179="","",MIN(1,J179+1.96*O179/100))</f>
        <v>0.641613392164679</v>
      </c>
      <c r="R179" s="32" t="str">
        <f aca="false">IF(L179="","",IF(ABS(L179)&lt;=O179,"Yes","No"))</f>
        <v>Yes</v>
      </c>
      <c r="S179" s="32" t="str">
        <f aca="false">IF(L179="","",IF(ABS(L179)&lt;=1.96*O179,"Yes","No"))</f>
        <v>Yes</v>
      </c>
      <c r="T179" s="66" t="n">
        <f aca="false">IF(D179="","",ROUND(SQRT(((D179+G179)*O179/100)^2+(J179*(D179+G179)*0.07717)^2),0))</f>
        <v>91</v>
      </c>
      <c r="U179" s="32"/>
    </row>
    <row r="180" customFormat="false" ht="15" hidden="false" customHeight="false" outlineLevel="0" collapsed="false">
      <c r="A180" s="32" t="s">
        <v>256</v>
      </c>
      <c r="B180" s="32" t="s">
        <v>391</v>
      </c>
      <c r="C180" s="32" t="s">
        <v>398</v>
      </c>
      <c r="D180" s="66" t="n">
        <v>482</v>
      </c>
      <c r="E180" s="66" t="n">
        <v>469</v>
      </c>
      <c r="F180" s="75" t="n">
        <f aca="false">IF(E180="","",D180-E180)</f>
        <v>13</v>
      </c>
      <c r="G180" s="66" t="n">
        <v>447</v>
      </c>
      <c r="H180" s="66" t="n">
        <v>468</v>
      </c>
      <c r="I180" s="75" t="n">
        <f aca="false">IF(H180="","",G180-H180)</f>
        <v>-21</v>
      </c>
      <c r="J180" s="47" t="n">
        <f aca="false">IF(OR(D180="",D180+G180=0),"",D180/(D180+G180))</f>
        <v>0.518837459634015</v>
      </c>
      <c r="K180" s="47" t="n">
        <f aca="false">IF(E180="","",E180/(E180+H180))</f>
        <v>0.500533617929562</v>
      </c>
      <c r="L180" s="76" t="n">
        <f aca="false">IF(OR(K180="",J180=""),"",(J180-K180)*100)</f>
        <v>1.83038417044527</v>
      </c>
      <c r="M180" s="36" t="n">
        <v>2.22830071896239</v>
      </c>
      <c r="N180" s="36" t="n">
        <v>1.3179649132716</v>
      </c>
      <c r="O180" s="36" t="n">
        <f aca="false">SQRT(M180^2+N180^2)</f>
        <v>2.58889080626111</v>
      </c>
      <c r="P180" s="47" t="n">
        <f aca="false">IF(J180="","",MAX(0,J180-1.96*O180/100))</f>
        <v>0.468095199831297</v>
      </c>
      <c r="Q180" s="47" t="n">
        <f aca="false">IF(J180="","",MIN(1,J180+1.96*O180/100))</f>
        <v>0.569579719436733</v>
      </c>
      <c r="R180" s="32" t="str">
        <f aca="false">IF(L180="","",IF(ABS(L180)&lt;=O180,"Yes","No"))</f>
        <v>Yes</v>
      </c>
      <c r="S180" s="32" t="str">
        <f aca="false">IF(L180="","",IF(ABS(L180)&lt;=1.96*O180,"Yes","No"))</f>
        <v>Yes</v>
      </c>
      <c r="T180" s="66" t="n">
        <f aca="false">IF(D180="","",ROUND(SQRT(((D180+G180)*O180/100)^2+(J180*(D180+G180)*0.09272)^2),0))</f>
        <v>51</v>
      </c>
      <c r="U180" s="32"/>
    </row>
    <row r="181" customFormat="false" ht="15" hidden="false" customHeight="false" outlineLevel="0" collapsed="false">
      <c r="A181" s="32" t="s">
        <v>256</v>
      </c>
      <c r="B181" s="32" t="s">
        <v>391</v>
      </c>
      <c r="C181" s="32" t="s">
        <v>399</v>
      </c>
      <c r="D181" s="66" t="n">
        <v>1298</v>
      </c>
      <c r="E181" s="66" t="n">
        <v>1317</v>
      </c>
      <c r="F181" s="75" t="n">
        <f aca="false">IF(E181="","",D181-E181)</f>
        <v>-19</v>
      </c>
      <c r="G181" s="66" t="n">
        <v>1324</v>
      </c>
      <c r="H181" s="66" t="n">
        <v>1291</v>
      </c>
      <c r="I181" s="75" t="n">
        <f aca="false">IF(H181="","",G181-H181)</f>
        <v>33</v>
      </c>
      <c r="J181" s="47" t="n">
        <f aca="false">IF(OR(D181="",D181+G181=0),"",D181/(D181+G181))</f>
        <v>0.495041952707857</v>
      </c>
      <c r="K181" s="47" t="n">
        <f aca="false">IF(E181="","",E181/(E181+H181))</f>
        <v>0.504984662576687</v>
      </c>
      <c r="L181" s="76" t="n">
        <f aca="false">IF(OR(K181="",J181=""),"",(J181-K181)*100)</f>
        <v>-0.994270986883056</v>
      </c>
      <c r="M181" s="36" t="n">
        <v>2.22450398566879</v>
      </c>
      <c r="N181" s="36" t="n">
        <v>1.3179649132716</v>
      </c>
      <c r="O181" s="36" t="n">
        <f aca="false">SQRT(M181^2+N181^2)</f>
        <v>2.58562361817635</v>
      </c>
      <c r="P181" s="47" t="n">
        <f aca="false">IF(J181="","",MAX(0,J181-1.96*O181/100))</f>
        <v>0.4443637297916</v>
      </c>
      <c r="Q181" s="47" t="n">
        <f aca="false">IF(J181="","",MIN(1,J181+1.96*O181/100))</f>
        <v>0.545720175624113</v>
      </c>
      <c r="R181" s="32" t="str">
        <f aca="false">IF(L181="","",IF(ABS(L181)&lt;=O181,"Yes","No"))</f>
        <v>Yes</v>
      </c>
      <c r="S181" s="32" t="str">
        <f aca="false">IF(L181="","",IF(ABS(L181)&lt;=1.96*O181,"Yes","No"))</f>
        <v>Yes</v>
      </c>
      <c r="T181" s="66" t="n">
        <f aca="false">IF(D181="","",ROUND(SQRT(((D181+G181)*O181/100)^2+(J181*(D181+G181)*0.07717)^2),0))</f>
        <v>121</v>
      </c>
      <c r="U181" s="32"/>
    </row>
    <row r="182" customFormat="false" ht="15" hidden="false" customHeight="false" outlineLevel="0" collapsed="false">
      <c r="A182" s="32" t="s">
        <v>256</v>
      </c>
      <c r="B182" s="32" t="s">
        <v>400</v>
      </c>
      <c r="C182" s="32" t="s">
        <v>401</v>
      </c>
      <c r="D182" s="66" t="n">
        <v>1001</v>
      </c>
      <c r="E182" s="66" t="n">
        <v>992</v>
      </c>
      <c r="F182" s="75" t="n">
        <f aca="false">IF(E182="","",D182-E182)</f>
        <v>9</v>
      </c>
      <c r="G182" s="66" t="n">
        <v>990</v>
      </c>
      <c r="H182" s="66" t="n">
        <v>983</v>
      </c>
      <c r="I182" s="75" t="n">
        <f aca="false">IF(H182="","",G182-H182)</f>
        <v>7</v>
      </c>
      <c r="J182" s="47" t="n">
        <f aca="false">IF(OR(D182="",D182+G182=0),"",D182/(D182+G182))</f>
        <v>0.502762430939227</v>
      </c>
      <c r="K182" s="47" t="n">
        <f aca="false">IF(E182="","",E182/(E182+H182))</f>
        <v>0.502278481012658</v>
      </c>
      <c r="L182" s="76" t="n">
        <f aca="false">IF(OR(K182="",J182=""),"",(J182-K182)*100)</f>
        <v>0.0483949926568306</v>
      </c>
      <c r="M182" s="36" t="n">
        <v>2.22450398566879</v>
      </c>
      <c r="N182" s="36" t="n">
        <v>1.3179649132716</v>
      </c>
      <c r="O182" s="36" t="n">
        <f aca="false">SQRT(M182^2+N182^2)</f>
        <v>2.58562361817635</v>
      </c>
      <c r="P182" s="47" t="n">
        <f aca="false">IF(J182="","",MAX(0,J182-1.96*O182/100))</f>
        <v>0.45208420802297</v>
      </c>
      <c r="Q182" s="47" t="n">
        <f aca="false">IF(J182="","",MIN(1,J182+1.96*O182/100))</f>
        <v>0.553440653855483</v>
      </c>
      <c r="R182" s="32" t="str">
        <f aca="false">IF(L182="","",IF(ABS(L182)&lt;=O182,"Yes","No"))</f>
        <v>Yes</v>
      </c>
      <c r="S182" s="32" t="str">
        <f aca="false">IF(L182="","",IF(ABS(L182)&lt;=1.96*O182,"Yes","No"))</f>
        <v>Yes</v>
      </c>
      <c r="T182" s="66" t="n">
        <f aca="false">IF(D182="","",ROUND(SQRT(((D182+G182)*O182/100)^2+(J182*(D182+G182)*0.07717)^2),0))</f>
        <v>93</v>
      </c>
      <c r="U182" s="32"/>
    </row>
    <row r="183" customFormat="false" ht="15" hidden="false" customHeight="false" outlineLevel="0" collapsed="false">
      <c r="A183" s="32" t="s">
        <v>256</v>
      </c>
      <c r="B183" s="32" t="s">
        <v>400</v>
      </c>
      <c r="C183" s="32" t="s">
        <v>402</v>
      </c>
      <c r="D183" s="66" t="n">
        <v>1261</v>
      </c>
      <c r="E183" s="66" t="n">
        <v>1311</v>
      </c>
      <c r="F183" s="75" t="n">
        <f aca="false">IF(E183="","",D183-E183)</f>
        <v>-50</v>
      </c>
      <c r="G183" s="66" t="n">
        <v>1302</v>
      </c>
      <c r="H183" s="66" t="n">
        <v>1258</v>
      </c>
      <c r="I183" s="75" t="n">
        <f aca="false">IF(H183="","",G183-H183)</f>
        <v>44</v>
      </c>
      <c r="J183" s="47" t="n">
        <f aca="false">IF(OR(D183="",D183+G183=0),"",D183/(D183+G183))</f>
        <v>0.492001560671089</v>
      </c>
      <c r="K183" s="47" t="n">
        <f aca="false">IF(E183="","",E183/(E183+H183))</f>
        <v>0.510315297781238</v>
      </c>
      <c r="L183" s="76" t="n">
        <f aca="false">IF(OR(K183="",J183=""),"",(J183-K183)*100)</f>
        <v>-1.83137371101493</v>
      </c>
      <c r="M183" s="36" t="n">
        <v>2.22450398566879</v>
      </c>
      <c r="N183" s="36" t="n">
        <v>1.3179649132716</v>
      </c>
      <c r="O183" s="36" t="n">
        <f aca="false">SQRT(M183^2+N183^2)</f>
        <v>2.58562361817635</v>
      </c>
      <c r="P183" s="47" t="n">
        <f aca="false">IF(J183="","",MAX(0,J183-1.96*O183/100))</f>
        <v>0.441323337754832</v>
      </c>
      <c r="Q183" s="47" t="n">
        <f aca="false">IF(J183="","",MIN(1,J183+1.96*O183/100))</f>
        <v>0.542679783587345</v>
      </c>
      <c r="R183" s="32" t="str">
        <f aca="false">IF(L183="","",IF(ABS(L183)&lt;=O183,"Yes","No"))</f>
        <v>Yes</v>
      </c>
      <c r="S183" s="32" t="str">
        <f aca="false">IF(L183="","",IF(ABS(L183)&lt;=1.96*O183,"Yes","No"))</f>
        <v>Yes</v>
      </c>
      <c r="T183" s="66" t="n">
        <f aca="false">IF(D183="","",ROUND(SQRT(((D183+G183)*O183/100)^2+(J183*(D183+G183)*0.07717)^2),0))</f>
        <v>118</v>
      </c>
      <c r="U183" s="32"/>
    </row>
    <row r="184" customFormat="false" ht="15" hidden="false" customHeight="false" outlineLevel="0" collapsed="false">
      <c r="A184" s="32" t="s">
        <v>256</v>
      </c>
      <c r="B184" s="32" t="s">
        <v>400</v>
      </c>
      <c r="C184" s="32" t="s">
        <v>403</v>
      </c>
      <c r="D184" s="66" t="n">
        <v>938</v>
      </c>
      <c r="E184" s="66" t="n">
        <v>914</v>
      </c>
      <c r="F184" s="75" t="n">
        <f aca="false">IF(E184="","",D184-E184)</f>
        <v>24</v>
      </c>
      <c r="G184" s="66" t="n">
        <v>1101</v>
      </c>
      <c r="H184" s="66" t="n">
        <v>1075</v>
      </c>
      <c r="I184" s="75" t="n">
        <f aca="false">IF(H184="","",G184-H184)</f>
        <v>26</v>
      </c>
      <c r="J184" s="47" t="n">
        <f aca="false">IF(OR(D184="",D184+G184=0),"",D184/(D184+G184))</f>
        <v>0.460029426189309</v>
      </c>
      <c r="K184" s="47" t="n">
        <f aca="false">IF(E184="","",E184/(E184+H184))</f>
        <v>0.459527400703871</v>
      </c>
      <c r="L184" s="76" t="n">
        <f aca="false">IF(OR(K184="",J184=""),"",(J184-K184)*100)</f>
        <v>0.0502025485437208</v>
      </c>
      <c r="M184" s="36" t="n">
        <v>2.22450398566879</v>
      </c>
      <c r="N184" s="36" t="n">
        <v>1.3179649132716</v>
      </c>
      <c r="O184" s="36" t="n">
        <f aca="false">SQRT(M184^2+N184^2)</f>
        <v>2.58562361817635</v>
      </c>
      <c r="P184" s="47" t="n">
        <f aca="false">IF(J184="","",MAX(0,J184-1.96*O184/100))</f>
        <v>0.409351203273052</v>
      </c>
      <c r="Q184" s="47" t="n">
        <f aca="false">IF(J184="","",MIN(1,J184+1.96*O184/100))</f>
        <v>0.510707649105565</v>
      </c>
      <c r="R184" s="32" t="str">
        <f aca="false">IF(L184="","",IF(ABS(L184)&lt;=O184,"Yes","No"))</f>
        <v>Yes</v>
      </c>
      <c r="S184" s="32" t="str">
        <f aca="false">IF(L184="","",IF(ABS(L184)&lt;=1.96*O184,"Yes","No"))</f>
        <v>Yes</v>
      </c>
      <c r="T184" s="66" t="n">
        <f aca="false">IF(D184="","",ROUND(SQRT(((D184+G184)*O184/100)^2+(J184*(D184+G184)*0.07717)^2),0))</f>
        <v>90</v>
      </c>
      <c r="U184" s="32"/>
    </row>
    <row r="185" customFormat="false" ht="15" hidden="false" customHeight="false" outlineLevel="0" collapsed="false">
      <c r="A185" s="32" t="s">
        <v>256</v>
      </c>
      <c r="B185" s="32" t="s">
        <v>400</v>
      </c>
      <c r="C185" s="32" t="s">
        <v>404</v>
      </c>
      <c r="D185" s="66" t="n">
        <v>774</v>
      </c>
      <c r="E185" s="66" t="n">
        <v>735</v>
      </c>
      <c r="F185" s="75" t="n">
        <f aca="false">IF(E185="","",D185-E185)</f>
        <v>39</v>
      </c>
      <c r="G185" s="66" t="n">
        <v>628</v>
      </c>
      <c r="H185" s="66" t="n">
        <v>653</v>
      </c>
      <c r="I185" s="75" t="n">
        <f aca="false">IF(H185="","",G185-H185)</f>
        <v>-25</v>
      </c>
      <c r="J185" s="47" t="n">
        <f aca="false">IF(OR(D185="",D185+G185=0),"",D185/(D185+G185))</f>
        <v>0.55206847360913</v>
      </c>
      <c r="K185" s="47" t="n">
        <f aca="false">IF(E185="","",E185/(E185+H185))</f>
        <v>0.529538904899136</v>
      </c>
      <c r="L185" s="76" t="n">
        <f aca="false">IF(OR(K185="",J185=""),"",(J185-K185)*100)</f>
        <v>2.25295687099943</v>
      </c>
      <c r="M185" s="36" t="n">
        <v>2.22450398566879</v>
      </c>
      <c r="N185" s="36" t="n">
        <v>1.3179649132716</v>
      </c>
      <c r="O185" s="36" t="n">
        <f aca="false">SQRT(M185^2+N185^2)</f>
        <v>2.58562361817635</v>
      </c>
      <c r="P185" s="47" t="n">
        <f aca="false">IF(J185="","",MAX(0,J185-1.96*O185/100))</f>
        <v>0.501390250692873</v>
      </c>
      <c r="Q185" s="47" t="n">
        <f aca="false">IF(J185="","",MIN(1,J185+1.96*O185/100))</f>
        <v>0.602746696525386</v>
      </c>
      <c r="R185" s="32" t="str">
        <f aca="false">IF(L185="","",IF(ABS(L185)&lt;=O185,"Yes","No"))</f>
        <v>Yes</v>
      </c>
      <c r="S185" s="32" t="str">
        <f aca="false">IF(L185="","",IF(ABS(L185)&lt;=1.96*O185,"Yes","No"))</f>
        <v>Yes</v>
      </c>
      <c r="T185" s="66" t="n">
        <f aca="false">IF(D185="","",ROUND(SQRT(((D185+G185)*O185/100)^2+(J185*(D185+G185)*0.07717)^2),0))</f>
        <v>70</v>
      </c>
      <c r="U185" s="32"/>
    </row>
    <row r="186" customFormat="false" ht="15" hidden="false" customHeight="false" outlineLevel="0" collapsed="false">
      <c r="A186" s="32" t="s">
        <v>256</v>
      </c>
      <c r="B186" s="32" t="s">
        <v>400</v>
      </c>
      <c r="C186" s="32" t="s">
        <v>405</v>
      </c>
      <c r="D186" s="66" t="n">
        <v>1936</v>
      </c>
      <c r="E186" s="66" t="n">
        <v>1929</v>
      </c>
      <c r="F186" s="75" t="n">
        <f aca="false">IF(E186="","",D186-E186)</f>
        <v>7</v>
      </c>
      <c r="G186" s="66" t="n">
        <v>1820</v>
      </c>
      <c r="H186" s="66" t="n">
        <v>1679</v>
      </c>
      <c r="I186" s="75" t="n">
        <f aca="false">IF(H186="","",G186-H186)</f>
        <v>141</v>
      </c>
      <c r="J186" s="47" t="n">
        <f aca="false">IF(OR(D186="",D186+G186=0),"",D186/(D186+G186))</f>
        <v>0.515441959531416</v>
      </c>
      <c r="K186" s="47" t="n">
        <f aca="false">IF(E186="","",E186/(E186+H186))</f>
        <v>0.534645232815965</v>
      </c>
      <c r="L186" s="76" t="n">
        <f aca="false">IF(OR(K186="",J186=""),"",(J186-K186)*100)</f>
        <v>-1.92032732845482</v>
      </c>
      <c r="M186" s="36" t="n">
        <v>2.22450398566879</v>
      </c>
      <c r="N186" s="36" t="n">
        <v>1.3179649132716</v>
      </c>
      <c r="O186" s="36" t="n">
        <f aca="false">SQRT(M186^2+N186^2)</f>
        <v>2.58562361817635</v>
      </c>
      <c r="P186" s="47" t="n">
        <f aca="false">IF(J186="","",MAX(0,J186-1.96*O186/100))</f>
        <v>0.46476373661516</v>
      </c>
      <c r="Q186" s="47" t="n">
        <f aca="false">IF(J186="","",MIN(1,J186+1.96*O186/100))</f>
        <v>0.566120182447673</v>
      </c>
      <c r="R186" s="32" t="str">
        <f aca="false">IF(L186="","",IF(ABS(L186)&lt;=O186,"Yes","No"))</f>
        <v>Yes</v>
      </c>
      <c r="S186" s="32" t="str">
        <f aca="false">IF(L186="","",IF(ABS(L186)&lt;=1.96*O186,"Yes","No"))</f>
        <v>Yes</v>
      </c>
      <c r="T186" s="66" t="n">
        <f aca="false">IF(D186="","",ROUND(SQRT(((D186+G186)*O186/100)^2+(J186*(D186+G186)*0.07717)^2),0))</f>
        <v>178</v>
      </c>
      <c r="U186" s="32"/>
    </row>
    <row r="187" customFormat="false" ht="15" hidden="false" customHeight="false" outlineLevel="0" collapsed="false">
      <c r="A187" s="32" t="s">
        <v>256</v>
      </c>
      <c r="B187" s="32" t="s">
        <v>400</v>
      </c>
      <c r="C187" s="32" t="s">
        <v>406</v>
      </c>
      <c r="D187" s="66" t="n">
        <v>737</v>
      </c>
      <c r="E187" s="66" t="n">
        <v>696</v>
      </c>
      <c r="F187" s="75" t="n">
        <f aca="false">IF(E187="","",D187-E187)</f>
        <v>41</v>
      </c>
      <c r="G187" s="66" t="n">
        <v>664</v>
      </c>
      <c r="H187" s="66" t="n">
        <v>666</v>
      </c>
      <c r="I187" s="75" t="n">
        <f aca="false">IF(H187="","",G187-H187)</f>
        <v>-2</v>
      </c>
      <c r="J187" s="47" t="n">
        <f aca="false">IF(OR(D187="",D187+G187=0),"",D187/(D187+G187))</f>
        <v>0.526052819414704</v>
      </c>
      <c r="K187" s="47" t="n">
        <f aca="false">IF(E187="","",E187/(E187+H187))</f>
        <v>0.511013215859031</v>
      </c>
      <c r="L187" s="76" t="n">
        <f aca="false">IF(OR(K187="",J187=""),"",(J187-K187)*100)</f>
        <v>1.5039603555673</v>
      </c>
      <c r="M187" s="36" t="n">
        <v>2.22450398566879</v>
      </c>
      <c r="N187" s="36" t="n">
        <v>1.3179649132716</v>
      </c>
      <c r="O187" s="36" t="n">
        <f aca="false">SQRT(M187^2+N187^2)</f>
        <v>2.58562361817635</v>
      </c>
      <c r="P187" s="47" t="n">
        <f aca="false">IF(J187="","",MAX(0,J187-1.96*O187/100))</f>
        <v>0.475374596498447</v>
      </c>
      <c r="Q187" s="47" t="n">
        <f aca="false">IF(J187="","",MIN(1,J187+1.96*O187/100))</f>
        <v>0.57673104233096</v>
      </c>
      <c r="R187" s="32" t="str">
        <f aca="false">IF(L187="","",IF(ABS(L187)&lt;=O187,"Yes","No"))</f>
        <v>Yes</v>
      </c>
      <c r="S187" s="32" t="str">
        <f aca="false">IF(L187="","",IF(ABS(L187)&lt;=1.96*O187,"Yes","No"))</f>
        <v>Yes</v>
      </c>
      <c r="T187" s="66" t="n">
        <f aca="false">IF(D187="","",ROUND(SQRT(((D187+G187)*O187/100)^2+(J187*(D187+G187)*0.07717)^2),0))</f>
        <v>67</v>
      </c>
      <c r="U187" s="32"/>
    </row>
    <row r="188" customFormat="false" ht="15" hidden="false" customHeight="false" outlineLevel="0" collapsed="false">
      <c r="A188" s="32" t="s">
        <v>256</v>
      </c>
      <c r="B188" s="32" t="s">
        <v>400</v>
      </c>
      <c r="C188" s="32" t="s">
        <v>407</v>
      </c>
      <c r="D188" s="66" t="n">
        <v>718</v>
      </c>
      <c r="E188" s="66" t="n">
        <v>715</v>
      </c>
      <c r="F188" s="75" t="n">
        <f aca="false">IF(E188="","",D188-E188)</f>
        <v>3</v>
      </c>
      <c r="G188" s="66" t="n">
        <v>654</v>
      </c>
      <c r="H188" s="66" t="n">
        <v>601</v>
      </c>
      <c r="I188" s="75" t="n">
        <f aca="false">IF(H188="","",G188-H188)</f>
        <v>53</v>
      </c>
      <c r="J188" s="47" t="n">
        <f aca="false">IF(OR(D188="",D188+G188=0),"",D188/(D188+G188))</f>
        <v>0.52332361516035</v>
      </c>
      <c r="K188" s="47" t="n">
        <f aca="false">IF(E188="","",E188/(E188+H188))</f>
        <v>0.543313069908815</v>
      </c>
      <c r="L188" s="76" t="n">
        <f aca="false">IF(OR(K188="",J188=""),"",(J188-K188)*100)</f>
        <v>-1.99894547484647</v>
      </c>
      <c r="M188" s="36" t="n">
        <v>2.22450398566879</v>
      </c>
      <c r="N188" s="36" t="n">
        <v>1.3179649132716</v>
      </c>
      <c r="O188" s="36" t="n">
        <f aca="false">SQRT(M188^2+N188^2)</f>
        <v>2.58562361817635</v>
      </c>
      <c r="P188" s="47" t="n">
        <f aca="false">IF(J188="","",MAX(0,J188-1.96*O188/100))</f>
        <v>0.472645392244093</v>
      </c>
      <c r="Q188" s="47" t="n">
        <f aca="false">IF(J188="","",MIN(1,J188+1.96*O188/100))</f>
        <v>0.574001838076606</v>
      </c>
      <c r="R188" s="32" t="str">
        <f aca="false">IF(L188="","",IF(ABS(L188)&lt;=O188,"Yes","No"))</f>
        <v>Yes</v>
      </c>
      <c r="S188" s="32" t="str">
        <f aca="false">IF(L188="","",IF(ABS(L188)&lt;=1.96*O188,"Yes","No"))</f>
        <v>Yes</v>
      </c>
      <c r="T188" s="66" t="n">
        <f aca="false">IF(D188="","",ROUND(SQRT(((D188+G188)*O188/100)^2+(J188*(D188+G188)*0.07717)^2),0))</f>
        <v>66</v>
      </c>
      <c r="U188" s="32"/>
    </row>
    <row r="189" customFormat="false" ht="15" hidden="false" customHeight="false" outlineLevel="0" collapsed="false">
      <c r="A189" s="32" t="s">
        <v>256</v>
      </c>
      <c r="B189" s="32" t="s">
        <v>400</v>
      </c>
      <c r="C189" s="32" t="s">
        <v>408</v>
      </c>
      <c r="D189" s="66" t="n">
        <v>755</v>
      </c>
      <c r="E189" s="66" t="n">
        <v>728</v>
      </c>
      <c r="F189" s="75" t="n">
        <f aca="false">IF(E189="","",D189-E189)</f>
        <v>27</v>
      </c>
      <c r="G189" s="66" t="n">
        <v>731</v>
      </c>
      <c r="H189" s="66" t="n">
        <v>692</v>
      </c>
      <c r="I189" s="75" t="n">
        <f aca="false">IF(H189="","",G189-H189)</f>
        <v>39</v>
      </c>
      <c r="J189" s="47" t="n">
        <f aca="false">IF(OR(D189="",D189+G189=0),"",D189/(D189+G189))</f>
        <v>0.508075370121131</v>
      </c>
      <c r="K189" s="47" t="n">
        <f aca="false">IF(E189="","",E189/(E189+H189))</f>
        <v>0.512676056338028</v>
      </c>
      <c r="L189" s="76" t="n">
        <f aca="false">IF(OR(K189="",J189=""),"",(J189-K189)*100)</f>
        <v>-0.460068621689758</v>
      </c>
      <c r="M189" s="36" t="n">
        <v>2.22450398566879</v>
      </c>
      <c r="N189" s="36" t="n">
        <v>1.3179649132716</v>
      </c>
      <c r="O189" s="36" t="n">
        <f aca="false">SQRT(M189^2+N189^2)</f>
        <v>2.58562361817635</v>
      </c>
      <c r="P189" s="47" t="n">
        <f aca="false">IF(J189="","",MAX(0,J189-1.96*O189/100))</f>
        <v>0.457397147204874</v>
      </c>
      <c r="Q189" s="47" t="n">
        <f aca="false">IF(J189="","",MIN(1,J189+1.96*O189/100))</f>
        <v>0.558753593037387</v>
      </c>
      <c r="R189" s="32" t="str">
        <f aca="false">IF(L189="","",IF(ABS(L189)&lt;=O189,"Yes","No"))</f>
        <v>Yes</v>
      </c>
      <c r="S189" s="32" t="str">
        <f aca="false">IF(L189="","",IF(ABS(L189)&lt;=1.96*O189,"Yes","No"))</f>
        <v>Yes</v>
      </c>
      <c r="T189" s="66" t="n">
        <f aca="false">IF(D189="","",ROUND(SQRT(((D189+G189)*O189/100)^2+(J189*(D189+G189)*0.07717)^2),0))</f>
        <v>70</v>
      </c>
      <c r="U189" s="32"/>
    </row>
    <row r="190" customFormat="false" ht="15" hidden="false" customHeight="false" outlineLevel="0" collapsed="false">
      <c r="A190" s="32" t="s">
        <v>256</v>
      </c>
      <c r="B190" s="32" t="s">
        <v>409</v>
      </c>
      <c r="C190" s="32" t="s">
        <v>410</v>
      </c>
      <c r="D190" s="66" t="n">
        <v>1424</v>
      </c>
      <c r="E190" s="66" t="n">
        <v>1473</v>
      </c>
      <c r="F190" s="75" t="n">
        <f aca="false">IF(E190="","",D190-E190)</f>
        <v>-49</v>
      </c>
      <c r="G190" s="66" t="n">
        <v>1735</v>
      </c>
      <c r="H190" s="66" t="n">
        <v>1690</v>
      </c>
      <c r="I190" s="75" t="n">
        <f aca="false">IF(H190="","",G190-H190)</f>
        <v>45</v>
      </c>
      <c r="J190" s="47" t="n">
        <f aca="false">IF(OR(D190="",D190+G190=0),"",D190/(D190+G190))</f>
        <v>0.450775561886673</v>
      </c>
      <c r="K190" s="47" t="n">
        <f aca="false">IF(E190="","",E190/(E190+H190))</f>
        <v>0.465697122984508</v>
      </c>
      <c r="L190" s="76" t="n">
        <f aca="false">IF(OR(K190="",J190=""),"",(J190-K190)*100)</f>
        <v>-1.49215610978354</v>
      </c>
      <c r="M190" s="36" t="n">
        <v>2.22450398566879</v>
      </c>
      <c r="N190" s="36" t="n">
        <v>1.3179649132716</v>
      </c>
      <c r="O190" s="36" t="n">
        <f aca="false">SQRT(M190^2+N190^2)</f>
        <v>2.58562361817635</v>
      </c>
      <c r="P190" s="47" t="n">
        <f aca="false">IF(J190="","",MAX(0,J190-1.96*O190/100))</f>
        <v>0.400097338970417</v>
      </c>
      <c r="Q190" s="47" t="n">
        <f aca="false">IF(J190="","",MIN(1,J190+1.96*O190/100))</f>
        <v>0.50145378480293</v>
      </c>
      <c r="R190" s="32" t="str">
        <f aca="false">IF(L190="","",IF(ABS(L190)&lt;=O190,"Yes","No"))</f>
        <v>Yes</v>
      </c>
      <c r="S190" s="32" t="str">
        <f aca="false">IF(L190="","",IF(ABS(L190)&lt;=1.96*O190,"Yes","No"))</f>
        <v>Yes</v>
      </c>
      <c r="T190" s="66" t="n">
        <f aca="false">IF(D190="","",ROUND(SQRT(((D190+G190)*O190/100)^2+(J190*(D190+G190)*0.07717)^2),0))</f>
        <v>137</v>
      </c>
      <c r="U190" s="32"/>
    </row>
    <row r="191" customFormat="false" ht="15" hidden="false" customHeight="false" outlineLevel="0" collapsed="false">
      <c r="A191" s="32" t="s">
        <v>256</v>
      </c>
      <c r="B191" s="32" t="s">
        <v>409</v>
      </c>
      <c r="C191" s="32" t="s">
        <v>411</v>
      </c>
      <c r="D191" s="66" t="n">
        <v>879</v>
      </c>
      <c r="E191" s="66" t="n">
        <v>907</v>
      </c>
      <c r="F191" s="75" t="n">
        <f aca="false">IF(E191="","",D191-E191)</f>
        <v>-28</v>
      </c>
      <c r="G191" s="66" t="n">
        <v>1429</v>
      </c>
      <c r="H191" s="66" t="n">
        <v>1445</v>
      </c>
      <c r="I191" s="75" t="n">
        <f aca="false">IF(H191="","",G191-H191)</f>
        <v>-16</v>
      </c>
      <c r="J191" s="47" t="n">
        <f aca="false">IF(OR(D191="",D191+G191=0),"",D191/(D191+G191))</f>
        <v>0.380849220103986</v>
      </c>
      <c r="K191" s="47" t="n">
        <f aca="false">IF(E191="","",E191/(E191+H191))</f>
        <v>0.38562925170068</v>
      </c>
      <c r="L191" s="76" t="n">
        <f aca="false">IF(OR(K191="",J191=""),"",(J191-K191)*100)</f>
        <v>-0.478003159669416</v>
      </c>
      <c r="M191" s="36" t="n">
        <v>2.22450398566879</v>
      </c>
      <c r="N191" s="36" t="n">
        <v>1.3179649132716</v>
      </c>
      <c r="O191" s="36" t="n">
        <f aca="false">SQRT(M191^2+N191^2)</f>
        <v>2.58562361817635</v>
      </c>
      <c r="P191" s="47" t="n">
        <f aca="false">IF(J191="","",MAX(0,J191-1.96*O191/100))</f>
        <v>0.33017099718773</v>
      </c>
      <c r="Q191" s="47" t="n">
        <f aca="false">IF(J191="","",MIN(1,J191+1.96*O191/100))</f>
        <v>0.431527443020243</v>
      </c>
      <c r="R191" s="32" t="str">
        <f aca="false">IF(L191="","",IF(ABS(L191)&lt;=O191,"Yes","No"))</f>
        <v>Yes</v>
      </c>
      <c r="S191" s="32" t="str">
        <f aca="false">IF(L191="","",IF(ABS(L191)&lt;=1.96*O191,"Yes","No"))</f>
        <v>Yes</v>
      </c>
      <c r="T191" s="66" t="n">
        <f aca="false">IF(D191="","",ROUND(SQRT(((D191+G191)*O191/100)^2+(J191*(D191+G191)*0.07717)^2),0))</f>
        <v>90</v>
      </c>
      <c r="U191" s="32"/>
    </row>
    <row r="192" customFormat="false" ht="15" hidden="false" customHeight="false" outlineLevel="0" collapsed="false">
      <c r="A192" s="32" t="s">
        <v>256</v>
      </c>
      <c r="B192" s="32" t="s">
        <v>412</v>
      </c>
      <c r="C192" s="32" t="s">
        <v>413</v>
      </c>
      <c r="D192" s="66" t="n">
        <v>984</v>
      </c>
      <c r="E192" s="66" t="n">
        <v>1017</v>
      </c>
      <c r="F192" s="75" t="n">
        <f aca="false">IF(E192="","",D192-E192)</f>
        <v>-33</v>
      </c>
      <c r="G192" s="66" t="n">
        <v>1091</v>
      </c>
      <c r="H192" s="66" t="n">
        <v>1074</v>
      </c>
      <c r="I192" s="75" t="n">
        <f aca="false">IF(H192="","",G192-H192)</f>
        <v>17</v>
      </c>
      <c r="J192" s="47" t="n">
        <f aca="false">IF(OR(D192="",D192+G192=0),"",D192/(D192+G192))</f>
        <v>0.47421686746988</v>
      </c>
      <c r="K192" s="47" t="n">
        <f aca="false">IF(E192="","",E192/(E192+H192))</f>
        <v>0.486370157819225</v>
      </c>
      <c r="L192" s="76" t="n">
        <f aca="false">IF(OR(K192="",J192=""),"",(J192-K192)*100)</f>
        <v>-1.21532903493458</v>
      </c>
      <c r="M192" s="36" t="n">
        <v>2.22450398566879</v>
      </c>
      <c r="N192" s="36" t="n">
        <v>1.3179649132716</v>
      </c>
      <c r="O192" s="36" t="n">
        <f aca="false">SQRT(M192^2+N192^2)</f>
        <v>2.58562361817635</v>
      </c>
      <c r="P192" s="47" t="n">
        <f aca="false">IF(J192="","",MAX(0,J192-1.96*O192/100))</f>
        <v>0.423538644553623</v>
      </c>
      <c r="Q192" s="47" t="n">
        <f aca="false">IF(J192="","",MIN(1,J192+1.96*O192/100))</f>
        <v>0.524895090386136</v>
      </c>
      <c r="R192" s="32" t="str">
        <f aca="false">IF(L192="","",IF(ABS(L192)&lt;=O192,"Yes","No"))</f>
        <v>Yes</v>
      </c>
      <c r="S192" s="32" t="str">
        <f aca="false">IF(L192="","",IF(ABS(L192)&lt;=1.96*O192,"Yes","No"))</f>
        <v>Yes</v>
      </c>
      <c r="T192" s="66" t="n">
        <f aca="false">IF(D192="","",ROUND(SQRT(((D192+G192)*O192/100)^2+(J192*(D192+G192)*0.07717)^2),0))</f>
        <v>93</v>
      </c>
      <c r="U192" s="32"/>
    </row>
    <row r="193" customFormat="false" ht="15" hidden="false" customHeight="false" outlineLevel="0" collapsed="false">
      <c r="A193" s="32" t="s">
        <v>256</v>
      </c>
      <c r="B193" s="32" t="s">
        <v>412</v>
      </c>
      <c r="C193" s="32" t="s">
        <v>414</v>
      </c>
      <c r="D193" s="66" t="n">
        <v>706</v>
      </c>
      <c r="E193" s="66" t="n">
        <v>753</v>
      </c>
      <c r="F193" s="75" t="n">
        <f aca="false">IF(E193="","",D193-E193)</f>
        <v>-47</v>
      </c>
      <c r="G193" s="66" t="n">
        <v>877</v>
      </c>
      <c r="H193" s="66" t="n">
        <v>851</v>
      </c>
      <c r="I193" s="75" t="n">
        <f aca="false">IF(H193="","",G193-H193)</f>
        <v>26</v>
      </c>
      <c r="J193" s="47" t="n">
        <f aca="false">IF(OR(D193="",D193+G193=0),"",D193/(D193+G193))</f>
        <v>0.445988629185092</v>
      </c>
      <c r="K193" s="47" t="n">
        <f aca="false">IF(E193="","",E193/(E193+H193))</f>
        <v>0.469451371571072</v>
      </c>
      <c r="L193" s="76" t="n">
        <f aca="false">IF(OR(K193="",J193=""),"",(J193-K193)*100)</f>
        <v>-2.34627423859807</v>
      </c>
      <c r="M193" s="36" t="n">
        <v>2.22450398566879</v>
      </c>
      <c r="N193" s="36" t="n">
        <v>1.3179649132716</v>
      </c>
      <c r="O193" s="36" t="n">
        <f aca="false">SQRT(M193^2+N193^2)</f>
        <v>2.58562361817635</v>
      </c>
      <c r="P193" s="47" t="n">
        <f aca="false">IF(J193="","",MAX(0,J193-1.96*O193/100))</f>
        <v>0.395310406268835</v>
      </c>
      <c r="Q193" s="47" t="n">
        <f aca="false">IF(J193="","",MIN(1,J193+1.96*O193/100))</f>
        <v>0.496666852101348</v>
      </c>
      <c r="R193" s="32" t="str">
        <f aca="false">IF(L193="","",IF(ABS(L193)&lt;=O193,"Yes","No"))</f>
        <v>Yes</v>
      </c>
      <c r="S193" s="32" t="str">
        <f aca="false">IF(L193="","",IF(ABS(L193)&lt;=1.96*O193,"Yes","No"))</f>
        <v>Yes</v>
      </c>
      <c r="T193" s="66" t="n">
        <f aca="false">IF(D193="","",ROUND(SQRT(((D193+G193)*O193/100)^2+(J193*(D193+G193)*0.07717)^2),0))</f>
        <v>68</v>
      </c>
      <c r="U193" s="32"/>
    </row>
    <row r="194" customFormat="false" ht="15" hidden="false" customHeight="false" outlineLevel="0" collapsed="false">
      <c r="A194" s="32" t="s">
        <v>256</v>
      </c>
      <c r="B194" s="32" t="s">
        <v>412</v>
      </c>
      <c r="C194" s="32" t="s">
        <v>415</v>
      </c>
      <c r="D194" s="66" t="n">
        <v>672</v>
      </c>
      <c r="E194" s="66" t="n">
        <v>713</v>
      </c>
      <c r="F194" s="75" t="n">
        <f aca="false">IF(E194="","",D194-E194)</f>
        <v>-41</v>
      </c>
      <c r="G194" s="66" t="n">
        <v>781</v>
      </c>
      <c r="H194" s="66" t="n">
        <v>780</v>
      </c>
      <c r="I194" s="75" t="n">
        <f aca="false">IF(H194="","",G194-H194)</f>
        <v>1</v>
      </c>
      <c r="J194" s="47" t="n">
        <f aca="false">IF(OR(D194="",D194+G194=0),"",D194/(D194+G194))</f>
        <v>0.462491397109429</v>
      </c>
      <c r="K194" s="47" t="n">
        <f aca="false">IF(E194="","",E194/(E194+H194))</f>
        <v>0.477561955793704</v>
      </c>
      <c r="L194" s="76" t="n">
        <f aca="false">IF(OR(K194="",J194=""),"",(J194-K194)*100)</f>
        <v>-1.50705586842752</v>
      </c>
      <c r="M194" s="36" t="n">
        <v>2.22450398566879</v>
      </c>
      <c r="N194" s="36" t="n">
        <v>1.3179649132716</v>
      </c>
      <c r="O194" s="36" t="n">
        <f aca="false">SQRT(M194^2+N194^2)</f>
        <v>2.58562361817635</v>
      </c>
      <c r="P194" s="47" t="n">
        <f aca="false">IF(J194="","",MAX(0,J194-1.96*O194/100))</f>
        <v>0.411813174193172</v>
      </c>
      <c r="Q194" s="47" t="n">
        <f aca="false">IF(J194="","",MIN(1,J194+1.96*O194/100))</f>
        <v>0.513169620025685</v>
      </c>
      <c r="R194" s="32" t="str">
        <f aca="false">IF(L194="","",IF(ABS(L194)&lt;=O194,"Yes","No"))</f>
        <v>Yes</v>
      </c>
      <c r="S194" s="32" t="str">
        <f aca="false">IF(L194="","",IF(ABS(L194)&lt;=1.96*O194,"Yes","No"))</f>
        <v>Yes</v>
      </c>
      <c r="T194" s="66" t="n">
        <f aca="false">IF(D194="","",ROUND(SQRT(((D194+G194)*O194/100)^2+(J194*(D194+G194)*0.07717)^2),0))</f>
        <v>64</v>
      </c>
      <c r="U194" s="32"/>
    </row>
    <row r="195" customFormat="false" ht="15" hidden="false" customHeight="false" outlineLevel="0" collapsed="false">
      <c r="A195" s="32" t="s">
        <v>256</v>
      </c>
      <c r="B195" s="32" t="s">
        <v>412</v>
      </c>
      <c r="C195" s="32" t="s">
        <v>416</v>
      </c>
      <c r="D195" s="66" t="n">
        <v>1609</v>
      </c>
      <c r="E195" s="66" t="n">
        <v>1648</v>
      </c>
      <c r="F195" s="75" t="n">
        <f aca="false">IF(E195="","",D195-E195)</f>
        <v>-39</v>
      </c>
      <c r="G195" s="66" t="n">
        <v>1862</v>
      </c>
      <c r="H195" s="66" t="n">
        <v>1789</v>
      </c>
      <c r="I195" s="75" t="n">
        <f aca="false">IF(H195="","",G195-H195)</f>
        <v>73</v>
      </c>
      <c r="J195" s="47" t="n">
        <f aca="false">IF(OR(D195="",D195+G195=0),"",D195/(D195+G195))</f>
        <v>0.46355517142034</v>
      </c>
      <c r="K195" s="47" t="n">
        <f aca="false">IF(E195="","",E195/(E195+H195))</f>
        <v>0.479487925516439</v>
      </c>
      <c r="L195" s="76" t="n">
        <f aca="false">IF(OR(K195="",J195=""),"",(J195-K195)*100)</f>
        <v>-1.59327540960988</v>
      </c>
      <c r="M195" s="36" t="n">
        <v>2.22450398566879</v>
      </c>
      <c r="N195" s="36" t="n">
        <v>1.3179649132716</v>
      </c>
      <c r="O195" s="36" t="n">
        <f aca="false">SQRT(M195^2+N195^2)</f>
        <v>2.58562361817635</v>
      </c>
      <c r="P195" s="47" t="n">
        <f aca="false">IF(J195="","",MAX(0,J195-1.96*O195/100))</f>
        <v>0.412876948504084</v>
      </c>
      <c r="Q195" s="47" t="n">
        <f aca="false">IF(J195="","",MIN(1,J195+1.96*O195/100))</f>
        <v>0.514233394336596</v>
      </c>
      <c r="R195" s="32" t="str">
        <f aca="false">IF(L195="","",IF(ABS(L195)&lt;=O195,"Yes","No"))</f>
        <v>Yes</v>
      </c>
      <c r="S195" s="32" t="str">
        <f aca="false">IF(L195="","",IF(ABS(L195)&lt;=1.96*O195,"Yes","No"))</f>
        <v>Yes</v>
      </c>
      <c r="T195" s="66" t="n">
        <f aca="false">IF(D195="","",ROUND(SQRT(((D195+G195)*O195/100)^2+(J195*(D195+G195)*0.07717)^2),0))</f>
        <v>153</v>
      </c>
      <c r="U195" s="32"/>
    </row>
    <row r="196" customFormat="false" ht="15" hidden="false" customHeight="false" outlineLevel="0" collapsed="false">
      <c r="A196" s="32" t="s">
        <v>256</v>
      </c>
      <c r="B196" s="32" t="s">
        <v>412</v>
      </c>
      <c r="C196" s="32" t="s">
        <v>417</v>
      </c>
      <c r="D196" s="66" t="n">
        <v>672</v>
      </c>
      <c r="E196" s="66" t="n">
        <v>683</v>
      </c>
      <c r="F196" s="75" t="n">
        <f aca="false">IF(E196="","",D196-E196)</f>
        <v>-11</v>
      </c>
      <c r="G196" s="66" t="n">
        <v>721</v>
      </c>
      <c r="H196" s="66" t="n">
        <v>663</v>
      </c>
      <c r="I196" s="75" t="n">
        <f aca="false">IF(H196="","",G196-H196)</f>
        <v>58</v>
      </c>
      <c r="J196" s="47" t="n">
        <f aca="false">IF(OR(D196="",D196+G196=0),"",D196/(D196+G196))</f>
        <v>0.482412060301508</v>
      </c>
      <c r="K196" s="47" t="n">
        <f aca="false">IF(E196="","",E196/(E196+H196))</f>
        <v>0.507429420505201</v>
      </c>
      <c r="L196" s="76" t="n">
        <f aca="false">IF(OR(K196="",J196=""),"",(J196-K196)*100)</f>
        <v>-2.50173602036931</v>
      </c>
      <c r="M196" s="36" t="n">
        <v>2.22450398566879</v>
      </c>
      <c r="N196" s="36" t="n">
        <v>1.3179649132716</v>
      </c>
      <c r="O196" s="36" t="n">
        <f aca="false">SQRT(M196^2+N196^2)</f>
        <v>2.58562361817635</v>
      </c>
      <c r="P196" s="47" t="n">
        <f aca="false">IF(J196="","",MAX(0,J196-1.96*O196/100))</f>
        <v>0.431733837385251</v>
      </c>
      <c r="Q196" s="47" t="n">
        <f aca="false">IF(J196="","",MIN(1,J196+1.96*O196/100))</f>
        <v>0.533090283217764</v>
      </c>
      <c r="R196" s="32" t="str">
        <f aca="false">IF(L196="","",IF(ABS(L196)&lt;=O196,"Yes","No"))</f>
        <v>Yes</v>
      </c>
      <c r="S196" s="32" t="str">
        <f aca="false">IF(L196="","",IF(ABS(L196)&lt;=1.96*O196,"Yes","No"))</f>
        <v>Yes</v>
      </c>
      <c r="T196" s="66" t="n">
        <f aca="false">IF(D196="","",ROUND(SQRT(((D196+G196)*O196/100)^2+(J196*(D196+G196)*0.07717)^2),0))</f>
        <v>63</v>
      </c>
      <c r="U196" s="32"/>
    </row>
    <row r="197" customFormat="false" ht="15" hidden="false" customHeight="false" outlineLevel="0" collapsed="false">
      <c r="A197" s="32" t="s">
        <v>256</v>
      </c>
      <c r="B197" s="32" t="s">
        <v>412</v>
      </c>
      <c r="C197" s="32" t="s">
        <v>418</v>
      </c>
      <c r="D197" s="66" t="n">
        <v>640</v>
      </c>
      <c r="E197" s="66" t="n">
        <v>648</v>
      </c>
      <c r="F197" s="75" t="n">
        <f aca="false">IF(E197="","",D197-E197)</f>
        <v>-8</v>
      </c>
      <c r="G197" s="66" t="n">
        <v>615</v>
      </c>
      <c r="H197" s="66" t="n">
        <v>583</v>
      </c>
      <c r="I197" s="75" t="n">
        <f aca="false">IF(H197="","",G197-H197)</f>
        <v>32</v>
      </c>
      <c r="J197" s="47" t="n">
        <f aca="false">IF(OR(D197="",D197+G197=0),"",D197/(D197+G197))</f>
        <v>0.50996015936255</v>
      </c>
      <c r="K197" s="47" t="n">
        <f aca="false">IF(E197="","",E197/(E197+H197))</f>
        <v>0.526401299756296</v>
      </c>
      <c r="L197" s="76" t="n">
        <f aca="false">IF(OR(K197="",J197=""),"",(J197-K197)*100)</f>
        <v>-1.64411403937459</v>
      </c>
      <c r="M197" s="36" t="n">
        <v>2.22450398566879</v>
      </c>
      <c r="N197" s="36" t="n">
        <v>1.3179649132716</v>
      </c>
      <c r="O197" s="36" t="n">
        <f aca="false">SQRT(M197^2+N197^2)</f>
        <v>2.58562361817635</v>
      </c>
      <c r="P197" s="47" t="n">
        <f aca="false">IF(J197="","",MAX(0,J197-1.96*O197/100))</f>
        <v>0.459281936446293</v>
      </c>
      <c r="Q197" s="47" t="n">
        <f aca="false">IF(J197="","",MIN(1,J197+1.96*O197/100))</f>
        <v>0.560638382278806</v>
      </c>
      <c r="R197" s="32" t="str">
        <f aca="false">IF(L197="","",IF(ABS(L197)&lt;=O197,"Yes","No"))</f>
        <v>Yes</v>
      </c>
      <c r="S197" s="32" t="str">
        <f aca="false">IF(L197="","",IF(ABS(L197)&lt;=1.96*O197,"Yes","No"))</f>
        <v>Yes</v>
      </c>
      <c r="T197" s="66" t="n">
        <f aca="false">IF(D197="","",ROUND(SQRT(((D197+G197)*O197/100)^2+(J197*(D197+G197)*0.07717)^2),0))</f>
        <v>59</v>
      </c>
      <c r="U197" s="32"/>
    </row>
    <row r="198" customFormat="false" ht="15" hidden="false" customHeight="false" outlineLevel="0" collapsed="false">
      <c r="A198" s="32" t="s">
        <v>256</v>
      </c>
      <c r="B198" s="32" t="s">
        <v>419</v>
      </c>
      <c r="C198" s="32" t="s">
        <v>420</v>
      </c>
      <c r="D198" s="66" t="n">
        <v>234</v>
      </c>
      <c r="E198" s="66" t="n">
        <v>243</v>
      </c>
      <c r="F198" s="75" t="n">
        <f aca="false">IF(E198="","",D198-E198)</f>
        <v>-9</v>
      </c>
      <c r="G198" s="66" t="n">
        <v>549</v>
      </c>
      <c r="H198" s="66" t="n">
        <v>532</v>
      </c>
      <c r="I198" s="75" t="n">
        <f aca="false">IF(H198="","",G198-H198)</f>
        <v>17</v>
      </c>
      <c r="J198" s="47" t="n">
        <f aca="false">IF(OR(D198="",D198+G198=0),"",D198/(D198+G198))</f>
        <v>0.298850574712644</v>
      </c>
      <c r="K198" s="47" t="n">
        <f aca="false">IF(E198="","",E198/(E198+H198))</f>
        <v>0.313548387096774</v>
      </c>
      <c r="L198" s="76" t="n">
        <f aca="false">IF(OR(K198="",J198=""),"",(J198-K198)*100)</f>
        <v>-1.46978123841305</v>
      </c>
      <c r="M198" s="36" t="n">
        <v>2.22830071896239</v>
      </c>
      <c r="N198" s="36" t="n">
        <v>1.3179649132716</v>
      </c>
      <c r="O198" s="36" t="n">
        <f aca="false">SQRT(M198^2+N198^2)</f>
        <v>2.58889080626111</v>
      </c>
      <c r="P198" s="47" t="n">
        <f aca="false">IF(J198="","",MAX(0,J198-1.96*O198/100))</f>
        <v>0.248108314909926</v>
      </c>
      <c r="Q198" s="47" t="n">
        <f aca="false">IF(J198="","",MIN(1,J198+1.96*O198/100))</f>
        <v>0.349592834515362</v>
      </c>
      <c r="R198" s="32" t="str">
        <f aca="false">IF(L198="","",IF(ABS(L198)&lt;=O198,"Yes","No"))</f>
        <v>Yes</v>
      </c>
      <c r="S198" s="32" t="str">
        <f aca="false">IF(L198="","",IF(ABS(L198)&lt;=1.96*O198,"Yes","No"))</f>
        <v>Yes</v>
      </c>
      <c r="T198" s="66" t="n">
        <f aca="false">IF(D198="","",ROUND(SQRT(((D198+G198)*O198/100)^2+(J198*(D198+G198)*0.09272)^2),0))</f>
        <v>30</v>
      </c>
      <c r="U198" s="32"/>
    </row>
    <row r="199" customFormat="false" ht="15" hidden="false" customHeight="false" outlineLevel="0" collapsed="false">
      <c r="A199" s="32" t="s">
        <v>256</v>
      </c>
      <c r="B199" s="32" t="s">
        <v>419</v>
      </c>
      <c r="C199" s="32" t="s">
        <v>421</v>
      </c>
      <c r="D199" s="66" t="n">
        <v>823</v>
      </c>
      <c r="E199" s="66" t="n">
        <v>841</v>
      </c>
      <c r="F199" s="75" t="n">
        <f aca="false">IF(E199="","",D199-E199)</f>
        <v>-18</v>
      </c>
      <c r="G199" s="66" t="n">
        <v>1659</v>
      </c>
      <c r="H199" s="66" t="n">
        <v>1653</v>
      </c>
      <c r="I199" s="75" t="n">
        <f aca="false">IF(H199="","",G199-H199)</f>
        <v>6</v>
      </c>
      <c r="J199" s="47" t="n">
        <f aca="false">IF(OR(D199="",D199+G199=0),"",D199/(D199+G199))</f>
        <v>0.331587429492345</v>
      </c>
      <c r="K199" s="47" t="n">
        <f aca="false">IF(E199="","",E199/(E199+H199))</f>
        <v>0.337209302325581</v>
      </c>
      <c r="L199" s="76" t="n">
        <f aca="false">IF(OR(K199="",J199=""),"",(J199-K199)*100)</f>
        <v>-0.562187283323651</v>
      </c>
      <c r="M199" s="36" t="n">
        <v>2.22450398566879</v>
      </c>
      <c r="N199" s="36" t="n">
        <v>1.3179649132716</v>
      </c>
      <c r="O199" s="36" t="n">
        <f aca="false">SQRT(M199^2+N199^2)</f>
        <v>2.58562361817635</v>
      </c>
      <c r="P199" s="47" t="n">
        <f aca="false">IF(J199="","",MAX(0,J199-1.96*O199/100))</f>
        <v>0.280909206576088</v>
      </c>
      <c r="Q199" s="47" t="n">
        <f aca="false">IF(J199="","",MIN(1,J199+1.96*O199/100))</f>
        <v>0.382265652408601</v>
      </c>
      <c r="R199" s="32" t="str">
        <f aca="false">IF(L199="","",IF(ABS(L199)&lt;=O199,"Yes","No"))</f>
        <v>Yes</v>
      </c>
      <c r="S199" s="32" t="str">
        <f aca="false">IF(L199="","",IF(ABS(L199)&lt;=1.96*O199,"Yes","No"))</f>
        <v>Yes</v>
      </c>
      <c r="T199" s="66" t="n">
        <f aca="false">IF(D199="","",ROUND(SQRT(((D199+G199)*O199/100)^2+(J199*(D199+G199)*0.07717)^2),0))</f>
        <v>90</v>
      </c>
      <c r="U199" s="32"/>
    </row>
    <row r="200" customFormat="false" ht="15" hidden="false" customHeight="false" outlineLevel="0" collapsed="false">
      <c r="A200" s="32" t="s">
        <v>256</v>
      </c>
      <c r="B200" s="32" t="s">
        <v>419</v>
      </c>
      <c r="C200" s="32" t="s">
        <v>422</v>
      </c>
      <c r="D200" s="66" t="n">
        <v>210</v>
      </c>
      <c r="E200" s="66" t="n">
        <v>182</v>
      </c>
      <c r="F200" s="75" t="n">
        <f aca="false">IF(E200="","",D200-E200)</f>
        <v>28</v>
      </c>
      <c r="G200" s="66" t="n">
        <v>463</v>
      </c>
      <c r="H200" s="66" t="n">
        <v>484</v>
      </c>
      <c r="I200" s="75" t="n">
        <f aca="false">IF(H200="","",G200-H200)</f>
        <v>-21</v>
      </c>
      <c r="J200" s="47" t="n">
        <f aca="false">IF(OR(D200="",D200+G200=0),"",D200/(D200+G200))</f>
        <v>0.312035661218425</v>
      </c>
      <c r="K200" s="47" t="n">
        <f aca="false">IF(E200="","",E200/(E200+H200))</f>
        <v>0.273273273273273</v>
      </c>
      <c r="L200" s="76" t="n">
        <f aca="false">IF(OR(K200="",J200=""),"",(J200-K200)*100)</f>
        <v>3.87623879451517</v>
      </c>
      <c r="M200" s="36" t="n">
        <v>2.96222615270983</v>
      </c>
      <c r="N200" s="36" t="n">
        <v>1.3179649132716</v>
      </c>
      <c r="O200" s="36" t="n">
        <f aca="false">SQRT(M200^2+N200^2)</f>
        <v>3.2421929758133</v>
      </c>
      <c r="P200" s="47" t="n">
        <f aca="false">IF(J200="","",MAX(0,J200-1.96*O200/100))</f>
        <v>0.248488678892484</v>
      </c>
      <c r="Q200" s="47" t="n">
        <f aca="false">IF(J200="","",MIN(1,J200+1.96*O200/100))</f>
        <v>0.375582643544366</v>
      </c>
      <c r="R200" s="32" t="str">
        <f aca="false">IF(L200="","",IF(ABS(L200)&lt;=O200,"Yes","No"))</f>
        <v>No</v>
      </c>
      <c r="S200" s="32" t="str">
        <f aca="false">IF(L200="","",IF(ABS(L200)&lt;=1.96*O200,"Yes","No"))</f>
        <v>Yes</v>
      </c>
      <c r="T200" s="66" t="n">
        <f aca="false">IF(D200="","",ROUND(SQRT(((D200+G200)*O200/100)^2+(J200*(D200+G200)*0.14577)^2),0))</f>
        <v>38</v>
      </c>
      <c r="U200" s="32"/>
    </row>
    <row r="201" customFormat="false" ht="15" hidden="false" customHeight="false" outlineLevel="0" collapsed="false">
      <c r="A201" s="32" t="s">
        <v>256</v>
      </c>
      <c r="B201" s="32" t="s">
        <v>423</v>
      </c>
      <c r="C201" s="32" t="s">
        <v>423</v>
      </c>
      <c r="D201" s="66" t="n">
        <v>1094</v>
      </c>
      <c r="E201" s="66" t="n">
        <v>1172</v>
      </c>
      <c r="F201" s="75" t="n">
        <f aca="false">IF(E201="","",D201-E201)</f>
        <v>-78</v>
      </c>
      <c r="G201" s="66" t="n">
        <v>2291</v>
      </c>
      <c r="H201" s="66" t="n">
        <v>2201</v>
      </c>
      <c r="I201" s="75" t="n">
        <f aca="false">IF(H201="","",G201-H201)</f>
        <v>90</v>
      </c>
      <c r="J201" s="47" t="n">
        <f aca="false">IF(OR(D201="",D201+G201=0),"",D201/(D201+G201))</f>
        <v>0.323190546528804</v>
      </c>
      <c r="K201" s="47" t="n">
        <f aca="false">IF(E201="","",E201/(E201+H201))</f>
        <v>0.347465164541951</v>
      </c>
      <c r="L201" s="76" t="n">
        <f aca="false">IF(OR(K201="",J201=""),"",(J201-K201)*100)</f>
        <v>-2.42746180131473</v>
      </c>
      <c r="M201" s="36" t="n">
        <v>2.22450398566879</v>
      </c>
      <c r="N201" s="36" t="n">
        <v>1.3179649132716</v>
      </c>
      <c r="O201" s="36" t="n">
        <f aca="false">SQRT(M201^2+N201^2)</f>
        <v>2.58562361817635</v>
      </c>
      <c r="P201" s="47" t="n">
        <f aca="false">IF(J201="","",MAX(0,J201-1.96*O201/100))</f>
        <v>0.272512323612547</v>
      </c>
      <c r="Q201" s="47" t="n">
        <f aca="false">IF(J201="","",MIN(1,J201+1.96*O201/100))</f>
        <v>0.37386876944506</v>
      </c>
      <c r="R201" s="32" t="str">
        <f aca="false">IF(L201="","",IF(ABS(L201)&lt;=O201,"Yes","No"))</f>
        <v>Yes</v>
      </c>
      <c r="S201" s="32" t="str">
        <f aca="false">IF(L201="","",IF(ABS(L201)&lt;=1.96*O201,"Yes","No"))</f>
        <v>Yes</v>
      </c>
      <c r="T201" s="66" t="n">
        <f aca="false">IF(D201="","",ROUND(SQRT(((D201+G201)*O201/100)^2+(J201*(D201+G201)*0.07717)^2),0))</f>
        <v>122</v>
      </c>
      <c r="U201" s="32"/>
    </row>
    <row r="202" customFormat="false" ht="15" hidden="false" customHeight="false" outlineLevel="0" collapsed="false">
      <c r="A202" s="32" t="s">
        <v>256</v>
      </c>
      <c r="B202" s="32" t="s">
        <v>424</v>
      </c>
      <c r="C202" s="32" t="s">
        <v>425</v>
      </c>
      <c r="D202" s="66" t="n">
        <v>763</v>
      </c>
      <c r="E202" s="66" t="n">
        <v>811</v>
      </c>
      <c r="F202" s="75" t="n">
        <f aca="false">IF(E202="","",D202-E202)</f>
        <v>-48</v>
      </c>
      <c r="G202" s="66" t="n">
        <v>954</v>
      </c>
      <c r="H202" s="66" t="n">
        <v>918</v>
      </c>
      <c r="I202" s="75" t="n">
        <f aca="false">IF(H202="","",G202-H202)</f>
        <v>36</v>
      </c>
      <c r="J202" s="47" t="n">
        <f aca="false">IF(OR(D202="",D202+G202=0),"",D202/(D202+G202))</f>
        <v>0.444379732090856</v>
      </c>
      <c r="K202" s="47" t="n">
        <f aca="false">IF(E202="","",E202/(E202+H202))</f>
        <v>0.469057258530943</v>
      </c>
      <c r="L202" s="76" t="n">
        <f aca="false">IF(OR(K202="",J202=""),"",(J202-K202)*100)</f>
        <v>-2.46775264400866</v>
      </c>
      <c r="M202" s="36" t="n">
        <v>2.22450398566879</v>
      </c>
      <c r="N202" s="36" t="n">
        <v>1.3179649132716</v>
      </c>
      <c r="O202" s="36" t="n">
        <f aca="false">SQRT(M202^2+N202^2)</f>
        <v>2.58562361817635</v>
      </c>
      <c r="P202" s="47" t="n">
        <f aca="false">IF(J202="","",MAX(0,J202-1.96*O202/100))</f>
        <v>0.3937015091746</v>
      </c>
      <c r="Q202" s="47" t="n">
        <f aca="false">IF(J202="","",MIN(1,J202+1.96*O202/100))</f>
        <v>0.495057955007113</v>
      </c>
      <c r="R202" s="32" t="str">
        <f aca="false">IF(L202="","",IF(ABS(L202)&lt;=O202,"Yes","No"))</f>
        <v>Yes</v>
      </c>
      <c r="S202" s="32" t="str">
        <f aca="false">IF(L202="","",IF(ABS(L202)&lt;=1.96*O202,"Yes","No"))</f>
        <v>Yes</v>
      </c>
      <c r="T202" s="66" t="n">
        <f aca="false">IF(D202="","",ROUND(SQRT(((D202+G202)*O202/100)^2+(J202*(D202+G202)*0.07717)^2),0))</f>
        <v>74</v>
      </c>
      <c r="U202" s="32"/>
    </row>
    <row r="203" customFormat="false" ht="15" hidden="false" customHeight="false" outlineLevel="0" collapsed="false">
      <c r="A203" s="32" t="s">
        <v>256</v>
      </c>
      <c r="B203" s="32" t="s">
        <v>424</v>
      </c>
      <c r="C203" s="32" t="s">
        <v>426</v>
      </c>
      <c r="D203" s="66" t="n">
        <v>606</v>
      </c>
      <c r="E203" s="66" t="n">
        <v>606</v>
      </c>
      <c r="F203" s="75" t="n">
        <f aca="false">IF(E203="","",D203-E203)</f>
        <v>0</v>
      </c>
      <c r="G203" s="66" t="n">
        <v>698</v>
      </c>
      <c r="H203" s="66" t="n">
        <v>669</v>
      </c>
      <c r="I203" s="75" t="n">
        <f aca="false">IF(H203="","",G203-H203)</f>
        <v>29</v>
      </c>
      <c r="J203" s="47" t="n">
        <f aca="false">IF(OR(D203="",D203+G203=0),"",D203/(D203+G203))</f>
        <v>0.464723926380368</v>
      </c>
      <c r="K203" s="47" t="n">
        <f aca="false">IF(E203="","",E203/(E203+H203))</f>
        <v>0.475294117647059</v>
      </c>
      <c r="L203" s="76" t="n">
        <f aca="false">IF(OR(K203="",J203=""),"",(J203-K203)*100)</f>
        <v>-1.05701912666907</v>
      </c>
      <c r="M203" s="36" t="n">
        <v>2.22450398566879</v>
      </c>
      <c r="N203" s="36" t="n">
        <v>1.3179649132716</v>
      </c>
      <c r="O203" s="36" t="n">
        <f aca="false">SQRT(M203^2+N203^2)</f>
        <v>2.58562361817635</v>
      </c>
      <c r="P203" s="47" t="n">
        <f aca="false">IF(J203="","",MAX(0,J203-1.96*O203/100))</f>
        <v>0.414045703464112</v>
      </c>
      <c r="Q203" s="47" t="n">
        <f aca="false">IF(J203="","",MIN(1,J203+1.96*O203/100))</f>
        <v>0.515402149296625</v>
      </c>
      <c r="R203" s="32" t="str">
        <f aca="false">IF(L203="","",IF(ABS(L203)&lt;=O203,"Yes","No"))</f>
        <v>Yes</v>
      </c>
      <c r="S203" s="32" t="str">
        <f aca="false">IF(L203="","",IF(ABS(L203)&lt;=1.96*O203,"Yes","No"))</f>
        <v>Yes</v>
      </c>
      <c r="T203" s="66" t="n">
        <f aca="false">IF(D203="","",ROUND(SQRT(((D203+G203)*O203/100)^2+(J203*(D203+G203)*0.07717)^2),0))</f>
        <v>58</v>
      </c>
      <c r="U203" s="32"/>
    </row>
    <row r="204" customFormat="false" ht="15" hidden="false" customHeight="false" outlineLevel="0" collapsed="false">
      <c r="A204" s="32" t="s">
        <v>256</v>
      </c>
      <c r="B204" s="32" t="s">
        <v>424</v>
      </c>
      <c r="C204" s="32" t="s">
        <v>427</v>
      </c>
      <c r="D204" s="66" t="n">
        <v>793</v>
      </c>
      <c r="E204" s="66" t="n">
        <v>732</v>
      </c>
      <c r="F204" s="75" t="n">
        <f aca="false">IF(E204="","",D204-E204)</f>
        <v>61</v>
      </c>
      <c r="G204" s="66" t="n">
        <v>569</v>
      </c>
      <c r="H204" s="66" t="n">
        <v>616</v>
      </c>
      <c r="I204" s="75" t="n">
        <f aca="false">IF(H204="","",G204-H204)</f>
        <v>-47</v>
      </c>
      <c r="J204" s="47" t="n">
        <f aca="false">IF(OR(D204="",D204+G204=0),"",D204/(D204+G204))</f>
        <v>0.58223201174743</v>
      </c>
      <c r="K204" s="47" t="n">
        <f aca="false">IF(E204="","",E204/(E204+H204))</f>
        <v>0.543026706231454</v>
      </c>
      <c r="L204" s="76" t="n">
        <f aca="false">IF(OR(K204="",J204=""),"",(J204-K204)*100)</f>
        <v>3.92053055159762</v>
      </c>
      <c r="M204" s="36" t="n">
        <v>2.22450398566879</v>
      </c>
      <c r="N204" s="36" t="n">
        <v>1.3179649132716</v>
      </c>
      <c r="O204" s="36" t="n">
        <f aca="false">SQRT(M204^2+N204^2)</f>
        <v>2.58562361817635</v>
      </c>
      <c r="P204" s="47" t="n">
        <f aca="false">IF(J204="","",MAX(0,J204-1.96*O204/100))</f>
        <v>0.531553788831174</v>
      </c>
      <c r="Q204" s="47" t="n">
        <f aca="false">IF(J204="","",MIN(1,J204+1.96*O204/100))</f>
        <v>0.632910234663687</v>
      </c>
      <c r="R204" s="32" t="str">
        <f aca="false">IF(L204="","",IF(ABS(L204)&lt;=O204,"Yes","No"))</f>
        <v>No</v>
      </c>
      <c r="S204" s="32" t="str">
        <f aca="false">IF(L204="","",IF(ABS(L204)&lt;=1.96*O204,"Yes","No"))</f>
        <v>Yes</v>
      </c>
      <c r="T204" s="66" t="n">
        <f aca="false">IF(D204="","",ROUND(SQRT(((D204+G204)*O204/100)^2+(J204*(D204+G204)*0.07717)^2),0))</f>
        <v>71</v>
      </c>
      <c r="U204" s="32"/>
    </row>
    <row r="205" customFormat="false" ht="15" hidden="false" customHeight="false" outlineLevel="0" collapsed="false">
      <c r="A205" s="32" t="s">
        <v>256</v>
      </c>
      <c r="B205" s="32" t="s">
        <v>424</v>
      </c>
      <c r="C205" s="32" t="s">
        <v>428</v>
      </c>
      <c r="D205" s="66" t="n">
        <v>932</v>
      </c>
      <c r="E205" s="66" t="n">
        <v>871</v>
      </c>
      <c r="F205" s="75" t="n">
        <f aca="false">IF(E205="","",D205-E205)</f>
        <v>61</v>
      </c>
      <c r="G205" s="66" t="n">
        <v>608</v>
      </c>
      <c r="H205" s="66" t="n">
        <v>616</v>
      </c>
      <c r="I205" s="75" t="n">
        <f aca="false">IF(H205="","",G205-H205)</f>
        <v>-8</v>
      </c>
      <c r="J205" s="47" t="n">
        <f aca="false">IF(OR(D205="",D205+G205=0),"",D205/(D205+G205))</f>
        <v>0.605194805194805</v>
      </c>
      <c r="K205" s="47" t="n">
        <f aca="false">IF(E205="","",E205/(E205+H205))</f>
        <v>0.585743106926698</v>
      </c>
      <c r="L205" s="76" t="n">
        <f aca="false">IF(OR(K205="",J205=""),"",(J205-K205)*100)</f>
        <v>1.94516982681071</v>
      </c>
      <c r="M205" s="36" t="n">
        <v>2.22450398566879</v>
      </c>
      <c r="N205" s="36" t="n">
        <v>1.3179649132716</v>
      </c>
      <c r="O205" s="36" t="n">
        <f aca="false">SQRT(M205^2+N205^2)</f>
        <v>2.58562361817635</v>
      </c>
      <c r="P205" s="47" t="n">
        <f aca="false">IF(J205="","",MAX(0,J205-1.96*O205/100))</f>
        <v>0.554516582278549</v>
      </c>
      <c r="Q205" s="47" t="n">
        <f aca="false">IF(J205="","",MIN(1,J205+1.96*O205/100))</f>
        <v>0.655873028111062</v>
      </c>
      <c r="R205" s="32" t="str">
        <f aca="false">IF(L205="","",IF(ABS(L205)&lt;=O205,"Yes","No"))</f>
        <v>Yes</v>
      </c>
      <c r="S205" s="32" t="str">
        <f aca="false">IF(L205="","",IF(ABS(L205)&lt;=1.96*O205,"Yes","No"))</f>
        <v>Yes</v>
      </c>
      <c r="T205" s="66" t="n">
        <f aca="false">IF(D205="","",ROUND(SQRT(((D205+G205)*O205/100)^2+(J205*(D205+G205)*0.07717)^2),0))</f>
        <v>82</v>
      </c>
      <c r="U205" s="32"/>
    </row>
    <row r="206" customFormat="false" ht="15" hidden="false" customHeight="false" outlineLevel="0" collapsed="false">
      <c r="A206" s="32" t="s">
        <v>256</v>
      </c>
      <c r="B206" s="32" t="s">
        <v>424</v>
      </c>
      <c r="C206" s="32" t="s">
        <v>429</v>
      </c>
      <c r="D206" s="66" t="n">
        <v>316</v>
      </c>
      <c r="E206" s="66" t="n">
        <v>305</v>
      </c>
      <c r="F206" s="75" t="n">
        <f aca="false">IF(E206="","",D206-E206)</f>
        <v>11</v>
      </c>
      <c r="G206" s="66" t="n">
        <v>259</v>
      </c>
      <c r="H206" s="66" t="n">
        <v>262</v>
      </c>
      <c r="I206" s="75" t="n">
        <f aca="false">IF(H206="","",G206-H206)</f>
        <v>-3</v>
      </c>
      <c r="J206" s="47" t="n">
        <f aca="false">IF(OR(D206="",D206+G206=0),"",D206/(D206+G206))</f>
        <v>0.549565217391304</v>
      </c>
      <c r="K206" s="47" t="n">
        <f aca="false">IF(E206="","",E206/(E206+H206))</f>
        <v>0.537918871252205</v>
      </c>
      <c r="L206" s="76" t="n">
        <f aca="false">IF(OR(K206="",J206=""),"",(J206-K206)*100)</f>
        <v>1.16463461390998</v>
      </c>
      <c r="M206" s="36" t="n">
        <v>2.96222615270983</v>
      </c>
      <c r="N206" s="36" t="n">
        <v>1.3179649132716</v>
      </c>
      <c r="O206" s="36" t="n">
        <f aca="false">SQRT(M206^2+N206^2)</f>
        <v>3.2421929758133</v>
      </c>
      <c r="P206" s="47" t="n">
        <f aca="false">IF(J206="","",MAX(0,J206-1.96*O206/100))</f>
        <v>0.486018235065364</v>
      </c>
      <c r="Q206" s="47" t="n">
        <f aca="false">IF(J206="","",MIN(1,J206+1.96*O206/100))</f>
        <v>0.613112199717245</v>
      </c>
      <c r="R206" s="32" t="str">
        <f aca="false">IF(L206="","",IF(ABS(L206)&lt;=O206,"Yes","No"))</f>
        <v>Yes</v>
      </c>
      <c r="S206" s="32" t="str">
        <f aca="false">IF(L206="","",IF(ABS(L206)&lt;=1.96*O206,"Yes","No"))</f>
        <v>Yes</v>
      </c>
      <c r="T206" s="66" t="n">
        <f aca="false">IF(D206="","",ROUND(SQRT(((D206+G206)*O206/100)^2+(J206*(D206+G206)*0.14577)^2),0))</f>
        <v>50</v>
      </c>
      <c r="U206" s="32"/>
    </row>
    <row r="207" customFormat="false" ht="15" hidden="false" customHeight="false" outlineLevel="0" collapsed="false">
      <c r="A207" s="32" t="s">
        <v>256</v>
      </c>
      <c r="B207" s="32" t="s">
        <v>424</v>
      </c>
      <c r="C207" s="32" t="s">
        <v>430</v>
      </c>
      <c r="D207" s="66" t="n">
        <v>589</v>
      </c>
      <c r="E207" s="66" t="n">
        <v>535</v>
      </c>
      <c r="F207" s="75" t="n">
        <f aca="false">IF(E207="","",D207-E207)</f>
        <v>54</v>
      </c>
      <c r="G207" s="66" t="n">
        <v>309</v>
      </c>
      <c r="H207" s="66" t="n">
        <v>364</v>
      </c>
      <c r="I207" s="75" t="n">
        <f aca="false">IF(H207="","",G207-H207)</f>
        <v>-55</v>
      </c>
      <c r="J207" s="47" t="n">
        <f aca="false">IF(OR(D207="",D207+G207=0),"",D207/(D207+G207))</f>
        <v>0.655902004454343</v>
      </c>
      <c r="K207" s="47" t="n">
        <f aca="false">IF(E207="","",E207/(E207+H207))</f>
        <v>0.595105672969967</v>
      </c>
      <c r="L207" s="76" t="n">
        <f aca="false">IF(OR(K207="",J207=""),"",(J207-K207)*100)</f>
        <v>6.07963314843764</v>
      </c>
      <c r="M207" s="36" t="n">
        <v>2.22830071896239</v>
      </c>
      <c r="N207" s="36" t="n">
        <v>1.3179649132716</v>
      </c>
      <c r="O207" s="36" t="n">
        <f aca="false">SQRT(M207^2+N207^2)</f>
        <v>2.58889080626111</v>
      </c>
      <c r="P207" s="47" t="n">
        <f aca="false">IF(J207="","",MAX(0,J207-1.96*O207/100))</f>
        <v>0.605159744651625</v>
      </c>
      <c r="Q207" s="47" t="n">
        <f aca="false">IF(J207="","",MIN(1,J207+1.96*O207/100))</f>
        <v>0.706644264257061</v>
      </c>
      <c r="R207" s="32" t="str">
        <f aca="false">IF(L207="","",IF(ABS(L207)&lt;=O207,"Yes","No"))</f>
        <v>No</v>
      </c>
      <c r="S207" s="32" t="str">
        <f aca="false">IF(L207="","",IF(ABS(L207)&lt;=1.96*O207,"Yes","No"))</f>
        <v>No</v>
      </c>
      <c r="T207" s="66" t="n">
        <f aca="false">IF(D207="","",ROUND(SQRT(((D207+G207)*O207/100)^2+(J207*(D207+G207)*0.09272)^2),0))</f>
        <v>59</v>
      </c>
      <c r="U207" s="32"/>
    </row>
    <row r="208" customFormat="false" ht="15" hidden="false" customHeight="false" outlineLevel="0" collapsed="false">
      <c r="A208" s="32" t="s">
        <v>256</v>
      </c>
      <c r="B208" s="32" t="s">
        <v>424</v>
      </c>
      <c r="C208" s="32" t="s">
        <v>431</v>
      </c>
      <c r="D208" s="66" t="n">
        <v>523</v>
      </c>
      <c r="E208" s="66" t="n">
        <v>564</v>
      </c>
      <c r="F208" s="75" t="n">
        <f aca="false">IF(E208="","",D208-E208)</f>
        <v>-41</v>
      </c>
      <c r="G208" s="66" t="n">
        <v>448</v>
      </c>
      <c r="H208" s="66" t="n">
        <v>451</v>
      </c>
      <c r="I208" s="75" t="n">
        <f aca="false">IF(H208="","",G208-H208)</f>
        <v>-3</v>
      </c>
      <c r="J208" s="47" t="n">
        <f aca="false">IF(OR(D208="",D208+G208=0),"",D208/(D208+G208))</f>
        <v>0.538619979402678</v>
      </c>
      <c r="K208" s="47" t="n">
        <f aca="false">IF(E208="","",E208/(E208+H208))</f>
        <v>0.555665024630542</v>
      </c>
      <c r="L208" s="76" t="n">
        <f aca="false">IF(OR(K208="",J208=""),"",(J208-K208)*100)</f>
        <v>-1.70450452278642</v>
      </c>
      <c r="M208" s="36" t="n">
        <v>2.22830071896239</v>
      </c>
      <c r="N208" s="36" t="n">
        <v>1.3179649132716</v>
      </c>
      <c r="O208" s="36" t="n">
        <f aca="false">SQRT(M208^2+N208^2)</f>
        <v>2.58889080626111</v>
      </c>
      <c r="P208" s="47" t="n">
        <f aca="false">IF(J208="","",MAX(0,J208-1.96*O208/100))</f>
        <v>0.48787771959996</v>
      </c>
      <c r="Q208" s="47" t="n">
        <f aca="false">IF(J208="","",MIN(1,J208+1.96*O208/100))</f>
        <v>0.589362239205395</v>
      </c>
      <c r="R208" s="32" t="str">
        <f aca="false">IF(L208="","",IF(ABS(L208)&lt;=O208,"Yes","No"))</f>
        <v>Yes</v>
      </c>
      <c r="S208" s="32" t="str">
        <f aca="false">IF(L208="","",IF(ABS(L208)&lt;=1.96*O208,"Yes","No"))</f>
        <v>Yes</v>
      </c>
      <c r="T208" s="66" t="n">
        <f aca="false">IF(D208="","",ROUND(SQRT(((D208+G208)*O208/100)^2+(J208*(D208+G208)*0.09272)^2),0))</f>
        <v>55</v>
      </c>
      <c r="U208" s="32"/>
    </row>
    <row r="209" customFormat="false" ht="15" hidden="false" customHeight="false" outlineLevel="0" collapsed="false">
      <c r="A209" s="32" t="s">
        <v>256</v>
      </c>
      <c r="B209" s="32" t="s">
        <v>424</v>
      </c>
      <c r="C209" s="32" t="s">
        <v>432</v>
      </c>
      <c r="D209" s="66" t="n">
        <v>285</v>
      </c>
      <c r="E209" s="66" t="n">
        <v>279</v>
      </c>
      <c r="F209" s="75" t="n">
        <f aca="false">IF(E209="","",D209-E209)</f>
        <v>6</v>
      </c>
      <c r="G209" s="66" t="n">
        <v>299</v>
      </c>
      <c r="H209" s="66" t="n">
        <v>318</v>
      </c>
      <c r="I209" s="75" t="n">
        <f aca="false">IF(H209="","",G209-H209)</f>
        <v>-19</v>
      </c>
      <c r="J209" s="47" t="n">
        <f aca="false">IF(OR(D209="",D209+G209=0),"",D209/(D209+G209))</f>
        <v>0.488013698630137</v>
      </c>
      <c r="K209" s="47" t="n">
        <f aca="false">IF(E209="","",E209/(E209+H209))</f>
        <v>0.467336683417085</v>
      </c>
      <c r="L209" s="76" t="n">
        <f aca="false">IF(OR(K209="",J209=""),"",(J209-K209)*100)</f>
        <v>2.06770152130515</v>
      </c>
      <c r="M209" s="36" t="n">
        <v>2.96222615270983</v>
      </c>
      <c r="N209" s="36" t="n">
        <v>1.3179649132716</v>
      </c>
      <c r="O209" s="36" t="n">
        <f aca="false">SQRT(M209^2+N209^2)</f>
        <v>3.2421929758133</v>
      </c>
      <c r="P209" s="47" t="n">
        <f aca="false">IF(J209="","",MAX(0,J209-1.96*O209/100))</f>
        <v>0.424466716304196</v>
      </c>
      <c r="Q209" s="47" t="n">
        <f aca="false">IF(J209="","",MIN(1,J209+1.96*O209/100))</f>
        <v>0.551560680956078</v>
      </c>
      <c r="R209" s="32" t="str">
        <f aca="false">IF(L209="","",IF(ABS(L209)&lt;=O209,"Yes","No"))</f>
        <v>Yes</v>
      </c>
      <c r="S209" s="32" t="str">
        <f aca="false">IF(L209="","",IF(ABS(L209)&lt;=1.96*O209,"Yes","No"))</f>
        <v>Yes</v>
      </c>
      <c r="T209" s="66" t="n">
        <f aca="false">IF(D209="","",ROUND(SQRT(((D209+G209)*O209/100)^2+(J209*(D209+G209)*0.14577)^2),0))</f>
        <v>46</v>
      </c>
      <c r="U209" s="32"/>
    </row>
    <row r="210" customFormat="false" ht="15" hidden="false" customHeight="false" outlineLevel="0" collapsed="false">
      <c r="A210" s="32" t="s">
        <v>256</v>
      </c>
      <c r="B210" s="32" t="s">
        <v>424</v>
      </c>
      <c r="C210" s="32" t="s">
        <v>433</v>
      </c>
      <c r="D210" s="66" t="n">
        <v>603</v>
      </c>
      <c r="E210" s="66" t="n">
        <v>571</v>
      </c>
      <c r="F210" s="75" t="n">
        <f aca="false">IF(E210="","",D210-E210)</f>
        <v>32</v>
      </c>
      <c r="G210" s="66" t="n">
        <v>531</v>
      </c>
      <c r="H210" s="66" t="n">
        <v>544</v>
      </c>
      <c r="I210" s="75" t="n">
        <f aca="false">IF(H210="","",G210-H210)</f>
        <v>-13</v>
      </c>
      <c r="J210" s="47" t="n">
        <f aca="false">IF(OR(D210="",D210+G210=0),"",D210/(D210+G210))</f>
        <v>0.531746031746032</v>
      </c>
      <c r="K210" s="47" t="n">
        <f aca="false">IF(E210="","",E210/(E210+H210))</f>
        <v>0.512107623318386</v>
      </c>
      <c r="L210" s="76" t="n">
        <f aca="false">IF(OR(K210="",J210=""),"",(J210-K210)*100)</f>
        <v>1.96384084276461</v>
      </c>
      <c r="M210" s="36" t="n">
        <v>2.22830071896239</v>
      </c>
      <c r="N210" s="36" t="n">
        <v>1.3179649132716</v>
      </c>
      <c r="O210" s="36" t="n">
        <f aca="false">SQRT(M210^2+N210^2)</f>
        <v>2.58889080626111</v>
      </c>
      <c r="P210" s="47" t="n">
        <f aca="false">IF(J210="","",MAX(0,J210-1.96*O210/100))</f>
        <v>0.481003771943314</v>
      </c>
      <c r="Q210" s="47" t="n">
        <f aca="false">IF(J210="","",MIN(1,J210+1.96*O210/100))</f>
        <v>0.58248829154875</v>
      </c>
      <c r="R210" s="32" t="str">
        <f aca="false">IF(L210="","",IF(ABS(L210)&lt;=O210,"Yes","No"))</f>
        <v>Yes</v>
      </c>
      <c r="S210" s="32" t="str">
        <f aca="false">IF(L210="","",IF(ABS(L210)&lt;=1.96*O210,"Yes","No"))</f>
        <v>Yes</v>
      </c>
      <c r="T210" s="66" t="n">
        <f aca="false">IF(D210="","",ROUND(SQRT(((D210+G210)*O210/100)^2+(J210*(D210+G210)*0.09272)^2),0))</f>
        <v>63</v>
      </c>
      <c r="U210" s="32"/>
    </row>
    <row r="211" customFormat="false" ht="15" hidden="false" customHeight="false" outlineLevel="0" collapsed="false">
      <c r="A211" s="32" t="s">
        <v>256</v>
      </c>
      <c r="B211" s="32" t="s">
        <v>424</v>
      </c>
      <c r="C211" s="32" t="s">
        <v>434</v>
      </c>
      <c r="D211" s="66" t="n">
        <v>822</v>
      </c>
      <c r="E211" s="66" t="n">
        <v>829</v>
      </c>
      <c r="F211" s="75" t="n">
        <f aca="false">IF(E211="","",D211-E211)</f>
        <v>-7</v>
      </c>
      <c r="G211" s="66" t="n">
        <v>972</v>
      </c>
      <c r="H211" s="66" t="n">
        <v>968</v>
      </c>
      <c r="I211" s="75" t="n">
        <f aca="false">IF(H211="","",G211-H211)</f>
        <v>4</v>
      </c>
      <c r="J211" s="47" t="n">
        <f aca="false">IF(OR(D211="",D211+G211=0),"",D211/(D211+G211))</f>
        <v>0.45819397993311</v>
      </c>
      <c r="K211" s="47" t="n">
        <f aca="false">IF(E211="","",E211/(E211+H211))</f>
        <v>0.461324429604897</v>
      </c>
      <c r="L211" s="76" t="n">
        <f aca="false">IF(OR(K211="",J211=""),"",(J211-K211)*100)</f>
        <v>-0.313044967178672</v>
      </c>
      <c r="M211" s="36" t="n">
        <v>2.22450398566879</v>
      </c>
      <c r="N211" s="36" t="n">
        <v>1.3179649132716</v>
      </c>
      <c r="O211" s="36" t="n">
        <f aca="false">SQRT(M211^2+N211^2)</f>
        <v>2.58562361817635</v>
      </c>
      <c r="P211" s="47" t="n">
        <f aca="false">IF(J211="","",MAX(0,J211-1.96*O211/100))</f>
        <v>0.407515757016854</v>
      </c>
      <c r="Q211" s="47" t="n">
        <f aca="false">IF(J211="","",MIN(1,J211+1.96*O211/100))</f>
        <v>0.508872202849367</v>
      </c>
      <c r="R211" s="32" t="str">
        <f aca="false">IF(L211="","",IF(ABS(L211)&lt;=O211,"Yes","No"))</f>
        <v>Yes</v>
      </c>
      <c r="S211" s="32" t="str">
        <f aca="false">IF(L211="","",IF(ABS(L211)&lt;=1.96*O211,"Yes","No"))</f>
        <v>Yes</v>
      </c>
      <c r="T211" s="66" t="n">
        <f aca="false">IF(D211="","",ROUND(SQRT(((D211+G211)*O211/100)^2+(J211*(D211+G211)*0.07717)^2),0))</f>
        <v>79</v>
      </c>
      <c r="U211" s="32"/>
    </row>
    <row r="212" customFormat="false" ht="15" hidden="false" customHeight="false" outlineLevel="0" collapsed="false">
      <c r="A212" s="32" t="s">
        <v>256</v>
      </c>
      <c r="B212" s="32" t="s">
        <v>424</v>
      </c>
      <c r="C212" s="32" t="s">
        <v>435</v>
      </c>
      <c r="D212" s="66" t="n">
        <v>683</v>
      </c>
      <c r="E212" s="66" t="n">
        <v>698</v>
      </c>
      <c r="F212" s="75" t="n">
        <f aca="false">IF(E212="","",D212-E212)</f>
        <v>-15</v>
      </c>
      <c r="G212" s="66" t="n">
        <v>759</v>
      </c>
      <c r="H212" s="66" t="n">
        <v>748</v>
      </c>
      <c r="I212" s="75" t="n">
        <f aca="false">IF(H212="","",G212-H212)</f>
        <v>11</v>
      </c>
      <c r="J212" s="47" t="n">
        <f aca="false">IF(OR(D212="",D212+G212=0),"",D212/(D212+G212))</f>
        <v>0.473647711511789</v>
      </c>
      <c r="K212" s="47" t="n">
        <f aca="false">IF(E212="","",E212/(E212+H212))</f>
        <v>0.482710926694329</v>
      </c>
      <c r="L212" s="76" t="n">
        <f aca="false">IF(OR(K212="",J212=""),"",(J212-K212)*100)</f>
        <v>-0.906321518254</v>
      </c>
      <c r="M212" s="36" t="n">
        <v>2.22450398566879</v>
      </c>
      <c r="N212" s="36" t="n">
        <v>1.3179649132716</v>
      </c>
      <c r="O212" s="36" t="n">
        <f aca="false">SQRT(M212^2+N212^2)</f>
        <v>2.58562361817635</v>
      </c>
      <c r="P212" s="47" t="n">
        <f aca="false">IF(J212="","",MAX(0,J212-1.96*O212/100))</f>
        <v>0.422969488595533</v>
      </c>
      <c r="Q212" s="47" t="n">
        <f aca="false">IF(J212="","",MIN(1,J212+1.96*O212/100))</f>
        <v>0.524325934428046</v>
      </c>
      <c r="R212" s="32" t="str">
        <f aca="false">IF(L212="","",IF(ABS(L212)&lt;=O212,"Yes","No"))</f>
        <v>Yes</v>
      </c>
      <c r="S212" s="32" t="str">
        <f aca="false">IF(L212="","",IF(ABS(L212)&lt;=1.96*O212,"Yes","No"))</f>
        <v>Yes</v>
      </c>
      <c r="T212" s="66" t="n">
        <f aca="false">IF(D212="","",ROUND(SQRT(((D212+G212)*O212/100)^2+(J212*(D212+G212)*0.07717)^2),0))</f>
        <v>65</v>
      </c>
      <c r="U212" s="32"/>
    </row>
    <row r="213" customFormat="false" ht="15" hidden="false" customHeight="false" outlineLevel="0" collapsed="false">
      <c r="A213" s="32" t="s">
        <v>256</v>
      </c>
      <c r="B213" s="32" t="s">
        <v>424</v>
      </c>
      <c r="C213" s="32" t="s">
        <v>436</v>
      </c>
      <c r="D213" s="66" t="n">
        <v>604</v>
      </c>
      <c r="E213" s="66" t="n">
        <v>582</v>
      </c>
      <c r="F213" s="75" t="n">
        <f aca="false">IF(E213="","",D213-E213)</f>
        <v>22</v>
      </c>
      <c r="G213" s="66" t="n">
        <v>572</v>
      </c>
      <c r="H213" s="66" t="n">
        <v>562</v>
      </c>
      <c r="I213" s="75" t="n">
        <f aca="false">IF(H213="","",G213-H213)</f>
        <v>10</v>
      </c>
      <c r="J213" s="47" t="n">
        <f aca="false">IF(OR(D213="",D213+G213=0),"",D213/(D213+G213))</f>
        <v>0.513605442176871</v>
      </c>
      <c r="K213" s="47" t="n">
        <f aca="false">IF(E213="","",E213/(E213+H213))</f>
        <v>0.508741258741259</v>
      </c>
      <c r="L213" s="76" t="n">
        <f aca="false">IF(OR(K213="",J213=""),"",(J213-K213)*100)</f>
        <v>0.486418343561201</v>
      </c>
      <c r="M213" s="36" t="n">
        <v>2.22830071896239</v>
      </c>
      <c r="N213" s="36" t="n">
        <v>1.3179649132716</v>
      </c>
      <c r="O213" s="36" t="n">
        <f aca="false">SQRT(M213^2+N213^2)</f>
        <v>2.58889080626111</v>
      </c>
      <c r="P213" s="47" t="n">
        <f aca="false">IF(J213="","",MAX(0,J213-1.96*O213/100))</f>
        <v>0.462863182374153</v>
      </c>
      <c r="Q213" s="47" t="n">
        <f aca="false">IF(J213="","",MIN(1,J213+1.96*O213/100))</f>
        <v>0.564347701979589</v>
      </c>
      <c r="R213" s="32" t="str">
        <f aca="false">IF(L213="","",IF(ABS(L213)&lt;=O213,"Yes","No"))</f>
        <v>Yes</v>
      </c>
      <c r="S213" s="32" t="str">
        <f aca="false">IF(L213="","",IF(ABS(L213)&lt;=1.96*O213,"Yes","No"))</f>
        <v>Yes</v>
      </c>
      <c r="T213" s="66" t="n">
        <f aca="false">IF(D213="","",ROUND(SQRT(((D213+G213)*O213/100)^2+(J213*(D213+G213)*0.09272)^2),0))</f>
        <v>64</v>
      </c>
      <c r="U213" s="32"/>
    </row>
    <row r="214" customFormat="false" ht="15" hidden="false" customHeight="false" outlineLevel="0" collapsed="false">
      <c r="A214" s="32" t="s">
        <v>437</v>
      </c>
      <c r="B214" s="32" t="s">
        <v>438</v>
      </c>
      <c r="C214" s="32" t="s">
        <v>439</v>
      </c>
      <c r="D214" s="66" t="n">
        <v>478</v>
      </c>
      <c r="E214" s="66" t="n">
        <v>471</v>
      </c>
      <c r="F214" s="75" t="n">
        <f aca="false">IF(E214="","",D214-E214)</f>
        <v>7</v>
      </c>
      <c r="G214" s="66" t="n">
        <v>1066</v>
      </c>
      <c r="H214" s="66" t="n">
        <v>1124</v>
      </c>
      <c r="I214" s="75" t="n">
        <f aca="false">IF(H214="","",G214-H214)</f>
        <v>-58</v>
      </c>
      <c r="J214" s="47" t="n">
        <f aca="false">IF(OR(D214="",D214+G214=0),"",D214/(D214+G214))</f>
        <v>0.309585492227979</v>
      </c>
      <c r="K214" s="47" t="n">
        <f aca="false">IF(E214="","",E214/(E214+H214))</f>
        <v>0.295297805642633</v>
      </c>
      <c r="L214" s="76" t="n">
        <f aca="false">IF(OR(K214="",J214=""),"",(J214-K214)*100)</f>
        <v>1.4287686585346</v>
      </c>
      <c r="M214" s="36" t="n">
        <v>2.22450398566879</v>
      </c>
      <c r="N214" s="36" t="n">
        <v>1.3179649132716</v>
      </c>
      <c r="O214" s="36" t="n">
        <f aca="false">SQRT(M214^2+N214^2)</f>
        <v>2.58562361817635</v>
      </c>
      <c r="P214" s="47" t="n">
        <f aca="false">IF(J214="","",MAX(0,J214-1.96*O214/100))</f>
        <v>0.258907269311723</v>
      </c>
      <c r="Q214" s="47" t="n">
        <f aca="false">IF(J214="","",MIN(1,J214+1.96*O214/100))</f>
        <v>0.360263715144236</v>
      </c>
      <c r="R214" s="32" t="str">
        <f aca="false">IF(L214="","",IF(ABS(L214)&lt;=O214,"Yes","No"))</f>
        <v>Yes</v>
      </c>
      <c r="S214" s="32" t="str">
        <f aca="false">IF(L214="","",IF(ABS(L214)&lt;=1.96*O214,"Yes","No"))</f>
        <v>Yes</v>
      </c>
      <c r="T214" s="66" t="n">
        <f aca="false">IF(D214="","",ROUND(SQRT(((D214+G214)*O214/100)^2+(J214*(D214+G214)*0.07717)^2),0))</f>
        <v>54</v>
      </c>
      <c r="U214" s="32"/>
    </row>
    <row r="215" customFormat="false" ht="15" hidden="false" customHeight="false" outlineLevel="0" collapsed="false">
      <c r="A215" s="32" t="s">
        <v>437</v>
      </c>
      <c r="B215" s="32" t="s">
        <v>440</v>
      </c>
      <c r="C215" s="32" t="s">
        <v>441</v>
      </c>
      <c r="D215" s="66" t="n">
        <v>1417</v>
      </c>
      <c r="E215" s="66" t="n">
        <v>1414</v>
      </c>
      <c r="F215" s="75" t="n">
        <f aca="false">IF(E215="","",D215-E215)</f>
        <v>3</v>
      </c>
      <c r="G215" s="66" t="n">
        <v>2752</v>
      </c>
      <c r="H215" s="66" t="n">
        <v>2894</v>
      </c>
      <c r="I215" s="75" t="n">
        <f aca="false">IF(H215="","",G215-H215)</f>
        <v>-142</v>
      </c>
      <c r="J215" s="47" t="n">
        <f aca="false">IF(OR(D215="",D215+G215=0),"",D215/(D215+G215))</f>
        <v>0.339889661789398</v>
      </c>
      <c r="K215" s="47" t="n">
        <f aca="false">IF(E215="","",E215/(E215+H215))</f>
        <v>0.328226555246054</v>
      </c>
      <c r="L215" s="76" t="n">
        <f aca="false">IF(OR(K215="",J215=""),"",(J215-K215)*100)</f>
        <v>1.16631065433441</v>
      </c>
      <c r="M215" s="36" t="n">
        <v>2.22450398566879</v>
      </c>
      <c r="N215" s="36" t="n">
        <v>1.3179649132716</v>
      </c>
      <c r="O215" s="36" t="n">
        <f aca="false">SQRT(M215^2+N215^2)</f>
        <v>2.58562361817635</v>
      </c>
      <c r="P215" s="47" t="n">
        <f aca="false">IF(J215="","",MAX(0,J215-1.96*O215/100))</f>
        <v>0.289211438873142</v>
      </c>
      <c r="Q215" s="47" t="n">
        <f aca="false">IF(J215="","",MIN(1,J215+1.96*O215/100))</f>
        <v>0.390567884705654</v>
      </c>
      <c r="R215" s="32" t="str">
        <f aca="false">IF(L215="","",IF(ABS(L215)&lt;=O215,"Yes","No"))</f>
        <v>Yes</v>
      </c>
      <c r="S215" s="32" t="str">
        <f aca="false">IF(L215="","",IF(ABS(L215)&lt;=1.96*O215,"Yes","No"))</f>
        <v>Yes</v>
      </c>
      <c r="T215" s="66" t="n">
        <f aca="false">IF(D215="","",ROUND(SQRT(((D215+G215)*O215/100)^2+(J215*(D215+G215)*0.07717)^2),0))</f>
        <v>154</v>
      </c>
      <c r="U215" s="32"/>
    </row>
    <row r="216" customFormat="false" ht="15" hidden="false" customHeight="false" outlineLevel="0" collapsed="false">
      <c r="A216" s="32" t="s">
        <v>437</v>
      </c>
      <c r="B216" s="32" t="s">
        <v>442</v>
      </c>
      <c r="C216" s="32" t="s">
        <v>443</v>
      </c>
      <c r="D216" s="66" t="n">
        <v>470</v>
      </c>
      <c r="E216" s="66" t="n">
        <v>521</v>
      </c>
      <c r="F216" s="75" t="n">
        <f aca="false">IF(E216="","",D216-E216)</f>
        <v>-51</v>
      </c>
      <c r="G216" s="66" t="n">
        <v>857</v>
      </c>
      <c r="H216" s="66" t="n">
        <v>997</v>
      </c>
      <c r="I216" s="75" t="n">
        <f aca="false">IF(H216="","",G216-H216)</f>
        <v>-140</v>
      </c>
      <c r="J216" s="47" t="n">
        <f aca="false">IF(OR(D216="",D216+G216=0),"",D216/(D216+G216))</f>
        <v>0.354182366239638</v>
      </c>
      <c r="K216" s="47" t="n">
        <f aca="false">IF(E216="","",E216/(E216+H216))</f>
        <v>0.343214756258235</v>
      </c>
      <c r="L216" s="76" t="n">
        <f aca="false">IF(OR(K216="",J216=""),"",(J216-K216)*100)</f>
        <v>1.09676099814038</v>
      </c>
      <c r="M216" s="36" t="n">
        <v>2.22450398566879</v>
      </c>
      <c r="N216" s="36" t="n">
        <v>1.3179649132716</v>
      </c>
      <c r="O216" s="36" t="n">
        <f aca="false">SQRT(M216^2+N216^2)</f>
        <v>2.58562361817635</v>
      </c>
      <c r="P216" s="47" t="n">
        <f aca="false">IF(J216="","",MAX(0,J216-1.96*O216/100))</f>
        <v>0.303504143323382</v>
      </c>
      <c r="Q216" s="47" t="n">
        <f aca="false">IF(J216="","",MIN(1,J216+1.96*O216/100))</f>
        <v>0.404860589155895</v>
      </c>
      <c r="R216" s="32" t="str">
        <f aca="false">IF(L216="","",IF(ABS(L216)&lt;=O216,"Yes","No"))</f>
        <v>Yes</v>
      </c>
      <c r="S216" s="32" t="str">
        <f aca="false">IF(L216="","",IF(ABS(L216)&lt;=1.96*O216,"Yes","No"))</f>
        <v>Yes</v>
      </c>
      <c r="T216" s="66" t="n">
        <f aca="false">IF(D216="","",ROUND(SQRT(((D216+G216)*O216/100)^2+(J216*(D216+G216)*0.07717)^2),0))</f>
        <v>50</v>
      </c>
      <c r="U216" s="32"/>
    </row>
    <row r="217" customFormat="false" ht="15" hidden="false" customHeight="false" outlineLevel="0" collapsed="false">
      <c r="A217" s="32" t="s">
        <v>444</v>
      </c>
      <c r="B217" s="32" t="s">
        <v>445</v>
      </c>
      <c r="C217" s="32" t="s">
        <v>446</v>
      </c>
      <c r="D217" s="66" t="n">
        <v>655</v>
      </c>
      <c r="E217" s="66" t="n">
        <v>687</v>
      </c>
      <c r="F217" s="75" t="n">
        <f aca="false">IF(E217="","",D217-E217)</f>
        <v>-32</v>
      </c>
      <c r="G217" s="66" t="n">
        <v>1042</v>
      </c>
      <c r="H217" s="66" t="n">
        <v>1009</v>
      </c>
      <c r="I217" s="75" t="n">
        <f aca="false">IF(H217="","",G217-H217)</f>
        <v>33</v>
      </c>
      <c r="J217" s="47" t="n">
        <f aca="false">IF(OR(D217="",D217+G217=0),"",D217/(D217+G217))</f>
        <v>0.385975250441956</v>
      </c>
      <c r="K217" s="47" t="n">
        <f aca="false">IF(E217="","",E217/(E217+H217))</f>
        <v>0.405070754716981</v>
      </c>
      <c r="L217" s="76" t="n">
        <f aca="false">IF(OR(K217="",J217=""),"",(J217-K217)*100)</f>
        <v>-1.90955042750247</v>
      </c>
      <c r="M217" s="36" t="n">
        <v>2.22450398566879</v>
      </c>
      <c r="N217" s="36" t="n">
        <v>1.3179649132716</v>
      </c>
      <c r="O217" s="36" t="n">
        <f aca="false">SQRT(M217^2+N217^2)</f>
        <v>2.58562361817635</v>
      </c>
      <c r="P217" s="47" t="n">
        <f aca="false">IF(J217="","",MAX(0,J217-1.96*O217/100))</f>
        <v>0.3352970275257</v>
      </c>
      <c r="Q217" s="47" t="n">
        <f aca="false">IF(J217="","",MIN(1,J217+1.96*O217/100))</f>
        <v>0.436653473358213</v>
      </c>
      <c r="R217" s="32" t="str">
        <f aca="false">IF(L217="","",IF(ABS(L217)&lt;=O217,"Yes","No"))</f>
        <v>Yes</v>
      </c>
      <c r="S217" s="32" t="str">
        <f aca="false">IF(L217="","",IF(ABS(L217)&lt;=1.96*O217,"Yes","No"))</f>
        <v>Yes</v>
      </c>
      <c r="T217" s="66" t="n">
        <f aca="false">IF(D217="","",ROUND(SQRT(((D217+G217)*O217/100)^2+(J217*(D217+G217)*0.07717)^2),0))</f>
        <v>67</v>
      </c>
      <c r="U217" s="32"/>
    </row>
    <row r="218" customFormat="false" ht="15" hidden="false" customHeight="false" outlineLevel="0" collapsed="false">
      <c r="A218" s="32" t="s">
        <v>444</v>
      </c>
      <c r="B218" s="32" t="s">
        <v>445</v>
      </c>
      <c r="C218" s="32" t="s">
        <v>447</v>
      </c>
      <c r="D218" s="66" t="n">
        <v>797</v>
      </c>
      <c r="E218" s="66" t="n">
        <v>824</v>
      </c>
      <c r="F218" s="75" t="n">
        <f aca="false">IF(E218="","",D218-E218)</f>
        <v>-27</v>
      </c>
      <c r="G218" s="66" t="n">
        <v>969</v>
      </c>
      <c r="H218" s="66" t="n">
        <v>1009</v>
      </c>
      <c r="I218" s="75" t="n">
        <f aca="false">IF(H218="","",G218-H218)</f>
        <v>-40</v>
      </c>
      <c r="J218" s="47" t="n">
        <f aca="false">IF(OR(D218="",D218+G218=0),"",D218/(D218+G218))</f>
        <v>0.451302378255946</v>
      </c>
      <c r="K218" s="47" t="n">
        <f aca="false">IF(E218="","",E218/(E218+H218))</f>
        <v>0.449536279323513</v>
      </c>
      <c r="L218" s="76" t="n">
        <f aca="false">IF(OR(K218="",J218=""),"",(J218-K218)*100)</f>
        <v>0.176609893243229</v>
      </c>
      <c r="M218" s="36" t="n">
        <v>2.22450398566879</v>
      </c>
      <c r="N218" s="36" t="n">
        <v>1.3179649132716</v>
      </c>
      <c r="O218" s="36" t="n">
        <f aca="false">SQRT(M218^2+N218^2)</f>
        <v>2.58562361817635</v>
      </c>
      <c r="P218" s="47" t="n">
        <f aca="false">IF(J218="","",MAX(0,J218-1.96*O218/100))</f>
        <v>0.400624155339689</v>
      </c>
      <c r="Q218" s="47" t="n">
        <f aca="false">IF(J218="","",MIN(1,J218+1.96*O218/100))</f>
        <v>0.501980601172202</v>
      </c>
      <c r="R218" s="32" t="str">
        <f aca="false">IF(L218="","",IF(ABS(L218)&lt;=O218,"Yes","No"))</f>
        <v>Yes</v>
      </c>
      <c r="S218" s="32" t="str">
        <f aca="false">IF(L218="","",IF(ABS(L218)&lt;=1.96*O218,"Yes","No"))</f>
        <v>Yes</v>
      </c>
      <c r="T218" s="66" t="n">
        <f aca="false">IF(D218="","",ROUND(SQRT(((D218+G218)*O218/100)^2+(J218*(D218+G218)*0.07717)^2),0))</f>
        <v>77</v>
      </c>
      <c r="U218" s="32"/>
    </row>
    <row r="219" customFormat="false" ht="15" hidden="false" customHeight="false" outlineLevel="0" collapsed="false">
      <c r="A219" s="32" t="s">
        <v>444</v>
      </c>
      <c r="B219" s="32" t="s">
        <v>448</v>
      </c>
      <c r="C219" s="32" t="s">
        <v>449</v>
      </c>
      <c r="D219" s="66" t="n">
        <v>259</v>
      </c>
      <c r="E219" s="66" t="n">
        <v>237</v>
      </c>
      <c r="F219" s="75" t="n">
        <f aca="false">IF(E219="","",D219-E219)</f>
        <v>22</v>
      </c>
      <c r="G219" s="66" t="n">
        <v>339</v>
      </c>
      <c r="H219" s="66" t="n">
        <v>342</v>
      </c>
      <c r="I219" s="75" t="n">
        <f aca="false">IF(H219="","",G219-H219)</f>
        <v>-3</v>
      </c>
      <c r="J219" s="47" t="n">
        <f aca="false">IF(OR(D219="",D219+G219=0),"",D219/(D219+G219))</f>
        <v>0.433110367892977</v>
      </c>
      <c r="K219" s="47" t="n">
        <f aca="false">IF(E219="","",E219/(E219+H219))</f>
        <v>0.409326424870466</v>
      </c>
      <c r="L219" s="76" t="n">
        <f aca="false">IF(OR(K219="",J219=""),"",(J219-K219)*100)</f>
        <v>2.37839430225102</v>
      </c>
      <c r="M219" s="36" t="n">
        <v>2.96222615270983</v>
      </c>
      <c r="N219" s="36" t="n">
        <v>1.3179649132716</v>
      </c>
      <c r="O219" s="36" t="n">
        <f aca="false">SQRT(M219^2+N219^2)</f>
        <v>3.2421929758133</v>
      </c>
      <c r="P219" s="47" t="n">
        <f aca="false">IF(J219="","",MAX(0,J219-1.96*O219/100))</f>
        <v>0.369563385567036</v>
      </c>
      <c r="Q219" s="47" t="n">
        <f aca="false">IF(J219="","",MIN(1,J219+1.96*O219/100))</f>
        <v>0.496657350218917</v>
      </c>
      <c r="R219" s="32" t="str">
        <f aca="false">IF(L219="","",IF(ABS(L219)&lt;=O219,"Yes","No"))</f>
        <v>Yes</v>
      </c>
      <c r="S219" s="32" t="str">
        <f aca="false">IF(L219="","",IF(ABS(L219)&lt;=1.96*O219,"Yes","No"))</f>
        <v>Yes</v>
      </c>
      <c r="T219" s="66" t="n">
        <f aca="false">IF(D219="","",ROUND(SQRT(((D219+G219)*O219/100)^2+(J219*(D219+G219)*0.14577)^2),0))</f>
        <v>42</v>
      </c>
      <c r="U219" s="32"/>
    </row>
    <row r="220" customFormat="false" ht="15" hidden="false" customHeight="false" outlineLevel="0" collapsed="false">
      <c r="A220" s="32" t="s">
        <v>444</v>
      </c>
      <c r="B220" s="32" t="s">
        <v>448</v>
      </c>
      <c r="C220" s="32" t="s">
        <v>452</v>
      </c>
      <c r="D220" s="66" t="n">
        <v>230</v>
      </c>
      <c r="E220" s="66" t="n">
        <v>238</v>
      </c>
      <c r="F220" s="75" t="n">
        <f aca="false">IF(E220="","",D220-E220)</f>
        <v>-8</v>
      </c>
      <c r="G220" s="66" t="n">
        <v>298</v>
      </c>
      <c r="H220" s="66" t="n">
        <v>312</v>
      </c>
      <c r="I220" s="75" t="n">
        <f aca="false">IF(H220="","",G220-H220)</f>
        <v>-14</v>
      </c>
      <c r="J220" s="47" t="n">
        <f aca="false">IF(OR(D220="",D220+G220=0),"",D220/(D220+G220))</f>
        <v>0.435606060606061</v>
      </c>
      <c r="K220" s="47" t="n">
        <f aca="false">IF(E220="","",E220/(E220+H220))</f>
        <v>0.432727272727273</v>
      </c>
      <c r="L220" s="76" t="n">
        <f aca="false">IF(OR(K220="",J220=""),"",(J220-K220)*100)</f>
        <v>0.287878787878787</v>
      </c>
      <c r="M220" s="36" t="n">
        <v>2.96222615270983</v>
      </c>
      <c r="N220" s="36" t="n">
        <v>1.3179649132716</v>
      </c>
      <c r="O220" s="36" t="n">
        <f aca="false">SQRT(M220^2+N220^2)</f>
        <v>3.2421929758133</v>
      </c>
      <c r="P220" s="47" t="n">
        <f aca="false">IF(J220="","",MAX(0,J220-1.96*O220/100))</f>
        <v>0.37205907828012</v>
      </c>
      <c r="Q220" s="47" t="n">
        <f aca="false">IF(J220="","",MIN(1,J220+1.96*O220/100))</f>
        <v>0.499153042932001</v>
      </c>
      <c r="R220" s="32" t="str">
        <f aca="false">IF(L220="","",IF(ABS(L220)&lt;=O220,"Yes","No"))</f>
        <v>Yes</v>
      </c>
      <c r="S220" s="32" t="str">
        <f aca="false">IF(L220="","",IF(ABS(L220)&lt;=1.96*O220,"Yes","No"))</f>
        <v>Yes</v>
      </c>
      <c r="T220" s="66" t="n">
        <f aca="false">IF(D220="","",ROUND(SQRT(((D220+G220)*O220/100)^2+(J220*(D220+G220)*0.14577)^2),0))</f>
        <v>38</v>
      </c>
      <c r="U220" s="32"/>
    </row>
    <row r="221" customFormat="false" ht="15" hidden="false" customHeight="false" outlineLevel="0" collapsed="false">
      <c r="A221" s="32" t="s">
        <v>444</v>
      </c>
      <c r="B221" s="32" t="s">
        <v>448</v>
      </c>
      <c r="C221" s="32" t="s">
        <v>453</v>
      </c>
      <c r="D221" s="66" t="n">
        <v>262</v>
      </c>
      <c r="E221" s="66" t="n">
        <v>257</v>
      </c>
      <c r="F221" s="75" t="n">
        <f aca="false">IF(E221="","",D221-E221)</f>
        <v>5</v>
      </c>
      <c r="G221" s="66" t="n">
        <v>365</v>
      </c>
      <c r="H221" s="66" t="n">
        <v>361</v>
      </c>
      <c r="I221" s="75" t="n">
        <f aca="false">IF(H221="","",G221-H221)</f>
        <v>4</v>
      </c>
      <c r="J221" s="47" t="n">
        <f aca="false">IF(OR(D221="",D221+G221=0),"",D221/(D221+G221))</f>
        <v>0.417862838915471</v>
      </c>
      <c r="K221" s="47" t="n">
        <f aca="false">IF(E221="","",E221/(E221+H221))</f>
        <v>0.415857605177994</v>
      </c>
      <c r="L221" s="76" t="n">
        <f aca="false">IF(OR(K221="",J221=""),"",(J221-K221)*100)</f>
        <v>0.200523373747696</v>
      </c>
      <c r="M221" s="36" t="n">
        <v>2.96222615270983</v>
      </c>
      <c r="N221" s="36" t="n">
        <v>1.3179649132716</v>
      </c>
      <c r="O221" s="36" t="n">
        <f aca="false">SQRT(M221^2+N221^2)</f>
        <v>3.2421929758133</v>
      </c>
      <c r="P221" s="47" t="n">
        <f aca="false">IF(J221="","",MAX(0,J221-1.96*O221/100))</f>
        <v>0.35431585658953</v>
      </c>
      <c r="Q221" s="47" t="n">
        <f aca="false">IF(J221="","",MIN(1,J221+1.96*O221/100))</f>
        <v>0.481409821241411</v>
      </c>
      <c r="R221" s="32" t="str">
        <f aca="false">IF(L221="","",IF(ABS(L221)&lt;=O221,"Yes","No"))</f>
        <v>Yes</v>
      </c>
      <c r="S221" s="32" t="str">
        <f aca="false">IF(L221="","",IF(ABS(L221)&lt;=1.96*O221,"Yes","No"))</f>
        <v>Yes</v>
      </c>
      <c r="T221" s="66" t="n">
        <f aca="false">IF(D221="","",ROUND(SQRT(((D221+G221)*O221/100)^2+(J221*(D221+G221)*0.14577)^2),0))</f>
        <v>43</v>
      </c>
      <c r="U221" s="32"/>
    </row>
    <row r="222" customFormat="false" ht="15" hidden="false" customHeight="false" outlineLevel="0" collapsed="false">
      <c r="A222" s="32" t="s">
        <v>444</v>
      </c>
      <c r="B222" s="32" t="s">
        <v>448</v>
      </c>
      <c r="C222" s="32" t="s">
        <v>454</v>
      </c>
      <c r="D222" s="66" t="n">
        <v>231</v>
      </c>
      <c r="E222" s="66" t="n">
        <v>227</v>
      </c>
      <c r="F222" s="75" t="n">
        <f aca="false">IF(E222="","",D222-E222)</f>
        <v>4</v>
      </c>
      <c r="G222" s="66" t="n">
        <v>353</v>
      </c>
      <c r="H222" s="66" t="n">
        <v>349</v>
      </c>
      <c r="I222" s="75" t="n">
        <f aca="false">IF(H222="","",G222-H222)</f>
        <v>4</v>
      </c>
      <c r="J222" s="47" t="n">
        <f aca="false">IF(OR(D222="",D222+G222=0),"",D222/(D222+G222))</f>
        <v>0.39554794520548</v>
      </c>
      <c r="K222" s="47" t="n">
        <f aca="false">IF(E222="","",E222/(E222+H222))</f>
        <v>0.394097222222222</v>
      </c>
      <c r="L222" s="76" t="n">
        <f aca="false">IF(OR(K222="",J222=""),"",(J222-K222)*100)</f>
        <v>0.145072298325727</v>
      </c>
      <c r="M222" s="36" t="n">
        <v>2.96222615270983</v>
      </c>
      <c r="N222" s="36" t="n">
        <v>1.3179649132716</v>
      </c>
      <c r="O222" s="36" t="n">
        <f aca="false">SQRT(M222^2+N222^2)</f>
        <v>3.2421929758133</v>
      </c>
      <c r="P222" s="47" t="n">
        <f aca="false">IF(J222="","",MAX(0,J222-1.96*O222/100))</f>
        <v>0.332000962879539</v>
      </c>
      <c r="Q222" s="47" t="n">
        <f aca="false">IF(J222="","",MIN(1,J222+1.96*O222/100))</f>
        <v>0.45909492753142</v>
      </c>
      <c r="R222" s="32" t="str">
        <f aca="false">IF(L222="","",IF(ABS(L222)&lt;=O222,"Yes","No"))</f>
        <v>Yes</v>
      </c>
      <c r="S222" s="32" t="str">
        <f aca="false">IF(L222="","",IF(ABS(L222)&lt;=1.96*O222,"Yes","No"))</f>
        <v>Yes</v>
      </c>
      <c r="T222" s="66" t="n">
        <f aca="false">IF(D222="","",ROUND(SQRT(((D222+G222)*O222/100)^2+(J222*(D222+G222)*0.14577)^2),0))</f>
        <v>39</v>
      </c>
      <c r="U222" s="32"/>
    </row>
    <row r="223" customFormat="false" ht="15" hidden="false" customHeight="false" outlineLevel="0" collapsed="false">
      <c r="A223" s="32" t="s">
        <v>444</v>
      </c>
      <c r="B223" s="32" t="s">
        <v>455</v>
      </c>
      <c r="C223" s="32" t="s">
        <v>456</v>
      </c>
      <c r="D223" s="66" t="n">
        <v>602</v>
      </c>
      <c r="E223" s="66" t="n">
        <v>623</v>
      </c>
      <c r="F223" s="75" t="n">
        <f aca="false">IF(E223="","",D223-E223)</f>
        <v>-21</v>
      </c>
      <c r="G223" s="66" t="n">
        <v>768</v>
      </c>
      <c r="H223" s="66" t="n">
        <v>726</v>
      </c>
      <c r="I223" s="75" t="n">
        <f aca="false">IF(H223="","",G223-H223)</f>
        <v>42</v>
      </c>
      <c r="J223" s="47" t="n">
        <f aca="false">IF(OR(D223="",D223+G223=0),"",D223/(D223+G223))</f>
        <v>0.439416058394161</v>
      </c>
      <c r="K223" s="47" t="n">
        <f aca="false">IF(E223="","",E223/(E223+H223))</f>
        <v>0.46182357301705</v>
      </c>
      <c r="L223" s="76" t="n">
        <f aca="false">IF(OR(K223="",J223=""),"",(J223-K223)*100)</f>
        <v>-2.24075146228891</v>
      </c>
      <c r="M223" s="36" t="n">
        <v>2.22450398566879</v>
      </c>
      <c r="N223" s="36" t="n">
        <v>1.3179649132716</v>
      </c>
      <c r="O223" s="36" t="n">
        <f aca="false">SQRT(M223^2+N223^2)</f>
        <v>2.58562361817635</v>
      </c>
      <c r="P223" s="47" t="n">
        <f aca="false">IF(J223="","",MAX(0,J223-1.96*O223/100))</f>
        <v>0.388737835477904</v>
      </c>
      <c r="Q223" s="47" t="n">
        <f aca="false">IF(J223="","",MIN(1,J223+1.96*O223/100))</f>
        <v>0.490094281310417</v>
      </c>
      <c r="R223" s="32" t="str">
        <f aca="false">IF(L223="","",IF(ABS(L223)&lt;=O223,"Yes","No"))</f>
        <v>Yes</v>
      </c>
      <c r="S223" s="32" t="str">
        <f aca="false">IF(L223="","",IF(ABS(L223)&lt;=1.96*O223,"Yes","No"))</f>
        <v>Yes</v>
      </c>
      <c r="T223" s="66" t="n">
        <f aca="false">IF(D223="","",ROUND(SQRT(((D223+G223)*O223/100)^2+(J223*(D223+G223)*0.07717)^2),0))</f>
        <v>58</v>
      </c>
      <c r="U223" s="32"/>
    </row>
    <row r="224" customFormat="false" ht="15" hidden="false" customHeight="false" outlineLevel="0" collapsed="false">
      <c r="A224" s="32" t="s">
        <v>444</v>
      </c>
      <c r="B224" s="32" t="s">
        <v>319</v>
      </c>
      <c r="C224" s="32" t="s">
        <v>457</v>
      </c>
      <c r="D224" s="66" t="n">
        <v>711</v>
      </c>
      <c r="E224" s="66" t="n">
        <v>775</v>
      </c>
      <c r="F224" s="75" t="n">
        <f aca="false">IF(E224="","",D224-E224)</f>
        <v>-64</v>
      </c>
      <c r="G224" s="66" t="n">
        <v>466</v>
      </c>
      <c r="H224" s="66" t="n">
        <v>447</v>
      </c>
      <c r="I224" s="75" t="n">
        <f aca="false">IF(H224="","",G224-H224)</f>
        <v>19</v>
      </c>
      <c r="J224" s="47" t="n">
        <f aca="false">IF(OR(D224="",D224+G224=0),"",D224/(D224+G224))</f>
        <v>0.604078164825828</v>
      </c>
      <c r="K224" s="47" t="n">
        <f aca="false">IF(E224="","",E224/(E224+H224))</f>
        <v>0.634206219312602</v>
      </c>
      <c r="L224" s="76" t="n">
        <f aca="false">IF(OR(K224="",J224=""),"",(J224-K224)*100)</f>
        <v>-3.01280544867739</v>
      </c>
      <c r="M224" s="36" t="n">
        <v>2.22830071896239</v>
      </c>
      <c r="N224" s="36" t="n">
        <v>1.3179649132716</v>
      </c>
      <c r="O224" s="36" t="n">
        <f aca="false">SQRT(M224^2+N224^2)</f>
        <v>2.58889080626111</v>
      </c>
      <c r="P224" s="47" t="n">
        <f aca="false">IF(J224="","",MAX(0,J224-1.96*O224/100))</f>
        <v>0.553335905023111</v>
      </c>
      <c r="Q224" s="47" t="n">
        <f aca="false">IF(J224="","",MIN(1,J224+1.96*O224/100))</f>
        <v>0.654820424628546</v>
      </c>
      <c r="R224" s="32" t="str">
        <f aca="false">IF(L224="","",IF(ABS(L224)&lt;=O224,"Yes","No"))</f>
        <v>No</v>
      </c>
      <c r="S224" s="32" t="str">
        <f aca="false">IF(L224="","",IF(ABS(L224)&lt;=1.96*O224,"Yes","No"))</f>
        <v>Yes</v>
      </c>
      <c r="T224" s="66" t="n">
        <f aca="false">IF(D224="","",ROUND(SQRT(((D224+G224)*O224/100)^2+(J224*(D224+G224)*0.09272)^2),0))</f>
        <v>73</v>
      </c>
      <c r="U224" s="32"/>
    </row>
    <row r="225" customFormat="false" ht="15" hidden="false" customHeight="false" outlineLevel="0" collapsed="false">
      <c r="A225" s="32" t="s">
        <v>444</v>
      </c>
      <c r="B225" s="32" t="s">
        <v>319</v>
      </c>
      <c r="C225" s="32" t="s">
        <v>458</v>
      </c>
      <c r="D225" s="66" t="n">
        <v>931</v>
      </c>
      <c r="E225" s="66" t="n">
        <v>982</v>
      </c>
      <c r="F225" s="75" t="n">
        <f aca="false">IF(E225="","",D225-E225)</f>
        <v>-51</v>
      </c>
      <c r="G225" s="66" t="n">
        <v>708</v>
      </c>
      <c r="H225" s="66" t="n">
        <v>684</v>
      </c>
      <c r="I225" s="75" t="n">
        <f aca="false">IF(H225="","",G225-H225)</f>
        <v>24</v>
      </c>
      <c r="J225" s="47" t="n">
        <f aca="false">IF(OR(D225="",D225+G225=0),"",D225/(D225+G225))</f>
        <v>0.568029286150092</v>
      </c>
      <c r="K225" s="47" t="n">
        <f aca="false">IF(E225="","",E225/(E225+H225))</f>
        <v>0.589435774309724</v>
      </c>
      <c r="L225" s="76" t="n">
        <f aca="false">IF(OR(K225="",J225=""),"",(J225-K225)*100)</f>
        <v>-2.14064881596324</v>
      </c>
      <c r="M225" s="36" t="n">
        <v>2.22450398566879</v>
      </c>
      <c r="N225" s="36" t="n">
        <v>1.3179649132716</v>
      </c>
      <c r="O225" s="36" t="n">
        <f aca="false">SQRT(M225^2+N225^2)</f>
        <v>2.58562361817635</v>
      </c>
      <c r="P225" s="47" t="n">
        <f aca="false">IF(J225="","",MAX(0,J225-1.96*O225/100))</f>
        <v>0.517351063233835</v>
      </c>
      <c r="Q225" s="47" t="n">
        <f aca="false">IF(J225="","",MIN(1,J225+1.96*O225/100))</f>
        <v>0.618707509066348</v>
      </c>
      <c r="R225" s="32" t="str">
        <f aca="false">IF(L225="","",IF(ABS(L225)&lt;=O225,"Yes","No"))</f>
        <v>Yes</v>
      </c>
      <c r="S225" s="32" t="str">
        <f aca="false">IF(L225="","",IF(ABS(L225)&lt;=1.96*O225,"Yes","No"))</f>
        <v>Yes</v>
      </c>
      <c r="T225" s="66" t="n">
        <f aca="false">IF(D225="","",ROUND(SQRT(((D225+G225)*O225/100)^2+(J225*(D225+G225)*0.07717)^2),0))</f>
        <v>83</v>
      </c>
      <c r="U225" s="32"/>
    </row>
    <row r="226" customFormat="false" ht="15" hidden="false" customHeight="false" outlineLevel="0" collapsed="false">
      <c r="A226" s="32" t="s">
        <v>444</v>
      </c>
      <c r="B226" s="32" t="s">
        <v>319</v>
      </c>
      <c r="C226" s="32" t="s">
        <v>459</v>
      </c>
      <c r="D226" s="66" t="n">
        <v>732</v>
      </c>
      <c r="E226" s="66" t="n">
        <v>750</v>
      </c>
      <c r="F226" s="75" t="n">
        <f aca="false">IF(E226="","",D226-E226)</f>
        <v>-18</v>
      </c>
      <c r="G226" s="66" t="n">
        <v>429</v>
      </c>
      <c r="H226" s="66" t="n">
        <v>421</v>
      </c>
      <c r="I226" s="75" t="n">
        <f aca="false">IF(H226="","",G226-H226)</f>
        <v>8</v>
      </c>
      <c r="J226" s="47" t="n">
        <f aca="false">IF(OR(D226="",D226+G226=0),"",D226/(D226+G226))</f>
        <v>0.630490956072351</v>
      </c>
      <c r="K226" s="47" t="n">
        <f aca="false">IF(E226="","",E226/(E226+H226))</f>
        <v>0.640478223740393</v>
      </c>
      <c r="L226" s="76" t="n">
        <f aca="false">IF(OR(K226="",J226=""),"",(J226-K226)*100)</f>
        <v>-0.998726766804148</v>
      </c>
      <c r="M226" s="36" t="n">
        <v>2.22830071896239</v>
      </c>
      <c r="N226" s="36" t="n">
        <v>1.3179649132716</v>
      </c>
      <c r="O226" s="36" t="n">
        <f aca="false">SQRT(M226^2+N226^2)</f>
        <v>2.58889080626111</v>
      </c>
      <c r="P226" s="47" t="n">
        <f aca="false">IF(J226="","",MAX(0,J226-1.96*O226/100))</f>
        <v>0.579748696269634</v>
      </c>
      <c r="Q226" s="47" t="n">
        <f aca="false">IF(J226="","",MIN(1,J226+1.96*O226/100))</f>
        <v>0.681233215875069</v>
      </c>
      <c r="R226" s="32" t="str">
        <f aca="false">IF(L226="","",IF(ABS(L226)&lt;=O226,"Yes","No"))</f>
        <v>Yes</v>
      </c>
      <c r="S226" s="32" t="str">
        <f aca="false">IF(L226="","",IF(ABS(L226)&lt;=1.96*O226,"Yes","No"))</f>
        <v>Yes</v>
      </c>
      <c r="T226" s="66" t="n">
        <f aca="false">IF(D226="","",ROUND(SQRT(((D226+G226)*O226/100)^2+(J226*(D226+G226)*0.09272)^2),0))</f>
        <v>74</v>
      </c>
      <c r="U226" s="32"/>
    </row>
    <row r="227" customFormat="false" ht="15" hidden="false" customHeight="false" outlineLevel="0" collapsed="false">
      <c r="A227" s="32" t="s">
        <v>444</v>
      </c>
      <c r="B227" s="32" t="s">
        <v>319</v>
      </c>
      <c r="C227" s="32" t="s">
        <v>460</v>
      </c>
      <c r="D227" s="66" t="n">
        <v>601</v>
      </c>
      <c r="E227" s="66" t="n">
        <v>592</v>
      </c>
      <c r="F227" s="75" t="n">
        <f aca="false">IF(E227="","",D227-E227)</f>
        <v>9</v>
      </c>
      <c r="G227" s="66" t="n">
        <v>332</v>
      </c>
      <c r="H227" s="66" t="n">
        <v>337</v>
      </c>
      <c r="I227" s="75" t="n">
        <f aca="false">IF(H227="","",G227-H227)</f>
        <v>-5</v>
      </c>
      <c r="J227" s="47" t="n">
        <f aca="false">IF(OR(D227="",D227+G227=0),"",D227/(D227+G227))</f>
        <v>0.644158628081458</v>
      </c>
      <c r="K227" s="47" t="n">
        <f aca="false">IF(E227="","",E227/(E227+H227))</f>
        <v>0.63724434876211</v>
      </c>
      <c r="L227" s="76" t="n">
        <f aca="false">IF(OR(K227="",J227=""),"",(J227-K227)*100)</f>
        <v>0.691427931934785</v>
      </c>
      <c r="M227" s="36" t="n">
        <v>2.22830071896239</v>
      </c>
      <c r="N227" s="36" t="n">
        <v>1.3179649132716</v>
      </c>
      <c r="O227" s="36" t="n">
        <f aca="false">SQRT(M227^2+N227^2)</f>
        <v>2.58889080626111</v>
      </c>
      <c r="P227" s="47" t="n">
        <f aca="false">IF(J227="","",MAX(0,J227-1.96*O227/100))</f>
        <v>0.59341636827874</v>
      </c>
      <c r="Q227" s="47" t="n">
        <f aca="false">IF(J227="","",MIN(1,J227+1.96*O227/100))</f>
        <v>0.694900887884175</v>
      </c>
      <c r="R227" s="32" t="str">
        <f aca="false">IF(L227="","",IF(ABS(L227)&lt;=O227,"Yes","No"))</f>
        <v>Yes</v>
      </c>
      <c r="S227" s="32" t="str">
        <f aca="false">IF(L227="","",IF(ABS(L227)&lt;=1.96*O227,"Yes","No"))</f>
        <v>Yes</v>
      </c>
      <c r="T227" s="66" t="n">
        <f aca="false">IF(D227="","",ROUND(SQRT(((D227+G227)*O227/100)^2+(J227*(D227+G227)*0.09272)^2),0))</f>
        <v>61</v>
      </c>
      <c r="U227" s="32"/>
    </row>
    <row r="228" customFormat="false" ht="15" hidden="false" customHeight="false" outlineLevel="0" collapsed="false">
      <c r="A228" s="32" t="s">
        <v>444</v>
      </c>
      <c r="B228" s="32" t="s">
        <v>319</v>
      </c>
      <c r="C228" s="32" t="s">
        <v>461</v>
      </c>
      <c r="D228" s="66" t="n">
        <v>753</v>
      </c>
      <c r="E228" s="66" t="n">
        <v>740</v>
      </c>
      <c r="F228" s="75" t="n">
        <f aca="false">IF(E228="","",D228-E228)</f>
        <v>13</v>
      </c>
      <c r="G228" s="66" t="n">
        <v>529</v>
      </c>
      <c r="H228" s="66" t="n">
        <v>506</v>
      </c>
      <c r="I228" s="75" t="n">
        <f aca="false">IF(H228="","",G228-H228)</f>
        <v>23</v>
      </c>
      <c r="J228" s="47" t="n">
        <f aca="false">IF(OR(D228="",D228+G228=0),"",D228/(D228+G228))</f>
        <v>0.587363494539782</v>
      </c>
      <c r="K228" s="47" t="n">
        <f aca="false">IF(E228="","",E228/(E228+H228))</f>
        <v>0.593900481540931</v>
      </c>
      <c r="L228" s="76" t="n">
        <f aca="false">IF(OR(K228="",J228=""),"",(J228-K228)*100)</f>
        <v>-0.653698700114946</v>
      </c>
      <c r="M228" s="36" t="n">
        <v>2.22450398566879</v>
      </c>
      <c r="N228" s="36" t="n">
        <v>1.3179649132716</v>
      </c>
      <c r="O228" s="36" t="n">
        <f aca="false">SQRT(M228^2+N228^2)</f>
        <v>2.58562361817635</v>
      </c>
      <c r="P228" s="47" t="n">
        <f aca="false">IF(J228="","",MAX(0,J228-1.96*O228/100))</f>
        <v>0.536685271623525</v>
      </c>
      <c r="Q228" s="47" t="n">
        <f aca="false">IF(J228="","",MIN(1,J228+1.96*O228/100))</f>
        <v>0.638041717456038</v>
      </c>
      <c r="R228" s="32" t="str">
        <f aca="false">IF(L228="","",IF(ABS(L228)&lt;=O228,"Yes","No"))</f>
        <v>Yes</v>
      </c>
      <c r="S228" s="32" t="str">
        <f aca="false">IF(L228="","",IF(ABS(L228)&lt;=1.96*O228,"Yes","No"))</f>
        <v>Yes</v>
      </c>
      <c r="T228" s="66" t="n">
        <f aca="false">IF(D228="","",ROUND(SQRT(((D228+G228)*O228/100)^2+(J228*(D228+G228)*0.07717)^2),0))</f>
        <v>67</v>
      </c>
      <c r="U228" s="32"/>
    </row>
    <row r="229" customFormat="false" ht="15" hidden="false" customHeight="false" outlineLevel="0" collapsed="false">
      <c r="A229" s="32" t="s">
        <v>444</v>
      </c>
      <c r="B229" s="32" t="s">
        <v>319</v>
      </c>
      <c r="C229" s="32" t="s">
        <v>462</v>
      </c>
      <c r="D229" s="66" t="n">
        <v>1033</v>
      </c>
      <c r="E229" s="66" t="n">
        <v>1037</v>
      </c>
      <c r="F229" s="75" t="n">
        <f aca="false">IF(E229="","",D229-E229)</f>
        <v>-4</v>
      </c>
      <c r="G229" s="66" t="n">
        <v>625</v>
      </c>
      <c r="H229" s="66" t="n">
        <v>623</v>
      </c>
      <c r="I229" s="75" t="n">
        <f aca="false">IF(H229="","",G229-H229)</f>
        <v>2</v>
      </c>
      <c r="J229" s="47" t="n">
        <f aca="false">IF(OR(D229="",D229+G229=0),"",D229/(D229+G229))</f>
        <v>0.623039806996381</v>
      </c>
      <c r="K229" s="47" t="n">
        <f aca="false">IF(E229="","",E229/(E229+H229))</f>
        <v>0.624698795180723</v>
      </c>
      <c r="L229" s="76" t="n">
        <f aca="false">IF(OR(K229="",J229=""),"",(J229-K229)*100)</f>
        <v>-0.165898818434174</v>
      </c>
      <c r="M229" s="36" t="n">
        <v>2.22450398566879</v>
      </c>
      <c r="N229" s="36" t="n">
        <v>1.3179649132716</v>
      </c>
      <c r="O229" s="36" t="n">
        <f aca="false">SQRT(M229^2+N229^2)</f>
        <v>2.58562361817635</v>
      </c>
      <c r="P229" s="47" t="n">
        <f aca="false">IF(J229="","",MAX(0,J229-1.96*O229/100))</f>
        <v>0.572361584080125</v>
      </c>
      <c r="Q229" s="47" t="n">
        <f aca="false">IF(J229="","",MIN(1,J229+1.96*O229/100))</f>
        <v>0.673718029912638</v>
      </c>
      <c r="R229" s="32" t="str">
        <f aca="false">IF(L229="","",IF(ABS(L229)&lt;=O229,"Yes","No"))</f>
        <v>Yes</v>
      </c>
      <c r="S229" s="32" t="str">
        <f aca="false">IF(L229="","",IF(ABS(L229)&lt;=1.96*O229,"Yes","No"))</f>
        <v>Yes</v>
      </c>
      <c r="T229" s="66" t="n">
        <f aca="false">IF(D229="","",ROUND(SQRT(((D229+G229)*O229/100)^2+(J229*(D229+G229)*0.07717)^2),0))</f>
        <v>91</v>
      </c>
      <c r="U229" s="32"/>
    </row>
    <row r="230" customFormat="false" ht="15" hidden="false" customHeight="false" outlineLevel="0" collapsed="false">
      <c r="A230" s="32" t="s">
        <v>444</v>
      </c>
      <c r="B230" s="32" t="s">
        <v>319</v>
      </c>
      <c r="C230" s="32" t="s">
        <v>463</v>
      </c>
      <c r="D230" s="66" t="n">
        <v>655</v>
      </c>
      <c r="E230" s="66" t="n">
        <v>681</v>
      </c>
      <c r="F230" s="75" t="n">
        <f aca="false">IF(E230="","",D230-E230)</f>
        <v>-26</v>
      </c>
      <c r="G230" s="66" t="n">
        <v>509</v>
      </c>
      <c r="H230" s="66" t="n">
        <v>513</v>
      </c>
      <c r="I230" s="75" t="n">
        <f aca="false">IF(H230="","",G230-H230)</f>
        <v>-4</v>
      </c>
      <c r="J230" s="47" t="n">
        <f aca="false">IF(OR(D230="",D230+G230=0),"",D230/(D230+G230))</f>
        <v>0.562714776632302</v>
      </c>
      <c r="K230" s="47" t="n">
        <f aca="false">IF(E230="","",E230/(E230+H230))</f>
        <v>0.57035175879397</v>
      </c>
      <c r="L230" s="76" t="n">
        <f aca="false">IF(OR(K230="",J230=""),"",(J230-K230)*100)</f>
        <v>-0.763698216166742</v>
      </c>
      <c r="M230" s="36" t="n">
        <v>2.22830071896239</v>
      </c>
      <c r="N230" s="36" t="n">
        <v>1.3179649132716</v>
      </c>
      <c r="O230" s="36" t="n">
        <f aca="false">SQRT(M230^2+N230^2)</f>
        <v>2.58889080626111</v>
      </c>
      <c r="P230" s="47" t="n">
        <f aca="false">IF(J230="","",MAX(0,J230-1.96*O230/100))</f>
        <v>0.511972516829585</v>
      </c>
      <c r="Q230" s="47" t="n">
        <f aca="false">IF(J230="","",MIN(1,J230+1.96*O230/100))</f>
        <v>0.61345703643502</v>
      </c>
      <c r="R230" s="32" t="str">
        <f aca="false">IF(L230="","",IF(ABS(L230)&lt;=O230,"Yes","No"))</f>
        <v>Yes</v>
      </c>
      <c r="S230" s="32" t="str">
        <f aca="false">IF(L230="","",IF(ABS(L230)&lt;=1.96*O230,"Yes","No"))</f>
        <v>Yes</v>
      </c>
      <c r="T230" s="66" t="n">
        <f aca="false">IF(D230="","",ROUND(SQRT(((D230+G230)*O230/100)^2+(J230*(D230+G230)*0.09272)^2),0))</f>
        <v>68</v>
      </c>
      <c r="U230" s="32"/>
    </row>
    <row r="231" customFormat="false" ht="15" hidden="false" customHeight="false" outlineLevel="0" collapsed="false">
      <c r="A231" s="32" t="s">
        <v>444</v>
      </c>
      <c r="B231" s="32" t="s">
        <v>319</v>
      </c>
      <c r="C231" s="32" t="s">
        <v>464</v>
      </c>
      <c r="D231" s="66" t="n">
        <v>525</v>
      </c>
      <c r="E231" s="66" t="n">
        <v>529</v>
      </c>
      <c r="F231" s="75" t="n">
        <f aca="false">IF(E231="","",D231-E231)</f>
        <v>-4</v>
      </c>
      <c r="G231" s="66" t="n">
        <v>319</v>
      </c>
      <c r="H231" s="66" t="n">
        <v>293</v>
      </c>
      <c r="I231" s="75" t="n">
        <f aca="false">IF(H231="","",G231-H231)</f>
        <v>26</v>
      </c>
      <c r="J231" s="47" t="n">
        <f aca="false">IF(OR(D231="",D231+G231=0),"",D231/(D231+G231))</f>
        <v>0.622037914691943</v>
      </c>
      <c r="K231" s="47" t="n">
        <f aca="false">IF(E231="","",E231/(E231+H231))</f>
        <v>0.643552311435523</v>
      </c>
      <c r="L231" s="76" t="n">
        <f aca="false">IF(OR(K231="",J231=""),"",(J231-K231)*100)</f>
        <v>-2.151439674358</v>
      </c>
      <c r="M231" s="36" t="n">
        <v>2.22830071896239</v>
      </c>
      <c r="N231" s="36" t="n">
        <v>1.3179649132716</v>
      </c>
      <c r="O231" s="36" t="n">
        <f aca="false">SQRT(M231^2+N231^2)</f>
        <v>2.58889080626111</v>
      </c>
      <c r="P231" s="47" t="n">
        <f aca="false">IF(J231="","",MAX(0,J231-1.96*O231/100))</f>
        <v>0.571295654889225</v>
      </c>
      <c r="Q231" s="47" t="n">
        <f aca="false">IF(J231="","",MIN(1,J231+1.96*O231/100))</f>
        <v>0.672780174494661</v>
      </c>
      <c r="R231" s="32" t="str">
        <f aca="false">IF(L231="","",IF(ABS(L231)&lt;=O231,"Yes","No"))</f>
        <v>Yes</v>
      </c>
      <c r="S231" s="32" t="str">
        <f aca="false">IF(L231="","",IF(ABS(L231)&lt;=1.96*O231,"Yes","No"))</f>
        <v>Yes</v>
      </c>
      <c r="T231" s="66" t="n">
        <f aca="false">IF(D231="","",ROUND(SQRT(((D231+G231)*O231/100)^2+(J231*(D231+G231)*0.09272)^2),0))</f>
        <v>53</v>
      </c>
      <c r="U231" s="32"/>
    </row>
    <row r="232" customFormat="false" ht="15" hidden="false" customHeight="false" outlineLevel="0" collapsed="false">
      <c r="A232" s="32" t="s">
        <v>444</v>
      </c>
      <c r="B232" s="32" t="s">
        <v>319</v>
      </c>
      <c r="C232" s="32" t="s">
        <v>465</v>
      </c>
      <c r="D232" s="66" t="n">
        <v>725</v>
      </c>
      <c r="E232" s="66" t="n">
        <v>767</v>
      </c>
      <c r="F232" s="75" t="n">
        <f aca="false">IF(E232="","",D232-E232)</f>
        <v>-42</v>
      </c>
      <c r="G232" s="66" t="n">
        <v>390</v>
      </c>
      <c r="H232" s="66" t="n">
        <v>384</v>
      </c>
      <c r="I232" s="75" t="n">
        <f aca="false">IF(H232="","",G232-H232)</f>
        <v>6</v>
      </c>
      <c r="J232" s="47" t="n">
        <f aca="false">IF(OR(D232="",D232+G232=0),"",D232/(D232+G232))</f>
        <v>0.650224215246637</v>
      </c>
      <c r="K232" s="47" t="n">
        <f aca="false">IF(E232="","",E232/(E232+H232))</f>
        <v>0.66637706342311</v>
      </c>
      <c r="L232" s="76" t="n">
        <f aca="false">IF(OR(K232="",J232=""),"",(J232-K232)*100)</f>
        <v>-1.61528481764736</v>
      </c>
      <c r="M232" s="36" t="n">
        <v>2.22830071896239</v>
      </c>
      <c r="N232" s="36" t="n">
        <v>1.3179649132716</v>
      </c>
      <c r="O232" s="36" t="n">
        <f aca="false">SQRT(M232^2+N232^2)</f>
        <v>2.58889080626111</v>
      </c>
      <c r="P232" s="47" t="n">
        <f aca="false">IF(J232="","",MAX(0,J232-1.96*O232/100))</f>
        <v>0.599481955443919</v>
      </c>
      <c r="Q232" s="47" t="n">
        <f aca="false">IF(J232="","",MIN(1,J232+1.96*O232/100))</f>
        <v>0.700966475049355</v>
      </c>
      <c r="R232" s="32" t="str">
        <f aca="false">IF(L232="","",IF(ABS(L232)&lt;=O232,"Yes","No"))</f>
        <v>Yes</v>
      </c>
      <c r="S232" s="32" t="str">
        <f aca="false">IF(L232="","",IF(ABS(L232)&lt;=1.96*O232,"Yes","No"))</f>
        <v>Yes</v>
      </c>
      <c r="T232" s="66" t="n">
        <f aca="false">IF(D232="","",ROUND(SQRT(((D232+G232)*O232/100)^2+(J232*(D232+G232)*0.09272)^2),0))</f>
        <v>73</v>
      </c>
      <c r="U232" s="32"/>
    </row>
    <row r="233" customFormat="false" ht="15" hidden="false" customHeight="false" outlineLevel="0" collapsed="false">
      <c r="A233" s="32" t="s">
        <v>444</v>
      </c>
      <c r="B233" s="32" t="s">
        <v>319</v>
      </c>
      <c r="C233" s="32" t="s">
        <v>466</v>
      </c>
      <c r="D233" s="66" t="n">
        <v>921</v>
      </c>
      <c r="E233" s="66" t="n">
        <v>906</v>
      </c>
      <c r="F233" s="75" t="n">
        <f aca="false">IF(E233="","",D233-E233)</f>
        <v>15</v>
      </c>
      <c r="G233" s="66" t="n">
        <v>564</v>
      </c>
      <c r="H233" s="66" t="n">
        <v>586</v>
      </c>
      <c r="I233" s="75" t="n">
        <f aca="false">IF(H233="","",G233-H233)</f>
        <v>-22</v>
      </c>
      <c r="J233" s="47" t="n">
        <f aca="false">IF(OR(D233="",D233+G233=0),"",D233/(D233+G233))</f>
        <v>0.62020202020202</v>
      </c>
      <c r="K233" s="47" t="n">
        <f aca="false">IF(E233="","",E233/(E233+H233))</f>
        <v>0.607238605898123</v>
      </c>
      <c r="L233" s="76" t="n">
        <f aca="false">IF(OR(K233="",J233=""),"",(J233-K233)*100)</f>
        <v>1.29634143038969</v>
      </c>
      <c r="M233" s="36" t="n">
        <v>2.22450398566879</v>
      </c>
      <c r="N233" s="36" t="n">
        <v>1.3179649132716</v>
      </c>
      <c r="O233" s="36" t="n">
        <f aca="false">SQRT(M233^2+N233^2)</f>
        <v>2.58562361817635</v>
      </c>
      <c r="P233" s="47" t="n">
        <f aca="false">IF(J233="","",MAX(0,J233-1.96*O233/100))</f>
        <v>0.569523797285764</v>
      </c>
      <c r="Q233" s="47" t="n">
        <f aca="false">IF(J233="","",MIN(1,J233+1.96*O233/100))</f>
        <v>0.670880243118277</v>
      </c>
      <c r="R233" s="32" t="str">
        <f aca="false">IF(L233="","",IF(ABS(L233)&lt;=O233,"Yes","No"))</f>
        <v>Yes</v>
      </c>
      <c r="S233" s="32" t="str">
        <f aca="false">IF(L233="","",IF(ABS(L233)&lt;=1.96*O233,"Yes","No"))</f>
        <v>Yes</v>
      </c>
      <c r="T233" s="66" t="n">
        <f aca="false">IF(D233="","",ROUND(SQRT(((D233+G233)*O233/100)^2+(J233*(D233+G233)*0.07717)^2),0))</f>
        <v>81</v>
      </c>
      <c r="U233" s="32"/>
    </row>
    <row r="234" customFormat="false" ht="15" hidden="false" customHeight="false" outlineLevel="0" collapsed="false">
      <c r="A234" s="32" t="s">
        <v>444</v>
      </c>
      <c r="B234" s="32" t="s">
        <v>319</v>
      </c>
      <c r="C234" s="32" t="s">
        <v>467</v>
      </c>
      <c r="D234" s="66" t="n">
        <v>889</v>
      </c>
      <c r="E234" s="66" t="n">
        <v>954</v>
      </c>
      <c r="F234" s="75" t="n">
        <f aca="false">IF(E234="","",D234-E234)</f>
        <v>-65</v>
      </c>
      <c r="G234" s="66" t="n">
        <v>374</v>
      </c>
      <c r="H234" s="66" t="n">
        <v>416</v>
      </c>
      <c r="I234" s="75" t="n">
        <f aca="false">IF(H234="","",G234-H234)</f>
        <v>-42</v>
      </c>
      <c r="J234" s="47" t="n">
        <f aca="false">IF(OR(D234="",D234+G234=0),"",D234/(D234+G234))</f>
        <v>0.70387965162312</v>
      </c>
      <c r="K234" s="47" t="n">
        <f aca="false">IF(E234="","",E234/(E234+H234))</f>
        <v>0.696350364963504</v>
      </c>
      <c r="L234" s="76" t="n">
        <f aca="false">IF(OR(K234="",J234=""),"",(J234-K234)*100)</f>
        <v>0.752928665961594</v>
      </c>
      <c r="M234" s="36" t="n">
        <v>2.22450398566879</v>
      </c>
      <c r="N234" s="36" t="n">
        <v>1.3179649132716</v>
      </c>
      <c r="O234" s="36" t="n">
        <f aca="false">SQRT(M234^2+N234^2)</f>
        <v>2.58562361817635</v>
      </c>
      <c r="P234" s="47" t="n">
        <f aca="false">IF(J234="","",MAX(0,J234-1.96*O234/100))</f>
        <v>0.653201428706863</v>
      </c>
      <c r="Q234" s="47" t="n">
        <f aca="false">IF(J234="","",MIN(1,J234+1.96*O234/100))</f>
        <v>0.754557874539376</v>
      </c>
      <c r="R234" s="32" t="str">
        <f aca="false">IF(L234="","",IF(ABS(L234)&lt;=O234,"Yes","No"))</f>
        <v>Yes</v>
      </c>
      <c r="S234" s="32" t="str">
        <f aca="false">IF(L234="","",IF(ABS(L234)&lt;=1.96*O234,"Yes","No"))</f>
        <v>Yes</v>
      </c>
      <c r="T234" s="66" t="n">
        <f aca="false">IF(D234="","",ROUND(SQRT(((D234+G234)*O234/100)^2+(J234*(D234+G234)*0.07717)^2),0))</f>
        <v>76</v>
      </c>
      <c r="U234" s="32"/>
    </row>
    <row r="235" customFormat="false" ht="15" hidden="false" customHeight="false" outlineLevel="0" collapsed="false">
      <c r="A235" s="32" t="s">
        <v>444</v>
      </c>
      <c r="B235" s="32" t="s">
        <v>319</v>
      </c>
      <c r="C235" s="32" t="s">
        <v>468</v>
      </c>
      <c r="D235" s="66" t="n">
        <v>742</v>
      </c>
      <c r="E235" s="66" t="n">
        <v>821</v>
      </c>
      <c r="F235" s="75" t="n">
        <f aca="false">IF(E235="","",D235-E235)</f>
        <v>-79</v>
      </c>
      <c r="G235" s="66" t="n">
        <v>450</v>
      </c>
      <c r="H235" s="66" t="n">
        <v>474</v>
      </c>
      <c r="I235" s="75" t="n">
        <f aca="false">IF(H235="","",G235-H235)</f>
        <v>-24</v>
      </c>
      <c r="J235" s="47" t="n">
        <f aca="false">IF(OR(D235="",D235+G235=0),"",D235/(D235+G235))</f>
        <v>0.62248322147651</v>
      </c>
      <c r="K235" s="47" t="n">
        <f aca="false">IF(E235="","",E235/(E235+H235))</f>
        <v>0.633976833976834</v>
      </c>
      <c r="L235" s="76" t="n">
        <f aca="false">IF(OR(K235="",J235=""),"",(J235-K235)*100)</f>
        <v>-1.1493612500324</v>
      </c>
      <c r="M235" s="36" t="n">
        <v>2.22450398566879</v>
      </c>
      <c r="N235" s="36" t="n">
        <v>1.3179649132716</v>
      </c>
      <c r="O235" s="36" t="n">
        <f aca="false">SQRT(M235^2+N235^2)</f>
        <v>2.58562361817635</v>
      </c>
      <c r="P235" s="47" t="n">
        <f aca="false">IF(J235="","",MAX(0,J235-1.96*O235/100))</f>
        <v>0.571804998560254</v>
      </c>
      <c r="Q235" s="47" t="n">
        <f aca="false">IF(J235="","",MIN(1,J235+1.96*O235/100))</f>
        <v>0.673161444392767</v>
      </c>
      <c r="R235" s="32" t="str">
        <f aca="false">IF(L235="","",IF(ABS(L235)&lt;=O235,"Yes","No"))</f>
        <v>Yes</v>
      </c>
      <c r="S235" s="32" t="str">
        <f aca="false">IF(L235="","",IF(ABS(L235)&lt;=1.96*O235,"Yes","No"))</f>
        <v>Yes</v>
      </c>
      <c r="T235" s="66" t="n">
        <f aca="false">IF(D235="","",ROUND(SQRT(((D235+G235)*O235/100)^2+(J235*(D235+G235)*0.07717)^2),0))</f>
        <v>65</v>
      </c>
      <c r="U235" s="32"/>
    </row>
    <row r="236" customFormat="false" ht="15" hidden="false" customHeight="false" outlineLevel="0" collapsed="false">
      <c r="A236" s="32" t="s">
        <v>444</v>
      </c>
      <c r="B236" s="32" t="s">
        <v>319</v>
      </c>
      <c r="C236" s="32" t="s">
        <v>469</v>
      </c>
      <c r="D236" s="66" t="n">
        <v>291</v>
      </c>
      <c r="E236" s="66" t="n">
        <v>283</v>
      </c>
      <c r="F236" s="75" t="n">
        <f aca="false">IF(E236="","",D236-E236)</f>
        <v>8</v>
      </c>
      <c r="G236" s="66" t="n">
        <v>88</v>
      </c>
      <c r="H236" s="66" t="n">
        <v>110</v>
      </c>
      <c r="I236" s="75" t="n">
        <f aca="false">IF(H236="","",G236-H236)</f>
        <v>-22</v>
      </c>
      <c r="J236" s="47" t="n">
        <f aca="false">IF(OR(D236="",D236+G236=0),"",D236/(D236+G236))</f>
        <v>0.767810026385224</v>
      </c>
      <c r="K236" s="47" t="n">
        <f aca="false">IF(E236="","",E236/(E236+H236))</f>
        <v>0.720101781170484</v>
      </c>
      <c r="L236" s="76" t="n">
        <f aca="false">IF(OR(K236="",J236=""),"",(J236-K236)*100)</f>
        <v>4.77082452147407</v>
      </c>
      <c r="M236" s="36" t="n">
        <v>2.96222615270983</v>
      </c>
      <c r="N236" s="36" t="n">
        <v>1.3179649132716</v>
      </c>
      <c r="O236" s="36" t="n">
        <f aca="false">SQRT(M236^2+N236^2)</f>
        <v>3.2421929758133</v>
      </c>
      <c r="P236" s="47" t="n">
        <f aca="false">IF(J236="","",MAX(0,J236-1.96*O236/100))</f>
        <v>0.704263044059284</v>
      </c>
      <c r="Q236" s="47" t="n">
        <f aca="false">IF(J236="","",MIN(1,J236+1.96*O236/100))</f>
        <v>0.831357008711165</v>
      </c>
      <c r="R236" s="32" t="str">
        <f aca="false">IF(L236="","",IF(ABS(L236)&lt;=O236,"Yes","No"))</f>
        <v>No</v>
      </c>
      <c r="S236" s="32" t="str">
        <f aca="false">IF(L236="","",IF(ABS(L236)&lt;=1.96*O236,"Yes","No"))</f>
        <v>Yes</v>
      </c>
      <c r="T236" s="66" t="n">
        <f aca="false">IF(D236="","",ROUND(SQRT(((D236+G236)*O236/100)^2+(J236*(D236+G236)*0.14577)^2),0))</f>
        <v>44</v>
      </c>
      <c r="U236" s="32"/>
    </row>
    <row r="237" customFormat="false" ht="15" hidden="false" customHeight="false" outlineLevel="0" collapsed="false">
      <c r="A237" s="32" t="s">
        <v>444</v>
      </c>
      <c r="B237" s="32" t="s">
        <v>319</v>
      </c>
      <c r="C237" s="32" t="s">
        <v>470</v>
      </c>
      <c r="D237" s="66" t="n">
        <v>510</v>
      </c>
      <c r="E237" s="66" t="n">
        <v>450</v>
      </c>
      <c r="F237" s="75" t="n">
        <f aca="false">IF(E237="","",D237-E237)</f>
        <v>60</v>
      </c>
      <c r="G237" s="66" t="n">
        <v>145</v>
      </c>
      <c r="H237" s="66" t="n">
        <v>179</v>
      </c>
      <c r="I237" s="75" t="n">
        <f aca="false">IF(H237="","",G237-H237)</f>
        <v>-34</v>
      </c>
      <c r="J237" s="47" t="n">
        <f aca="false">IF(OR(D237="",D237+G237=0),"",D237/(D237+G237))</f>
        <v>0.778625954198473</v>
      </c>
      <c r="K237" s="47" t="n">
        <f aca="false">IF(E237="","",E237/(E237+H237))</f>
        <v>0.715421303656598</v>
      </c>
      <c r="L237" s="76" t="n">
        <f aca="false">IF(OR(K237="",J237=""),"",(J237-K237)*100)</f>
        <v>6.32046505418755</v>
      </c>
      <c r="M237" s="36" t="n">
        <v>2.96222615270983</v>
      </c>
      <c r="N237" s="36" t="n">
        <v>1.3179649132716</v>
      </c>
      <c r="O237" s="36" t="n">
        <f aca="false">SQRT(M237^2+N237^2)</f>
        <v>3.2421929758133</v>
      </c>
      <c r="P237" s="47" t="n">
        <f aca="false">IF(J237="","",MAX(0,J237-1.96*O237/100))</f>
        <v>0.715078971872533</v>
      </c>
      <c r="Q237" s="47" t="n">
        <f aca="false">IF(J237="","",MIN(1,J237+1.96*O237/100))</f>
        <v>0.842172936524414</v>
      </c>
      <c r="R237" s="32" t="str">
        <f aca="false">IF(L237="","",IF(ABS(L237)&lt;=O237,"Yes","No"))</f>
        <v>No</v>
      </c>
      <c r="S237" s="32" t="str">
        <f aca="false">IF(L237="","",IF(ABS(L237)&lt;=1.96*O237,"Yes","No"))</f>
        <v>Yes</v>
      </c>
      <c r="T237" s="66" t="n">
        <f aca="false">IF(D237="","",ROUND(SQRT(((D237+G237)*O237/100)^2+(J237*(D237+G237)*0.14577)^2),0))</f>
        <v>77</v>
      </c>
      <c r="U237" s="32"/>
    </row>
    <row r="238" customFormat="false" ht="15" hidden="false" customHeight="false" outlineLevel="0" collapsed="false">
      <c r="A238" s="32" t="s">
        <v>444</v>
      </c>
      <c r="B238" s="32" t="s">
        <v>319</v>
      </c>
      <c r="C238" s="32" t="s">
        <v>471</v>
      </c>
      <c r="D238" s="66" t="n">
        <v>505</v>
      </c>
      <c r="E238" s="66" t="n">
        <v>442</v>
      </c>
      <c r="F238" s="75" t="n">
        <f aca="false">IF(E238="","",D238-E238)</f>
        <v>63</v>
      </c>
      <c r="G238" s="66" t="n">
        <v>161</v>
      </c>
      <c r="H238" s="66" t="n">
        <v>161</v>
      </c>
      <c r="I238" s="75" t="n">
        <f aca="false">IF(H238="","",G238-H238)</f>
        <v>0</v>
      </c>
      <c r="J238" s="47" t="n">
        <f aca="false">IF(OR(D238="",D238+G238=0),"",D238/(D238+G238))</f>
        <v>0.758258258258258</v>
      </c>
      <c r="K238" s="47" t="n">
        <f aca="false">IF(E238="","",E238/(E238+H238))</f>
        <v>0.733001658374793</v>
      </c>
      <c r="L238" s="76" t="n">
        <f aca="false">IF(OR(K238="",J238=""),"",(J238-K238)*100)</f>
        <v>2.52565998834655</v>
      </c>
      <c r="M238" s="36" t="n">
        <v>2.96222615270983</v>
      </c>
      <c r="N238" s="36" t="n">
        <v>1.3179649132716</v>
      </c>
      <c r="O238" s="36" t="n">
        <f aca="false">SQRT(M238^2+N238^2)</f>
        <v>3.2421929758133</v>
      </c>
      <c r="P238" s="47" t="n">
        <f aca="false">IF(J238="","",MAX(0,J238-1.96*O238/100))</f>
        <v>0.694711275932318</v>
      </c>
      <c r="Q238" s="47" t="n">
        <f aca="false">IF(J238="","",MIN(1,J238+1.96*O238/100))</f>
        <v>0.821805240584199</v>
      </c>
      <c r="R238" s="32" t="str">
        <f aca="false">IF(L238="","",IF(ABS(L238)&lt;=O238,"Yes","No"))</f>
        <v>Yes</v>
      </c>
      <c r="S238" s="32" t="str">
        <f aca="false">IF(L238="","",IF(ABS(L238)&lt;=1.96*O238,"Yes","No"))</f>
        <v>Yes</v>
      </c>
      <c r="T238" s="66" t="n">
        <f aca="false">IF(D238="","",ROUND(SQRT(((D238+G238)*O238/100)^2+(J238*(D238+G238)*0.14577)^2),0))</f>
        <v>77</v>
      </c>
      <c r="U238" s="32"/>
    </row>
    <row r="239" customFormat="false" ht="15" hidden="false" customHeight="false" outlineLevel="0" collapsed="false">
      <c r="A239" s="32" t="s">
        <v>444</v>
      </c>
      <c r="B239" s="32" t="s">
        <v>319</v>
      </c>
      <c r="C239" s="32" t="s">
        <v>472</v>
      </c>
      <c r="D239" s="66" t="n">
        <v>710</v>
      </c>
      <c r="E239" s="66" t="n">
        <v>599</v>
      </c>
      <c r="F239" s="75" t="n">
        <f aca="false">IF(E239="","",D239-E239)</f>
        <v>111</v>
      </c>
      <c r="G239" s="66" t="n">
        <v>197</v>
      </c>
      <c r="H239" s="66" t="n">
        <v>203</v>
      </c>
      <c r="I239" s="75" t="n">
        <f aca="false">IF(H239="","",G239-H239)</f>
        <v>-6</v>
      </c>
      <c r="J239" s="47" t="n">
        <f aca="false">IF(OR(D239="",D239+G239=0),"",D239/(D239+G239))</f>
        <v>0.782800441014333</v>
      </c>
      <c r="K239" s="47" t="n">
        <f aca="false">IF(E239="","",E239/(E239+H239))</f>
        <v>0.746882793017456</v>
      </c>
      <c r="L239" s="76" t="n">
        <f aca="false">IF(OR(K239="",J239=""),"",(J239-K239)*100)</f>
        <v>3.59176479968766</v>
      </c>
      <c r="M239" s="36" t="n">
        <v>2.22830071896239</v>
      </c>
      <c r="N239" s="36" t="n">
        <v>1.3179649132716</v>
      </c>
      <c r="O239" s="36" t="n">
        <f aca="false">SQRT(M239^2+N239^2)</f>
        <v>2.58889080626111</v>
      </c>
      <c r="P239" s="47" t="n">
        <f aca="false">IF(J239="","",MAX(0,J239-1.96*O239/100))</f>
        <v>0.732058181211615</v>
      </c>
      <c r="Q239" s="47" t="n">
        <f aca="false">IF(J239="","",MIN(1,J239+1.96*O239/100))</f>
        <v>0.833542700817051</v>
      </c>
      <c r="R239" s="32" t="str">
        <f aca="false">IF(L239="","",IF(ABS(L239)&lt;=O239,"Yes","No"))</f>
        <v>No</v>
      </c>
      <c r="S239" s="32" t="str">
        <f aca="false">IF(L239="","",IF(ABS(L239)&lt;=1.96*O239,"Yes","No"))</f>
        <v>Yes</v>
      </c>
      <c r="T239" s="66" t="n">
        <f aca="false">IF(D239="","",ROUND(SQRT(((D239+G239)*O239/100)^2+(J239*(D239+G239)*0.09272)^2),0))</f>
        <v>70</v>
      </c>
      <c r="U239" s="32"/>
    </row>
    <row r="240" customFormat="false" ht="15" hidden="false" customHeight="false" outlineLevel="0" collapsed="false">
      <c r="A240" s="32" t="s">
        <v>444</v>
      </c>
      <c r="B240" s="32" t="s">
        <v>319</v>
      </c>
      <c r="C240" s="32" t="s">
        <v>473</v>
      </c>
      <c r="D240" s="66" t="n">
        <v>916</v>
      </c>
      <c r="E240" s="66" t="n">
        <v>1506</v>
      </c>
      <c r="F240" s="75" t="n">
        <f aca="false">IF(E240="","",D240-E240)</f>
        <v>-590</v>
      </c>
      <c r="G240" s="66" t="n">
        <v>231</v>
      </c>
      <c r="H240" s="66" t="n">
        <v>338</v>
      </c>
      <c r="I240" s="75" t="n">
        <f aca="false">IF(H240="","",G240-H240)</f>
        <v>-107</v>
      </c>
      <c r="J240" s="47" t="n">
        <f aca="false">IF(OR(D240="",D240+G240=0),"",D240/(D240+G240))</f>
        <v>0.798605056669573</v>
      </c>
      <c r="K240" s="47" t="n">
        <f aca="false">IF(E240="","",E240/(E240+H240))</f>
        <v>0.816702819956616</v>
      </c>
      <c r="L240" s="76" t="n">
        <f aca="false">IF(OR(K240="",J240=""),"",(J240-K240)*100)</f>
        <v>-1.80977632870433</v>
      </c>
      <c r="M240" s="36" t="n">
        <v>2.22830071896239</v>
      </c>
      <c r="N240" s="36" t="n">
        <v>1.3179649132716</v>
      </c>
      <c r="O240" s="36" t="n">
        <f aca="false">SQRT(M240^2+N240^2)</f>
        <v>2.58889080626111</v>
      </c>
      <c r="P240" s="47" t="n">
        <f aca="false">IF(J240="","",MAX(0,J240-1.96*O240/100))</f>
        <v>0.747862796866855</v>
      </c>
      <c r="Q240" s="47" t="n">
        <f aca="false">IF(J240="","",MIN(1,J240+1.96*O240/100))</f>
        <v>0.849347316472291</v>
      </c>
      <c r="R240" s="32" t="str">
        <f aca="false">IF(L240="","",IF(ABS(L240)&lt;=O240,"Yes","No"))</f>
        <v>Yes</v>
      </c>
      <c r="S240" s="32" t="str">
        <f aca="false">IF(L240="","",IF(ABS(L240)&lt;=1.96*O240,"Yes","No"))</f>
        <v>Yes</v>
      </c>
      <c r="T240" s="66" t="n">
        <f aca="false">IF(D240="","",ROUND(SQRT(((D240+G240)*O240/100)^2+(J240*(D240+G240)*0.09272)^2),0))</f>
        <v>90</v>
      </c>
      <c r="U240" s="32"/>
    </row>
    <row r="241" customFormat="false" ht="15" hidden="false" customHeight="false" outlineLevel="0" collapsed="false">
      <c r="A241" s="32" t="s">
        <v>444</v>
      </c>
      <c r="B241" s="32" t="s">
        <v>319</v>
      </c>
      <c r="C241" s="32" t="s">
        <v>474</v>
      </c>
      <c r="D241" s="66" t="n">
        <v>747</v>
      </c>
      <c r="E241" s="66" t="n">
        <v>645</v>
      </c>
      <c r="F241" s="75" t="n">
        <f aca="false">IF(E241="","",D241-E241)</f>
        <v>102</v>
      </c>
      <c r="G241" s="66" t="n">
        <v>203</v>
      </c>
      <c r="H241" s="66" t="n">
        <v>243</v>
      </c>
      <c r="I241" s="75" t="n">
        <f aca="false">IF(H241="","",G241-H241)</f>
        <v>-40</v>
      </c>
      <c r="J241" s="47" t="n">
        <f aca="false">IF(OR(D241="",D241+G241=0),"",D241/(D241+G241))</f>
        <v>0.786315789473684</v>
      </c>
      <c r="K241" s="47" t="n">
        <f aca="false">IF(E241="","",E241/(E241+H241))</f>
        <v>0.726351351351351</v>
      </c>
      <c r="L241" s="76" t="n">
        <f aca="false">IF(OR(K241="",J241=""),"",(J241-K241)*100)</f>
        <v>5.99644381223329</v>
      </c>
      <c r="M241" s="36" t="n">
        <v>2.22830071896239</v>
      </c>
      <c r="N241" s="36" t="n">
        <v>1.3179649132716</v>
      </c>
      <c r="O241" s="36" t="n">
        <f aca="false">SQRT(M241^2+N241^2)</f>
        <v>2.58889080626111</v>
      </c>
      <c r="P241" s="47" t="n">
        <f aca="false">IF(J241="","",MAX(0,J241-1.96*O241/100))</f>
        <v>0.735573529670967</v>
      </c>
      <c r="Q241" s="47" t="n">
        <f aca="false">IF(J241="","",MIN(1,J241+1.96*O241/100))</f>
        <v>0.837058049276402</v>
      </c>
      <c r="R241" s="32" t="str">
        <f aca="false">IF(L241="","",IF(ABS(L241)&lt;=O241,"Yes","No"))</f>
        <v>No</v>
      </c>
      <c r="S241" s="32" t="str">
        <f aca="false">IF(L241="","",IF(ABS(L241)&lt;=1.96*O241,"Yes","No"))</f>
        <v>No</v>
      </c>
      <c r="T241" s="66" t="n">
        <f aca="false">IF(D241="","",ROUND(SQRT(((D241+G241)*O241/100)^2+(J241*(D241+G241)*0.09272)^2),0))</f>
        <v>73</v>
      </c>
      <c r="U241" s="32"/>
    </row>
    <row r="242" customFormat="false" ht="15" hidden="false" customHeight="false" outlineLevel="0" collapsed="false">
      <c r="A242" s="32" t="s">
        <v>444</v>
      </c>
      <c r="B242" s="32" t="s">
        <v>319</v>
      </c>
      <c r="C242" s="32" t="s">
        <v>475</v>
      </c>
      <c r="D242" s="66" t="n">
        <v>708</v>
      </c>
      <c r="E242" s="66" t="n">
        <v>628</v>
      </c>
      <c r="F242" s="75" t="n">
        <f aca="false">IF(E242="","",D242-E242)</f>
        <v>80</v>
      </c>
      <c r="G242" s="66" t="n">
        <v>206</v>
      </c>
      <c r="H242" s="66" t="n">
        <v>267</v>
      </c>
      <c r="I242" s="75" t="n">
        <f aca="false">IF(H242="","",G242-H242)</f>
        <v>-61</v>
      </c>
      <c r="J242" s="47" t="n">
        <f aca="false">IF(OR(D242="",D242+G242=0),"",D242/(D242+G242))</f>
        <v>0.774617067833698</v>
      </c>
      <c r="K242" s="47" t="n">
        <f aca="false">IF(E242="","",E242/(E242+H242))</f>
        <v>0.701675977653631</v>
      </c>
      <c r="L242" s="76" t="n">
        <f aca="false">IF(OR(K242="",J242=""),"",(J242-K242)*100)</f>
        <v>7.29410901800667</v>
      </c>
      <c r="M242" s="36" t="n">
        <v>2.22830071896239</v>
      </c>
      <c r="N242" s="36" t="n">
        <v>1.3179649132716</v>
      </c>
      <c r="O242" s="36" t="n">
        <f aca="false">SQRT(M242^2+N242^2)</f>
        <v>2.58889080626111</v>
      </c>
      <c r="P242" s="47" t="n">
        <f aca="false">IF(J242="","",MAX(0,J242-1.96*O242/100))</f>
        <v>0.72387480803098</v>
      </c>
      <c r="Q242" s="47" t="n">
        <f aca="false">IF(J242="","",MIN(1,J242+1.96*O242/100))</f>
        <v>0.825359327636416</v>
      </c>
      <c r="R242" s="32" t="str">
        <f aca="false">IF(L242="","",IF(ABS(L242)&lt;=O242,"Yes","No"))</f>
        <v>No</v>
      </c>
      <c r="S242" s="32" t="str">
        <f aca="false">IF(L242="","",IF(ABS(L242)&lt;=1.96*O242,"Yes","No"))</f>
        <v>No</v>
      </c>
      <c r="T242" s="66" t="n">
        <f aca="false">IF(D242="","",ROUND(SQRT(((D242+G242)*O242/100)^2+(J242*(D242+G242)*0.09272)^2),0))</f>
        <v>70</v>
      </c>
      <c r="U242" s="32"/>
    </row>
    <row r="243" customFormat="false" ht="15" hidden="false" customHeight="false" outlineLevel="0" collapsed="false">
      <c r="A243" s="32" t="s">
        <v>444</v>
      </c>
      <c r="B243" s="32" t="s">
        <v>319</v>
      </c>
      <c r="C243" s="32" t="s">
        <v>476</v>
      </c>
      <c r="D243" s="66" t="n">
        <v>416</v>
      </c>
      <c r="E243" s="66" t="n">
        <v>473</v>
      </c>
      <c r="F243" s="75" t="n">
        <f aca="false">IF(E243="","",D243-E243)</f>
        <v>-57</v>
      </c>
      <c r="G243" s="66" t="n">
        <v>175</v>
      </c>
      <c r="H243" s="66" t="n">
        <v>153</v>
      </c>
      <c r="I243" s="75" t="n">
        <f aca="false">IF(H243="","",G243-H243)</f>
        <v>22</v>
      </c>
      <c r="J243" s="47" t="n">
        <f aca="false">IF(OR(D243="",D243+G243=0),"",D243/(D243+G243))</f>
        <v>0.703891708967851</v>
      </c>
      <c r="K243" s="47" t="n">
        <f aca="false">IF(E243="","",E243/(E243+H243))</f>
        <v>0.755591054313099</v>
      </c>
      <c r="L243" s="76" t="n">
        <f aca="false">IF(OR(K243="",J243=""),"",(J243-K243)*100)</f>
        <v>-5.16993453452479</v>
      </c>
      <c r="M243" s="36" t="n">
        <v>2.96222615270983</v>
      </c>
      <c r="N243" s="36" t="n">
        <v>1.3179649132716</v>
      </c>
      <c r="O243" s="36" t="n">
        <f aca="false">SQRT(M243^2+N243^2)</f>
        <v>3.2421929758133</v>
      </c>
      <c r="P243" s="47" t="n">
        <f aca="false">IF(J243="","",MAX(0,J243-1.96*O243/100))</f>
        <v>0.64034472664191</v>
      </c>
      <c r="Q243" s="47" t="n">
        <f aca="false">IF(J243="","",MIN(1,J243+1.96*O243/100))</f>
        <v>0.767438691293792</v>
      </c>
      <c r="R243" s="32" t="str">
        <f aca="false">IF(L243="","",IF(ABS(L243)&lt;=O243,"Yes","No"))</f>
        <v>No</v>
      </c>
      <c r="S243" s="32" t="str">
        <f aca="false">IF(L243="","",IF(ABS(L243)&lt;=1.96*O243,"Yes","No"))</f>
        <v>Yes</v>
      </c>
      <c r="T243" s="66" t="n">
        <f aca="false">IF(D243="","",ROUND(SQRT(((D243+G243)*O243/100)^2+(J243*(D243+G243)*0.14577)^2),0))</f>
        <v>64</v>
      </c>
      <c r="U243" s="32"/>
    </row>
    <row r="244" customFormat="false" ht="15" hidden="false" customHeight="false" outlineLevel="0" collapsed="false">
      <c r="A244" s="32" t="s">
        <v>444</v>
      </c>
      <c r="B244" s="32" t="s">
        <v>319</v>
      </c>
      <c r="C244" s="32" t="s">
        <v>477</v>
      </c>
      <c r="D244" s="66" t="n">
        <v>759</v>
      </c>
      <c r="E244" s="66" t="n">
        <v>745</v>
      </c>
      <c r="F244" s="75" t="n">
        <f aca="false">IF(E244="","",D244-E244)</f>
        <v>14</v>
      </c>
      <c r="G244" s="66" t="n">
        <v>298</v>
      </c>
      <c r="H244" s="66" t="n">
        <v>301</v>
      </c>
      <c r="I244" s="75" t="n">
        <f aca="false">IF(H244="","",G244-H244)</f>
        <v>-3</v>
      </c>
      <c r="J244" s="47" t="n">
        <f aca="false">IF(OR(D244="",D244+G244=0),"",D244/(D244+G244))</f>
        <v>0.718070009460738</v>
      </c>
      <c r="K244" s="47" t="n">
        <f aca="false">IF(E244="","",E244/(E244+H244))</f>
        <v>0.712237093690249</v>
      </c>
      <c r="L244" s="76" t="n">
        <f aca="false">IF(OR(K244="",J244=""),"",(J244-K244)*100)</f>
        <v>0.583291577048939</v>
      </c>
      <c r="M244" s="36" t="n">
        <v>2.22830071896239</v>
      </c>
      <c r="N244" s="36" t="n">
        <v>1.3179649132716</v>
      </c>
      <c r="O244" s="36" t="n">
        <f aca="false">SQRT(M244^2+N244^2)</f>
        <v>2.58889080626111</v>
      </c>
      <c r="P244" s="47" t="n">
        <f aca="false">IF(J244="","",MAX(0,J244-1.96*O244/100))</f>
        <v>0.66732774965802</v>
      </c>
      <c r="Q244" s="47" t="n">
        <f aca="false">IF(J244="","",MIN(1,J244+1.96*O244/100))</f>
        <v>0.768812269263456</v>
      </c>
      <c r="R244" s="32" t="str">
        <f aca="false">IF(L244="","",IF(ABS(L244)&lt;=O244,"Yes","No"))</f>
        <v>Yes</v>
      </c>
      <c r="S244" s="32" t="str">
        <f aca="false">IF(L244="","",IF(ABS(L244)&lt;=1.96*O244,"Yes","No"))</f>
        <v>Yes</v>
      </c>
      <c r="T244" s="66" t="n">
        <f aca="false">IF(D244="","",ROUND(SQRT(((D244+G244)*O244/100)^2+(J244*(D244+G244)*0.09272)^2),0))</f>
        <v>76</v>
      </c>
      <c r="U244" s="32"/>
    </row>
    <row r="245" customFormat="false" ht="15" hidden="false" customHeight="false" outlineLevel="0" collapsed="false">
      <c r="A245" s="32" t="s">
        <v>444</v>
      </c>
      <c r="B245" s="32" t="s">
        <v>319</v>
      </c>
      <c r="C245" s="32" t="s">
        <v>478</v>
      </c>
      <c r="D245" s="66" t="n">
        <v>674</v>
      </c>
      <c r="E245" s="66" t="n">
        <v>682</v>
      </c>
      <c r="F245" s="75" t="n">
        <f aca="false">IF(E245="","",D245-E245)</f>
        <v>-8</v>
      </c>
      <c r="G245" s="66" t="n">
        <v>293</v>
      </c>
      <c r="H245" s="66" t="n">
        <v>313</v>
      </c>
      <c r="I245" s="75" t="n">
        <f aca="false">IF(H245="","",G245-H245)</f>
        <v>-20</v>
      </c>
      <c r="J245" s="47" t="n">
        <f aca="false">IF(OR(D245="",D245+G245=0),"",D245/(D245+G245))</f>
        <v>0.697001034126163</v>
      </c>
      <c r="K245" s="47" t="n">
        <f aca="false">IF(E245="","",E245/(E245+H245))</f>
        <v>0.685427135678392</v>
      </c>
      <c r="L245" s="76" t="n">
        <f aca="false">IF(OR(K245="",J245=""),"",(J245-K245)*100)</f>
        <v>1.15738984477715</v>
      </c>
      <c r="M245" s="36" t="n">
        <v>2.22830071896239</v>
      </c>
      <c r="N245" s="36" t="n">
        <v>1.3179649132716</v>
      </c>
      <c r="O245" s="36" t="n">
        <f aca="false">SQRT(M245^2+N245^2)</f>
        <v>2.58889080626111</v>
      </c>
      <c r="P245" s="47" t="n">
        <f aca="false">IF(J245="","",MAX(0,J245-1.96*O245/100))</f>
        <v>0.646258774323446</v>
      </c>
      <c r="Q245" s="47" t="n">
        <f aca="false">IF(J245="","",MIN(1,J245+1.96*O245/100))</f>
        <v>0.747743293928881</v>
      </c>
      <c r="R245" s="32" t="str">
        <f aca="false">IF(L245="","",IF(ABS(L245)&lt;=O245,"Yes","No"))</f>
        <v>Yes</v>
      </c>
      <c r="S245" s="32" t="str">
        <f aca="false">IF(L245="","",IF(ABS(L245)&lt;=1.96*O245,"Yes","No"))</f>
        <v>Yes</v>
      </c>
      <c r="T245" s="66" t="n">
        <f aca="false">IF(D245="","",ROUND(SQRT(((D245+G245)*O245/100)^2+(J245*(D245+G245)*0.09272)^2),0))</f>
        <v>67</v>
      </c>
      <c r="U245" s="32"/>
    </row>
    <row r="246" customFormat="false" ht="15" hidden="false" customHeight="false" outlineLevel="0" collapsed="false">
      <c r="A246" s="32" t="s">
        <v>444</v>
      </c>
      <c r="B246" s="32" t="s">
        <v>319</v>
      </c>
      <c r="C246" s="32" t="s">
        <v>479</v>
      </c>
      <c r="D246" s="66" t="n">
        <v>683</v>
      </c>
      <c r="E246" s="66" t="n">
        <v>711</v>
      </c>
      <c r="F246" s="75" t="n">
        <f aca="false">IF(E246="","",D246-E246)</f>
        <v>-28</v>
      </c>
      <c r="G246" s="66" t="n">
        <v>340</v>
      </c>
      <c r="H246" s="66" t="n">
        <v>341</v>
      </c>
      <c r="I246" s="75" t="n">
        <f aca="false">IF(H246="","",G246-H246)</f>
        <v>-1</v>
      </c>
      <c r="J246" s="47" t="n">
        <f aca="false">IF(OR(D246="",D246+G246=0),"",D246/(D246+G246))</f>
        <v>0.667644183773216</v>
      </c>
      <c r="K246" s="47" t="n">
        <f aca="false">IF(E246="","",E246/(E246+H246))</f>
        <v>0.675855513307985</v>
      </c>
      <c r="L246" s="76" t="n">
        <f aca="false">IF(OR(K246="",J246=""),"",(J246-K246)*100)</f>
        <v>-0.821132953476877</v>
      </c>
      <c r="M246" s="36" t="n">
        <v>2.22830071896239</v>
      </c>
      <c r="N246" s="36" t="n">
        <v>1.3179649132716</v>
      </c>
      <c r="O246" s="36" t="n">
        <f aca="false">SQRT(M246^2+N246^2)</f>
        <v>2.58889080626111</v>
      </c>
      <c r="P246" s="47" t="n">
        <f aca="false">IF(J246="","",MAX(0,J246-1.96*O246/100))</f>
        <v>0.616901923970498</v>
      </c>
      <c r="Q246" s="47" t="n">
        <f aca="false">IF(J246="","",MIN(1,J246+1.96*O246/100))</f>
        <v>0.718386443575934</v>
      </c>
      <c r="R246" s="32" t="str">
        <f aca="false">IF(L246="","",IF(ABS(L246)&lt;=O246,"Yes","No"))</f>
        <v>Yes</v>
      </c>
      <c r="S246" s="32" t="str">
        <f aca="false">IF(L246="","",IF(ABS(L246)&lt;=1.96*O246,"Yes","No"))</f>
        <v>Yes</v>
      </c>
      <c r="T246" s="66" t="n">
        <f aca="false">IF(D246="","",ROUND(SQRT(((D246+G246)*O246/100)^2+(J246*(D246+G246)*0.09272)^2),0))</f>
        <v>69</v>
      </c>
      <c r="U246" s="32"/>
    </row>
    <row r="247" customFormat="false" ht="15" hidden="false" customHeight="false" outlineLevel="0" collapsed="false">
      <c r="A247" s="32" t="s">
        <v>444</v>
      </c>
      <c r="B247" s="32" t="s">
        <v>319</v>
      </c>
      <c r="C247" s="32" t="s">
        <v>480</v>
      </c>
      <c r="D247" s="66" t="n">
        <v>306</v>
      </c>
      <c r="E247" s="66"/>
      <c r="F247" s="75" t="str">
        <f aca="false">IF(E247="","",D247-E247)</f>
        <v/>
      </c>
      <c r="G247" s="66" t="n">
        <v>161</v>
      </c>
      <c r="H247" s="66"/>
      <c r="I247" s="75" t="str">
        <f aca="false">IF(H247="","",G247-H247)</f>
        <v/>
      </c>
      <c r="J247" s="47" t="n">
        <f aca="false">IF(OR(D247="",D247+G247=0),"",D247/(D247+G247))</f>
        <v>0.65524625267666</v>
      </c>
      <c r="K247" s="47" t="str">
        <f aca="false">IF(E247="","",E247/(E247+H247))</f>
        <v/>
      </c>
      <c r="L247" s="76" t="str">
        <f aca="false">IF(OR(K247="",J247=""),"",(J247-K247)*100)</f>
        <v/>
      </c>
      <c r="M247" s="36" t="n">
        <v>2.96222615270983</v>
      </c>
      <c r="N247" s="36" t="n">
        <v>1.3179649132716</v>
      </c>
      <c r="O247" s="36" t="n">
        <f aca="false">SQRT(M247^2+N247^2)</f>
        <v>3.2421929758133</v>
      </c>
      <c r="P247" s="47" t="n">
        <f aca="false">IF(J247="","",MAX(0,J247-1.96*O247/100))</f>
        <v>0.591699270350719</v>
      </c>
      <c r="Q247" s="47" t="n">
        <f aca="false">IF(J247="","",MIN(1,J247+1.96*O247/100))</f>
        <v>0.7187932350026</v>
      </c>
      <c r="R247" s="32" t="str">
        <f aca="false">IF(L247="","",IF(ABS(L247)&lt;=O247,"Yes","No"))</f>
        <v/>
      </c>
      <c r="S247" s="32" t="str">
        <f aca="false">IF(L247="","",IF(ABS(L247)&lt;=1.96*O247,"Yes","No"))</f>
        <v/>
      </c>
      <c r="T247" s="66" t="n">
        <f aca="false">IF(D247="","",ROUND(SQRT(((D247+G247)*O247/100)^2+(J247*(D247+G247)*0.14577)^2),0))</f>
        <v>47</v>
      </c>
      <c r="U247" s="32" t="s">
        <v>762</v>
      </c>
    </row>
    <row r="248" customFormat="false" ht="15" hidden="false" customHeight="false" outlineLevel="0" collapsed="false">
      <c r="A248" s="32" t="s">
        <v>444</v>
      </c>
      <c r="B248" s="32" t="s">
        <v>481</v>
      </c>
      <c r="C248" s="32" t="s">
        <v>482</v>
      </c>
      <c r="D248" s="66" t="n">
        <v>420</v>
      </c>
      <c r="E248" s="66" t="n">
        <v>466</v>
      </c>
      <c r="F248" s="75" t="n">
        <f aca="false">IF(E248="","",D248-E248)</f>
        <v>-46</v>
      </c>
      <c r="G248" s="66" t="n">
        <v>430</v>
      </c>
      <c r="H248" s="66" t="n">
        <v>405</v>
      </c>
      <c r="I248" s="75" t="n">
        <f aca="false">IF(H248="","",G248-H248)</f>
        <v>25</v>
      </c>
      <c r="J248" s="47" t="n">
        <f aca="false">IF(OR(D248="",D248+G248=0),"",D248/(D248+G248))</f>
        <v>0.494117647058824</v>
      </c>
      <c r="K248" s="47" t="n">
        <f aca="false">IF(E248="","",E248/(E248+H248))</f>
        <v>0.535017221584386</v>
      </c>
      <c r="L248" s="76" t="n">
        <f aca="false">IF(OR(K248="",J248=""),"",(J248-K248)*100)</f>
        <v>-4.08995745255623</v>
      </c>
      <c r="M248" s="36" t="n">
        <v>2.22830071896239</v>
      </c>
      <c r="N248" s="36" t="n">
        <v>1.3179649132716</v>
      </c>
      <c r="O248" s="36" t="n">
        <f aca="false">SQRT(M248^2+N248^2)</f>
        <v>2.58889080626111</v>
      </c>
      <c r="P248" s="47" t="n">
        <f aca="false">IF(J248="","",MAX(0,J248-1.96*O248/100))</f>
        <v>0.443375387256106</v>
      </c>
      <c r="Q248" s="47" t="n">
        <f aca="false">IF(J248="","",MIN(1,J248+1.96*O248/100))</f>
        <v>0.544859906861541</v>
      </c>
      <c r="R248" s="32" t="str">
        <f aca="false">IF(L248="","",IF(ABS(L248)&lt;=O248,"Yes","No"))</f>
        <v>No</v>
      </c>
      <c r="S248" s="32" t="str">
        <f aca="false">IF(L248="","",IF(ABS(L248)&lt;=1.96*O248,"Yes","No"))</f>
        <v>Yes</v>
      </c>
      <c r="T248" s="66" t="n">
        <f aca="false">IF(D248="","",ROUND(SQRT(((D248+G248)*O248/100)^2+(J248*(D248+G248)*0.09272)^2),0))</f>
        <v>45</v>
      </c>
      <c r="U248" s="32"/>
    </row>
    <row r="249" customFormat="false" ht="15" hidden="false" customHeight="false" outlineLevel="0" collapsed="false">
      <c r="A249" s="32" t="s">
        <v>444</v>
      </c>
      <c r="B249" s="32" t="s">
        <v>481</v>
      </c>
      <c r="C249" s="32" t="s">
        <v>483</v>
      </c>
      <c r="D249" s="66" t="n">
        <v>547</v>
      </c>
      <c r="E249" s="66" t="n">
        <v>552</v>
      </c>
      <c r="F249" s="75" t="n">
        <f aca="false">IF(E249="","",D249-E249)</f>
        <v>-5</v>
      </c>
      <c r="G249" s="66" t="n">
        <v>546</v>
      </c>
      <c r="H249" s="66" t="n">
        <v>506</v>
      </c>
      <c r="I249" s="75" t="n">
        <f aca="false">IF(H249="","",G249-H249)</f>
        <v>40</v>
      </c>
      <c r="J249" s="47" t="n">
        <f aca="false">IF(OR(D249="",D249+G249=0),"",D249/(D249+G249))</f>
        <v>0.500457456541629</v>
      </c>
      <c r="K249" s="47" t="n">
        <f aca="false">IF(E249="","",E249/(E249+H249))</f>
        <v>0.521739130434783</v>
      </c>
      <c r="L249" s="76" t="n">
        <f aca="false">IF(OR(K249="",J249=""),"",(J249-K249)*100)</f>
        <v>-2.12816738931541</v>
      </c>
      <c r="M249" s="36" t="n">
        <v>2.22830071896239</v>
      </c>
      <c r="N249" s="36" t="n">
        <v>1.3179649132716</v>
      </c>
      <c r="O249" s="36" t="n">
        <f aca="false">SQRT(M249^2+N249^2)</f>
        <v>2.58889080626111</v>
      </c>
      <c r="P249" s="47" t="n">
        <f aca="false">IF(J249="","",MAX(0,J249-1.96*O249/100))</f>
        <v>0.449715196738911</v>
      </c>
      <c r="Q249" s="47" t="n">
        <f aca="false">IF(J249="","",MIN(1,J249+1.96*O249/100))</f>
        <v>0.551199716344346</v>
      </c>
      <c r="R249" s="32" t="str">
        <f aca="false">IF(L249="","",IF(ABS(L249)&lt;=O249,"Yes","No"))</f>
        <v>Yes</v>
      </c>
      <c r="S249" s="32" t="str">
        <f aca="false">IF(L249="","",IF(ABS(L249)&lt;=1.96*O249,"Yes","No"))</f>
        <v>Yes</v>
      </c>
      <c r="T249" s="66" t="n">
        <f aca="false">IF(D249="","",ROUND(SQRT(((D249+G249)*O249/100)^2+(J249*(D249+G249)*0.09272)^2),0))</f>
        <v>58</v>
      </c>
      <c r="U249" s="32"/>
    </row>
    <row r="250" customFormat="false" ht="15" hidden="false" customHeight="false" outlineLevel="0" collapsed="false">
      <c r="A250" s="32" t="s">
        <v>444</v>
      </c>
      <c r="B250" s="32" t="s">
        <v>481</v>
      </c>
      <c r="C250" s="32" t="s">
        <v>484</v>
      </c>
      <c r="D250" s="66" t="n">
        <v>682</v>
      </c>
      <c r="E250" s="66" t="n">
        <v>722</v>
      </c>
      <c r="F250" s="75" t="n">
        <f aca="false">IF(E250="","",D250-E250)</f>
        <v>-40</v>
      </c>
      <c r="G250" s="66" t="n">
        <v>564</v>
      </c>
      <c r="H250" s="66" t="n">
        <v>596</v>
      </c>
      <c r="I250" s="75" t="n">
        <f aca="false">IF(H250="","",G250-H250)</f>
        <v>-32</v>
      </c>
      <c r="J250" s="47" t="n">
        <f aca="false">IF(OR(D250="",D250+G250=0),"",D250/(D250+G250))</f>
        <v>0.547351524879615</v>
      </c>
      <c r="K250" s="47" t="n">
        <f aca="false">IF(E250="","",E250/(E250+H250))</f>
        <v>0.547799696509863</v>
      </c>
      <c r="L250" s="76" t="n">
        <f aca="false">IF(OR(K250="",J250=""),"",(J250-K250)*100)</f>
        <v>-0.0448171630248573</v>
      </c>
      <c r="M250" s="36" t="n">
        <v>2.22450398566879</v>
      </c>
      <c r="N250" s="36" t="n">
        <v>1.3179649132716</v>
      </c>
      <c r="O250" s="36" t="n">
        <f aca="false">SQRT(M250^2+N250^2)</f>
        <v>2.58562361817635</v>
      </c>
      <c r="P250" s="47" t="n">
        <f aca="false">IF(J250="","",MAX(0,J250-1.96*O250/100))</f>
        <v>0.496673301963358</v>
      </c>
      <c r="Q250" s="47" t="n">
        <f aca="false">IF(J250="","",MIN(1,J250+1.96*O250/100))</f>
        <v>0.598029747795871</v>
      </c>
      <c r="R250" s="32" t="str">
        <f aca="false">IF(L250="","",IF(ABS(L250)&lt;=O250,"Yes","No"))</f>
        <v>Yes</v>
      </c>
      <c r="S250" s="32" t="str">
        <f aca="false">IF(L250="","",IF(ABS(L250)&lt;=1.96*O250,"Yes","No"))</f>
        <v>Yes</v>
      </c>
      <c r="T250" s="66" t="n">
        <f aca="false">IF(D250="","",ROUND(SQRT(((D250+G250)*O250/100)^2+(J250*(D250+G250)*0.07717)^2),0))</f>
        <v>62</v>
      </c>
      <c r="U250" s="32"/>
    </row>
    <row r="251" customFormat="false" ht="15" hidden="false" customHeight="false" outlineLevel="0" collapsed="false">
      <c r="A251" s="32" t="s">
        <v>444</v>
      </c>
      <c r="B251" s="32" t="s">
        <v>481</v>
      </c>
      <c r="C251" s="32" t="s">
        <v>485</v>
      </c>
      <c r="D251" s="66" t="n">
        <v>286</v>
      </c>
      <c r="E251" s="66" t="n">
        <v>339</v>
      </c>
      <c r="F251" s="75" t="n">
        <f aca="false">IF(E251="","",D251-E251)</f>
        <v>-53</v>
      </c>
      <c r="G251" s="66" t="n">
        <v>336</v>
      </c>
      <c r="H251" s="66" t="n">
        <v>338</v>
      </c>
      <c r="I251" s="75" t="n">
        <f aca="false">IF(H251="","",G251-H251)</f>
        <v>-2</v>
      </c>
      <c r="J251" s="47" t="n">
        <f aca="false">IF(OR(D251="",D251+G251=0),"",D251/(D251+G251))</f>
        <v>0.459807073954984</v>
      </c>
      <c r="K251" s="47" t="n">
        <f aca="false">IF(E251="","",E251/(E251+H251))</f>
        <v>0.500738552437223</v>
      </c>
      <c r="L251" s="76" t="n">
        <f aca="false">IF(OR(K251="",J251=""),"",(J251-K251)*100)</f>
        <v>-4.09314784822392</v>
      </c>
      <c r="M251" s="36" t="n">
        <v>2.96222615270983</v>
      </c>
      <c r="N251" s="36" t="n">
        <v>1.3179649132716</v>
      </c>
      <c r="O251" s="36" t="n">
        <f aca="false">SQRT(M251^2+N251^2)</f>
        <v>3.2421929758133</v>
      </c>
      <c r="P251" s="47" t="n">
        <f aca="false">IF(J251="","",MAX(0,J251-1.96*O251/100))</f>
        <v>0.396260091629043</v>
      </c>
      <c r="Q251" s="47" t="n">
        <f aca="false">IF(J251="","",MIN(1,J251+1.96*O251/100))</f>
        <v>0.523354056280925</v>
      </c>
      <c r="R251" s="32" t="str">
        <f aca="false">IF(L251="","",IF(ABS(L251)&lt;=O251,"Yes","No"))</f>
        <v>No</v>
      </c>
      <c r="S251" s="32" t="str">
        <f aca="false">IF(L251="","",IF(ABS(L251)&lt;=1.96*O251,"Yes","No"))</f>
        <v>Yes</v>
      </c>
      <c r="T251" s="66" t="n">
        <f aca="false">IF(D251="","",ROUND(SQRT(((D251+G251)*O251/100)^2+(J251*(D251+G251)*0.14577)^2),0))</f>
        <v>46</v>
      </c>
      <c r="U251" s="32"/>
    </row>
    <row r="252" customFormat="false" ht="15" hidden="false" customHeight="false" outlineLevel="0" collapsed="false">
      <c r="A252" s="32" t="s">
        <v>444</v>
      </c>
      <c r="B252" s="32" t="s">
        <v>481</v>
      </c>
      <c r="C252" s="32" t="s">
        <v>486</v>
      </c>
      <c r="D252" s="66" t="n">
        <v>589</v>
      </c>
      <c r="E252" s="66" t="n">
        <v>579</v>
      </c>
      <c r="F252" s="75" t="n">
        <f aca="false">IF(E252="","",D252-E252)</f>
        <v>10</v>
      </c>
      <c r="G252" s="66" t="n">
        <v>485</v>
      </c>
      <c r="H252" s="66" t="n">
        <v>482</v>
      </c>
      <c r="I252" s="75" t="n">
        <f aca="false">IF(H252="","",G252-H252)</f>
        <v>3</v>
      </c>
      <c r="J252" s="47" t="n">
        <f aca="false">IF(OR(D252="",D252+G252=0),"",D252/(D252+G252))</f>
        <v>0.548417132216015</v>
      </c>
      <c r="K252" s="47" t="n">
        <f aca="false">IF(E252="","",E252/(E252+H252))</f>
        <v>0.545711592836946</v>
      </c>
      <c r="L252" s="76" t="n">
        <f aca="false">IF(OR(K252="",J252=""),"",(J252-K252)*100)</f>
        <v>0.270553937906859</v>
      </c>
      <c r="M252" s="36" t="n">
        <v>2.22830071896239</v>
      </c>
      <c r="N252" s="36" t="n">
        <v>1.3179649132716</v>
      </c>
      <c r="O252" s="36" t="n">
        <f aca="false">SQRT(M252^2+N252^2)</f>
        <v>2.58889080626111</v>
      </c>
      <c r="P252" s="47" t="n">
        <f aca="false">IF(J252="","",MAX(0,J252-1.96*O252/100))</f>
        <v>0.497674872413297</v>
      </c>
      <c r="Q252" s="47" t="n">
        <f aca="false">IF(J252="","",MIN(1,J252+1.96*O252/100))</f>
        <v>0.599159392018733</v>
      </c>
      <c r="R252" s="32" t="str">
        <f aca="false">IF(L252="","",IF(ABS(L252)&lt;=O252,"Yes","No"))</f>
        <v>Yes</v>
      </c>
      <c r="S252" s="32" t="str">
        <f aca="false">IF(L252="","",IF(ABS(L252)&lt;=1.96*O252,"Yes","No"))</f>
        <v>Yes</v>
      </c>
      <c r="T252" s="66" t="n">
        <f aca="false">IF(D252="","",ROUND(SQRT(((D252+G252)*O252/100)^2+(J252*(D252+G252)*0.09272)^2),0))</f>
        <v>61</v>
      </c>
      <c r="U252" s="32"/>
    </row>
    <row r="253" customFormat="false" ht="15" hidden="false" customHeight="false" outlineLevel="0" collapsed="false">
      <c r="A253" s="32" t="s">
        <v>444</v>
      </c>
      <c r="B253" s="32" t="s">
        <v>481</v>
      </c>
      <c r="C253" s="32" t="s">
        <v>487</v>
      </c>
      <c r="D253" s="66" t="n">
        <v>553</v>
      </c>
      <c r="E253" s="66" t="n">
        <v>562</v>
      </c>
      <c r="F253" s="75" t="n">
        <f aca="false">IF(E253="","",D253-E253)</f>
        <v>-9</v>
      </c>
      <c r="G253" s="66" t="n">
        <v>506</v>
      </c>
      <c r="H253" s="66" t="n">
        <v>525</v>
      </c>
      <c r="I253" s="75" t="n">
        <f aca="false">IF(H253="","",G253-H253)</f>
        <v>-19</v>
      </c>
      <c r="J253" s="47" t="n">
        <f aca="false">IF(OR(D253="",D253+G253=0),"",D253/(D253+G253))</f>
        <v>0.52219074598678</v>
      </c>
      <c r="K253" s="47" t="n">
        <f aca="false">IF(E253="","",E253/(E253+H253))</f>
        <v>0.517019319227231</v>
      </c>
      <c r="L253" s="76" t="n">
        <f aca="false">IF(OR(K253="",J253=""),"",(J253-K253)*100)</f>
        <v>0.517142675954907</v>
      </c>
      <c r="M253" s="36" t="n">
        <v>2.22830071896239</v>
      </c>
      <c r="N253" s="36" t="n">
        <v>1.3179649132716</v>
      </c>
      <c r="O253" s="36" t="n">
        <f aca="false">SQRT(M253^2+N253^2)</f>
        <v>2.58889080626111</v>
      </c>
      <c r="P253" s="47" t="n">
        <f aca="false">IF(J253="","",MAX(0,J253-1.96*O253/100))</f>
        <v>0.471448486184062</v>
      </c>
      <c r="Q253" s="47" t="n">
        <f aca="false">IF(J253="","",MIN(1,J253+1.96*O253/100))</f>
        <v>0.572933005789498</v>
      </c>
      <c r="R253" s="32" t="str">
        <f aca="false">IF(L253="","",IF(ABS(L253)&lt;=O253,"Yes","No"))</f>
        <v>Yes</v>
      </c>
      <c r="S253" s="32" t="str">
        <f aca="false">IF(L253="","",IF(ABS(L253)&lt;=1.96*O253,"Yes","No"))</f>
        <v>Yes</v>
      </c>
      <c r="T253" s="66" t="n">
        <f aca="false">IF(D253="","",ROUND(SQRT(((D253+G253)*O253/100)^2+(J253*(D253+G253)*0.09272)^2),0))</f>
        <v>58</v>
      </c>
      <c r="U253" s="32"/>
    </row>
    <row r="254" customFormat="false" ht="15" hidden="false" customHeight="false" outlineLevel="0" collapsed="false">
      <c r="A254" s="32" t="s">
        <v>444</v>
      </c>
      <c r="B254" s="32" t="s">
        <v>481</v>
      </c>
      <c r="C254" s="32" t="s">
        <v>488</v>
      </c>
      <c r="D254" s="66" t="n">
        <v>332</v>
      </c>
      <c r="E254" s="66" t="n">
        <v>337</v>
      </c>
      <c r="F254" s="75" t="n">
        <f aca="false">IF(E254="","",D254-E254)</f>
        <v>-5</v>
      </c>
      <c r="G254" s="66" t="n">
        <v>303</v>
      </c>
      <c r="H254" s="66" t="n">
        <v>296</v>
      </c>
      <c r="I254" s="75" t="n">
        <f aca="false">IF(H254="","",G254-H254)</f>
        <v>7</v>
      </c>
      <c r="J254" s="47" t="n">
        <f aca="false">IF(OR(D254="",D254+G254=0),"",D254/(D254+G254))</f>
        <v>0.522834645669291</v>
      </c>
      <c r="K254" s="47" t="n">
        <f aca="false">IF(E254="","",E254/(E254+H254))</f>
        <v>0.532385466034755</v>
      </c>
      <c r="L254" s="76" t="n">
        <f aca="false">IF(OR(K254="",J254=""),"",(J254-K254)*100)</f>
        <v>-0.955082036546373</v>
      </c>
      <c r="M254" s="36" t="n">
        <v>2.96222615270983</v>
      </c>
      <c r="N254" s="36" t="n">
        <v>1.3179649132716</v>
      </c>
      <c r="O254" s="36" t="n">
        <f aca="false">SQRT(M254^2+N254^2)</f>
        <v>3.2421929758133</v>
      </c>
      <c r="P254" s="47" t="n">
        <f aca="false">IF(J254="","",MAX(0,J254-1.96*O254/100))</f>
        <v>0.459287663343351</v>
      </c>
      <c r="Q254" s="47" t="n">
        <f aca="false">IF(J254="","",MIN(1,J254+1.96*O254/100))</f>
        <v>0.586381627995232</v>
      </c>
      <c r="R254" s="32" t="str">
        <f aca="false">IF(L254="","",IF(ABS(L254)&lt;=O254,"Yes","No"))</f>
        <v>Yes</v>
      </c>
      <c r="S254" s="32" t="str">
        <f aca="false">IF(L254="","",IF(ABS(L254)&lt;=1.96*O254,"Yes","No"))</f>
        <v>Yes</v>
      </c>
      <c r="T254" s="66" t="n">
        <f aca="false">IF(D254="","",ROUND(SQRT(((D254+G254)*O254/100)^2+(J254*(D254+G254)*0.14577)^2),0))</f>
        <v>53</v>
      </c>
      <c r="U254" s="32"/>
    </row>
    <row r="255" customFormat="false" ht="15" hidden="false" customHeight="false" outlineLevel="0" collapsed="false">
      <c r="A255" s="32" t="s">
        <v>444</v>
      </c>
      <c r="B255" s="32" t="s">
        <v>481</v>
      </c>
      <c r="C255" s="32" t="s">
        <v>489</v>
      </c>
      <c r="D255" s="66" t="n">
        <v>505</v>
      </c>
      <c r="E255" s="66" t="n">
        <v>517</v>
      </c>
      <c r="F255" s="75" t="n">
        <f aca="false">IF(E255="","",D255-E255)</f>
        <v>-12</v>
      </c>
      <c r="G255" s="66" t="n">
        <v>391</v>
      </c>
      <c r="H255" s="66" t="n">
        <v>388</v>
      </c>
      <c r="I255" s="75" t="n">
        <f aca="false">IF(H255="","",G255-H255)</f>
        <v>3</v>
      </c>
      <c r="J255" s="47" t="n">
        <f aca="false">IF(OR(D255="",D255+G255=0),"",D255/(D255+G255))</f>
        <v>0.563616071428571</v>
      </c>
      <c r="K255" s="47" t="n">
        <f aca="false">IF(E255="","",E255/(E255+H255))</f>
        <v>0.571270718232044</v>
      </c>
      <c r="L255" s="76" t="n">
        <f aca="false">IF(OR(K255="",J255=""),"",(J255-K255)*100)</f>
        <v>-0.765464680347283</v>
      </c>
      <c r="M255" s="36" t="n">
        <v>2.22830071896239</v>
      </c>
      <c r="N255" s="36" t="n">
        <v>1.3179649132716</v>
      </c>
      <c r="O255" s="36" t="n">
        <f aca="false">SQRT(M255^2+N255^2)</f>
        <v>2.58889080626111</v>
      </c>
      <c r="P255" s="47" t="n">
        <f aca="false">IF(J255="","",MAX(0,J255-1.96*O255/100))</f>
        <v>0.512873811625854</v>
      </c>
      <c r="Q255" s="47" t="n">
        <f aca="false">IF(J255="","",MIN(1,J255+1.96*O255/100))</f>
        <v>0.614358331231289</v>
      </c>
      <c r="R255" s="32" t="str">
        <f aca="false">IF(L255="","",IF(ABS(L255)&lt;=O255,"Yes","No"))</f>
        <v>Yes</v>
      </c>
      <c r="S255" s="32" t="str">
        <f aca="false">IF(L255="","",IF(ABS(L255)&lt;=1.96*O255,"Yes","No"))</f>
        <v>Yes</v>
      </c>
      <c r="T255" s="66" t="n">
        <f aca="false">IF(D255="","",ROUND(SQRT(((D255+G255)*O255/100)^2+(J255*(D255+G255)*0.09272)^2),0))</f>
        <v>52</v>
      </c>
      <c r="U255" s="32"/>
    </row>
    <row r="256" customFormat="false" ht="15" hidden="false" customHeight="false" outlineLevel="0" collapsed="false">
      <c r="A256" s="32" t="s">
        <v>444</v>
      </c>
      <c r="B256" s="32" t="s">
        <v>481</v>
      </c>
      <c r="C256" s="32" t="s">
        <v>490</v>
      </c>
      <c r="D256" s="66" t="n">
        <v>318</v>
      </c>
      <c r="E256" s="66" t="n">
        <v>329</v>
      </c>
      <c r="F256" s="75" t="n">
        <f aca="false">IF(E256="","",D256-E256)</f>
        <v>-11</v>
      </c>
      <c r="G256" s="66" t="n">
        <v>230</v>
      </c>
      <c r="H256" s="66" t="n">
        <v>217</v>
      </c>
      <c r="I256" s="75" t="n">
        <f aca="false">IF(H256="","",G256-H256)</f>
        <v>13</v>
      </c>
      <c r="J256" s="47" t="n">
        <f aca="false">IF(OR(D256="",D256+G256=0),"",D256/(D256+G256))</f>
        <v>0.58029197080292</v>
      </c>
      <c r="K256" s="47" t="n">
        <f aca="false">IF(E256="","",E256/(E256+H256))</f>
        <v>0.602564102564103</v>
      </c>
      <c r="L256" s="76" t="n">
        <f aca="false">IF(OR(K256="",J256=""),"",(J256-K256)*100)</f>
        <v>-2.22721317611828</v>
      </c>
      <c r="M256" s="36" t="n">
        <v>2.96222615270983</v>
      </c>
      <c r="N256" s="36" t="n">
        <v>1.3179649132716</v>
      </c>
      <c r="O256" s="36" t="n">
        <f aca="false">SQRT(M256^2+N256^2)</f>
        <v>3.2421929758133</v>
      </c>
      <c r="P256" s="47" t="n">
        <f aca="false">IF(J256="","",MAX(0,J256-1.96*O256/100))</f>
        <v>0.516744988476979</v>
      </c>
      <c r="Q256" s="47" t="n">
        <f aca="false">IF(J256="","",MIN(1,J256+1.96*O256/100))</f>
        <v>0.64383895312886</v>
      </c>
      <c r="R256" s="32" t="str">
        <f aca="false">IF(L256="","",IF(ABS(L256)&lt;=O256,"Yes","No"))</f>
        <v>Yes</v>
      </c>
      <c r="S256" s="32" t="str">
        <f aca="false">IF(L256="","",IF(ABS(L256)&lt;=1.96*O256,"Yes","No"))</f>
        <v>Yes</v>
      </c>
      <c r="T256" s="66" t="n">
        <f aca="false">IF(D256="","",ROUND(SQRT(((D256+G256)*O256/100)^2+(J256*(D256+G256)*0.14577)^2),0))</f>
        <v>50</v>
      </c>
      <c r="U256" s="32"/>
    </row>
    <row r="257" customFormat="false" ht="15" hidden="false" customHeight="false" outlineLevel="0" collapsed="false">
      <c r="A257" s="32" t="s">
        <v>444</v>
      </c>
      <c r="B257" s="32" t="s">
        <v>481</v>
      </c>
      <c r="C257" s="32" t="s">
        <v>491</v>
      </c>
      <c r="D257" s="66" t="n">
        <v>326</v>
      </c>
      <c r="E257" s="66" t="n">
        <v>352</v>
      </c>
      <c r="F257" s="75" t="n">
        <f aca="false">IF(E257="","",D257-E257)</f>
        <v>-26</v>
      </c>
      <c r="G257" s="66" t="n">
        <v>362</v>
      </c>
      <c r="H257" s="66" t="n">
        <v>326</v>
      </c>
      <c r="I257" s="75" t="n">
        <f aca="false">IF(H257="","",G257-H257)</f>
        <v>36</v>
      </c>
      <c r="J257" s="47" t="n">
        <f aca="false">IF(OR(D257="",D257+G257=0),"",D257/(D257+G257))</f>
        <v>0.473837209302326</v>
      </c>
      <c r="K257" s="47" t="n">
        <f aca="false">IF(E257="","",E257/(E257+H257))</f>
        <v>0.519174041297935</v>
      </c>
      <c r="L257" s="76" t="n">
        <f aca="false">IF(OR(K257="",J257=""),"",(J257-K257)*100)</f>
        <v>-4.53368319956095</v>
      </c>
      <c r="M257" s="36" t="n">
        <v>2.96222615270983</v>
      </c>
      <c r="N257" s="36" t="n">
        <v>1.3179649132716</v>
      </c>
      <c r="O257" s="36" t="n">
        <f aca="false">SQRT(M257^2+N257^2)</f>
        <v>3.2421929758133</v>
      </c>
      <c r="P257" s="47" t="n">
        <f aca="false">IF(J257="","",MAX(0,J257-1.96*O257/100))</f>
        <v>0.410290226976385</v>
      </c>
      <c r="Q257" s="47" t="n">
        <f aca="false">IF(J257="","",MIN(1,J257+1.96*O257/100))</f>
        <v>0.537384191628266</v>
      </c>
      <c r="R257" s="32" t="str">
        <f aca="false">IF(L257="","",IF(ABS(L257)&lt;=O257,"Yes","No"))</f>
        <v>No</v>
      </c>
      <c r="S257" s="32" t="str">
        <f aca="false">IF(L257="","",IF(ABS(L257)&lt;=1.96*O257,"Yes","No"))</f>
        <v>Yes</v>
      </c>
      <c r="T257" s="66" t="n">
        <f aca="false">IF(D257="","",ROUND(SQRT(((D257+G257)*O257/100)^2+(J257*(D257+G257)*0.14577)^2),0))</f>
        <v>52</v>
      </c>
      <c r="U257" s="32"/>
    </row>
    <row r="258" customFormat="false" ht="15" hidden="false" customHeight="false" outlineLevel="0" collapsed="false">
      <c r="A258" s="32" t="s">
        <v>444</v>
      </c>
      <c r="B258" s="32" t="s">
        <v>481</v>
      </c>
      <c r="C258" s="32" t="s">
        <v>492</v>
      </c>
      <c r="D258" s="66" t="n">
        <v>409</v>
      </c>
      <c r="E258" s="66" t="n">
        <v>420</v>
      </c>
      <c r="F258" s="75" t="n">
        <f aca="false">IF(E258="","",D258-E258)</f>
        <v>-11</v>
      </c>
      <c r="G258" s="66" t="n">
        <v>387</v>
      </c>
      <c r="H258" s="66" t="n">
        <v>378</v>
      </c>
      <c r="I258" s="75" t="n">
        <f aca="false">IF(H258="","",G258-H258)</f>
        <v>9</v>
      </c>
      <c r="J258" s="47" t="n">
        <f aca="false">IF(OR(D258="",D258+G258=0),"",D258/(D258+G258))</f>
        <v>0.513819095477387</v>
      </c>
      <c r="K258" s="47" t="n">
        <f aca="false">IF(E258="","",E258/(E258+H258))</f>
        <v>0.526315789473684</v>
      </c>
      <c r="L258" s="76" t="n">
        <f aca="false">IF(OR(K258="",J258=""),"",(J258-K258)*100)</f>
        <v>-1.24966939962973</v>
      </c>
      <c r="M258" s="36" t="n">
        <v>2.22830071896239</v>
      </c>
      <c r="N258" s="36" t="n">
        <v>1.3179649132716</v>
      </c>
      <c r="O258" s="36" t="n">
        <f aca="false">SQRT(M258^2+N258^2)</f>
        <v>2.58889080626111</v>
      </c>
      <c r="P258" s="47" t="n">
        <f aca="false">IF(J258="","",MAX(0,J258-1.96*O258/100))</f>
        <v>0.463076835674669</v>
      </c>
      <c r="Q258" s="47" t="n">
        <f aca="false">IF(J258="","",MIN(1,J258+1.96*O258/100))</f>
        <v>0.564561355280105</v>
      </c>
      <c r="R258" s="32" t="str">
        <f aca="false">IF(L258="","",IF(ABS(L258)&lt;=O258,"Yes","No"))</f>
        <v>Yes</v>
      </c>
      <c r="S258" s="32" t="str">
        <f aca="false">IF(L258="","",IF(ABS(L258)&lt;=1.96*O258,"Yes","No"))</f>
        <v>Yes</v>
      </c>
      <c r="T258" s="66" t="n">
        <f aca="false">IF(D258="","",ROUND(SQRT(((D258+G258)*O258/100)^2+(J258*(D258+G258)*0.09272)^2),0))</f>
        <v>43</v>
      </c>
      <c r="U258" s="32"/>
    </row>
    <row r="259" customFormat="false" ht="15" hidden="false" customHeight="false" outlineLevel="0" collapsed="false">
      <c r="A259" s="32" t="s">
        <v>444</v>
      </c>
      <c r="B259" s="32" t="s">
        <v>481</v>
      </c>
      <c r="C259" s="32" t="s">
        <v>493</v>
      </c>
      <c r="D259" s="66" t="n">
        <v>489</v>
      </c>
      <c r="E259" s="66" t="n">
        <v>522</v>
      </c>
      <c r="F259" s="75" t="n">
        <f aca="false">IF(E259="","",D259-E259)</f>
        <v>-33</v>
      </c>
      <c r="G259" s="66" t="n">
        <v>403</v>
      </c>
      <c r="H259" s="66" t="n">
        <v>400</v>
      </c>
      <c r="I259" s="75" t="n">
        <f aca="false">IF(H259="","",G259-H259)</f>
        <v>3</v>
      </c>
      <c r="J259" s="47" t="n">
        <f aca="false">IF(OR(D259="",D259+G259=0),"",D259/(D259+G259))</f>
        <v>0.548206278026906</v>
      </c>
      <c r="K259" s="47" t="n">
        <f aca="false">IF(E259="","",E259/(E259+H259))</f>
        <v>0.566160520607375</v>
      </c>
      <c r="L259" s="76" t="n">
        <f aca="false">IF(OR(K259="",J259=""),"",(J259-K259)*100)</f>
        <v>-1.79542425804695</v>
      </c>
      <c r="M259" s="36" t="n">
        <v>2.22830071896239</v>
      </c>
      <c r="N259" s="36" t="n">
        <v>1.3179649132716</v>
      </c>
      <c r="O259" s="36" t="n">
        <f aca="false">SQRT(M259^2+N259^2)</f>
        <v>2.58889080626111</v>
      </c>
      <c r="P259" s="47" t="n">
        <f aca="false">IF(J259="","",MAX(0,J259-1.96*O259/100))</f>
        <v>0.497464018224188</v>
      </c>
      <c r="Q259" s="47" t="n">
        <f aca="false">IF(J259="","",MIN(1,J259+1.96*O259/100))</f>
        <v>0.598948537829624</v>
      </c>
      <c r="R259" s="32" t="str">
        <f aca="false">IF(L259="","",IF(ABS(L259)&lt;=O259,"Yes","No"))</f>
        <v>Yes</v>
      </c>
      <c r="S259" s="32" t="str">
        <f aca="false">IF(L259="","",IF(ABS(L259)&lt;=1.96*O259,"Yes","No"))</f>
        <v>Yes</v>
      </c>
      <c r="T259" s="66" t="n">
        <f aca="false">IF(D259="","",ROUND(SQRT(((D259+G259)*O259/100)^2+(J259*(D259+G259)*0.09272)^2),0))</f>
        <v>51</v>
      </c>
      <c r="U259" s="32"/>
    </row>
    <row r="260" customFormat="false" ht="15" hidden="false" customHeight="false" outlineLevel="0" collapsed="false">
      <c r="A260" s="32" t="s">
        <v>444</v>
      </c>
      <c r="B260" s="32" t="s">
        <v>481</v>
      </c>
      <c r="C260" s="32" t="s">
        <v>494</v>
      </c>
      <c r="D260" s="66" t="n">
        <v>420</v>
      </c>
      <c r="E260" s="66" t="n">
        <v>436</v>
      </c>
      <c r="F260" s="75" t="n">
        <f aca="false">IF(E260="","",D260-E260)</f>
        <v>-16</v>
      </c>
      <c r="G260" s="66" t="n">
        <v>447</v>
      </c>
      <c r="H260" s="66" t="n">
        <v>423</v>
      </c>
      <c r="I260" s="75" t="n">
        <f aca="false">IF(H260="","",G260-H260)</f>
        <v>24</v>
      </c>
      <c r="J260" s="47" t="n">
        <f aca="false">IF(OR(D260="",D260+G260=0),"",D260/(D260+G260))</f>
        <v>0.484429065743945</v>
      </c>
      <c r="K260" s="47" t="n">
        <f aca="false">IF(E260="","",E260/(E260+H260))</f>
        <v>0.507566938300349</v>
      </c>
      <c r="L260" s="76" t="n">
        <f aca="false">IF(OR(K260="",J260=""),"",(J260-K260)*100)</f>
        <v>-2.31378725564047</v>
      </c>
      <c r="M260" s="36" t="n">
        <v>2.22830071896239</v>
      </c>
      <c r="N260" s="36" t="n">
        <v>1.3179649132716</v>
      </c>
      <c r="O260" s="36" t="n">
        <f aca="false">SQRT(M260^2+N260^2)</f>
        <v>2.58889080626111</v>
      </c>
      <c r="P260" s="47" t="n">
        <f aca="false">IF(J260="","",MAX(0,J260-1.96*O260/100))</f>
        <v>0.433686805941227</v>
      </c>
      <c r="Q260" s="47" t="n">
        <f aca="false">IF(J260="","",MIN(1,J260+1.96*O260/100))</f>
        <v>0.535171325546662</v>
      </c>
      <c r="R260" s="32" t="str">
        <f aca="false">IF(L260="","",IF(ABS(L260)&lt;=O260,"Yes","No"))</f>
        <v>Yes</v>
      </c>
      <c r="S260" s="32" t="str">
        <f aca="false">IF(L260="","",IF(ABS(L260)&lt;=1.96*O260,"Yes","No"))</f>
        <v>Yes</v>
      </c>
      <c r="T260" s="66" t="n">
        <f aca="false">IF(D260="","",ROUND(SQRT(((D260+G260)*O260/100)^2+(J260*(D260+G260)*0.09272)^2),0))</f>
        <v>45</v>
      </c>
      <c r="U260" s="32"/>
    </row>
    <row r="261" customFormat="false" ht="15" hidden="false" customHeight="false" outlineLevel="0" collapsed="false">
      <c r="A261" s="32" t="s">
        <v>444</v>
      </c>
      <c r="B261" s="32" t="s">
        <v>481</v>
      </c>
      <c r="C261" s="32" t="s">
        <v>495</v>
      </c>
      <c r="D261" s="66" t="n">
        <v>942</v>
      </c>
      <c r="E261" s="66" t="n">
        <v>925</v>
      </c>
      <c r="F261" s="75" t="n">
        <f aca="false">IF(E261="","",D261-E261)</f>
        <v>17</v>
      </c>
      <c r="G261" s="66" t="n">
        <v>789</v>
      </c>
      <c r="H261" s="66" t="n">
        <v>710</v>
      </c>
      <c r="I261" s="75" t="n">
        <f aca="false">IF(H261="","",G261-H261)</f>
        <v>79</v>
      </c>
      <c r="J261" s="47" t="n">
        <f aca="false">IF(OR(D261="",D261+G261=0),"",D261/(D261+G261))</f>
        <v>0.54419410745234</v>
      </c>
      <c r="K261" s="47" t="n">
        <f aca="false">IF(E261="","",E261/(E261+H261))</f>
        <v>0.565749235474006</v>
      </c>
      <c r="L261" s="76" t="n">
        <f aca="false">IF(OR(K261="",J261=""),"",(J261-K261)*100)</f>
        <v>-2.15551280216665</v>
      </c>
      <c r="M261" s="36" t="n">
        <v>2.22450398566879</v>
      </c>
      <c r="N261" s="36" t="n">
        <v>1.3179649132716</v>
      </c>
      <c r="O261" s="36" t="n">
        <f aca="false">SQRT(M261^2+N261^2)</f>
        <v>2.58562361817635</v>
      </c>
      <c r="P261" s="47" t="n">
        <f aca="false">IF(J261="","",MAX(0,J261-1.96*O261/100))</f>
        <v>0.493515884536083</v>
      </c>
      <c r="Q261" s="47" t="n">
        <f aca="false">IF(J261="","",MIN(1,J261+1.96*O261/100))</f>
        <v>0.594872330368596</v>
      </c>
      <c r="R261" s="32" t="str">
        <f aca="false">IF(L261="","",IF(ABS(L261)&lt;=O261,"Yes","No"))</f>
        <v>Yes</v>
      </c>
      <c r="S261" s="32" t="str">
        <f aca="false">IF(L261="","",IF(ABS(L261)&lt;=1.96*O261,"Yes","No"))</f>
        <v>Yes</v>
      </c>
      <c r="T261" s="66" t="n">
        <f aca="false">IF(D261="","",ROUND(SQRT(((D261+G261)*O261/100)^2+(J261*(D261+G261)*0.07717)^2),0))</f>
        <v>85</v>
      </c>
      <c r="U261" s="32"/>
    </row>
    <row r="262" customFormat="false" ht="15" hidden="false" customHeight="false" outlineLevel="0" collapsed="false">
      <c r="A262" s="32" t="s">
        <v>444</v>
      </c>
      <c r="B262" s="32" t="s">
        <v>481</v>
      </c>
      <c r="C262" s="32" t="s">
        <v>496</v>
      </c>
      <c r="D262" s="66" t="n">
        <v>479</v>
      </c>
      <c r="E262" s="66" t="n">
        <v>535</v>
      </c>
      <c r="F262" s="75" t="n">
        <f aca="false">IF(E262="","",D262-E262)</f>
        <v>-56</v>
      </c>
      <c r="G262" s="66" t="n">
        <v>540</v>
      </c>
      <c r="H262" s="66" t="n">
        <v>514</v>
      </c>
      <c r="I262" s="75" t="n">
        <f aca="false">IF(H262="","",G262-H262)</f>
        <v>26</v>
      </c>
      <c r="J262" s="47" t="n">
        <f aca="false">IF(OR(D262="",D262+G262=0),"",D262/(D262+G262))</f>
        <v>0.470068694798822</v>
      </c>
      <c r="K262" s="47" t="n">
        <f aca="false">IF(E262="","",E262/(E262+H262))</f>
        <v>0.510009532888465</v>
      </c>
      <c r="L262" s="76" t="n">
        <f aca="false">IF(OR(K262="",J262=""),"",(J262-K262)*100)</f>
        <v>-3.99408380896428</v>
      </c>
      <c r="M262" s="36" t="n">
        <v>2.22830071896239</v>
      </c>
      <c r="N262" s="36" t="n">
        <v>1.3179649132716</v>
      </c>
      <c r="O262" s="36" t="n">
        <f aca="false">SQRT(M262^2+N262^2)</f>
        <v>2.58889080626111</v>
      </c>
      <c r="P262" s="47" t="n">
        <f aca="false">IF(J262="","",MAX(0,J262-1.96*O262/100))</f>
        <v>0.419326434996105</v>
      </c>
      <c r="Q262" s="47" t="n">
        <f aca="false">IF(J262="","",MIN(1,J262+1.96*O262/100))</f>
        <v>0.52081095460154</v>
      </c>
      <c r="R262" s="32" t="str">
        <f aca="false">IF(L262="","",IF(ABS(L262)&lt;=O262,"Yes","No"))</f>
        <v>No</v>
      </c>
      <c r="S262" s="32" t="str">
        <f aca="false">IF(L262="","",IF(ABS(L262)&lt;=1.96*O262,"Yes","No"))</f>
        <v>Yes</v>
      </c>
      <c r="T262" s="66" t="n">
        <f aca="false">IF(D262="","",ROUND(SQRT(((D262+G262)*O262/100)^2+(J262*(D262+G262)*0.09272)^2),0))</f>
        <v>52</v>
      </c>
      <c r="U262" s="32"/>
    </row>
    <row r="263" customFormat="false" ht="15" hidden="false" customHeight="false" outlineLevel="0" collapsed="false">
      <c r="A263" s="32" t="s">
        <v>444</v>
      </c>
      <c r="B263" s="32" t="s">
        <v>481</v>
      </c>
      <c r="C263" s="32" t="s">
        <v>497</v>
      </c>
      <c r="D263" s="66" t="n">
        <v>449</v>
      </c>
      <c r="E263" s="66" t="n">
        <v>499</v>
      </c>
      <c r="F263" s="75" t="n">
        <f aca="false">IF(E263="","",D263-E263)</f>
        <v>-50</v>
      </c>
      <c r="G263" s="66" t="n">
        <v>490</v>
      </c>
      <c r="H263" s="66" t="n">
        <v>468</v>
      </c>
      <c r="I263" s="75" t="n">
        <f aca="false">IF(H263="","",G263-H263)</f>
        <v>22</v>
      </c>
      <c r="J263" s="47" t="n">
        <f aca="false">IF(OR(D263="",D263+G263=0),"",D263/(D263+G263))</f>
        <v>0.478168264110756</v>
      </c>
      <c r="K263" s="47" t="n">
        <f aca="false">IF(E263="","",E263/(E263+H263))</f>
        <v>0.516028955532575</v>
      </c>
      <c r="L263" s="76" t="n">
        <f aca="false">IF(OR(K263="",J263=""),"",(J263-K263)*100)</f>
        <v>-3.78606914218189</v>
      </c>
      <c r="M263" s="36" t="n">
        <v>2.22830071896239</v>
      </c>
      <c r="N263" s="36" t="n">
        <v>1.3179649132716</v>
      </c>
      <c r="O263" s="36" t="n">
        <f aca="false">SQRT(M263^2+N263^2)</f>
        <v>2.58889080626111</v>
      </c>
      <c r="P263" s="47" t="n">
        <f aca="false">IF(J263="","",MAX(0,J263-1.96*O263/100))</f>
        <v>0.427426004308038</v>
      </c>
      <c r="Q263" s="47" t="n">
        <f aca="false">IF(J263="","",MIN(1,J263+1.96*O263/100))</f>
        <v>0.528910523913474</v>
      </c>
      <c r="R263" s="32" t="str">
        <f aca="false">IF(L263="","",IF(ABS(L263)&lt;=O263,"Yes","No"))</f>
        <v>No</v>
      </c>
      <c r="S263" s="32" t="str">
        <f aca="false">IF(L263="","",IF(ABS(L263)&lt;=1.96*O263,"Yes","No"))</f>
        <v>Yes</v>
      </c>
      <c r="T263" s="66" t="n">
        <f aca="false">IF(D263="","",ROUND(SQRT(((D263+G263)*O263/100)^2+(J263*(D263+G263)*0.09272)^2),0))</f>
        <v>48</v>
      </c>
      <c r="U263" s="32"/>
    </row>
    <row r="264" customFormat="false" ht="15" hidden="false" customHeight="false" outlineLevel="0" collapsed="false">
      <c r="A264" s="32" t="s">
        <v>444</v>
      </c>
      <c r="B264" s="32" t="s">
        <v>481</v>
      </c>
      <c r="C264" s="32" t="s">
        <v>498</v>
      </c>
      <c r="D264" s="66" t="n">
        <v>489</v>
      </c>
      <c r="E264" s="66" t="n">
        <v>503</v>
      </c>
      <c r="F264" s="75" t="n">
        <f aca="false">IF(E264="","",D264-E264)</f>
        <v>-14</v>
      </c>
      <c r="G264" s="66" t="n">
        <v>476</v>
      </c>
      <c r="H264" s="66" t="n">
        <v>468</v>
      </c>
      <c r="I264" s="75" t="n">
        <f aca="false">IF(H264="","",G264-H264)</f>
        <v>8</v>
      </c>
      <c r="J264" s="47" t="n">
        <f aca="false">IF(OR(D264="",D264+G264=0),"",D264/(D264+G264))</f>
        <v>0.506735751295337</v>
      </c>
      <c r="K264" s="47" t="n">
        <f aca="false">IF(E264="","",E264/(E264+H264))</f>
        <v>0.518022657054583</v>
      </c>
      <c r="L264" s="76" t="n">
        <f aca="false">IF(OR(K264="",J264=""),"",(J264-K264)*100)</f>
        <v>-1.12869057592462</v>
      </c>
      <c r="M264" s="36" t="n">
        <v>2.22830071896239</v>
      </c>
      <c r="N264" s="36" t="n">
        <v>1.3179649132716</v>
      </c>
      <c r="O264" s="36" t="n">
        <f aca="false">SQRT(M264^2+N264^2)</f>
        <v>2.58889080626111</v>
      </c>
      <c r="P264" s="47" t="n">
        <f aca="false">IF(J264="","",MAX(0,J264-1.96*O264/100))</f>
        <v>0.455993491492619</v>
      </c>
      <c r="Q264" s="47" t="n">
        <f aca="false">IF(J264="","",MIN(1,J264+1.96*O264/100))</f>
        <v>0.557478011098055</v>
      </c>
      <c r="R264" s="32" t="str">
        <f aca="false">IF(L264="","",IF(ABS(L264)&lt;=O264,"Yes","No"))</f>
        <v>Yes</v>
      </c>
      <c r="S264" s="32" t="str">
        <f aca="false">IF(L264="","",IF(ABS(L264)&lt;=1.96*O264,"Yes","No"))</f>
        <v>Yes</v>
      </c>
      <c r="T264" s="66" t="n">
        <f aca="false">IF(D264="","",ROUND(SQRT(((D264+G264)*O264/100)^2+(J264*(D264+G264)*0.09272)^2),0))</f>
        <v>52</v>
      </c>
      <c r="U264" s="32"/>
    </row>
    <row r="265" customFormat="false" ht="15" hidden="false" customHeight="false" outlineLevel="0" collapsed="false">
      <c r="A265" s="32" t="s">
        <v>444</v>
      </c>
      <c r="B265" s="32" t="s">
        <v>499</v>
      </c>
      <c r="C265" s="32" t="s">
        <v>500</v>
      </c>
      <c r="D265" s="66" t="n">
        <v>855</v>
      </c>
      <c r="E265" s="66" t="n">
        <v>939</v>
      </c>
      <c r="F265" s="75" t="n">
        <f aca="false">IF(E265="","",D265-E265)</f>
        <v>-84</v>
      </c>
      <c r="G265" s="66" t="n">
        <v>1535</v>
      </c>
      <c r="H265" s="66" t="n">
        <v>1452</v>
      </c>
      <c r="I265" s="75" t="n">
        <f aca="false">IF(H265="","",G265-H265)</f>
        <v>83</v>
      </c>
      <c r="J265" s="47" t="n">
        <f aca="false">IF(OR(D265="",D265+G265=0),"",D265/(D265+G265))</f>
        <v>0.357740585774059</v>
      </c>
      <c r="K265" s="47" t="n">
        <f aca="false">IF(E265="","",E265/(E265+H265))</f>
        <v>0.392722710163112</v>
      </c>
      <c r="L265" s="76" t="n">
        <f aca="false">IF(OR(K265="",J265=""),"",(J265-K265)*100)</f>
        <v>-3.49821243890531</v>
      </c>
      <c r="M265" s="36" t="n">
        <v>2.22450398566879</v>
      </c>
      <c r="N265" s="36" t="n">
        <v>1.3179649132716</v>
      </c>
      <c r="O265" s="36" t="n">
        <f aca="false">SQRT(M265^2+N265^2)</f>
        <v>2.58562361817635</v>
      </c>
      <c r="P265" s="47" t="n">
        <f aca="false">IF(J265="","",MAX(0,J265-1.96*O265/100))</f>
        <v>0.307062362857802</v>
      </c>
      <c r="Q265" s="47" t="n">
        <f aca="false">IF(J265="","",MIN(1,J265+1.96*O265/100))</f>
        <v>0.408418808690315</v>
      </c>
      <c r="R265" s="32" t="str">
        <f aca="false">IF(L265="","",IF(ABS(L265)&lt;=O265,"Yes","No"))</f>
        <v>No</v>
      </c>
      <c r="S265" s="32" t="str">
        <f aca="false">IF(L265="","",IF(ABS(L265)&lt;=1.96*O265,"Yes","No"))</f>
        <v>Yes</v>
      </c>
      <c r="T265" s="66" t="n">
        <f aca="false">IF(D265="","",ROUND(SQRT(((D265+G265)*O265/100)^2+(J265*(D265+G265)*0.07717)^2),0))</f>
        <v>90</v>
      </c>
      <c r="U265" s="32"/>
    </row>
    <row r="266" customFormat="false" ht="15" hidden="false" customHeight="false" outlineLevel="0" collapsed="false">
      <c r="A266" s="32" t="s">
        <v>444</v>
      </c>
      <c r="B266" s="32" t="s">
        <v>499</v>
      </c>
      <c r="C266" s="32" t="s">
        <v>501</v>
      </c>
      <c r="D266" s="66" t="n">
        <v>805</v>
      </c>
      <c r="E266" s="66" t="n">
        <v>820</v>
      </c>
      <c r="F266" s="75" t="n">
        <f aca="false">IF(E266="","",D266-E266)</f>
        <v>-15</v>
      </c>
      <c r="G266" s="66" t="n">
        <v>1232</v>
      </c>
      <c r="H266" s="66" t="n">
        <v>1185</v>
      </c>
      <c r="I266" s="75" t="n">
        <f aca="false">IF(H266="","",G266-H266)</f>
        <v>47</v>
      </c>
      <c r="J266" s="47" t="n">
        <f aca="false">IF(OR(D266="",D266+G266=0),"",D266/(D266+G266))</f>
        <v>0.395189003436426</v>
      </c>
      <c r="K266" s="47" t="n">
        <f aca="false">IF(E266="","",E266/(E266+H266))</f>
        <v>0.408977556109726</v>
      </c>
      <c r="L266" s="76" t="n">
        <f aca="false">IF(OR(K266="",J266=""),"",(J266-K266)*100)</f>
        <v>-1.37885526732996</v>
      </c>
      <c r="M266" s="36" t="n">
        <v>2.22450398566879</v>
      </c>
      <c r="N266" s="36" t="n">
        <v>1.3179649132716</v>
      </c>
      <c r="O266" s="36" t="n">
        <f aca="false">SQRT(M266^2+N266^2)</f>
        <v>2.58562361817635</v>
      </c>
      <c r="P266" s="47" t="n">
        <f aca="false">IF(J266="","",MAX(0,J266-1.96*O266/100))</f>
        <v>0.34451078052017</v>
      </c>
      <c r="Q266" s="47" t="n">
        <f aca="false">IF(J266="","",MIN(1,J266+1.96*O266/100))</f>
        <v>0.445867226352683</v>
      </c>
      <c r="R266" s="32" t="str">
        <f aca="false">IF(L266="","",IF(ABS(L266)&lt;=O266,"Yes","No"))</f>
        <v>Yes</v>
      </c>
      <c r="S266" s="32" t="str">
        <f aca="false">IF(L266="","",IF(ABS(L266)&lt;=1.96*O266,"Yes","No"))</f>
        <v>Yes</v>
      </c>
      <c r="T266" s="66" t="n">
        <f aca="false">IF(D266="","",ROUND(SQRT(((D266+G266)*O266/100)^2+(J266*(D266+G266)*0.07717)^2),0))</f>
        <v>81</v>
      </c>
      <c r="U266" s="32"/>
    </row>
    <row r="267" customFormat="false" ht="15" hidden="false" customHeight="false" outlineLevel="0" collapsed="false">
      <c r="A267" s="32" t="s">
        <v>444</v>
      </c>
      <c r="B267" s="32" t="s">
        <v>499</v>
      </c>
      <c r="C267" s="32" t="s">
        <v>502</v>
      </c>
      <c r="D267" s="66" t="n">
        <v>383</v>
      </c>
      <c r="E267" s="66" t="n">
        <v>410</v>
      </c>
      <c r="F267" s="75" t="n">
        <f aca="false">IF(E267="","",D267-E267)</f>
        <v>-27</v>
      </c>
      <c r="G267" s="66" t="n">
        <v>804</v>
      </c>
      <c r="H267" s="66" t="n">
        <v>822</v>
      </c>
      <c r="I267" s="75" t="n">
        <f aca="false">IF(H267="","",G267-H267)</f>
        <v>-18</v>
      </c>
      <c r="J267" s="47" t="n">
        <f aca="false">IF(OR(D267="",D267+G267=0),"",D267/(D267+G267))</f>
        <v>0.322662173546757</v>
      </c>
      <c r="K267" s="47" t="n">
        <f aca="false">IF(E267="","",E267/(E267+H267))</f>
        <v>0.332792207792208</v>
      </c>
      <c r="L267" s="76" t="n">
        <f aca="false">IF(OR(K267="",J267=""),"",(J267-K267)*100)</f>
        <v>-1.01300342454513</v>
      </c>
      <c r="M267" s="36" t="n">
        <v>2.22450398566879</v>
      </c>
      <c r="N267" s="36" t="n">
        <v>1.3179649132716</v>
      </c>
      <c r="O267" s="36" t="n">
        <f aca="false">SQRT(M267^2+N267^2)</f>
        <v>2.58562361817635</v>
      </c>
      <c r="P267" s="47" t="n">
        <f aca="false">IF(J267="","",MAX(0,J267-1.96*O267/100))</f>
        <v>0.2719839506305</v>
      </c>
      <c r="Q267" s="47" t="n">
        <f aca="false">IF(J267="","",MIN(1,J267+1.96*O267/100))</f>
        <v>0.373340396463013</v>
      </c>
      <c r="R267" s="32" t="str">
        <f aca="false">IF(L267="","",IF(ABS(L267)&lt;=O267,"Yes","No"))</f>
        <v>Yes</v>
      </c>
      <c r="S267" s="32" t="str">
        <f aca="false">IF(L267="","",IF(ABS(L267)&lt;=1.96*O267,"Yes","No"))</f>
        <v>Yes</v>
      </c>
      <c r="T267" s="66" t="n">
        <f aca="false">IF(D267="","",ROUND(SQRT(((D267+G267)*O267/100)^2+(J267*(D267+G267)*0.07717)^2),0))</f>
        <v>43</v>
      </c>
      <c r="U267" s="32"/>
    </row>
    <row r="268" customFormat="false" ht="15" hidden="false" customHeight="false" outlineLevel="0" collapsed="false">
      <c r="A268" s="32" t="s">
        <v>444</v>
      </c>
      <c r="B268" s="32" t="s">
        <v>503</v>
      </c>
      <c r="C268" s="32" t="s">
        <v>503</v>
      </c>
      <c r="D268" s="66" t="n">
        <v>43</v>
      </c>
      <c r="E268" s="66" t="n">
        <v>40</v>
      </c>
      <c r="F268" s="75" t="n">
        <f aca="false">IF(E268="","",D268-E268)</f>
        <v>3</v>
      </c>
      <c r="G268" s="66" t="n">
        <v>78</v>
      </c>
      <c r="H268" s="66" t="n">
        <v>83</v>
      </c>
      <c r="I268" s="75" t="n">
        <f aca="false">IF(H268="","",G268-H268)</f>
        <v>-5</v>
      </c>
      <c r="J268" s="47" t="n">
        <f aca="false">IF(OR(D268="",D268+G268=0),"",D268/(D268+G268))</f>
        <v>0.355371900826446</v>
      </c>
      <c r="K268" s="47" t="n">
        <f aca="false">IF(E268="","",E268/(E268+H268))</f>
        <v>0.32520325203252</v>
      </c>
      <c r="L268" s="76" t="n">
        <f aca="false">IF(OR(K268="",J268=""),"",(J268-K268)*100)</f>
        <v>3.01686487939259</v>
      </c>
      <c r="M268" s="36" t="n">
        <v>2.96222615270983</v>
      </c>
      <c r="N268" s="36" t="n">
        <v>1.3179649132716</v>
      </c>
      <c r="O268" s="36" t="n">
        <f aca="false">SQRT(M268^2+N268^2)</f>
        <v>3.2421929758133</v>
      </c>
      <c r="P268" s="47" t="n">
        <f aca="false">IF(J268="","",MAX(0,J268-1.96*O268/100))</f>
        <v>0.291824918500506</v>
      </c>
      <c r="Q268" s="47" t="n">
        <f aca="false">IF(J268="","",MIN(1,J268+1.96*O268/100))</f>
        <v>0.418918883152387</v>
      </c>
      <c r="R268" s="32" t="str">
        <f aca="false">IF(L268="","",IF(ABS(L268)&lt;=O268,"Yes","No"))</f>
        <v>Yes</v>
      </c>
      <c r="S268" s="32" t="str">
        <f aca="false">IF(L268="","",IF(ABS(L268)&lt;=1.96*O268,"Yes","No"))</f>
        <v>Yes</v>
      </c>
      <c r="T268" s="66" t="n">
        <f aca="false">IF(D268="","",ROUND(SQRT(((D268+G268)*O268/100)^2+(J268*(D268+G268)*0.14577)^2),0))</f>
        <v>7</v>
      </c>
      <c r="U268" s="32"/>
    </row>
    <row r="269" customFormat="false" ht="15" hidden="false" customHeight="false" outlineLevel="0" collapsed="false">
      <c r="A269" s="32" t="s">
        <v>444</v>
      </c>
      <c r="B269" s="32" t="s">
        <v>504</v>
      </c>
      <c r="C269" s="32" t="s">
        <v>505</v>
      </c>
      <c r="D269" s="66" t="n">
        <v>673</v>
      </c>
      <c r="E269" s="66" t="n">
        <v>774</v>
      </c>
      <c r="F269" s="75" t="n">
        <f aca="false">IF(E269="","",D269-E269)</f>
        <v>-101</v>
      </c>
      <c r="G269" s="66" t="n">
        <v>1062</v>
      </c>
      <c r="H269" s="66" t="n">
        <v>1032</v>
      </c>
      <c r="I269" s="75" t="n">
        <f aca="false">IF(H269="","",G269-H269)</f>
        <v>30</v>
      </c>
      <c r="J269" s="47" t="n">
        <f aca="false">IF(OR(D269="",D269+G269=0),"",D269/(D269+G269))</f>
        <v>0.387896253602305</v>
      </c>
      <c r="K269" s="47" t="n">
        <f aca="false">IF(E269="","",E269/(E269+H269))</f>
        <v>0.428571428571429</v>
      </c>
      <c r="L269" s="76" t="n">
        <f aca="false">IF(OR(K269="",J269=""),"",(J269-K269)*100)</f>
        <v>-4.06751749691231</v>
      </c>
      <c r="M269" s="36" t="n">
        <v>2.22450398566879</v>
      </c>
      <c r="N269" s="36" t="n">
        <v>1.3179649132716</v>
      </c>
      <c r="O269" s="36" t="n">
        <f aca="false">SQRT(M269^2+N269^2)</f>
        <v>2.58562361817635</v>
      </c>
      <c r="P269" s="47" t="n">
        <f aca="false">IF(J269="","",MAX(0,J269-1.96*O269/100))</f>
        <v>0.337218030686049</v>
      </c>
      <c r="Q269" s="47" t="n">
        <f aca="false">IF(J269="","",MIN(1,J269+1.96*O269/100))</f>
        <v>0.438574476518562</v>
      </c>
      <c r="R269" s="32" t="str">
        <f aca="false">IF(L269="","",IF(ABS(L269)&lt;=O269,"Yes","No"))</f>
        <v>No</v>
      </c>
      <c r="S269" s="32" t="str">
        <f aca="false">IF(L269="","",IF(ABS(L269)&lt;=1.96*O269,"Yes","No"))</f>
        <v>Yes</v>
      </c>
      <c r="T269" s="66" t="n">
        <f aca="false">IF(D269="","",ROUND(SQRT(((D269+G269)*O269/100)^2+(J269*(D269+G269)*0.07717)^2),0))</f>
        <v>69</v>
      </c>
      <c r="U269" s="32"/>
    </row>
    <row r="270" customFormat="false" ht="15" hidden="false" customHeight="false" outlineLevel="0" collapsed="false">
      <c r="A270" s="32" t="s">
        <v>444</v>
      </c>
      <c r="B270" s="32" t="s">
        <v>504</v>
      </c>
      <c r="C270" s="32" t="s">
        <v>506</v>
      </c>
      <c r="D270" s="66" t="n">
        <v>675</v>
      </c>
      <c r="E270" s="66" t="n">
        <v>710</v>
      </c>
      <c r="F270" s="75" t="n">
        <f aca="false">IF(E270="","",D270-E270)</f>
        <v>-35</v>
      </c>
      <c r="G270" s="66" t="n">
        <v>949</v>
      </c>
      <c r="H270" s="66" t="n">
        <v>927</v>
      </c>
      <c r="I270" s="75" t="n">
        <f aca="false">IF(H270="","",G270-H270)</f>
        <v>22</v>
      </c>
      <c r="J270" s="47" t="n">
        <f aca="false">IF(OR(D270="",D270+G270=0),"",D270/(D270+G270))</f>
        <v>0.41564039408867</v>
      </c>
      <c r="K270" s="47" t="n">
        <f aca="false">IF(E270="","",E270/(E270+H270))</f>
        <v>0.433720219914478</v>
      </c>
      <c r="L270" s="76" t="n">
        <f aca="false">IF(OR(K270="",J270=""),"",(J270-K270)*100)</f>
        <v>-1.80798258258078</v>
      </c>
      <c r="M270" s="36" t="n">
        <v>2.22450398566879</v>
      </c>
      <c r="N270" s="36" t="n">
        <v>1.3179649132716</v>
      </c>
      <c r="O270" s="36" t="n">
        <f aca="false">SQRT(M270^2+N270^2)</f>
        <v>2.58562361817635</v>
      </c>
      <c r="P270" s="47" t="n">
        <f aca="false">IF(J270="","",MAX(0,J270-1.96*O270/100))</f>
        <v>0.364962171172414</v>
      </c>
      <c r="Q270" s="47" t="n">
        <f aca="false">IF(J270="","",MIN(1,J270+1.96*O270/100))</f>
        <v>0.466318617004926</v>
      </c>
      <c r="R270" s="32" t="str">
        <f aca="false">IF(L270="","",IF(ABS(L270)&lt;=O270,"Yes","No"))</f>
        <v>Yes</v>
      </c>
      <c r="S270" s="32" t="str">
        <f aca="false">IF(L270="","",IF(ABS(L270)&lt;=1.96*O270,"Yes","No"))</f>
        <v>Yes</v>
      </c>
      <c r="T270" s="66" t="n">
        <f aca="false">IF(D270="","",ROUND(SQRT(((D270+G270)*O270/100)^2+(J270*(D270+G270)*0.07717)^2),0))</f>
        <v>67</v>
      </c>
      <c r="U270" s="32"/>
    </row>
    <row r="271" customFormat="false" ht="15" hidden="false" customHeight="false" outlineLevel="0" collapsed="false">
      <c r="A271" s="32" t="s">
        <v>444</v>
      </c>
      <c r="B271" s="32" t="s">
        <v>507</v>
      </c>
      <c r="C271" s="32" t="s">
        <v>507</v>
      </c>
      <c r="D271" s="66" t="n">
        <v>185</v>
      </c>
      <c r="E271" s="66" t="n">
        <v>217</v>
      </c>
      <c r="F271" s="75" t="n">
        <f aca="false">IF(E271="","",D271-E271)</f>
        <v>-32</v>
      </c>
      <c r="G271" s="66" t="n">
        <v>326</v>
      </c>
      <c r="H271" s="66" t="n">
        <v>309</v>
      </c>
      <c r="I271" s="75" t="n">
        <f aca="false">IF(H271="","",G271-H271)</f>
        <v>17</v>
      </c>
      <c r="J271" s="47" t="n">
        <f aca="false">IF(OR(D271="",D271+G271=0),"",D271/(D271+G271))</f>
        <v>0.362035225048924</v>
      </c>
      <c r="K271" s="47" t="n">
        <f aca="false">IF(E271="","",E271/(E271+H271))</f>
        <v>0.41254752851711</v>
      </c>
      <c r="L271" s="76" t="n">
        <f aca="false">IF(OR(K271="",J271=""),"",(J271-K271)*100)</f>
        <v>-5.05123034681866</v>
      </c>
      <c r="M271" s="36" t="n">
        <v>2.96222615270983</v>
      </c>
      <c r="N271" s="36" t="n">
        <v>1.3179649132716</v>
      </c>
      <c r="O271" s="36" t="n">
        <f aca="false">SQRT(M271^2+N271^2)</f>
        <v>3.2421929758133</v>
      </c>
      <c r="P271" s="47" t="n">
        <f aca="false">IF(J271="","",MAX(0,J271-1.96*O271/100))</f>
        <v>0.298488242722983</v>
      </c>
      <c r="Q271" s="47" t="n">
        <f aca="false">IF(J271="","",MIN(1,J271+1.96*O271/100))</f>
        <v>0.425582207374864</v>
      </c>
      <c r="R271" s="32" t="str">
        <f aca="false">IF(L271="","",IF(ABS(L271)&lt;=O271,"Yes","No"))</f>
        <v>No</v>
      </c>
      <c r="S271" s="32" t="str">
        <f aca="false">IF(L271="","",IF(ABS(L271)&lt;=1.96*O271,"Yes","No"))</f>
        <v>Yes</v>
      </c>
      <c r="T271" s="66" t="n">
        <f aca="false">IF(D271="","",ROUND(SQRT(((D271+G271)*O271/100)^2+(J271*(D271+G271)*0.14577)^2),0))</f>
        <v>32</v>
      </c>
      <c r="U271" s="32"/>
    </row>
    <row r="272" customFormat="false" ht="15" hidden="false" customHeight="false" outlineLevel="0" collapsed="false">
      <c r="A272" s="32" t="s">
        <v>444</v>
      </c>
      <c r="B272" s="32" t="s">
        <v>508</v>
      </c>
      <c r="C272" s="32" t="s">
        <v>509</v>
      </c>
      <c r="D272" s="66" t="n">
        <v>312</v>
      </c>
      <c r="E272" s="66"/>
      <c r="F272" s="75" t="str">
        <f aca="false">IF(E272="","",D272-E272)</f>
        <v/>
      </c>
      <c r="G272" s="66" t="n">
        <v>129</v>
      </c>
      <c r="H272" s="66"/>
      <c r="I272" s="75" t="str">
        <f aca="false">IF(H272="","",G272-H272)</f>
        <v/>
      </c>
      <c r="J272" s="47" t="n">
        <f aca="false">IF(OR(D272="",D272+G272=0),"",D272/(D272+G272))</f>
        <v>0.707482993197279</v>
      </c>
      <c r="K272" s="47" t="str">
        <f aca="false">IF(E272="","",E272/(E272+H272))</f>
        <v/>
      </c>
      <c r="L272" s="76" t="str">
        <f aca="false">IF(OR(K272="",J272=""),"",(J272-K272)*100)</f>
        <v/>
      </c>
      <c r="M272" s="36" t="n">
        <v>2.96222615270983</v>
      </c>
      <c r="N272" s="36" t="n">
        <v>1.3179649132716</v>
      </c>
      <c r="O272" s="36" t="n">
        <f aca="false">SQRT(M272^2+N272^2)</f>
        <v>3.2421929758133</v>
      </c>
      <c r="P272" s="47" t="n">
        <f aca="false">IF(J272="","",MAX(0,J272-1.96*O272/100))</f>
        <v>0.643936010871338</v>
      </c>
      <c r="Q272" s="47" t="n">
        <f aca="false">IF(J272="","",MIN(1,J272+1.96*O272/100))</f>
        <v>0.77102997552322</v>
      </c>
      <c r="R272" s="32" t="str">
        <f aca="false">IF(L272="","",IF(ABS(L272)&lt;=O272,"Yes","No"))</f>
        <v/>
      </c>
      <c r="S272" s="32" t="str">
        <f aca="false">IF(L272="","",IF(ABS(L272)&lt;=1.96*O272,"Yes","No"))</f>
        <v/>
      </c>
      <c r="T272" s="66" t="n">
        <f aca="false">IF(D272="","",ROUND(SQRT(((D272+G272)*O272/100)^2+(J272*(D272+G272)*0.14577)^2),0))</f>
        <v>48</v>
      </c>
      <c r="U272" s="32" t="s">
        <v>762</v>
      </c>
    </row>
    <row r="273" customFormat="false" ht="15" hidden="false" customHeight="false" outlineLevel="0" collapsed="false">
      <c r="A273" s="32" t="s">
        <v>444</v>
      </c>
      <c r="B273" s="32" t="s">
        <v>508</v>
      </c>
      <c r="C273" s="32" t="s">
        <v>510</v>
      </c>
      <c r="D273" s="66" t="n">
        <v>493</v>
      </c>
      <c r="E273" s="66"/>
      <c r="F273" s="75" t="str">
        <f aca="false">IF(E273="","",D273-E273)</f>
        <v/>
      </c>
      <c r="G273" s="66" t="n">
        <v>207</v>
      </c>
      <c r="H273" s="66"/>
      <c r="I273" s="75" t="str">
        <f aca="false">IF(H273="","",G273-H273)</f>
        <v/>
      </c>
      <c r="J273" s="47" t="n">
        <f aca="false">IF(OR(D273="",D273+G273=0),"",D273/(D273+G273))</f>
        <v>0.704285714285714</v>
      </c>
      <c r="K273" s="47" t="str">
        <f aca="false">IF(E273="","",E273/(E273+H273))</f>
        <v/>
      </c>
      <c r="L273" s="76" t="str">
        <f aca="false">IF(OR(K273="",J273=""),"",(J273-K273)*100)</f>
        <v/>
      </c>
      <c r="M273" s="36" t="n">
        <v>2.96222615270983</v>
      </c>
      <c r="N273" s="36" t="n">
        <v>1.3179649132716</v>
      </c>
      <c r="O273" s="36" t="n">
        <f aca="false">SQRT(M273^2+N273^2)</f>
        <v>3.2421929758133</v>
      </c>
      <c r="P273" s="47" t="n">
        <f aca="false">IF(J273="","",MAX(0,J273-1.96*O273/100))</f>
        <v>0.640738731959774</v>
      </c>
      <c r="Q273" s="47" t="n">
        <f aca="false">IF(J273="","",MIN(1,J273+1.96*O273/100))</f>
        <v>0.767832696611655</v>
      </c>
      <c r="R273" s="32" t="str">
        <f aca="false">IF(L273="","",IF(ABS(L273)&lt;=O273,"Yes","No"))</f>
        <v/>
      </c>
      <c r="S273" s="32" t="str">
        <f aca="false">IF(L273="","",IF(ABS(L273)&lt;=1.96*O273,"Yes","No"))</f>
        <v/>
      </c>
      <c r="T273" s="66" t="n">
        <f aca="false">IF(D273="","",ROUND(SQRT(((D273+G273)*O273/100)^2+(J273*(D273+G273)*0.14577)^2),0))</f>
        <v>75</v>
      </c>
      <c r="U273" s="32" t="s">
        <v>762</v>
      </c>
    </row>
    <row r="274" customFormat="false" ht="15" hidden="false" customHeight="false" outlineLevel="0" collapsed="false">
      <c r="A274" s="32" t="s">
        <v>444</v>
      </c>
      <c r="B274" s="32" t="s">
        <v>508</v>
      </c>
      <c r="C274" s="32" t="s">
        <v>511</v>
      </c>
      <c r="D274" s="66" t="n">
        <v>472</v>
      </c>
      <c r="E274" s="66" t="n">
        <v>492</v>
      </c>
      <c r="F274" s="75" t="n">
        <f aca="false">IF(E274="","",D274-E274)</f>
        <v>-20</v>
      </c>
      <c r="G274" s="66" t="n">
        <v>164</v>
      </c>
      <c r="H274" s="66" t="n">
        <v>197</v>
      </c>
      <c r="I274" s="75" t="n">
        <f aca="false">IF(H274="","",G274-H274)</f>
        <v>-33</v>
      </c>
      <c r="J274" s="47" t="n">
        <f aca="false">IF(OR(D274="",D274+G274=0),"",D274/(D274+G274))</f>
        <v>0.742138364779874</v>
      </c>
      <c r="K274" s="47" t="n">
        <f aca="false">IF(E274="","",E274/(E274+H274))</f>
        <v>0.714078374455733</v>
      </c>
      <c r="L274" s="76" t="n">
        <f aca="false">IF(OR(K274="",J274=""),"",(J274-K274)*100)</f>
        <v>2.80599903241412</v>
      </c>
      <c r="M274" s="36" t="n">
        <v>2.96222615270983</v>
      </c>
      <c r="N274" s="36" t="n">
        <v>1.3179649132716</v>
      </c>
      <c r="O274" s="36" t="n">
        <f aca="false">SQRT(M274^2+N274^2)</f>
        <v>3.2421929758133</v>
      </c>
      <c r="P274" s="47" t="n">
        <f aca="false">IF(J274="","",MAX(0,J274-1.96*O274/100))</f>
        <v>0.678591382453934</v>
      </c>
      <c r="Q274" s="47" t="n">
        <f aca="false">IF(J274="","",MIN(1,J274+1.96*O274/100))</f>
        <v>0.805685347105815</v>
      </c>
      <c r="R274" s="32" t="str">
        <f aca="false">IF(L274="","",IF(ABS(L274)&lt;=O274,"Yes","No"))</f>
        <v>Yes</v>
      </c>
      <c r="S274" s="32" t="str">
        <f aca="false">IF(L274="","",IF(ABS(L274)&lt;=1.96*O274,"Yes","No"))</f>
        <v>Yes</v>
      </c>
      <c r="T274" s="66" t="n">
        <f aca="false">IF(D274="","",ROUND(SQRT(((D274+G274)*O274/100)^2+(J274*(D274+G274)*0.14577)^2),0))</f>
        <v>72</v>
      </c>
      <c r="U274" s="32"/>
    </row>
    <row r="275" customFormat="false" ht="15" hidden="false" customHeight="false" outlineLevel="0" collapsed="false">
      <c r="A275" s="32" t="s">
        <v>444</v>
      </c>
      <c r="B275" s="32" t="s">
        <v>508</v>
      </c>
      <c r="C275" s="32" t="s">
        <v>512</v>
      </c>
      <c r="D275" s="66" t="n">
        <v>717</v>
      </c>
      <c r="E275" s="66" t="n">
        <v>743</v>
      </c>
      <c r="F275" s="75" t="n">
        <f aca="false">IF(E275="","",D275-E275)</f>
        <v>-26</v>
      </c>
      <c r="G275" s="66" t="n">
        <v>258</v>
      </c>
      <c r="H275" s="66" t="n">
        <v>265</v>
      </c>
      <c r="I275" s="75" t="n">
        <f aca="false">IF(H275="","",G275-H275)</f>
        <v>-7</v>
      </c>
      <c r="J275" s="47" t="n">
        <f aca="false">IF(OR(D275="",D275+G275=0),"",D275/(D275+G275))</f>
        <v>0.735384615384615</v>
      </c>
      <c r="K275" s="47" t="n">
        <f aca="false">IF(E275="","",E275/(E275+H275))</f>
        <v>0.737103174603175</v>
      </c>
      <c r="L275" s="76" t="n">
        <f aca="false">IF(OR(K275="",J275=""),"",(J275-K275)*100)</f>
        <v>-0.171855921855923</v>
      </c>
      <c r="M275" s="36" t="n">
        <v>2.22830071896239</v>
      </c>
      <c r="N275" s="36" t="n">
        <v>1.3179649132716</v>
      </c>
      <c r="O275" s="36" t="n">
        <f aca="false">SQRT(M275^2+N275^2)</f>
        <v>2.58889080626111</v>
      </c>
      <c r="P275" s="47" t="n">
        <f aca="false">IF(J275="","",MAX(0,J275-1.96*O275/100))</f>
        <v>0.684642355581898</v>
      </c>
      <c r="Q275" s="47" t="n">
        <f aca="false">IF(J275="","",MIN(1,J275+1.96*O275/100))</f>
        <v>0.786126875187333</v>
      </c>
      <c r="R275" s="32" t="str">
        <f aca="false">IF(L275="","",IF(ABS(L275)&lt;=O275,"Yes","No"))</f>
        <v>Yes</v>
      </c>
      <c r="S275" s="32" t="str">
        <f aca="false">IF(L275="","",IF(ABS(L275)&lt;=1.96*O275,"Yes","No"))</f>
        <v>Yes</v>
      </c>
      <c r="T275" s="66" t="n">
        <f aca="false">IF(D275="","",ROUND(SQRT(((D275+G275)*O275/100)^2+(J275*(D275+G275)*0.09272)^2),0))</f>
        <v>71</v>
      </c>
      <c r="U275" s="32"/>
    </row>
    <row r="276" customFormat="false" ht="15" hidden="false" customHeight="false" outlineLevel="0" collapsed="false">
      <c r="A276" s="32" t="s">
        <v>444</v>
      </c>
      <c r="B276" s="32" t="s">
        <v>508</v>
      </c>
      <c r="C276" s="32" t="s">
        <v>513</v>
      </c>
      <c r="D276" s="66" t="n">
        <v>633</v>
      </c>
      <c r="E276" s="66" t="n">
        <v>1109</v>
      </c>
      <c r="F276" s="75" t="n">
        <f aca="false">IF(E276="","",D276-E276)</f>
        <v>-476</v>
      </c>
      <c r="G276" s="66" t="n">
        <v>190</v>
      </c>
      <c r="H276" s="66" t="n">
        <v>290</v>
      </c>
      <c r="I276" s="75" t="n">
        <f aca="false">IF(H276="","",G276-H276)</f>
        <v>-100</v>
      </c>
      <c r="J276" s="47" t="n">
        <f aca="false">IF(OR(D276="",D276+G276=0),"",D276/(D276+G276))</f>
        <v>0.76913730255164</v>
      </c>
      <c r="K276" s="47" t="n">
        <f aca="false">IF(E276="","",E276/(E276+H276))</f>
        <v>0.792709077912795</v>
      </c>
      <c r="L276" s="76" t="n">
        <f aca="false">IF(OR(K276="",J276=""),"",(J276-K276)*100)</f>
        <v>-2.35717753611545</v>
      </c>
      <c r="M276" s="36" t="n">
        <v>2.22830071896239</v>
      </c>
      <c r="N276" s="36" t="n">
        <v>1.3179649132716</v>
      </c>
      <c r="O276" s="36" t="n">
        <f aca="false">SQRT(M276^2+N276^2)</f>
        <v>2.58889080626111</v>
      </c>
      <c r="P276" s="47" t="n">
        <f aca="false">IF(J276="","",MAX(0,J276-1.96*O276/100))</f>
        <v>0.718395042748923</v>
      </c>
      <c r="Q276" s="47" t="n">
        <f aca="false">IF(J276="","",MIN(1,J276+1.96*O276/100))</f>
        <v>0.819879562354358</v>
      </c>
      <c r="R276" s="32" t="str">
        <f aca="false">IF(L276="","",IF(ABS(L276)&lt;=O276,"Yes","No"))</f>
        <v>Yes</v>
      </c>
      <c r="S276" s="32" t="str">
        <f aca="false">IF(L276="","",IF(ABS(L276)&lt;=1.96*O276,"Yes","No"))</f>
        <v>Yes</v>
      </c>
      <c r="T276" s="66" t="n">
        <f aca="false">IF(D276="","",ROUND(SQRT(((D276+G276)*O276/100)^2+(J276*(D276+G276)*0.09272)^2),0))</f>
        <v>62</v>
      </c>
      <c r="U276" s="32"/>
    </row>
    <row r="277" customFormat="false" ht="15" hidden="false" customHeight="false" outlineLevel="0" collapsed="false">
      <c r="A277" s="32" t="s">
        <v>444</v>
      </c>
      <c r="B277" s="32" t="s">
        <v>508</v>
      </c>
      <c r="C277" s="32" t="s">
        <v>514</v>
      </c>
      <c r="D277" s="66" t="n">
        <v>607</v>
      </c>
      <c r="E277" s="66" t="n">
        <v>566</v>
      </c>
      <c r="F277" s="75" t="n">
        <f aca="false">IF(E277="","",D277-E277)</f>
        <v>41</v>
      </c>
      <c r="G277" s="66" t="n">
        <v>240</v>
      </c>
      <c r="H277" s="66" t="n">
        <v>257</v>
      </c>
      <c r="I277" s="75" t="n">
        <f aca="false">IF(H277="","",G277-H277)</f>
        <v>-17</v>
      </c>
      <c r="J277" s="47" t="n">
        <f aca="false">IF(OR(D277="",D277+G277=0),"",D277/(D277+G277))</f>
        <v>0.716646989374262</v>
      </c>
      <c r="K277" s="47" t="n">
        <f aca="false">IF(E277="","",E277/(E277+H277))</f>
        <v>0.687727825030377</v>
      </c>
      <c r="L277" s="76" t="n">
        <f aca="false">IF(OR(K277="",J277=""),"",(J277-K277)*100)</f>
        <v>2.89191643438854</v>
      </c>
      <c r="M277" s="36" t="n">
        <v>2.22830071896239</v>
      </c>
      <c r="N277" s="36" t="n">
        <v>1.3179649132716</v>
      </c>
      <c r="O277" s="36" t="n">
        <f aca="false">SQRT(M277^2+N277^2)</f>
        <v>2.58889080626111</v>
      </c>
      <c r="P277" s="47" t="n">
        <f aca="false">IF(J277="","",MAX(0,J277-1.96*O277/100))</f>
        <v>0.665904729571544</v>
      </c>
      <c r="Q277" s="47" t="n">
        <f aca="false">IF(J277="","",MIN(1,J277+1.96*O277/100))</f>
        <v>0.76738924917698</v>
      </c>
      <c r="R277" s="32" t="str">
        <f aca="false">IF(L277="","",IF(ABS(L277)&lt;=O277,"Yes","No"))</f>
        <v>No</v>
      </c>
      <c r="S277" s="32" t="str">
        <f aca="false">IF(L277="","",IF(ABS(L277)&lt;=1.96*O277,"Yes","No"))</f>
        <v>Yes</v>
      </c>
      <c r="T277" s="66" t="n">
        <f aca="false">IF(D277="","",ROUND(SQRT(((D277+G277)*O277/100)^2+(J277*(D277+G277)*0.09272)^2),0))</f>
        <v>60</v>
      </c>
      <c r="U277" s="32"/>
    </row>
    <row r="278" customFormat="false" ht="15" hidden="false" customHeight="false" outlineLevel="0" collapsed="false">
      <c r="A278" s="32" t="s">
        <v>444</v>
      </c>
      <c r="B278" s="32" t="s">
        <v>508</v>
      </c>
      <c r="C278" s="32" t="s">
        <v>515</v>
      </c>
      <c r="D278" s="66" t="n">
        <v>528</v>
      </c>
      <c r="E278" s="66" t="n">
        <v>517</v>
      </c>
      <c r="F278" s="75" t="n">
        <f aca="false">IF(E278="","",D278-E278)</f>
        <v>11</v>
      </c>
      <c r="G278" s="66" t="n">
        <v>250</v>
      </c>
      <c r="H278" s="66" t="n">
        <v>265</v>
      </c>
      <c r="I278" s="75" t="n">
        <f aca="false">IF(H278="","",G278-H278)</f>
        <v>-15</v>
      </c>
      <c r="J278" s="47" t="n">
        <f aca="false">IF(OR(D278="",D278+G278=0),"",D278/(D278+G278))</f>
        <v>0.67866323907455</v>
      </c>
      <c r="K278" s="47" t="n">
        <f aca="false">IF(E278="","",E278/(E278+H278))</f>
        <v>0.661125319693095</v>
      </c>
      <c r="L278" s="76" t="n">
        <f aca="false">IF(OR(K278="",J278=""),"",(J278-K278)*100)</f>
        <v>1.75379193814555</v>
      </c>
      <c r="M278" s="36" t="n">
        <v>2.22830071896239</v>
      </c>
      <c r="N278" s="36" t="n">
        <v>1.3179649132716</v>
      </c>
      <c r="O278" s="36" t="n">
        <f aca="false">SQRT(M278^2+N278^2)</f>
        <v>2.58889080626111</v>
      </c>
      <c r="P278" s="47" t="n">
        <f aca="false">IF(J278="","",MAX(0,J278-1.96*O278/100))</f>
        <v>0.627920979271832</v>
      </c>
      <c r="Q278" s="47" t="n">
        <f aca="false">IF(J278="","",MIN(1,J278+1.96*O278/100))</f>
        <v>0.729405498877268</v>
      </c>
      <c r="R278" s="32" t="str">
        <f aca="false">IF(L278="","",IF(ABS(L278)&lt;=O278,"Yes","No"))</f>
        <v>Yes</v>
      </c>
      <c r="S278" s="32" t="str">
        <f aca="false">IF(L278="","",IF(ABS(L278)&lt;=1.96*O278,"Yes","No"))</f>
        <v>Yes</v>
      </c>
      <c r="T278" s="66" t="n">
        <f aca="false">IF(D278="","",ROUND(SQRT(((D278+G278)*O278/100)^2+(J278*(D278+G278)*0.09272)^2),0))</f>
        <v>53</v>
      </c>
      <c r="U278" s="32"/>
    </row>
    <row r="279" customFormat="false" ht="15" hidden="false" customHeight="false" outlineLevel="0" collapsed="false">
      <c r="A279" s="32" t="s">
        <v>444</v>
      </c>
      <c r="B279" s="32" t="s">
        <v>508</v>
      </c>
      <c r="C279" s="32" t="s">
        <v>516</v>
      </c>
      <c r="D279" s="66" t="n">
        <v>221</v>
      </c>
      <c r="E279" s="66" t="n">
        <v>233</v>
      </c>
      <c r="F279" s="75" t="n">
        <f aca="false">IF(E279="","",D279-E279)</f>
        <v>-12</v>
      </c>
      <c r="G279" s="66" t="n">
        <v>81</v>
      </c>
      <c r="H279" s="66" t="n">
        <v>84</v>
      </c>
      <c r="I279" s="75" t="n">
        <f aca="false">IF(H279="","",G279-H279)</f>
        <v>-3</v>
      </c>
      <c r="J279" s="47" t="n">
        <f aca="false">IF(OR(D279="",D279+G279=0),"",D279/(D279+G279))</f>
        <v>0.731788079470199</v>
      </c>
      <c r="K279" s="47" t="n">
        <f aca="false">IF(E279="","",E279/(E279+H279))</f>
        <v>0.735015772870662</v>
      </c>
      <c r="L279" s="76" t="n">
        <f aca="false">IF(OR(K279="",J279=""),"",(J279-K279)*100)</f>
        <v>-0.32276934004638</v>
      </c>
      <c r="M279" s="36" t="n">
        <v>2.96222615270983</v>
      </c>
      <c r="N279" s="36" t="n">
        <v>1.3179649132716</v>
      </c>
      <c r="O279" s="36" t="n">
        <f aca="false">SQRT(M279^2+N279^2)</f>
        <v>3.2421929758133</v>
      </c>
      <c r="P279" s="47" t="n">
        <f aca="false">IF(J279="","",MAX(0,J279-1.96*O279/100))</f>
        <v>0.668241097144258</v>
      </c>
      <c r="Q279" s="47" t="n">
        <f aca="false">IF(J279="","",MIN(1,J279+1.96*O279/100))</f>
        <v>0.795335061796139</v>
      </c>
      <c r="R279" s="32" t="str">
        <f aca="false">IF(L279="","",IF(ABS(L279)&lt;=O279,"Yes","No"))</f>
        <v>Yes</v>
      </c>
      <c r="S279" s="32" t="str">
        <f aca="false">IF(L279="","",IF(ABS(L279)&lt;=1.96*O279,"Yes","No"))</f>
        <v>Yes</v>
      </c>
      <c r="T279" s="66" t="n">
        <f aca="false">IF(D279="","",ROUND(SQRT(((D279+G279)*O279/100)^2+(J279*(D279+G279)*0.14577)^2),0))</f>
        <v>34</v>
      </c>
      <c r="U279" s="32"/>
    </row>
    <row r="280" customFormat="false" ht="15" hidden="false" customHeight="false" outlineLevel="0" collapsed="false">
      <c r="A280" s="32" t="s">
        <v>444</v>
      </c>
      <c r="B280" s="32" t="s">
        <v>508</v>
      </c>
      <c r="C280" s="32" t="s">
        <v>517</v>
      </c>
      <c r="D280" s="66" t="n">
        <v>369</v>
      </c>
      <c r="E280" s="66" t="n">
        <v>391</v>
      </c>
      <c r="F280" s="75" t="n">
        <f aca="false">IF(E280="","",D280-E280)</f>
        <v>-22</v>
      </c>
      <c r="G280" s="66" t="n">
        <v>127</v>
      </c>
      <c r="H280" s="66" t="n">
        <v>126</v>
      </c>
      <c r="I280" s="75" t="n">
        <f aca="false">IF(H280="","",G280-H280)</f>
        <v>1</v>
      </c>
      <c r="J280" s="47" t="n">
        <f aca="false">IF(OR(D280="",D280+G280=0),"",D280/(D280+G280))</f>
        <v>0.743951612903226</v>
      </c>
      <c r="K280" s="47" t="n">
        <f aca="false">IF(E280="","",E280/(E280+H280))</f>
        <v>0.756286266924565</v>
      </c>
      <c r="L280" s="76" t="n">
        <f aca="false">IF(OR(K280="",J280=""),"",(J280-K280)*100)</f>
        <v>-1.2334654021339</v>
      </c>
      <c r="M280" s="36" t="n">
        <v>2.96222615270983</v>
      </c>
      <c r="N280" s="36" t="n">
        <v>1.3179649132716</v>
      </c>
      <c r="O280" s="36" t="n">
        <f aca="false">SQRT(M280^2+N280^2)</f>
        <v>3.2421929758133</v>
      </c>
      <c r="P280" s="47" t="n">
        <f aca="false">IF(J280="","",MAX(0,J280-1.96*O280/100))</f>
        <v>0.680404630577285</v>
      </c>
      <c r="Q280" s="47" t="n">
        <f aca="false">IF(J280="","",MIN(1,J280+1.96*O280/100))</f>
        <v>0.807498595229166</v>
      </c>
      <c r="R280" s="32" t="str">
        <f aca="false">IF(L280="","",IF(ABS(L280)&lt;=O280,"Yes","No"))</f>
        <v>Yes</v>
      </c>
      <c r="S280" s="32" t="str">
        <f aca="false">IF(L280="","",IF(ABS(L280)&lt;=1.96*O280,"Yes","No"))</f>
        <v>Yes</v>
      </c>
      <c r="T280" s="66" t="n">
        <f aca="false">IF(D280="","",ROUND(SQRT(((D280+G280)*O280/100)^2+(J280*(D280+G280)*0.14577)^2),0))</f>
        <v>56</v>
      </c>
      <c r="U280" s="32"/>
    </row>
    <row r="281" customFormat="false" ht="15" hidden="false" customHeight="false" outlineLevel="0" collapsed="false">
      <c r="A281" s="32" t="s">
        <v>444</v>
      </c>
      <c r="B281" s="32" t="s">
        <v>508</v>
      </c>
      <c r="C281" s="32" t="s">
        <v>518</v>
      </c>
      <c r="D281" s="66" t="n">
        <v>430</v>
      </c>
      <c r="E281" s="66" t="n">
        <v>381</v>
      </c>
      <c r="F281" s="75" t="n">
        <f aca="false">IF(E281="","",D281-E281)</f>
        <v>49</v>
      </c>
      <c r="G281" s="66" t="n">
        <v>142</v>
      </c>
      <c r="H281" s="66" t="n">
        <v>184</v>
      </c>
      <c r="I281" s="75" t="n">
        <f aca="false">IF(H281="","",G281-H281)</f>
        <v>-42</v>
      </c>
      <c r="J281" s="47" t="n">
        <f aca="false">IF(OR(D281="",D281+G281=0),"",D281/(D281+G281))</f>
        <v>0.751748251748252</v>
      </c>
      <c r="K281" s="47" t="n">
        <f aca="false">IF(E281="","",E281/(E281+H281))</f>
        <v>0.674336283185841</v>
      </c>
      <c r="L281" s="76" t="n">
        <f aca="false">IF(OR(K281="",J281=""),"",(J281-K281)*100)</f>
        <v>7.74119685624111</v>
      </c>
      <c r="M281" s="36" t="n">
        <v>2.96222615270983</v>
      </c>
      <c r="N281" s="36" t="n">
        <v>1.3179649132716</v>
      </c>
      <c r="O281" s="36" t="n">
        <f aca="false">SQRT(M281^2+N281^2)</f>
        <v>3.2421929758133</v>
      </c>
      <c r="P281" s="47" t="n">
        <f aca="false">IF(J281="","",MAX(0,J281-1.96*O281/100))</f>
        <v>0.688201269422311</v>
      </c>
      <c r="Q281" s="47" t="n">
        <f aca="false">IF(J281="","",MIN(1,J281+1.96*O281/100))</f>
        <v>0.815295234074193</v>
      </c>
      <c r="R281" s="32" t="str">
        <f aca="false">IF(L281="","",IF(ABS(L281)&lt;=O281,"Yes","No"))</f>
        <v>No</v>
      </c>
      <c r="S281" s="32" t="str">
        <f aca="false">IF(L281="","",IF(ABS(L281)&lt;=1.96*O281,"Yes","No"))</f>
        <v>No</v>
      </c>
      <c r="T281" s="66" t="n">
        <f aca="false">IF(D281="","",ROUND(SQRT(((D281+G281)*O281/100)^2+(J281*(D281+G281)*0.14577)^2),0))</f>
        <v>65</v>
      </c>
      <c r="U281" s="32"/>
    </row>
    <row r="282" customFormat="false" ht="15" hidden="false" customHeight="false" outlineLevel="0" collapsed="false">
      <c r="A282" s="32" t="s">
        <v>444</v>
      </c>
      <c r="B282" s="32" t="s">
        <v>508</v>
      </c>
      <c r="C282" s="32" t="s">
        <v>519</v>
      </c>
      <c r="D282" s="66" t="n">
        <v>442</v>
      </c>
      <c r="E282" s="66"/>
      <c r="F282" s="75" t="str">
        <f aca="false">IF(E282="","",D282-E282)</f>
        <v/>
      </c>
      <c r="G282" s="66" t="n">
        <v>181</v>
      </c>
      <c r="H282" s="66"/>
      <c r="I282" s="75" t="str">
        <f aca="false">IF(H282="","",G282-H282)</f>
        <v/>
      </c>
      <c r="J282" s="47" t="n">
        <f aca="false">IF(OR(D282="",D282+G282=0),"",D282/(D282+G282))</f>
        <v>0.709470304975923</v>
      </c>
      <c r="K282" s="47" t="str">
        <f aca="false">IF(E282="","",E282/(E282+H282))</f>
        <v/>
      </c>
      <c r="L282" s="76" t="str">
        <f aca="false">IF(OR(K282="",J282=""),"",(J282-K282)*100)</f>
        <v/>
      </c>
      <c r="M282" s="36" t="n">
        <v>2.96222615270983</v>
      </c>
      <c r="N282" s="36" t="n">
        <v>1.3179649132716</v>
      </c>
      <c r="O282" s="36" t="n">
        <f aca="false">SQRT(M282^2+N282^2)</f>
        <v>3.2421929758133</v>
      </c>
      <c r="P282" s="47" t="n">
        <f aca="false">IF(J282="","",MAX(0,J282-1.96*O282/100))</f>
        <v>0.645923322649982</v>
      </c>
      <c r="Q282" s="47" t="n">
        <f aca="false">IF(J282="","",MIN(1,J282+1.96*O282/100))</f>
        <v>0.773017287301864</v>
      </c>
      <c r="R282" s="32" t="str">
        <f aca="false">IF(L282="","",IF(ABS(L282)&lt;=O282,"Yes","No"))</f>
        <v/>
      </c>
      <c r="S282" s="32" t="str">
        <f aca="false">IF(L282="","",IF(ABS(L282)&lt;=1.96*O282,"Yes","No"))</f>
        <v/>
      </c>
      <c r="T282" s="66" t="n">
        <f aca="false">IF(D282="","",ROUND(SQRT(((D282+G282)*O282/100)^2+(J282*(D282+G282)*0.14577)^2),0))</f>
        <v>68</v>
      </c>
      <c r="U282" s="32" t="s">
        <v>762</v>
      </c>
    </row>
    <row r="283" customFormat="false" ht="15" hidden="false" customHeight="false" outlineLevel="0" collapsed="false">
      <c r="A283" s="32" t="s">
        <v>444</v>
      </c>
      <c r="B283" s="32" t="s">
        <v>508</v>
      </c>
      <c r="C283" s="32" t="s">
        <v>520</v>
      </c>
      <c r="D283" s="66" t="n">
        <v>972</v>
      </c>
      <c r="E283" s="66" t="n">
        <v>912</v>
      </c>
      <c r="F283" s="75" t="n">
        <f aca="false">IF(E283="","",D283-E283)</f>
        <v>60</v>
      </c>
      <c r="G283" s="66" t="n">
        <v>414</v>
      </c>
      <c r="H283" s="66" t="n">
        <v>445</v>
      </c>
      <c r="I283" s="75" t="n">
        <f aca="false">IF(H283="","",G283-H283)</f>
        <v>-31</v>
      </c>
      <c r="J283" s="47" t="n">
        <f aca="false">IF(OR(D283="",D283+G283=0),"",D283/(D283+G283))</f>
        <v>0.701298701298701</v>
      </c>
      <c r="K283" s="47" t="n">
        <f aca="false">IF(E283="","",E283/(E283+H283))</f>
        <v>0.672070744288873</v>
      </c>
      <c r="L283" s="76" t="n">
        <f aca="false">IF(OR(K283="",J283=""),"",(J283-K283)*100)</f>
        <v>2.92279570098288</v>
      </c>
      <c r="M283" s="36" t="n">
        <v>2.22450398566879</v>
      </c>
      <c r="N283" s="36" t="n">
        <v>1.3179649132716</v>
      </c>
      <c r="O283" s="36" t="n">
        <f aca="false">SQRT(M283^2+N283^2)</f>
        <v>2.58562361817635</v>
      </c>
      <c r="P283" s="47" t="n">
        <f aca="false">IF(J283="","",MAX(0,J283-1.96*O283/100))</f>
        <v>0.650620478382445</v>
      </c>
      <c r="Q283" s="47" t="n">
        <f aca="false">IF(J283="","",MIN(1,J283+1.96*O283/100))</f>
        <v>0.751976924214958</v>
      </c>
      <c r="R283" s="32" t="str">
        <f aca="false">IF(L283="","",IF(ABS(L283)&lt;=O283,"Yes","No"))</f>
        <v>No</v>
      </c>
      <c r="S283" s="32" t="str">
        <f aca="false">IF(L283="","",IF(ABS(L283)&lt;=1.96*O283,"Yes","No"))</f>
        <v>Yes</v>
      </c>
      <c r="T283" s="66" t="n">
        <f aca="false">IF(D283="","",ROUND(SQRT(((D283+G283)*O283/100)^2+(J283*(D283+G283)*0.07717)^2),0))</f>
        <v>83</v>
      </c>
      <c r="U283" s="32"/>
    </row>
    <row r="284" customFormat="false" ht="15" hidden="false" customHeight="false" outlineLevel="0" collapsed="false">
      <c r="A284" s="32" t="s">
        <v>444</v>
      </c>
      <c r="B284" s="32" t="s">
        <v>521</v>
      </c>
      <c r="C284" s="32" t="s">
        <v>522</v>
      </c>
      <c r="D284" s="66" t="n">
        <v>1337</v>
      </c>
      <c r="E284" s="66" t="n">
        <v>1361</v>
      </c>
      <c r="F284" s="75" t="n">
        <f aca="false">IF(E284="","",D284-E284)</f>
        <v>-24</v>
      </c>
      <c r="G284" s="66" t="n">
        <v>1468</v>
      </c>
      <c r="H284" s="66" t="n">
        <v>1448</v>
      </c>
      <c r="I284" s="75" t="n">
        <f aca="false">IF(H284="","",G284-H284)</f>
        <v>20</v>
      </c>
      <c r="J284" s="47" t="n">
        <f aca="false">IF(OR(D284="",D284+G284=0),"",D284/(D284+G284))</f>
        <v>0.476648841354724</v>
      </c>
      <c r="K284" s="47" t="n">
        <f aca="false">IF(E284="","",E284/(E284+H284))</f>
        <v>0.484514061943752</v>
      </c>
      <c r="L284" s="76" t="n">
        <f aca="false">IF(OR(K284="",J284=""),"",(J284-K284)*100)</f>
        <v>-0.786522058902855</v>
      </c>
      <c r="M284" s="36" t="n">
        <v>2.22450398566879</v>
      </c>
      <c r="N284" s="36" t="n">
        <v>1.3179649132716</v>
      </c>
      <c r="O284" s="36" t="n">
        <f aca="false">SQRT(M284^2+N284^2)</f>
        <v>2.58562361817635</v>
      </c>
      <c r="P284" s="47" t="n">
        <f aca="false">IF(J284="","",MAX(0,J284-1.96*O284/100))</f>
        <v>0.425970618438467</v>
      </c>
      <c r="Q284" s="47" t="n">
        <f aca="false">IF(J284="","",MIN(1,J284+1.96*O284/100))</f>
        <v>0.52732706427098</v>
      </c>
      <c r="R284" s="32" t="str">
        <f aca="false">IF(L284="","",IF(ABS(L284)&lt;=O284,"Yes","No"))</f>
        <v>Yes</v>
      </c>
      <c r="S284" s="32" t="str">
        <f aca="false">IF(L284="","",IF(ABS(L284)&lt;=1.96*O284,"Yes","No"))</f>
        <v>Yes</v>
      </c>
      <c r="T284" s="66" t="n">
        <f aca="false">IF(D284="","",ROUND(SQRT(((D284+G284)*O284/100)^2+(J284*(D284+G284)*0.07717)^2),0))</f>
        <v>126</v>
      </c>
      <c r="U284" s="32"/>
    </row>
    <row r="285" customFormat="false" ht="15" hidden="false" customHeight="false" outlineLevel="0" collapsed="false">
      <c r="A285" s="32" t="s">
        <v>444</v>
      </c>
      <c r="B285" s="32" t="s">
        <v>521</v>
      </c>
      <c r="C285" s="32" t="s">
        <v>523</v>
      </c>
      <c r="D285" s="66" t="n">
        <v>1552</v>
      </c>
      <c r="E285" s="66" t="n">
        <v>1673</v>
      </c>
      <c r="F285" s="75" t="n">
        <f aca="false">IF(E285="","",D285-E285)</f>
        <v>-121</v>
      </c>
      <c r="G285" s="66" t="n">
        <v>1511</v>
      </c>
      <c r="H285" s="66" t="n">
        <v>1448</v>
      </c>
      <c r="I285" s="75" t="n">
        <f aca="false">IF(H285="","",G285-H285)</f>
        <v>63</v>
      </c>
      <c r="J285" s="47" t="n">
        <f aca="false">IF(OR(D285="",D285+G285=0),"",D285/(D285+G285))</f>
        <v>0.506692784851453</v>
      </c>
      <c r="K285" s="47" t="n">
        <f aca="false">IF(E285="","",E285/(E285+H285))</f>
        <v>0.536046139057994</v>
      </c>
      <c r="L285" s="76" t="n">
        <f aca="false">IF(OR(K285="",J285=""),"",(J285-K285)*100)</f>
        <v>-2.93533542065414</v>
      </c>
      <c r="M285" s="36" t="n">
        <v>2.22450398566879</v>
      </c>
      <c r="N285" s="36" t="n">
        <v>1.3179649132716</v>
      </c>
      <c r="O285" s="36" t="n">
        <f aca="false">SQRT(M285^2+N285^2)</f>
        <v>2.58562361817635</v>
      </c>
      <c r="P285" s="47" t="n">
        <f aca="false">IF(J285="","",MAX(0,J285-1.96*O285/100))</f>
        <v>0.456014561935196</v>
      </c>
      <c r="Q285" s="47" t="n">
        <f aca="false">IF(J285="","",MIN(1,J285+1.96*O285/100))</f>
        <v>0.557371007767709</v>
      </c>
      <c r="R285" s="32" t="str">
        <f aca="false">IF(L285="","",IF(ABS(L285)&lt;=O285,"Yes","No"))</f>
        <v>No</v>
      </c>
      <c r="S285" s="32" t="str">
        <f aca="false">IF(L285="","",IF(ABS(L285)&lt;=1.96*O285,"Yes","No"))</f>
        <v>Yes</v>
      </c>
      <c r="T285" s="66" t="n">
        <f aca="false">IF(D285="","",ROUND(SQRT(((D285+G285)*O285/100)^2+(J285*(D285+G285)*0.07717)^2),0))</f>
        <v>144</v>
      </c>
      <c r="U285" s="32"/>
    </row>
    <row r="286" customFormat="false" ht="15" hidden="false" customHeight="false" outlineLevel="0" collapsed="false">
      <c r="A286" s="32" t="s">
        <v>444</v>
      </c>
      <c r="B286" s="32" t="s">
        <v>521</v>
      </c>
      <c r="C286" s="32" t="s">
        <v>524</v>
      </c>
      <c r="D286" s="66" t="n">
        <v>970</v>
      </c>
      <c r="E286" s="66" t="n">
        <v>975</v>
      </c>
      <c r="F286" s="75" t="n">
        <f aca="false">IF(E286="","",D286-E286)</f>
        <v>-5</v>
      </c>
      <c r="G286" s="66" t="n">
        <v>887</v>
      </c>
      <c r="H286" s="66" t="n">
        <v>935</v>
      </c>
      <c r="I286" s="75" t="n">
        <f aca="false">IF(H286="","",G286-H286)</f>
        <v>-48</v>
      </c>
      <c r="J286" s="47" t="n">
        <f aca="false">IF(OR(D286="",D286+G286=0),"",D286/(D286+G286))</f>
        <v>0.522347872913301</v>
      </c>
      <c r="K286" s="47" t="n">
        <f aca="false">IF(E286="","",E286/(E286+H286))</f>
        <v>0.510471204188482</v>
      </c>
      <c r="L286" s="76" t="n">
        <f aca="false">IF(OR(K286="",J286=""),"",(J286-K286)*100)</f>
        <v>1.18766687248193</v>
      </c>
      <c r="M286" s="36" t="n">
        <v>2.22450398566879</v>
      </c>
      <c r="N286" s="36" t="n">
        <v>1.3179649132716</v>
      </c>
      <c r="O286" s="36" t="n">
        <f aca="false">SQRT(M286^2+N286^2)</f>
        <v>2.58562361817635</v>
      </c>
      <c r="P286" s="47" t="n">
        <f aca="false">IF(J286="","",MAX(0,J286-1.96*O286/100))</f>
        <v>0.471669649997045</v>
      </c>
      <c r="Q286" s="47" t="n">
        <f aca="false">IF(J286="","",MIN(1,J286+1.96*O286/100))</f>
        <v>0.573026095829557</v>
      </c>
      <c r="R286" s="32" t="str">
        <f aca="false">IF(L286="","",IF(ABS(L286)&lt;=O286,"Yes","No"))</f>
        <v>Yes</v>
      </c>
      <c r="S286" s="32" t="str">
        <f aca="false">IF(L286="","",IF(ABS(L286)&lt;=1.96*O286,"Yes","No"))</f>
        <v>Yes</v>
      </c>
      <c r="T286" s="66" t="n">
        <f aca="false">IF(D286="","",ROUND(SQRT(((D286+G286)*O286/100)^2+(J286*(D286+G286)*0.07717)^2),0))</f>
        <v>89</v>
      </c>
      <c r="U286" s="32"/>
    </row>
    <row r="287" customFormat="false" ht="15" hidden="false" customHeight="false" outlineLevel="0" collapsed="false">
      <c r="A287" s="32" t="s">
        <v>444</v>
      </c>
      <c r="B287" s="32" t="s">
        <v>521</v>
      </c>
      <c r="C287" s="32" t="s">
        <v>525</v>
      </c>
      <c r="D287" s="66" t="n">
        <v>1303</v>
      </c>
      <c r="E287" s="66" t="n">
        <v>1349</v>
      </c>
      <c r="F287" s="75" t="n">
        <f aca="false">IF(E287="","",D287-E287)</f>
        <v>-46</v>
      </c>
      <c r="G287" s="66" t="n">
        <v>1254</v>
      </c>
      <c r="H287" s="66" t="n">
        <v>1196</v>
      </c>
      <c r="I287" s="75" t="n">
        <f aca="false">IF(H287="","",G287-H287)</f>
        <v>58</v>
      </c>
      <c r="J287" s="47" t="n">
        <f aca="false">IF(OR(D287="",D287+G287=0),"",D287/(D287+G287))</f>
        <v>0.509581540868205</v>
      </c>
      <c r="K287" s="47" t="n">
        <f aca="false">IF(E287="","",E287/(E287+H287))</f>
        <v>0.530058939096267</v>
      </c>
      <c r="L287" s="76" t="n">
        <f aca="false">IF(OR(K287="",J287=""),"",(J287-K287)*100)</f>
        <v>-2.04773982280623</v>
      </c>
      <c r="M287" s="36" t="n">
        <v>2.22450398566879</v>
      </c>
      <c r="N287" s="36" t="n">
        <v>1.3179649132716</v>
      </c>
      <c r="O287" s="36" t="n">
        <f aca="false">SQRT(M287^2+N287^2)</f>
        <v>2.58562361817635</v>
      </c>
      <c r="P287" s="47" t="n">
        <f aca="false">IF(J287="","",MAX(0,J287-1.96*O287/100))</f>
        <v>0.458903317951949</v>
      </c>
      <c r="Q287" s="47" t="n">
        <f aca="false">IF(J287="","",MIN(1,J287+1.96*O287/100))</f>
        <v>0.560259763784461</v>
      </c>
      <c r="R287" s="32" t="str">
        <f aca="false">IF(L287="","",IF(ABS(L287)&lt;=O287,"Yes","No"))</f>
        <v>Yes</v>
      </c>
      <c r="S287" s="32" t="str">
        <f aca="false">IF(L287="","",IF(ABS(L287)&lt;=1.96*O287,"Yes","No"))</f>
        <v>Yes</v>
      </c>
      <c r="T287" s="66" t="n">
        <f aca="false">IF(D287="","",ROUND(SQRT(((D287+G287)*O287/100)^2+(J287*(D287+G287)*0.07717)^2),0))</f>
        <v>120</v>
      </c>
      <c r="U287" s="32"/>
    </row>
    <row r="288" customFormat="false" ht="15" hidden="false" customHeight="false" outlineLevel="0" collapsed="false">
      <c r="A288" s="32" t="s">
        <v>444</v>
      </c>
      <c r="B288" s="32" t="s">
        <v>526</v>
      </c>
      <c r="C288" s="32" t="s">
        <v>526</v>
      </c>
      <c r="D288" s="66" t="n">
        <v>756</v>
      </c>
      <c r="E288" s="66" t="n">
        <v>714</v>
      </c>
      <c r="F288" s="75" t="n">
        <f aca="false">IF(E288="","",D288-E288)</f>
        <v>42</v>
      </c>
      <c r="G288" s="66" t="n">
        <v>509</v>
      </c>
      <c r="H288" s="66" t="n">
        <v>484</v>
      </c>
      <c r="I288" s="75" t="n">
        <f aca="false">IF(H288="","",G288-H288)</f>
        <v>25</v>
      </c>
      <c r="J288" s="47" t="n">
        <f aca="false">IF(OR(D288="",D288+G288=0),"",D288/(D288+G288))</f>
        <v>0.597628458498024</v>
      </c>
      <c r="K288" s="47" t="n">
        <f aca="false">IF(E288="","",E288/(E288+H288))</f>
        <v>0.595993322203673</v>
      </c>
      <c r="L288" s="76" t="n">
        <f aca="false">IF(OR(K288="",J288=""),"",(J288-K288)*100)</f>
        <v>0.163513629435097</v>
      </c>
      <c r="M288" s="36" t="n">
        <v>2.22450398566879</v>
      </c>
      <c r="N288" s="36" t="n">
        <v>1.3179649132716</v>
      </c>
      <c r="O288" s="36" t="n">
        <f aca="false">SQRT(M288^2+N288^2)</f>
        <v>2.58562361817635</v>
      </c>
      <c r="P288" s="47" t="n">
        <f aca="false">IF(J288="","",MAX(0,J288-1.96*O288/100))</f>
        <v>0.546950235581767</v>
      </c>
      <c r="Q288" s="47" t="n">
        <f aca="false">IF(J288="","",MIN(1,J288+1.96*O288/100))</f>
        <v>0.64830668141428</v>
      </c>
      <c r="R288" s="32" t="str">
        <f aca="false">IF(L288="","",IF(ABS(L288)&lt;=O288,"Yes","No"))</f>
        <v>Yes</v>
      </c>
      <c r="S288" s="32" t="str">
        <f aca="false">IF(L288="","",IF(ABS(L288)&lt;=1.96*O288,"Yes","No"))</f>
        <v>Yes</v>
      </c>
      <c r="T288" s="66" t="n">
        <f aca="false">IF(D288="","",ROUND(SQRT(((D288+G288)*O288/100)^2+(J288*(D288+G288)*0.07717)^2),0))</f>
        <v>67</v>
      </c>
      <c r="U288" s="32"/>
    </row>
    <row r="289" customFormat="false" ht="15" hidden="false" customHeight="false" outlineLevel="0" collapsed="false">
      <c r="A289" s="32" t="s">
        <v>444</v>
      </c>
      <c r="B289" s="32" t="s">
        <v>527</v>
      </c>
      <c r="C289" s="32" t="s">
        <v>527</v>
      </c>
      <c r="D289" s="66" t="n">
        <v>104</v>
      </c>
      <c r="E289" s="66" t="n">
        <v>109</v>
      </c>
      <c r="F289" s="75" t="n">
        <f aca="false">IF(E289="","",D289-E289)</f>
        <v>-5</v>
      </c>
      <c r="G289" s="66" t="n">
        <v>101</v>
      </c>
      <c r="H289" s="66" t="n">
        <v>97</v>
      </c>
      <c r="I289" s="75" t="n">
        <f aca="false">IF(H289="","",G289-H289)</f>
        <v>4</v>
      </c>
      <c r="J289" s="47" t="n">
        <f aca="false">IF(OR(D289="",D289+G289=0),"",D289/(D289+G289))</f>
        <v>0.507317073170732</v>
      </c>
      <c r="K289" s="47" t="n">
        <f aca="false">IF(E289="","",E289/(E289+H289))</f>
        <v>0.529126213592233</v>
      </c>
      <c r="L289" s="76" t="n">
        <f aca="false">IF(OR(K289="",J289=""),"",(J289-K289)*100)</f>
        <v>-2.18091404215013</v>
      </c>
      <c r="M289" s="36" t="n">
        <v>2.96222615270983</v>
      </c>
      <c r="N289" s="36" t="n">
        <v>1.3179649132716</v>
      </c>
      <c r="O289" s="36" t="n">
        <f aca="false">SQRT(M289^2+N289^2)</f>
        <v>3.2421929758133</v>
      </c>
      <c r="P289" s="47" t="n">
        <f aca="false">IF(J289="","",MAX(0,J289-1.96*O289/100))</f>
        <v>0.443770090844791</v>
      </c>
      <c r="Q289" s="47" t="n">
        <f aca="false">IF(J289="","",MIN(1,J289+1.96*O289/100))</f>
        <v>0.570864055496672</v>
      </c>
      <c r="R289" s="32" t="str">
        <f aca="false">IF(L289="","",IF(ABS(L289)&lt;=O289,"Yes","No"))</f>
        <v>Yes</v>
      </c>
      <c r="S289" s="32" t="str">
        <f aca="false">IF(L289="","",IF(ABS(L289)&lt;=1.96*O289,"Yes","No"))</f>
        <v>Yes</v>
      </c>
      <c r="T289" s="66" t="n">
        <f aca="false">IF(D289="","",ROUND(SQRT(((D289+G289)*O289/100)^2+(J289*(D289+G289)*0.14577)^2),0))</f>
        <v>17</v>
      </c>
      <c r="U289" s="32"/>
    </row>
    <row r="290" customFormat="false" ht="15" hidden="false" customHeight="false" outlineLevel="0" collapsed="false">
      <c r="A290" s="32" t="s">
        <v>444</v>
      </c>
      <c r="B290" s="32" t="s">
        <v>351</v>
      </c>
      <c r="C290" s="32" t="s">
        <v>528</v>
      </c>
      <c r="D290" s="66" t="n">
        <v>898</v>
      </c>
      <c r="E290" s="66" t="n">
        <v>955</v>
      </c>
      <c r="F290" s="75" t="n">
        <f aca="false">IF(E290="","",D290-E290)</f>
        <v>-57</v>
      </c>
      <c r="G290" s="66" t="n">
        <v>742</v>
      </c>
      <c r="H290" s="66" t="n">
        <v>692</v>
      </c>
      <c r="I290" s="75" t="n">
        <f aca="false">IF(H290="","",G290-H290)</f>
        <v>50</v>
      </c>
      <c r="J290" s="47" t="n">
        <f aca="false">IF(OR(D290="",D290+G290=0),"",D290/(D290+G290))</f>
        <v>0.547560975609756</v>
      </c>
      <c r="K290" s="47" t="n">
        <f aca="false">IF(E290="","",E290/(E290+H290))</f>
        <v>0.579842137219186</v>
      </c>
      <c r="L290" s="76" t="n">
        <f aca="false">IF(OR(K290="",J290=""),"",(J290-K290)*100)</f>
        <v>-3.22811616094303</v>
      </c>
      <c r="M290" s="36" t="n">
        <v>2.22450398566879</v>
      </c>
      <c r="N290" s="36" t="n">
        <v>1.3179649132716</v>
      </c>
      <c r="O290" s="36" t="n">
        <f aca="false">SQRT(M290^2+N290^2)</f>
        <v>2.58562361817635</v>
      </c>
      <c r="P290" s="47" t="n">
        <f aca="false">IF(J290="","",MAX(0,J290-1.96*O290/100))</f>
        <v>0.4968827526935</v>
      </c>
      <c r="Q290" s="47" t="n">
        <f aca="false">IF(J290="","",MIN(1,J290+1.96*O290/100))</f>
        <v>0.598239198526013</v>
      </c>
      <c r="R290" s="32" t="str">
        <f aca="false">IF(L290="","",IF(ABS(L290)&lt;=O290,"Yes","No"))</f>
        <v>No</v>
      </c>
      <c r="S290" s="32" t="str">
        <f aca="false">IF(L290="","",IF(ABS(L290)&lt;=1.96*O290,"Yes","No"))</f>
        <v>Yes</v>
      </c>
      <c r="T290" s="66" t="n">
        <f aca="false">IF(D290="","",ROUND(SQRT(((D290+G290)*O290/100)^2+(J290*(D290+G290)*0.07717)^2),0))</f>
        <v>81</v>
      </c>
      <c r="U290" s="32"/>
    </row>
    <row r="291" customFormat="false" ht="15" hidden="false" customHeight="false" outlineLevel="0" collapsed="false">
      <c r="A291" s="32" t="s">
        <v>444</v>
      </c>
      <c r="B291" s="32" t="s">
        <v>351</v>
      </c>
      <c r="C291" s="32" t="s">
        <v>529</v>
      </c>
      <c r="D291" s="66" t="n">
        <v>831</v>
      </c>
      <c r="E291" s="66" t="n">
        <v>910</v>
      </c>
      <c r="F291" s="75" t="n">
        <f aca="false">IF(E291="","",D291-E291)</f>
        <v>-79</v>
      </c>
      <c r="G291" s="66" t="n">
        <v>793</v>
      </c>
      <c r="H291" s="66" t="n">
        <v>742</v>
      </c>
      <c r="I291" s="75" t="n">
        <f aca="false">IF(H291="","",G291-H291)</f>
        <v>51</v>
      </c>
      <c r="J291" s="47" t="n">
        <f aca="false">IF(OR(D291="",D291+G291=0),"",D291/(D291+G291))</f>
        <v>0.511699507389163</v>
      </c>
      <c r="K291" s="47" t="n">
        <f aca="false">IF(E291="","",E291/(E291+H291))</f>
        <v>0.550847457627119</v>
      </c>
      <c r="L291" s="76" t="n">
        <f aca="false">IF(OR(K291="",J291=""),"",(J291-K291)*100)</f>
        <v>-3.9147950237956</v>
      </c>
      <c r="M291" s="36" t="n">
        <v>2.22450398566879</v>
      </c>
      <c r="N291" s="36" t="n">
        <v>1.3179649132716</v>
      </c>
      <c r="O291" s="36" t="n">
        <f aca="false">SQRT(M291^2+N291^2)</f>
        <v>2.58562361817635</v>
      </c>
      <c r="P291" s="47" t="n">
        <f aca="false">IF(J291="","",MAX(0,J291-1.96*O291/100))</f>
        <v>0.461021284472906</v>
      </c>
      <c r="Q291" s="47" t="n">
        <f aca="false">IF(J291="","",MIN(1,J291+1.96*O291/100))</f>
        <v>0.562377730305419</v>
      </c>
      <c r="R291" s="32" t="str">
        <f aca="false">IF(L291="","",IF(ABS(L291)&lt;=O291,"Yes","No"))</f>
        <v>No</v>
      </c>
      <c r="S291" s="32" t="str">
        <f aca="false">IF(L291="","",IF(ABS(L291)&lt;=1.96*O291,"Yes","No"))</f>
        <v>Yes</v>
      </c>
      <c r="T291" s="66" t="n">
        <f aca="false">IF(D291="","",ROUND(SQRT(((D291+G291)*O291/100)^2+(J291*(D291+G291)*0.07717)^2),0))</f>
        <v>77</v>
      </c>
      <c r="U291" s="32"/>
    </row>
    <row r="292" customFormat="false" ht="15" hidden="false" customHeight="false" outlineLevel="0" collapsed="false">
      <c r="A292" s="32" t="s">
        <v>444</v>
      </c>
      <c r="B292" s="32" t="s">
        <v>351</v>
      </c>
      <c r="C292" s="32" t="s">
        <v>530</v>
      </c>
      <c r="D292" s="66" t="n">
        <v>423</v>
      </c>
      <c r="E292" s="66" t="n">
        <v>446</v>
      </c>
      <c r="F292" s="75" t="n">
        <f aca="false">IF(E292="","",D292-E292)</f>
        <v>-23</v>
      </c>
      <c r="G292" s="66" t="n">
        <v>432</v>
      </c>
      <c r="H292" s="66" t="n">
        <v>410</v>
      </c>
      <c r="I292" s="75" t="n">
        <f aca="false">IF(H292="","",G292-H292)</f>
        <v>22</v>
      </c>
      <c r="J292" s="47" t="n">
        <f aca="false">IF(OR(D292="",D292+G292=0),"",D292/(D292+G292))</f>
        <v>0.494736842105263</v>
      </c>
      <c r="K292" s="47" t="n">
        <f aca="false">IF(E292="","",E292/(E292+H292))</f>
        <v>0.521028037383178</v>
      </c>
      <c r="L292" s="76" t="n">
        <f aca="false">IF(OR(K292="",J292=""),"",(J292-K292)*100)</f>
        <v>-2.62911952779145</v>
      </c>
      <c r="M292" s="36" t="n">
        <v>2.22830071896239</v>
      </c>
      <c r="N292" s="36" t="n">
        <v>1.3179649132716</v>
      </c>
      <c r="O292" s="36" t="n">
        <f aca="false">SQRT(M292^2+N292^2)</f>
        <v>2.58889080626111</v>
      </c>
      <c r="P292" s="47" t="n">
        <f aca="false">IF(J292="","",MAX(0,J292-1.96*O292/100))</f>
        <v>0.443994582302545</v>
      </c>
      <c r="Q292" s="47" t="n">
        <f aca="false">IF(J292="","",MIN(1,J292+1.96*O292/100))</f>
        <v>0.545479101907981</v>
      </c>
      <c r="R292" s="32" t="str">
        <f aca="false">IF(L292="","",IF(ABS(L292)&lt;=O292,"Yes","No"))</f>
        <v>No</v>
      </c>
      <c r="S292" s="32" t="str">
        <f aca="false">IF(L292="","",IF(ABS(L292)&lt;=1.96*O292,"Yes","No"))</f>
        <v>Yes</v>
      </c>
      <c r="T292" s="66" t="n">
        <f aca="false">IF(D292="","",ROUND(SQRT(((D292+G292)*O292/100)^2+(J292*(D292+G292)*0.09272)^2),0))</f>
        <v>45</v>
      </c>
      <c r="U292" s="32"/>
    </row>
    <row r="293" customFormat="false" ht="15" hidden="false" customHeight="false" outlineLevel="0" collapsed="false">
      <c r="A293" s="32" t="s">
        <v>444</v>
      </c>
      <c r="B293" s="32" t="s">
        <v>351</v>
      </c>
      <c r="C293" s="32" t="s">
        <v>531</v>
      </c>
      <c r="D293" s="66" t="n">
        <v>711</v>
      </c>
      <c r="E293" s="66" t="n">
        <v>744</v>
      </c>
      <c r="F293" s="75" t="n">
        <f aca="false">IF(E293="","",D293-E293)</f>
        <v>-33</v>
      </c>
      <c r="G293" s="66" t="n">
        <v>726</v>
      </c>
      <c r="H293" s="66" t="n">
        <v>678</v>
      </c>
      <c r="I293" s="75" t="n">
        <f aca="false">IF(H293="","",G293-H293)</f>
        <v>48</v>
      </c>
      <c r="J293" s="47" t="n">
        <f aca="false">IF(OR(D293="",D293+G293=0),"",D293/(D293+G293))</f>
        <v>0.494780793319415</v>
      </c>
      <c r="K293" s="47" t="n">
        <f aca="false">IF(E293="","",E293/(E293+H293))</f>
        <v>0.523206751054852</v>
      </c>
      <c r="L293" s="76" t="n">
        <f aca="false">IF(OR(K293="",J293=""),"",(J293-K293)*100)</f>
        <v>-2.84259577354369</v>
      </c>
      <c r="M293" s="36" t="n">
        <v>2.22450398566879</v>
      </c>
      <c r="N293" s="36" t="n">
        <v>1.3179649132716</v>
      </c>
      <c r="O293" s="36" t="n">
        <f aca="false">SQRT(M293^2+N293^2)</f>
        <v>2.58562361817635</v>
      </c>
      <c r="P293" s="47" t="n">
        <f aca="false">IF(J293="","",MAX(0,J293-1.96*O293/100))</f>
        <v>0.444102570403159</v>
      </c>
      <c r="Q293" s="47" t="n">
        <f aca="false">IF(J293="","",MIN(1,J293+1.96*O293/100))</f>
        <v>0.545459016235672</v>
      </c>
      <c r="R293" s="32" t="str">
        <f aca="false">IF(L293="","",IF(ABS(L293)&lt;=O293,"Yes","No"))</f>
        <v>No</v>
      </c>
      <c r="S293" s="32" t="str">
        <f aca="false">IF(L293="","",IF(ABS(L293)&lt;=1.96*O293,"Yes","No"))</f>
        <v>Yes</v>
      </c>
      <c r="T293" s="66" t="n">
        <f aca="false">IF(D293="","",ROUND(SQRT(((D293+G293)*O293/100)^2+(J293*(D293+G293)*0.07717)^2),0))</f>
        <v>66</v>
      </c>
      <c r="U293" s="32"/>
    </row>
    <row r="294" customFormat="false" ht="15" hidden="false" customHeight="false" outlineLevel="0" collapsed="false">
      <c r="A294" s="32" t="s">
        <v>444</v>
      </c>
      <c r="B294" s="32" t="s">
        <v>351</v>
      </c>
      <c r="C294" s="32" t="s">
        <v>532</v>
      </c>
      <c r="D294" s="66" t="n">
        <v>759</v>
      </c>
      <c r="E294" s="66" t="n">
        <v>775</v>
      </c>
      <c r="F294" s="75" t="n">
        <f aca="false">IF(E294="","",D294-E294)</f>
        <v>-16</v>
      </c>
      <c r="G294" s="66" t="n">
        <v>658</v>
      </c>
      <c r="H294" s="66" t="n">
        <v>645</v>
      </c>
      <c r="I294" s="75" t="n">
        <f aca="false">IF(H294="","",G294-H294)</f>
        <v>13</v>
      </c>
      <c r="J294" s="47" t="n">
        <f aca="false">IF(OR(D294="",D294+G294=0),"",D294/(D294+G294))</f>
        <v>0.535638673253352</v>
      </c>
      <c r="K294" s="47" t="n">
        <f aca="false">IF(E294="","",E294/(E294+H294))</f>
        <v>0.545774647887324</v>
      </c>
      <c r="L294" s="76" t="n">
        <f aca="false">IF(OR(K294="",J294=""),"",(J294-K294)*100)</f>
        <v>-1.01359746339719</v>
      </c>
      <c r="M294" s="36" t="n">
        <v>2.22450398566879</v>
      </c>
      <c r="N294" s="36" t="n">
        <v>1.3179649132716</v>
      </c>
      <c r="O294" s="36" t="n">
        <f aca="false">SQRT(M294^2+N294^2)</f>
        <v>2.58562361817635</v>
      </c>
      <c r="P294" s="47" t="n">
        <f aca="false">IF(J294="","",MAX(0,J294-1.96*O294/100))</f>
        <v>0.484960450337096</v>
      </c>
      <c r="Q294" s="47" t="n">
        <f aca="false">IF(J294="","",MIN(1,J294+1.96*O294/100))</f>
        <v>0.586316896169609</v>
      </c>
      <c r="R294" s="32" t="str">
        <f aca="false">IF(L294="","",IF(ABS(L294)&lt;=O294,"Yes","No"))</f>
        <v>Yes</v>
      </c>
      <c r="S294" s="32" t="str">
        <f aca="false">IF(L294="","",IF(ABS(L294)&lt;=1.96*O294,"Yes","No"))</f>
        <v>Yes</v>
      </c>
      <c r="T294" s="66" t="n">
        <f aca="false">IF(D294="","",ROUND(SQRT(((D294+G294)*O294/100)^2+(J294*(D294+G294)*0.07717)^2),0))</f>
        <v>69</v>
      </c>
      <c r="U294" s="32"/>
    </row>
    <row r="295" customFormat="false" ht="15" hidden="false" customHeight="false" outlineLevel="0" collapsed="false">
      <c r="A295" s="32" t="s">
        <v>444</v>
      </c>
      <c r="B295" s="32" t="s">
        <v>351</v>
      </c>
      <c r="C295" s="32" t="s">
        <v>533</v>
      </c>
      <c r="D295" s="66" t="n">
        <v>489</v>
      </c>
      <c r="E295" s="66" t="n">
        <v>511</v>
      </c>
      <c r="F295" s="75" t="n">
        <f aca="false">IF(E295="","",D295-E295)</f>
        <v>-22</v>
      </c>
      <c r="G295" s="66" t="n">
        <v>488</v>
      </c>
      <c r="H295" s="66" t="n">
        <v>453</v>
      </c>
      <c r="I295" s="75" t="n">
        <f aca="false">IF(H295="","",G295-H295)</f>
        <v>35</v>
      </c>
      <c r="J295" s="47" t="n">
        <f aca="false">IF(OR(D295="",D295+G295=0),"",D295/(D295+G295))</f>
        <v>0.500511770726714</v>
      </c>
      <c r="K295" s="47" t="n">
        <f aca="false">IF(E295="","",E295/(E295+H295))</f>
        <v>0.530082987551867</v>
      </c>
      <c r="L295" s="76" t="n">
        <f aca="false">IF(OR(K295="",J295=""),"",(J295-K295)*100)</f>
        <v>-2.95712168251528</v>
      </c>
      <c r="M295" s="36" t="n">
        <v>2.22830071896239</v>
      </c>
      <c r="N295" s="36" t="n">
        <v>1.3179649132716</v>
      </c>
      <c r="O295" s="36" t="n">
        <f aca="false">SQRT(M295^2+N295^2)</f>
        <v>2.58889080626111</v>
      </c>
      <c r="P295" s="47" t="n">
        <f aca="false">IF(J295="","",MAX(0,J295-1.96*O295/100))</f>
        <v>0.449769510923997</v>
      </c>
      <c r="Q295" s="47" t="n">
        <f aca="false">IF(J295="","",MIN(1,J295+1.96*O295/100))</f>
        <v>0.551254030529432</v>
      </c>
      <c r="R295" s="32" t="str">
        <f aca="false">IF(L295="","",IF(ABS(L295)&lt;=O295,"Yes","No"))</f>
        <v>No</v>
      </c>
      <c r="S295" s="32" t="str">
        <f aca="false">IF(L295="","",IF(ABS(L295)&lt;=1.96*O295,"Yes","No"))</f>
        <v>Yes</v>
      </c>
      <c r="T295" s="66" t="n">
        <f aca="false">IF(D295="","",ROUND(SQRT(((D295+G295)*O295/100)^2+(J295*(D295+G295)*0.09272)^2),0))</f>
        <v>52</v>
      </c>
      <c r="U295" s="32"/>
    </row>
    <row r="296" customFormat="false" ht="15" hidden="false" customHeight="false" outlineLevel="0" collapsed="false">
      <c r="A296" s="32" t="s">
        <v>444</v>
      </c>
      <c r="B296" s="32" t="s">
        <v>534</v>
      </c>
      <c r="C296" s="32" t="s">
        <v>535</v>
      </c>
      <c r="D296" s="66" t="n">
        <v>581</v>
      </c>
      <c r="E296" s="66" t="n">
        <v>553</v>
      </c>
      <c r="F296" s="75" t="n">
        <f aca="false">IF(E296="","",D296-E296)</f>
        <v>28</v>
      </c>
      <c r="G296" s="66" t="n">
        <v>611</v>
      </c>
      <c r="H296" s="66" t="n">
        <v>581</v>
      </c>
      <c r="I296" s="75" t="n">
        <f aca="false">IF(H296="","",G296-H296)</f>
        <v>30</v>
      </c>
      <c r="J296" s="47" t="n">
        <f aca="false">IF(OR(D296="",D296+G296=0),"",D296/(D296+G296))</f>
        <v>0.48741610738255</v>
      </c>
      <c r="K296" s="47" t="n">
        <f aca="false">IF(E296="","",E296/(E296+H296))</f>
        <v>0.487654320987654</v>
      </c>
      <c r="L296" s="76" t="n">
        <f aca="false">IF(OR(K296="",J296=""),"",(J296-K296)*100)</f>
        <v>-0.023821360510401</v>
      </c>
      <c r="M296" s="36" t="n">
        <v>2.22450398566879</v>
      </c>
      <c r="N296" s="36" t="n">
        <v>1.3179649132716</v>
      </c>
      <c r="O296" s="36" t="n">
        <f aca="false">SQRT(M296^2+N296^2)</f>
        <v>2.58562361817635</v>
      </c>
      <c r="P296" s="47" t="n">
        <f aca="false">IF(J296="","",MAX(0,J296-1.96*O296/100))</f>
        <v>0.436737884466294</v>
      </c>
      <c r="Q296" s="47" t="n">
        <f aca="false">IF(J296="","",MIN(1,J296+1.96*O296/100))</f>
        <v>0.538094330298807</v>
      </c>
      <c r="R296" s="32" t="str">
        <f aca="false">IF(L296="","",IF(ABS(L296)&lt;=O296,"Yes","No"))</f>
        <v>Yes</v>
      </c>
      <c r="S296" s="32" t="str">
        <f aca="false">IF(L296="","",IF(ABS(L296)&lt;=1.96*O296,"Yes","No"))</f>
        <v>Yes</v>
      </c>
      <c r="T296" s="66" t="n">
        <f aca="false">IF(D296="","",ROUND(SQRT(((D296+G296)*O296/100)^2+(J296*(D296+G296)*0.07717)^2),0))</f>
        <v>54</v>
      </c>
      <c r="U296" s="32"/>
    </row>
    <row r="297" customFormat="false" ht="15" hidden="false" customHeight="false" outlineLevel="0" collapsed="false">
      <c r="A297" s="32" t="s">
        <v>444</v>
      </c>
      <c r="B297" s="32" t="s">
        <v>534</v>
      </c>
      <c r="C297" s="32" t="s">
        <v>536</v>
      </c>
      <c r="D297" s="66" t="n">
        <v>458</v>
      </c>
      <c r="E297" s="66" t="n">
        <v>473</v>
      </c>
      <c r="F297" s="75" t="n">
        <f aca="false">IF(E297="","",D297-E297)</f>
        <v>-15</v>
      </c>
      <c r="G297" s="66" t="n">
        <v>437</v>
      </c>
      <c r="H297" s="66" t="n">
        <v>465</v>
      </c>
      <c r="I297" s="75" t="n">
        <f aca="false">IF(H297="","",G297-H297)</f>
        <v>-28</v>
      </c>
      <c r="J297" s="47" t="n">
        <f aca="false">IF(OR(D297="",D297+G297=0),"",D297/(D297+G297))</f>
        <v>0.511731843575419</v>
      </c>
      <c r="K297" s="47" t="n">
        <f aca="false">IF(E297="","",E297/(E297+H297))</f>
        <v>0.504264392324094</v>
      </c>
      <c r="L297" s="76" t="n">
        <f aca="false">IF(OR(K297="",J297=""),"",(J297-K297)*100)</f>
        <v>0.74674512513252</v>
      </c>
      <c r="M297" s="36" t="n">
        <v>2.22830071896239</v>
      </c>
      <c r="N297" s="36" t="n">
        <v>1.3179649132716</v>
      </c>
      <c r="O297" s="36" t="n">
        <f aca="false">SQRT(M297^2+N297^2)</f>
        <v>2.58889080626111</v>
      </c>
      <c r="P297" s="47" t="n">
        <f aca="false">IF(J297="","",MAX(0,J297-1.96*O297/100))</f>
        <v>0.460989583772701</v>
      </c>
      <c r="Q297" s="47" t="n">
        <f aca="false">IF(J297="","",MIN(1,J297+1.96*O297/100))</f>
        <v>0.562474103378137</v>
      </c>
      <c r="R297" s="32" t="str">
        <f aca="false">IF(L297="","",IF(ABS(L297)&lt;=O297,"Yes","No"))</f>
        <v>Yes</v>
      </c>
      <c r="S297" s="32" t="str">
        <f aca="false">IF(L297="","",IF(ABS(L297)&lt;=1.96*O297,"Yes","No"))</f>
        <v>Yes</v>
      </c>
      <c r="T297" s="66" t="n">
        <f aca="false">IF(D297="","",ROUND(SQRT(((D297+G297)*O297/100)^2+(J297*(D297+G297)*0.09272)^2),0))</f>
        <v>48</v>
      </c>
      <c r="U297" s="32"/>
    </row>
    <row r="298" customFormat="false" ht="15" hidden="false" customHeight="false" outlineLevel="0" collapsed="false">
      <c r="A298" s="32" t="s">
        <v>444</v>
      </c>
      <c r="B298" s="32" t="s">
        <v>534</v>
      </c>
      <c r="C298" s="32" t="s">
        <v>537</v>
      </c>
      <c r="D298" s="66" t="n">
        <v>680</v>
      </c>
      <c r="E298" s="66" t="n">
        <v>700</v>
      </c>
      <c r="F298" s="75" t="n">
        <f aca="false">IF(E298="","",D298-E298)</f>
        <v>-20</v>
      </c>
      <c r="G298" s="66" t="n">
        <v>592</v>
      </c>
      <c r="H298" s="66" t="n">
        <v>639</v>
      </c>
      <c r="I298" s="75" t="n">
        <f aca="false">IF(H298="","",G298-H298)</f>
        <v>-47</v>
      </c>
      <c r="J298" s="47" t="n">
        <f aca="false">IF(OR(D298="",D298+G298=0),"",D298/(D298+G298))</f>
        <v>0.534591194968554</v>
      </c>
      <c r="K298" s="47" t="n">
        <f aca="false">IF(E298="","",E298/(E298+H298))</f>
        <v>0.522778192681105</v>
      </c>
      <c r="L298" s="76" t="n">
        <f aca="false">IF(OR(K298="",J298=""),"",(J298-K298)*100)</f>
        <v>1.18130022874482</v>
      </c>
      <c r="M298" s="36" t="n">
        <v>2.22450398566879</v>
      </c>
      <c r="N298" s="36" t="n">
        <v>1.3179649132716</v>
      </c>
      <c r="O298" s="36" t="n">
        <f aca="false">SQRT(M298^2+N298^2)</f>
        <v>2.58562361817635</v>
      </c>
      <c r="P298" s="47" t="n">
        <f aca="false">IF(J298="","",MAX(0,J298-1.96*O298/100))</f>
        <v>0.483912972052297</v>
      </c>
      <c r="Q298" s="47" t="n">
        <f aca="false">IF(J298="","",MIN(1,J298+1.96*O298/100))</f>
        <v>0.58526941788481</v>
      </c>
      <c r="R298" s="32" t="str">
        <f aca="false">IF(L298="","",IF(ABS(L298)&lt;=O298,"Yes","No"))</f>
        <v>Yes</v>
      </c>
      <c r="S298" s="32" t="str">
        <f aca="false">IF(L298="","",IF(ABS(L298)&lt;=1.96*O298,"Yes","No"))</f>
        <v>Yes</v>
      </c>
      <c r="T298" s="66" t="n">
        <f aca="false">IF(D298="","",ROUND(SQRT(((D298+G298)*O298/100)^2+(J298*(D298+G298)*0.07717)^2),0))</f>
        <v>62</v>
      </c>
      <c r="U298" s="32"/>
    </row>
    <row r="299" customFormat="false" ht="15" hidden="false" customHeight="false" outlineLevel="0" collapsed="false">
      <c r="A299" s="32" t="s">
        <v>444</v>
      </c>
      <c r="B299" s="32" t="s">
        <v>538</v>
      </c>
      <c r="C299" s="32" t="s">
        <v>539</v>
      </c>
      <c r="D299" s="66" t="n">
        <v>550</v>
      </c>
      <c r="E299" s="66" t="n">
        <v>546</v>
      </c>
      <c r="F299" s="75" t="n">
        <f aca="false">IF(E299="","",D299-E299)</f>
        <v>4</v>
      </c>
      <c r="G299" s="66" t="n">
        <v>1108</v>
      </c>
      <c r="H299" s="66" t="n">
        <v>1089</v>
      </c>
      <c r="I299" s="75" t="n">
        <f aca="false">IF(H299="","",G299-H299)</f>
        <v>19</v>
      </c>
      <c r="J299" s="47" t="n">
        <f aca="false">IF(OR(D299="",D299+G299=0),"",D299/(D299+G299))</f>
        <v>0.331724969843185</v>
      </c>
      <c r="K299" s="47" t="n">
        <f aca="false">IF(E299="","",E299/(E299+H299))</f>
        <v>0.33394495412844</v>
      </c>
      <c r="L299" s="76" t="n">
        <f aca="false">IF(OR(K299="",J299=""),"",(J299-K299)*100)</f>
        <v>-0.221998428525583</v>
      </c>
      <c r="M299" s="36" t="n">
        <v>2.22450398566879</v>
      </c>
      <c r="N299" s="36" t="n">
        <v>1.3179649132716</v>
      </c>
      <c r="O299" s="36" t="n">
        <f aca="false">SQRT(M299^2+N299^2)</f>
        <v>2.58562361817635</v>
      </c>
      <c r="P299" s="47" t="n">
        <f aca="false">IF(J299="","",MAX(0,J299-1.96*O299/100))</f>
        <v>0.281046746926928</v>
      </c>
      <c r="Q299" s="47" t="n">
        <f aca="false">IF(J299="","",MIN(1,J299+1.96*O299/100))</f>
        <v>0.382403192759441</v>
      </c>
      <c r="R299" s="32" t="str">
        <f aca="false">IF(L299="","",IF(ABS(L299)&lt;=O299,"Yes","No"))</f>
        <v>Yes</v>
      </c>
      <c r="S299" s="32" t="str">
        <f aca="false">IF(L299="","",IF(ABS(L299)&lt;=1.96*O299,"Yes","No"))</f>
        <v>Yes</v>
      </c>
      <c r="T299" s="66" t="n">
        <f aca="false">IF(D299="","",ROUND(SQRT(((D299+G299)*O299/100)^2+(J299*(D299+G299)*0.07717)^2),0))</f>
        <v>60</v>
      </c>
      <c r="U299" s="32"/>
    </row>
    <row r="300" customFormat="false" ht="15" hidden="false" customHeight="false" outlineLevel="0" collapsed="false">
      <c r="A300" s="32" t="s">
        <v>444</v>
      </c>
      <c r="B300" s="32" t="s">
        <v>538</v>
      </c>
      <c r="C300" s="32" t="s">
        <v>540</v>
      </c>
      <c r="D300" s="66" t="n">
        <v>621</v>
      </c>
      <c r="E300" s="66" t="n">
        <v>636</v>
      </c>
      <c r="F300" s="75" t="n">
        <f aca="false">IF(E300="","",D300-E300)</f>
        <v>-15</v>
      </c>
      <c r="G300" s="66" t="n">
        <v>1229</v>
      </c>
      <c r="H300" s="66" t="n">
        <v>1262</v>
      </c>
      <c r="I300" s="75" t="n">
        <f aca="false">IF(H300="","",G300-H300)</f>
        <v>-33</v>
      </c>
      <c r="J300" s="47" t="n">
        <f aca="false">IF(OR(D300="",D300+G300=0),"",D300/(D300+G300))</f>
        <v>0.335675675675676</v>
      </c>
      <c r="K300" s="47" t="n">
        <f aca="false">IF(E300="","",E300/(E300+H300))</f>
        <v>0.33508956796628</v>
      </c>
      <c r="L300" s="76" t="n">
        <f aca="false">IF(OR(K300="",J300=""),"",(J300-K300)*100)</f>
        <v>0.0586107709395378</v>
      </c>
      <c r="M300" s="36" t="n">
        <v>2.22450398566879</v>
      </c>
      <c r="N300" s="36" t="n">
        <v>1.3179649132716</v>
      </c>
      <c r="O300" s="36" t="n">
        <f aca="false">SQRT(M300^2+N300^2)</f>
        <v>2.58562361817635</v>
      </c>
      <c r="P300" s="47" t="n">
        <f aca="false">IF(J300="","",MAX(0,J300-1.96*O300/100))</f>
        <v>0.284997452759419</v>
      </c>
      <c r="Q300" s="47" t="n">
        <f aca="false">IF(J300="","",MIN(1,J300+1.96*O300/100))</f>
        <v>0.386353898591932</v>
      </c>
      <c r="R300" s="32" t="str">
        <f aca="false">IF(L300="","",IF(ABS(L300)&lt;=O300,"Yes","No"))</f>
        <v>Yes</v>
      </c>
      <c r="S300" s="32" t="str">
        <f aca="false">IF(L300="","",IF(ABS(L300)&lt;=1.96*O300,"Yes","No"))</f>
        <v>Yes</v>
      </c>
      <c r="T300" s="66" t="n">
        <f aca="false">IF(D300="","",ROUND(SQRT(((D300+G300)*O300/100)^2+(J300*(D300+G300)*0.07717)^2),0))</f>
        <v>68</v>
      </c>
      <c r="U300" s="32"/>
    </row>
    <row r="301" customFormat="false" ht="15" hidden="false" customHeight="false" outlineLevel="0" collapsed="false">
      <c r="A301" s="32" t="s">
        <v>444</v>
      </c>
      <c r="B301" s="32" t="s">
        <v>538</v>
      </c>
      <c r="C301" s="32" t="s">
        <v>541</v>
      </c>
      <c r="D301" s="66" t="n">
        <v>213</v>
      </c>
      <c r="E301" s="66" t="n">
        <v>224</v>
      </c>
      <c r="F301" s="75" t="n">
        <f aca="false">IF(E301="","",D301-E301)</f>
        <v>-11</v>
      </c>
      <c r="G301" s="66" t="n">
        <v>504</v>
      </c>
      <c r="H301" s="66" t="n">
        <v>495</v>
      </c>
      <c r="I301" s="75" t="n">
        <f aca="false">IF(H301="","",G301-H301)</f>
        <v>9</v>
      </c>
      <c r="J301" s="47" t="n">
        <f aca="false">IF(OR(D301="",D301+G301=0),"",D301/(D301+G301))</f>
        <v>0.297071129707113</v>
      </c>
      <c r="K301" s="47" t="n">
        <f aca="false">IF(E301="","",E301/(E301+H301))</f>
        <v>0.311543810848401</v>
      </c>
      <c r="L301" s="76" t="n">
        <f aca="false">IF(OR(K301="",J301=""),"",(J301-K301)*100)</f>
        <v>-1.44726811412876</v>
      </c>
      <c r="M301" s="36" t="n">
        <v>2.96222615270983</v>
      </c>
      <c r="N301" s="36" t="n">
        <v>1.3179649132716</v>
      </c>
      <c r="O301" s="36" t="n">
        <f aca="false">SQRT(M301^2+N301^2)</f>
        <v>3.2421929758133</v>
      </c>
      <c r="P301" s="47" t="n">
        <f aca="false">IF(J301="","",MAX(0,J301-1.96*O301/100))</f>
        <v>0.233524147381172</v>
      </c>
      <c r="Q301" s="47" t="n">
        <f aca="false">IF(J301="","",MIN(1,J301+1.96*O301/100))</f>
        <v>0.360618112033054</v>
      </c>
      <c r="R301" s="32" t="str">
        <f aca="false">IF(L301="","",IF(ABS(L301)&lt;=O301,"Yes","No"))</f>
        <v>Yes</v>
      </c>
      <c r="S301" s="32" t="str">
        <f aca="false">IF(L301="","",IF(ABS(L301)&lt;=1.96*O301,"Yes","No"))</f>
        <v>Yes</v>
      </c>
      <c r="T301" s="66" t="n">
        <f aca="false">IF(D301="","",ROUND(SQRT(((D301+G301)*O301/100)^2+(J301*(D301+G301)*0.14577)^2),0))</f>
        <v>39</v>
      </c>
      <c r="U301" s="32"/>
    </row>
    <row r="302" customFormat="false" ht="15" hidden="false" customHeight="false" outlineLevel="0" collapsed="false">
      <c r="A302" s="32" t="s">
        <v>444</v>
      </c>
      <c r="B302" s="32" t="s">
        <v>538</v>
      </c>
      <c r="C302" s="32" t="s">
        <v>542</v>
      </c>
      <c r="D302" s="66" t="n">
        <v>476</v>
      </c>
      <c r="E302" s="66" t="n">
        <v>478</v>
      </c>
      <c r="F302" s="75" t="n">
        <f aca="false">IF(E302="","",D302-E302)</f>
        <v>-2</v>
      </c>
      <c r="G302" s="66" t="n">
        <v>950</v>
      </c>
      <c r="H302" s="66" t="n">
        <v>948</v>
      </c>
      <c r="I302" s="75" t="n">
        <f aca="false">IF(H302="","",G302-H302)</f>
        <v>2</v>
      </c>
      <c r="J302" s="47" t="n">
        <f aca="false">IF(OR(D302="",D302+G302=0),"",D302/(D302+G302))</f>
        <v>0.333800841514727</v>
      </c>
      <c r="K302" s="47" t="n">
        <f aca="false">IF(E302="","",E302/(E302+H302))</f>
        <v>0.335203366058906</v>
      </c>
      <c r="L302" s="76" t="n">
        <f aca="false">IF(OR(K302="",J302=""),"",(J302-K302)*100)</f>
        <v>-0.140252454417955</v>
      </c>
      <c r="M302" s="36" t="n">
        <v>2.22450398566879</v>
      </c>
      <c r="N302" s="36" t="n">
        <v>1.3179649132716</v>
      </c>
      <c r="O302" s="36" t="n">
        <f aca="false">SQRT(M302^2+N302^2)</f>
        <v>2.58562361817635</v>
      </c>
      <c r="P302" s="47" t="n">
        <f aca="false">IF(J302="","",MAX(0,J302-1.96*O302/100))</f>
        <v>0.28312261859847</v>
      </c>
      <c r="Q302" s="47" t="n">
        <f aca="false">IF(J302="","",MIN(1,J302+1.96*O302/100))</f>
        <v>0.384479064430983</v>
      </c>
      <c r="R302" s="32" t="str">
        <f aca="false">IF(L302="","",IF(ABS(L302)&lt;=O302,"Yes","No"))</f>
        <v>Yes</v>
      </c>
      <c r="S302" s="32" t="str">
        <f aca="false">IF(L302="","",IF(ABS(L302)&lt;=1.96*O302,"Yes","No"))</f>
        <v>Yes</v>
      </c>
      <c r="T302" s="66" t="n">
        <f aca="false">IF(D302="","",ROUND(SQRT(((D302+G302)*O302/100)^2+(J302*(D302+G302)*0.07717)^2),0))</f>
        <v>52</v>
      </c>
      <c r="U302" s="32"/>
    </row>
    <row r="303" customFormat="false" ht="15" hidden="false" customHeight="false" outlineLevel="0" collapsed="false">
      <c r="A303" s="32" t="s">
        <v>444</v>
      </c>
      <c r="B303" s="32" t="s">
        <v>538</v>
      </c>
      <c r="C303" s="32" t="s">
        <v>543</v>
      </c>
      <c r="D303" s="66" t="n">
        <v>332</v>
      </c>
      <c r="E303" s="66" t="n">
        <v>360</v>
      </c>
      <c r="F303" s="75" t="n">
        <f aca="false">IF(E303="","",D303-E303)</f>
        <v>-28</v>
      </c>
      <c r="G303" s="66" t="n">
        <v>666</v>
      </c>
      <c r="H303" s="66" t="n">
        <v>645</v>
      </c>
      <c r="I303" s="75" t="n">
        <f aca="false">IF(H303="","",G303-H303)</f>
        <v>21</v>
      </c>
      <c r="J303" s="47" t="n">
        <f aca="false">IF(OR(D303="",D303+G303=0),"",D303/(D303+G303))</f>
        <v>0.332665330661323</v>
      </c>
      <c r="K303" s="47" t="n">
        <f aca="false">IF(E303="","",E303/(E303+H303))</f>
        <v>0.358208955223881</v>
      </c>
      <c r="L303" s="76" t="n">
        <f aca="false">IF(OR(K303="",J303=""),"",(J303-K303)*100)</f>
        <v>-2.55436245625579</v>
      </c>
      <c r="M303" s="36" t="n">
        <v>2.22830071896239</v>
      </c>
      <c r="N303" s="36" t="n">
        <v>1.3179649132716</v>
      </c>
      <c r="O303" s="36" t="n">
        <f aca="false">SQRT(M303^2+N303^2)</f>
        <v>2.58889080626111</v>
      </c>
      <c r="P303" s="47" t="n">
        <f aca="false">IF(J303="","",MAX(0,J303-1.96*O303/100))</f>
        <v>0.281923070858605</v>
      </c>
      <c r="Q303" s="47" t="n">
        <f aca="false">IF(J303="","",MIN(1,J303+1.96*O303/100))</f>
        <v>0.38340759046404</v>
      </c>
      <c r="R303" s="32" t="str">
        <f aca="false">IF(L303="","",IF(ABS(L303)&lt;=O303,"Yes","No"))</f>
        <v>Yes</v>
      </c>
      <c r="S303" s="32" t="str">
        <f aca="false">IF(L303="","",IF(ABS(L303)&lt;=1.96*O303,"Yes","No"))</f>
        <v>Yes</v>
      </c>
      <c r="T303" s="66" t="n">
        <f aca="false">IF(D303="","",ROUND(SQRT(((D303+G303)*O303/100)^2+(J303*(D303+G303)*0.09272)^2),0))</f>
        <v>40</v>
      </c>
      <c r="U303" s="32"/>
    </row>
    <row r="304" customFormat="false" ht="15" hidden="false" customHeight="false" outlineLevel="0" collapsed="false">
      <c r="A304" s="32" t="s">
        <v>444</v>
      </c>
      <c r="B304" s="32" t="s">
        <v>544</v>
      </c>
      <c r="C304" s="32" t="s">
        <v>545</v>
      </c>
      <c r="D304" s="66" t="n">
        <v>67</v>
      </c>
      <c r="E304" s="66" t="n">
        <v>264</v>
      </c>
      <c r="F304" s="75" t="n">
        <f aca="false">IF(E304="","",D304-E304)</f>
        <v>-197</v>
      </c>
      <c r="G304" s="66" t="n">
        <v>113</v>
      </c>
      <c r="H304" s="66" t="n">
        <v>439</v>
      </c>
      <c r="I304" s="75" t="n">
        <f aca="false">IF(H304="","",G304-H304)</f>
        <v>-326</v>
      </c>
      <c r="J304" s="47" t="n">
        <f aca="false">IF(OR(D304="",D304+G304=0),"",D304/(D304+G304))</f>
        <v>0.372222222222222</v>
      </c>
      <c r="K304" s="47" t="n">
        <f aca="false">IF(E304="","",E304/(E304+H304))</f>
        <v>0.375533428165007</v>
      </c>
      <c r="L304" s="76" t="n">
        <f aca="false">IF(OR(K304="",J304=""),"",(J304-K304)*100)</f>
        <v>-0.331120594278489</v>
      </c>
      <c r="M304" s="36" t="n">
        <v>2.96222615270983</v>
      </c>
      <c r="N304" s="36" t="n">
        <v>1.3179649132716</v>
      </c>
      <c r="O304" s="36" t="n">
        <f aca="false">SQRT(M304^2+N304^2)</f>
        <v>3.2421929758133</v>
      </c>
      <c r="P304" s="47" t="n">
        <f aca="false">IF(J304="","",MAX(0,J304-1.96*O304/100))</f>
        <v>0.308675239896282</v>
      </c>
      <c r="Q304" s="47" t="n">
        <f aca="false">IF(J304="","",MIN(1,J304+1.96*O304/100))</f>
        <v>0.435769204548163</v>
      </c>
      <c r="R304" s="32" t="str">
        <f aca="false">IF(L304="","",IF(ABS(L304)&lt;=O304,"Yes","No"))</f>
        <v>Yes</v>
      </c>
      <c r="S304" s="32" t="str">
        <f aca="false">IF(L304="","",IF(ABS(L304)&lt;=1.96*O304,"Yes","No"))</f>
        <v>Yes</v>
      </c>
      <c r="T304" s="66" t="n">
        <f aca="false">IF(D304="","",ROUND(SQRT(((D304+G304)*O304/100)^2+(J304*(D304+G304)*0.14577)^2),0))</f>
        <v>11</v>
      </c>
      <c r="U304" s="32"/>
    </row>
    <row r="305" customFormat="false" ht="15" hidden="false" customHeight="false" outlineLevel="0" collapsed="false">
      <c r="A305" s="32" t="s">
        <v>444</v>
      </c>
      <c r="B305" s="32" t="s">
        <v>544</v>
      </c>
      <c r="C305" s="32" t="s">
        <v>546</v>
      </c>
      <c r="D305" s="66" t="n">
        <v>366</v>
      </c>
      <c r="E305" s="66" t="n">
        <v>361</v>
      </c>
      <c r="F305" s="75" t="n">
        <f aca="false">IF(E305="","",D305-E305)</f>
        <v>5</v>
      </c>
      <c r="G305" s="66" t="n">
        <v>740</v>
      </c>
      <c r="H305" s="66" t="n">
        <v>775</v>
      </c>
      <c r="I305" s="75" t="n">
        <f aca="false">IF(H305="","",G305-H305)</f>
        <v>-35</v>
      </c>
      <c r="J305" s="47" t="n">
        <f aca="false">IF(OR(D305="",D305+G305=0),"",D305/(D305+G305))</f>
        <v>0.330922242314647</v>
      </c>
      <c r="K305" s="47" t="n">
        <f aca="false">IF(E305="","",E305/(E305+H305))</f>
        <v>0.317781690140845</v>
      </c>
      <c r="L305" s="76" t="n">
        <f aca="false">IF(OR(K305="",J305=""),"",(J305-K305)*100)</f>
        <v>1.31405521738023</v>
      </c>
      <c r="M305" s="36" t="n">
        <v>2.22830071896239</v>
      </c>
      <c r="N305" s="36" t="n">
        <v>1.3179649132716</v>
      </c>
      <c r="O305" s="36" t="n">
        <f aca="false">SQRT(M305^2+N305^2)</f>
        <v>2.58889080626111</v>
      </c>
      <c r="P305" s="47" t="n">
        <f aca="false">IF(J305="","",MAX(0,J305-1.96*O305/100))</f>
        <v>0.28017998251193</v>
      </c>
      <c r="Q305" s="47" t="n">
        <f aca="false">IF(J305="","",MIN(1,J305+1.96*O305/100))</f>
        <v>0.381664502117365</v>
      </c>
      <c r="R305" s="32" t="str">
        <f aca="false">IF(L305="","",IF(ABS(L305)&lt;=O305,"Yes","No"))</f>
        <v>Yes</v>
      </c>
      <c r="S305" s="32" t="str">
        <f aca="false">IF(L305="","",IF(ABS(L305)&lt;=1.96*O305,"Yes","No"))</f>
        <v>Yes</v>
      </c>
      <c r="T305" s="66" t="n">
        <f aca="false">IF(D305="","",ROUND(SQRT(((D305+G305)*O305/100)^2+(J305*(D305+G305)*0.09272)^2),0))</f>
        <v>44</v>
      </c>
      <c r="U305" s="32"/>
    </row>
    <row r="306" customFormat="false" ht="15" hidden="false" customHeight="false" outlineLevel="0" collapsed="false">
      <c r="A306" s="32" t="s">
        <v>444</v>
      </c>
      <c r="B306" s="32" t="s">
        <v>547</v>
      </c>
      <c r="C306" s="32" t="s">
        <v>548</v>
      </c>
      <c r="D306" s="66" t="n">
        <v>1295</v>
      </c>
      <c r="E306" s="66" t="n">
        <v>1441</v>
      </c>
      <c r="F306" s="75" t="n">
        <f aca="false">IF(E306="","",D306-E306)</f>
        <v>-146</v>
      </c>
      <c r="G306" s="66" t="n">
        <v>1847</v>
      </c>
      <c r="H306" s="66" t="n">
        <v>1674</v>
      </c>
      <c r="I306" s="75" t="n">
        <f aca="false">IF(H306="","",G306-H306)</f>
        <v>173</v>
      </c>
      <c r="J306" s="47" t="n">
        <f aca="false">IF(OR(D306="",D306+G306=0),"",D306/(D306+G306))</f>
        <v>0.412157861234882</v>
      </c>
      <c r="K306" s="47" t="n">
        <f aca="false">IF(E306="","",E306/(E306+H306))</f>
        <v>0.462600321027287</v>
      </c>
      <c r="L306" s="76" t="n">
        <f aca="false">IF(OR(K306="",J306=""),"",(J306-K306)*100)</f>
        <v>-5.04424597924051</v>
      </c>
      <c r="M306" s="36" t="n">
        <v>2.22450398566879</v>
      </c>
      <c r="N306" s="36" t="n">
        <v>1.3179649132716</v>
      </c>
      <c r="O306" s="36" t="n">
        <f aca="false">SQRT(M306^2+N306^2)</f>
        <v>2.58562361817635</v>
      </c>
      <c r="P306" s="47" t="n">
        <f aca="false">IF(J306="","",MAX(0,J306-1.96*O306/100))</f>
        <v>0.361479638318626</v>
      </c>
      <c r="Q306" s="47" t="n">
        <f aca="false">IF(J306="","",MIN(1,J306+1.96*O306/100))</f>
        <v>0.462836084151139</v>
      </c>
      <c r="R306" s="32" t="str">
        <f aca="false">IF(L306="","",IF(ABS(L306)&lt;=O306,"Yes","No"))</f>
        <v>No</v>
      </c>
      <c r="S306" s="32" t="str">
        <f aca="false">IF(L306="","",IF(ABS(L306)&lt;=1.96*O306,"Yes","No"))</f>
        <v>Yes</v>
      </c>
      <c r="T306" s="66" t="n">
        <f aca="false">IF(D306="","",ROUND(SQRT(((D306+G306)*O306/100)^2+(J306*(D306+G306)*0.07717)^2),0))</f>
        <v>129</v>
      </c>
      <c r="U306" s="32"/>
    </row>
    <row r="307" customFormat="false" ht="15" hidden="false" customHeight="false" outlineLevel="0" collapsed="false">
      <c r="A307" s="32" t="s">
        <v>444</v>
      </c>
      <c r="B307" s="32" t="s">
        <v>547</v>
      </c>
      <c r="C307" s="32" t="s">
        <v>549</v>
      </c>
      <c r="D307" s="66" t="n">
        <v>561</v>
      </c>
      <c r="E307" s="66" t="n">
        <v>606</v>
      </c>
      <c r="F307" s="75" t="n">
        <f aca="false">IF(E307="","",D307-E307)</f>
        <v>-45</v>
      </c>
      <c r="G307" s="66" t="n">
        <v>853</v>
      </c>
      <c r="H307" s="66" t="n">
        <v>825</v>
      </c>
      <c r="I307" s="75" t="n">
        <f aca="false">IF(H307="","",G307-H307)</f>
        <v>28</v>
      </c>
      <c r="J307" s="47" t="n">
        <f aca="false">IF(OR(D307="",D307+G307=0),"",D307/(D307+G307))</f>
        <v>0.396746817538897</v>
      </c>
      <c r="K307" s="47" t="n">
        <f aca="false">IF(E307="","",E307/(E307+H307))</f>
        <v>0.423480083857442</v>
      </c>
      <c r="L307" s="76" t="n">
        <f aca="false">IF(OR(K307="",J307=""),"",(J307-K307)*100)</f>
        <v>-2.67332663185456</v>
      </c>
      <c r="M307" s="36" t="n">
        <v>2.22450398566879</v>
      </c>
      <c r="N307" s="36" t="n">
        <v>1.3179649132716</v>
      </c>
      <c r="O307" s="36" t="n">
        <f aca="false">SQRT(M307^2+N307^2)</f>
        <v>2.58562361817635</v>
      </c>
      <c r="P307" s="47" t="n">
        <f aca="false">IF(J307="","",MAX(0,J307-1.96*O307/100))</f>
        <v>0.34606859462264</v>
      </c>
      <c r="Q307" s="47" t="n">
        <f aca="false">IF(J307="","",MIN(1,J307+1.96*O307/100))</f>
        <v>0.447425040455153</v>
      </c>
      <c r="R307" s="32" t="str">
        <f aca="false">IF(L307="","",IF(ABS(L307)&lt;=O307,"Yes","No"))</f>
        <v>No</v>
      </c>
      <c r="S307" s="32" t="str">
        <f aca="false">IF(L307="","",IF(ABS(L307)&lt;=1.96*O307,"Yes","No"))</f>
        <v>Yes</v>
      </c>
      <c r="T307" s="66" t="n">
        <f aca="false">IF(D307="","",ROUND(SQRT(((D307+G307)*O307/100)^2+(J307*(D307+G307)*0.07717)^2),0))</f>
        <v>57</v>
      </c>
      <c r="U307" s="32"/>
    </row>
    <row r="308" customFormat="false" ht="15" hidden="false" customHeight="false" outlineLevel="0" collapsed="false">
      <c r="A308" s="32" t="s">
        <v>444</v>
      </c>
      <c r="B308" s="32" t="s">
        <v>550</v>
      </c>
      <c r="C308" s="32" t="s">
        <v>551</v>
      </c>
      <c r="D308" s="66" t="n">
        <v>547</v>
      </c>
      <c r="E308" s="66" t="n">
        <v>585</v>
      </c>
      <c r="F308" s="75" t="n">
        <f aca="false">IF(E308="","",D308-E308)</f>
        <v>-38</v>
      </c>
      <c r="G308" s="66" t="n">
        <v>559</v>
      </c>
      <c r="H308" s="66" t="n">
        <v>527</v>
      </c>
      <c r="I308" s="75" t="n">
        <f aca="false">IF(H308="","",G308-H308)</f>
        <v>32</v>
      </c>
      <c r="J308" s="47" t="n">
        <f aca="false">IF(OR(D308="",D308+G308=0),"",D308/(D308+G308))</f>
        <v>0.494575045207957</v>
      </c>
      <c r="K308" s="47" t="n">
        <f aca="false">IF(E308="","",E308/(E308+H308))</f>
        <v>0.526079136690647</v>
      </c>
      <c r="L308" s="76" t="n">
        <f aca="false">IF(OR(K308="",J308=""),"",(J308-K308)*100)</f>
        <v>-3.15040914826908</v>
      </c>
      <c r="M308" s="36" t="n">
        <v>2.22830071896239</v>
      </c>
      <c r="N308" s="36" t="n">
        <v>1.3179649132716</v>
      </c>
      <c r="O308" s="36" t="n">
        <f aca="false">SQRT(M308^2+N308^2)</f>
        <v>2.58889080626111</v>
      </c>
      <c r="P308" s="47" t="n">
        <f aca="false">IF(J308="","",MAX(0,J308-1.96*O308/100))</f>
        <v>0.443832785405239</v>
      </c>
      <c r="Q308" s="47" t="n">
        <f aca="false">IF(J308="","",MIN(1,J308+1.96*O308/100))</f>
        <v>0.545317305010674</v>
      </c>
      <c r="R308" s="32" t="str">
        <f aca="false">IF(L308="","",IF(ABS(L308)&lt;=O308,"Yes","No"))</f>
        <v>No</v>
      </c>
      <c r="S308" s="32" t="str">
        <f aca="false">IF(L308="","",IF(ABS(L308)&lt;=1.96*O308,"Yes","No"))</f>
        <v>Yes</v>
      </c>
      <c r="T308" s="66" t="n">
        <f aca="false">IF(D308="","",ROUND(SQRT(((D308+G308)*O308/100)^2+(J308*(D308+G308)*0.09272)^2),0))</f>
        <v>58</v>
      </c>
      <c r="U308" s="32"/>
    </row>
    <row r="309" customFormat="false" ht="15" hidden="false" customHeight="false" outlineLevel="0" collapsed="false">
      <c r="A309" s="32" t="s">
        <v>444</v>
      </c>
      <c r="B309" s="32" t="s">
        <v>550</v>
      </c>
      <c r="C309" s="32" t="s">
        <v>552</v>
      </c>
      <c r="D309" s="66" t="n">
        <v>650</v>
      </c>
      <c r="E309" s="66" t="n">
        <v>639</v>
      </c>
      <c r="F309" s="75" t="n">
        <f aca="false">IF(E309="","",D309-E309)</f>
        <v>11</v>
      </c>
      <c r="G309" s="66" t="n">
        <v>914</v>
      </c>
      <c r="H309" s="66" t="n">
        <v>886</v>
      </c>
      <c r="I309" s="75" t="n">
        <f aca="false">IF(H309="","",G309-H309)</f>
        <v>28</v>
      </c>
      <c r="J309" s="47" t="n">
        <f aca="false">IF(OR(D309="",D309+G309=0),"",D309/(D309+G309))</f>
        <v>0.415601023017903</v>
      </c>
      <c r="K309" s="47" t="n">
        <f aca="false">IF(E309="","",E309/(E309+H309))</f>
        <v>0.419016393442623</v>
      </c>
      <c r="L309" s="76" t="n">
        <f aca="false">IF(OR(K309="",J309=""),"",(J309-K309)*100)</f>
        <v>-0.341537042472012</v>
      </c>
      <c r="M309" s="36" t="n">
        <v>2.22450398566879</v>
      </c>
      <c r="N309" s="36" t="n">
        <v>1.3179649132716</v>
      </c>
      <c r="O309" s="36" t="n">
        <f aca="false">SQRT(M309^2+N309^2)</f>
        <v>2.58562361817635</v>
      </c>
      <c r="P309" s="47" t="n">
        <f aca="false">IF(J309="","",MAX(0,J309-1.96*O309/100))</f>
        <v>0.364922800101646</v>
      </c>
      <c r="Q309" s="47" t="n">
        <f aca="false">IF(J309="","",MIN(1,J309+1.96*O309/100))</f>
        <v>0.466279245934159</v>
      </c>
      <c r="R309" s="32" t="str">
        <f aca="false">IF(L309="","",IF(ABS(L309)&lt;=O309,"Yes","No"))</f>
        <v>Yes</v>
      </c>
      <c r="S309" s="32" t="str">
        <f aca="false">IF(L309="","",IF(ABS(L309)&lt;=1.96*O309,"Yes","No"))</f>
        <v>Yes</v>
      </c>
      <c r="T309" s="66" t="n">
        <f aca="false">IF(D309="","",ROUND(SQRT(((D309+G309)*O309/100)^2+(J309*(D309+G309)*0.07717)^2),0))</f>
        <v>64</v>
      </c>
      <c r="U309" s="32"/>
    </row>
    <row r="310" customFormat="false" ht="15" hidden="false" customHeight="false" outlineLevel="0" collapsed="false">
      <c r="A310" s="32" t="s">
        <v>444</v>
      </c>
      <c r="B310" s="32" t="s">
        <v>550</v>
      </c>
      <c r="C310" s="32" t="s">
        <v>553</v>
      </c>
      <c r="D310" s="66" t="n">
        <v>234</v>
      </c>
      <c r="E310" s="66" t="n">
        <v>228</v>
      </c>
      <c r="F310" s="75" t="n">
        <f aca="false">IF(E310="","",D310-E310)</f>
        <v>6</v>
      </c>
      <c r="G310" s="66" t="n">
        <v>303</v>
      </c>
      <c r="H310" s="66" t="n">
        <v>306</v>
      </c>
      <c r="I310" s="75" t="n">
        <f aca="false">IF(H310="","",G310-H310)</f>
        <v>-3</v>
      </c>
      <c r="J310" s="47" t="n">
        <f aca="false">IF(OR(D310="",D310+G310=0),"",D310/(D310+G310))</f>
        <v>0.435754189944134</v>
      </c>
      <c r="K310" s="47" t="n">
        <f aca="false">IF(E310="","",E310/(E310+H310))</f>
        <v>0.426966292134831</v>
      </c>
      <c r="L310" s="76" t="n">
        <f aca="false">IF(OR(K310="",J310=""),"",(J310-K310)*100)</f>
        <v>0.878789780930261</v>
      </c>
      <c r="M310" s="36" t="n">
        <v>2.96222615270983</v>
      </c>
      <c r="N310" s="36" t="n">
        <v>1.3179649132716</v>
      </c>
      <c r="O310" s="36" t="n">
        <f aca="false">SQRT(M310^2+N310^2)</f>
        <v>3.2421929758133</v>
      </c>
      <c r="P310" s="47" t="n">
        <f aca="false">IF(J310="","",MAX(0,J310-1.96*O310/100))</f>
        <v>0.372207207618193</v>
      </c>
      <c r="Q310" s="47" t="n">
        <f aca="false">IF(J310="","",MIN(1,J310+1.96*O310/100))</f>
        <v>0.499301172270075</v>
      </c>
      <c r="R310" s="32" t="str">
        <f aca="false">IF(L310="","",IF(ABS(L310)&lt;=O310,"Yes","No"))</f>
        <v>Yes</v>
      </c>
      <c r="S310" s="32" t="str">
        <f aca="false">IF(L310="","",IF(ABS(L310)&lt;=1.96*O310,"Yes","No"))</f>
        <v>Yes</v>
      </c>
      <c r="T310" s="66" t="n">
        <f aca="false">IF(D310="","",ROUND(SQRT(((D310+G310)*O310/100)^2+(J310*(D310+G310)*0.14577)^2),0))</f>
        <v>38</v>
      </c>
      <c r="U310" s="32"/>
    </row>
    <row r="311" customFormat="false" ht="15" hidden="false" customHeight="false" outlineLevel="0" collapsed="false">
      <c r="A311" s="32" t="s">
        <v>444</v>
      </c>
      <c r="B311" s="32" t="s">
        <v>550</v>
      </c>
      <c r="C311" s="32" t="s">
        <v>554</v>
      </c>
      <c r="D311" s="66" t="n">
        <v>458</v>
      </c>
      <c r="E311" s="66" t="n">
        <v>496</v>
      </c>
      <c r="F311" s="75" t="n">
        <f aca="false">IF(E311="","",D311-E311)</f>
        <v>-38</v>
      </c>
      <c r="G311" s="66" t="n">
        <v>473</v>
      </c>
      <c r="H311" s="66" t="n">
        <v>458</v>
      </c>
      <c r="I311" s="75" t="n">
        <f aca="false">IF(H311="","",G311-H311)</f>
        <v>15</v>
      </c>
      <c r="J311" s="47" t="n">
        <f aca="false">IF(OR(D311="",D311+G311=0),"",D311/(D311+G311))</f>
        <v>0.491944146079484</v>
      </c>
      <c r="K311" s="47" t="n">
        <f aca="false">IF(E311="","",E311/(E311+H311))</f>
        <v>0.519916142557652</v>
      </c>
      <c r="L311" s="76" t="n">
        <f aca="false">IF(OR(K311="",J311=""),"",(J311-K311)*100)</f>
        <v>-2.79719964781675</v>
      </c>
      <c r="M311" s="36" t="n">
        <v>2.22830071896239</v>
      </c>
      <c r="N311" s="36" t="n">
        <v>1.3179649132716</v>
      </c>
      <c r="O311" s="36" t="n">
        <f aca="false">SQRT(M311^2+N311^2)</f>
        <v>2.58889080626111</v>
      </c>
      <c r="P311" s="47" t="n">
        <f aca="false">IF(J311="","",MAX(0,J311-1.96*O311/100))</f>
        <v>0.441201886276767</v>
      </c>
      <c r="Q311" s="47" t="n">
        <f aca="false">IF(J311="","",MIN(1,J311+1.96*O311/100))</f>
        <v>0.542686405882202</v>
      </c>
      <c r="R311" s="32" t="str">
        <f aca="false">IF(L311="","",IF(ABS(L311)&lt;=O311,"Yes","No"))</f>
        <v>No</v>
      </c>
      <c r="S311" s="32" t="str">
        <f aca="false">IF(L311="","",IF(ABS(L311)&lt;=1.96*O311,"Yes","No"))</f>
        <v>Yes</v>
      </c>
      <c r="T311" s="66" t="n">
        <f aca="false">IF(D311="","",ROUND(SQRT(((D311+G311)*O311/100)^2+(J311*(D311+G311)*0.09272)^2),0))</f>
        <v>49</v>
      </c>
      <c r="U311" s="32"/>
    </row>
    <row r="312" customFormat="false" ht="15" hidden="false" customHeight="false" outlineLevel="0" collapsed="false">
      <c r="A312" s="32" t="s">
        <v>444</v>
      </c>
      <c r="B312" s="32" t="s">
        <v>550</v>
      </c>
      <c r="C312" s="32" t="s">
        <v>555</v>
      </c>
      <c r="D312" s="66" t="n">
        <v>354</v>
      </c>
      <c r="E312" s="66" t="n">
        <v>356</v>
      </c>
      <c r="F312" s="75" t="n">
        <f aca="false">IF(E312="","",D312-E312)</f>
        <v>-2</v>
      </c>
      <c r="G312" s="66" t="n">
        <v>349</v>
      </c>
      <c r="H312" s="66" t="n">
        <v>335</v>
      </c>
      <c r="I312" s="75" t="n">
        <f aca="false">IF(H312="","",G312-H312)</f>
        <v>14</v>
      </c>
      <c r="J312" s="47" t="n">
        <f aca="false">IF(OR(D312="",D312+G312=0),"",D312/(D312+G312))</f>
        <v>0.503556187766714</v>
      </c>
      <c r="K312" s="47" t="n">
        <f aca="false">IF(E312="","",E312/(E312+H312))</f>
        <v>0.515195369030391</v>
      </c>
      <c r="L312" s="76" t="n">
        <f aca="false">IF(OR(K312="",J312=""),"",(J312-K312)*100)</f>
        <v>-1.16391812636767</v>
      </c>
      <c r="M312" s="36" t="n">
        <v>2.96222615270983</v>
      </c>
      <c r="N312" s="36" t="n">
        <v>1.3179649132716</v>
      </c>
      <c r="O312" s="36" t="n">
        <f aca="false">SQRT(M312^2+N312^2)</f>
        <v>3.2421929758133</v>
      </c>
      <c r="P312" s="47" t="n">
        <f aca="false">IF(J312="","",MAX(0,J312-1.96*O312/100))</f>
        <v>0.440009205440773</v>
      </c>
      <c r="Q312" s="47" t="n">
        <f aca="false">IF(J312="","",MIN(1,J312+1.96*O312/100))</f>
        <v>0.567103170092655</v>
      </c>
      <c r="R312" s="32" t="str">
        <f aca="false">IF(L312="","",IF(ABS(L312)&lt;=O312,"Yes","No"))</f>
        <v>Yes</v>
      </c>
      <c r="S312" s="32" t="str">
        <f aca="false">IF(L312="","",IF(ABS(L312)&lt;=1.96*O312,"Yes","No"))</f>
        <v>Yes</v>
      </c>
      <c r="T312" s="66" t="n">
        <f aca="false">IF(D312="","",ROUND(SQRT(((D312+G312)*O312/100)^2+(J312*(D312+G312)*0.14577)^2),0))</f>
        <v>56</v>
      </c>
      <c r="U312" s="32"/>
    </row>
    <row r="313" customFormat="false" ht="15" hidden="false" customHeight="false" outlineLevel="0" collapsed="false">
      <c r="A313" s="32" t="s">
        <v>444</v>
      </c>
      <c r="B313" s="32" t="s">
        <v>550</v>
      </c>
      <c r="C313" s="32" t="s">
        <v>556</v>
      </c>
      <c r="D313" s="66" t="n">
        <v>521</v>
      </c>
      <c r="E313" s="66" t="n">
        <v>553</v>
      </c>
      <c r="F313" s="75" t="n">
        <f aca="false">IF(E313="","",D313-E313)</f>
        <v>-32</v>
      </c>
      <c r="G313" s="66" t="n">
        <v>469</v>
      </c>
      <c r="H313" s="66" t="n">
        <v>445</v>
      </c>
      <c r="I313" s="75" t="n">
        <f aca="false">IF(H313="","",G313-H313)</f>
        <v>24</v>
      </c>
      <c r="J313" s="47" t="n">
        <f aca="false">IF(OR(D313="",D313+G313=0),"",D313/(D313+G313))</f>
        <v>0.526262626262626</v>
      </c>
      <c r="K313" s="47" t="n">
        <f aca="false">IF(E313="","",E313/(E313+H313))</f>
        <v>0.554108216432866</v>
      </c>
      <c r="L313" s="76" t="n">
        <f aca="false">IF(OR(K313="",J313=""),"",(J313-K313)*100)</f>
        <v>-2.78455901702396</v>
      </c>
      <c r="M313" s="36" t="n">
        <v>2.22830071896239</v>
      </c>
      <c r="N313" s="36" t="n">
        <v>1.3179649132716</v>
      </c>
      <c r="O313" s="36" t="n">
        <f aca="false">SQRT(M313^2+N313^2)</f>
        <v>2.58889080626111</v>
      </c>
      <c r="P313" s="47" t="n">
        <f aca="false">IF(J313="","",MAX(0,J313-1.96*O313/100))</f>
        <v>0.475520366459908</v>
      </c>
      <c r="Q313" s="47" t="n">
        <f aca="false">IF(J313="","",MIN(1,J313+1.96*O313/100))</f>
        <v>0.577004886065344</v>
      </c>
      <c r="R313" s="32" t="str">
        <f aca="false">IF(L313="","",IF(ABS(L313)&lt;=O313,"Yes","No"))</f>
        <v>No</v>
      </c>
      <c r="S313" s="32" t="str">
        <f aca="false">IF(L313="","",IF(ABS(L313)&lt;=1.96*O313,"Yes","No"))</f>
        <v>Yes</v>
      </c>
      <c r="T313" s="66" t="n">
        <f aca="false">IF(D313="","",ROUND(SQRT(((D313+G313)*O313/100)^2+(J313*(D313+G313)*0.09272)^2),0))</f>
        <v>55</v>
      </c>
      <c r="U313" s="32"/>
    </row>
    <row r="314" customFormat="false" ht="15" hidden="false" customHeight="false" outlineLevel="0" collapsed="false">
      <c r="A314" s="32" t="s">
        <v>444</v>
      </c>
      <c r="B314" s="32" t="s">
        <v>550</v>
      </c>
      <c r="C314" s="32" t="s">
        <v>557</v>
      </c>
      <c r="D314" s="66" t="n">
        <v>170</v>
      </c>
      <c r="E314" s="66" t="n">
        <v>177</v>
      </c>
      <c r="F314" s="75" t="n">
        <f aca="false">IF(E314="","",D314-E314)</f>
        <v>-7</v>
      </c>
      <c r="G314" s="66" t="n">
        <v>244</v>
      </c>
      <c r="H314" s="66" t="n">
        <v>256</v>
      </c>
      <c r="I314" s="75" t="n">
        <f aca="false">IF(H314="","",G314-H314)</f>
        <v>-12</v>
      </c>
      <c r="J314" s="47" t="n">
        <f aca="false">IF(OR(D314="",D314+G314=0),"",D314/(D314+G314))</f>
        <v>0.410628019323672</v>
      </c>
      <c r="K314" s="47" t="n">
        <f aca="false">IF(E314="","",E314/(E314+H314))</f>
        <v>0.408775981524249</v>
      </c>
      <c r="L314" s="76" t="n">
        <f aca="false">IF(OR(K314="",J314=""),"",(J314-K314)*100)</f>
        <v>0.185203779942206</v>
      </c>
      <c r="M314" s="36" t="n">
        <v>2.96222615270983</v>
      </c>
      <c r="N314" s="36" t="n">
        <v>1.3179649132716</v>
      </c>
      <c r="O314" s="36" t="n">
        <f aca="false">SQRT(M314^2+N314^2)</f>
        <v>3.2421929758133</v>
      </c>
      <c r="P314" s="47" t="n">
        <f aca="false">IF(J314="","",MAX(0,J314-1.96*O314/100))</f>
        <v>0.347081036997731</v>
      </c>
      <c r="Q314" s="47" t="n">
        <f aca="false">IF(J314="","",MIN(1,J314+1.96*O314/100))</f>
        <v>0.474175001649612</v>
      </c>
      <c r="R314" s="32" t="str">
        <f aca="false">IF(L314="","",IF(ABS(L314)&lt;=O314,"Yes","No"))</f>
        <v>Yes</v>
      </c>
      <c r="S314" s="32" t="str">
        <f aca="false">IF(L314="","",IF(ABS(L314)&lt;=1.96*O314,"Yes","No"))</f>
        <v>Yes</v>
      </c>
      <c r="T314" s="66" t="n">
        <f aca="false">IF(D314="","",ROUND(SQRT(((D314+G314)*O314/100)^2+(J314*(D314+G314)*0.14577)^2),0))</f>
        <v>28</v>
      </c>
      <c r="U314" s="32"/>
    </row>
    <row r="315" customFormat="false" ht="15" hidden="false" customHeight="false" outlineLevel="0" collapsed="false">
      <c r="A315" s="32" t="s">
        <v>444</v>
      </c>
      <c r="B315" s="32" t="s">
        <v>550</v>
      </c>
      <c r="C315" s="32" t="s">
        <v>558</v>
      </c>
      <c r="D315" s="66" t="n">
        <v>400</v>
      </c>
      <c r="E315" s="66" t="n">
        <v>423</v>
      </c>
      <c r="F315" s="75" t="n">
        <f aca="false">IF(E315="","",D315-E315)</f>
        <v>-23</v>
      </c>
      <c r="G315" s="66" t="n">
        <v>576</v>
      </c>
      <c r="H315" s="66" t="n">
        <v>592</v>
      </c>
      <c r="I315" s="75" t="n">
        <f aca="false">IF(H315="","",G315-H315)</f>
        <v>-16</v>
      </c>
      <c r="J315" s="47" t="n">
        <f aca="false">IF(OR(D315="",D315+G315=0),"",D315/(D315+G315))</f>
        <v>0.409836065573771</v>
      </c>
      <c r="K315" s="47" t="n">
        <f aca="false">IF(E315="","",E315/(E315+H315))</f>
        <v>0.416748768472906</v>
      </c>
      <c r="L315" s="76" t="n">
        <f aca="false">IF(OR(K315="",J315=""),"",(J315-K315)*100)</f>
        <v>-0.691270289913593</v>
      </c>
      <c r="M315" s="36" t="n">
        <v>2.22830071896239</v>
      </c>
      <c r="N315" s="36" t="n">
        <v>1.3179649132716</v>
      </c>
      <c r="O315" s="36" t="n">
        <f aca="false">SQRT(M315^2+N315^2)</f>
        <v>2.58889080626111</v>
      </c>
      <c r="P315" s="47" t="n">
        <f aca="false">IF(J315="","",MAX(0,J315-1.96*O315/100))</f>
        <v>0.359093805771053</v>
      </c>
      <c r="Q315" s="47" t="n">
        <f aca="false">IF(J315="","",MIN(1,J315+1.96*O315/100))</f>
        <v>0.460578325376488</v>
      </c>
      <c r="R315" s="32" t="str">
        <f aca="false">IF(L315="","",IF(ABS(L315)&lt;=O315,"Yes","No"))</f>
        <v>Yes</v>
      </c>
      <c r="S315" s="32" t="str">
        <f aca="false">IF(L315="","",IF(ABS(L315)&lt;=1.96*O315,"Yes","No"))</f>
        <v>Yes</v>
      </c>
      <c r="T315" s="66" t="n">
        <f aca="false">IF(D315="","",ROUND(SQRT(((D315+G315)*O315/100)^2+(J315*(D315+G315)*0.09272)^2),0))</f>
        <v>45</v>
      </c>
      <c r="U315" s="32"/>
    </row>
    <row r="316" customFormat="false" ht="15" hidden="false" customHeight="false" outlineLevel="0" collapsed="false">
      <c r="A316" s="32" t="s">
        <v>444</v>
      </c>
      <c r="B316" s="32" t="s">
        <v>559</v>
      </c>
      <c r="C316" s="32" t="s">
        <v>560</v>
      </c>
      <c r="D316" s="66" t="n">
        <v>377</v>
      </c>
      <c r="E316" s="66" t="n">
        <v>409</v>
      </c>
      <c r="F316" s="75" t="n">
        <f aca="false">IF(E316="","",D316-E316)</f>
        <v>-32</v>
      </c>
      <c r="G316" s="66" t="n">
        <v>784</v>
      </c>
      <c r="H316" s="66" t="n">
        <v>764</v>
      </c>
      <c r="I316" s="75" t="n">
        <f aca="false">IF(H316="","",G316-H316)</f>
        <v>20</v>
      </c>
      <c r="J316" s="47" t="n">
        <f aca="false">IF(OR(D316="",D316+G316=0),"",D316/(D316+G316))</f>
        <v>0.324720068906115</v>
      </c>
      <c r="K316" s="47" t="n">
        <f aca="false">IF(E316="","",E316/(E316+H316))</f>
        <v>0.348678601875533</v>
      </c>
      <c r="L316" s="76" t="n">
        <f aca="false">IF(OR(K316="",J316=""),"",(J316-K316)*100)</f>
        <v>-2.39585329694174</v>
      </c>
      <c r="M316" s="36" t="n">
        <v>2.22830071896239</v>
      </c>
      <c r="N316" s="36" t="n">
        <v>1.3179649132716</v>
      </c>
      <c r="O316" s="36" t="n">
        <f aca="false">SQRT(M316^2+N316^2)</f>
        <v>2.58889080626111</v>
      </c>
      <c r="P316" s="47" t="n">
        <f aca="false">IF(J316="","",MAX(0,J316-1.96*O316/100))</f>
        <v>0.273977809103398</v>
      </c>
      <c r="Q316" s="47" t="n">
        <f aca="false">IF(J316="","",MIN(1,J316+1.96*O316/100))</f>
        <v>0.375462328708833</v>
      </c>
      <c r="R316" s="32" t="str">
        <f aca="false">IF(L316="","",IF(ABS(L316)&lt;=O316,"Yes","No"))</f>
        <v>Yes</v>
      </c>
      <c r="S316" s="32" t="str">
        <f aca="false">IF(L316="","",IF(ABS(L316)&lt;=1.96*O316,"Yes","No"))</f>
        <v>Yes</v>
      </c>
      <c r="T316" s="66" t="n">
        <f aca="false">IF(D316="","",ROUND(SQRT(((D316+G316)*O316/100)^2+(J316*(D316+G316)*0.09272)^2),0))</f>
        <v>46</v>
      </c>
      <c r="U316" s="32"/>
    </row>
    <row r="317" customFormat="false" ht="15" hidden="false" customHeight="false" outlineLevel="0" collapsed="false">
      <c r="A317" s="32" t="s">
        <v>444</v>
      </c>
      <c r="B317" s="32" t="s">
        <v>559</v>
      </c>
      <c r="C317" s="32" t="s">
        <v>561</v>
      </c>
      <c r="D317" s="66" t="n">
        <v>772</v>
      </c>
      <c r="E317" s="66" t="n">
        <v>805</v>
      </c>
      <c r="F317" s="75" t="n">
        <f aca="false">IF(E317="","",D317-E317)</f>
        <v>-33</v>
      </c>
      <c r="G317" s="66" t="n">
        <v>1570</v>
      </c>
      <c r="H317" s="66" t="n">
        <v>1577</v>
      </c>
      <c r="I317" s="75" t="n">
        <f aca="false">IF(H317="","",G317-H317)</f>
        <v>-7</v>
      </c>
      <c r="J317" s="47" t="n">
        <f aca="false">IF(OR(D317="",D317+G317=0),"",D317/(D317+G317))</f>
        <v>0.329632792485056</v>
      </c>
      <c r="K317" s="47" t="n">
        <f aca="false">IF(E317="","",E317/(E317+H317))</f>
        <v>0.337951301427372</v>
      </c>
      <c r="L317" s="76" t="n">
        <f aca="false">IF(OR(K317="",J317=""),"",(J317-K317)*100)</f>
        <v>-0.831850894231645</v>
      </c>
      <c r="M317" s="36" t="n">
        <v>2.22450398566879</v>
      </c>
      <c r="N317" s="36" t="n">
        <v>1.3179649132716</v>
      </c>
      <c r="O317" s="36" t="n">
        <f aca="false">SQRT(M317^2+N317^2)</f>
        <v>2.58562361817635</v>
      </c>
      <c r="P317" s="47" t="n">
        <f aca="false">IF(J317="","",MAX(0,J317-1.96*O317/100))</f>
        <v>0.278954569568799</v>
      </c>
      <c r="Q317" s="47" t="n">
        <f aca="false">IF(J317="","",MIN(1,J317+1.96*O317/100))</f>
        <v>0.380311015401312</v>
      </c>
      <c r="R317" s="32" t="str">
        <f aca="false">IF(L317="","",IF(ABS(L317)&lt;=O317,"Yes","No"))</f>
        <v>Yes</v>
      </c>
      <c r="S317" s="32" t="str">
        <f aca="false">IF(L317="","",IF(ABS(L317)&lt;=1.96*O317,"Yes","No"))</f>
        <v>Yes</v>
      </c>
      <c r="T317" s="66" t="n">
        <f aca="false">IF(D317="","",ROUND(SQRT(((D317+G317)*O317/100)^2+(J317*(D317+G317)*0.07717)^2),0))</f>
        <v>85</v>
      </c>
      <c r="U317" s="32"/>
    </row>
    <row r="318" customFormat="false" ht="15" hidden="false" customHeight="false" outlineLevel="0" collapsed="false">
      <c r="A318" s="32" t="s">
        <v>444</v>
      </c>
      <c r="B318" s="32" t="s">
        <v>559</v>
      </c>
      <c r="C318" s="32" t="s">
        <v>562</v>
      </c>
      <c r="D318" s="66" t="n">
        <v>519</v>
      </c>
      <c r="E318" s="66" t="n">
        <v>547</v>
      </c>
      <c r="F318" s="75" t="n">
        <f aca="false">IF(E318="","",D318-E318)</f>
        <v>-28</v>
      </c>
      <c r="G318" s="66" t="n">
        <v>1162</v>
      </c>
      <c r="H318" s="66" t="n">
        <v>1179</v>
      </c>
      <c r="I318" s="75" t="n">
        <f aca="false">IF(H318="","",G318-H318)</f>
        <v>-17</v>
      </c>
      <c r="J318" s="47" t="n">
        <f aca="false">IF(OR(D318="",D318+G318=0),"",D318/(D318+G318))</f>
        <v>0.308744794765021</v>
      </c>
      <c r="K318" s="47" t="n">
        <f aca="false">IF(E318="","",E318/(E318+H318))</f>
        <v>0.316917728852839</v>
      </c>
      <c r="L318" s="76" t="n">
        <f aca="false">IF(OR(K318="",J318=""),"",(J318-K318)*100)</f>
        <v>-0.817293408781811</v>
      </c>
      <c r="M318" s="36" t="n">
        <v>2.22450398566879</v>
      </c>
      <c r="N318" s="36" t="n">
        <v>1.3179649132716</v>
      </c>
      <c r="O318" s="36" t="n">
        <f aca="false">SQRT(M318^2+N318^2)</f>
        <v>2.58562361817635</v>
      </c>
      <c r="P318" s="47" t="n">
        <f aca="false">IF(J318="","",MAX(0,J318-1.96*O318/100))</f>
        <v>0.258066571848764</v>
      </c>
      <c r="Q318" s="47" t="n">
        <f aca="false">IF(J318="","",MIN(1,J318+1.96*O318/100))</f>
        <v>0.359423017681277</v>
      </c>
      <c r="R318" s="32" t="str">
        <f aca="false">IF(L318="","",IF(ABS(L318)&lt;=O318,"Yes","No"))</f>
        <v>Yes</v>
      </c>
      <c r="S318" s="32" t="str">
        <f aca="false">IF(L318="","",IF(ABS(L318)&lt;=1.96*O318,"Yes","No"))</f>
        <v>Yes</v>
      </c>
      <c r="T318" s="66" t="n">
        <f aca="false">IF(D318="","",ROUND(SQRT(((D318+G318)*O318/100)^2+(J318*(D318+G318)*0.07717)^2),0))</f>
        <v>59</v>
      </c>
      <c r="U318" s="32"/>
    </row>
    <row r="319" customFormat="false" ht="15" hidden="false" customHeight="false" outlineLevel="0" collapsed="false">
      <c r="A319" s="32" t="s">
        <v>444</v>
      </c>
      <c r="B319" s="32" t="s">
        <v>559</v>
      </c>
      <c r="C319" s="32" t="s">
        <v>563</v>
      </c>
      <c r="D319" s="66" t="n">
        <v>246</v>
      </c>
      <c r="E319" s="66" t="n">
        <v>245</v>
      </c>
      <c r="F319" s="75" t="n">
        <f aca="false">IF(E319="","",D319-E319)</f>
        <v>1</v>
      </c>
      <c r="G319" s="66" t="n">
        <v>516</v>
      </c>
      <c r="H319" s="66" t="n">
        <v>537</v>
      </c>
      <c r="I319" s="75" t="n">
        <f aca="false">IF(H319="","",G319-H319)</f>
        <v>-21</v>
      </c>
      <c r="J319" s="47" t="n">
        <f aca="false">IF(OR(D319="",D319+G319=0),"",D319/(D319+G319))</f>
        <v>0.322834645669291</v>
      </c>
      <c r="K319" s="47" t="n">
        <f aca="false">IF(E319="","",E319/(E319+H319))</f>
        <v>0.313299232736573</v>
      </c>
      <c r="L319" s="76" t="n">
        <f aca="false">IF(OR(K319="",J319=""),"",(J319-K319)*100)</f>
        <v>0.953541293271842</v>
      </c>
      <c r="M319" s="36" t="n">
        <v>2.22830071896239</v>
      </c>
      <c r="N319" s="36" t="n">
        <v>1.3179649132716</v>
      </c>
      <c r="O319" s="36" t="n">
        <f aca="false">SQRT(M319^2+N319^2)</f>
        <v>2.58889080626111</v>
      </c>
      <c r="P319" s="47" t="n">
        <f aca="false">IF(J319="","",MAX(0,J319-1.96*O319/100))</f>
        <v>0.272092385866574</v>
      </c>
      <c r="Q319" s="47" t="n">
        <f aca="false">IF(J319="","",MIN(1,J319+1.96*O319/100))</f>
        <v>0.373576905472009</v>
      </c>
      <c r="R319" s="32" t="str">
        <f aca="false">IF(L319="","",IF(ABS(L319)&lt;=O319,"Yes","No"))</f>
        <v>Yes</v>
      </c>
      <c r="S319" s="32" t="str">
        <f aca="false">IF(L319="","",IF(ABS(L319)&lt;=1.96*O319,"Yes","No"))</f>
        <v>Yes</v>
      </c>
      <c r="T319" s="66" t="n">
        <f aca="false">IF(D319="","",ROUND(SQRT(((D319+G319)*O319/100)^2+(J319*(D319+G319)*0.09272)^2),0))</f>
        <v>30</v>
      </c>
      <c r="U319" s="32"/>
    </row>
    <row r="320" customFormat="false" ht="15" hidden="false" customHeight="false" outlineLevel="0" collapsed="false">
      <c r="A320" s="32" t="s">
        <v>444</v>
      </c>
      <c r="B320" s="32" t="s">
        <v>564</v>
      </c>
      <c r="C320" s="32" t="s">
        <v>565</v>
      </c>
      <c r="D320" s="66" t="n">
        <v>557</v>
      </c>
      <c r="E320" s="66" t="n">
        <v>601</v>
      </c>
      <c r="F320" s="75" t="n">
        <f aca="false">IF(E320="","",D320-E320)</f>
        <v>-44</v>
      </c>
      <c r="G320" s="66" t="n">
        <v>622</v>
      </c>
      <c r="H320" s="66" t="n">
        <v>605</v>
      </c>
      <c r="I320" s="75" t="n">
        <f aca="false">IF(H320="","",G320-H320)</f>
        <v>17</v>
      </c>
      <c r="J320" s="47" t="n">
        <f aca="false">IF(OR(D320="",D320+G320=0),"",D320/(D320+G320))</f>
        <v>0.472434266327396</v>
      </c>
      <c r="K320" s="47" t="n">
        <f aca="false">IF(E320="","",E320/(E320+H320))</f>
        <v>0.498341625207297</v>
      </c>
      <c r="L320" s="76" t="n">
        <f aca="false">IF(OR(K320="",J320=""),"",(J320-K320)*100)</f>
        <v>-2.59073588799008</v>
      </c>
      <c r="M320" s="36" t="n">
        <v>2.22450398566879</v>
      </c>
      <c r="N320" s="36" t="n">
        <v>1.3179649132716</v>
      </c>
      <c r="O320" s="36" t="n">
        <f aca="false">SQRT(M320^2+N320^2)</f>
        <v>2.58562361817635</v>
      </c>
      <c r="P320" s="47" t="n">
        <f aca="false">IF(J320="","",MAX(0,J320-1.96*O320/100))</f>
        <v>0.42175604341114</v>
      </c>
      <c r="Q320" s="47" t="n">
        <f aca="false">IF(J320="","",MIN(1,J320+1.96*O320/100))</f>
        <v>0.523112489243653</v>
      </c>
      <c r="R320" s="32" t="str">
        <f aca="false">IF(L320="","",IF(ABS(L320)&lt;=O320,"Yes","No"))</f>
        <v>No</v>
      </c>
      <c r="S320" s="32" t="str">
        <f aca="false">IF(L320="","",IF(ABS(L320)&lt;=1.96*O320,"Yes","No"))</f>
        <v>Yes</v>
      </c>
      <c r="T320" s="66" t="n">
        <f aca="false">IF(D320="","",ROUND(SQRT(((D320+G320)*O320/100)^2+(J320*(D320+G320)*0.07717)^2),0))</f>
        <v>53</v>
      </c>
      <c r="U320" s="32"/>
    </row>
    <row r="321" customFormat="false" ht="15" hidden="false" customHeight="false" outlineLevel="0" collapsed="false">
      <c r="A321" s="32" t="s">
        <v>444</v>
      </c>
      <c r="B321" s="32" t="s">
        <v>564</v>
      </c>
      <c r="C321" s="32" t="s">
        <v>566</v>
      </c>
      <c r="D321" s="66" t="n">
        <v>520</v>
      </c>
      <c r="E321" s="66" t="n">
        <v>523</v>
      </c>
      <c r="F321" s="75" t="n">
        <f aca="false">IF(E321="","",D321-E321)</f>
        <v>-3</v>
      </c>
      <c r="G321" s="66" t="n">
        <v>485</v>
      </c>
      <c r="H321" s="66" t="n">
        <v>542</v>
      </c>
      <c r="I321" s="75" t="n">
        <f aca="false">IF(H321="","",G321-H321)</f>
        <v>-57</v>
      </c>
      <c r="J321" s="47" t="n">
        <f aca="false">IF(OR(D321="",D321+G321=0),"",D321/(D321+G321))</f>
        <v>0.517412935323383</v>
      </c>
      <c r="K321" s="47" t="n">
        <f aca="false">IF(E321="","",E321/(E321+H321))</f>
        <v>0.491079812206573</v>
      </c>
      <c r="L321" s="76" t="n">
        <f aca="false">IF(OR(K321="",J321=""),"",(J321-K321)*100)</f>
        <v>2.63331231168103</v>
      </c>
      <c r="M321" s="36" t="n">
        <v>2.22830071896239</v>
      </c>
      <c r="N321" s="36" t="n">
        <v>1.3179649132716</v>
      </c>
      <c r="O321" s="36" t="n">
        <f aca="false">SQRT(M321^2+N321^2)</f>
        <v>2.58889080626111</v>
      </c>
      <c r="P321" s="47" t="n">
        <f aca="false">IF(J321="","",MAX(0,J321-1.96*O321/100))</f>
        <v>0.466670675520665</v>
      </c>
      <c r="Q321" s="47" t="n">
        <f aca="false">IF(J321="","",MIN(1,J321+1.96*O321/100))</f>
        <v>0.568155195126101</v>
      </c>
      <c r="R321" s="32" t="str">
        <f aca="false">IF(L321="","",IF(ABS(L321)&lt;=O321,"Yes","No"))</f>
        <v>No</v>
      </c>
      <c r="S321" s="32" t="str">
        <f aca="false">IF(L321="","",IF(ABS(L321)&lt;=1.96*O321,"Yes","No"))</f>
        <v>Yes</v>
      </c>
      <c r="T321" s="66" t="n">
        <f aca="false">IF(D321="","",ROUND(SQRT(((D321+G321)*O321/100)^2+(J321*(D321+G321)*0.09272)^2),0))</f>
        <v>55</v>
      </c>
      <c r="U321" s="32"/>
    </row>
    <row r="322" customFormat="false" ht="15" hidden="false" customHeight="false" outlineLevel="0" collapsed="false">
      <c r="A322" s="32" t="s">
        <v>444</v>
      </c>
      <c r="B322" s="32" t="s">
        <v>564</v>
      </c>
      <c r="C322" s="32" t="s">
        <v>567</v>
      </c>
      <c r="D322" s="66" t="n">
        <v>477</v>
      </c>
      <c r="E322" s="66" t="n">
        <v>472</v>
      </c>
      <c r="F322" s="75" t="n">
        <f aca="false">IF(E322="","",D322-E322)</f>
        <v>5</v>
      </c>
      <c r="G322" s="66" t="n">
        <v>505</v>
      </c>
      <c r="H322" s="66" t="n">
        <v>517</v>
      </c>
      <c r="I322" s="75" t="n">
        <f aca="false">IF(H322="","",G322-H322)</f>
        <v>-12</v>
      </c>
      <c r="J322" s="47" t="n">
        <f aca="false">IF(OR(D322="",D322+G322=0),"",D322/(D322+G322))</f>
        <v>0.485743380855397</v>
      </c>
      <c r="K322" s="47" t="n">
        <f aca="false">IF(E322="","",E322/(E322+H322))</f>
        <v>0.477249747219414</v>
      </c>
      <c r="L322" s="76" t="n">
        <f aca="false">IF(OR(K322="",J322=""),"",(J322-K322)*100)</f>
        <v>0.84936336359836</v>
      </c>
      <c r="M322" s="36" t="n">
        <v>2.22830071896239</v>
      </c>
      <c r="N322" s="36" t="n">
        <v>1.3179649132716</v>
      </c>
      <c r="O322" s="36" t="n">
        <f aca="false">SQRT(M322^2+N322^2)</f>
        <v>2.58889080626111</v>
      </c>
      <c r="P322" s="47" t="n">
        <f aca="false">IF(J322="","",MAX(0,J322-1.96*O322/100))</f>
        <v>0.435001121052679</v>
      </c>
      <c r="Q322" s="47" t="n">
        <f aca="false">IF(J322="","",MIN(1,J322+1.96*O322/100))</f>
        <v>0.536485640658115</v>
      </c>
      <c r="R322" s="32" t="str">
        <f aca="false">IF(L322="","",IF(ABS(L322)&lt;=O322,"Yes","No"))</f>
        <v>Yes</v>
      </c>
      <c r="S322" s="32" t="str">
        <f aca="false">IF(L322="","",IF(ABS(L322)&lt;=1.96*O322,"Yes","No"))</f>
        <v>Yes</v>
      </c>
      <c r="T322" s="66" t="n">
        <f aca="false">IF(D322="","",ROUND(SQRT(((D322+G322)*O322/100)^2+(J322*(D322+G322)*0.09272)^2),0))</f>
        <v>51</v>
      </c>
      <c r="U322" s="32"/>
    </row>
    <row r="323" customFormat="false" ht="15" hidden="false" customHeight="false" outlineLevel="0" collapsed="false">
      <c r="A323" s="32" t="s">
        <v>444</v>
      </c>
      <c r="B323" s="32" t="s">
        <v>568</v>
      </c>
      <c r="C323" s="32" t="s">
        <v>569</v>
      </c>
      <c r="D323" s="66" t="n">
        <v>233</v>
      </c>
      <c r="E323" s="66" t="n">
        <v>222</v>
      </c>
      <c r="F323" s="75" t="n">
        <f aca="false">IF(E323="","",D323-E323)</f>
        <v>11</v>
      </c>
      <c r="G323" s="66" t="n">
        <v>296</v>
      </c>
      <c r="H323" s="66" t="n">
        <v>276</v>
      </c>
      <c r="I323" s="75" t="n">
        <f aca="false">IF(H323="","",G323-H323)</f>
        <v>20</v>
      </c>
      <c r="J323" s="47" t="n">
        <f aca="false">IF(OR(D323="",D323+G323=0),"",D323/(D323+G323))</f>
        <v>0.440453686200378</v>
      </c>
      <c r="K323" s="47" t="n">
        <f aca="false">IF(E323="","",E323/(E323+H323))</f>
        <v>0.445783132530121</v>
      </c>
      <c r="L323" s="76" t="n">
        <f aca="false">IF(OR(K323="",J323=""),"",(J323-K323)*100)</f>
        <v>-0.532944632974242</v>
      </c>
      <c r="M323" s="36" t="n">
        <v>2.96222615270983</v>
      </c>
      <c r="N323" s="36" t="n">
        <v>1.3179649132716</v>
      </c>
      <c r="O323" s="36" t="n">
        <f aca="false">SQRT(M323^2+N323^2)</f>
        <v>3.2421929758133</v>
      </c>
      <c r="P323" s="47" t="n">
        <f aca="false">IF(J323="","",MAX(0,J323-1.96*O323/100))</f>
        <v>0.376906703874437</v>
      </c>
      <c r="Q323" s="47" t="n">
        <f aca="false">IF(J323="","",MIN(1,J323+1.96*O323/100))</f>
        <v>0.504000668526319</v>
      </c>
      <c r="R323" s="32" t="str">
        <f aca="false">IF(L323="","",IF(ABS(L323)&lt;=O323,"Yes","No"))</f>
        <v>Yes</v>
      </c>
      <c r="S323" s="32" t="str">
        <f aca="false">IF(L323="","",IF(ABS(L323)&lt;=1.96*O323,"Yes","No"))</f>
        <v>Yes</v>
      </c>
      <c r="T323" s="66" t="n">
        <f aca="false">IF(D323="","",ROUND(SQRT(((D323+G323)*O323/100)^2+(J323*(D323+G323)*0.14577)^2),0))</f>
        <v>38</v>
      </c>
      <c r="U323" s="32"/>
    </row>
    <row r="324" customFormat="false" ht="15" hidden="false" customHeight="false" outlineLevel="0" collapsed="false">
      <c r="A324" s="32" t="s">
        <v>444</v>
      </c>
      <c r="B324" s="32" t="s">
        <v>568</v>
      </c>
      <c r="C324" s="32" t="s">
        <v>570</v>
      </c>
      <c r="D324" s="66" t="n">
        <v>608</v>
      </c>
      <c r="E324" s="66" t="n">
        <v>625</v>
      </c>
      <c r="F324" s="75" t="n">
        <f aca="false">IF(E324="","",D324-E324)</f>
        <v>-17</v>
      </c>
      <c r="G324" s="66" t="n">
        <v>641</v>
      </c>
      <c r="H324" s="66" t="n">
        <v>613</v>
      </c>
      <c r="I324" s="75" t="n">
        <f aca="false">IF(H324="","",G324-H324)</f>
        <v>28</v>
      </c>
      <c r="J324" s="47" t="n">
        <f aca="false">IF(OR(D324="",D324+G324=0),"",D324/(D324+G324))</f>
        <v>0.486789431545236</v>
      </c>
      <c r="K324" s="47" t="n">
        <f aca="false">IF(E324="","",E324/(E324+H324))</f>
        <v>0.504846526655897</v>
      </c>
      <c r="L324" s="76" t="n">
        <f aca="false">IF(OR(K324="",J324=""),"",(J324-K324)*100)</f>
        <v>-1.80570951106604</v>
      </c>
      <c r="M324" s="36" t="n">
        <v>2.22450398566879</v>
      </c>
      <c r="N324" s="36" t="n">
        <v>1.3179649132716</v>
      </c>
      <c r="O324" s="36" t="n">
        <f aca="false">SQRT(M324^2+N324^2)</f>
        <v>2.58562361817635</v>
      </c>
      <c r="P324" s="47" t="n">
        <f aca="false">IF(J324="","",MAX(0,J324-1.96*O324/100))</f>
        <v>0.43611120862898</v>
      </c>
      <c r="Q324" s="47" t="n">
        <f aca="false">IF(J324="","",MIN(1,J324+1.96*O324/100))</f>
        <v>0.537467654461493</v>
      </c>
      <c r="R324" s="32" t="str">
        <f aca="false">IF(L324="","",IF(ABS(L324)&lt;=O324,"Yes","No"))</f>
        <v>Yes</v>
      </c>
      <c r="S324" s="32" t="str">
        <f aca="false">IF(L324="","",IF(ABS(L324)&lt;=1.96*O324,"Yes","No"))</f>
        <v>Yes</v>
      </c>
      <c r="T324" s="66" t="n">
        <f aca="false">IF(D324="","",ROUND(SQRT(((D324+G324)*O324/100)^2+(J324*(D324+G324)*0.07717)^2),0))</f>
        <v>57</v>
      </c>
      <c r="U324" s="32"/>
    </row>
    <row r="325" customFormat="false" ht="15" hidden="false" customHeight="false" outlineLevel="0" collapsed="false">
      <c r="A325" s="32" t="s">
        <v>444</v>
      </c>
      <c r="B325" s="32" t="s">
        <v>571</v>
      </c>
      <c r="C325" s="32" t="s">
        <v>572</v>
      </c>
      <c r="D325" s="66" t="n">
        <v>653</v>
      </c>
      <c r="E325" s="66" t="n">
        <v>628</v>
      </c>
      <c r="F325" s="75" t="n">
        <f aca="false">IF(E325="","",D325-E325)</f>
        <v>25</v>
      </c>
      <c r="G325" s="66" t="n">
        <v>745</v>
      </c>
      <c r="H325" s="66" t="n">
        <v>719</v>
      </c>
      <c r="I325" s="75" t="n">
        <f aca="false">IF(H325="","",G325-H325)</f>
        <v>26</v>
      </c>
      <c r="J325" s="47" t="n">
        <f aca="false">IF(OR(D325="",D325+G325=0),"",D325/(D325+G325))</f>
        <v>0.467095851216023</v>
      </c>
      <c r="K325" s="47" t="n">
        <f aca="false">IF(E325="","",E325/(E325+H325))</f>
        <v>0.466221232368226</v>
      </c>
      <c r="L325" s="76" t="n">
        <f aca="false">IF(OR(K325="",J325=""),"",(J325-K325)*100)</f>
        <v>0.087461884779716</v>
      </c>
      <c r="M325" s="36" t="n">
        <v>2.22450398566879</v>
      </c>
      <c r="N325" s="36" t="n">
        <v>1.3179649132716</v>
      </c>
      <c r="O325" s="36" t="n">
        <f aca="false">SQRT(M325^2+N325^2)</f>
        <v>2.58562361817635</v>
      </c>
      <c r="P325" s="47" t="n">
        <f aca="false">IF(J325="","",MAX(0,J325-1.96*O325/100))</f>
        <v>0.416417628299766</v>
      </c>
      <c r="Q325" s="47" t="n">
        <f aca="false">IF(J325="","",MIN(1,J325+1.96*O325/100))</f>
        <v>0.517774074132279</v>
      </c>
      <c r="R325" s="32" t="str">
        <f aca="false">IF(L325="","",IF(ABS(L325)&lt;=O325,"Yes","No"))</f>
        <v>Yes</v>
      </c>
      <c r="S325" s="32" t="str">
        <f aca="false">IF(L325="","",IF(ABS(L325)&lt;=1.96*O325,"Yes","No"))</f>
        <v>Yes</v>
      </c>
      <c r="T325" s="66" t="n">
        <f aca="false">IF(D325="","",ROUND(SQRT(((D325+G325)*O325/100)^2+(J325*(D325+G325)*0.07717)^2),0))</f>
        <v>62</v>
      </c>
      <c r="U325" s="32"/>
    </row>
    <row r="326" customFormat="false" ht="15" hidden="false" customHeight="false" outlineLevel="0" collapsed="false">
      <c r="A326" s="32" t="s">
        <v>444</v>
      </c>
      <c r="B326" s="32" t="s">
        <v>571</v>
      </c>
      <c r="C326" s="32" t="s">
        <v>573</v>
      </c>
      <c r="D326" s="66" t="n">
        <v>579</v>
      </c>
      <c r="E326" s="66" t="n">
        <v>588</v>
      </c>
      <c r="F326" s="75" t="n">
        <f aca="false">IF(E326="","",D326-E326)</f>
        <v>-9</v>
      </c>
      <c r="G326" s="66" t="n">
        <v>632</v>
      </c>
      <c r="H326" s="66" t="n">
        <v>628</v>
      </c>
      <c r="I326" s="75" t="n">
        <f aca="false">IF(H326="","",G326-H326)</f>
        <v>4</v>
      </c>
      <c r="J326" s="47" t="n">
        <f aca="false">IF(OR(D326="",D326+G326=0),"",D326/(D326+G326))</f>
        <v>0.478117258464079</v>
      </c>
      <c r="K326" s="47" t="n">
        <f aca="false">IF(E326="","",E326/(E326+H326))</f>
        <v>0.483552631578947</v>
      </c>
      <c r="L326" s="76" t="n">
        <f aca="false">IF(OR(K326="",J326=""),"",(J326-K326)*100)</f>
        <v>-0.543537311486808</v>
      </c>
      <c r="M326" s="36" t="n">
        <v>2.22450398566879</v>
      </c>
      <c r="N326" s="36" t="n">
        <v>1.3179649132716</v>
      </c>
      <c r="O326" s="36" t="n">
        <f aca="false">SQRT(M326^2+N326^2)</f>
        <v>2.58562361817635</v>
      </c>
      <c r="P326" s="47" t="n">
        <f aca="false">IF(J326="","",MAX(0,J326-1.96*O326/100))</f>
        <v>0.427439035547823</v>
      </c>
      <c r="Q326" s="47" t="n">
        <f aca="false">IF(J326="","",MIN(1,J326+1.96*O326/100))</f>
        <v>0.528795481380336</v>
      </c>
      <c r="R326" s="32" t="str">
        <f aca="false">IF(L326="","",IF(ABS(L326)&lt;=O326,"Yes","No"))</f>
        <v>Yes</v>
      </c>
      <c r="S326" s="32" t="str">
        <f aca="false">IF(L326="","",IF(ABS(L326)&lt;=1.96*O326,"Yes","No"))</f>
        <v>Yes</v>
      </c>
      <c r="T326" s="66" t="n">
        <f aca="false">IF(D326="","",ROUND(SQRT(((D326+G326)*O326/100)^2+(J326*(D326+G326)*0.07717)^2),0))</f>
        <v>55</v>
      </c>
      <c r="U326" s="32"/>
    </row>
    <row r="327" customFormat="false" ht="15" hidden="false" customHeight="false" outlineLevel="0" collapsed="false">
      <c r="A327" s="32" t="s">
        <v>444</v>
      </c>
      <c r="B327" s="32" t="s">
        <v>571</v>
      </c>
      <c r="C327" s="32" t="s">
        <v>574</v>
      </c>
      <c r="D327" s="66" t="n">
        <v>1181</v>
      </c>
      <c r="E327" s="66" t="n">
        <v>1120</v>
      </c>
      <c r="F327" s="75" t="n">
        <f aca="false">IF(E327="","",D327-E327)</f>
        <v>61</v>
      </c>
      <c r="G327" s="66" t="n">
        <v>1356</v>
      </c>
      <c r="H327" s="66" t="n">
        <v>1352</v>
      </c>
      <c r="I327" s="75" t="n">
        <f aca="false">IF(H327="","",G327-H327)</f>
        <v>4</v>
      </c>
      <c r="J327" s="47" t="n">
        <f aca="false">IF(OR(D327="",D327+G327=0),"",D327/(D327+G327))</f>
        <v>0.465510445407962</v>
      </c>
      <c r="K327" s="47" t="n">
        <f aca="false">IF(E327="","",E327/(E327+H327))</f>
        <v>0.453074433656958</v>
      </c>
      <c r="L327" s="76" t="n">
        <f aca="false">IF(OR(K327="",J327=""),"",(J327-K327)*100)</f>
        <v>1.24360117510042</v>
      </c>
      <c r="M327" s="36" t="n">
        <v>2.22450398566879</v>
      </c>
      <c r="N327" s="36" t="n">
        <v>1.3179649132716</v>
      </c>
      <c r="O327" s="36" t="n">
        <f aca="false">SQRT(M327^2+N327^2)</f>
        <v>2.58562361817635</v>
      </c>
      <c r="P327" s="47" t="n">
        <f aca="false">IF(J327="","",MAX(0,J327-1.96*O327/100))</f>
        <v>0.414832222491706</v>
      </c>
      <c r="Q327" s="47" t="n">
        <f aca="false">IF(J327="","",MIN(1,J327+1.96*O327/100))</f>
        <v>0.516188668324219</v>
      </c>
      <c r="R327" s="32" t="str">
        <f aca="false">IF(L327="","",IF(ABS(L327)&lt;=O327,"Yes","No"))</f>
        <v>Yes</v>
      </c>
      <c r="S327" s="32" t="str">
        <f aca="false">IF(L327="","",IF(ABS(L327)&lt;=1.96*O327,"Yes","No"))</f>
        <v>Yes</v>
      </c>
      <c r="T327" s="66" t="n">
        <f aca="false">IF(D327="","",ROUND(SQRT(((D327+G327)*O327/100)^2+(J327*(D327+G327)*0.07717)^2),0))</f>
        <v>112</v>
      </c>
      <c r="U327" s="32"/>
    </row>
    <row r="328" customFormat="false" ht="15" hidden="false" customHeight="false" outlineLevel="0" collapsed="false">
      <c r="A328" s="32" t="s">
        <v>444</v>
      </c>
      <c r="B328" s="32" t="s">
        <v>571</v>
      </c>
      <c r="C328" s="32" t="s">
        <v>575</v>
      </c>
      <c r="D328" s="66" t="n">
        <v>267</v>
      </c>
      <c r="E328" s="66" t="n">
        <v>237</v>
      </c>
      <c r="F328" s="75" t="n">
        <f aca="false">IF(E328="","",D328-E328)</f>
        <v>30</v>
      </c>
      <c r="G328" s="66" t="n">
        <v>300</v>
      </c>
      <c r="H328" s="66" t="n">
        <v>324</v>
      </c>
      <c r="I328" s="75" t="n">
        <f aca="false">IF(H328="","",G328-H328)</f>
        <v>-24</v>
      </c>
      <c r="J328" s="47" t="n">
        <f aca="false">IF(OR(D328="",D328+G328=0),"",D328/(D328+G328))</f>
        <v>0.470899470899471</v>
      </c>
      <c r="K328" s="47" t="n">
        <f aca="false">IF(E328="","",E328/(E328+H328))</f>
        <v>0.422459893048128</v>
      </c>
      <c r="L328" s="76" t="n">
        <f aca="false">IF(OR(K328="",J328=""),"",(J328-K328)*100)</f>
        <v>4.84395778513425</v>
      </c>
      <c r="M328" s="36" t="n">
        <v>2.96222615270983</v>
      </c>
      <c r="N328" s="36" t="n">
        <v>1.3179649132716</v>
      </c>
      <c r="O328" s="36" t="n">
        <f aca="false">SQRT(M328^2+N328^2)</f>
        <v>3.2421929758133</v>
      </c>
      <c r="P328" s="47" t="n">
        <f aca="false">IF(J328="","",MAX(0,J328-1.96*O328/100))</f>
        <v>0.40735248857353</v>
      </c>
      <c r="Q328" s="47" t="n">
        <f aca="false">IF(J328="","",MIN(1,J328+1.96*O328/100))</f>
        <v>0.534446453225412</v>
      </c>
      <c r="R328" s="32" t="str">
        <f aca="false">IF(L328="","",IF(ABS(L328)&lt;=O328,"Yes","No"))</f>
        <v>No</v>
      </c>
      <c r="S328" s="32" t="str">
        <f aca="false">IF(L328="","",IF(ABS(L328)&lt;=1.96*O328,"Yes","No"))</f>
        <v>Yes</v>
      </c>
      <c r="T328" s="66" t="n">
        <f aca="false">IF(D328="","",ROUND(SQRT(((D328+G328)*O328/100)^2+(J328*(D328+G328)*0.14577)^2),0))</f>
        <v>43</v>
      </c>
      <c r="U328" s="32"/>
    </row>
    <row r="329" customFormat="false" ht="15" hidden="false" customHeight="false" outlineLevel="0" collapsed="false">
      <c r="A329" s="32" t="s">
        <v>444</v>
      </c>
      <c r="B329" s="32" t="s">
        <v>576</v>
      </c>
      <c r="C329" s="32" t="s">
        <v>577</v>
      </c>
      <c r="D329" s="66" t="n">
        <v>631</v>
      </c>
      <c r="E329" s="66" t="n">
        <v>600</v>
      </c>
      <c r="F329" s="75" t="n">
        <f aca="false">IF(E329="","",D329-E329)</f>
        <v>31</v>
      </c>
      <c r="G329" s="66" t="n">
        <v>694</v>
      </c>
      <c r="H329" s="66" t="n">
        <v>681</v>
      </c>
      <c r="I329" s="75" t="n">
        <f aca="false">IF(H329="","",G329-H329)</f>
        <v>13</v>
      </c>
      <c r="J329" s="47" t="n">
        <f aca="false">IF(OR(D329="",D329+G329=0),"",D329/(D329+G329))</f>
        <v>0.47622641509434</v>
      </c>
      <c r="K329" s="47" t="n">
        <f aca="false">IF(E329="","",E329/(E329+H329))</f>
        <v>0.468384074941452</v>
      </c>
      <c r="L329" s="76" t="n">
        <f aca="false">IF(OR(K329="",J329=""),"",(J329-K329)*100)</f>
        <v>0.78423401528876</v>
      </c>
      <c r="M329" s="36" t="n">
        <v>2.22450398566879</v>
      </c>
      <c r="N329" s="36" t="n">
        <v>1.3179649132716</v>
      </c>
      <c r="O329" s="36" t="n">
        <f aca="false">SQRT(M329^2+N329^2)</f>
        <v>2.58562361817635</v>
      </c>
      <c r="P329" s="47" t="n">
        <f aca="false">IF(J329="","",MAX(0,J329-1.96*O329/100))</f>
        <v>0.425548192178083</v>
      </c>
      <c r="Q329" s="47" t="n">
        <f aca="false">IF(J329="","",MIN(1,J329+1.96*O329/100))</f>
        <v>0.526904638010596</v>
      </c>
      <c r="R329" s="32" t="str">
        <f aca="false">IF(L329="","",IF(ABS(L329)&lt;=O329,"Yes","No"))</f>
        <v>Yes</v>
      </c>
      <c r="S329" s="32" t="str">
        <f aca="false">IF(L329="","",IF(ABS(L329)&lt;=1.96*O329,"Yes","No"))</f>
        <v>Yes</v>
      </c>
      <c r="T329" s="66" t="n">
        <f aca="false">IF(D329="","",ROUND(SQRT(((D329+G329)*O329/100)^2+(J329*(D329+G329)*0.07717)^2),0))</f>
        <v>60</v>
      </c>
      <c r="U329" s="32"/>
    </row>
    <row r="330" customFormat="false" ht="15" hidden="false" customHeight="false" outlineLevel="0" collapsed="false">
      <c r="A330" s="32" t="s">
        <v>444</v>
      </c>
      <c r="B330" s="32" t="s">
        <v>576</v>
      </c>
      <c r="C330" s="32" t="s">
        <v>578</v>
      </c>
      <c r="D330" s="66" t="n">
        <v>828</v>
      </c>
      <c r="E330" s="66" t="n">
        <v>824</v>
      </c>
      <c r="F330" s="75" t="n">
        <f aca="false">IF(E330="","",D330-E330)</f>
        <v>4</v>
      </c>
      <c r="G330" s="66" t="n">
        <v>819</v>
      </c>
      <c r="H330" s="66" t="n">
        <v>795</v>
      </c>
      <c r="I330" s="75" t="n">
        <f aca="false">IF(H330="","",G330-H330)</f>
        <v>24</v>
      </c>
      <c r="J330" s="47" t="n">
        <f aca="false">IF(OR(D330="",D330+G330=0),"",D330/(D330+G330))</f>
        <v>0.502732240437159</v>
      </c>
      <c r="K330" s="47" t="n">
        <f aca="false">IF(E330="","",E330/(E330+H330))</f>
        <v>0.508956145768993</v>
      </c>
      <c r="L330" s="76" t="n">
        <f aca="false">IF(OR(K330="",J330=""),"",(J330-K330)*100)</f>
        <v>-0.62239053318347</v>
      </c>
      <c r="M330" s="36" t="n">
        <v>2.22450398566879</v>
      </c>
      <c r="N330" s="36" t="n">
        <v>1.3179649132716</v>
      </c>
      <c r="O330" s="36" t="n">
        <f aca="false">SQRT(M330^2+N330^2)</f>
        <v>2.58562361817635</v>
      </c>
      <c r="P330" s="47" t="n">
        <f aca="false">IF(J330="","",MAX(0,J330-1.96*O330/100))</f>
        <v>0.452054017520902</v>
      </c>
      <c r="Q330" s="47" t="n">
        <f aca="false">IF(J330="","",MIN(1,J330+1.96*O330/100))</f>
        <v>0.553410463353415</v>
      </c>
      <c r="R330" s="32" t="str">
        <f aca="false">IF(L330="","",IF(ABS(L330)&lt;=O330,"Yes","No"))</f>
        <v>Yes</v>
      </c>
      <c r="S330" s="32" t="str">
        <f aca="false">IF(L330="","",IF(ABS(L330)&lt;=1.96*O330,"Yes","No"))</f>
        <v>Yes</v>
      </c>
      <c r="T330" s="66" t="n">
        <f aca="false">IF(D330="","",ROUND(SQRT(((D330+G330)*O330/100)^2+(J330*(D330+G330)*0.07717)^2),0))</f>
        <v>77</v>
      </c>
      <c r="U330" s="32"/>
    </row>
    <row r="331" customFormat="false" ht="15" hidden="false" customHeight="false" outlineLevel="0" collapsed="false">
      <c r="A331" s="32" t="s">
        <v>444</v>
      </c>
      <c r="B331" s="32" t="s">
        <v>576</v>
      </c>
      <c r="C331" s="32" t="s">
        <v>579</v>
      </c>
      <c r="D331" s="66" t="n">
        <v>1146</v>
      </c>
      <c r="E331" s="66" t="n">
        <v>1193</v>
      </c>
      <c r="F331" s="75" t="n">
        <f aca="false">IF(E331="","",D331-E331)</f>
        <v>-47</v>
      </c>
      <c r="G331" s="66" t="n">
        <v>1339</v>
      </c>
      <c r="H331" s="66" t="n">
        <v>1334</v>
      </c>
      <c r="I331" s="75" t="n">
        <f aca="false">IF(H331="","",G331-H331)</f>
        <v>5</v>
      </c>
      <c r="J331" s="47" t="n">
        <f aca="false">IF(OR(D331="",D331+G331=0),"",D331/(D331+G331))</f>
        <v>0.461167002012072</v>
      </c>
      <c r="K331" s="47" t="n">
        <f aca="false">IF(E331="","",E331/(E331+H331))</f>
        <v>0.47210130589632</v>
      </c>
      <c r="L331" s="76" t="n">
        <f aca="false">IF(OR(K331="",J331=""),"",(J331-K331)*100)</f>
        <v>-1.09343038842473</v>
      </c>
      <c r="M331" s="36" t="n">
        <v>2.22450398566879</v>
      </c>
      <c r="N331" s="36" t="n">
        <v>1.3179649132716</v>
      </c>
      <c r="O331" s="36" t="n">
        <f aca="false">SQRT(M331^2+N331^2)</f>
        <v>2.58562361817635</v>
      </c>
      <c r="P331" s="47" t="n">
        <f aca="false">IF(J331="","",MAX(0,J331-1.96*O331/100))</f>
        <v>0.410488779095816</v>
      </c>
      <c r="Q331" s="47" t="n">
        <f aca="false">IF(J331="","",MIN(1,J331+1.96*O331/100))</f>
        <v>0.511845224928329</v>
      </c>
      <c r="R331" s="32" t="str">
        <f aca="false">IF(L331="","",IF(ABS(L331)&lt;=O331,"Yes","No"))</f>
        <v>Yes</v>
      </c>
      <c r="S331" s="32" t="str">
        <f aca="false">IF(L331="","",IF(ABS(L331)&lt;=1.96*O331,"Yes","No"))</f>
        <v>Yes</v>
      </c>
      <c r="T331" s="66" t="n">
        <f aca="false">IF(D331="","",ROUND(SQRT(((D331+G331)*O331/100)^2+(J331*(D331+G331)*0.07717)^2),0))</f>
        <v>109</v>
      </c>
      <c r="U331" s="32"/>
    </row>
    <row r="332" customFormat="false" ht="15" hidden="false" customHeight="false" outlineLevel="0" collapsed="false">
      <c r="A332" s="32" t="s">
        <v>444</v>
      </c>
      <c r="B332" s="32" t="s">
        <v>576</v>
      </c>
      <c r="C332" s="32" t="s">
        <v>580</v>
      </c>
      <c r="D332" s="66" t="n">
        <v>1861</v>
      </c>
      <c r="E332" s="66" t="n">
        <v>1923</v>
      </c>
      <c r="F332" s="75" t="n">
        <f aca="false">IF(E332="","",D332-E332)</f>
        <v>-62</v>
      </c>
      <c r="G332" s="66" t="n">
        <v>1621</v>
      </c>
      <c r="H332" s="66" t="n">
        <v>1578</v>
      </c>
      <c r="I332" s="75" t="n">
        <f aca="false">IF(H332="","",G332-H332)</f>
        <v>43</v>
      </c>
      <c r="J332" s="47" t="n">
        <f aca="false">IF(OR(D332="",D332+G332=0),"",D332/(D332+G332))</f>
        <v>0.534462952326249</v>
      </c>
      <c r="K332" s="47" t="n">
        <f aca="false">IF(E332="","",E332/(E332+H332))</f>
        <v>0.549271636675236</v>
      </c>
      <c r="L332" s="76" t="n">
        <f aca="false">IF(OR(K332="",J332=""),"",(J332-K332)*100)</f>
        <v>-1.48086843489863</v>
      </c>
      <c r="M332" s="36" t="n">
        <v>2.22450398566879</v>
      </c>
      <c r="N332" s="36" t="n">
        <v>1.3179649132716</v>
      </c>
      <c r="O332" s="36" t="n">
        <f aca="false">SQRT(M332^2+N332^2)</f>
        <v>2.58562361817635</v>
      </c>
      <c r="P332" s="47" t="n">
        <f aca="false">IF(J332="","",MAX(0,J332-1.96*O332/100))</f>
        <v>0.483784729409993</v>
      </c>
      <c r="Q332" s="47" t="n">
        <f aca="false">IF(J332="","",MIN(1,J332+1.96*O332/100))</f>
        <v>0.585141175242506</v>
      </c>
      <c r="R332" s="32" t="str">
        <f aca="false">IF(L332="","",IF(ABS(L332)&lt;=O332,"Yes","No"))</f>
        <v>Yes</v>
      </c>
      <c r="S332" s="32" t="str">
        <f aca="false">IF(L332="","",IF(ABS(L332)&lt;=1.96*O332,"Yes","No"))</f>
        <v>Yes</v>
      </c>
      <c r="T332" s="66" t="n">
        <f aca="false">IF(D332="","",ROUND(SQRT(((D332+G332)*O332/100)^2+(J332*(D332+G332)*0.07717)^2),0))</f>
        <v>170</v>
      </c>
      <c r="U332" s="32"/>
    </row>
    <row r="333" customFormat="false" ht="15" hidden="false" customHeight="false" outlineLevel="0" collapsed="false">
      <c r="A333" s="32" t="s">
        <v>444</v>
      </c>
      <c r="B333" s="32" t="s">
        <v>576</v>
      </c>
      <c r="C333" s="32" t="s">
        <v>581</v>
      </c>
      <c r="D333" s="66" t="n">
        <v>731</v>
      </c>
      <c r="E333" s="66" t="n">
        <v>755</v>
      </c>
      <c r="F333" s="75" t="n">
        <f aca="false">IF(E333="","",D333-E333)</f>
        <v>-24</v>
      </c>
      <c r="G333" s="66" t="n">
        <v>824</v>
      </c>
      <c r="H333" s="66" t="n">
        <v>789</v>
      </c>
      <c r="I333" s="75" t="n">
        <f aca="false">IF(H333="","",G333-H333)</f>
        <v>35</v>
      </c>
      <c r="J333" s="47" t="n">
        <f aca="false">IF(OR(D333="",D333+G333=0),"",D333/(D333+G333))</f>
        <v>0.470096463022508</v>
      </c>
      <c r="K333" s="47" t="n">
        <f aca="false">IF(E333="","",E333/(E333+H333))</f>
        <v>0.4889896373057</v>
      </c>
      <c r="L333" s="76" t="n">
        <f aca="false">IF(OR(K333="",J333=""),"",(J333-K333)*100)</f>
        <v>-1.88931742831915</v>
      </c>
      <c r="M333" s="36" t="n">
        <v>2.22450398566879</v>
      </c>
      <c r="N333" s="36" t="n">
        <v>1.3179649132716</v>
      </c>
      <c r="O333" s="36" t="n">
        <f aca="false">SQRT(M333^2+N333^2)</f>
        <v>2.58562361817635</v>
      </c>
      <c r="P333" s="47" t="n">
        <f aca="false">IF(J333="","",MAX(0,J333-1.96*O333/100))</f>
        <v>0.419418240106252</v>
      </c>
      <c r="Q333" s="47" t="n">
        <f aca="false">IF(J333="","",MIN(1,J333+1.96*O333/100))</f>
        <v>0.520774685938764</v>
      </c>
      <c r="R333" s="32" t="str">
        <f aca="false">IF(L333="","",IF(ABS(L333)&lt;=O333,"Yes","No"))</f>
        <v>Yes</v>
      </c>
      <c r="S333" s="32" t="str">
        <f aca="false">IF(L333="","",IF(ABS(L333)&lt;=1.96*O333,"Yes","No"))</f>
        <v>Yes</v>
      </c>
      <c r="T333" s="66" t="n">
        <f aca="false">IF(D333="","",ROUND(SQRT(((D333+G333)*O333/100)^2+(J333*(D333+G333)*0.07717)^2),0))</f>
        <v>69</v>
      </c>
      <c r="U333" s="32"/>
    </row>
    <row r="334" customFormat="false" ht="15" hidden="false" customHeight="false" outlineLevel="0" collapsed="false">
      <c r="A334" s="32" t="s">
        <v>444</v>
      </c>
      <c r="B334" s="32" t="s">
        <v>576</v>
      </c>
      <c r="C334" s="32" t="s">
        <v>582</v>
      </c>
      <c r="D334" s="66" t="n">
        <v>374</v>
      </c>
      <c r="E334" s="66" t="n">
        <v>358</v>
      </c>
      <c r="F334" s="75" t="n">
        <f aca="false">IF(E334="","",D334-E334)</f>
        <v>16</v>
      </c>
      <c r="G334" s="66" t="n">
        <v>437</v>
      </c>
      <c r="H334" s="66" t="n">
        <v>461</v>
      </c>
      <c r="I334" s="75" t="n">
        <f aca="false">IF(H334="","",G334-H334)</f>
        <v>-24</v>
      </c>
      <c r="J334" s="47" t="n">
        <f aca="false">IF(OR(D334="",D334+G334=0),"",D334/(D334+G334))</f>
        <v>0.461159062885327</v>
      </c>
      <c r="K334" s="47" t="n">
        <f aca="false">IF(E334="","",E334/(E334+H334))</f>
        <v>0.437118437118437</v>
      </c>
      <c r="L334" s="76" t="n">
        <f aca="false">IF(OR(K334="",J334=""),"",(J334-K334)*100)</f>
        <v>2.40406257668896</v>
      </c>
      <c r="M334" s="36" t="n">
        <v>2.22830071896239</v>
      </c>
      <c r="N334" s="36" t="n">
        <v>1.3179649132716</v>
      </c>
      <c r="O334" s="36" t="n">
        <f aca="false">SQRT(M334^2+N334^2)</f>
        <v>2.58889080626111</v>
      </c>
      <c r="P334" s="47" t="n">
        <f aca="false">IF(J334="","",MAX(0,J334-1.96*O334/100))</f>
        <v>0.410416803082609</v>
      </c>
      <c r="Q334" s="47" t="n">
        <f aca="false">IF(J334="","",MIN(1,J334+1.96*O334/100))</f>
        <v>0.511901322688045</v>
      </c>
      <c r="R334" s="32" t="str">
        <f aca="false">IF(L334="","",IF(ABS(L334)&lt;=O334,"Yes","No"))</f>
        <v>Yes</v>
      </c>
      <c r="S334" s="32" t="str">
        <f aca="false">IF(L334="","",IF(ABS(L334)&lt;=1.96*O334,"Yes","No"))</f>
        <v>Yes</v>
      </c>
      <c r="T334" s="66" t="n">
        <f aca="false">IF(D334="","",ROUND(SQRT(((D334+G334)*O334/100)^2+(J334*(D334+G334)*0.09272)^2),0))</f>
        <v>41</v>
      </c>
      <c r="U334" s="32"/>
    </row>
    <row r="335" customFormat="false" ht="15" hidden="false" customHeight="false" outlineLevel="0" collapsed="false">
      <c r="A335" s="32" t="s">
        <v>444</v>
      </c>
      <c r="B335" s="32" t="s">
        <v>576</v>
      </c>
      <c r="C335" s="32" t="s">
        <v>583</v>
      </c>
      <c r="D335" s="66" t="n">
        <v>1370</v>
      </c>
      <c r="E335" s="66" t="n">
        <v>1321</v>
      </c>
      <c r="F335" s="75" t="n">
        <f aca="false">IF(E335="","",D335-E335)</f>
        <v>49</v>
      </c>
      <c r="G335" s="66" t="n">
        <v>1121</v>
      </c>
      <c r="H335" s="66" t="n">
        <v>1098</v>
      </c>
      <c r="I335" s="75" t="n">
        <f aca="false">IF(H335="","",G335-H335)</f>
        <v>23</v>
      </c>
      <c r="J335" s="47" t="n">
        <f aca="false">IF(OR(D335="",D335+G335=0),"",D335/(D335+G335))</f>
        <v>0.549979927739864</v>
      </c>
      <c r="K335" s="47" t="n">
        <f aca="false">IF(E335="","",E335/(E335+H335))</f>
        <v>0.546093427035965</v>
      </c>
      <c r="L335" s="76" t="n">
        <f aca="false">IF(OR(K335="",J335=""),"",(J335-K335)*100)</f>
        <v>0.388650070389818</v>
      </c>
      <c r="M335" s="36" t="n">
        <v>2.22450398566879</v>
      </c>
      <c r="N335" s="36" t="n">
        <v>1.3179649132716</v>
      </c>
      <c r="O335" s="36" t="n">
        <f aca="false">SQRT(M335^2+N335^2)</f>
        <v>2.58562361817635</v>
      </c>
      <c r="P335" s="47" t="n">
        <f aca="false">IF(J335="","",MAX(0,J335-1.96*O335/100))</f>
        <v>0.499301704823607</v>
      </c>
      <c r="Q335" s="47" t="n">
        <f aca="false">IF(J335="","",MIN(1,J335+1.96*O335/100))</f>
        <v>0.60065815065612</v>
      </c>
      <c r="R335" s="32" t="str">
        <f aca="false">IF(L335="","",IF(ABS(L335)&lt;=O335,"Yes","No"))</f>
        <v>Yes</v>
      </c>
      <c r="S335" s="32" t="str">
        <f aca="false">IF(L335="","",IF(ABS(L335)&lt;=1.96*O335,"Yes","No"))</f>
        <v>Yes</v>
      </c>
      <c r="T335" s="66" t="n">
        <f aca="false">IF(D335="","",ROUND(SQRT(((D335+G335)*O335/100)^2+(J335*(D335+G335)*0.07717)^2),0))</f>
        <v>124</v>
      </c>
      <c r="U335" s="32"/>
    </row>
    <row r="336" customFormat="false" ht="15" hidden="false" customHeight="false" outlineLevel="0" collapsed="false">
      <c r="A336" s="32" t="s">
        <v>444</v>
      </c>
      <c r="B336" s="32" t="s">
        <v>584</v>
      </c>
      <c r="C336" s="32" t="s">
        <v>585</v>
      </c>
      <c r="D336" s="66" t="n">
        <v>113</v>
      </c>
      <c r="E336" s="66" t="n">
        <v>112</v>
      </c>
      <c r="F336" s="75" t="n">
        <f aca="false">IF(E336="","",D336-E336)</f>
        <v>1</v>
      </c>
      <c r="G336" s="66" t="n">
        <v>183</v>
      </c>
      <c r="H336" s="66" t="n">
        <v>199</v>
      </c>
      <c r="I336" s="75" t="n">
        <f aca="false">IF(H336="","",G336-H336)</f>
        <v>-16</v>
      </c>
      <c r="J336" s="47" t="n">
        <f aca="false">IF(OR(D336="",D336+G336=0),"",D336/(D336+G336))</f>
        <v>0.381756756756757</v>
      </c>
      <c r="K336" s="47" t="n">
        <f aca="false">IF(E336="","",E336/(E336+H336))</f>
        <v>0.360128617363344</v>
      </c>
      <c r="L336" s="76" t="n">
        <f aca="false">IF(OR(K336="",J336=""),"",(J336-K336)*100)</f>
        <v>2.16281393934127</v>
      </c>
      <c r="M336" s="36" t="n">
        <v>2.96222615270983</v>
      </c>
      <c r="N336" s="36" t="n">
        <v>1.3179649132716</v>
      </c>
      <c r="O336" s="36" t="n">
        <f aca="false">SQRT(M336^2+N336^2)</f>
        <v>3.2421929758133</v>
      </c>
      <c r="P336" s="47" t="n">
        <f aca="false">IF(J336="","",MAX(0,J336-1.96*O336/100))</f>
        <v>0.318209774430816</v>
      </c>
      <c r="Q336" s="47" t="n">
        <f aca="false">IF(J336="","",MIN(1,J336+1.96*O336/100))</f>
        <v>0.445303739082697</v>
      </c>
      <c r="R336" s="32" t="str">
        <f aca="false">IF(L336="","",IF(ABS(L336)&lt;=O336,"Yes","No"))</f>
        <v>Yes</v>
      </c>
      <c r="S336" s="32" t="str">
        <f aca="false">IF(L336="","",IF(ABS(L336)&lt;=1.96*O336,"Yes","No"))</f>
        <v>Yes</v>
      </c>
      <c r="T336" s="66" t="n">
        <f aca="false">IF(D336="","",ROUND(SQRT(((D336+G336)*O336/100)^2+(J336*(D336+G336)*0.14577)^2),0))</f>
        <v>19</v>
      </c>
      <c r="U336" s="32"/>
    </row>
    <row r="337" customFormat="false" ht="15" hidden="false" customHeight="false" outlineLevel="0" collapsed="false">
      <c r="A337" s="32" t="s">
        <v>444</v>
      </c>
      <c r="B337" s="32" t="s">
        <v>584</v>
      </c>
      <c r="C337" s="32" t="s">
        <v>586</v>
      </c>
      <c r="D337" s="66" t="n">
        <v>233</v>
      </c>
      <c r="E337" s="66" t="n">
        <v>259</v>
      </c>
      <c r="F337" s="75" t="n">
        <f aca="false">IF(E337="","",D337-E337)</f>
        <v>-26</v>
      </c>
      <c r="G337" s="66" t="n">
        <v>480</v>
      </c>
      <c r="H337" s="66" t="n">
        <v>480</v>
      </c>
      <c r="I337" s="75" t="n">
        <f aca="false">IF(H337="","",G337-H337)</f>
        <v>0</v>
      </c>
      <c r="J337" s="47" t="n">
        <f aca="false">IF(OR(D337="",D337+G337=0),"",D337/(D337+G337))</f>
        <v>0.326788218793829</v>
      </c>
      <c r="K337" s="47" t="n">
        <f aca="false">IF(E337="","",E337/(E337+H337))</f>
        <v>0.350473612990528</v>
      </c>
      <c r="L337" s="76" t="n">
        <f aca="false">IF(OR(K337="",J337=""),"",(J337-K337)*100)</f>
        <v>-2.36853941966989</v>
      </c>
      <c r="M337" s="36" t="n">
        <v>2.96222615270983</v>
      </c>
      <c r="N337" s="36" t="n">
        <v>1.3179649132716</v>
      </c>
      <c r="O337" s="36" t="n">
        <f aca="false">SQRT(M337^2+N337^2)</f>
        <v>3.2421929758133</v>
      </c>
      <c r="P337" s="47" t="n">
        <f aca="false">IF(J337="","",MAX(0,J337-1.96*O337/100))</f>
        <v>0.263241236467888</v>
      </c>
      <c r="Q337" s="47" t="n">
        <f aca="false">IF(J337="","",MIN(1,J337+1.96*O337/100))</f>
        <v>0.39033520111977</v>
      </c>
      <c r="R337" s="32" t="str">
        <f aca="false">IF(L337="","",IF(ABS(L337)&lt;=O337,"Yes","No"))</f>
        <v>Yes</v>
      </c>
      <c r="S337" s="32" t="str">
        <f aca="false">IF(L337="","",IF(ABS(L337)&lt;=1.96*O337,"Yes","No"))</f>
        <v>Yes</v>
      </c>
      <c r="T337" s="66" t="n">
        <f aca="false">IF(D337="","",ROUND(SQRT(((D337+G337)*O337/100)^2+(J337*(D337+G337)*0.14577)^2),0))</f>
        <v>41</v>
      </c>
      <c r="U337" s="32"/>
    </row>
    <row r="338" customFormat="false" ht="15" hidden="false" customHeight="false" outlineLevel="0" collapsed="false">
      <c r="A338" s="32" t="s">
        <v>444</v>
      </c>
      <c r="B338" s="32" t="s">
        <v>584</v>
      </c>
      <c r="C338" s="32" t="s">
        <v>587</v>
      </c>
      <c r="D338" s="66" t="n">
        <v>206</v>
      </c>
      <c r="E338" s="66" t="n">
        <v>204</v>
      </c>
      <c r="F338" s="75" t="n">
        <f aca="false">IF(E338="","",D338-E338)</f>
        <v>2</v>
      </c>
      <c r="G338" s="66" t="n">
        <v>290</v>
      </c>
      <c r="H338" s="66" t="n">
        <v>301</v>
      </c>
      <c r="I338" s="75" t="n">
        <f aca="false">IF(H338="","",G338-H338)</f>
        <v>-11</v>
      </c>
      <c r="J338" s="47" t="n">
        <f aca="false">IF(OR(D338="",D338+G338=0),"",D338/(D338+G338))</f>
        <v>0.415322580645161</v>
      </c>
      <c r="K338" s="47" t="n">
        <f aca="false">IF(E338="","",E338/(E338+H338))</f>
        <v>0.403960396039604</v>
      </c>
      <c r="L338" s="76" t="n">
        <f aca="false">IF(OR(K338="",J338=""),"",(J338-K338)*100)</f>
        <v>1.13621846055573</v>
      </c>
      <c r="M338" s="36" t="n">
        <v>2.96222615270983</v>
      </c>
      <c r="N338" s="36" t="n">
        <v>1.3179649132716</v>
      </c>
      <c r="O338" s="36" t="n">
        <f aca="false">SQRT(M338^2+N338^2)</f>
        <v>3.2421929758133</v>
      </c>
      <c r="P338" s="47" t="n">
        <f aca="false">IF(J338="","",MAX(0,J338-1.96*O338/100))</f>
        <v>0.351775598319221</v>
      </c>
      <c r="Q338" s="47" t="n">
        <f aca="false">IF(J338="","",MIN(1,J338+1.96*O338/100))</f>
        <v>0.478869562971102</v>
      </c>
      <c r="R338" s="32" t="str">
        <f aca="false">IF(L338="","",IF(ABS(L338)&lt;=O338,"Yes","No"))</f>
        <v>Yes</v>
      </c>
      <c r="S338" s="32" t="str">
        <f aca="false">IF(L338="","",IF(ABS(L338)&lt;=1.96*O338,"Yes","No"))</f>
        <v>Yes</v>
      </c>
      <c r="T338" s="66" t="n">
        <f aca="false">IF(D338="","",ROUND(SQRT(((D338+G338)*O338/100)^2+(J338*(D338+G338)*0.14577)^2),0))</f>
        <v>34</v>
      </c>
      <c r="U338" s="32"/>
    </row>
    <row r="339" customFormat="false" ht="15" hidden="false" customHeight="false" outlineLevel="0" collapsed="false">
      <c r="A339" s="32" t="s">
        <v>444</v>
      </c>
      <c r="B339" s="32" t="s">
        <v>584</v>
      </c>
      <c r="C339" s="32" t="s">
        <v>588</v>
      </c>
      <c r="D339" s="66" t="n">
        <v>146</v>
      </c>
      <c r="E339" s="66" t="n">
        <v>128</v>
      </c>
      <c r="F339" s="75" t="n">
        <f aca="false">IF(E339="","",D339-E339)</f>
        <v>18</v>
      </c>
      <c r="G339" s="66" t="n">
        <v>190</v>
      </c>
      <c r="H339" s="66" t="n">
        <v>200</v>
      </c>
      <c r="I339" s="75" t="n">
        <f aca="false">IF(H339="","",G339-H339)</f>
        <v>-10</v>
      </c>
      <c r="J339" s="47" t="n">
        <f aca="false">IF(OR(D339="",D339+G339=0),"",D339/(D339+G339))</f>
        <v>0.43452380952381</v>
      </c>
      <c r="K339" s="47" t="n">
        <f aca="false">IF(E339="","",E339/(E339+H339))</f>
        <v>0.390243902439024</v>
      </c>
      <c r="L339" s="76" t="n">
        <f aca="false">IF(OR(K339="",J339=""),"",(J339-K339)*100)</f>
        <v>4.42799070847851</v>
      </c>
      <c r="M339" s="36" t="n">
        <v>2.96222615270983</v>
      </c>
      <c r="N339" s="36" t="n">
        <v>1.3179649132716</v>
      </c>
      <c r="O339" s="36" t="n">
        <f aca="false">SQRT(M339^2+N339^2)</f>
        <v>3.2421929758133</v>
      </c>
      <c r="P339" s="47" t="n">
        <f aca="false">IF(J339="","",MAX(0,J339-1.96*O339/100))</f>
        <v>0.370976827197869</v>
      </c>
      <c r="Q339" s="47" t="n">
        <f aca="false">IF(J339="","",MIN(1,J339+1.96*O339/100))</f>
        <v>0.49807079184975</v>
      </c>
      <c r="R339" s="32" t="str">
        <f aca="false">IF(L339="","",IF(ABS(L339)&lt;=O339,"Yes","No"))</f>
        <v>No</v>
      </c>
      <c r="S339" s="32" t="str">
        <f aca="false">IF(L339="","",IF(ABS(L339)&lt;=1.96*O339,"Yes","No"))</f>
        <v>Yes</v>
      </c>
      <c r="T339" s="66" t="n">
        <f aca="false">IF(D339="","",ROUND(SQRT(((D339+G339)*O339/100)^2+(J339*(D339+G339)*0.14577)^2),0))</f>
        <v>24</v>
      </c>
      <c r="U339" s="32"/>
    </row>
    <row r="340" customFormat="false" ht="15" hidden="false" customHeight="false" outlineLevel="0" collapsed="false">
      <c r="A340" s="32" t="s">
        <v>444</v>
      </c>
      <c r="B340" s="32" t="s">
        <v>589</v>
      </c>
      <c r="C340" s="32" t="s">
        <v>590</v>
      </c>
      <c r="D340" s="66" t="n">
        <v>415</v>
      </c>
      <c r="E340" s="66" t="n">
        <v>412</v>
      </c>
      <c r="F340" s="75" t="n">
        <f aca="false">IF(E340="","",D340-E340)</f>
        <v>3</v>
      </c>
      <c r="G340" s="66" t="n">
        <v>777</v>
      </c>
      <c r="H340" s="66" t="n">
        <v>767</v>
      </c>
      <c r="I340" s="75" t="n">
        <f aca="false">IF(H340="","",G340-H340)</f>
        <v>10</v>
      </c>
      <c r="J340" s="47" t="n">
        <f aca="false">IF(OR(D340="",D340+G340=0),"",D340/(D340+G340))</f>
        <v>0.348154362416107</v>
      </c>
      <c r="K340" s="47" t="n">
        <f aca="false">IF(E340="","",E340/(E340+H340))</f>
        <v>0.349448685326548</v>
      </c>
      <c r="L340" s="76" t="n">
        <f aca="false">IF(OR(K340="",J340=""),"",(J340-K340)*100)</f>
        <v>-0.129432291044057</v>
      </c>
      <c r="M340" s="36" t="n">
        <v>2.22450398566879</v>
      </c>
      <c r="N340" s="36" t="n">
        <v>1.3179649132716</v>
      </c>
      <c r="O340" s="36" t="n">
        <f aca="false">SQRT(M340^2+N340^2)</f>
        <v>2.58562361817635</v>
      </c>
      <c r="P340" s="47" t="n">
        <f aca="false">IF(J340="","",MAX(0,J340-1.96*O340/100))</f>
        <v>0.297476139499851</v>
      </c>
      <c r="Q340" s="47" t="n">
        <f aca="false">IF(J340="","",MIN(1,J340+1.96*O340/100))</f>
        <v>0.398832585332364</v>
      </c>
      <c r="R340" s="32" t="str">
        <f aca="false">IF(L340="","",IF(ABS(L340)&lt;=O340,"Yes","No"))</f>
        <v>Yes</v>
      </c>
      <c r="S340" s="32" t="str">
        <f aca="false">IF(L340="","",IF(ABS(L340)&lt;=1.96*O340,"Yes","No"))</f>
        <v>Yes</v>
      </c>
      <c r="T340" s="66" t="n">
        <f aca="false">IF(D340="","",ROUND(SQRT(((D340+G340)*O340/100)^2+(J340*(D340+G340)*0.07717)^2),0))</f>
        <v>44</v>
      </c>
      <c r="U340" s="32"/>
    </row>
    <row r="341" customFormat="false" ht="15" hidden="false" customHeight="false" outlineLevel="0" collapsed="false">
      <c r="A341" s="32" t="s">
        <v>444</v>
      </c>
      <c r="B341" s="32" t="s">
        <v>589</v>
      </c>
      <c r="C341" s="32" t="s">
        <v>591</v>
      </c>
      <c r="D341" s="66" t="n">
        <v>352</v>
      </c>
      <c r="E341" s="66" t="n">
        <v>361</v>
      </c>
      <c r="F341" s="75" t="n">
        <f aca="false">IF(E341="","",D341-E341)</f>
        <v>-9</v>
      </c>
      <c r="G341" s="66" t="n">
        <v>634</v>
      </c>
      <c r="H341" s="66" t="n">
        <v>633</v>
      </c>
      <c r="I341" s="75" t="n">
        <f aca="false">IF(H341="","",G341-H341)</f>
        <v>1</v>
      </c>
      <c r="J341" s="47" t="n">
        <f aca="false">IF(OR(D341="",D341+G341=0),"",D341/(D341+G341))</f>
        <v>0.356997971602434</v>
      </c>
      <c r="K341" s="47" t="n">
        <f aca="false">IF(E341="","",E341/(E341+H341))</f>
        <v>0.36317907444668</v>
      </c>
      <c r="L341" s="76" t="n">
        <f aca="false">IF(OR(K341="",J341=""),"",(J341-K341)*100)</f>
        <v>-0.6181102844246</v>
      </c>
      <c r="M341" s="36" t="n">
        <v>2.22830071896239</v>
      </c>
      <c r="N341" s="36" t="n">
        <v>1.3179649132716</v>
      </c>
      <c r="O341" s="36" t="n">
        <f aca="false">SQRT(M341^2+N341^2)</f>
        <v>2.58889080626111</v>
      </c>
      <c r="P341" s="47" t="n">
        <f aca="false">IF(J341="","",MAX(0,J341-1.96*O341/100))</f>
        <v>0.306255711799716</v>
      </c>
      <c r="Q341" s="47" t="n">
        <f aca="false">IF(J341="","",MIN(1,J341+1.96*O341/100))</f>
        <v>0.407740231405152</v>
      </c>
      <c r="R341" s="32" t="str">
        <f aca="false">IF(L341="","",IF(ABS(L341)&lt;=O341,"Yes","No"))</f>
        <v>Yes</v>
      </c>
      <c r="S341" s="32" t="str">
        <f aca="false">IF(L341="","",IF(ABS(L341)&lt;=1.96*O341,"Yes","No"))</f>
        <v>Yes</v>
      </c>
      <c r="T341" s="66" t="n">
        <f aca="false">IF(D341="","",ROUND(SQRT(((D341+G341)*O341/100)^2+(J341*(D341+G341)*0.09272)^2),0))</f>
        <v>41</v>
      </c>
      <c r="U341" s="32"/>
    </row>
    <row r="342" customFormat="false" ht="15" hidden="false" customHeight="false" outlineLevel="0" collapsed="false">
      <c r="A342" s="32" t="s">
        <v>444</v>
      </c>
      <c r="B342" s="32" t="s">
        <v>589</v>
      </c>
      <c r="C342" s="32" t="s">
        <v>592</v>
      </c>
      <c r="D342" s="66" t="n">
        <v>288</v>
      </c>
      <c r="E342" s="66" t="n">
        <v>286</v>
      </c>
      <c r="F342" s="75" t="n">
        <f aca="false">IF(E342="","",D342-E342)</f>
        <v>2</v>
      </c>
      <c r="G342" s="66" t="n">
        <v>588</v>
      </c>
      <c r="H342" s="66" t="n">
        <v>553</v>
      </c>
      <c r="I342" s="75" t="n">
        <f aca="false">IF(H342="","",G342-H342)</f>
        <v>35</v>
      </c>
      <c r="J342" s="47" t="n">
        <f aca="false">IF(OR(D342="",D342+G342=0),"",D342/(D342+G342))</f>
        <v>0.328767123287671</v>
      </c>
      <c r="K342" s="47" t="n">
        <f aca="false">IF(E342="","",E342/(E342+H342))</f>
        <v>0.34088200238379</v>
      </c>
      <c r="L342" s="76" t="n">
        <f aca="false">IF(OR(K342="",J342=""),"",(J342-K342)*100)</f>
        <v>-1.2114879096119</v>
      </c>
      <c r="M342" s="36" t="n">
        <v>2.22830071896239</v>
      </c>
      <c r="N342" s="36" t="n">
        <v>1.3179649132716</v>
      </c>
      <c r="O342" s="36" t="n">
        <f aca="false">SQRT(M342^2+N342^2)</f>
        <v>2.58889080626111</v>
      </c>
      <c r="P342" s="47" t="n">
        <f aca="false">IF(J342="","",MAX(0,J342-1.96*O342/100))</f>
        <v>0.278024863484953</v>
      </c>
      <c r="Q342" s="47" t="n">
        <f aca="false">IF(J342="","",MIN(1,J342+1.96*O342/100))</f>
        <v>0.379509383090389</v>
      </c>
      <c r="R342" s="32" t="str">
        <f aca="false">IF(L342="","",IF(ABS(L342)&lt;=O342,"Yes","No"))</f>
        <v>Yes</v>
      </c>
      <c r="S342" s="32" t="str">
        <f aca="false">IF(L342="","",IF(ABS(L342)&lt;=1.96*O342,"Yes","No"))</f>
        <v>Yes</v>
      </c>
      <c r="T342" s="66" t="n">
        <f aca="false">IF(D342="","",ROUND(SQRT(((D342+G342)*O342/100)^2+(J342*(D342+G342)*0.09272)^2),0))</f>
        <v>35</v>
      </c>
      <c r="U342" s="32"/>
    </row>
    <row r="343" customFormat="false" ht="15" hidden="false" customHeight="false" outlineLevel="0" collapsed="false">
      <c r="A343" s="32" t="s">
        <v>444</v>
      </c>
      <c r="B343" s="32" t="s">
        <v>589</v>
      </c>
      <c r="C343" s="32" t="s">
        <v>593</v>
      </c>
      <c r="D343" s="66" t="n">
        <v>299</v>
      </c>
      <c r="E343" s="66" t="n">
        <v>302</v>
      </c>
      <c r="F343" s="75" t="n">
        <f aca="false">IF(E343="","",D343-E343)</f>
        <v>-3</v>
      </c>
      <c r="G343" s="66" t="n">
        <v>597</v>
      </c>
      <c r="H343" s="66" t="n">
        <v>608</v>
      </c>
      <c r="I343" s="75" t="n">
        <f aca="false">IF(H343="","",G343-H343)</f>
        <v>-11</v>
      </c>
      <c r="J343" s="47" t="n">
        <f aca="false">IF(OR(D343="",D343+G343=0),"",D343/(D343+G343))</f>
        <v>0.333705357142857</v>
      </c>
      <c r="K343" s="47" t="n">
        <f aca="false">IF(E343="","",E343/(E343+H343))</f>
        <v>0.331868131868132</v>
      </c>
      <c r="L343" s="76" t="n">
        <f aca="false">IF(OR(K343="",J343=""),"",(J343-K343)*100)</f>
        <v>0.18372252747253</v>
      </c>
      <c r="M343" s="36" t="n">
        <v>2.22830071896239</v>
      </c>
      <c r="N343" s="36" t="n">
        <v>1.3179649132716</v>
      </c>
      <c r="O343" s="36" t="n">
        <f aca="false">SQRT(M343^2+N343^2)</f>
        <v>2.58889080626111</v>
      </c>
      <c r="P343" s="47" t="n">
        <f aca="false">IF(J343="","",MAX(0,J343-1.96*O343/100))</f>
        <v>0.282963097340139</v>
      </c>
      <c r="Q343" s="47" t="n">
        <f aca="false">IF(J343="","",MIN(1,J343+1.96*O343/100))</f>
        <v>0.384447616945575</v>
      </c>
      <c r="R343" s="32" t="str">
        <f aca="false">IF(L343="","",IF(ABS(L343)&lt;=O343,"Yes","No"))</f>
        <v>Yes</v>
      </c>
      <c r="S343" s="32" t="str">
        <f aca="false">IF(L343="","",IF(ABS(L343)&lt;=1.96*O343,"Yes","No"))</f>
        <v>Yes</v>
      </c>
      <c r="T343" s="66" t="n">
        <f aca="false">IF(D343="","",ROUND(SQRT(((D343+G343)*O343/100)^2+(J343*(D343+G343)*0.09272)^2),0))</f>
        <v>36</v>
      </c>
      <c r="U343" s="32"/>
    </row>
    <row r="344" customFormat="false" ht="15" hidden="false" customHeight="false" outlineLevel="0" collapsed="false">
      <c r="A344" s="32" t="s">
        <v>444</v>
      </c>
      <c r="B344" s="32" t="s">
        <v>594</v>
      </c>
      <c r="C344" s="32" t="s">
        <v>595</v>
      </c>
      <c r="D344" s="66" t="n">
        <v>83</v>
      </c>
      <c r="E344" s="66" t="n">
        <v>92</v>
      </c>
      <c r="F344" s="75" t="n">
        <f aca="false">IF(E344="","",D344-E344)</f>
        <v>-9</v>
      </c>
      <c r="G344" s="66" t="n">
        <v>166</v>
      </c>
      <c r="H344" s="66" t="n">
        <v>167</v>
      </c>
      <c r="I344" s="75" t="n">
        <f aca="false">IF(H344="","",G344-H344)</f>
        <v>-1</v>
      </c>
      <c r="J344" s="47" t="n">
        <f aca="false">IF(OR(D344="",D344+G344=0),"",D344/(D344+G344))</f>
        <v>0.333333333333333</v>
      </c>
      <c r="K344" s="47" t="n">
        <f aca="false">IF(E344="","",E344/(E344+H344))</f>
        <v>0.355212355212355</v>
      </c>
      <c r="L344" s="76" t="n">
        <f aca="false">IF(OR(K344="",J344=""),"",(J344-K344)*100)</f>
        <v>-2.18790218790219</v>
      </c>
      <c r="M344" s="36" t="n">
        <v>2.96222615270983</v>
      </c>
      <c r="N344" s="36" t="n">
        <v>1.3179649132716</v>
      </c>
      <c r="O344" s="36" t="n">
        <f aca="false">SQRT(M344^2+N344^2)</f>
        <v>3.2421929758133</v>
      </c>
      <c r="P344" s="47" t="n">
        <f aca="false">IF(J344="","",MAX(0,J344-1.96*O344/100))</f>
        <v>0.269786351007393</v>
      </c>
      <c r="Q344" s="47" t="n">
        <f aca="false">IF(J344="","",MIN(1,J344+1.96*O344/100))</f>
        <v>0.396880315659274</v>
      </c>
      <c r="R344" s="32" t="str">
        <f aca="false">IF(L344="","",IF(ABS(L344)&lt;=O344,"Yes","No"))</f>
        <v>Yes</v>
      </c>
      <c r="S344" s="32" t="str">
        <f aca="false">IF(L344="","",IF(ABS(L344)&lt;=1.96*O344,"Yes","No"))</f>
        <v>Yes</v>
      </c>
      <c r="T344" s="66" t="n">
        <f aca="false">IF(D344="","",ROUND(SQRT(((D344+G344)*O344/100)^2+(J344*(D344+G344)*0.14577)^2),0))</f>
        <v>15</v>
      </c>
      <c r="U344" s="32"/>
    </row>
    <row r="345" customFormat="false" ht="15" hidden="false" customHeight="false" outlineLevel="0" collapsed="false">
      <c r="A345" s="32" t="s">
        <v>444</v>
      </c>
      <c r="B345" s="32" t="s">
        <v>596</v>
      </c>
      <c r="C345" s="32" t="s">
        <v>597</v>
      </c>
      <c r="D345" s="66" t="n">
        <v>342</v>
      </c>
      <c r="E345" s="66" t="n">
        <v>335</v>
      </c>
      <c r="F345" s="75" t="n">
        <f aca="false">IF(E345="","",D345-E345)</f>
        <v>7</v>
      </c>
      <c r="G345" s="66" t="n">
        <v>590</v>
      </c>
      <c r="H345" s="66" t="n">
        <v>581</v>
      </c>
      <c r="I345" s="75" t="n">
        <f aca="false">IF(H345="","",G345-H345)</f>
        <v>9</v>
      </c>
      <c r="J345" s="47" t="n">
        <f aca="false">IF(OR(D345="",D345+G345=0),"",D345/(D345+G345))</f>
        <v>0.366952789699571</v>
      </c>
      <c r="K345" s="47" t="n">
        <f aca="false">IF(E345="","",E345/(E345+H345))</f>
        <v>0.365720524017467</v>
      </c>
      <c r="L345" s="76" t="n">
        <f aca="false">IF(OR(K345="",J345=""),"",(J345-K345)*100)</f>
        <v>0.123226568210355</v>
      </c>
      <c r="M345" s="36" t="n">
        <v>2.22830071896239</v>
      </c>
      <c r="N345" s="36" t="n">
        <v>1.3179649132716</v>
      </c>
      <c r="O345" s="36" t="n">
        <f aca="false">SQRT(M345^2+N345^2)</f>
        <v>2.58889080626111</v>
      </c>
      <c r="P345" s="47" t="n">
        <f aca="false">IF(J345="","",MAX(0,J345-1.96*O345/100))</f>
        <v>0.316210529896853</v>
      </c>
      <c r="Q345" s="47" t="n">
        <f aca="false">IF(J345="","",MIN(1,J345+1.96*O345/100))</f>
        <v>0.417695049502289</v>
      </c>
      <c r="R345" s="32" t="str">
        <f aca="false">IF(L345="","",IF(ABS(L345)&lt;=O345,"Yes","No"))</f>
        <v>Yes</v>
      </c>
      <c r="S345" s="32" t="str">
        <f aca="false">IF(L345="","",IF(ABS(L345)&lt;=1.96*O345,"Yes","No"))</f>
        <v>Yes</v>
      </c>
      <c r="T345" s="66" t="n">
        <f aca="false">IF(D345="","",ROUND(SQRT(((D345+G345)*O345/100)^2+(J345*(D345+G345)*0.09272)^2),0))</f>
        <v>40</v>
      </c>
      <c r="U345" s="32"/>
    </row>
    <row r="346" customFormat="false" ht="15" hidden="false" customHeight="false" outlineLevel="0" collapsed="false">
      <c r="A346" s="32" t="s">
        <v>444</v>
      </c>
      <c r="B346" s="32" t="s">
        <v>598</v>
      </c>
      <c r="C346" s="32" t="s">
        <v>599</v>
      </c>
      <c r="D346" s="66" t="n">
        <v>211</v>
      </c>
      <c r="E346" s="66" t="n">
        <v>210</v>
      </c>
      <c r="F346" s="75" t="n">
        <f aca="false">IF(E346="","",D346-E346)</f>
        <v>1</v>
      </c>
      <c r="G346" s="66" t="n">
        <v>303</v>
      </c>
      <c r="H346" s="66" t="n">
        <v>309</v>
      </c>
      <c r="I346" s="75" t="n">
        <f aca="false">IF(H346="","",G346-H346)</f>
        <v>-6</v>
      </c>
      <c r="J346" s="47" t="n">
        <f aca="false">IF(OR(D346="",D346+G346=0),"",D346/(D346+G346))</f>
        <v>0.410505836575875</v>
      </c>
      <c r="K346" s="47" t="n">
        <f aca="false">IF(E346="","",E346/(E346+H346))</f>
        <v>0.404624277456647</v>
      </c>
      <c r="L346" s="76" t="n">
        <f aca="false">IF(OR(K346="",J346=""),"",(J346-K346)*100)</f>
        <v>0.588155911922805</v>
      </c>
      <c r="M346" s="36" t="n">
        <v>2.96222615270983</v>
      </c>
      <c r="N346" s="36" t="n">
        <v>1.3179649132716</v>
      </c>
      <c r="O346" s="36" t="n">
        <f aca="false">SQRT(M346^2+N346^2)</f>
        <v>3.2421929758133</v>
      </c>
      <c r="P346" s="47" t="n">
        <f aca="false">IF(J346="","",MAX(0,J346-1.96*O346/100))</f>
        <v>0.346958854249935</v>
      </c>
      <c r="Q346" s="47" t="n">
        <f aca="false">IF(J346="","",MIN(1,J346+1.96*O346/100))</f>
        <v>0.474052818901816</v>
      </c>
      <c r="R346" s="32" t="str">
        <f aca="false">IF(L346="","",IF(ABS(L346)&lt;=O346,"Yes","No"))</f>
        <v>Yes</v>
      </c>
      <c r="S346" s="32" t="str">
        <f aca="false">IF(L346="","",IF(ABS(L346)&lt;=1.96*O346,"Yes","No"))</f>
        <v>Yes</v>
      </c>
      <c r="T346" s="66" t="n">
        <f aca="false">IF(D346="","",ROUND(SQRT(((D346+G346)*O346/100)^2+(J346*(D346+G346)*0.14577)^2),0))</f>
        <v>35</v>
      </c>
      <c r="U346" s="32"/>
    </row>
    <row r="347" customFormat="false" ht="15" hidden="false" customHeight="false" outlineLevel="0" collapsed="false">
      <c r="A347" s="32" t="s">
        <v>444</v>
      </c>
      <c r="B347" s="32" t="s">
        <v>600</v>
      </c>
      <c r="C347" s="32" t="s">
        <v>601</v>
      </c>
      <c r="D347" s="66" t="n">
        <v>318</v>
      </c>
      <c r="E347" s="66" t="n">
        <v>331</v>
      </c>
      <c r="F347" s="75" t="n">
        <f aca="false">IF(E347="","",D347-E347)</f>
        <v>-13</v>
      </c>
      <c r="G347" s="66" t="n">
        <v>454</v>
      </c>
      <c r="H347" s="66" t="n">
        <v>458</v>
      </c>
      <c r="I347" s="75" t="n">
        <f aca="false">IF(H347="","",G347-H347)</f>
        <v>-4</v>
      </c>
      <c r="J347" s="47" t="n">
        <f aca="false">IF(OR(D347="",D347+G347=0),"",D347/(D347+G347))</f>
        <v>0.411917098445596</v>
      </c>
      <c r="K347" s="47" t="n">
        <f aca="false">IF(E347="","",E347/(E347+H347))</f>
        <v>0.419518377693283</v>
      </c>
      <c r="L347" s="76" t="n">
        <f aca="false">IF(OR(K347="",J347=""),"",(J347-K347)*100)</f>
        <v>-0.760127924768678</v>
      </c>
      <c r="M347" s="36" t="n">
        <v>2.22830071896239</v>
      </c>
      <c r="N347" s="36" t="n">
        <v>1.3179649132716</v>
      </c>
      <c r="O347" s="36" t="n">
        <f aca="false">SQRT(M347^2+N347^2)</f>
        <v>2.58889080626111</v>
      </c>
      <c r="P347" s="47" t="n">
        <f aca="false">IF(J347="","",MAX(0,J347-1.96*O347/100))</f>
        <v>0.361174838642878</v>
      </c>
      <c r="Q347" s="47" t="n">
        <f aca="false">IF(J347="","",MIN(1,J347+1.96*O347/100))</f>
        <v>0.462659358248314</v>
      </c>
      <c r="R347" s="32" t="str">
        <f aca="false">IF(L347="","",IF(ABS(L347)&lt;=O347,"Yes","No"))</f>
        <v>Yes</v>
      </c>
      <c r="S347" s="32" t="str">
        <f aca="false">IF(L347="","",IF(ABS(L347)&lt;=1.96*O347,"Yes","No"))</f>
        <v>Yes</v>
      </c>
      <c r="T347" s="66" t="n">
        <f aca="false">IF(D347="","",ROUND(SQRT(((D347+G347)*O347/100)^2+(J347*(D347+G347)*0.09272)^2),0))</f>
        <v>36</v>
      </c>
      <c r="U347" s="32"/>
    </row>
    <row r="348" customFormat="false" ht="15" hidden="false" customHeight="false" outlineLevel="0" collapsed="false">
      <c r="A348" s="32" t="s">
        <v>444</v>
      </c>
      <c r="B348" s="32" t="s">
        <v>602</v>
      </c>
      <c r="C348" s="32" t="s">
        <v>603</v>
      </c>
      <c r="D348" s="66" t="n">
        <v>290</v>
      </c>
      <c r="E348" s="66" t="n">
        <v>307</v>
      </c>
      <c r="F348" s="75" t="n">
        <f aca="false">IF(E348="","",D348-E348)</f>
        <v>-17</v>
      </c>
      <c r="G348" s="66" t="n">
        <v>749</v>
      </c>
      <c r="H348" s="66" t="n">
        <v>746</v>
      </c>
      <c r="I348" s="75" t="n">
        <f aca="false">IF(H348="","",G348-H348)</f>
        <v>3</v>
      </c>
      <c r="J348" s="47" t="n">
        <f aca="false">IF(OR(D348="",D348+G348=0),"",D348/(D348+G348))</f>
        <v>0.279114533205005</v>
      </c>
      <c r="K348" s="47" t="n">
        <f aca="false">IF(E348="","",E348/(E348+H348))</f>
        <v>0.291547958214625</v>
      </c>
      <c r="L348" s="76" t="n">
        <f aca="false">IF(OR(K348="",J348=""),"",(J348-K348)*100)</f>
        <v>-1.24334250096201</v>
      </c>
      <c r="M348" s="36" t="n">
        <v>2.22830071896239</v>
      </c>
      <c r="N348" s="36" t="n">
        <v>1.3179649132716</v>
      </c>
      <c r="O348" s="36" t="n">
        <f aca="false">SQRT(M348^2+N348^2)</f>
        <v>2.58889080626111</v>
      </c>
      <c r="P348" s="47" t="n">
        <f aca="false">IF(J348="","",MAX(0,J348-1.96*O348/100))</f>
        <v>0.228372273402287</v>
      </c>
      <c r="Q348" s="47" t="n">
        <f aca="false">IF(J348="","",MIN(1,J348+1.96*O348/100))</f>
        <v>0.329856793007723</v>
      </c>
      <c r="R348" s="32" t="str">
        <f aca="false">IF(L348="","",IF(ABS(L348)&lt;=O348,"Yes","No"))</f>
        <v>Yes</v>
      </c>
      <c r="S348" s="32" t="str">
        <f aca="false">IF(L348="","",IF(ABS(L348)&lt;=1.96*O348,"Yes","No"))</f>
        <v>Yes</v>
      </c>
      <c r="T348" s="66" t="n">
        <f aca="false">IF(D348="","",ROUND(SQRT(((D348+G348)*O348/100)^2+(J348*(D348+G348)*0.09272)^2),0))</f>
        <v>38</v>
      </c>
      <c r="U348" s="32"/>
    </row>
    <row r="349" customFormat="false" ht="15" hidden="false" customHeight="false" outlineLevel="0" collapsed="false">
      <c r="A349" s="32" t="s">
        <v>444</v>
      </c>
      <c r="B349" s="32" t="s">
        <v>602</v>
      </c>
      <c r="C349" s="32" t="s">
        <v>604</v>
      </c>
      <c r="D349" s="66" t="n">
        <v>231</v>
      </c>
      <c r="E349" s="66" t="n">
        <v>232</v>
      </c>
      <c r="F349" s="75" t="n">
        <f aca="false">IF(E349="","",D349-E349)</f>
        <v>-1</v>
      </c>
      <c r="G349" s="66" t="n">
        <v>486</v>
      </c>
      <c r="H349" s="66" t="n">
        <v>487</v>
      </c>
      <c r="I349" s="75" t="n">
        <f aca="false">IF(H349="","",G349-H349)</f>
        <v>-1</v>
      </c>
      <c r="J349" s="47" t="n">
        <f aca="false">IF(OR(D349="",D349+G349=0),"",D349/(D349+G349))</f>
        <v>0.322175732217573</v>
      </c>
      <c r="K349" s="47" t="n">
        <f aca="false">IF(E349="","",E349/(E349+H349))</f>
        <v>0.322670375521558</v>
      </c>
      <c r="L349" s="76" t="n">
        <f aca="false">IF(OR(K349="",J349=""),"",(J349-K349)*100)</f>
        <v>-0.0494643303984466</v>
      </c>
      <c r="M349" s="36" t="n">
        <v>2.96222615270983</v>
      </c>
      <c r="N349" s="36" t="n">
        <v>1.3179649132716</v>
      </c>
      <c r="O349" s="36" t="n">
        <f aca="false">SQRT(M349^2+N349^2)</f>
        <v>3.2421929758133</v>
      </c>
      <c r="P349" s="47" t="n">
        <f aca="false">IF(J349="","",MAX(0,J349-1.96*O349/100))</f>
        <v>0.258628749891633</v>
      </c>
      <c r="Q349" s="47" t="n">
        <f aca="false">IF(J349="","",MIN(1,J349+1.96*O349/100))</f>
        <v>0.385722714543514</v>
      </c>
      <c r="R349" s="32" t="str">
        <f aca="false">IF(L349="","",IF(ABS(L349)&lt;=O349,"Yes","No"))</f>
        <v>Yes</v>
      </c>
      <c r="S349" s="32" t="str">
        <f aca="false">IF(L349="","",IF(ABS(L349)&lt;=1.96*O349,"Yes","No"))</f>
        <v>Yes</v>
      </c>
      <c r="T349" s="66" t="n">
        <f aca="false">IF(D349="","",ROUND(SQRT(((D349+G349)*O349/100)^2+(J349*(D349+G349)*0.14577)^2),0))</f>
        <v>41</v>
      </c>
      <c r="U349" s="32"/>
    </row>
    <row r="350" customFormat="false" ht="15" hidden="false" customHeight="false" outlineLevel="0" collapsed="false">
      <c r="A350" s="32" t="s">
        <v>444</v>
      </c>
      <c r="B350" s="32" t="s">
        <v>602</v>
      </c>
      <c r="C350" s="32" t="s">
        <v>605</v>
      </c>
      <c r="D350" s="66" t="n">
        <v>177</v>
      </c>
      <c r="E350" s="66" t="n">
        <v>178</v>
      </c>
      <c r="F350" s="75" t="n">
        <f aca="false">IF(E350="","",D350-E350)</f>
        <v>-1</v>
      </c>
      <c r="G350" s="66" t="n">
        <v>441</v>
      </c>
      <c r="H350" s="66" t="n">
        <v>480</v>
      </c>
      <c r="I350" s="75" t="n">
        <f aca="false">IF(H350="","",G350-H350)</f>
        <v>-39</v>
      </c>
      <c r="J350" s="47" t="n">
        <f aca="false">IF(OR(D350="",D350+G350=0),"",D350/(D350+G350))</f>
        <v>0.286407766990291</v>
      </c>
      <c r="K350" s="47" t="n">
        <f aca="false">IF(E350="","",E350/(E350+H350))</f>
        <v>0.270516717325228</v>
      </c>
      <c r="L350" s="76" t="n">
        <f aca="false">IF(OR(K350="",J350=""),"",(J350-K350)*100)</f>
        <v>1.58910496650633</v>
      </c>
      <c r="M350" s="36" t="n">
        <v>2.96222615270983</v>
      </c>
      <c r="N350" s="36" t="n">
        <v>1.3179649132716</v>
      </c>
      <c r="O350" s="36" t="n">
        <f aca="false">SQRT(M350^2+N350^2)</f>
        <v>3.2421929758133</v>
      </c>
      <c r="P350" s="47" t="n">
        <f aca="false">IF(J350="","",MAX(0,J350-1.96*O350/100))</f>
        <v>0.222860784664351</v>
      </c>
      <c r="Q350" s="47" t="n">
        <f aca="false">IF(J350="","",MIN(1,J350+1.96*O350/100))</f>
        <v>0.349954749316232</v>
      </c>
      <c r="R350" s="32" t="str">
        <f aca="false">IF(L350="","",IF(ABS(L350)&lt;=O350,"Yes","No"))</f>
        <v>Yes</v>
      </c>
      <c r="S350" s="32" t="str">
        <f aca="false">IF(L350="","",IF(ABS(L350)&lt;=1.96*O350,"Yes","No"))</f>
        <v>Yes</v>
      </c>
      <c r="T350" s="66" t="n">
        <f aca="false">IF(D350="","",ROUND(SQRT(((D350+G350)*O350/100)^2+(J350*(D350+G350)*0.14577)^2),0))</f>
        <v>33</v>
      </c>
      <c r="U350" s="32"/>
    </row>
    <row r="351" customFormat="false" ht="15" hidden="false" customHeight="false" outlineLevel="0" collapsed="false">
      <c r="A351" s="32" t="s">
        <v>444</v>
      </c>
      <c r="B351" s="32" t="s">
        <v>602</v>
      </c>
      <c r="C351" s="32" t="s">
        <v>606</v>
      </c>
      <c r="D351" s="66" t="n">
        <v>193</v>
      </c>
      <c r="E351" s="66" t="n">
        <v>180</v>
      </c>
      <c r="F351" s="75" t="n">
        <f aca="false">IF(E351="","",D351-E351)</f>
        <v>13</v>
      </c>
      <c r="G351" s="66" t="n">
        <v>407</v>
      </c>
      <c r="H351" s="66" t="n">
        <v>430</v>
      </c>
      <c r="I351" s="75" t="n">
        <f aca="false">IF(H351="","",G351-H351)</f>
        <v>-23</v>
      </c>
      <c r="J351" s="47" t="n">
        <f aca="false">IF(OR(D351="",D351+G351=0),"",D351/(D351+G351))</f>
        <v>0.321666666666667</v>
      </c>
      <c r="K351" s="47" t="n">
        <f aca="false">IF(E351="","",E351/(E351+H351))</f>
        <v>0.295081967213115</v>
      </c>
      <c r="L351" s="76" t="n">
        <f aca="false">IF(OR(K351="",J351=""),"",(J351-K351)*100)</f>
        <v>2.65846994535519</v>
      </c>
      <c r="M351" s="36" t="n">
        <v>2.96222615270983</v>
      </c>
      <c r="N351" s="36" t="n">
        <v>1.3179649132716</v>
      </c>
      <c r="O351" s="36" t="n">
        <f aca="false">SQRT(M351^2+N351^2)</f>
        <v>3.2421929758133</v>
      </c>
      <c r="P351" s="47" t="n">
        <f aca="false">IF(J351="","",MAX(0,J351-1.96*O351/100))</f>
        <v>0.258119684340726</v>
      </c>
      <c r="Q351" s="47" t="n">
        <f aca="false">IF(J351="","",MIN(1,J351+1.96*O351/100))</f>
        <v>0.385213648992607</v>
      </c>
      <c r="R351" s="32" t="str">
        <f aca="false">IF(L351="","",IF(ABS(L351)&lt;=O351,"Yes","No"))</f>
        <v>Yes</v>
      </c>
      <c r="S351" s="32" t="str">
        <f aca="false">IF(L351="","",IF(ABS(L351)&lt;=1.96*O351,"Yes","No"))</f>
        <v>Yes</v>
      </c>
      <c r="T351" s="66" t="n">
        <f aca="false">IF(D351="","",ROUND(SQRT(((D351+G351)*O351/100)^2+(J351*(D351+G351)*0.14577)^2),0))</f>
        <v>34</v>
      </c>
      <c r="U351" s="32"/>
    </row>
    <row r="352" customFormat="false" ht="15" hidden="false" customHeight="false" outlineLevel="0" collapsed="false">
      <c r="A352" s="32" t="s">
        <v>444</v>
      </c>
      <c r="B352" s="32" t="s">
        <v>602</v>
      </c>
      <c r="C352" s="32" t="s">
        <v>607</v>
      </c>
      <c r="D352" s="66" t="n">
        <v>323</v>
      </c>
      <c r="E352" s="66" t="n">
        <v>345</v>
      </c>
      <c r="F352" s="75" t="n">
        <f aca="false">IF(E352="","",D352-E352)</f>
        <v>-22</v>
      </c>
      <c r="G352" s="66" t="n">
        <v>565</v>
      </c>
      <c r="H352" s="66" t="n">
        <v>573</v>
      </c>
      <c r="I352" s="75" t="n">
        <f aca="false">IF(H352="","",G352-H352)</f>
        <v>-8</v>
      </c>
      <c r="J352" s="47" t="n">
        <f aca="false">IF(OR(D352="",D352+G352=0),"",D352/(D352+G352))</f>
        <v>0.363738738738739</v>
      </c>
      <c r="K352" s="47" t="n">
        <f aca="false">IF(E352="","",E352/(E352+H352))</f>
        <v>0.375816993464052</v>
      </c>
      <c r="L352" s="76" t="n">
        <f aca="false">IF(OR(K352="",J352=""),"",(J352-K352)*100)</f>
        <v>-1.20782547253135</v>
      </c>
      <c r="M352" s="36" t="n">
        <v>2.22830071896239</v>
      </c>
      <c r="N352" s="36" t="n">
        <v>1.3179649132716</v>
      </c>
      <c r="O352" s="36" t="n">
        <f aca="false">SQRT(M352^2+N352^2)</f>
        <v>2.58889080626111</v>
      </c>
      <c r="P352" s="47" t="n">
        <f aca="false">IF(J352="","",MAX(0,J352-1.96*O352/100))</f>
        <v>0.312996478936021</v>
      </c>
      <c r="Q352" s="47" t="n">
        <f aca="false">IF(J352="","",MIN(1,J352+1.96*O352/100))</f>
        <v>0.414480998541457</v>
      </c>
      <c r="R352" s="32" t="str">
        <f aca="false">IF(L352="","",IF(ABS(L352)&lt;=O352,"Yes","No"))</f>
        <v>Yes</v>
      </c>
      <c r="S352" s="32" t="str">
        <f aca="false">IF(L352="","",IF(ABS(L352)&lt;=1.96*O352,"Yes","No"))</f>
        <v>Yes</v>
      </c>
      <c r="T352" s="66" t="n">
        <f aca="false">IF(D352="","",ROUND(SQRT(((D352+G352)*O352/100)^2+(J352*(D352+G352)*0.09272)^2),0))</f>
        <v>38</v>
      </c>
      <c r="U352" s="32"/>
    </row>
    <row r="353" customFormat="false" ht="15" hidden="false" customHeight="false" outlineLevel="0" collapsed="false">
      <c r="A353" s="32" t="s">
        <v>444</v>
      </c>
      <c r="B353" s="32" t="s">
        <v>608</v>
      </c>
      <c r="C353" s="32" t="s">
        <v>609</v>
      </c>
      <c r="D353" s="66" t="n">
        <v>1061</v>
      </c>
      <c r="E353" s="66" t="n">
        <v>1084</v>
      </c>
      <c r="F353" s="75" t="n">
        <f aca="false">IF(E353="","",D353-E353)</f>
        <v>-23</v>
      </c>
      <c r="G353" s="66" t="n">
        <v>1174</v>
      </c>
      <c r="H353" s="66" t="n">
        <v>1187</v>
      </c>
      <c r="I353" s="75" t="n">
        <f aca="false">IF(H353="","",G353-H353)</f>
        <v>-13</v>
      </c>
      <c r="J353" s="47" t="n">
        <f aca="false">IF(OR(D353="",D353+G353=0),"",D353/(D353+G353))</f>
        <v>0.474720357941834</v>
      </c>
      <c r="K353" s="47" t="n">
        <f aca="false">IF(E353="","",E353/(E353+H353))</f>
        <v>0.477322765301629</v>
      </c>
      <c r="L353" s="76" t="n">
        <f aca="false">IF(OR(K353="",J353=""),"",(J353-K353)*100)</f>
        <v>-0.260240735979483</v>
      </c>
      <c r="M353" s="36" t="n">
        <v>2.22450398566879</v>
      </c>
      <c r="N353" s="36" t="n">
        <v>1.3179649132716</v>
      </c>
      <c r="O353" s="36" t="n">
        <f aca="false">SQRT(M353^2+N353^2)</f>
        <v>2.58562361817635</v>
      </c>
      <c r="P353" s="47" t="n">
        <f aca="false">IF(J353="","",MAX(0,J353-1.96*O353/100))</f>
        <v>0.424042135025578</v>
      </c>
      <c r="Q353" s="47" t="n">
        <f aca="false">IF(J353="","",MIN(1,J353+1.96*O353/100))</f>
        <v>0.525398580858091</v>
      </c>
      <c r="R353" s="32" t="str">
        <f aca="false">IF(L353="","",IF(ABS(L353)&lt;=O353,"Yes","No"))</f>
        <v>Yes</v>
      </c>
      <c r="S353" s="32" t="str">
        <f aca="false">IF(L353="","",IF(ABS(L353)&lt;=1.96*O353,"Yes","No"))</f>
        <v>Yes</v>
      </c>
      <c r="T353" s="66" t="n">
        <f aca="false">IF(D353="","",ROUND(SQRT(((D353+G353)*O353/100)^2+(J353*(D353+G353)*0.07717)^2),0))</f>
        <v>100</v>
      </c>
      <c r="U353" s="32"/>
    </row>
    <row r="354" customFormat="false" ht="15" hidden="false" customHeight="false" outlineLevel="0" collapsed="false">
      <c r="A354" s="32" t="s">
        <v>444</v>
      </c>
      <c r="B354" s="32" t="s">
        <v>608</v>
      </c>
      <c r="C354" s="32" t="s">
        <v>610</v>
      </c>
      <c r="D354" s="66" t="n">
        <v>851</v>
      </c>
      <c r="E354" s="66" t="n">
        <v>880</v>
      </c>
      <c r="F354" s="75" t="n">
        <f aca="false">IF(E354="","",D354-E354)</f>
        <v>-29</v>
      </c>
      <c r="G354" s="66" t="n">
        <v>983</v>
      </c>
      <c r="H354" s="66" t="n">
        <v>960</v>
      </c>
      <c r="I354" s="75" t="n">
        <f aca="false">IF(H354="","",G354-H354)</f>
        <v>23</v>
      </c>
      <c r="J354" s="47" t="n">
        <f aca="false">IF(OR(D354="",D354+G354=0),"",D354/(D354+G354))</f>
        <v>0.464013086150491</v>
      </c>
      <c r="K354" s="47" t="n">
        <f aca="false">IF(E354="","",E354/(E354+H354))</f>
        <v>0.478260869565217</v>
      </c>
      <c r="L354" s="76" t="n">
        <f aca="false">IF(OR(K354="",J354=""),"",(J354-K354)*100)</f>
        <v>-1.42477834147267</v>
      </c>
      <c r="M354" s="36" t="n">
        <v>2.22450398566879</v>
      </c>
      <c r="N354" s="36" t="n">
        <v>1.3179649132716</v>
      </c>
      <c r="O354" s="36" t="n">
        <f aca="false">SQRT(M354^2+N354^2)</f>
        <v>2.58562361817635</v>
      </c>
      <c r="P354" s="47" t="n">
        <f aca="false">IF(J354="","",MAX(0,J354-1.96*O354/100))</f>
        <v>0.413334863234234</v>
      </c>
      <c r="Q354" s="47" t="n">
        <f aca="false">IF(J354="","",MIN(1,J354+1.96*O354/100))</f>
        <v>0.514691309066747</v>
      </c>
      <c r="R354" s="32" t="str">
        <f aca="false">IF(L354="","",IF(ABS(L354)&lt;=O354,"Yes","No"))</f>
        <v>Yes</v>
      </c>
      <c r="S354" s="32" t="str">
        <f aca="false">IF(L354="","",IF(ABS(L354)&lt;=1.96*O354,"Yes","No"))</f>
        <v>Yes</v>
      </c>
      <c r="T354" s="66" t="n">
        <f aca="false">IF(D354="","",ROUND(SQRT(((D354+G354)*O354/100)^2+(J354*(D354+G354)*0.07717)^2),0))</f>
        <v>81</v>
      </c>
      <c r="U354" s="32"/>
    </row>
    <row r="355" customFormat="false" ht="15" hidden="false" customHeight="false" outlineLevel="0" collapsed="false">
      <c r="A355" s="32" t="s">
        <v>444</v>
      </c>
      <c r="B355" s="32" t="s">
        <v>611</v>
      </c>
      <c r="C355" s="32" t="s">
        <v>612</v>
      </c>
      <c r="D355" s="66" t="n">
        <v>411</v>
      </c>
      <c r="E355" s="66" t="n">
        <v>416</v>
      </c>
      <c r="F355" s="75" t="n">
        <f aca="false">IF(E355="","",D355-E355)</f>
        <v>-5</v>
      </c>
      <c r="G355" s="66" t="n">
        <v>650</v>
      </c>
      <c r="H355" s="66" t="n">
        <v>658</v>
      </c>
      <c r="I355" s="75" t="n">
        <f aca="false">IF(H355="","",G355-H355)</f>
        <v>-8</v>
      </c>
      <c r="J355" s="47" t="n">
        <f aca="false">IF(OR(D355="",D355+G355=0),"",D355/(D355+G355))</f>
        <v>0.38737040527804</v>
      </c>
      <c r="K355" s="47" t="n">
        <f aca="false">IF(E355="","",E355/(E355+H355))</f>
        <v>0.387337057728119</v>
      </c>
      <c r="L355" s="76" t="n">
        <f aca="false">IF(OR(K355="",J355=""),"",(J355-K355)*100)</f>
        <v>0.00333475499204039</v>
      </c>
      <c r="M355" s="36" t="n">
        <v>2.22830071896239</v>
      </c>
      <c r="N355" s="36" t="n">
        <v>1.3179649132716</v>
      </c>
      <c r="O355" s="36" t="n">
        <f aca="false">SQRT(M355^2+N355^2)</f>
        <v>2.58889080626111</v>
      </c>
      <c r="P355" s="47" t="n">
        <f aca="false">IF(J355="","",MAX(0,J355-1.96*O355/100))</f>
        <v>0.336628145475322</v>
      </c>
      <c r="Q355" s="47" t="n">
        <f aca="false">IF(J355="","",MIN(1,J355+1.96*O355/100))</f>
        <v>0.438112665080757</v>
      </c>
      <c r="R355" s="32" t="str">
        <f aca="false">IF(L355="","",IF(ABS(L355)&lt;=O355,"Yes","No"))</f>
        <v>Yes</v>
      </c>
      <c r="S355" s="32" t="str">
        <f aca="false">IF(L355="","",IF(ABS(L355)&lt;=1.96*O355,"Yes","No"))</f>
        <v>Yes</v>
      </c>
      <c r="T355" s="66" t="n">
        <f aca="false">IF(D355="","",ROUND(SQRT(((D355+G355)*O355/100)^2+(J355*(D355+G355)*0.09272)^2),0))</f>
        <v>47</v>
      </c>
      <c r="U355" s="32"/>
    </row>
    <row r="356" customFormat="false" ht="15" hidden="false" customHeight="false" outlineLevel="0" collapsed="false">
      <c r="A356" s="32" t="s">
        <v>444</v>
      </c>
      <c r="B356" s="32" t="s">
        <v>419</v>
      </c>
      <c r="C356" s="32" t="s">
        <v>613</v>
      </c>
      <c r="D356" s="66" t="n">
        <v>537</v>
      </c>
      <c r="E356" s="66" t="n">
        <v>541</v>
      </c>
      <c r="F356" s="75" t="n">
        <f aca="false">IF(E356="","",D356-E356)</f>
        <v>-4</v>
      </c>
      <c r="G356" s="66" t="n">
        <v>1089</v>
      </c>
      <c r="H356" s="66" t="n">
        <v>1106</v>
      </c>
      <c r="I356" s="75" t="n">
        <f aca="false">IF(H356="","",G356-H356)</f>
        <v>-17</v>
      </c>
      <c r="J356" s="47" t="n">
        <f aca="false">IF(OR(D356="",D356+G356=0),"",D356/(D356+G356))</f>
        <v>0.330258302583026</v>
      </c>
      <c r="K356" s="47" t="n">
        <f aca="false">IF(E356="","",E356/(E356+H356))</f>
        <v>0.328476017000607</v>
      </c>
      <c r="L356" s="76" t="n">
        <f aca="false">IF(OR(K356="",J356=""),"",(J356-K356)*100)</f>
        <v>0.178228558241866</v>
      </c>
      <c r="M356" s="36" t="n">
        <v>2.22450398566879</v>
      </c>
      <c r="N356" s="36" t="n">
        <v>1.3179649132716</v>
      </c>
      <c r="O356" s="36" t="n">
        <f aca="false">SQRT(M356^2+N356^2)</f>
        <v>2.58562361817635</v>
      </c>
      <c r="P356" s="47" t="n">
        <f aca="false">IF(J356="","",MAX(0,J356-1.96*O356/100))</f>
        <v>0.279580079666769</v>
      </c>
      <c r="Q356" s="47" t="n">
        <f aca="false">IF(J356="","",MIN(1,J356+1.96*O356/100))</f>
        <v>0.380936525499282</v>
      </c>
      <c r="R356" s="32" t="str">
        <f aca="false">IF(L356="","",IF(ABS(L356)&lt;=O356,"Yes","No"))</f>
        <v>Yes</v>
      </c>
      <c r="S356" s="32" t="str">
        <f aca="false">IF(L356="","",IF(ABS(L356)&lt;=1.96*O356,"Yes","No"))</f>
        <v>Yes</v>
      </c>
      <c r="T356" s="66" t="n">
        <f aca="false">IF(D356="","",ROUND(SQRT(((D356+G356)*O356/100)^2+(J356*(D356+G356)*0.07717)^2),0))</f>
        <v>59</v>
      </c>
      <c r="U356" s="32"/>
    </row>
    <row r="357" customFormat="false" ht="15" hidden="false" customHeight="false" outlineLevel="0" collapsed="false">
      <c r="A357" s="32" t="s">
        <v>444</v>
      </c>
      <c r="B357" s="32" t="s">
        <v>419</v>
      </c>
      <c r="C357" s="32" t="s">
        <v>614</v>
      </c>
      <c r="D357" s="66" t="n">
        <v>603</v>
      </c>
      <c r="E357" s="66" t="n">
        <v>500</v>
      </c>
      <c r="F357" s="75" t="n">
        <f aca="false">IF(E357="","",D357-E357)</f>
        <v>103</v>
      </c>
      <c r="G357" s="66" t="n">
        <v>1194</v>
      </c>
      <c r="H357" s="66" t="n">
        <v>982</v>
      </c>
      <c r="I357" s="75" t="n">
        <f aca="false">IF(H357="","",G357-H357)</f>
        <v>212</v>
      </c>
      <c r="J357" s="47" t="n">
        <f aca="false">IF(OR(D357="",D357+G357=0),"",D357/(D357+G357))</f>
        <v>0.335559265442404</v>
      </c>
      <c r="K357" s="47" t="n">
        <f aca="false">IF(E357="","",E357/(E357+H357))</f>
        <v>0.337381916329285</v>
      </c>
      <c r="L357" s="76" t="n">
        <f aca="false">IF(OR(K357="",J357=""),"",(J357-K357)*100)</f>
        <v>-0.182265088688077</v>
      </c>
      <c r="M357" s="36" t="n">
        <v>2.22450398566879</v>
      </c>
      <c r="N357" s="36" t="n">
        <v>1.3179649132716</v>
      </c>
      <c r="O357" s="36" t="n">
        <f aca="false">SQRT(M357^2+N357^2)</f>
        <v>2.58562361817635</v>
      </c>
      <c r="P357" s="47" t="n">
        <f aca="false">IF(J357="","",MAX(0,J357-1.96*O357/100))</f>
        <v>0.284881042526148</v>
      </c>
      <c r="Q357" s="47" t="n">
        <f aca="false">IF(J357="","",MIN(1,J357+1.96*O357/100))</f>
        <v>0.38623748835866</v>
      </c>
      <c r="R357" s="32" t="str">
        <f aca="false">IF(L357="","",IF(ABS(L357)&lt;=O357,"Yes","No"))</f>
        <v>Yes</v>
      </c>
      <c r="S357" s="32" t="str">
        <f aca="false">IF(L357="","",IF(ABS(L357)&lt;=1.96*O357,"Yes","No"))</f>
        <v>Yes</v>
      </c>
      <c r="T357" s="66" t="n">
        <f aca="false">IF(D357="","",ROUND(SQRT(((D357+G357)*O357/100)^2+(J357*(D357+G357)*0.07717)^2),0))</f>
        <v>66</v>
      </c>
      <c r="U357" s="32"/>
    </row>
    <row r="358" customFormat="false" ht="15" hidden="false" customHeight="false" outlineLevel="0" collapsed="false">
      <c r="A358" s="32" t="s">
        <v>444</v>
      </c>
      <c r="B358" s="32" t="s">
        <v>616</v>
      </c>
      <c r="C358" s="32" t="s">
        <v>616</v>
      </c>
      <c r="D358" s="66" t="n">
        <v>281</v>
      </c>
      <c r="E358" s="66" t="n">
        <v>281</v>
      </c>
      <c r="F358" s="75" t="n">
        <f aca="false">IF(E358="","",D358-E358)</f>
        <v>0</v>
      </c>
      <c r="G358" s="66" t="n">
        <v>326</v>
      </c>
      <c r="H358" s="66" t="n">
        <v>310</v>
      </c>
      <c r="I358" s="75" t="n">
        <f aca="false">IF(H358="","",G358-H358)</f>
        <v>16</v>
      </c>
      <c r="J358" s="47" t="n">
        <f aca="false">IF(OR(D358="",D358+G358=0),"",D358/(D358+G358))</f>
        <v>0.462932454695222</v>
      </c>
      <c r="K358" s="47" t="n">
        <f aca="false">IF(E358="","",E358/(E358+H358))</f>
        <v>0.475465313028765</v>
      </c>
      <c r="L358" s="76" t="n">
        <f aca="false">IF(OR(K358="",J358=""),"",(J358-K358)*100)</f>
        <v>-1.25328583335424</v>
      </c>
      <c r="M358" s="36" t="n">
        <v>2.96222615270983</v>
      </c>
      <c r="N358" s="36" t="n">
        <v>1.3179649132716</v>
      </c>
      <c r="O358" s="36" t="n">
        <f aca="false">SQRT(M358^2+N358^2)</f>
        <v>3.2421929758133</v>
      </c>
      <c r="P358" s="47" t="n">
        <f aca="false">IF(J358="","",MAX(0,J358-1.96*O358/100))</f>
        <v>0.399385472369282</v>
      </c>
      <c r="Q358" s="47" t="n">
        <f aca="false">IF(J358="","",MIN(1,J358+1.96*O358/100))</f>
        <v>0.526479437021163</v>
      </c>
      <c r="R358" s="32" t="str">
        <f aca="false">IF(L358="","",IF(ABS(L358)&lt;=O358,"Yes","No"))</f>
        <v>Yes</v>
      </c>
      <c r="S358" s="32" t="str">
        <f aca="false">IF(L358="","",IF(ABS(L358)&lt;=1.96*O358,"Yes","No"))</f>
        <v>Yes</v>
      </c>
      <c r="T358" s="66" t="n">
        <f aca="false">IF(D358="","",ROUND(SQRT(((D358+G358)*O358/100)^2+(J358*(D358+G358)*0.14577)^2),0))</f>
        <v>45</v>
      </c>
      <c r="U358" s="32"/>
    </row>
    <row r="359" customFormat="false" ht="15" hidden="false" customHeight="false" outlineLevel="0" collapsed="false">
      <c r="A359" s="32" t="s">
        <v>444</v>
      </c>
      <c r="B359" s="32" t="s">
        <v>617</v>
      </c>
      <c r="C359" s="32" t="s">
        <v>618</v>
      </c>
      <c r="D359" s="66" t="n">
        <v>492</v>
      </c>
      <c r="E359" s="66" t="n">
        <v>514</v>
      </c>
      <c r="F359" s="75" t="n">
        <f aca="false">IF(E359="","",D359-E359)</f>
        <v>-22</v>
      </c>
      <c r="G359" s="66" t="n">
        <v>706</v>
      </c>
      <c r="H359" s="66" t="n">
        <v>713</v>
      </c>
      <c r="I359" s="75" t="n">
        <f aca="false">IF(H359="","",G359-H359)</f>
        <v>-7</v>
      </c>
      <c r="J359" s="47" t="n">
        <f aca="false">IF(OR(D359="",D359+G359=0),"",D359/(D359+G359))</f>
        <v>0.410684474123539</v>
      </c>
      <c r="K359" s="47" t="n">
        <f aca="false">IF(E359="","",E359/(E359+H359))</f>
        <v>0.418907905460473</v>
      </c>
      <c r="L359" s="76" t="n">
        <f aca="false">IF(OR(K359="",J359=""),"",(J359-K359)*100)</f>
        <v>-0.822343133693343</v>
      </c>
      <c r="M359" s="36" t="n">
        <v>2.22450398566879</v>
      </c>
      <c r="N359" s="36" t="n">
        <v>1.3179649132716</v>
      </c>
      <c r="O359" s="36" t="n">
        <f aca="false">SQRT(M359^2+N359^2)</f>
        <v>2.58562361817635</v>
      </c>
      <c r="P359" s="47" t="n">
        <f aca="false">IF(J359="","",MAX(0,J359-1.96*O359/100))</f>
        <v>0.360006251207283</v>
      </c>
      <c r="Q359" s="47" t="n">
        <f aca="false">IF(J359="","",MIN(1,J359+1.96*O359/100))</f>
        <v>0.461362697039796</v>
      </c>
      <c r="R359" s="32" t="str">
        <f aca="false">IF(L359="","",IF(ABS(L359)&lt;=O359,"Yes","No"))</f>
        <v>Yes</v>
      </c>
      <c r="S359" s="32" t="str">
        <f aca="false">IF(L359="","",IF(ABS(L359)&lt;=1.96*O359,"Yes","No"))</f>
        <v>Yes</v>
      </c>
      <c r="T359" s="66" t="n">
        <f aca="false">IF(D359="","",ROUND(SQRT(((D359+G359)*O359/100)^2+(J359*(D359+G359)*0.07717)^2),0))</f>
        <v>49</v>
      </c>
      <c r="U359" s="32"/>
    </row>
    <row r="360" customFormat="false" ht="15" hidden="false" customHeight="false" outlineLevel="0" collapsed="false">
      <c r="A360" s="32" t="s">
        <v>444</v>
      </c>
      <c r="B360" s="32" t="s">
        <v>617</v>
      </c>
      <c r="C360" s="32" t="s">
        <v>619</v>
      </c>
      <c r="D360" s="66" t="n">
        <v>414</v>
      </c>
      <c r="E360" s="66" t="n">
        <v>425</v>
      </c>
      <c r="F360" s="75" t="n">
        <f aca="false">IF(E360="","",D360-E360)</f>
        <v>-11</v>
      </c>
      <c r="G360" s="66" t="n">
        <v>671</v>
      </c>
      <c r="H360" s="66" t="n">
        <v>656</v>
      </c>
      <c r="I360" s="75" t="n">
        <f aca="false">IF(H360="","",G360-H360)</f>
        <v>15</v>
      </c>
      <c r="J360" s="47" t="n">
        <f aca="false">IF(OR(D360="",D360+G360=0),"",D360/(D360+G360))</f>
        <v>0.381566820276498</v>
      </c>
      <c r="K360" s="47" t="n">
        <f aca="false">IF(E360="","",E360/(E360+H360))</f>
        <v>0.393154486586494</v>
      </c>
      <c r="L360" s="76" t="n">
        <f aca="false">IF(OR(K360="",J360=""),"",(J360-K360)*100)</f>
        <v>-1.15876663099963</v>
      </c>
      <c r="M360" s="36" t="n">
        <v>2.22830071896239</v>
      </c>
      <c r="N360" s="36" t="n">
        <v>1.3179649132716</v>
      </c>
      <c r="O360" s="36" t="n">
        <f aca="false">SQRT(M360^2+N360^2)</f>
        <v>2.58889080626111</v>
      </c>
      <c r="P360" s="47" t="n">
        <f aca="false">IF(J360="","",MAX(0,J360-1.96*O360/100))</f>
        <v>0.33082456047378</v>
      </c>
      <c r="Q360" s="47" t="n">
        <f aca="false">IF(J360="","",MIN(1,J360+1.96*O360/100))</f>
        <v>0.432309080079216</v>
      </c>
      <c r="R360" s="32" t="str">
        <f aca="false">IF(L360="","",IF(ABS(L360)&lt;=O360,"Yes","No"))</f>
        <v>Yes</v>
      </c>
      <c r="S360" s="32" t="str">
        <f aca="false">IF(L360="","",IF(ABS(L360)&lt;=1.96*O360,"Yes","No"))</f>
        <v>Yes</v>
      </c>
      <c r="T360" s="66" t="n">
        <f aca="false">IF(D360="","",ROUND(SQRT(((D360+G360)*O360/100)^2+(J360*(D360+G360)*0.09272)^2),0))</f>
        <v>48</v>
      </c>
      <c r="U360" s="32"/>
    </row>
    <row r="361" customFormat="false" ht="15" hidden="false" customHeight="false" outlineLevel="0" collapsed="false">
      <c r="A361" s="32" t="s">
        <v>444</v>
      </c>
      <c r="B361" s="32" t="s">
        <v>617</v>
      </c>
      <c r="C361" s="32" t="s">
        <v>620</v>
      </c>
      <c r="D361" s="66" t="n">
        <v>564</v>
      </c>
      <c r="E361" s="66" t="n">
        <v>624</v>
      </c>
      <c r="F361" s="75" t="n">
        <f aca="false">IF(E361="","",D361-E361)</f>
        <v>-60</v>
      </c>
      <c r="G361" s="66" t="n">
        <v>656</v>
      </c>
      <c r="H361" s="66" t="n">
        <v>618</v>
      </c>
      <c r="I361" s="75" t="n">
        <f aca="false">IF(H361="","",G361-H361)</f>
        <v>38</v>
      </c>
      <c r="J361" s="47" t="n">
        <f aca="false">IF(OR(D361="",D361+G361=0),"",D361/(D361+G361))</f>
        <v>0.462295081967213</v>
      </c>
      <c r="K361" s="47" t="n">
        <f aca="false">IF(E361="","",E361/(E361+H361))</f>
        <v>0.502415458937198</v>
      </c>
      <c r="L361" s="76" t="n">
        <f aca="false">IF(OR(K361="",J361=""),"",(J361-K361)*100)</f>
        <v>-4.01203769699849</v>
      </c>
      <c r="M361" s="36" t="n">
        <v>2.22450398566879</v>
      </c>
      <c r="N361" s="36" t="n">
        <v>1.3179649132716</v>
      </c>
      <c r="O361" s="36" t="n">
        <f aca="false">SQRT(M361^2+N361^2)</f>
        <v>2.58562361817635</v>
      </c>
      <c r="P361" s="47" t="n">
        <f aca="false">IF(J361="","",MAX(0,J361-1.96*O361/100))</f>
        <v>0.411616859050957</v>
      </c>
      <c r="Q361" s="47" t="n">
        <f aca="false">IF(J361="","",MIN(1,J361+1.96*O361/100))</f>
        <v>0.51297330488347</v>
      </c>
      <c r="R361" s="32" t="str">
        <f aca="false">IF(L361="","",IF(ABS(L361)&lt;=O361,"Yes","No"))</f>
        <v>No</v>
      </c>
      <c r="S361" s="32" t="str">
        <f aca="false">IF(L361="","",IF(ABS(L361)&lt;=1.96*O361,"Yes","No"))</f>
        <v>Yes</v>
      </c>
      <c r="T361" s="66" t="n">
        <f aca="false">IF(D361="","",ROUND(SQRT(((D361+G361)*O361/100)^2+(J361*(D361+G361)*0.07717)^2),0))</f>
        <v>54</v>
      </c>
      <c r="U361" s="32"/>
    </row>
    <row r="362" customFormat="false" ht="15" hidden="false" customHeight="false" outlineLevel="0" collapsed="false">
      <c r="A362" s="32" t="s">
        <v>444</v>
      </c>
      <c r="B362" s="32" t="s">
        <v>617</v>
      </c>
      <c r="C362" s="32" t="s">
        <v>621</v>
      </c>
      <c r="D362" s="66" t="n">
        <v>287</v>
      </c>
      <c r="E362" s="66" t="n">
        <v>284</v>
      </c>
      <c r="F362" s="75" t="n">
        <f aca="false">IF(E362="","",D362-E362)</f>
        <v>3</v>
      </c>
      <c r="G362" s="66" t="n">
        <v>408</v>
      </c>
      <c r="H362" s="66" t="n">
        <v>414</v>
      </c>
      <c r="I362" s="75" t="n">
        <f aca="false">IF(H362="","",G362-H362)</f>
        <v>-6</v>
      </c>
      <c r="J362" s="47" t="n">
        <f aca="false">IF(OR(D362="",D362+G362=0),"",D362/(D362+G362))</f>
        <v>0.41294964028777</v>
      </c>
      <c r="K362" s="47" t="n">
        <f aca="false">IF(E362="","",E362/(E362+H362))</f>
        <v>0.406876790830946</v>
      </c>
      <c r="L362" s="76" t="n">
        <f aca="false">IF(OR(K362="",J362=""),"",(J362-K362)*100)</f>
        <v>0.607284945682418</v>
      </c>
      <c r="M362" s="36" t="n">
        <v>2.96222615270983</v>
      </c>
      <c r="N362" s="36" t="n">
        <v>1.3179649132716</v>
      </c>
      <c r="O362" s="36" t="n">
        <f aca="false">SQRT(M362^2+N362^2)</f>
        <v>3.2421929758133</v>
      </c>
      <c r="P362" s="47" t="n">
        <f aca="false">IF(J362="","",MAX(0,J362-1.96*O362/100))</f>
        <v>0.349402657961829</v>
      </c>
      <c r="Q362" s="47" t="n">
        <f aca="false">IF(J362="","",MIN(1,J362+1.96*O362/100))</f>
        <v>0.47649662261371</v>
      </c>
      <c r="R362" s="32" t="str">
        <f aca="false">IF(L362="","",IF(ABS(L362)&lt;=O362,"Yes","No"))</f>
        <v>Yes</v>
      </c>
      <c r="S362" s="32" t="str">
        <f aca="false">IF(L362="","",IF(ABS(L362)&lt;=1.96*O362,"Yes","No"))</f>
        <v>Yes</v>
      </c>
      <c r="T362" s="66" t="n">
        <f aca="false">IF(D362="","",ROUND(SQRT(((D362+G362)*O362/100)^2+(J362*(D362+G362)*0.14577)^2),0))</f>
        <v>48</v>
      </c>
      <c r="U362" s="32"/>
    </row>
    <row r="363" customFormat="false" ht="15" hidden="false" customHeight="false" outlineLevel="0" collapsed="false">
      <c r="A363" s="32" t="s">
        <v>444</v>
      </c>
      <c r="B363" s="32" t="s">
        <v>622</v>
      </c>
      <c r="C363" s="32" t="s">
        <v>623</v>
      </c>
      <c r="D363" s="66" t="n">
        <v>637</v>
      </c>
      <c r="E363" s="66" t="n">
        <v>648</v>
      </c>
      <c r="F363" s="75" t="n">
        <f aca="false">IF(E363="","",D363-E363)</f>
        <v>-11</v>
      </c>
      <c r="G363" s="66" t="n">
        <v>445</v>
      </c>
      <c r="H363" s="66" t="n">
        <v>462</v>
      </c>
      <c r="I363" s="75" t="n">
        <f aca="false">IF(H363="","",G363-H363)</f>
        <v>-17</v>
      </c>
      <c r="J363" s="47" t="n">
        <f aca="false">IF(OR(D363="",D363+G363=0),"",D363/(D363+G363))</f>
        <v>0.588724584103512</v>
      </c>
      <c r="K363" s="47" t="n">
        <f aca="false">IF(E363="","",E363/(E363+H363))</f>
        <v>0.583783783783784</v>
      </c>
      <c r="L363" s="76" t="n">
        <f aca="false">IF(OR(K363="",J363=""),"",(J363-K363)*100)</f>
        <v>0.494080031972821</v>
      </c>
      <c r="M363" s="36" t="n">
        <v>2.22830071896239</v>
      </c>
      <c r="N363" s="36" t="n">
        <v>1.3179649132716</v>
      </c>
      <c r="O363" s="36" t="n">
        <f aca="false">SQRT(M363^2+N363^2)</f>
        <v>2.58889080626111</v>
      </c>
      <c r="P363" s="47" t="n">
        <f aca="false">IF(J363="","",MAX(0,J363-1.96*O363/100))</f>
        <v>0.537982324300794</v>
      </c>
      <c r="Q363" s="47" t="n">
        <f aca="false">IF(J363="","",MIN(1,J363+1.96*O363/100))</f>
        <v>0.63946684390623</v>
      </c>
      <c r="R363" s="32" t="str">
        <f aca="false">IF(L363="","",IF(ABS(L363)&lt;=O363,"Yes","No"))</f>
        <v>Yes</v>
      </c>
      <c r="S363" s="32" t="str">
        <f aca="false">IF(L363="","",IF(ABS(L363)&lt;=1.96*O363,"Yes","No"))</f>
        <v>Yes</v>
      </c>
      <c r="T363" s="66" t="n">
        <f aca="false">IF(D363="","",ROUND(SQRT(((D363+G363)*O363/100)^2+(J363*(D363+G363)*0.09272)^2),0))</f>
        <v>65</v>
      </c>
      <c r="U363" s="32"/>
    </row>
    <row r="364" customFormat="false" ht="15" hidden="false" customHeight="false" outlineLevel="0" collapsed="false">
      <c r="A364" s="32" t="s">
        <v>444</v>
      </c>
      <c r="B364" s="32" t="s">
        <v>622</v>
      </c>
      <c r="C364" s="32" t="s">
        <v>624</v>
      </c>
      <c r="D364" s="66" t="n">
        <v>506</v>
      </c>
      <c r="E364" s="66" t="n">
        <v>491</v>
      </c>
      <c r="F364" s="75" t="n">
        <f aca="false">IF(E364="","",D364-E364)</f>
        <v>15</v>
      </c>
      <c r="G364" s="66" t="n">
        <v>377</v>
      </c>
      <c r="H364" s="66" t="n">
        <v>402</v>
      </c>
      <c r="I364" s="75" t="n">
        <f aca="false">IF(H364="","",G364-H364)</f>
        <v>-25</v>
      </c>
      <c r="J364" s="47" t="n">
        <f aca="false">IF(OR(D364="",D364+G364=0),"",D364/(D364+G364))</f>
        <v>0.573046432616082</v>
      </c>
      <c r="K364" s="47" t="n">
        <f aca="false">IF(E364="","",E364/(E364+H364))</f>
        <v>0.5498320268757</v>
      </c>
      <c r="L364" s="76" t="n">
        <f aca="false">IF(OR(K364="",J364=""),"",(J364-K364)*100)</f>
        <v>2.32144057403817</v>
      </c>
      <c r="M364" s="36" t="n">
        <v>2.22830071896239</v>
      </c>
      <c r="N364" s="36" t="n">
        <v>1.3179649132716</v>
      </c>
      <c r="O364" s="36" t="n">
        <f aca="false">SQRT(M364^2+N364^2)</f>
        <v>2.58889080626111</v>
      </c>
      <c r="P364" s="47" t="n">
        <f aca="false">IF(J364="","",MAX(0,J364-1.96*O364/100))</f>
        <v>0.522304172813364</v>
      </c>
      <c r="Q364" s="47" t="n">
        <f aca="false">IF(J364="","",MIN(1,J364+1.96*O364/100))</f>
        <v>0.623788692418799</v>
      </c>
      <c r="R364" s="32" t="str">
        <f aca="false">IF(L364="","",IF(ABS(L364)&lt;=O364,"Yes","No"))</f>
        <v>Yes</v>
      </c>
      <c r="S364" s="32" t="str">
        <f aca="false">IF(L364="","",IF(ABS(L364)&lt;=1.96*O364,"Yes","No"))</f>
        <v>Yes</v>
      </c>
      <c r="T364" s="66" t="n">
        <f aca="false">IF(D364="","",ROUND(SQRT(((D364+G364)*O364/100)^2+(J364*(D364+G364)*0.09272)^2),0))</f>
        <v>52</v>
      </c>
      <c r="U364" s="32"/>
    </row>
    <row r="365" customFormat="false" ht="15" hidden="false" customHeight="false" outlineLevel="0" collapsed="false">
      <c r="A365" s="32" t="s">
        <v>444</v>
      </c>
      <c r="B365" s="32" t="s">
        <v>622</v>
      </c>
      <c r="C365" s="32" t="s">
        <v>625</v>
      </c>
      <c r="D365" s="66" t="n">
        <v>768</v>
      </c>
      <c r="E365" s="66" t="n">
        <v>758</v>
      </c>
      <c r="F365" s="75" t="n">
        <f aca="false">IF(E365="","",D365-E365)</f>
        <v>10</v>
      </c>
      <c r="G365" s="66" t="n">
        <v>672</v>
      </c>
      <c r="H365" s="66" t="n">
        <v>674</v>
      </c>
      <c r="I365" s="75" t="n">
        <f aca="false">IF(H365="","",G365-H365)</f>
        <v>-2</v>
      </c>
      <c r="J365" s="47" t="n">
        <f aca="false">IF(OR(D365="",D365+G365=0),"",D365/(D365+G365))</f>
        <v>0.533333333333333</v>
      </c>
      <c r="K365" s="47" t="n">
        <f aca="false">IF(E365="","",E365/(E365+H365))</f>
        <v>0.529329608938548</v>
      </c>
      <c r="L365" s="76" t="n">
        <f aca="false">IF(OR(K365="",J365=""),"",(J365-K365)*100)</f>
        <v>0.40037243947858</v>
      </c>
      <c r="M365" s="36" t="n">
        <v>2.22450398566879</v>
      </c>
      <c r="N365" s="36" t="n">
        <v>1.3179649132716</v>
      </c>
      <c r="O365" s="36" t="n">
        <f aca="false">SQRT(M365^2+N365^2)</f>
        <v>2.58562361817635</v>
      </c>
      <c r="P365" s="47" t="n">
        <f aca="false">IF(J365="","",MAX(0,J365-1.96*O365/100))</f>
        <v>0.482655110417077</v>
      </c>
      <c r="Q365" s="47" t="n">
        <f aca="false">IF(J365="","",MIN(1,J365+1.96*O365/100))</f>
        <v>0.58401155624959</v>
      </c>
      <c r="R365" s="32" t="str">
        <f aca="false">IF(L365="","",IF(ABS(L365)&lt;=O365,"Yes","No"))</f>
        <v>Yes</v>
      </c>
      <c r="S365" s="32" t="str">
        <f aca="false">IF(L365="","",IF(ABS(L365)&lt;=1.96*O365,"Yes","No"))</f>
        <v>Yes</v>
      </c>
      <c r="T365" s="66" t="n">
        <f aca="false">IF(D365="","",ROUND(SQRT(((D365+G365)*O365/100)^2+(J365*(D365+G365)*0.07717)^2),0))</f>
        <v>70</v>
      </c>
      <c r="U365" s="32"/>
    </row>
    <row r="366" customFormat="false" ht="15" hidden="false" customHeight="false" outlineLevel="0" collapsed="false">
      <c r="A366" s="32" t="s">
        <v>444</v>
      </c>
      <c r="B366" s="32" t="s">
        <v>626</v>
      </c>
      <c r="C366" s="32" t="s">
        <v>626</v>
      </c>
      <c r="D366" s="66" t="n">
        <v>635</v>
      </c>
      <c r="E366" s="66" t="n">
        <v>634</v>
      </c>
      <c r="F366" s="75" t="n">
        <f aca="false">IF(E366="","",D366-E366)</f>
        <v>1</v>
      </c>
      <c r="G366" s="66" t="n">
        <v>891</v>
      </c>
      <c r="H366" s="66" t="n">
        <v>856</v>
      </c>
      <c r="I366" s="75" t="n">
        <f aca="false">IF(H366="","",G366-H366)</f>
        <v>35</v>
      </c>
      <c r="J366" s="47" t="n">
        <f aca="false">IF(OR(D366="",D366+G366=0),"",D366/(D366+G366))</f>
        <v>0.416120576671035</v>
      </c>
      <c r="K366" s="47" t="n">
        <f aca="false">IF(E366="","",E366/(E366+H366))</f>
        <v>0.425503355704698</v>
      </c>
      <c r="L366" s="76" t="n">
        <f aca="false">IF(OR(K366="",J366=""),"",(J366-K366)*100)</f>
        <v>-0.938277903366258</v>
      </c>
      <c r="M366" s="36" t="n">
        <v>2.22450398566879</v>
      </c>
      <c r="N366" s="36" t="n">
        <v>1.3179649132716</v>
      </c>
      <c r="O366" s="36" t="n">
        <f aca="false">SQRT(M366^2+N366^2)</f>
        <v>2.58562361817635</v>
      </c>
      <c r="P366" s="47" t="n">
        <f aca="false">IF(J366="","",MAX(0,J366-1.96*O366/100))</f>
        <v>0.365442353754779</v>
      </c>
      <c r="Q366" s="47" t="n">
        <f aca="false">IF(J366="","",MIN(1,J366+1.96*O366/100))</f>
        <v>0.466798799587292</v>
      </c>
      <c r="R366" s="32" t="str">
        <f aca="false">IF(L366="","",IF(ABS(L366)&lt;=O366,"Yes","No"))</f>
        <v>Yes</v>
      </c>
      <c r="S366" s="32" t="str">
        <f aca="false">IF(L366="","",IF(ABS(L366)&lt;=1.96*O366,"Yes","No"))</f>
        <v>Yes</v>
      </c>
      <c r="T366" s="66" t="n">
        <f aca="false">IF(D366="","",ROUND(SQRT(((D366+G366)*O366/100)^2+(J366*(D366+G366)*0.07717)^2),0))</f>
        <v>63</v>
      </c>
      <c r="U366" s="32"/>
    </row>
    <row r="368" customFormat="false" ht="15" hidden="false" customHeight="false" outlineLevel="0" collapsed="false">
      <c r="A368" s="20" t="s">
        <v>763</v>
      </c>
      <c r="B368" s="44"/>
      <c r="C368" s="44"/>
      <c r="D368" s="77" t="n">
        <f aca="false">SUMIF(E2:E366,"&lt;&gt;",D2:D366)</f>
        <v>193355</v>
      </c>
      <c r="E368" s="77" t="n">
        <f aca="false">SUM(E2:E366)</f>
        <v>195077</v>
      </c>
      <c r="F368" s="78" t="n">
        <f aca="false">D368-E368</f>
        <v>-1722</v>
      </c>
      <c r="G368" s="77" t="n">
        <f aca="false">SUMIF(H2:H366,"&lt;&gt;",G2:G366)</f>
        <v>200563</v>
      </c>
      <c r="H368" s="77" t="n">
        <f aca="false">SUM(H2:H366)</f>
        <v>200918</v>
      </c>
      <c r="I368" s="78" t="n">
        <f aca="false">G368-H368</f>
        <v>-355</v>
      </c>
      <c r="J368" s="46" t="n">
        <f aca="false">D368/(D368+G368)</f>
        <v>0.490850887748212</v>
      </c>
      <c r="K368" s="46" t="n">
        <f aca="false">E368/(E368+H368)</f>
        <v>0.492624906880137</v>
      </c>
      <c r="L368" s="79" t="n">
        <f aca="false">(J368-K368)*100</f>
        <v>-0.177401913192582</v>
      </c>
      <c r="M368" s="45" t="n">
        <v>0</v>
      </c>
      <c r="N368" s="45" t="n">
        <v>1.3179649132716</v>
      </c>
      <c r="O368" s="45" t="n">
        <f aca="false">SQRT(M368^2+N368^2)</f>
        <v>1.3179649132716</v>
      </c>
      <c r="P368" s="46" t="n">
        <f aca="false">J368-1.96*O368/100</f>
        <v>0.465018775448088</v>
      </c>
      <c r="Q368" s="46" t="n">
        <f aca="false">J368+1.96*O368/100</f>
        <v>0.516683000048335</v>
      </c>
      <c r="R368" s="44" t="str">
        <f aca="false">IF(ABS(L368)&lt;=O368,"Yes","No")</f>
        <v>Yes</v>
      </c>
      <c r="S368" s="44" t="str">
        <f aca="false">IF(ABS(L368)&lt;=1.96*O368,"Yes","No")</f>
        <v>Yes</v>
      </c>
      <c r="T368" s="77" t="n">
        <f aca="false">ROUND(SQRT(((D368+G368)*O368/100)^2+(J368*(D368+G368)*0.04477)^2),0)</f>
        <v>10094</v>
      </c>
    </row>
    <row r="369" customFormat="false" ht="15" hidden="false" customHeight="false" outlineLevel="0" collapsed="false">
      <c r="A369" s="20" t="s">
        <v>764</v>
      </c>
      <c r="B369" s="44"/>
      <c r="C369" s="44"/>
      <c r="D369" s="77" t="n">
        <f aca="false">SUM(D2:D366)</f>
        <v>196266</v>
      </c>
      <c r="E369" s="77"/>
      <c r="F369" s="78"/>
      <c r="G369" s="77" t="n">
        <f aca="false">SUM(G2:G366)</f>
        <v>202054</v>
      </c>
      <c r="H369" s="77"/>
      <c r="I369" s="78"/>
      <c r="J369" s="46" t="n">
        <f aca="false">D369/(D369+G369)</f>
        <v>0.492734484836313</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28.5546218487395</v>
      </c>
    </row>
    <row r="372" customFormat="false" ht="15" hidden="false" customHeight="false" outlineLevel="0" collapsed="false">
      <c r="A372" s="2" t="s">
        <v>766</v>
      </c>
      <c r="F372" s="80" t="n">
        <f aca="false">(SUMIF(I2:I366,"&gt;0")-SUMIF(I2:I366,"&lt;0"))/COUNT(I2:I366)</f>
        <v>26.1036414565826</v>
      </c>
    </row>
    <row r="373" customFormat="false" ht="15" hidden="false" customHeight="false" outlineLevel="0" collapsed="false">
      <c r="A373" s="2" t="s">
        <v>767</v>
      </c>
      <c r="F373" s="81" t="n">
        <f aca="false">(SUMIF(L2:L366,"&gt;0")-SUMIF(L2:L366,"&lt;0"))/COUNT(L2:L366)</f>
        <v>2.00816798410645</v>
      </c>
    </row>
    <row r="374" customFormat="false" ht="15" hidden="false" customHeight="false" outlineLevel="0" collapsed="false">
      <c r="A374" s="5" t="s">
        <v>768</v>
      </c>
      <c r="F374" s="82" t="n">
        <f aca="false">SQRT(SUMSQ(L2:L366)/COUNT(L2:L366))</f>
        <v>2.76157954885124</v>
      </c>
    </row>
    <row r="375" customFormat="false" ht="15" hidden="false" customHeight="false" outlineLevel="0" collapsed="false">
      <c r="A375" s="5" t="s">
        <v>769</v>
      </c>
      <c r="F375" s="83" t="n">
        <f aca="false">L368</f>
        <v>-0.177401913192582</v>
      </c>
    </row>
    <row r="376" customFormat="false" ht="15" hidden="false" customHeight="false" outlineLevel="0" collapsed="false">
      <c r="A376" s="5" t="s">
        <v>770</v>
      </c>
      <c r="F376" s="82" t="n">
        <f aca="false">SQRT((SUMSQ(L2:L366)-2*L368*SUM(L2:L366)+COUNT(L2:L366)*L368^2)/COUNT(L2:L366))</f>
        <v>2.78732682426442</v>
      </c>
    </row>
    <row r="377" customFormat="false" ht="15" hidden="false" customHeight="false" outlineLevel="0" collapsed="false">
      <c r="A377" s="2" t="s">
        <v>771</v>
      </c>
      <c r="F377" s="84" t="n">
        <f aca="false">D368/E368-1</f>
        <v>-0.00882728358545604</v>
      </c>
    </row>
    <row r="378" customFormat="false" ht="15" hidden="false" customHeight="false" outlineLevel="0" collapsed="false">
      <c r="A378" s="5" t="s">
        <v>772</v>
      </c>
      <c r="F378" s="85" t="n">
        <f aca="false">G368/H368-1</f>
        <v>-0.00176688997501473</v>
      </c>
    </row>
    <row r="379" customFormat="false" ht="15" hidden="false" customHeight="false" outlineLevel="0" collapsed="false">
      <c r="A379" s="2" t="s">
        <v>773</v>
      </c>
      <c r="F379" s="84" t="n">
        <f aca="false">(D368+G368)/(E368+H368)-1</f>
        <v>-0.00524501571989544</v>
      </c>
    </row>
    <row r="380" customFormat="false" ht="15" hidden="false" customHeight="false" outlineLevel="0" collapsed="false">
      <c r="A380" s="2" t="s">
        <v>774</v>
      </c>
      <c r="F380" s="81" t="n">
        <f aca="false">AVERAGE(O2:O366)</f>
        <v>2.8061627726694</v>
      </c>
    </row>
    <row r="381" customFormat="false" ht="15" hidden="false" customHeight="false" outlineLevel="0" collapsed="false">
      <c r="A381" s="5" t="s">
        <v>775</v>
      </c>
      <c r="F381" s="86" t="n">
        <f aca="false">COUNTIF(R2:R366,"Yes")/(COUNTIF(R2:R366,"Yes")+COUNTIF(R2:R366,"No"))</f>
        <v>0.767507002801121</v>
      </c>
    </row>
    <row r="382" customFormat="false" ht="15" hidden="false" customHeight="false" outlineLevel="0" collapsed="false">
      <c r="A382" s="5" t="s">
        <v>776</v>
      </c>
      <c r="F382" s="86" t="n">
        <f aca="false">COUNTIF(S2:S366,"Yes")/(COUNTIF(S2:S366,"Yes")+COUNTIF(S2:S366,"No"))</f>
        <v>0.943977591036415</v>
      </c>
    </row>
    <row r="383" customFormat="false" ht="15" hidden="false" customHeight="false" outlineLevel="0" collapsed="false">
      <c r="A383" s="2" t="s">
        <v>777</v>
      </c>
      <c r="F383" s="87" t="n">
        <f aca="false">COUNTIFS(L2:L366,"&gt;=-3",L2:L366,"&lt;=3")/COUNT(L2:L366)</f>
        <v>0.801120448179272</v>
      </c>
    </row>
    <row r="384" customFormat="false" ht="15" hidden="false" customHeight="false" outlineLevel="0" collapsed="false">
      <c r="A384" s="2" t="s">
        <v>778</v>
      </c>
      <c r="F384" s="88" t="n">
        <f aca="false">COUNT(E2:E366)</f>
        <v>357</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-1023.18193159005</v>
      </c>
    </row>
    <row r="388" customFormat="false" ht="15" hidden="false" customHeight="false" outlineLevel="0" collapsed="false">
      <c r="A388" s="2" t="s">
        <v>782</v>
      </c>
      <c r="F388" s="89" t="n">
        <f aca="false">F368-((D368+G368)-(E368+H368))*K368</f>
        <v>-698.818068409955</v>
      </c>
    </row>
    <row r="389" customFormat="false" ht="15" hidden="false" customHeight="false" outlineLevel="0" collapsed="false">
      <c r="A389" s="2" t="s">
        <v>783</v>
      </c>
      <c r="F389" s="89" t="n">
        <f aca="false">((D368+G368)-(E368+H368))*(1-K368)</f>
        <v>-1053.81806840995</v>
      </c>
    </row>
    <row r="390" customFormat="false" ht="15" hidden="false" customHeight="false" outlineLevel="0" collapsed="false">
      <c r="A390" s="2" t="s">
        <v>784</v>
      </c>
      <c r="F390" s="89" t="n">
        <f aca="false">I368-((D368+G368)-(E368+H368))*(1-K368)</f>
        <v>698.818068409955</v>
      </c>
    </row>
    <row r="391" customFormat="false" ht="15" hidden="false" customHeight="false" outlineLevel="0" collapsed="false">
      <c r="A391" s="2" t="s">
        <v>785</v>
      </c>
      <c r="F391" s="84" t="n">
        <f aca="false">(F368-((D368+G368)-(E368+H368))*K368)/E368</f>
        <v>-0.00358226786556055</v>
      </c>
    </row>
    <row r="392" customFormat="false" ht="15" hidden="false" customHeight="false" outlineLevel="0" collapsed="false">
      <c r="A392" s="2" t="s">
        <v>786</v>
      </c>
      <c r="F392" s="84" t="n">
        <f aca="false">(I368-((D368+G368)-(E368+H368))*(1-K368))/H368</f>
        <v>0.00347812574488077</v>
      </c>
    </row>
    <row r="394" customFormat="false" ht="15" hidden="false" customHeight="false" outlineLevel="0" collapsed="false">
      <c r="U394" s="5" t="s">
        <v>162</v>
      </c>
    </row>
    <row r="395" customFormat="false" ht="28.35" hidden="false" customHeight="false" outlineLevel="0" collapsed="false">
      <c r="U395" s="74" t="s">
        <v>787</v>
      </c>
    </row>
    <row r="396" customFormat="false" ht="15" hidden="false" customHeight="false" outlineLevel="0" collapsed="false">
      <c r="U396" s="74" t="s">
        <v>788</v>
      </c>
    </row>
    <row r="397" customFormat="false" ht="68.65" hidden="false" customHeight="false" outlineLevel="0" collapsed="false">
      <c r="U397" s="74" t="s">
        <v>796</v>
      </c>
    </row>
    <row r="398" customFormat="false" ht="15" hidden="false" customHeight="false" outlineLevel="0" collapsed="false">
      <c r="U398" s="74" t="s">
        <v>790</v>
      </c>
    </row>
    <row r="399" customFormat="false" ht="41.75" hidden="false" customHeight="false" outlineLevel="0" collapsed="false">
      <c r="U399" s="74" t="s">
        <v>791</v>
      </c>
    </row>
    <row r="400" customFormat="false" ht="28.35" hidden="false" customHeight="false" outlineLevel="0" collapsed="false">
      <c r="U400" s="74" t="s">
        <v>792</v>
      </c>
    </row>
    <row r="401" customFormat="false" ht="28.35" hidden="false" customHeight="false" outlineLevel="0" collapsed="false">
      <c r="U401" s="74" t="s">
        <v>793</v>
      </c>
    </row>
    <row r="402" customFormat="false" ht="41.75" hidden="false" customHeight="false" outlineLevel="0" collapsed="false">
      <c r="U402" s="74" t="s">
        <v>794</v>
      </c>
    </row>
    <row r="403" customFormat="false" ht="28.35" hidden="false" customHeight="false" outlineLevel="0" collapsed="false">
      <c r="U403" s="74" t="s">
        <v>795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748</v>
      </c>
      <c r="H1" s="8" t="s">
        <v>749</v>
      </c>
      <c r="I1" s="8" t="s">
        <v>750</v>
      </c>
      <c r="J1" s="8" t="s">
        <v>751</v>
      </c>
      <c r="K1" s="8" t="s">
        <v>752</v>
      </c>
      <c r="L1" s="8" t="s">
        <v>753</v>
      </c>
      <c r="M1" s="8" t="s">
        <v>754</v>
      </c>
      <c r="N1" s="8" t="s">
        <v>755</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158</v>
      </c>
      <c r="E2" s="66" t="n">
        <v>181</v>
      </c>
      <c r="F2" s="75" t="n">
        <f aca="false">IF(E2="","",D2-E2)</f>
        <v>-23</v>
      </c>
      <c r="G2" s="66" t="n">
        <v>280</v>
      </c>
      <c r="H2" s="66" t="n">
        <v>284</v>
      </c>
      <c r="I2" s="75" t="n">
        <f aca="false">IF(H2="","",G2-H2)</f>
        <v>-4</v>
      </c>
      <c r="J2" s="47" t="n">
        <f aca="false">IF(OR(D2="",D2+G2=0),"",D2/(D2+G2))</f>
        <v>0.360730593607306</v>
      </c>
      <c r="K2" s="47" t="n">
        <f aca="false">IF(E2="","",E2/(E2+H2))</f>
        <v>0.389247311827957</v>
      </c>
      <c r="L2" s="76" t="n">
        <f aca="false">IF(OR(K2="",J2=""),"",(J2-K2)*100)</f>
        <v>-2.85167182206511</v>
      </c>
      <c r="M2" s="36" t="n">
        <v>3.04685455008716</v>
      </c>
      <c r="N2" s="36" t="n">
        <v>1.31829577635135</v>
      </c>
      <c r="O2" s="36" t="n">
        <f aca="false">SQRT(M2^2+N2^2)</f>
        <v>3.31982324880899</v>
      </c>
      <c r="P2" s="47" t="n">
        <f aca="false">IF(J2="","",MAX(0,J2-1.96*O2/100))</f>
        <v>0.29566205793065</v>
      </c>
      <c r="Q2" s="47" t="n">
        <f aca="false">IF(J2="","",MIN(1,J2+1.96*O2/100))</f>
        <v>0.425799129283962</v>
      </c>
      <c r="R2" s="32" t="str">
        <f aca="false">IF(L2="","",IF(ABS(L2)&lt;=O2,"Yes","No"))</f>
        <v>Yes</v>
      </c>
      <c r="S2" s="32" t="str">
        <f aca="false">IF(L2="","",IF(ABS(L2)&lt;=1.96*O2,"Yes","No"))</f>
        <v>Yes</v>
      </c>
      <c r="T2" s="66" t="n">
        <f aca="false">IF(D2="","",ROUND(SQRT(((D2+G2)*O2/100)^2+(J2*(D2+G2)*0.14577)^2),0))</f>
        <v>27</v>
      </c>
      <c r="U2" s="32"/>
    </row>
    <row r="3" customFormat="false" ht="15" hidden="false" customHeight="false" outlineLevel="0" collapsed="false">
      <c r="A3" s="32" t="s">
        <v>185</v>
      </c>
      <c r="B3" s="32" t="s">
        <v>190</v>
      </c>
      <c r="C3" s="32" t="s">
        <v>190</v>
      </c>
      <c r="D3" s="66" t="n">
        <v>105</v>
      </c>
      <c r="E3" s="66" t="n">
        <v>118</v>
      </c>
      <c r="F3" s="75" t="n">
        <f aca="false">IF(E3="","",D3-E3)</f>
        <v>-13</v>
      </c>
      <c r="G3" s="66" t="n">
        <v>299</v>
      </c>
      <c r="H3" s="66" t="n">
        <v>298</v>
      </c>
      <c r="I3" s="75" t="n">
        <f aca="false">IF(H3="","",G3-H3)</f>
        <v>1</v>
      </c>
      <c r="J3" s="47" t="n">
        <f aca="false">IF(OR(D3="",D3+G3=0),"",D3/(D3+G3))</f>
        <v>0.25990099009901</v>
      </c>
      <c r="K3" s="47" t="n">
        <f aca="false">IF(E3="","",E3/(E3+H3))</f>
        <v>0.283653846153846</v>
      </c>
      <c r="L3" s="76" t="n">
        <f aca="false">IF(OR(K3="",J3=""),"",(J3-K3)*100)</f>
        <v>-2.37528560548362</v>
      </c>
      <c r="M3" s="36" t="n">
        <v>3.04685455008716</v>
      </c>
      <c r="N3" s="36" t="n">
        <v>1.31829577635135</v>
      </c>
      <c r="O3" s="36" t="n">
        <f aca="false">SQRT(M3^2+N3^2)</f>
        <v>3.31982324880899</v>
      </c>
      <c r="P3" s="47" t="n">
        <f aca="false">IF(J3="","",MAX(0,J3-1.96*O3/100))</f>
        <v>0.194832454422354</v>
      </c>
      <c r="Q3" s="47" t="n">
        <f aca="false">IF(J3="","",MIN(1,J3+1.96*O3/100))</f>
        <v>0.324969525775666</v>
      </c>
      <c r="R3" s="32" t="str">
        <f aca="false">IF(L3="","",IF(ABS(L3)&lt;=O3,"Yes","No"))</f>
        <v>Yes</v>
      </c>
      <c r="S3" s="32" t="str">
        <f aca="false">IF(L3="","",IF(ABS(L3)&lt;=1.96*O3,"Yes","No"))</f>
        <v>Yes</v>
      </c>
      <c r="T3" s="66" t="n">
        <f aca="false">IF(D3="","",ROUND(SQRT(((D3+G3)*O3/100)^2+(J3*(D3+G3)*0.14577)^2),0))</f>
        <v>20</v>
      </c>
      <c r="U3" s="32"/>
    </row>
    <row r="4" customFormat="false" ht="15" hidden="false" customHeight="false" outlineLevel="0" collapsed="false">
      <c r="A4" s="32" t="s">
        <v>185</v>
      </c>
      <c r="B4" s="32" t="s">
        <v>191</v>
      </c>
      <c r="C4" s="32" t="s">
        <v>191</v>
      </c>
      <c r="D4" s="66" t="n">
        <v>126</v>
      </c>
      <c r="E4" s="66" t="n">
        <v>143</v>
      </c>
      <c r="F4" s="75" t="n">
        <f aca="false">IF(E4="","",D4-E4)</f>
        <v>-17</v>
      </c>
      <c r="G4" s="66" t="n">
        <v>277</v>
      </c>
      <c r="H4" s="66" t="n">
        <v>309</v>
      </c>
      <c r="I4" s="75" t="n">
        <f aca="false">IF(H4="","",G4-H4)</f>
        <v>-32</v>
      </c>
      <c r="J4" s="47" t="n">
        <f aca="false">IF(OR(D4="",D4+G4=0),"",D4/(D4+G4))</f>
        <v>0.312655086848635</v>
      </c>
      <c r="K4" s="47" t="n">
        <f aca="false">IF(E4="","",E4/(E4+H4))</f>
        <v>0.316371681415929</v>
      </c>
      <c r="L4" s="76" t="n">
        <f aca="false">IF(OR(K4="",J4=""),"",(J4-K4)*100)</f>
        <v>-0.371659456729395</v>
      </c>
      <c r="M4" s="36" t="n">
        <v>3.04685455008716</v>
      </c>
      <c r="N4" s="36" t="n">
        <v>1.31829577635135</v>
      </c>
      <c r="O4" s="36" t="n">
        <f aca="false">SQRT(M4^2+N4^2)</f>
        <v>3.31982324880899</v>
      </c>
      <c r="P4" s="47" t="n">
        <f aca="false">IF(J4="","",MAX(0,J4-1.96*O4/100))</f>
        <v>0.247586551171979</v>
      </c>
      <c r="Q4" s="47" t="n">
        <f aca="false">IF(J4="","",MIN(1,J4+1.96*O4/100))</f>
        <v>0.377723622525291</v>
      </c>
      <c r="R4" s="32" t="str">
        <f aca="false">IF(L4="","",IF(ABS(L4)&lt;=O4,"Yes","No"))</f>
        <v>Yes</v>
      </c>
      <c r="S4" s="32" t="str">
        <f aca="false">IF(L4="","",IF(ABS(L4)&lt;=1.96*O4,"Yes","No"))</f>
        <v>Yes</v>
      </c>
      <c r="T4" s="66" t="n">
        <f aca="false">IF(D4="","",ROUND(SQRT(((D4+G4)*O4/100)^2+(J4*(D4+G4)*0.14577)^2),0))</f>
        <v>23</v>
      </c>
      <c r="U4" s="32"/>
    </row>
    <row r="5" customFormat="false" ht="15" hidden="false" customHeight="false" outlineLevel="0" collapsed="false">
      <c r="A5" s="32" t="s">
        <v>185</v>
      </c>
      <c r="B5" s="32" t="s">
        <v>192</v>
      </c>
      <c r="C5" s="32" t="s">
        <v>193</v>
      </c>
      <c r="D5" s="66" t="n">
        <v>209</v>
      </c>
      <c r="E5" s="66" t="n">
        <v>202</v>
      </c>
      <c r="F5" s="75" t="n">
        <f aca="false">IF(E5="","",D5-E5)</f>
        <v>7</v>
      </c>
      <c r="G5" s="66" t="n">
        <v>583</v>
      </c>
      <c r="H5" s="66" t="n">
        <v>640</v>
      </c>
      <c r="I5" s="75" t="n">
        <f aca="false">IF(H5="","",G5-H5)</f>
        <v>-57</v>
      </c>
      <c r="J5" s="47" t="n">
        <f aca="false">IF(OR(D5="",D5+G5=0),"",D5/(D5+G5))</f>
        <v>0.263888888888889</v>
      </c>
      <c r="K5" s="47" t="n">
        <f aca="false">IF(E5="","",E5/(E5+H5))</f>
        <v>0.239904988123515</v>
      </c>
      <c r="L5" s="76" t="n">
        <f aca="false">IF(OR(K5="",J5=""),"",(J5-K5)*100)</f>
        <v>2.39839007653735</v>
      </c>
      <c r="M5" s="36" t="n">
        <v>2.23866533453518</v>
      </c>
      <c r="N5" s="36" t="n">
        <v>1.31829577635135</v>
      </c>
      <c r="O5" s="36" t="n">
        <f aca="false">SQRT(M5^2+N5^2)</f>
        <v>2.59798503344329</v>
      </c>
      <c r="P5" s="47" t="n">
        <f aca="false">IF(J5="","",MAX(0,J5-1.96*O5/100))</f>
        <v>0.2129683822334</v>
      </c>
      <c r="Q5" s="47" t="n">
        <f aca="false">IF(J5="","",MIN(1,J5+1.96*O5/100))</f>
        <v>0.314809395544377</v>
      </c>
      <c r="R5" s="32" t="str">
        <f aca="false">IF(L5="","",IF(ABS(L5)&lt;=O5,"Yes","No"))</f>
        <v>Yes</v>
      </c>
      <c r="S5" s="32" t="str">
        <f aca="false">IF(L5="","",IF(ABS(L5)&lt;=1.96*O5,"Yes","No"))</f>
        <v>Yes</v>
      </c>
      <c r="T5" s="66" t="n">
        <f aca="false">IF(D5="","",ROUND(SQRT(((D5+G5)*O5/100)^2+(J5*(D5+G5)*0.09272)^2),0))</f>
        <v>28</v>
      </c>
      <c r="U5" s="32"/>
    </row>
    <row r="6" customFormat="false" ht="15" hidden="false" customHeight="false" outlineLevel="0" collapsed="false">
      <c r="A6" s="32" t="s">
        <v>185</v>
      </c>
      <c r="B6" s="32" t="s">
        <v>192</v>
      </c>
      <c r="C6" s="32" t="s">
        <v>195</v>
      </c>
      <c r="D6" s="66" t="n">
        <v>210</v>
      </c>
      <c r="E6" s="66" t="n">
        <v>232</v>
      </c>
      <c r="F6" s="75" t="n">
        <f aca="false">IF(E6="","",D6-E6)</f>
        <v>-22</v>
      </c>
      <c r="G6" s="66" t="n">
        <v>573</v>
      </c>
      <c r="H6" s="66" t="n">
        <v>603</v>
      </c>
      <c r="I6" s="75" t="n">
        <f aca="false">IF(H6="","",G6-H6)</f>
        <v>-30</v>
      </c>
      <c r="J6" s="47" t="n">
        <f aca="false">IF(OR(D6="",D6+G6=0),"",D6/(D6+G6))</f>
        <v>0.268199233716475</v>
      </c>
      <c r="K6" s="47" t="n">
        <f aca="false">IF(E6="","",E6/(E6+H6))</f>
        <v>0.277844311377246</v>
      </c>
      <c r="L6" s="76" t="n">
        <f aca="false">IF(OR(K6="",J6=""),"",(J6-K6)*100)</f>
        <v>-0.964507766077044</v>
      </c>
      <c r="M6" s="36" t="n">
        <v>2.23866533453518</v>
      </c>
      <c r="N6" s="36" t="n">
        <v>1.31829577635135</v>
      </c>
      <c r="O6" s="36" t="n">
        <f aca="false">SQRT(M6^2+N6^2)</f>
        <v>2.59798503344329</v>
      </c>
      <c r="P6" s="47" t="n">
        <f aca="false">IF(J6="","",MAX(0,J6-1.96*O6/100))</f>
        <v>0.217278727060987</v>
      </c>
      <c r="Q6" s="47" t="n">
        <f aca="false">IF(J6="","",MIN(1,J6+1.96*O6/100))</f>
        <v>0.319119740371964</v>
      </c>
      <c r="R6" s="32" t="str">
        <f aca="false">IF(L6="","",IF(ABS(L6)&lt;=O6,"Yes","No"))</f>
        <v>Yes</v>
      </c>
      <c r="S6" s="32" t="str">
        <f aca="false">IF(L6="","",IF(ABS(L6)&lt;=1.96*O6,"Yes","No"))</f>
        <v>Yes</v>
      </c>
      <c r="T6" s="66" t="n">
        <f aca="false">IF(D6="","",ROUND(SQRT(((D6+G6)*O6/100)^2+(J6*(D6+G6)*0.09272)^2),0))</f>
        <v>28</v>
      </c>
      <c r="U6" s="32"/>
    </row>
    <row r="7" customFormat="false" ht="15" hidden="false" customHeight="false" outlineLevel="0" collapsed="false">
      <c r="A7" s="32" t="s">
        <v>185</v>
      </c>
      <c r="B7" s="32" t="s">
        <v>196</v>
      </c>
      <c r="C7" s="32" t="s">
        <v>196</v>
      </c>
      <c r="D7" s="66" t="n">
        <v>40</v>
      </c>
      <c r="E7" s="66" t="n">
        <v>38</v>
      </c>
      <c r="F7" s="75" t="n">
        <f aca="false">IF(E7="","",D7-E7)</f>
        <v>2</v>
      </c>
      <c r="G7" s="66" t="n">
        <v>72</v>
      </c>
      <c r="H7" s="66" t="n">
        <v>78</v>
      </c>
      <c r="I7" s="75" t="n">
        <f aca="false">IF(H7="","",G7-H7)</f>
        <v>-6</v>
      </c>
      <c r="J7" s="47" t="n">
        <f aca="false">IF(OR(D7="",D7+G7=0),"",D7/(D7+G7))</f>
        <v>0.357142857142857</v>
      </c>
      <c r="K7" s="47" t="n">
        <f aca="false">IF(E7="","",E7/(E7+H7))</f>
        <v>0.327586206896552</v>
      </c>
      <c r="L7" s="76" t="n">
        <f aca="false">IF(OR(K7="",J7=""),"",(J7-K7)*100)</f>
        <v>2.95566502463054</v>
      </c>
      <c r="M7" s="36" t="n">
        <v>3.04685455008716</v>
      </c>
      <c r="N7" s="36" t="n">
        <v>1.31829577635135</v>
      </c>
      <c r="O7" s="36" t="n">
        <f aca="false">SQRT(M7^2+N7^2)</f>
        <v>3.31982324880899</v>
      </c>
      <c r="P7" s="47" t="n">
        <f aca="false">IF(J7="","",MAX(0,J7-1.96*O7/100))</f>
        <v>0.292074321466201</v>
      </c>
      <c r="Q7" s="47" t="n">
        <f aca="false">IF(J7="","",MIN(1,J7+1.96*O7/100))</f>
        <v>0.422211392819513</v>
      </c>
      <c r="R7" s="32" t="str">
        <f aca="false">IF(L7="","",IF(ABS(L7)&lt;=O7,"Yes","No"))</f>
        <v>Yes</v>
      </c>
      <c r="S7" s="32" t="str">
        <f aca="false">IF(L7="","",IF(ABS(L7)&lt;=1.96*O7,"Yes","No"))</f>
        <v>Yes</v>
      </c>
      <c r="T7" s="66" t="n">
        <f aca="false">IF(D7="","",ROUND(SQRT(((D7+G7)*O7/100)^2+(J7*(D7+G7)*0.14577)^2),0))</f>
        <v>7</v>
      </c>
      <c r="U7" s="32"/>
    </row>
    <row r="8" customFormat="false" ht="15" hidden="false" customHeight="false" outlineLevel="0" collapsed="false">
      <c r="A8" s="32" t="s">
        <v>185</v>
      </c>
      <c r="B8" s="32" t="s">
        <v>197</v>
      </c>
      <c r="C8" s="32" t="s">
        <v>198</v>
      </c>
      <c r="D8" s="66" t="n">
        <v>274</v>
      </c>
      <c r="E8" s="66" t="n">
        <v>301</v>
      </c>
      <c r="F8" s="75" t="n">
        <f aca="false">IF(E8="","",D8-E8)</f>
        <v>-27</v>
      </c>
      <c r="G8" s="66" t="n">
        <v>735</v>
      </c>
      <c r="H8" s="66" t="n">
        <v>760</v>
      </c>
      <c r="I8" s="75" t="n">
        <f aca="false">IF(H8="","",G8-H8)</f>
        <v>-25</v>
      </c>
      <c r="J8" s="47" t="n">
        <f aca="false">IF(OR(D8="",D8+G8=0),"",D8/(D8+G8))</f>
        <v>0.271555996035679</v>
      </c>
      <c r="K8" s="47" t="n">
        <f aca="false">IF(E8="","",E8/(E8+H8))</f>
        <v>0.283694627709708</v>
      </c>
      <c r="L8" s="76" t="n">
        <f aca="false">IF(OR(K8="",J8=""),"",(J8-K8)*100)</f>
        <v>-1.2138631674029</v>
      </c>
      <c r="M8" s="36" t="n">
        <v>2.23866533453518</v>
      </c>
      <c r="N8" s="36" t="n">
        <v>1.31829577635135</v>
      </c>
      <c r="O8" s="36" t="n">
        <f aca="false">SQRT(M8^2+N8^2)</f>
        <v>2.59798503344329</v>
      </c>
      <c r="P8" s="47" t="n">
        <f aca="false">IF(J8="","",MAX(0,J8-1.96*O8/100))</f>
        <v>0.22063548938019</v>
      </c>
      <c r="Q8" s="47" t="n">
        <f aca="false">IF(J8="","",MIN(1,J8+1.96*O8/100))</f>
        <v>0.322476502691167</v>
      </c>
      <c r="R8" s="32" t="str">
        <f aca="false">IF(L8="","",IF(ABS(L8)&lt;=O8,"Yes","No"))</f>
        <v>Yes</v>
      </c>
      <c r="S8" s="32" t="str">
        <f aca="false">IF(L8="","",IF(ABS(L8)&lt;=1.96*O8,"Yes","No"))</f>
        <v>Yes</v>
      </c>
      <c r="T8" s="66" t="n">
        <f aca="false">IF(D8="","",ROUND(SQRT(((D8+G8)*O8/100)^2+(J8*(D8+G8)*0.09272)^2),0))</f>
        <v>37</v>
      </c>
      <c r="U8" s="32"/>
    </row>
    <row r="9" customFormat="false" ht="15" hidden="false" customHeight="false" outlineLevel="0" collapsed="false">
      <c r="A9" s="32" t="s">
        <v>185</v>
      </c>
      <c r="B9" s="32" t="s">
        <v>197</v>
      </c>
      <c r="C9" s="32" t="s">
        <v>199</v>
      </c>
      <c r="D9" s="66" t="n">
        <v>159</v>
      </c>
      <c r="E9" s="66" t="n">
        <v>164</v>
      </c>
      <c r="F9" s="75" t="n">
        <f aca="false">IF(E9="","",D9-E9)</f>
        <v>-5</v>
      </c>
      <c r="G9" s="66" t="n">
        <v>429</v>
      </c>
      <c r="H9" s="66" t="n">
        <v>450</v>
      </c>
      <c r="I9" s="75" t="n">
        <f aca="false">IF(H9="","",G9-H9)</f>
        <v>-21</v>
      </c>
      <c r="J9" s="47" t="n">
        <f aca="false">IF(OR(D9="",D9+G9=0),"",D9/(D9+G9))</f>
        <v>0.270408163265306</v>
      </c>
      <c r="K9" s="47" t="n">
        <f aca="false">IF(E9="","",E9/(E9+H9))</f>
        <v>0.267100977198697</v>
      </c>
      <c r="L9" s="76" t="n">
        <f aca="false">IF(OR(K9="",J9=""),"",(J9-K9)*100)</f>
        <v>0.330718606660907</v>
      </c>
      <c r="M9" s="36" t="n">
        <v>3.04685455008716</v>
      </c>
      <c r="N9" s="36" t="n">
        <v>1.31829577635135</v>
      </c>
      <c r="O9" s="36" t="n">
        <f aca="false">SQRT(M9^2+N9^2)</f>
        <v>3.31982324880899</v>
      </c>
      <c r="P9" s="47" t="n">
        <f aca="false">IF(J9="","",MAX(0,J9-1.96*O9/100))</f>
        <v>0.20533962758865</v>
      </c>
      <c r="Q9" s="47" t="n">
        <f aca="false">IF(J9="","",MIN(1,J9+1.96*O9/100))</f>
        <v>0.335476698941962</v>
      </c>
      <c r="R9" s="32" t="str">
        <f aca="false">IF(L9="","",IF(ABS(L9)&lt;=O9,"Yes","No"))</f>
        <v>Yes</v>
      </c>
      <c r="S9" s="32" t="str">
        <f aca="false">IF(L9="","",IF(ABS(L9)&lt;=1.96*O9,"Yes","No"))</f>
        <v>Yes</v>
      </c>
      <c r="T9" s="66" t="n">
        <f aca="false">IF(D9="","",ROUND(SQRT(((D9+G9)*O9/100)^2+(J9*(D9+G9)*0.14577)^2),0))</f>
        <v>30</v>
      </c>
      <c r="U9" s="32"/>
    </row>
    <row r="10" customFormat="false" ht="15" hidden="false" customHeight="false" outlineLevel="0" collapsed="false">
      <c r="A10" s="32" t="s">
        <v>185</v>
      </c>
      <c r="B10" s="32" t="s">
        <v>197</v>
      </c>
      <c r="C10" s="32" t="s">
        <v>200</v>
      </c>
      <c r="D10" s="66" t="n">
        <v>212</v>
      </c>
      <c r="E10" s="66" t="n">
        <v>235</v>
      </c>
      <c r="F10" s="75" t="n">
        <f aca="false">IF(E10="","",D10-E10)</f>
        <v>-23</v>
      </c>
      <c r="G10" s="66" t="n">
        <v>626</v>
      </c>
      <c r="H10" s="66" t="n">
        <v>626</v>
      </c>
      <c r="I10" s="75" t="n">
        <f aca="false">IF(H10="","",G10-H10)</f>
        <v>0</v>
      </c>
      <c r="J10" s="47" t="n">
        <f aca="false">IF(OR(D10="",D10+G10=0),"",D10/(D10+G10))</f>
        <v>0.252983293556086</v>
      </c>
      <c r="K10" s="47" t="n">
        <f aca="false">IF(E10="","",E10/(E10+H10))</f>
        <v>0.272938443670151</v>
      </c>
      <c r="L10" s="76" t="n">
        <f aca="false">IF(OR(K10="",J10=""),"",(J10-K10)*100)</f>
        <v>-1.99551501140651</v>
      </c>
      <c r="M10" s="36" t="n">
        <v>2.23866533453518</v>
      </c>
      <c r="N10" s="36" t="n">
        <v>1.31829577635135</v>
      </c>
      <c r="O10" s="36" t="n">
        <f aca="false">SQRT(M10^2+N10^2)</f>
        <v>2.59798503344329</v>
      </c>
      <c r="P10" s="47" t="n">
        <f aca="false">IF(J10="","",MAX(0,J10-1.96*O10/100))</f>
        <v>0.202062786900597</v>
      </c>
      <c r="Q10" s="47" t="n">
        <f aca="false">IF(J10="","",MIN(1,J10+1.96*O10/100))</f>
        <v>0.303903800211574</v>
      </c>
      <c r="R10" s="32" t="str">
        <f aca="false">IF(L10="","",IF(ABS(L10)&lt;=O10,"Yes","No"))</f>
        <v>Yes</v>
      </c>
      <c r="S10" s="32" t="str">
        <f aca="false">IF(L10="","",IF(ABS(L10)&lt;=1.96*O10,"Yes","No"))</f>
        <v>Yes</v>
      </c>
      <c r="T10" s="66" t="n">
        <f aca="false">IF(D10="","",ROUND(SQRT(((D10+G10)*O10/100)^2+(J10*(D10+G10)*0.09272)^2),0))</f>
        <v>29</v>
      </c>
      <c r="U10" s="32"/>
    </row>
    <row r="11" customFormat="false" ht="15" hidden="false" customHeight="false" outlineLevel="0" collapsed="false">
      <c r="A11" s="32" t="s">
        <v>185</v>
      </c>
      <c r="B11" s="32" t="s">
        <v>201</v>
      </c>
      <c r="C11" s="32" t="s">
        <v>202</v>
      </c>
      <c r="D11" s="66" t="n">
        <v>216</v>
      </c>
      <c r="E11" s="66" t="n">
        <v>229</v>
      </c>
      <c r="F11" s="75" t="n">
        <f aca="false">IF(E11="","",D11-E11)</f>
        <v>-13</v>
      </c>
      <c r="G11" s="66" t="n">
        <v>279</v>
      </c>
      <c r="H11" s="66" t="n">
        <v>297</v>
      </c>
      <c r="I11" s="75" t="n">
        <f aca="false">IF(H11="","",G11-H11)</f>
        <v>-18</v>
      </c>
      <c r="J11" s="47" t="n">
        <f aca="false">IF(OR(D11="",D11+G11=0),"",D11/(D11+G11))</f>
        <v>0.436363636363636</v>
      </c>
      <c r="K11" s="47" t="n">
        <f aca="false">IF(E11="","",E11/(E11+H11))</f>
        <v>0.435361216730038</v>
      </c>
      <c r="L11" s="76" t="n">
        <f aca="false">IF(OR(K11="",J11=""),"",(J11-K11)*100)</f>
        <v>0.100241963359832</v>
      </c>
      <c r="M11" s="36" t="n">
        <v>3.04685455008716</v>
      </c>
      <c r="N11" s="36" t="n">
        <v>1.31829577635135</v>
      </c>
      <c r="O11" s="36" t="n">
        <f aca="false">SQRT(M11^2+N11^2)</f>
        <v>3.31982324880899</v>
      </c>
      <c r="P11" s="47" t="n">
        <f aca="false">IF(J11="","",MAX(0,J11-1.96*O11/100))</f>
        <v>0.37129510068698</v>
      </c>
      <c r="Q11" s="47" t="n">
        <f aca="false">IF(J11="","",MIN(1,J11+1.96*O11/100))</f>
        <v>0.501432172040293</v>
      </c>
      <c r="R11" s="32" t="str">
        <f aca="false">IF(L11="","",IF(ABS(L11)&lt;=O11,"Yes","No"))</f>
        <v>Yes</v>
      </c>
      <c r="S11" s="32" t="str">
        <f aca="false">IF(L11="","",IF(ABS(L11)&lt;=1.96*O11,"Yes","No"))</f>
        <v>Yes</v>
      </c>
      <c r="T11" s="66" t="n">
        <f aca="false">IF(D11="","",ROUND(SQRT(((D11+G11)*O11/100)^2+(J11*(D11+G11)*0.14577)^2),0))</f>
        <v>36</v>
      </c>
      <c r="U11" s="32"/>
    </row>
    <row r="12" customFormat="false" ht="15" hidden="false" customHeight="false" outlineLevel="0" collapsed="false">
      <c r="A12" s="32" t="s">
        <v>185</v>
      </c>
      <c r="B12" s="32" t="s">
        <v>201</v>
      </c>
      <c r="C12" s="32" t="s">
        <v>203</v>
      </c>
      <c r="D12" s="66" t="n">
        <v>153</v>
      </c>
      <c r="E12" s="66" t="n">
        <v>163</v>
      </c>
      <c r="F12" s="75" t="n">
        <f aca="false">IF(E12="","",D12-E12)</f>
        <v>-10</v>
      </c>
      <c r="G12" s="66" t="n">
        <v>217</v>
      </c>
      <c r="H12" s="66" t="n">
        <v>226</v>
      </c>
      <c r="I12" s="75" t="n">
        <f aca="false">IF(H12="","",G12-H12)</f>
        <v>-9</v>
      </c>
      <c r="J12" s="47" t="n">
        <f aca="false">IF(OR(D12="",D12+G12=0),"",D12/(D12+G12))</f>
        <v>0.413513513513514</v>
      </c>
      <c r="K12" s="47" t="n">
        <f aca="false">IF(E12="","",E12/(E12+H12))</f>
        <v>0.419023136246787</v>
      </c>
      <c r="L12" s="76" t="n">
        <f aca="false">IF(OR(K12="",J12=""),"",(J12-K12)*100)</f>
        <v>-0.55096227332731</v>
      </c>
      <c r="M12" s="36" t="n">
        <v>3.04685455008716</v>
      </c>
      <c r="N12" s="36" t="n">
        <v>1.31829577635135</v>
      </c>
      <c r="O12" s="36" t="n">
        <f aca="false">SQRT(M12^2+N12^2)</f>
        <v>3.31982324880899</v>
      </c>
      <c r="P12" s="47" t="n">
        <f aca="false">IF(J12="","",MAX(0,J12-1.96*O12/100))</f>
        <v>0.348444977836857</v>
      </c>
      <c r="Q12" s="47" t="n">
        <f aca="false">IF(J12="","",MIN(1,J12+1.96*O12/100))</f>
        <v>0.47858204919017</v>
      </c>
      <c r="R12" s="32" t="str">
        <f aca="false">IF(L12="","",IF(ABS(L12)&lt;=O12,"Yes","No"))</f>
        <v>Yes</v>
      </c>
      <c r="S12" s="32" t="str">
        <f aca="false">IF(L12="","",IF(ABS(L12)&lt;=1.96*O12,"Yes","No"))</f>
        <v>Yes</v>
      </c>
      <c r="T12" s="66" t="n">
        <f aca="false">IF(D12="","",ROUND(SQRT(((D12+G12)*O12/100)^2+(J12*(D12+G12)*0.14577)^2),0))</f>
        <v>25</v>
      </c>
      <c r="U12" s="32"/>
    </row>
    <row r="13" customFormat="false" ht="15" hidden="false" customHeight="false" outlineLevel="0" collapsed="false">
      <c r="A13" s="32" t="s">
        <v>185</v>
      </c>
      <c r="B13" s="32" t="s">
        <v>201</v>
      </c>
      <c r="C13" s="32" t="s">
        <v>204</v>
      </c>
      <c r="D13" s="66" t="n">
        <v>283</v>
      </c>
      <c r="E13" s="66" t="n">
        <v>286</v>
      </c>
      <c r="F13" s="75" t="n">
        <f aca="false">IF(E13="","",D13-E13)</f>
        <v>-3</v>
      </c>
      <c r="G13" s="66" t="n">
        <v>442</v>
      </c>
      <c r="H13" s="66" t="n">
        <v>464</v>
      </c>
      <c r="I13" s="75" t="n">
        <f aca="false">IF(H13="","",G13-H13)</f>
        <v>-22</v>
      </c>
      <c r="J13" s="47" t="n">
        <f aca="false">IF(OR(D13="",D13+G13=0),"",D13/(D13+G13))</f>
        <v>0.390344827586207</v>
      </c>
      <c r="K13" s="47" t="n">
        <f aca="false">IF(E13="","",E13/(E13+H13))</f>
        <v>0.381333333333333</v>
      </c>
      <c r="L13" s="76" t="n">
        <f aca="false">IF(OR(K13="",J13=""),"",(J13-K13)*100)</f>
        <v>0.901149425287356</v>
      </c>
      <c r="M13" s="36" t="n">
        <v>3.04685455008716</v>
      </c>
      <c r="N13" s="36" t="n">
        <v>1.31829577635135</v>
      </c>
      <c r="O13" s="36" t="n">
        <f aca="false">SQRT(M13^2+N13^2)</f>
        <v>3.31982324880899</v>
      </c>
      <c r="P13" s="47" t="n">
        <f aca="false">IF(J13="","",MAX(0,J13-1.96*O13/100))</f>
        <v>0.325276291909551</v>
      </c>
      <c r="Q13" s="47" t="n">
        <f aca="false">IF(J13="","",MIN(1,J13+1.96*O13/100))</f>
        <v>0.455413363262863</v>
      </c>
      <c r="R13" s="32" t="str">
        <f aca="false">IF(L13="","",IF(ABS(L13)&lt;=O13,"Yes","No"))</f>
        <v>Yes</v>
      </c>
      <c r="S13" s="32" t="str">
        <f aca="false">IF(L13="","",IF(ABS(L13)&lt;=1.96*O13,"Yes","No"))</f>
        <v>Yes</v>
      </c>
      <c r="T13" s="66" t="n">
        <f aca="false">IF(D13="","",ROUND(SQRT(((D13+G13)*O13/100)^2+(J13*(D13+G13)*0.14577)^2),0))</f>
        <v>48</v>
      </c>
      <c r="U13" s="32"/>
    </row>
    <row r="14" customFormat="false" ht="15" hidden="false" customHeight="false" outlineLevel="0" collapsed="false">
      <c r="A14" s="32" t="s">
        <v>185</v>
      </c>
      <c r="B14" s="32" t="s">
        <v>201</v>
      </c>
      <c r="C14" s="32" t="s">
        <v>205</v>
      </c>
      <c r="D14" s="66" t="n">
        <v>129</v>
      </c>
      <c r="E14" s="66" t="n">
        <v>138</v>
      </c>
      <c r="F14" s="75" t="n">
        <f aca="false">IF(E14="","",D14-E14)</f>
        <v>-9</v>
      </c>
      <c r="G14" s="66" t="n">
        <v>120</v>
      </c>
      <c r="H14" s="66" t="n">
        <v>134</v>
      </c>
      <c r="I14" s="75" t="n">
        <f aca="false">IF(H14="","",G14-H14)</f>
        <v>-14</v>
      </c>
      <c r="J14" s="47" t="n">
        <f aca="false">IF(OR(D14="",D14+G14=0),"",D14/(D14+G14))</f>
        <v>0.518072289156627</v>
      </c>
      <c r="K14" s="47" t="n">
        <f aca="false">IF(E14="","",E14/(E14+H14))</f>
        <v>0.507352941176471</v>
      </c>
      <c r="L14" s="76" t="n">
        <f aca="false">IF(OR(K14="",J14=""),"",(J14-K14)*100)</f>
        <v>1.07193479801559</v>
      </c>
      <c r="M14" s="36" t="n">
        <v>3.04685455008716</v>
      </c>
      <c r="N14" s="36" t="n">
        <v>1.31829577635135</v>
      </c>
      <c r="O14" s="36" t="n">
        <f aca="false">SQRT(M14^2+N14^2)</f>
        <v>3.31982324880899</v>
      </c>
      <c r="P14" s="47" t="n">
        <f aca="false">IF(J14="","",MAX(0,J14-1.96*O14/100))</f>
        <v>0.45300375347997</v>
      </c>
      <c r="Q14" s="47" t="n">
        <f aca="false">IF(J14="","",MIN(1,J14+1.96*O14/100))</f>
        <v>0.583140824833283</v>
      </c>
      <c r="R14" s="32" t="str">
        <f aca="false">IF(L14="","",IF(ABS(L14)&lt;=O14,"Yes","No"))</f>
        <v>Yes</v>
      </c>
      <c r="S14" s="32" t="str">
        <f aca="false">IF(L14="","",IF(ABS(L14)&lt;=1.96*O14,"Yes","No"))</f>
        <v>Yes</v>
      </c>
      <c r="T14" s="66" t="n">
        <f aca="false">IF(D14="","",ROUND(SQRT(((D14+G14)*O14/100)^2+(J14*(D14+G14)*0.14577)^2),0))</f>
        <v>21</v>
      </c>
      <c r="U14" s="32"/>
    </row>
    <row r="15" customFormat="false" ht="15" hidden="false" customHeight="false" outlineLevel="0" collapsed="false">
      <c r="A15" s="32" t="s">
        <v>185</v>
      </c>
      <c r="B15" s="32" t="s">
        <v>201</v>
      </c>
      <c r="C15" s="32" t="s">
        <v>206</v>
      </c>
      <c r="D15" s="66" t="n">
        <v>254</v>
      </c>
      <c r="E15" s="66" t="n">
        <v>275</v>
      </c>
      <c r="F15" s="75" t="n">
        <f aca="false">IF(E15="","",D15-E15)</f>
        <v>-21</v>
      </c>
      <c r="G15" s="66" t="n">
        <v>338</v>
      </c>
      <c r="H15" s="66" t="n">
        <v>352</v>
      </c>
      <c r="I15" s="75" t="n">
        <f aca="false">IF(H15="","",G15-H15)</f>
        <v>-14</v>
      </c>
      <c r="J15" s="47" t="n">
        <f aca="false">IF(OR(D15="",D15+G15=0),"",D15/(D15+G15))</f>
        <v>0.429054054054054</v>
      </c>
      <c r="K15" s="47" t="n">
        <f aca="false">IF(E15="","",E15/(E15+H15))</f>
        <v>0.43859649122807</v>
      </c>
      <c r="L15" s="76" t="n">
        <f aca="false">IF(OR(K15="",J15=""),"",(J15-K15)*100)</f>
        <v>-0.954243717401609</v>
      </c>
      <c r="M15" s="36" t="n">
        <v>3.04685455008716</v>
      </c>
      <c r="N15" s="36" t="n">
        <v>1.31829577635135</v>
      </c>
      <c r="O15" s="36" t="n">
        <f aca="false">SQRT(M15^2+N15^2)</f>
        <v>3.31982324880899</v>
      </c>
      <c r="P15" s="47" t="n">
        <f aca="false">IF(J15="","",MAX(0,J15-1.96*O15/100))</f>
        <v>0.363985518377398</v>
      </c>
      <c r="Q15" s="47" t="n">
        <f aca="false">IF(J15="","",MIN(1,J15+1.96*O15/100))</f>
        <v>0.49412258973071</v>
      </c>
      <c r="R15" s="32" t="str">
        <f aca="false">IF(L15="","",IF(ABS(L15)&lt;=O15,"Yes","No"))</f>
        <v>Yes</v>
      </c>
      <c r="S15" s="32" t="str">
        <f aca="false">IF(L15="","",IF(ABS(L15)&lt;=1.96*O15,"Yes","No"))</f>
        <v>Yes</v>
      </c>
      <c r="T15" s="66" t="n">
        <f aca="false">IF(D15="","",ROUND(SQRT(((D15+G15)*O15/100)^2+(J15*(D15+G15)*0.14577)^2),0))</f>
        <v>42</v>
      </c>
      <c r="U15" s="32"/>
    </row>
    <row r="16" customFormat="false" ht="15" hidden="false" customHeight="false" outlineLevel="0" collapsed="false">
      <c r="A16" s="32" t="s">
        <v>185</v>
      </c>
      <c r="B16" s="32" t="s">
        <v>207</v>
      </c>
      <c r="C16" s="32" t="s">
        <v>208</v>
      </c>
      <c r="D16" s="66" t="n">
        <v>108</v>
      </c>
      <c r="E16" s="66" t="n">
        <v>120</v>
      </c>
      <c r="F16" s="75" t="n">
        <f aca="false">IF(E16="","",D16-E16)</f>
        <v>-12</v>
      </c>
      <c r="G16" s="66" t="n">
        <v>218</v>
      </c>
      <c r="H16" s="66" t="n">
        <v>202</v>
      </c>
      <c r="I16" s="75" t="n">
        <f aca="false">IF(H16="","",G16-H16)</f>
        <v>16</v>
      </c>
      <c r="J16" s="47" t="n">
        <f aca="false">IF(OR(D16="",D16+G16=0),"",D16/(D16+G16))</f>
        <v>0.331288343558282</v>
      </c>
      <c r="K16" s="47" t="n">
        <f aca="false">IF(E16="","",E16/(E16+H16))</f>
        <v>0.372670807453416</v>
      </c>
      <c r="L16" s="76" t="n">
        <f aca="false">IF(OR(K16="",J16=""),"",(J16-K16)*100)</f>
        <v>-4.13824638951339</v>
      </c>
      <c r="M16" s="36" t="n">
        <v>3.04685455008716</v>
      </c>
      <c r="N16" s="36" t="n">
        <v>1.31829577635135</v>
      </c>
      <c r="O16" s="36" t="n">
        <f aca="false">SQRT(M16^2+N16^2)</f>
        <v>3.31982324880899</v>
      </c>
      <c r="P16" s="47" t="n">
        <f aca="false">IF(J16="","",MAX(0,J16-1.96*O16/100))</f>
        <v>0.266219807881626</v>
      </c>
      <c r="Q16" s="47" t="n">
        <f aca="false">IF(J16="","",MIN(1,J16+1.96*O16/100))</f>
        <v>0.396356879234938</v>
      </c>
      <c r="R16" s="32" t="str">
        <f aca="false">IF(L16="","",IF(ABS(L16)&lt;=O16,"Yes","No"))</f>
        <v>No</v>
      </c>
      <c r="S16" s="32" t="str">
        <f aca="false">IF(L16="","",IF(ABS(L16)&lt;=1.96*O16,"Yes","No"))</f>
        <v>Yes</v>
      </c>
      <c r="T16" s="66" t="n">
        <f aca="false">IF(D16="","",ROUND(SQRT(((D16+G16)*O16/100)^2+(J16*(D16+G16)*0.14577)^2),0))</f>
        <v>19</v>
      </c>
      <c r="U16" s="32"/>
    </row>
    <row r="17" customFormat="false" ht="15" hidden="false" customHeight="false" outlineLevel="0" collapsed="false">
      <c r="A17" s="32" t="s">
        <v>185</v>
      </c>
      <c r="B17" s="32" t="s">
        <v>207</v>
      </c>
      <c r="C17" s="32" t="s">
        <v>209</v>
      </c>
      <c r="D17" s="66" t="n">
        <v>216</v>
      </c>
      <c r="E17" s="66" t="n">
        <v>227</v>
      </c>
      <c r="F17" s="75" t="n">
        <f aca="false">IF(E17="","",D17-E17)</f>
        <v>-11</v>
      </c>
      <c r="G17" s="66" t="n">
        <v>500</v>
      </c>
      <c r="H17" s="66" t="n">
        <v>484</v>
      </c>
      <c r="I17" s="75" t="n">
        <f aca="false">IF(H17="","",G17-H17)</f>
        <v>16</v>
      </c>
      <c r="J17" s="47" t="n">
        <f aca="false">IF(OR(D17="",D17+G17=0),"",D17/(D17+G17))</f>
        <v>0.301675977653631</v>
      </c>
      <c r="K17" s="47" t="n">
        <f aca="false">IF(E17="","",E17/(E17+H17))</f>
        <v>0.319268635724332</v>
      </c>
      <c r="L17" s="76" t="n">
        <f aca="false">IF(OR(K17="",J17=""),"",(J17-K17)*100)</f>
        <v>-1.75926580707007</v>
      </c>
      <c r="M17" s="36" t="n">
        <v>3.04685455008716</v>
      </c>
      <c r="N17" s="36" t="n">
        <v>1.31829577635135</v>
      </c>
      <c r="O17" s="36" t="n">
        <f aca="false">SQRT(M17^2+N17^2)</f>
        <v>3.31982324880899</v>
      </c>
      <c r="P17" s="47" t="n">
        <f aca="false">IF(J17="","",MAX(0,J17-1.96*O17/100))</f>
        <v>0.236607441976975</v>
      </c>
      <c r="Q17" s="47" t="n">
        <f aca="false">IF(J17="","",MIN(1,J17+1.96*O17/100))</f>
        <v>0.366744513330287</v>
      </c>
      <c r="R17" s="32" t="str">
        <f aca="false">IF(L17="","",IF(ABS(L17)&lt;=O17,"Yes","No"))</f>
        <v>Yes</v>
      </c>
      <c r="S17" s="32" t="str">
        <f aca="false">IF(L17="","",IF(ABS(L17)&lt;=1.96*O17,"Yes","No"))</f>
        <v>Yes</v>
      </c>
      <c r="T17" s="66" t="n">
        <f aca="false">IF(D17="","",ROUND(SQRT(((D17+G17)*O17/100)^2+(J17*(D17+G17)*0.14577)^2),0))</f>
        <v>39</v>
      </c>
      <c r="U17" s="32"/>
    </row>
    <row r="18" customFormat="false" ht="15" hidden="false" customHeight="false" outlineLevel="0" collapsed="false">
      <c r="A18" s="32" t="s">
        <v>185</v>
      </c>
      <c r="B18" s="32" t="s">
        <v>210</v>
      </c>
      <c r="C18" s="32" t="s">
        <v>211</v>
      </c>
      <c r="D18" s="66" t="n">
        <v>276</v>
      </c>
      <c r="E18" s="66" t="n">
        <v>249</v>
      </c>
      <c r="F18" s="75" t="n">
        <f aca="false">IF(E18="","",D18-E18)</f>
        <v>27</v>
      </c>
      <c r="G18" s="66" t="n">
        <v>377</v>
      </c>
      <c r="H18" s="66" t="n">
        <v>392</v>
      </c>
      <c r="I18" s="75" t="n">
        <f aca="false">IF(H18="","",G18-H18)</f>
        <v>-15</v>
      </c>
      <c r="J18" s="47" t="n">
        <f aca="false">IF(OR(D18="",D18+G18=0),"",D18/(D18+G18))</f>
        <v>0.422664624808576</v>
      </c>
      <c r="K18" s="47" t="n">
        <f aca="false">IF(E18="","",E18/(E18+H18))</f>
        <v>0.388455538221529</v>
      </c>
      <c r="L18" s="76" t="n">
        <f aca="false">IF(OR(K18="",J18=""),"",(J18-K18)*100)</f>
        <v>3.4209086587047</v>
      </c>
      <c r="M18" s="36" t="n">
        <v>3.04685455008716</v>
      </c>
      <c r="N18" s="36" t="n">
        <v>1.31829577635135</v>
      </c>
      <c r="O18" s="36" t="n">
        <f aca="false">SQRT(M18^2+N18^2)</f>
        <v>3.31982324880899</v>
      </c>
      <c r="P18" s="47" t="n">
        <f aca="false">IF(J18="","",MAX(0,J18-1.96*O18/100))</f>
        <v>0.35759608913192</v>
      </c>
      <c r="Q18" s="47" t="n">
        <f aca="false">IF(J18="","",MIN(1,J18+1.96*O18/100))</f>
        <v>0.487733160485232</v>
      </c>
      <c r="R18" s="32" t="str">
        <f aca="false">IF(L18="","",IF(ABS(L18)&lt;=O18,"Yes","No"))</f>
        <v>No</v>
      </c>
      <c r="S18" s="32" t="str">
        <f aca="false">IF(L18="","",IF(ABS(L18)&lt;=1.96*O18,"Yes","No"))</f>
        <v>Yes</v>
      </c>
      <c r="T18" s="66" t="n">
        <f aca="false">IF(D18="","",ROUND(SQRT(((D18+G18)*O18/100)^2+(J18*(D18+G18)*0.14577)^2),0))</f>
        <v>46</v>
      </c>
      <c r="U18" s="32"/>
    </row>
    <row r="19" customFormat="false" ht="15" hidden="false" customHeight="false" outlineLevel="0" collapsed="false">
      <c r="A19" s="32" t="s">
        <v>185</v>
      </c>
      <c r="B19" s="32" t="s">
        <v>210</v>
      </c>
      <c r="C19" s="32" t="s">
        <v>212</v>
      </c>
      <c r="D19" s="66" t="n">
        <v>173</v>
      </c>
      <c r="E19" s="66" t="n">
        <v>152</v>
      </c>
      <c r="F19" s="75" t="n">
        <f aca="false">IF(E19="","",D19-E19)</f>
        <v>21</v>
      </c>
      <c r="G19" s="66" t="n">
        <v>236</v>
      </c>
      <c r="H19" s="66" t="n">
        <v>246</v>
      </c>
      <c r="I19" s="75" t="n">
        <f aca="false">IF(H19="","",G19-H19)</f>
        <v>-10</v>
      </c>
      <c r="J19" s="47" t="n">
        <f aca="false">IF(OR(D19="",D19+G19=0),"",D19/(D19+G19))</f>
        <v>0.422982885085575</v>
      </c>
      <c r="K19" s="47" t="n">
        <f aca="false">IF(E19="","",E19/(E19+H19))</f>
        <v>0.381909547738693</v>
      </c>
      <c r="L19" s="76" t="n">
        <f aca="false">IF(OR(K19="",J19=""),"",(J19-K19)*100)</f>
        <v>4.10733373468811</v>
      </c>
      <c r="M19" s="36" t="n">
        <v>3.04685455008716</v>
      </c>
      <c r="N19" s="36" t="n">
        <v>1.31829577635135</v>
      </c>
      <c r="O19" s="36" t="n">
        <f aca="false">SQRT(M19^2+N19^2)</f>
        <v>3.31982324880899</v>
      </c>
      <c r="P19" s="47" t="n">
        <f aca="false">IF(J19="","",MAX(0,J19-1.96*O19/100))</f>
        <v>0.357914349408918</v>
      </c>
      <c r="Q19" s="47" t="n">
        <f aca="false">IF(J19="","",MIN(1,J19+1.96*O19/100))</f>
        <v>0.488051420762231</v>
      </c>
      <c r="R19" s="32" t="str">
        <f aca="false">IF(L19="","",IF(ABS(L19)&lt;=O19,"Yes","No"))</f>
        <v>No</v>
      </c>
      <c r="S19" s="32" t="str">
        <f aca="false">IF(L19="","",IF(ABS(L19)&lt;=1.96*O19,"Yes","No"))</f>
        <v>Yes</v>
      </c>
      <c r="T19" s="66" t="n">
        <f aca="false">IF(D19="","",ROUND(SQRT(((D19+G19)*O19/100)^2+(J19*(D19+G19)*0.14577)^2),0))</f>
        <v>29</v>
      </c>
      <c r="U19" s="32"/>
    </row>
    <row r="20" customFormat="false" ht="15" hidden="false" customHeight="false" outlineLevel="0" collapsed="false">
      <c r="A20" s="32" t="s">
        <v>185</v>
      </c>
      <c r="B20" s="32" t="s">
        <v>210</v>
      </c>
      <c r="C20" s="32" t="s">
        <v>213</v>
      </c>
      <c r="D20" s="66" t="n">
        <v>153</v>
      </c>
      <c r="E20" s="66" t="n">
        <v>165</v>
      </c>
      <c r="F20" s="75" t="n">
        <f aca="false">IF(E20="","",D20-E20)</f>
        <v>-12</v>
      </c>
      <c r="G20" s="66" t="n">
        <v>194</v>
      </c>
      <c r="H20" s="66" t="n">
        <v>237</v>
      </c>
      <c r="I20" s="75" t="n">
        <f aca="false">IF(H20="","",G20-H20)</f>
        <v>-43</v>
      </c>
      <c r="J20" s="47" t="n">
        <f aca="false">IF(OR(D20="",D20+G20=0),"",D20/(D20+G20))</f>
        <v>0.440922190201729</v>
      </c>
      <c r="K20" s="47" t="n">
        <f aca="false">IF(E20="","",E20/(E20+H20))</f>
        <v>0.41044776119403</v>
      </c>
      <c r="L20" s="76" t="n">
        <f aca="false">IF(OR(K20="",J20=""),"",(J20-K20)*100)</f>
        <v>3.04744290076993</v>
      </c>
      <c r="M20" s="36" t="n">
        <v>3.04685455008716</v>
      </c>
      <c r="N20" s="36" t="n">
        <v>1.31829577635135</v>
      </c>
      <c r="O20" s="36" t="n">
        <f aca="false">SQRT(M20^2+N20^2)</f>
        <v>3.31982324880899</v>
      </c>
      <c r="P20" s="47" t="n">
        <f aca="false">IF(J20="","",MAX(0,J20-1.96*O20/100))</f>
        <v>0.375853654525073</v>
      </c>
      <c r="Q20" s="47" t="n">
        <f aca="false">IF(J20="","",MIN(1,J20+1.96*O20/100))</f>
        <v>0.505990725878385</v>
      </c>
      <c r="R20" s="32" t="str">
        <f aca="false">IF(L20="","",IF(ABS(L20)&lt;=O20,"Yes","No"))</f>
        <v>Yes</v>
      </c>
      <c r="S20" s="32" t="str">
        <f aca="false">IF(L20="","",IF(ABS(L20)&lt;=1.96*O20,"Yes","No"))</f>
        <v>Yes</v>
      </c>
      <c r="T20" s="66" t="n">
        <f aca="false">IF(D20="","",ROUND(SQRT(((D20+G20)*O20/100)^2+(J20*(D20+G20)*0.14577)^2),0))</f>
        <v>25</v>
      </c>
      <c r="U20" s="32"/>
    </row>
    <row r="21" customFormat="false" ht="15" hidden="false" customHeight="false" outlineLevel="0" collapsed="false">
      <c r="A21" s="32" t="s">
        <v>185</v>
      </c>
      <c r="B21" s="32" t="s">
        <v>214</v>
      </c>
      <c r="C21" s="32" t="s">
        <v>214</v>
      </c>
      <c r="D21" s="66" t="n">
        <v>40</v>
      </c>
      <c r="E21" s="66" t="n">
        <v>38</v>
      </c>
      <c r="F21" s="75" t="n">
        <f aca="false">IF(E21="","",D21-E21)</f>
        <v>2</v>
      </c>
      <c r="G21" s="66" t="n">
        <v>99</v>
      </c>
      <c r="H21" s="66" t="n">
        <v>106</v>
      </c>
      <c r="I21" s="75" t="n">
        <f aca="false">IF(H21="","",G21-H21)</f>
        <v>-7</v>
      </c>
      <c r="J21" s="47" t="n">
        <f aca="false">IF(OR(D21="",D21+G21=0),"",D21/(D21+G21))</f>
        <v>0.287769784172662</v>
      </c>
      <c r="K21" s="47" t="n">
        <f aca="false">IF(E21="","",E21/(E21+H21))</f>
        <v>0.263888888888889</v>
      </c>
      <c r="L21" s="76" t="n">
        <f aca="false">IF(OR(K21="",J21=""),"",(J21-K21)*100)</f>
        <v>2.3880895283773</v>
      </c>
      <c r="M21" s="36" t="n">
        <v>3.04685455008716</v>
      </c>
      <c r="N21" s="36" t="n">
        <v>1.31829577635135</v>
      </c>
      <c r="O21" s="36" t="n">
        <f aca="false">SQRT(M21^2+N21^2)</f>
        <v>3.31982324880899</v>
      </c>
      <c r="P21" s="47" t="n">
        <f aca="false">IF(J21="","",MAX(0,J21-1.96*O21/100))</f>
        <v>0.222701248496006</v>
      </c>
      <c r="Q21" s="47" t="n">
        <f aca="false">IF(J21="","",MIN(1,J21+1.96*O21/100))</f>
        <v>0.352838319849318</v>
      </c>
      <c r="R21" s="32" t="str">
        <f aca="false">IF(L21="","",IF(ABS(L21)&lt;=O21,"Yes","No"))</f>
        <v>Yes</v>
      </c>
      <c r="S21" s="32" t="str">
        <f aca="false">IF(L21="","",IF(ABS(L21)&lt;=1.96*O21,"Yes","No"))</f>
        <v>Yes</v>
      </c>
      <c r="T21" s="66" t="n">
        <f aca="false">IF(D21="","",ROUND(SQRT(((D21+G21)*O21/100)^2+(J21*(D21+G21)*0.14577)^2),0))</f>
        <v>7</v>
      </c>
      <c r="U21" s="32"/>
    </row>
    <row r="22" customFormat="false" ht="15" hidden="false" customHeight="false" outlineLevel="0" collapsed="false">
      <c r="A22" s="32" t="s">
        <v>185</v>
      </c>
      <c r="B22" s="32" t="s">
        <v>215</v>
      </c>
      <c r="C22" s="32" t="s">
        <v>215</v>
      </c>
      <c r="D22" s="66" t="n">
        <v>47</v>
      </c>
      <c r="E22" s="66" t="n">
        <v>58</v>
      </c>
      <c r="F22" s="75" t="n">
        <f aca="false">IF(E22="","",D22-E22)</f>
        <v>-11</v>
      </c>
      <c r="G22" s="66" t="n">
        <v>217</v>
      </c>
      <c r="H22" s="66" t="n">
        <v>214</v>
      </c>
      <c r="I22" s="75" t="n">
        <f aca="false">IF(H22="","",G22-H22)</f>
        <v>3</v>
      </c>
      <c r="J22" s="47" t="n">
        <f aca="false">IF(OR(D22="",D22+G22=0),"",D22/(D22+G22))</f>
        <v>0.178030303030303</v>
      </c>
      <c r="K22" s="47" t="n">
        <f aca="false">IF(E22="","",E22/(E22+H22))</f>
        <v>0.213235294117647</v>
      </c>
      <c r="L22" s="76" t="n">
        <f aca="false">IF(OR(K22="",J22=""),"",(J22-K22)*100)</f>
        <v>-3.5204991087344</v>
      </c>
      <c r="M22" s="36" t="n">
        <v>3.04685455008716</v>
      </c>
      <c r="N22" s="36" t="n">
        <v>1.31829577635135</v>
      </c>
      <c r="O22" s="36" t="n">
        <f aca="false">SQRT(M22^2+N22^2)</f>
        <v>3.31982324880899</v>
      </c>
      <c r="P22" s="47" t="n">
        <f aca="false">IF(J22="","",MAX(0,J22-1.96*O22/100))</f>
        <v>0.112961767353647</v>
      </c>
      <c r="Q22" s="47" t="n">
        <f aca="false">IF(J22="","",MIN(1,J22+1.96*O22/100))</f>
        <v>0.243098838706959</v>
      </c>
      <c r="R22" s="32" t="str">
        <f aca="false">IF(L22="","",IF(ABS(L22)&lt;=O22,"Yes","No"))</f>
        <v>No</v>
      </c>
      <c r="S22" s="32" t="str">
        <f aca="false">IF(L22="","",IF(ABS(L22)&lt;=1.96*O22,"Yes","No"))</f>
        <v>Yes</v>
      </c>
      <c r="T22" s="66" t="n">
        <f aca="false">IF(D22="","",ROUND(SQRT(((D22+G22)*O22/100)^2+(J22*(D22+G22)*0.14577)^2),0))</f>
        <v>11</v>
      </c>
      <c r="U22" s="32"/>
    </row>
    <row r="23" customFormat="false" ht="15" hidden="false" customHeight="false" outlineLevel="0" collapsed="false">
      <c r="A23" s="32" t="s">
        <v>185</v>
      </c>
      <c r="B23" s="32" t="s">
        <v>216</v>
      </c>
      <c r="C23" s="32" t="s">
        <v>217</v>
      </c>
      <c r="D23" s="66" t="n">
        <v>308</v>
      </c>
      <c r="E23" s="66" t="n">
        <v>321</v>
      </c>
      <c r="F23" s="75" t="n">
        <f aca="false">IF(E23="","",D23-E23)</f>
        <v>-13</v>
      </c>
      <c r="G23" s="66" t="n">
        <v>477</v>
      </c>
      <c r="H23" s="66" t="n">
        <v>498</v>
      </c>
      <c r="I23" s="75" t="n">
        <f aca="false">IF(H23="","",G23-H23)</f>
        <v>-21</v>
      </c>
      <c r="J23" s="47" t="n">
        <f aca="false">IF(OR(D23="",D23+G23=0),"",D23/(D23+G23))</f>
        <v>0.392356687898089</v>
      </c>
      <c r="K23" s="47" t="n">
        <f aca="false">IF(E23="","",E23/(E23+H23))</f>
        <v>0.391941391941392</v>
      </c>
      <c r="L23" s="76" t="n">
        <f aca="false">IF(OR(K23="",J23=""),"",(J23-K23)*100)</f>
        <v>0.0415295956697259</v>
      </c>
      <c r="M23" s="36" t="n">
        <v>2.23866533453518</v>
      </c>
      <c r="N23" s="36" t="n">
        <v>1.31829577635135</v>
      </c>
      <c r="O23" s="36" t="n">
        <f aca="false">SQRT(M23^2+N23^2)</f>
        <v>2.59798503344329</v>
      </c>
      <c r="P23" s="47" t="n">
        <f aca="false">IF(J23="","",MAX(0,J23-1.96*O23/100))</f>
        <v>0.341436181242601</v>
      </c>
      <c r="Q23" s="47" t="n">
        <f aca="false">IF(J23="","",MIN(1,J23+1.96*O23/100))</f>
        <v>0.443277194553578</v>
      </c>
      <c r="R23" s="32" t="str">
        <f aca="false">IF(L23="","",IF(ABS(L23)&lt;=O23,"Yes","No"))</f>
        <v>Yes</v>
      </c>
      <c r="S23" s="32" t="str">
        <f aca="false">IF(L23="","",IF(ABS(L23)&lt;=1.96*O23,"Yes","No"))</f>
        <v>Yes</v>
      </c>
      <c r="T23" s="66" t="n">
        <f aca="false">IF(D23="","",ROUND(SQRT(((D23+G23)*O23/100)^2+(J23*(D23+G23)*0.09272)^2),0))</f>
        <v>35</v>
      </c>
      <c r="U23" s="32"/>
    </row>
    <row r="24" customFormat="false" ht="15" hidden="false" customHeight="false" outlineLevel="0" collapsed="false">
      <c r="A24" s="32" t="s">
        <v>185</v>
      </c>
      <c r="B24" s="32" t="s">
        <v>216</v>
      </c>
      <c r="C24" s="32" t="s">
        <v>218</v>
      </c>
      <c r="D24" s="66" t="n">
        <v>289</v>
      </c>
      <c r="E24" s="66" t="n">
        <v>288</v>
      </c>
      <c r="F24" s="75" t="n">
        <f aca="false">IF(E24="","",D24-E24)</f>
        <v>1</v>
      </c>
      <c r="G24" s="66" t="n">
        <v>415</v>
      </c>
      <c r="H24" s="66" t="n">
        <v>448</v>
      </c>
      <c r="I24" s="75" t="n">
        <f aca="false">IF(H24="","",G24-H24)</f>
        <v>-33</v>
      </c>
      <c r="J24" s="47" t="n">
        <f aca="false">IF(OR(D24="",D24+G24=0),"",D24/(D24+G24))</f>
        <v>0.410511363636364</v>
      </c>
      <c r="K24" s="47" t="n">
        <f aca="false">IF(E24="","",E24/(E24+H24))</f>
        <v>0.391304347826087</v>
      </c>
      <c r="L24" s="76" t="n">
        <f aca="false">IF(OR(K24="",J24=""),"",(J24-K24)*100)</f>
        <v>1.92070158102767</v>
      </c>
      <c r="M24" s="36" t="n">
        <v>3.04685455008716</v>
      </c>
      <c r="N24" s="36" t="n">
        <v>1.31829577635135</v>
      </c>
      <c r="O24" s="36" t="n">
        <f aca="false">SQRT(M24^2+N24^2)</f>
        <v>3.31982324880899</v>
      </c>
      <c r="P24" s="47" t="n">
        <f aca="false">IF(J24="","",MAX(0,J24-1.96*O24/100))</f>
        <v>0.345442827959708</v>
      </c>
      <c r="Q24" s="47" t="n">
        <f aca="false">IF(J24="","",MIN(1,J24+1.96*O24/100))</f>
        <v>0.47557989931302</v>
      </c>
      <c r="R24" s="32" t="str">
        <f aca="false">IF(L24="","",IF(ABS(L24)&lt;=O24,"Yes","No"))</f>
        <v>Yes</v>
      </c>
      <c r="S24" s="32" t="str">
        <f aca="false">IF(L24="","",IF(ABS(L24)&lt;=1.96*O24,"Yes","No"))</f>
        <v>Yes</v>
      </c>
      <c r="T24" s="66" t="n">
        <f aca="false">IF(D24="","",ROUND(SQRT(((D24+G24)*O24/100)^2+(J24*(D24+G24)*0.14577)^2),0))</f>
        <v>48</v>
      </c>
      <c r="U24" s="32"/>
    </row>
    <row r="25" customFormat="false" ht="15" hidden="false" customHeight="false" outlineLevel="0" collapsed="false">
      <c r="A25" s="32" t="s">
        <v>185</v>
      </c>
      <c r="B25" s="32" t="s">
        <v>216</v>
      </c>
      <c r="C25" s="32" t="s">
        <v>219</v>
      </c>
      <c r="D25" s="66" t="n">
        <v>310</v>
      </c>
      <c r="E25" s="66" t="n">
        <v>317</v>
      </c>
      <c r="F25" s="75" t="n">
        <f aca="false">IF(E25="","",D25-E25)</f>
        <v>-7</v>
      </c>
      <c r="G25" s="66" t="n">
        <v>465</v>
      </c>
      <c r="H25" s="66" t="n">
        <v>527</v>
      </c>
      <c r="I25" s="75" t="n">
        <f aca="false">IF(H25="","",G25-H25)</f>
        <v>-62</v>
      </c>
      <c r="J25" s="47" t="n">
        <f aca="false">IF(OR(D25="",D25+G25=0),"",D25/(D25+G25))</f>
        <v>0.4</v>
      </c>
      <c r="K25" s="47" t="n">
        <f aca="false">IF(E25="","",E25/(E25+H25))</f>
        <v>0.375592417061611</v>
      </c>
      <c r="L25" s="76" t="n">
        <f aca="false">IF(OR(K25="",J25=""),"",(J25-K25)*100)</f>
        <v>2.44075829383886</v>
      </c>
      <c r="M25" s="36" t="n">
        <v>2.23866533453518</v>
      </c>
      <c r="N25" s="36" t="n">
        <v>1.31829577635135</v>
      </c>
      <c r="O25" s="36" t="n">
        <f aca="false">SQRT(M25^2+N25^2)</f>
        <v>2.59798503344329</v>
      </c>
      <c r="P25" s="47" t="n">
        <f aca="false">IF(J25="","",MAX(0,J25-1.96*O25/100))</f>
        <v>0.349079493344512</v>
      </c>
      <c r="Q25" s="47" t="n">
        <f aca="false">IF(J25="","",MIN(1,J25+1.96*O25/100))</f>
        <v>0.450920506655489</v>
      </c>
      <c r="R25" s="32" t="str">
        <f aca="false">IF(L25="","",IF(ABS(L25)&lt;=O25,"Yes","No"))</f>
        <v>Yes</v>
      </c>
      <c r="S25" s="32" t="str">
        <f aca="false">IF(L25="","",IF(ABS(L25)&lt;=1.96*O25,"Yes","No"))</f>
        <v>Yes</v>
      </c>
      <c r="T25" s="66" t="n">
        <f aca="false">IF(D25="","",ROUND(SQRT(((D25+G25)*O25/100)^2+(J25*(D25+G25)*0.09272)^2),0))</f>
        <v>35</v>
      </c>
      <c r="U25" s="32"/>
    </row>
    <row r="26" customFormat="false" ht="15" hidden="false" customHeight="false" outlineLevel="0" collapsed="false">
      <c r="A26" s="32" t="s">
        <v>185</v>
      </c>
      <c r="B26" s="32" t="s">
        <v>220</v>
      </c>
      <c r="C26" s="32" t="s">
        <v>221</v>
      </c>
      <c r="D26" s="66" t="n">
        <v>298</v>
      </c>
      <c r="E26" s="66" t="n">
        <v>285</v>
      </c>
      <c r="F26" s="75" t="n">
        <f aca="false">IF(E26="","",D26-E26)</f>
        <v>13</v>
      </c>
      <c r="G26" s="66" t="n">
        <v>707</v>
      </c>
      <c r="H26" s="66" t="n">
        <v>760</v>
      </c>
      <c r="I26" s="75" t="n">
        <f aca="false">IF(H26="","",G26-H26)</f>
        <v>-53</v>
      </c>
      <c r="J26" s="47" t="n">
        <f aca="false">IF(OR(D26="",D26+G26=0),"",D26/(D26+G26))</f>
        <v>0.296517412935323</v>
      </c>
      <c r="K26" s="47" t="n">
        <f aca="false">IF(E26="","",E26/(E26+H26))</f>
        <v>0.272727272727273</v>
      </c>
      <c r="L26" s="76" t="n">
        <f aca="false">IF(OR(K26="",J26=""),"",(J26-K26)*100)</f>
        <v>2.37901402080507</v>
      </c>
      <c r="M26" s="36" t="n">
        <v>2.23866533453518</v>
      </c>
      <c r="N26" s="36" t="n">
        <v>1.31829577635135</v>
      </c>
      <c r="O26" s="36" t="n">
        <f aca="false">SQRT(M26^2+N26^2)</f>
        <v>2.59798503344329</v>
      </c>
      <c r="P26" s="47" t="n">
        <f aca="false">IF(J26="","",MAX(0,J26-1.96*O26/100))</f>
        <v>0.245596906279835</v>
      </c>
      <c r="Q26" s="47" t="n">
        <f aca="false">IF(J26="","",MIN(1,J26+1.96*O26/100))</f>
        <v>0.347437919590812</v>
      </c>
      <c r="R26" s="32" t="str">
        <f aca="false">IF(L26="","",IF(ABS(L26)&lt;=O26,"Yes","No"))</f>
        <v>Yes</v>
      </c>
      <c r="S26" s="32" t="str">
        <f aca="false">IF(L26="","",IF(ABS(L26)&lt;=1.96*O26,"Yes","No"))</f>
        <v>Yes</v>
      </c>
      <c r="T26" s="66" t="n">
        <f aca="false">IF(D26="","",ROUND(SQRT(((D26+G26)*O26/100)^2+(J26*(D26+G26)*0.09272)^2),0))</f>
        <v>38</v>
      </c>
      <c r="U26" s="32"/>
    </row>
    <row r="27" customFormat="false" ht="15" hidden="false" customHeight="false" outlineLevel="0" collapsed="false">
      <c r="A27" s="32" t="s">
        <v>185</v>
      </c>
      <c r="B27" s="32" t="s">
        <v>220</v>
      </c>
      <c r="C27" s="32" t="s">
        <v>222</v>
      </c>
      <c r="D27" s="66" t="n">
        <v>220</v>
      </c>
      <c r="E27" s="66" t="n">
        <v>228</v>
      </c>
      <c r="F27" s="75" t="n">
        <f aca="false">IF(E27="","",D27-E27)</f>
        <v>-8</v>
      </c>
      <c r="G27" s="66" t="n">
        <v>455</v>
      </c>
      <c r="H27" s="66" t="n">
        <v>522</v>
      </c>
      <c r="I27" s="75" t="n">
        <f aca="false">IF(H27="","",G27-H27)</f>
        <v>-67</v>
      </c>
      <c r="J27" s="47" t="n">
        <f aca="false">IF(OR(D27="",D27+G27=0),"",D27/(D27+G27))</f>
        <v>0.325925925925926</v>
      </c>
      <c r="K27" s="47" t="n">
        <f aca="false">IF(E27="","",E27/(E27+H27))</f>
        <v>0.304</v>
      </c>
      <c r="L27" s="76" t="n">
        <f aca="false">IF(OR(K27="",J27=""),"",(J27-K27)*100)</f>
        <v>2.1925925925926</v>
      </c>
      <c r="M27" s="36" t="n">
        <v>3.04685455008716</v>
      </c>
      <c r="N27" s="36" t="n">
        <v>1.31829577635135</v>
      </c>
      <c r="O27" s="36" t="n">
        <f aca="false">SQRT(M27^2+N27^2)</f>
        <v>3.31982324880899</v>
      </c>
      <c r="P27" s="47" t="n">
        <f aca="false">IF(J27="","",MAX(0,J27-1.96*O27/100))</f>
        <v>0.26085739024927</v>
      </c>
      <c r="Q27" s="47" t="n">
        <f aca="false">IF(J27="","",MIN(1,J27+1.96*O27/100))</f>
        <v>0.390994461602582</v>
      </c>
      <c r="R27" s="32" t="str">
        <f aca="false">IF(L27="","",IF(ABS(L27)&lt;=O27,"Yes","No"))</f>
        <v>Yes</v>
      </c>
      <c r="S27" s="32" t="str">
        <f aca="false">IF(L27="","",IF(ABS(L27)&lt;=1.96*O27,"Yes","No"))</f>
        <v>Yes</v>
      </c>
      <c r="T27" s="66" t="n">
        <f aca="false">IF(D27="","",ROUND(SQRT(((D27+G27)*O27/100)^2+(J27*(D27+G27)*0.14577)^2),0))</f>
        <v>39</v>
      </c>
      <c r="U27" s="32"/>
    </row>
    <row r="28" customFormat="false" ht="15" hidden="false" customHeight="false" outlineLevel="0" collapsed="false">
      <c r="A28" s="32" t="s">
        <v>185</v>
      </c>
      <c r="B28" s="32" t="s">
        <v>223</v>
      </c>
      <c r="C28" s="32" t="s">
        <v>224</v>
      </c>
      <c r="D28" s="66" t="n">
        <v>126</v>
      </c>
      <c r="E28" s="66" t="n">
        <v>135</v>
      </c>
      <c r="F28" s="75" t="n">
        <f aca="false">IF(E28="","",D28-E28)</f>
        <v>-9</v>
      </c>
      <c r="G28" s="66" t="n">
        <v>391</v>
      </c>
      <c r="H28" s="66" t="n">
        <v>395</v>
      </c>
      <c r="I28" s="75" t="n">
        <f aca="false">IF(H28="","",G28-H28)</f>
        <v>-4</v>
      </c>
      <c r="J28" s="47" t="n">
        <f aca="false">IF(OR(D28="",D28+G28=0),"",D28/(D28+G28))</f>
        <v>0.243713733075435</v>
      </c>
      <c r="K28" s="47" t="n">
        <f aca="false">IF(E28="","",E28/(E28+H28))</f>
        <v>0.254716981132075</v>
      </c>
      <c r="L28" s="76" t="n">
        <f aca="false">IF(OR(K28="",J28=""),"",(J28-K28)*100)</f>
        <v>-1.10032480566403</v>
      </c>
      <c r="M28" s="36" t="n">
        <v>3.04685455008716</v>
      </c>
      <c r="N28" s="36" t="n">
        <v>1.31829577635135</v>
      </c>
      <c r="O28" s="36" t="n">
        <f aca="false">SQRT(M28^2+N28^2)</f>
        <v>3.31982324880899</v>
      </c>
      <c r="P28" s="47" t="n">
        <f aca="false">IF(J28="","",MAX(0,J28-1.96*O28/100))</f>
        <v>0.178645197398779</v>
      </c>
      <c r="Q28" s="47" t="n">
        <f aca="false">IF(J28="","",MIN(1,J28+1.96*O28/100))</f>
        <v>0.308782268752091</v>
      </c>
      <c r="R28" s="32" t="str">
        <f aca="false">IF(L28="","",IF(ABS(L28)&lt;=O28,"Yes","No"))</f>
        <v>Yes</v>
      </c>
      <c r="S28" s="32" t="str">
        <f aca="false">IF(L28="","",IF(ABS(L28)&lt;=1.96*O28,"Yes","No"))</f>
        <v>Yes</v>
      </c>
      <c r="T28" s="66" t="n">
        <f aca="false">IF(D28="","",ROUND(SQRT(((D28+G28)*O28/100)^2+(J28*(D28+G28)*0.14577)^2),0))</f>
        <v>25</v>
      </c>
      <c r="U28" s="32"/>
    </row>
    <row r="29" customFormat="false" ht="15" hidden="false" customHeight="false" outlineLevel="0" collapsed="false">
      <c r="A29" s="32" t="s">
        <v>185</v>
      </c>
      <c r="B29" s="32" t="s">
        <v>223</v>
      </c>
      <c r="C29" s="32" t="s">
        <v>225</v>
      </c>
      <c r="D29" s="66" t="n">
        <v>119</v>
      </c>
      <c r="E29" s="66" t="n">
        <v>124</v>
      </c>
      <c r="F29" s="75" t="n">
        <f aca="false">IF(E29="","",D29-E29)</f>
        <v>-5</v>
      </c>
      <c r="G29" s="66" t="n">
        <v>276</v>
      </c>
      <c r="H29" s="66" t="n">
        <v>298</v>
      </c>
      <c r="I29" s="75" t="n">
        <f aca="false">IF(H29="","",G29-H29)</f>
        <v>-22</v>
      </c>
      <c r="J29" s="47" t="n">
        <f aca="false">IF(OR(D29="",D29+G29=0),"",D29/(D29+G29))</f>
        <v>0.30126582278481</v>
      </c>
      <c r="K29" s="47" t="n">
        <f aca="false">IF(E29="","",E29/(E29+H29))</f>
        <v>0.293838862559242</v>
      </c>
      <c r="L29" s="76" t="n">
        <f aca="false">IF(OR(K29="",J29=""),"",(J29-K29)*100)</f>
        <v>0.742696022556844</v>
      </c>
      <c r="M29" s="36" t="n">
        <v>3.04685455008716</v>
      </c>
      <c r="N29" s="36" t="n">
        <v>1.31829577635135</v>
      </c>
      <c r="O29" s="36" t="n">
        <f aca="false">SQRT(M29^2+N29^2)</f>
        <v>3.31982324880899</v>
      </c>
      <c r="P29" s="47" t="n">
        <f aca="false">IF(J29="","",MAX(0,J29-1.96*O29/100))</f>
        <v>0.236197287108154</v>
      </c>
      <c r="Q29" s="47" t="n">
        <f aca="false">IF(J29="","",MIN(1,J29+1.96*O29/100))</f>
        <v>0.366334358461466</v>
      </c>
      <c r="R29" s="32" t="str">
        <f aca="false">IF(L29="","",IF(ABS(L29)&lt;=O29,"Yes","No"))</f>
        <v>Yes</v>
      </c>
      <c r="S29" s="32" t="str">
        <f aca="false">IF(L29="","",IF(ABS(L29)&lt;=1.96*O29,"Yes","No"))</f>
        <v>Yes</v>
      </c>
      <c r="T29" s="66" t="n">
        <f aca="false">IF(D29="","",ROUND(SQRT(((D29+G29)*O29/100)^2+(J29*(D29+G29)*0.14577)^2),0))</f>
        <v>22</v>
      </c>
      <c r="U29" s="32"/>
    </row>
    <row r="30" customFormat="false" ht="15" hidden="false" customHeight="false" outlineLevel="0" collapsed="false">
      <c r="A30" s="32" t="s">
        <v>185</v>
      </c>
      <c r="B30" s="32" t="s">
        <v>223</v>
      </c>
      <c r="C30" s="32" t="s">
        <v>226</v>
      </c>
      <c r="D30" s="66" t="n">
        <v>378</v>
      </c>
      <c r="E30" s="66" t="n">
        <v>424</v>
      </c>
      <c r="F30" s="75" t="n">
        <f aca="false">IF(E30="","",D30-E30)</f>
        <v>-46</v>
      </c>
      <c r="G30" s="66" t="n">
        <v>899</v>
      </c>
      <c r="H30" s="66" t="n">
        <v>988</v>
      </c>
      <c r="I30" s="75" t="n">
        <f aca="false">IF(H30="","",G30-H30)</f>
        <v>-89</v>
      </c>
      <c r="J30" s="47" t="n">
        <f aca="false">IF(OR(D30="",D30+G30=0),"",D30/(D30+G30))</f>
        <v>0.29600626468285</v>
      </c>
      <c r="K30" s="47" t="n">
        <f aca="false">IF(E30="","",E30/(E30+H30))</f>
        <v>0.30028328611898</v>
      </c>
      <c r="L30" s="76" t="n">
        <f aca="false">IF(OR(K30="",J30=""),"",(J30-K30)*100)</f>
        <v>-0.427702143612979</v>
      </c>
      <c r="M30" s="36" t="n">
        <v>2.22613714561083</v>
      </c>
      <c r="N30" s="36" t="n">
        <v>1.31829577635135</v>
      </c>
      <c r="O30" s="36" t="n">
        <f aca="false">SQRT(M30^2+N30^2)</f>
        <v>2.58719739196957</v>
      </c>
      <c r="P30" s="47" t="n">
        <f aca="false">IF(J30="","",MAX(0,J30-1.96*O30/100))</f>
        <v>0.245297195800247</v>
      </c>
      <c r="Q30" s="47" t="n">
        <f aca="false">IF(J30="","",MIN(1,J30+1.96*O30/100))</f>
        <v>0.346715333565454</v>
      </c>
      <c r="R30" s="32" t="str">
        <f aca="false">IF(L30="","",IF(ABS(L30)&lt;=O30,"Yes","No"))</f>
        <v>Yes</v>
      </c>
      <c r="S30" s="32" t="str">
        <f aca="false">IF(L30="","",IF(ABS(L30)&lt;=1.96*O30,"Yes","No"))</f>
        <v>Yes</v>
      </c>
      <c r="T30" s="66" t="n">
        <f aca="false">IF(D30="","",ROUND(SQRT(((D30+G30)*O30/100)^2+(J30*(D30+G30)*0.07717)^2),0))</f>
        <v>44</v>
      </c>
      <c r="U30" s="32"/>
    </row>
    <row r="31" customFormat="false" ht="15" hidden="false" customHeight="false" outlineLevel="0" collapsed="false">
      <c r="A31" s="32" t="s">
        <v>185</v>
      </c>
      <c r="B31" s="32" t="s">
        <v>228</v>
      </c>
      <c r="C31" s="32" t="s">
        <v>229</v>
      </c>
      <c r="D31" s="66" t="n">
        <v>290</v>
      </c>
      <c r="E31" s="66" t="n">
        <v>279</v>
      </c>
      <c r="F31" s="75" t="n">
        <f aca="false">IF(E31="","",D31-E31)</f>
        <v>11</v>
      </c>
      <c r="G31" s="66" t="n">
        <v>414</v>
      </c>
      <c r="H31" s="66" t="n">
        <v>445</v>
      </c>
      <c r="I31" s="75" t="n">
        <f aca="false">IF(H31="","",G31-H31)</f>
        <v>-31</v>
      </c>
      <c r="J31" s="47" t="n">
        <f aca="false">IF(OR(D31="",D31+G31=0),"",D31/(D31+G31))</f>
        <v>0.411931818181818</v>
      </c>
      <c r="K31" s="47" t="n">
        <f aca="false">IF(E31="","",E31/(E31+H31))</f>
        <v>0.385359116022099</v>
      </c>
      <c r="L31" s="76" t="n">
        <f aca="false">IF(OR(K31="",J31=""),"",(J31-K31)*100)</f>
        <v>2.65727021597187</v>
      </c>
      <c r="M31" s="36" t="n">
        <v>3.04685455008716</v>
      </c>
      <c r="N31" s="36" t="n">
        <v>1.31829577635135</v>
      </c>
      <c r="O31" s="36" t="n">
        <f aca="false">SQRT(M31^2+N31^2)</f>
        <v>3.31982324880899</v>
      </c>
      <c r="P31" s="47" t="n">
        <f aca="false">IF(J31="","",MAX(0,J31-1.96*O31/100))</f>
        <v>0.346863282505162</v>
      </c>
      <c r="Q31" s="47" t="n">
        <f aca="false">IF(J31="","",MIN(1,J31+1.96*O31/100))</f>
        <v>0.477000353858474</v>
      </c>
      <c r="R31" s="32" t="str">
        <f aca="false">IF(L31="","",IF(ABS(L31)&lt;=O31,"Yes","No"))</f>
        <v>Yes</v>
      </c>
      <c r="S31" s="32" t="str">
        <f aca="false">IF(L31="","",IF(ABS(L31)&lt;=1.96*O31,"Yes","No"))</f>
        <v>Yes</v>
      </c>
      <c r="T31" s="66" t="n">
        <f aca="false">IF(D31="","",ROUND(SQRT(((D31+G31)*O31/100)^2+(J31*(D31+G31)*0.14577)^2),0))</f>
        <v>48</v>
      </c>
      <c r="U31" s="32"/>
    </row>
    <row r="32" customFormat="false" ht="15" hidden="false" customHeight="false" outlineLevel="0" collapsed="false">
      <c r="A32" s="32" t="s">
        <v>185</v>
      </c>
      <c r="B32" s="32" t="s">
        <v>228</v>
      </c>
      <c r="C32" s="32" t="s">
        <v>230</v>
      </c>
      <c r="D32" s="66" t="n">
        <v>296</v>
      </c>
      <c r="E32" s="66" t="n">
        <v>309</v>
      </c>
      <c r="F32" s="75" t="n">
        <f aca="false">IF(E32="","",D32-E32)</f>
        <v>-13</v>
      </c>
      <c r="G32" s="66" t="n">
        <v>457</v>
      </c>
      <c r="H32" s="66" t="n">
        <v>488</v>
      </c>
      <c r="I32" s="75" t="n">
        <f aca="false">IF(H32="","",G32-H32)</f>
        <v>-31</v>
      </c>
      <c r="J32" s="47" t="n">
        <f aca="false">IF(OR(D32="",D32+G32=0),"",D32/(D32+G32))</f>
        <v>0.393094289508632</v>
      </c>
      <c r="K32" s="47" t="n">
        <f aca="false">IF(E32="","",E32/(E32+H32))</f>
        <v>0.387703889585947</v>
      </c>
      <c r="L32" s="76" t="n">
        <f aca="false">IF(OR(K32="",J32=""),"",(J32-K32)*100)</f>
        <v>0.539039992268481</v>
      </c>
      <c r="M32" s="36" t="n">
        <v>2.23866533453518</v>
      </c>
      <c r="N32" s="36" t="n">
        <v>1.31829577635135</v>
      </c>
      <c r="O32" s="36" t="n">
        <f aca="false">SQRT(M32^2+N32^2)</f>
        <v>2.59798503344329</v>
      </c>
      <c r="P32" s="47" t="n">
        <f aca="false">IF(J32="","",MAX(0,J32-1.96*O32/100))</f>
        <v>0.342173782853144</v>
      </c>
      <c r="Q32" s="47" t="n">
        <f aca="false">IF(J32="","",MIN(1,J32+1.96*O32/100))</f>
        <v>0.444014796164121</v>
      </c>
      <c r="R32" s="32" t="str">
        <f aca="false">IF(L32="","",IF(ABS(L32)&lt;=O32,"Yes","No"))</f>
        <v>Yes</v>
      </c>
      <c r="S32" s="32" t="str">
        <f aca="false">IF(L32="","",IF(ABS(L32)&lt;=1.96*O32,"Yes","No"))</f>
        <v>Yes</v>
      </c>
      <c r="T32" s="66" t="n">
        <f aca="false">IF(D32="","",ROUND(SQRT(((D32+G32)*O32/100)^2+(J32*(D32+G32)*0.09272)^2),0))</f>
        <v>34</v>
      </c>
      <c r="U32" s="32"/>
    </row>
    <row r="33" customFormat="false" ht="15" hidden="false" customHeight="false" outlineLevel="0" collapsed="false">
      <c r="A33" s="32" t="s">
        <v>185</v>
      </c>
      <c r="B33" s="32" t="s">
        <v>231</v>
      </c>
      <c r="C33" s="32" t="s">
        <v>231</v>
      </c>
      <c r="D33" s="66" t="n">
        <v>108</v>
      </c>
      <c r="E33" s="66" t="n">
        <v>134</v>
      </c>
      <c r="F33" s="75" t="n">
        <f aca="false">IF(E33="","",D33-E33)</f>
        <v>-26</v>
      </c>
      <c r="G33" s="66" t="n">
        <v>487</v>
      </c>
      <c r="H33" s="66" t="n">
        <v>503</v>
      </c>
      <c r="I33" s="75" t="n">
        <f aca="false">IF(H33="","",G33-H33)</f>
        <v>-16</v>
      </c>
      <c r="J33" s="47" t="n">
        <f aca="false">IF(OR(D33="",D33+G33=0),"",D33/(D33+G33))</f>
        <v>0.181512605042017</v>
      </c>
      <c r="K33" s="47" t="n">
        <f aca="false">IF(E33="","",E33/(E33+H33))</f>
        <v>0.210361067503925</v>
      </c>
      <c r="L33" s="76" t="n">
        <f aca="false">IF(OR(K33="",J33=""),"",(J33-K33)*100)</f>
        <v>-2.88484624619078</v>
      </c>
      <c r="M33" s="36" t="n">
        <v>3.04685455008716</v>
      </c>
      <c r="N33" s="36" t="n">
        <v>1.31829577635135</v>
      </c>
      <c r="O33" s="36" t="n">
        <f aca="false">SQRT(M33^2+N33^2)</f>
        <v>3.31982324880899</v>
      </c>
      <c r="P33" s="47" t="n">
        <f aca="false">IF(J33="","",MAX(0,J33-1.96*O33/100))</f>
        <v>0.116444069365361</v>
      </c>
      <c r="Q33" s="47" t="n">
        <f aca="false">IF(J33="","",MIN(1,J33+1.96*O33/100))</f>
        <v>0.246581140718673</v>
      </c>
      <c r="R33" s="32" t="str">
        <f aca="false">IF(L33="","",IF(ABS(L33)&lt;=O33,"Yes","No"))</f>
        <v>Yes</v>
      </c>
      <c r="S33" s="32" t="str">
        <f aca="false">IF(L33="","",IF(ABS(L33)&lt;=1.96*O33,"Yes","No"))</f>
        <v>Yes</v>
      </c>
      <c r="T33" s="66" t="n">
        <f aca="false">IF(D33="","",ROUND(SQRT(((D33+G33)*O33/100)^2+(J33*(D33+G33)*0.14577)^2),0))</f>
        <v>25</v>
      </c>
      <c r="U33" s="32"/>
    </row>
    <row r="34" customFormat="false" ht="15" hidden="false" customHeight="false" outlineLevel="0" collapsed="false">
      <c r="A34" s="32" t="s">
        <v>185</v>
      </c>
      <c r="B34" s="32" t="s">
        <v>232</v>
      </c>
      <c r="C34" s="32" t="s">
        <v>233</v>
      </c>
      <c r="D34" s="66" t="n">
        <v>293</v>
      </c>
      <c r="E34" s="66" t="n">
        <v>281</v>
      </c>
      <c r="F34" s="75" t="n">
        <f aca="false">IF(E34="","",D34-E34)</f>
        <v>12</v>
      </c>
      <c r="G34" s="66" t="n">
        <v>576</v>
      </c>
      <c r="H34" s="66" t="n">
        <v>592</v>
      </c>
      <c r="I34" s="75" t="n">
        <f aca="false">IF(H34="","",G34-H34)</f>
        <v>-16</v>
      </c>
      <c r="J34" s="47" t="n">
        <f aca="false">IF(OR(D34="",D34+G34=0),"",D34/(D34+G34))</f>
        <v>0.33716915995397</v>
      </c>
      <c r="K34" s="47" t="n">
        <f aca="false">IF(E34="","",E34/(E34+H34))</f>
        <v>0.321878579610538</v>
      </c>
      <c r="L34" s="76" t="n">
        <f aca="false">IF(OR(K34="",J34=""),"",(J34-K34)*100)</f>
        <v>1.52905803434317</v>
      </c>
      <c r="M34" s="36" t="n">
        <v>2.23866533453518</v>
      </c>
      <c r="N34" s="36" t="n">
        <v>1.31829577635135</v>
      </c>
      <c r="O34" s="36" t="n">
        <f aca="false">SQRT(M34^2+N34^2)</f>
        <v>2.59798503344329</v>
      </c>
      <c r="P34" s="47" t="n">
        <f aca="false">IF(J34="","",MAX(0,J34-1.96*O34/100))</f>
        <v>0.286248653298482</v>
      </c>
      <c r="Q34" s="47" t="n">
        <f aca="false">IF(J34="","",MIN(1,J34+1.96*O34/100))</f>
        <v>0.388089666609459</v>
      </c>
      <c r="R34" s="32" t="str">
        <f aca="false">IF(L34="","",IF(ABS(L34)&lt;=O34,"Yes","No"))</f>
        <v>Yes</v>
      </c>
      <c r="S34" s="32" t="str">
        <f aca="false">IF(L34="","",IF(ABS(L34)&lt;=1.96*O34,"Yes","No"))</f>
        <v>Yes</v>
      </c>
      <c r="T34" s="66" t="n">
        <f aca="false">IF(D34="","",ROUND(SQRT(((D34+G34)*O34/100)^2+(J34*(D34+G34)*0.09272)^2),0))</f>
        <v>35</v>
      </c>
      <c r="U34" s="32"/>
    </row>
    <row r="35" customFormat="false" ht="15" hidden="false" customHeight="false" outlineLevel="0" collapsed="false">
      <c r="A35" s="32" t="s">
        <v>185</v>
      </c>
      <c r="B35" s="32" t="s">
        <v>232</v>
      </c>
      <c r="C35" s="32" t="s">
        <v>234</v>
      </c>
      <c r="D35" s="66" t="n">
        <v>490</v>
      </c>
      <c r="E35" s="66" t="n">
        <v>467</v>
      </c>
      <c r="F35" s="75" t="n">
        <f aca="false">IF(E35="","",D35-E35)</f>
        <v>23</v>
      </c>
      <c r="G35" s="66" t="n">
        <v>786</v>
      </c>
      <c r="H35" s="66" t="n">
        <v>782</v>
      </c>
      <c r="I35" s="75" t="n">
        <f aca="false">IF(H35="","",G35-H35)</f>
        <v>4</v>
      </c>
      <c r="J35" s="47" t="n">
        <f aca="false">IF(OR(D35="",D35+G35=0),"",D35/(D35+G35))</f>
        <v>0.384012539184953</v>
      </c>
      <c r="K35" s="47" t="n">
        <f aca="false">IF(E35="","",E35/(E35+H35))</f>
        <v>0.373899119295436</v>
      </c>
      <c r="L35" s="76" t="n">
        <f aca="false">IF(OR(K35="",J35=""),"",(J35-K35)*100)</f>
        <v>1.01134198895166</v>
      </c>
      <c r="M35" s="36" t="n">
        <v>2.22613714561083</v>
      </c>
      <c r="N35" s="36" t="n">
        <v>1.31829577635135</v>
      </c>
      <c r="O35" s="36" t="n">
        <f aca="false">SQRT(M35^2+N35^2)</f>
        <v>2.58719739196957</v>
      </c>
      <c r="P35" s="47" t="n">
        <f aca="false">IF(J35="","",MAX(0,J35-1.96*O35/100))</f>
        <v>0.333303470302349</v>
      </c>
      <c r="Q35" s="47" t="n">
        <f aca="false">IF(J35="","",MIN(1,J35+1.96*O35/100))</f>
        <v>0.434721608067557</v>
      </c>
      <c r="R35" s="32" t="str">
        <f aca="false">IF(L35="","",IF(ABS(L35)&lt;=O35,"Yes","No"))</f>
        <v>Yes</v>
      </c>
      <c r="S35" s="32" t="str">
        <f aca="false">IF(L35="","",IF(ABS(L35)&lt;=1.96*O35,"Yes","No"))</f>
        <v>Yes</v>
      </c>
      <c r="T35" s="66" t="n">
        <f aca="false">IF(D35="","",ROUND(SQRT(((D35+G35)*O35/100)^2+(J35*(D35+G35)*0.07717)^2),0))</f>
        <v>50</v>
      </c>
      <c r="U35" s="32"/>
    </row>
    <row r="36" customFormat="false" ht="15" hidden="false" customHeight="false" outlineLevel="0" collapsed="false">
      <c r="A36" s="32" t="s">
        <v>185</v>
      </c>
      <c r="B36" s="32" t="s">
        <v>232</v>
      </c>
      <c r="C36" s="32" t="s">
        <v>235</v>
      </c>
      <c r="D36" s="66" t="n">
        <v>142</v>
      </c>
      <c r="E36" s="66" t="n">
        <v>136</v>
      </c>
      <c r="F36" s="75" t="n">
        <f aca="false">IF(E36="","",D36-E36)</f>
        <v>6</v>
      </c>
      <c r="G36" s="66" t="n">
        <v>273</v>
      </c>
      <c r="H36" s="66" t="n">
        <v>278</v>
      </c>
      <c r="I36" s="75" t="n">
        <f aca="false">IF(H36="","",G36-H36)</f>
        <v>-5</v>
      </c>
      <c r="J36" s="47" t="n">
        <f aca="false">IF(OR(D36="",D36+G36=0),"",D36/(D36+G36))</f>
        <v>0.342168674698795</v>
      </c>
      <c r="K36" s="47" t="n">
        <f aca="false">IF(E36="","",E36/(E36+H36))</f>
        <v>0.328502415458937</v>
      </c>
      <c r="L36" s="76" t="n">
        <f aca="false">IF(OR(K36="",J36=""),"",(J36-K36)*100)</f>
        <v>1.3666259239858</v>
      </c>
      <c r="M36" s="36" t="n">
        <v>3.04685455008716</v>
      </c>
      <c r="N36" s="36" t="n">
        <v>1.31829577635135</v>
      </c>
      <c r="O36" s="36" t="n">
        <f aca="false">SQRT(M36^2+N36^2)</f>
        <v>3.31982324880899</v>
      </c>
      <c r="P36" s="47" t="n">
        <f aca="false">IF(J36="","",MAX(0,J36-1.96*O36/100))</f>
        <v>0.277100139022139</v>
      </c>
      <c r="Q36" s="47" t="n">
        <f aca="false">IF(J36="","",MIN(1,J36+1.96*O36/100))</f>
        <v>0.407237210375451</v>
      </c>
      <c r="R36" s="32" t="str">
        <f aca="false">IF(L36="","",IF(ABS(L36)&lt;=O36,"Yes","No"))</f>
        <v>Yes</v>
      </c>
      <c r="S36" s="32" t="str">
        <f aca="false">IF(L36="","",IF(ABS(L36)&lt;=1.96*O36,"Yes","No"))</f>
        <v>Yes</v>
      </c>
      <c r="T36" s="66" t="n">
        <f aca="false">IF(D36="","",ROUND(SQRT(((D36+G36)*O36/100)^2+(J36*(D36+G36)*0.14577)^2),0))</f>
        <v>25</v>
      </c>
      <c r="U36" s="32"/>
    </row>
    <row r="37" customFormat="false" ht="15" hidden="false" customHeight="false" outlineLevel="0" collapsed="false">
      <c r="A37" s="32" t="s">
        <v>185</v>
      </c>
      <c r="B37" s="32" t="s">
        <v>236</v>
      </c>
      <c r="C37" s="32" t="s">
        <v>236</v>
      </c>
      <c r="D37" s="66" t="n">
        <v>57</v>
      </c>
      <c r="E37" s="66" t="n">
        <v>68</v>
      </c>
      <c r="F37" s="75" t="n">
        <f aca="false">IF(E37="","",D37-E37)</f>
        <v>-11</v>
      </c>
      <c r="G37" s="66" t="n">
        <v>158</v>
      </c>
      <c r="H37" s="66" t="n">
        <v>153</v>
      </c>
      <c r="I37" s="75" t="n">
        <f aca="false">IF(H37="","",G37-H37)</f>
        <v>5</v>
      </c>
      <c r="J37" s="47" t="n">
        <f aca="false">IF(OR(D37="",D37+G37=0),"",D37/(D37+G37))</f>
        <v>0.265116279069767</v>
      </c>
      <c r="K37" s="47" t="n">
        <f aca="false">IF(E37="","",E37/(E37+H37))</f>
        <v>0.307692307692308</v>
      </c>
      <c r="L37" s="76" t="n">
        <f aca="false">IF(OR(K37="",J37=""),"",(J37-K37)*100)</f>
        <v>-4.25760286225403</v>
      </c>
      <c r="M37" s="36" t="n">
        <v>3.04685455008716</v>
      </c>
      <c r="N37" s="36" t="n">
        <v>1.31829577635135</v>
      </c>
      <c r="O37" s="36" t="n">
        <f aca="false">SQRT(M37^2+N37^2)</f>
        <v>3.31982324880899</v>
      </c>
      <c r="P37" s="47" t="n">
        <f aca="false">IF(J37="","",MAX(0,J37-1.96*O37/100))</f>
        <v>0.200047743393111</v>
      </c>
      <c r="Q37" s="47" t="n">
        <f aca="false">IF(J37="","",MIN(1,J37+1.96*O37/100))</f>
        <v>0.330184814746424</v>
      </c>
      <c r="R37" s="32" t="str">
        <f aca="false">IF(L37="","",IF(ABS(L37)&lt;=O37,"Yes","No"))</f>
        <v>No</v>
      </c>
      <c r="S37" s="32" t="str">
        <f aca="false">IF(L37="","",IF(ABS(L37)&lt;=1.96*O37,"Yes","No"))</f>
        <v>Yes</v>
      </c>
      <c r="T37" s="66" t="n">
        <f aca="false">IF(D37="","",ROUND(SQRT(((D37+G37)*O37/100)^2+(J37*(D37+G37)*0.14577)^2),0))</f>
        <v>11</v>
      </c>
      <c r="U37" s="32"/>
    </row>
    <row r="38" customFormat="false" ht="15" hidden="false" customHeight="false" outlineLevel="0" collapsed="false">
      <c r="A38" s="32" t="s">
        <v>185</v>
      </c>
      <c r="B38" s="32" t="s">
        <v>237</v>
      </c>
      <c r="C38" s="32" t="s">
        <v>238</v>
      </c>
      <c r="D38" s="66" t="n">
        <v>399</v>
      </c>
      <c r="E38" s="66" t="n">
        <v>432</v>
      </c>
      <c r="F38" s="75" t="n">
        <f aca="false">IF(E38="","",D38-E38)</f>
        <v>-33</v>
      </c>
      <c r="G38" s="66" t="n">
        <v>637</v>
      </c>
      <c r="H38" s="66" t="n">
        <v>705</v>
      </c>
      <c r="I38" s="75" t="n">
        <f aca="false">IF(H38="","",G38-H38)</f>
        <v>-68</v>
      </c>
      <c r="J38" s="47" t="n">
        <f aca="false">IF(OR(D38="",D38+G38=0),"",D38/(D38+G38))</f>
        <v>0.385135135135135</v>
      </c>
      <c r="K38" s="47" t="n">
        <f aca="false">IF(E38="","",E38/(E38+H38))</f>
        <v>0.379947229551451</v>
      </c>
      <c r="L38" s="76" t="n">
        <f aca="false">IF(OR(K38="",J38=""),"",(J38-K38)*100)</f>
        <v>0.518790558368398</v>
      </c>
      <c r="M38" s="36" t="n">
        <v>2.23866533453518</v>
      </c>
      <c r="N38" s="36" t="n">
        <v>1.31829577635135</v>
      </c>
      <c r="O38" s="36" t="n">
        <f aca="false">SQRT(M38^2+N38^2)</f>
        <v>2.59798503344329</v>
      </c>
      <c r="P38" s="47" t="n">
        <f aca="false">IF(J38="","",MAX(0,J38-1.96*O38/100))</f>
        <v>0.334214628479647</v>
      </c>
      <c r="Q38" s="47" t="n">
        <f aca="false">IF(J38="","",MIN(1,J38+1.96*O38/100))</f>
        <v>0.436055641790624</v>
      </c>
      <c r="R38" s="32" t="str">
        <f aca="false">IF(L38="","",IF(ABS(L38)&lt;=O38,"Yes","No"))</f>
        <v>Yes</v>
      </c>
      <c r="S38" s="32" t="str">
        <f aca="false">IF(L38="","",IF(ABS(L38)&lt;=1.96*O38,"Yes","No"))</f>
        <v>Yes</v>
      </c>
      <c r="T38" s="66" t="n">
        <f aca="false">IF(D38="","",ROUND(SQRT(((D38+G38)*O38/100)^2+(J38*(D38+G38)*0.09272)^2),0))</f>
        <v>46</v>
      </c>
      <c r="U38" s="32"/>
    </row>
    <row r="39" customFormat="false" ht="15" hidden="false" customHeight="false" outlineLevel="0" collapsed="false">
      <c r="A39" s="32" t="s">
        <v>185</v>
      </c>
      <c r="B39" s="32" t="s">
        <v>237</v>
      </c>
      <c r="C39" s="32" t="s">
        <v>239</v>
      </c>
      <c r="D39" s="66" t="n">
        <v>289</v>
      </c>
      <c r="E39" s="66" t="n">
        <v>296</v>
      </c>
      <c r="F39" s="75" t="n">
        <f aca="false">IF(E39="","",D39-E39)</f>
        <v>-7</v>
      </c>
      <c r="G39" s="66" t="n">
        <v>516</v>
      </c>
      <c r="H39" s="66" t="n">
        <v>529</v>
      </c>
      <c r="I39" s="75" t="n">
        <f aca="false">IF(H39="","",G39-H39)</f>
        <v>-13</v>
      </c>
      <c r="J39" s="47" t="n">
        <f aca="false">IF(OR(D39="",D39+G39=0),"",D39/(D39+G39))</f>
        <v>0.359006211180124</v>
      </c>
      <c r="K39" s="47" t="n">
        <f aca="false">IF(E39="","",E39/(E39+H39))</f>
        <v>0.358787878787879</v>
      </c>
      <c r="L39" s="76" t="n">
        <f aca="false">IF(OR(K39="",J39=""),"",(J39-K39)*100)</f>
        <v>0.0218332392245446</v>
      </c>
      <c r="M39" s="36" t="n">
        <v>2.23866533453518</v>
      </c>
      <c r="N39" s="36" t="n">
        <v>1.31829577635135</v>
      </c>
      <c r="O39" s="36" t="n">
        <f aca="false">SQRT(M39^2+N39^2)</f>
        <v>2.59798503344329</v>
      </c>
      <c r="P39" s="47" t="n">
        <f aca="false">IF(J39="","",MAX(0,J39-1.96*O39/100))</f>
        <v>0.308085704524636</v>
      </c>
      <c r="Q39" s="47" t="n">
        <f aca="false">IF(J39="","",MIN(1,J39+1.96*O39/100))</f>
        <v>0.409926717835613</v>
      </c>
      <c r="R39" s="32" t="str">
        <f aca="false">IF(L39="","",IF(ABS(L39)&lt;=O39,"Yes","No"))</f>
        <v>Yes</v>
      </c>
      <c r="S39" s="32" t="str">
        <f aca="false">IF(L39="","",IF(ABS(L39)&lt;=1.96*O39,"Yes","No"))</f>
        <v>Yes</v>
      </c>
      <c r="T39" s="66" t="n">
        <f aca="false">IF(D39="","",ROUND(SQRT(((D39+G39)*O39/100)^2+(J39*(D39+G39)*0.09272)^2),0))</f>
        <v>34</v>
      </c>
      <c r="U39" s="32"/>
    </row>
    <row r="40" customFormat="false" ht="15" hidden="false" customHeight="false" outlineLevel="0" collapsed="false">
      <c r="A40" s="32" t="s">
        <v>185</v>
      </c>
      <c r="B40" s="32" t="s">
        <v>237</v>
      </c>
      <c r="C40" s="32" t="s">
        <v>240</v>
      </c>
      <c r="D40" s="66" t="n">
        <v>427</v>
      </c>
      <c r="E40" s="66" t="n">
        <v>460</v>
      </c>
      <c r="F40" s="75" t="n">
        <f aca="false">IF(E40="","",D40-E40)</f>
        <v>-33</v>
      </c>
      <c r="G40" s="66" t="n">
        <v>733</v>
      </c>
      <c r="H40" s="66" t="n">
        <v>791</v>
      </c>
      <c r="I40" s="75" t="n">
        <f aca="false">IF(H40="","",G40-H40)</f>
        <v>-58</v>
      </c>
      <c r="J40" s="47" t="n">
        <f aca="false">IF(OR(D40="",D40+G40=0),"",D40/(D40+G40))</f>
        <v>0.368103448275862</v>
      </c>
      <c r="K40" s="47" t="n">
        <f aca="false">IF(E40="","",E40/(E40+H40))</f>
        <v>0.367705835331735</v>
      </c>
      <c r="L40" s="76" t="n">
        <f aca="false">IF(OR(K40="",J40=""),"",(J40-K40)*100)</f>
        <v>0.0397612944127435</v>
      </c>
      <c r="M40" s="36" t="n">
        <v>2.23866533453518</v>
      </c>
      <c r="N40" s="36" t="n">
        <v>1.31829577635135</v>
      </c>
      <c r="O40" s="36" t="n">
        <f aca="false">SQRT(M40^2+N40^2)</f>
        <v>2.59798503344329</v>
      </c>
      <c r="P40" s="47" t="n">
        <f aca="false">IF(J40="","",MAX(0,J40-1.96*O40/100))</f>
        <v>0.317182941620374</v>
      </c>
      <c r="Q40" s="47" t="n">
        <f aca="false">IF(J40="","",MIN(1,J40+1.96*O40/100))</f>
        <v>0.419023954931351</v>
      </c>
      <c r="R40" s="32" t="str">
        <f aca="false">IF(L40="","",IF(ABS(L40)&lt;=O40,"Yes","No"))</f>
        <v>Yes</v>
      </c>
      <c r="S40" s="32" t="str">
        <f aca="false">IF(L40="","",IF(ABS(L40)&lt;=1.96*O40,"Yes","No"))</f>
        <v>Yes</v>
      </c>
      <c r="T40" s="66" t="n">
        <f aca="false">IF(D40="","",ROUND(SQRT(((D40+G40)*O40/100)^2+(J40*(D40+G40)*0.09272)^2),0))</f>
        <v>50</v>
      </c>
      <c r="U40" s="32"/>
    </row>
    <row r="41" customFormat="false" ht="15" hidden="false" customHeight="false" outlineLevel="0" collapsed="false">
      <c r="A41" s="32" t="s">
        <v>185</v>
      </c>
      <c r="B41" s="32" t="s">
        <v>237</v>
      </c>
      <c r="C41" s="32" t="s">
        <v>241</v>
      </c>
      <c r="D41" s="66" t="n">
        <v>385</v>
      </c>
      <c r="E41" s="66" t="n">
        <v>425</v>
      </c>
      <c r="F41" s="75" t="n">
        <f aca="false">IF(E41="","",D41-E41)</f>
        <v>-40</v>
      </c>
      <c r="G41" s="66" t="n">
        <v>810</v>
      </c>
      <c r="H41" s="66" t="n">
        <v>920</v>
      </c>
      <c r="I41" s="75" t="n">
        <f aca="false">IF(H41="","",G41-H41)</f>
        <v>-110</v>
      </c>
      <c r="J41" s="47" t="n">
        <f aca="false">IF(OR(D41="",D41+G41=0),"",D41/(D41+G41))</f>
        <v>0.322175732217573</v>
      </c>
      <c r="K41" s="47" t="n">
        <f aca="false">IF(E41="","",E41/(E41+H41))</f>
        <v>0.315985130111524</v>
      </c>
      <c r="L41" s="76" t="n">
        <f aca="false">IF(OR(K41="",J41=""),"",(J41-K41)*100)</f>
        <v>0.619060210604905</v>
      </c>
      <c r="M41" s="36" t="n">
        <v>2.22613714561083</v>
      </c>
      <c r="N41" s="36" t="n">
        <v>1.31829577635135</v>
      </c>
      <c r="O41" s="36" t="n">
        <f aca="false">SQRT(M41^2+N41^2)</f>
        <v>2.58719739196957</v>
      </c>
      <c r="P41" s="47" t="n">
        <f aca="false">IF(J41="","",MAX(0,J41-1.96*O41/100))</f>
        <v>0.27146666333497</v>
      </c>
      <c r="Q41" s="47" t="n">
        <f aca="false">IF(J41="","",MIN(1,J41+1.96*O41/100))</f>
        <v>0.372884801100177</v>
      </c>
      <c r="R41" s="32" t="str">
        <f aca="false">IF(L41="","",IF(ABS(L41)&lt;=O41,"Yes","No"))</f>
        <v>Yes</v>
      </c>
      <c r="S41" s="32" t="str">
        <f aca="false">IF(L41="","",IF(ABS(L41)&lt;=1.96*O41,"Yes","No"))</f>
        <v>Yes</v>
      </c>
      <c r="T41" s="66" t="n">
        <f aca="false">IF(D41="","",ROUND(SQRT(((D41+G41)*O41/100)^2+(J41*(D41+G41)*0.07717)^2),0))</f>
        <v>43</v>
      </c>
      <c r="U41" s="32"/>
    </row>
    <row r="42" customFormat="false" ht="15" hidden="false" customHeight="false" outlineLevel="0" collapsed="false">
      <c r="A42" s="32" t="s">
        <v>185</v>
      </c>
      <c r="B42" s="32" t="s">
        <v>237</v>
      </c>
      <c r="C42" s="32" t="s">
        <v>242</v>
      </c>
      <c r="D42" s="66" t="n">
        <v>349</v>
      </c>
      <c r="E42" s="66" t="n">
        <v>397</v>
      </c>
      <c r="F42" s="75" t="n">
        <f aca="false">IF(E42="","",D42-E42)</f>
        <v>-48</v>
      </c>
      <c r="G42" s="66" t="n">
        <v>700</v>
      </c>
      <c r="H42" s="66" t="n">
        <v>692</v>
      </c>
      <c r="I42" s="75" t="n">
        <f aca="false">IF(H42="","",G42-H42)</f>
        <v>8</v>
      </c>
      <c r="J42" s="47" t="n">
        <f aca="false">IF(OR(D42="",D42+G42=0),"",D42/(D42+G42))</f>
        <v>0.332697807435653</v>
      </c>
      <c r="K42" s="47" t="n">
        <f aca="false">IF(E42="","",E42/(E42+H42))</f>
        <v>0.36455463728191</v>
      </c>
      <c r="L42" s="76" t="n">
        <f aca="false">IF(OR(K42="",J42=""),"",(J42-K42)*100)</f>
        <v>-3.1856829846257</v>
      </c>
      <c r="M42" s="36" t="n">
        <v>2.23866533453518</v>
      </c>
      <c r="N42" s="36" t="n">
        <v>1.31829577635135</v>
      </c>
      <c r="O42" s="36" t="n">
        <f aca="false">SQRT(M42^2+N42^2)</f>
        <v>2.59798503344329</v>
      </c>
      <c r="P42" s="47" t="n">
        <f aca="false">IF(J42="","",MAX(0,J42-1.96*O42/100))</f>
        <v>0.281777300780165</v>
      </c>
      <c r="Q42" s="47" t="n">
        <f aca="false">IF(J42="","",MIN(1,J42+1.96*O42/100))</f>
        <v>0.383618314091142</v>
      </c>
      <c r="R42" s="32" t="str">
        <f aca="false">IF(L42="","",IF(ABS(L42)&lt;=O42,"Yes","No"))</f>
        <v>No</v>
      </c>
      <c r="S42" s="32" t="str">
        <f aca="false">IF(L42="","",IF(ABS(L42)&lt;=1.96*O42,"Yes","No"))</f>
        <v>Yes</v>
      </c>
      <c r="T42" s="66" t="n">
        <f aca="false">IF(D42="","",ROUND(SQRT(((D42+G42)*O42/100)^2+(J42*(D42+G42)*0.09272)^2),0))</f>
        <v>42</v>
      </c>
      <c r="U42" s="32"/>
    </row>
    <row r="43" customFormat="false" ht="15" hidden="false" customHeight="false" outlineLevel="0" collapsed="false">
      <c r="A43" s="32" t="s">
        <v>185</v>
      </c>
      <c r="B43" s="32" t="s">
        <v>243</v>
      </c>
      <c r="C43" s="32" t="s">
        <v>244</v>
      </c>
      <c r="D43" s="66" t="n">
        <v>178</v>
      </c>
      <c r="E43" s="66" t="n">
        <v>175</v>
      </c>
      <c r="F43" s="75" t="n">
        <f aca="false">IF(E43="","",D43-E43)</f>
        <v>3</v>
      </c>
      <c r="G43" s="66" t="n">
        <v>202</v>
      </c>
      <c r="H43" s="66" t="n">
        <v>212</v>
      </c>
      <c r="I43" s="75" t="n">
        <f aca="false">IF(H43="","",G43-H43)</f>
        <v>-10</v>
      </c>
      <c r="J43" s="47" t="n">
        <f aca="false">IF(OR(D43="",D43+G43=0),"",D43/(D43+G43))</f>
        <v>0.468421052631579</v>
      </c>
      <c r="K43" s="47" t="n">
        <f aca="false">IF(E43="","",E43/(E43+H43))</f>
        <v>0.452196382428941</v>
      </c>
      <c r="L43" s="76" t="n">
        <f aca="false">IF(OR(K43="",J43=""),"",(J43-K43)*100)</f>
        <v>1.62246702026384</v>
      </c>
      <c r="M43" s="36" t="n">
        <v>3.04685455008716</v>
      </c>
      <c r="N43" s="36" t="n">
        <v>1.31829577635135</v>
      </c>
      <c r="O43" s="36" t="n">
        <f aca="false">SQRT(M43^2+N43^2)</f>
        <v>3.31982324880899</v>
      </c>
      <c r="P43" s="47" t="n">
        <f aca="false">IF(J43="","",MAX(0,J43-1.96*O43/100))</f>
        <v>0.403352516954923</v>
      </c>
      <c r="Q43" s="47" t="n">
        <f aca="false">IF(J43="","",MIN(1,J43+1.96*O43/100))</f>
        <v>0.533489588308235</v>
      </c>
      <c r="R43" s="32" t="str">
        <f aca="false">IF(L43="","",IF(ABS(L43)&lt;=O43,"Yes","No"))</f>
        <v>Yes</v>
      </c>
      <c r="S43" s="32" t="str">
        <f aca="false">IF(L43="","",IF(ABS(L43)&lt;=1.96*O43,"Yes","No"))</f>
        <v>Yes</v>
      </c>
      <c r="T43" s="66" t="n">
        <f aca="false">IF(D43="","",ROUND(SQRT(((D43+G43)*O43/100)^2+(J43*(D43+G43)*0.14577)^2),0))</f>
        <v>29</v>
      </c>
      <c r="U43" s="32"/>
    </row>
    <row r="44" customFormat="false" ht="15" hidden="false" customHeight="false" outlineLevel="0" collapsed="false">
      <c r="A44" s="32" t="s">
        <v>185</v>
      </c>
      <c r="B44" s="32" t="s">
        <v>243</v>
      </c>
      <c r="C44" s="32" t="s">
        <v>245</v>
      </c>
      <c r="D44" s="66" t="n">
        <v>191</v>
      </c>
      <c r="E44" s="66" t="n">
        <v>184</v>
      </c>
      <c r="F44" s="75" t="n">
        <f aca="false">IF(E44="","",D44-E44)</f>
        <v>7</v>
      </c>
      <c r="G44" s="66" t="n">
        <v>200</v>
      </c>
      <c r="H44" s="66" t="n">
        <v>208</v>
      </c>
      <c r="I44" s="75" t="n">
        <f aca="false">IF(H44="","",G44-H44)</f>
        <v>-8</v>
      </c>
      <c r="J44" s="47" t="n">
        <f aca="false">IF(OR(D44="",D44+G44=0),"",D44/(D44+G44))</f>
        <v>0.48849104859335</v>
      </c>
      <c r="K44" s="47" t="n">
        <f aca="false">IF(E44="","",E44/(E44+H44))</f>
        <v>0.469387755102041</v>
      </c>
      <c r="L44" s="76" t="n">
        <f aca="false">IF(OR(K44="",J44=""),"",(J44-K44)*100)</f>
        <v>1.91032934913096</v>
      </c>
      <c r="M44" s="36" t="n">
        <v>3.04685455008716</v>
      </c>
      <c r="N44" s="36" t="n">
        <v>1.31829577635135</v>
      </c>
      <c r="O44" s="36" t="n">
        <f aca="false">SQRT(M44^2+N44^2)</f>
        <v>3.31982324880899</v>
      </c>
      <c r="P44" s="47" t="n">
        <f aca="false">IF(J44="","",MAX(0,J44-1.96*O44/100))</f>
        <v>0.423422512916694</v>
      </c>
      <c r="Q44" s="47" t="n">
        <f aca="false">IF(J44="","",MIN(1,J44+1.96*O44/100))</f>
        <v>0.553559584270007</v>
      </c>
      <c r="R44" s="32" t="str">
        <f aca="false">IF(L44="","",IF(ABS(L44)&lt;=O44,"Yes","No"))</f>
        <v>Yes</v>
      </c>
      <c r="S44" s="32" t="str">
        <f aca="false">IF(L44="","",IF(ABS(L44)&lt;=1.96*O44,"Yes","No"))</f>
        <v>Yes</v>
      </c>
      <c r="T44" s="66" t="n">
        <f aca="false">IF(D44="","",ROUND(SQRT(((D44+G44)*O44/100)^2+(J44*(D44+G44)*0.14577)^2),0))</f>
        <v>31</v>
      </c>
      <c r="U44" s="32"/>
    </row>
    <row r="45" customFormat="false" ht="15" hidden="false" customHeight="false" outlineLevel="0" collapsed="false">
      <c r="A45" s="32" t="s">
        <v>185</v>
      </c>
      <c r="B45" s="32" t="s">
        <v>243</v>
      </c>
      <c r="C45" s="32" t="s">
        <v>246</v>
      </c>
      <c r="D45" s="66" t="n">
        <v>109</v>
      </c>
      <c r="E45" s="66" t="n">
        <v>102</v>
      </c>
      <c r="F45" s="75" t="n">
        <f aca="false">IF(E45="","",D45-E45)</f>
        <v>7</v>
      </c>
      <c r="G45" s="66" t="n">
        <v>196</v>
      </c>
      <c r="H45" s="66" t="n">
        <v>192</v>
      </c>
      <c r="I45" s="75" t="n">
        <f aca="false">IF(H45="","",G45-H45)</f>
        <v>4</v>
      </c>
      <c r="J45" s="47" t="n">
        <f aca="false">IF(OR(D45="",D45+G45=0),"",D45/(D45+G45))</f>
        <v>0.357377049180328</v>
      </c>
      <c r="K45" s="47" t="n">
        <f aca="false">IF(E45="","",E45/(E45+H45))</f>
        <v>0.346938775510204</v>
      </c>
      <c r="L45" s="76" t="n">
        <f aca="false">IF(OR(K45="",J45=""),"",(J45-K45)*100)</f>
        <v>1.04382736701238</v>
      </c>
      <c r="M45" s="36" t="n">
        <v>3.04685455008716</v>
      </c>
      <c r="N45" s="36" t="n">
        <v>1.31829577635135</v>
      </c>
      <c r="O45" s="36" t="n">
        <f aca="false">SQRT(M45^2+N45^2)</f>
        <v>3.31982324880899</v>
      </c>
      <c r="P45" s="47" t="n">
        <f aca="false">IF(J45="","",MAX(0,J45-1.96*O45/100))</f>
        <v>0.292308513503672</v>
      </c>
      <c r="Q45" s="47" t="n">
        <f aca="false">IF(J45="","",MIN(1,J45+1.96*O45/100))</f>
        <v>0.422445584856984</v>
      </c>
      <c r="R45" s="32" t="str">
        <f aca="false">IF(L45="","",IF(ABS(L45)&lt;=O45,"Yes","No"))</f>
        <v>Yes</v>
      </c>
      <c r="S45" s="32" t="str">
        <f aca="false">IF(L45="","",IF(ABS(L45)&lt;=1.96*O45,"Yes","No"))</f>
        <v>Yes</v>
      </c>
      <c r="T45" s="66" t="n">
        <f aca="false">IF(D45="","",ROUND(SQRT(((D45+G45)*O45/100)^2+(J45*(D45+G45)*0.14577)^2),0))</f>
        <v>19</v>
      </c>
      <c r="U45" s="32"/>
    </row>
    <row r="46" customFormat="false" ht="15" hidden="false" customHeight="false" outlineLevel="0" collapsed="false">
      <c r="A46" s="32" t="s">
        <v>185</v>
      </c>
      <c r="B46" s="32" t="s">
        <v>243</v>
      </c>
      <c r="C46" s="32" t="s">
        <v>247</v>
      </c>
      <c r="D46" s="66" t="n">
        <v>187</v>
      </c>
      <c r="E46" s="66" t="n">
        <v>194</v>
      </c>
      <c r="F46" s="75" t="n">
        <f aca="false">IF(E46="","",D46-E46)</f>
        <v>-7</v>
      </c>
      <c r="G46" s="66" t="n">
        <v>276</v>
      </c>
      <c r="H46" s="66" t="n">
        <v>296</v>
      </c>
      <c r="I46" s="75" t="n">
        <f aca="false">IF(H46="","",G46-H46)</f>
        <v>-20</v>
      </c>
      <c r="J46" s="47" t="n">
        <f aca="false">IF(OR(D46="",D46+G46=0),"",D46/(D46+G46))</f>
        <v>0.403887688984881</v>
      </c>
      <c r="K46" s="47" t="n">
        <f aca="false">IF(E46="","",E46/(E46+H46))</f>
        <v>0.395918367346939</v>
      </c>
      <c r="L46" s="76" t="n">
        <f aca="false">IF(OR(K46="",J46=""),"",(J46-K46)*100)</f>
        <v>0.796932163794245</v>
      </c>
      <c r="M46" s="36" t="n">
        <v>3.04685455008716</v>
      </c>
      <c r="N46" s="36" t="n">
        <v>1.31829577635135</v>
      </c>
      <c r="O46" s="36" t="n">
        <f aca="false">SQRT(M46^2+N46^2)</f>
        <v>3.31982324880899</v>
      </c>
      <c r="P46" s="47" t="n">
        <f aca="false">IF(J46="","",MAX(0,J46-1.96*O46/100))</f>
        <v>0.338819153308225</v>
      </c>
      <c r="Q46" s="47" t="n">
        <f aca="false">IF(J46="","",MIN(1,J46+1.96*O46/100))</f>
        <v>0.468956224661537</v>
      </c>
      <c r="R46" s="32" t="str">
        <f aca="false">IF(L46="","",IF(ABS(L46)&lt;=O46,"Yes","No"))</f>
        <v>Yes</v>
      </c>
      <c r="S46" s="32" t="str">
        <f aca="false">IF(L46="","",IF(ABS(L46)&lt;=1.96*O46,"Yes","No"))</f>
        <v>Yes</v>
      </c>
      <c r="T46" s="66" t="n">
        <f aca="false">IF(D46="","",ROUND(SQRT(((D46+G46)*O46/100)^2+(J46*(D46+G46)*0.14577)^2),0))</f>
        <v>31</v>
      </c>
      <c r="U46" s="32"/>
    </row>
    <row r="47" customFormat="false" ht="15" hidden="false" customHeight="false" outlineLevel="0" collapsed="false">
      <c r="A47" s="32" t="s">
        <v>185</v>
      </c>
      <c r="B47" s="32" t="s">
        <v>248</v>
      </c>
      <c r="C47" s="32" t="s">
        <v>249</v>
      </c>
      <c r="D47" s="66" t="n">
        <v>269</v>
      </c>
      <c r="E47" s="66" t="n">
        <v>298</v>
      </c>
      <c r="F47" s="75" t="n">
        <f aca="false">IF(E47="","",D47-E47)</f>
        <v>-29</v>
      </c>
      <c r="G47" s="66" t="n">
        <v>655</v>
      </c>
      <c r="H47" s="66" t="n">
        <v>649</v>
      </c>
      <c r="I47" s="75" t="n">
        <f aca="false">IF(H47="","",G47-H47)</f>
        <v>6</v>
      </c>
      <c r="J47" s="47" t="n">
        <f aca="false">IF(OR(D47="",D47+G47=0),"",D47/(D47+G47))</f>
        <v>0.291125541125541</v>
      </c>
      <c r="K47" s="47" t="n">
        <f aca="false">IF(E47="","",E47/(E47+H47))</f>
        <v>0.31467793030623</v>
      </c>
      <c r="L47" s="76" t="n">
        <f aca="false">IF(OR(K47="",J47=""),"",(J47-K47)*100)</f>
        <v>-2.35523891806891</v>
      </c>
      <c r="M47" s="36" t="n">
        <v>2.23866533453518</v>
      </c>
      <c r="N47" s="36" t="n">
        <v>1.31829577635135</v>
      </c>
      <c r="O47" s="36" t="n">
        <f aca="false">SQRT(M47^2+N47^2)</f>
        <v>2.59798503344329</v>
      </c>
      <c r="P47" s="47" t="n">
        <f aca="false">IF(J47="","",MAX(0,J47-1.96*O47/100))</f>
        <v>0.240205034470053</v>
      </c>
      <c r="Q47" s="47" t="n">
        <f aca="false">IF(J47="","",MIN(1,J47+1.96*O47/100))</f>
        <v>0.34204604778103</v>
      </c>
      <c r="R47" s="32" t="str">
        <f aca="false">IF(L47="","",IF(ABS(L47)&lt;=O47,"Yes","No"))</f>
        <v>Yes</v>
      </c>
      <c r="S47" s="32" t="str">
        <f aca="false">IF(L47="","",IF(ABS(L47)&lt;=1.96*O47,"Yes","No"))</f>
        <v>Yes</v>
      </c>
      <c r="T47" s="66" t="n">
        <f aca="false">IF(D47="","",ROUND(SQRT(((D47+G47)*O47/100)^2+(J47*(D47+G47)*0.09272)^2),0))</f>
        <v>35</v>
      </c>
      <c r="U47" s="32"/>
    </row>
    <row r="48" customFormat="false" ht="15" hidden="false" customHeight="false" outlineLevel="0" collapsed="false">
      <c r="A48" s="32" t="s">
        <v>185</v>
      </c>
      <c r="B48" s="32" t="s">
        <v>248</v>
      </c>
      <c r="C48" s="32" t="s">
        <v>250</v>
      </c>
      <c r="D48" s="66" t="n">
        <v>241</v>
      </c>
      <c r="E48" s="66" t="n">
        <v>253</v>
      </c>
      <c r="F48" s="75" t="n">
        <f aca="false">IF(E48="","",D48-E48)</f>
        <v>-12</v>
      </c>
      <c r="G48" s="66" t="n">
        <v>660</v>
      </c>
      <c r="H48" s="66" t="n">
        <v>710</v>
      </c>
      <c r="I48" s="75" t="n">
        <f aca="false">IF(H48="","",G48-H48)</f>
        <v>-50</v>
      </c>
      <c r="J48" s="47" t="n">
        <f aca="false">IF(OR(D48="",D48+G48=0),"",D48/(D48+G48))</f>
        <v>0.267480577136515</v>
      </c>
      <c r="K48" s="47" t="n">
        <f aca="false">IF(E48="","",E48/(E48+H48))</f>
        <v>0.262720664589823</v>
      </c>
      <c r="L48" s="76" t="n">
        <f aca="false">IF(OR(K48="",J48=""),"",(J48-K48)*100)</f>
        <v>0.47599125466915</v>
      </c>
      <c r="M48" s="36" t="n">
        <v>2.23866533453518</v>
      </c>
      <c r="N48" s="36" t="n">
        <v>1.31829577635135</v>
      </c>
      <c r="O48" s="36" t="n">
        <f aca="false">SQRT(M48^2+N48^2)</f>
        <v>2.59798503344329</v>
      </c>
      <c r="P48" s="47" t="n">
        <f aca="false">IF(J48="","",MAX(0,J48-1.96*O48/100))</f>
        <v>0.216560070481027</v>
      </c>
      <c r="Q48" s="47" t="n">
        <f aca="false">IF(J48="","",MIN(1,J48+1.96*O48/100))</f>
        <v>0.318401083792003</v>
      </c>
      <c r="R48" s="32" t="str">
        <f aca="false">IF(L48="","",IF(ABS(L48)&lt;=O48,"Yes","No"))</f>
        <v>Yes</v>
      </c>
      <c r="S48" s="32" t="str">
        <f aca="false">IF(L48="","",IF(ABS(L48)&lt;=1.96*O48,"Yes","No"))</f>
        <v>Yes</v>
      </c>
      <c r="T48" s="66" t="n">
        <f aca="false">IF(D48="","",ROUND(SQRT(((D48+G48)*O48/100)^2+(J48*(D48+G48)*0.09272)^2),0))</f>
        <v>32</v>
      </c>
      <c r="U48" s="32"/>
    </row>
    <row r="49" customFormat="false" ht="15" hidden="false" customHeight="false" outlineLevel="0" collapsed="false">
      <c r="A49" s="32" t="s">
        <v>185</v>
      </c>
      <c r="B49" s="32" t="s">
        <v>248</v>
      </c>
      <c r="C49" s="32" t="s">
        <v>251</v>
      </c>
      <c r="D49" s="66" t="n">
        <v>232</v>
      </c>
      <c r="E49" s="66" t="n">
        <v>238</v>
      </c>
      <c r="F49" s="75" t="n">
        <f aca="false">IF(E49="","",D49-E49)</f>
        <v>-6</v>
      </c>
      <c r="G49" s="66" t="n">
        <v>586</v>
      </c>
      <c r="H49" s="66" t="n">
        <v>586</v>
      </c>
      <c r="I49" s="75" t="n">
        <f aca="false">IF(H49="","",G49-H49)</f>
        <v>0</v>
      </c>
      <c r="J49" s="47" t="n">
        <f aca="false">IF(OR(D49="",D49+G49=0),"",D49/(D49+G49))</f>
        <v>0.28361858190709</v>
      </c>
      <c r="K49" s="47" t="n">
        <f aca="false">IF(E49="","",E49/(E49+H49))</f>
        <v>0.288834951456311</v>
      </c>
      <c r="L49" s="76" t="n">
        <f aca="false">IF(OR(K49="",J49=""),"",(J49-K49)*100)</f>
        <v>-0.521636954922022</v>
      </c>
      <c r="M49" s="36" t="n">
        <v>2.23866533453518</v>
      </c>
      <c r="N49" s="36" t="n">
        <v>1.31829577635135</v>
      </c>
      <c r="O49" s="36" t="n">
        <f aca="false">SQRT(M49^2+N49^2)</f>
        <v>2.59798503344329</v>
      </c>
      <c r="P49" s="47" t="n">
        <f aca="false">IF(J49="","",MAX(0,J49-1.96*O49/100))</f>
        <v>0.232698075251602</v>
      </c>
      <c r="Q49" s="47" t="n">
        <f aca="false">IF(J49="","",MIN(1,J49+1.96*O49/100))</f>
        <v>0.334539088562579</v>
      </c>
      <c r="R49" s="32" t="str">
        <f aca="false">IF(L49="","",IF(ABS(L49)&lt;=O49,"Yes","No"))</f>
        <v>Yes</v>
      </c>
      <c r="S49" s="32" t="str">
        <f aca="false">IF(L49="","",IF(ABS(L49)&lt;=1.96*O49,"Yes","No"))</f>
        <v>Yes</v>
      </c>
      <c r="T49" s="66" t="n">
        <f aca="false">IF(D49="","",ROUND(SQRT(((D49+G49)*O49/100)^2+(J49*(D49+G49)*0.09272)^2),0))</f>
        <v>30</v>
      </c>
      <c r="U49" s="32"/>
    </row>
    <row r="50" customFormat="false" ht="15" hidden="false" customHeight="false" outlineLevel="0" collapsed="false">
      <c r="A50" s="32" t="s">
        <v>185</v>
      </c>
      <c r="B50" s="32" t="s">
        <v>252</v>
      </c>
      <c r="C50" s="32" t="s">
        <v>253</v>
      </c>
      <c r="D50" s="66" t="n">
        <v>215</v>
      </c>
      <c r="E50" s="66" t="n">
        <v>238</v>
      </c>
      <c r="F50" s="75" t="n">
        <f aca="false">IF(E50="","",D50-E50)</f>
        <v>-23</v>
      </c>
      <c r="G50" s="66" t="n">
        <v>578</v>
      </c>
      <c r="H50" s="66" t="n">
        <v>541</v>
      </c>
      <c r="I50" s="75" t="n">
        <f aca="false">IF(H50="","",G50-H50)</f>
        <v>37</v>
      </c>
      <c r="J50" s="47" t="n">
        <f aca="false">IF(OR(D50="",D50+G50=0),"",D50/(D50+G50))</f>
        <v>0.271122320302648</v>
      </c>
      <c r="K50" s="47" t="n">
        <f aca="false">IF(E50="","",E50/(E50+H50))</f>
        <v>0.305519897304236</v>
      </c>
      <c r="L50" s="76" t="n">
        <f aca="false">IF(OR(K50="",J50=""),"",(J50-K50)*100)</f>
        <v>-3.4397577001588</v>
      </c>
      <c r="M50" s="36" t="n">
        <v>2.23866533453518</v>
      </c>
      <c r="N50" s="36" t="n">
        <v>1.31829577635135</v>
      </c>
      <c r="O50" s="36" t="n">
        <f aca="false">SQRT(M50^2+N50^2)</f>
        <v>2.59798503344329</v>
      </c>
      <c r="P50" s="47" t="n">
        <f aca="false">IF(J50="","",MAX(0,J50-1.96*O50/100))</f>
        <v>0.22020181364716</v>
      </c>
      <c r="Q50" s="47" t="n">
        <f aca="false">IF(J50="","",MIN(1,J50+1.96*O50/100))</f>
        <v>0.322042826958137</v>
      </c>
      <c r="R50" s="32" t="str">
        <f aca="false">IF(L50="","",IF(ABS(L50)&lt;=O50,"Yes","No"))</f>
        <v>No</v>
      </c>
      <c r="S50" s="32" t="str">
        <f aca="false">IF(L50="","",IF(ABS(L50)&lt;=1.96*O50,"Yes","No"))</f>
        <v>Yes</v>
      </c>
      <c r="T50" s="66" t="n">
        <f aca="false">IF(D50="","",ROUND(SQRT(((D50+G50)*O50/100)^2+(J50*(D50+G50)*0.09272)^2),0))</f>
        <v>29</v>
      </c>
      <c r="U50" s="32"/>
    </row>
    <row r="51" customFormat="false" ht="15" hidden="false" customHeight="false" outlineLevel="0" collapsed="false">
      <c r="A51" s="32" t="s">
        <v>185</v>
      </c>
      <c r="B51" s="32" t="s">
        <v>252</v>
      </c>
      <c r="C51" s="32" t="s">
        <v>254</v>
      </c>
      <c r="D51" s="66" t="n">
        <v>105</v>
      </c>
      <c r="E51" s="66" t="n">
        <v>103</v>
      </c>
      <c r="F51" s="75" t="n">
        <f aca="false">IF(E51="","",D51-E51)</f>
        <v>2</v>
      </c>
      <c r="G51" s="66" t="n">
        <v>291</v>
      </c>
      <c r="H51" s="66" t="n">
        <v>292</v>
      </c>
      <c r="I51" s="75" t="n">
        <f aca="false">IF(H51="","",G51-H51)</f>
        <v>-1</v>
      </c>
      <c r="J51" s="47" t="n">
        <f aca="false">IF(OR(D51="",D51+G51=0),"",D51/(D51+G51))</f>
        <v>0.265151515151515</v>
      </c>
      <c r="K51" s="47" t="n">
        <f aca="false">IF(E51="","",E51/(E51+H51))</f>
        <v>0.260759493670886</v>
      </c>
      <c r="L51" s="76" t="n">
        <f aca="false">IF(OR(K51="",J51=""),"",(J51-K51)*100)</f>
        <v>0.439202148062906</v>
      </c>
      <c r="M51" s="36" t="n">
        <v>3.04685455008716</v>
      </c>
      <c r="N51" s="36" t="n">
        <v>1.31829577635135</v>
      </c>
      <c r="O51" s="36" t="n">
        <f aca="false">SQRT(M51^2+N51^2)</f>
        <v>3.31982324880899</v>
      </c>
      <c r="P51" s="47" t="n">
        <f aca="false">IF(J51="","",MAX(0,J51-1.96*O51/100))</f>
        <v>0.200082979474859</v>
      </c>
      <c r="Q51" s="47" t="n">
        <f aca="false">IF(J51="","",MIN(1,J51+1.96*O51/100))</f>
        <v>0.330220050828171</v>
      </c>
      <c r="R51" s="32" t="str">
        <f aca="false">IF(L51="","",IF(ABS(L51)&lt;=O51,"Yes","No"))</f>
        <v>Yes</v>
      </c>
      <c r="S51" s="32" t="str">
        <f aca="false">IF(L51="","",IF(ABS(L51)&lt;=1.96*O51,"Yes","No"))</f>
        <v>Yes</v>
      </c>
      <c r="T51" s="66" t="n">
        <f aca="false">IF(D51="","",ROUND(SQRT(((D51+G51)*O51/100)^2+(J51*(D51+G51)*0.14577)^2),0))</f>
        <v>20</v>
      </c>
      <c r="U51" s="32"/>
    </row>
    <row r="52" customFormat="false" ht="15" hidden="false" customHeight="false" outlineLevel="0" collapsed="false">
      <c r="A52" s="32" t="s">
        <v>185</v>
      </c>
      <c r="B52" s="32" t="s">
        <v>255</v>
      </c>
      <c r="C52" s="32" t="s">
        <v>255</v>
      </c>
      <c r="D52" s="66" t="n">
        <v>60</v>
      </c>
      <c r="E52" s="66" t="n">
        <v>53</v>
      </c>
      <c r="F52" s="75" t="n">
        <f aca="false">IF(E52="","",D52-E52)</f>
        <v>7</v>
      </c>
      <c r="G52" s="66" t="n">
        <v>83</v>
      </c>
      <c r="H52" s="66" t="n">
        <v>99</v>
      </c>
      <c r="I52" s="75" t="n">
        <f aca="false">IF(H52="","",G52-H52)</f>
        <v>-16</v>
      </c>
      <c r="J52" s="47" t="n">
        <f aca="false">IF(OR(D52="",D52+G52=0),"",D52/(D52+G52))</f>
        <v>0.41958041958042</v>
      </c>
      <c r="K52" s="47" t="n">
        <f aca="false">IF(E52="","",E52/(E52+H52))</f>
        <v>0.348684210526316</v>
      </c>
      <c r="L52" s="76" t="n">
        <f aca="false">IF(OR(K52="",J52=""),"",(J52-K52)*100)</f>
        <v>7.08962090541038</v>
      </c>
      <c r="M52" s="36" t="n">
        <v>3.04685455008716</v>
      </c>
      <c r="N52" s="36" t="n">
        <v>1.31829577635135</v>
      </c>
      <c r="O52" s="36" t="n">
        <f aca="false">SQRT(M52^2+N52^2)</f>
        <v>3.31982324880899</v>
      </c>
      <c r="P52" s="47" t="n">
        <f aca="false">IF(J52="","",MAX(0,J52-1.96*O52/100))</f>
        <v>0.354511883903763</v>
      </c>
      <c r="Q52" s="47" t="n">
        <f aca="false">IF(J52="","",MIN(1,J52+1.96*O52/100))</f>
        <v>0.484648955257076</v>
      </c>
      <c r="R52" s="32" t="str">
        <f aca="false">IF(L52="","",IF(ABS(L52)&lt;=O52,"Yes","No"))</f>
        <v>No</v>
      </c>
      <c r="S52" s="32" t="str">
        <f aca="false">IF(L52="","",IF(ABS(L52)&lt;=1.96*O52,"Yes","No"))</f>
        <v>No</v>
      </c>
      <c r="T52" s="66" t="n">
        <f aca="false">IF(D52="","",ROUND(SQRT(((D52+G52)*O52/100)^2+(J52*(D52+G52)*0.14577)^2),0))</f>
        <v>10</v>
      </c>
      <c r="U52" s="32"/>
    </row>
    <row r="53" customFormat="false" ht="15" hidden="false" customHeight="false" outlineLevel="0" collapsed="false">
      <c r="A53" s="32" t="s">
        <v>256</v>
      </c>
      <c r="B53" s="32" t="s">
        <v>257</v>
      </c>
      <c r="C53" s="32" t="s">
        <v>257</v>
      </c>
      <c r="D53" s="66" t="n">
        <v>662</v>
      </c>
      <c r="E53" s="66" t="n">
        <v>601</v>
      </c>
      <c r="F53" s="75" t="n">
        <f aca="false">IF(E53="","",D53-E53)</f>
        <v>61</v>
      </c>
      <c r="G53" s="66" t="n">
        <v>757</v>
      </c>
      <c r="H53" s="66" t="n">
        <v>766</v>
      </c>
      <c r="I53" s="75" t="n">
        <f aca="false">IF(H53="","",G53-H53)</f>
        <v>-9</v>
      </c>
      <c r="J53" s="47" t="n">
        <f aca="false">IF(OR(D53="",D53+G53=0),"",D53/(D53+G53))</f>
        <v>0.466525722339676</v>
      </c>
      <c r="K53" s="47" t="n">
        <f aca="false">IF(E53="","",E53/(E53+H53))</f>
        <v>0.439648866130212</v>
      </c>
      <c r="L53" s="76" t="n">
        <f aca="false">IF(OR(K53="",J53=""),"",(J53-K53)*100)</f>
        <v>2.68768562094637</v>
      </c>
      <c r="M53" s="36" t="n">
        <v>2.22613714561083</v>
      </c>
      <c r="N53" s="36" t="n">
        <v>1.31829577635135</v>
      </c>
      <c r="O53" s="36" t="n">
        <f aca="false">SQRT(M53^2+N53^2)</f>
        <v>2.58719739196957</v>
      </c>
      <c r="P53" s="47" t="n">
        <f aca="false">IF(J53="","",MAX(0,J53-1.96*O53/100))</f>
        <v>0.415816653457072</v>
      </c>
      <c r="Q53" s="47" t="n">
        <f aca="false">IF(J53="","",MIN(1,J53+1.96*O53/100))</f>
        <v>0.517234791222279</v>
      </c>
      <c r="R53" s="32" t="str">
        <f aca="false">IF(L53="","",IF(ABS(L53)&lt;=O53,"Yes","No"))</f>
        <v>No</v>
      </c>
      <c r="S53" s="32" t="str">
        <f aca="false">IF(L53="","",IF(ABS(L53)&lt;=1.96*O53,"Yes","No"))</f>
        <v>Yes</v>
      </c>
      <c r="T53" s="66" t="n">
        <f aca="false">IF(D53="","",ROUND(SQRT(((D53+G53)*O53/100)^2+(J53*(D53+G53)*0.07717)^2),0))</f>
        <v>63</v>
      </c>
      <c r="U53" s="32"/>
    </row>
    <row r="54" customFormat="false" ht="15" hidden="false" customHeight="false" outlineLevel="0" collapsed="false">
      <c r="A54" s="32" t="s">
        <v>256</v>
      </c>
      <c r="B54" s="32" t="s">
        <v>258</v>
      </c>
      <c r="C54" s="32" t="s">
        <v>259</v>
      </c>
      <c r="D54" s="66" t="n">
        <v>538</v>
      </c>
      <c r="E54" s="66" t="n">
        <v>437</v>
      </c>
      <c r="F54" s="75" t="n">
        <f aca="false">IF(E54="","",D54-E54)</f>
        <v>101</v>
      </c>
      <c r="G54" s="66" t="n">
        <v>176</v>
      </c>
      <c r="H54" s="66" t="n">
        <v>173</v>
      </c>
      <c r="I54" s="75" t="n">
        <f aca="false">IF(H54="","",G54-H54)</f>
        <v>3</v>
      </c>
      <c r="J54" s="47" t="n">
        <f aca="false">IF(OR(D54="",D54+G54=0),"",D54/(D54+G54))</f>
        <v>0.753501400560224</v>
      </c>
      <c r="K54" s="47" t="n">
        <f aca="false">IF(E54="","",E54/(E54+H54))</f>
        <v>0.716393442622951</v>
      </c>
      <c r="L54" s="76" t="n">
        <f aca="false">IF(OR(K54="",J54=""),"",(J54-K54)*100)</f>
        <v>3.71079579372733</v>
      </c>
      <c r="M54" s="36" t="n">
        <v>3.04685455008716</v>
      </c>
      <c r="N54" s="36" t="n">
        <v>1.31829577635135</v>
      </c>
      <c r="O54" s="36" t="n">
        <f aca="false">SQRT(M54^2+N54^2)</f>
        <v>3.31982324880899</v>
      </c>
      <c r="P54" s="47" t="n">
        <f aca="false">IF(J54="","",MAX(0,J54-1.96*O54/100))</f>
        <v>0.688432864883568</v>
      </c>
      <c r="Q54" s="47" t="n">
        <f aca="false">IF(J54="","",MIN(1,J54+1.96*O54/100))</f>
        <v>0.81856993623688</v>
      </c>
      <c r="R54" s="32" t="str">
        <f aca="false">IF(L54="","",IF(ABS(L54)&lt;=O54,"Yes","No"))</f>
        <v>No</v>
      </c>
      <c r="S54" s="32" t="str">
        <f aca="false">IF(L54="","",IF(ABS(L54)&lt;=1.96*O54,"Yes","No"))</f>
        <v>Yes</v>
      </c>
      <c r="T54" s="66" t="n">
        <f aca="false">IF(D54="","",ROUND(SQRT(((D54+G54)*O54/100)^2+(J54*(D54+G54)*0.14577)^2),0))</f>
        <v>82</v>
      </c>
      <c r="U54" s="32"/>
    </row>
    <row r="55" customFormat="false" ht="15" hidden="false" customHeight="false" outlineLevel="0" collapsed="false">
      <c r="A55" s="32" t="s">
        <v>256</v>
      </c>
      <c r="B55" s="32" t="s">
        <v>258</v>
      </c>
      <c r="C55" s="32" t="s">
        <v>260</v>
      </c>
      <c r="D55" s="66" t="n">
        <v>340</v>
      </c>
      <c r="E55" s="66" t="n">
        <v>328</v>
      </c>
      <c r="F55" s="75" t="n">
        <f aca="false">IF(E55="","",D55-E55)</f>
        <v>12</v>
      </c>
      <c r="G55" s="66" t="n">
        <v>136</v>
      </c>
      <c r="H55" s="66" t="n">
        <v>173</v>
      </c>
      <c r="I55" s="75" t="n">
        <f aca="false">IF(H55="","",G55-H55)</f>
        <v>-37</v>
      </c>
      <c r="J55" s="47" t="n">
        <f aca="false">IF(OR(D55="",D55+G55=0),"",D55/(D55+G55))</f>
        <v>0.714285714285714</v>
      </c>
      <c r="K55" s="47" t="n">
        <f aca="false">IF(E55="","",E55/(E55+H55))</f>
        <v>0.654690618762475</v>
      </c>
      <c r="L55" s="76" t="n">
        <f aca="false">IF(OR(K55="",J55=""),"",(J55-K55)*100)</f>
        <v>5.95950955232393</v>
      </c>
      <c r="M55" s="36" t="n">
        <v>3.04685455008716</v>
      </c>
      <c r="N55" s="36" t="n">
        <v>1.31829577635135</v>
      </c>
      <c r="O55" s="36" t="n">
        <f aca="false">SQRT(M55^2+N55^2)</f>
        <v>3.31982324880899</v>
      </c>
      <c r="P55" s="47" t="n">
        <f aca="false">IF(J55="","",MAX(0,J55-1.96*O55/100))</f>
        <v>0.649217178609058</v>
      </c>
      <c r="Q55" s="47" t="n">
        <f aca="false">IF(J55="","",MIN(1,J55+1.96*O55/100))</f>
        <v>0.779354249962371</v>
      </c>
      <c r="R55" s="32" t="str">
        <f aca="false">IF(L55="","",IF(ABS(L55)&lt;=O55,"Yes","No"))</f>
        <v>No</v>
      </c>
      <c r="S55" s="32" t="str">
        <f aca="false">IF(L55="","",IF(ABS(L55)&lt;=1.96*O55,"Yes","No"))</f>
        <v>Yes</v>
      </c>
      <c r="T55" s="66" t="n">
        <f aca="false">IF(D55="","",ROUND(SQRT(((D55+G55)*O55/100)^2+(J55*(D55+G55)*0.14577)^2),0))</f>
        <v>52</v>
      </c>
      <c r="U55" s="32"/>
    </row>
    <row r="56" customFormat="false" ht="15" hidden="false" customHeight="false" outlineLevel="0" collapsed="false">
      <c r="A56" s="32" t="s">
        <v>256</v>
      </c>
      <c r="B56" s="32" t="s">
        <v>258</v>
      </c>
      <c r="C56" s="32" t="s">
        <v>261</v>
      </c>
      <c r="D56" s="66" t="n">
        <v>387</v>
      </c>
      <c r="E56" s="66" t="n">
        <v>347</v>
      </c>
      <c r="F56" s="75" t="n">
        <f aca="false">IF(E56="","",D56-E56)</f>
        <v>40</v>
      </c>
      <c r="G56" s="66" t="n">
        <v>126</v>
      </c>
      <c r="H56" s="66" t="n">
        <v>147</v>
      </c>
      <c r="I56" s="75" t="n">
        <f aca="false">IF(H56="","",G56-H56)</f>
        <v>-21</v>
      </c>
      <c r="J56" s="47" t="n">
        <f aca="false">IF(OR(D56="",D56+G56=0),"",D56/(D56+G56))</f>
        <v>0.754385964912281</v>
      </c>
      <c r="K56" s="47" t="n">
        <f aca="false">IF(E56="","",E56/(E56+H56))</f>
        <v>0.702429149797571</v>
      </c>
      <c r="L56" s="76" t="n">
        <f aca="false">IF(OR(K56="",J56=""),"",(J56-K56)*100)</f>
        <v>5.19568151147098</v>
      </c>
      <c r="M56" s="36" t="n">
        <v>3.04685455008716</v>
      </c>
      <c r="N56" s="36" t="n">
        <v>1.31829577635135</v>
      </c>
      <c r="O56" s="36" t="n">
        <f aca="false">SQRT(M56^2+N56^2)</f>
        <v>3.31982324880899</v>
      </c>
      <c r="P56" s="47" t="n">
        <f aca="false">IF(J56="","",MAX(0,J56-1.96*O56/100))</f>
        <v>0.689317429235625</v>
      </c>
      <c r="Q56" s="47" t="n">
        <f aca="false">IF(J56="","",MIN(1,J56+1.96*O56/100))</f>
        <v>0.819454500588937</v>
      </c>
      <c r="R56" s="32" t="str">
        <f aca="false">IF(L56="","",IF(ABS(L56)&lt;=O56,"Yes","No"))</f>
        <v>No</v>
      </c>
      <c r="S56" s="32" t="str">
        <f aca="false">IF(L56="","",IF(ABS(L56)&lt;=1.96*O56,"Yes","No"))</f>
        <v>Yes</v>
      </c>
      <c r="T56" s="66" t="n">
        <f aca="false">IF(D56="","",ROUND(SQRT(((D56+G56)*O56/100)^2+(J56*(D56+G56)*0.14577)^2),0))</f>
        <v>59</v>
      </c>
      <c r="U56" s="32"/>
    </row>
    <row r="57" customFormat="false" ht="15" hidden="false" customHeight="false" outlineLevel="0" collapsed="false">
      <c r="A57" s="32" t="s">
        <v>256</v>
      </c>
      <c r="B57" s="32" t="s">
        <v>258</v>
      </c>
      <c r="C57" s="32" t="s">
        <v>262</v>
      </c>
      <c r="D57" s="66" t="n">
        <v>343</v>
      </c>
      <c r="E57" s="66" t="n">
        <v>314</v>
      </c>
      <c r="F57" s="75" t="n">
        <f aca="false">IF(E57="","",D57-E57)</f>
        <v>29</v>
      </c>
      <c r="G57" s="66" t="n">
        <v>131</v>
      </c>
      <c r="H57" s="66" t="n">
        <v>149</v>
      </c>
      <c r="I57" s="75" t="n">
        <f aca="false">IF(H57="","",G57-H57)</f>
        <v>-18</v>
      </c>
      <c r="J57" s="47" t="n">
        <f aca="false">IF(OR(D57="",D57+G57=0),"",D57/(D57+G57))</f>
        <v>0.723628691983122</v>
      </c>
      <c r="K57" s="47" t="n">
        <f aca="false">IF(E57="","",E57/(E57+H57))</f>
        <v>0.678185745140389</v>
      </c>
      <c r="L57" s="76" t="n">
        <f aca="false">IF(OR(K57="",J57=""),"",(J57-K57)*100)</f>
        <v>4.54429468427336</v>
      </c>
      <c r="M57" s="36" t="n">
        <v>3.04685455008716</v>
      </c>
      <c r="N57" s="36" t="n">
        <v>1.31829577635135</v>
      </c>
      <c r="O57" s="36" t="n">
        <f aca="false">SQRT(M57^2+N57^2)</f>
        <v>3.31982324880899</v>
      </c>
      <c r="P57" s="47" t="n">
        <f aca="false">IF(J57="","",MAX(0,J57-1.96*O57/100))</f>
        <v>0.658560156306466</v>
      </c>
      <c r="Q57" s="47" t="n">
        <f aca="false">IF(J57="","",MIN(1,J57+1.96*O57/100))</f>
        <v>0.788697227659779</v>
      </c>
      <c r="R57" s="32" t="str">
        <f aca="false">IF(L57="","",IF(ABS(L57)&lt;=O57,"Yes","No"))</f>
        <v>No</v>
      </c>
      <c r="S57" s="32" t="str">
        <f aca="false">IF(L57="","",IF(ABS(L57)&lt;=1.96*O57,"Yes","No"))</f>
        <v>Yes</v>
      </c>
      <c r="T57" s="66" t="n">
        <f aca="false">IF(D57="","",ROUND(SQRT(((D57+G57)*O57/100)^2+(J57*(D57+G57)*0.14577)^2),0))</f>
        <v>52</v>
      </c>
      <c r="U57" s="32"/>
    </row>
    <row r="58" customFormat="false" ht="15" hidden="false" customHeight="false" outlineLevel="0" collapsed="false">
      <c r="A58" s="32" t="s">
        <v>256</v>
      </c>
      <c r="B58" s="32" t="s">
        <v>258</v>
      </c>
      <c r="C58" s="32" t="s">
        <v>263</v>
      </c>
      <c r="D58" s="66" t="n">
        <v>383</v>
      </c>
      <c r="E58" s="66" t="n">
        <v>364</v>
      </c>
      <c r="F58" s="75" t="n">
        <f aca="false">IF(E58="","",D58-E58)</f>
        <v>19</v>
      </c>
      <c r="G58" s="66" t="n">
        <v>137</v>
      </c>
      <c r="H58" s="66" t="n">
        <v>137</v>
      </c>
      <c r="I58" s="75" t="n">
        <f aca="false">IF(H58="","",G58-H58)</f>
        <v>0</v>
      </c>
      <c r="J58" s="47" t="n">
        <f aca="false">IF(OR(D58="",D58+G58=0),"",D58/(D58+G58))</f>
        <v>0.736538461538462</v>
      </c>
      <c r="K58" s="47" t="n">
        <f aca="false">IF(E58="","",E58/(E58+H58))</f>
        <v>0.726546906187625</v>
      </c>
      <c r="L58" s="76" t="n">
        <f aca="false">IF(OR(K58="",J58=""),"",(J58-K58)*100)</f>
        <v>0.999155535083685</v>
      </c>
      <c r="M58" s="36" t="n">
        <v>3.04685455008716</v>
      </c>
      <c r="N58" s="36" t="n">
        <v>1.31829577635135</v>
      </c>
      <c r="O58" s="36" t="n">
        <f aca="false">SQRT(M58^2+N58^2)</f>
        <v>3.31982324880899</v>
      </c>
      <c r="P58" s="47" t="n">
        <f aca="false">IF(J58="","",MAX(0,J58-1.96*O58/100))</f>
        <v>0.671469925861805</v>
      </c>
      <c r="Q58" s="47" t="n">
        <f aca="false">IF(J58="","",MIN(1,J58+1.96*O58/100))</f>
        <v>0.801606997215118</v>
      </c>
      <c r="R58" s="32" t="str">
        <f aca="false">IF(L58="","",IF(ABS(L58)&lt;=O58,"Yes","No"))</f>
        <v>Yes</v>
      </c>
      <c r="S58" s="32" t="str">
        <f aca="false">IF(L58="","",IF(ABS(L58)&lt;=1.96*O58,"Yes","No"))</f>
        <v>Yes</v>
      </c>
      <c r="T58" s="66" t="n">
        <f aca="false">IF(D58="","",ROUND(SQRT(((D58+G58)*O58/100)^2+(J58*(D58+G58)*0.14577)^2),0))</f>
        <v>58</v>
      </c>
      <c r="U58" s="32"/>
    </row>
    <row r="59" customFormat="false" ht="15" hidden="false" customHeight="false" outlineLevel="0" collapsed="false">
      <c r="A59" s="32" t="s">
        <v>256</v>
      </c>
      <c r="B59" s="32" t="s">
        <v>258</v>
      </c>
      <c r="C59" s="32" t="s">
        <v>264</v>
      </c>
      <c r="D59" s="66" t="n">
        <v>452</v>
      </c>
      <c r="E59" s="66" t="n">
        <v>399</v>
      </c>
      <c r="F59" s="75" t="n">
        <f aca="false">IF(E59="","",D59-E59)</f>
        <v>53</v>
      </c>
      <c r="G59" s="66" t="n">
        <v>185</v>
      </c>
      <c r="H59" s="66" t="n">
        <v>171</v>
      </c>
      <c r="I59" s="75" t="n">
        <f aca="false">IF(H59="","",G59-H59)</f>
        <v>14</v>
      </c>
      <c r="J59" s="47" t="n">
        <f aca="false">IF(OR(D59="",D59+G59=0),"",D59/(D59+G59))</f>
        <v>0.709576138147567</v>
      </c>
      <c r="K59" s="47" t="n">
        <f aca="false">IF(E59="","",E59/(E59+H59))</f>
        <v>0.7</v>
      </c>
      <c r="L59" s="76" t="n">
        <f aca="false">IF(OR(K59="",J59=""),"",(J59-K59)*100)</f>
        <v>0.957613814756675</v>
      </c>
      <c r="M59" s="36" t="n">
        <v>3.04685455008716</v>
      </c>
      <c r="N59" s="36" t="n">
        <v>1.31829577635135</v>
      </c>
      <c r="O59" s="36" t="n">
        <f aca="false">SQRT(M59^2+N59^2)</f>
        <v>3.31982324880899</v>
      </c>
      <c r="P59" s="47" t="n">
        <f aca="false">IF(J59="","",MAX(0,J59-1.96*O59/100))</f>
        <v>0.644507602470911</v>
      </c>
      <c r="Q59" s="47" t="n">
        <f aca="false">IF(J59="","",MIN(1,J59+1.96*O59/100))</f>
        <v>0.774644673824223</v>
      </c>
      <c r="R59" s="32" t="str">
        <f aca="false">IF(L59="","",IF(ABS(L59)&lt;=O59,"Yes","No"))</f>
        <v>Yes</v>
      </c>
      <c r="S59" s="32" t="str">
        <f aca="false">IF(L59="","",IF(ABS(L59)&lt;=1.96*O59,"Yes","No"))</f>
        <v>Yes</v>
      </c>
      <c r="T59" s="66" t="n">
        <f aca="false">IF(D59="","",ROUND(SQRT(((D59+G59)*O59/100)^2+(J59*(D59+G59)*0.14577)^2),0))</f>
        <v>69</v>
      </c>
      <c r="U59" s="32"/>
    </row>
    <row r="60" customFormat="false" ht="15" hidden="false" customHeight="false" outlineLevel="0" collapsed="false">
      <c r="A60" s="32" t="s">
        <v>256</v>
      </c>
      <c r="B60" s="32" t="s">
        <v>258</v>
      </c>
      <c r="C60" s="32" t="s">
        <v>265</v>
      </c>
      <c r="D60" s="66" t="n">
        <v>986</v>
      </c>
      <c r="E60" s="66" t="n">
        <v>1034</v>
      </c>
      <c r="F60" s="75" t="n">
        <f aca="false">IF(E60="","",D60-E60)</f>
        <v>-48</v>
      </c>
      <c r="G60" s="66" t="n">
        <v>287</v>
      </c>
      <c r="H60" s="66" t="n">
        <v>285</v>
      </c>
      <c r="I60" s="75" t="n">
        <f aca="false">IF(H60="","",G60-H60)</f>
        <v>2</v>
      </c>
      <c r="J60" s="47" t="n">
        <f aca="false">IF(OR(D60="",D60+G60=0),"",D60/(D60+G60))</f>
        <v>0.774548311076198</v>
      </c>
      <c r="K60" s="47" t="n">
        <f aca="false">IF(E60="","",E60/(E60+H60))</f>
        <v>0.783927217589083</v>
      </c>
      <c r="L60" s="76" t="n">
        <f aca="false">IF(OR(K60="",J60=""),"",(J60-K60)*100)</f>
        <v>-0.937890651288476</v>
      </c>
      <c r="M60" s="36" t="n">
        <v>2.22613714561083</v>
      </c>
      <c r="N60" s="36" t="n">
        <v>1.31829577635135</v>
      </c>
      <c r="O60" s="36" t="n">
        <f aca="false">SQRT(M60^2+N60^2)</f>
        <v>2.58719739196957</v>
      </c>
      <c r="P60" s="47" t="n">
        <f aca="false">IF(J60="","",MAX(0,J60-1.96*O60/100))</f>
        <v>0.723839242193594</v>
      </c>
      <c r="Q60" s="47" t="n">
        <f aca="false">IF(J60="","",MIN(1,J60+1.96*O60/100))</f>
        <v>0.825257379958802</v>
      </c>
      <c r="R60" s="32" t="str">
        <f aca="false">IF(L60="","",IF(ABS(L60)&lt;=O60,"Yes","No"))</f>
        <v>Yes</v>
      </c>
      <c r="S60" s="32" t="str">
        <f aca="false">IF(L60="","",IF(ABS(L60)&lt;=1.96*O60,"Yes","No"))</f>
        <v>Yes</v>
      </c>
      <c r="T60" s="66" t="n">
        <f aca="false">IF(D60="","",ROUND(SQRT(((D60+G60)*O60/100)^2+(J60*(D60+G60)*0.07717)^2),0))</f>
        <v>83</v>
      </c>
      <c r="U60" s="32"/>
    </row>
    <row r="61" customFormat="false" ht="15" hidden="false" customHeight="false" outlineLevel="0" collapsed="false">
      <c r="A61" s="32" t="s">
        <v>256</v>
      </c>
      <c r="B61" s="32" t="s">
        <v>258</v>
      </c>
      <c r="C61" s="32" t="s">
        <v>266</v>
      </c>
      <c r="D61" s="66" t="n">
        <v>389</v>
      </c>
      <c r="E61" s="66" t="n">
        <v>377</v>
      </c>
      <c r="F61" s="75" t="n">
        <f aca="false">IF(E61="","",D61-E61)</f>
        <v>12</v>
      </c>
      <c r="G61" s="66" t="n">
        <v>216</v>
      </c>
      <c r="H61" s="66" t="n">
        <v>190</v>
      </c>
      <c r="I61" s="75" t="n">
        <f aca="false">IF(H61="","",G61-H61)</f>
        <v>26</v>
      </c>
      <c r="J61" s="47" t="n">
        <f aca="false">IF(OR(D61="",D61+G61=0),"",D61/(D61+G61))</f>
        <v>0.64297520661157</v>
      </c>
      <c r="K61" s="47" t="n">
        <f aca="false">IF(E61="","",E61/(E61+H61))</f>
        <v>0.664902998236332</v>
      </c>
      <c r="L61" s="76" t="n">
        <f aca="false">IF(OR(K61="",J61=""),"",(J61-K61)*100)</f>
        <v>-2.19277916247613</v>
      </c>
      <c r="M61" s="36" t="n">
        <v>3.04685455008716</v>
      </c>
      <c r="N61" s="36" t="n">
        <v>1.31829577635135</v>
      </c>
      <c r="O61" s="36" t="n">
        <f aca="false">SQRT(M61^2+N61^2)</f>
        <v>3.31982324880899</v>
      </c>
      <c r="P61" s="47" t="n">
        <f aca="false">IF(J61="","",MAX(0,J61-1.96*O61/100))</f>
        <v>0.577906670934914</v>
      </c>
      <c r="Q61" s="47" t="n">
        <f aca="false">IF(J61="","",MIN(1,J61+1.96*O61/100))</f>
        <v>0.708043742288226</v>
      </c>
      <c r="R61" s="32" t="str">
        <f aca="false">IF(L61="","",IF(ABS(L61)&lt;=O61,"Yes","No"))</f>
        <v>Yes</v>
      </c>
      <c r="S61" s="32" t="str">
        <f aca="false">IF(L61="","",IF(ABS(L61)&lt;=1.96*O61,"Yes","No"))</f>
        <v>Yes</v>
      </c>
      <c r="T61" s="66" t="n">
        <f aca="false">IF(D61="","",ROUND(SQRT(((D61+G61)*O61/100)^2+(J61*(D61+G61)*0.14577)^2),0))</f>
        <v>60</v>
      </c>
      <c r="U61" s="32"/>
    </row>
    <row r="62" customFormat="false" ht="15" hidden="false" customHeight="false" outlineLevel="0" collapsed="false">
      <c r="A62" s="32" t="s">
        <v>256</v>
      </c>
      <c r="B62" s="32" t="s">
        <v>258</v>
      </c>
      <c r="C62" s="32" t="s">
        <v>267</v>
      </c>
      <c r="D62" s="66" t="n">
        <v>597</v>
      </c>
      <c r="E62" s="66" t="n">
        <v>619</v>
      </c>
      <c r="F62" s="75" t="n">
        <f aca="false">IF(E62="","",D62-E62)</f>
        <v>-22</v>
      </c>
      <c r="G62" s="66" t="n">
        <v>401</v>
      </c>
      <c r="H62" s="66" t="n">
        <v>400</v>
      </c>
      <c r="I62" s="75" t="n">
        <f aca="false">IF(H62="","",G62-H62)</f>
        <v>1</v>
      </c>
      <c r="J62" s="47" t="n">
        <f aca="false">IF(OR(D62="",D62+G62=0),"",D62/(D62+G62))</f>
        <v>0.598196392785571</v>
      </c>
      <c r="K62" s="47" t="n">
        <f aca="false">IF(E62="","",E62/(E62+H62))</f>
        <v>0.607458292443572</v>
      </c>
      <c r="L62" s="76" t="n">
        <f aca="false">IF(OR(K62="",J62=""),"",(J62-K62)*100)</f>
        <v>-0.926189965800095</v>
      </c>
      <c r="M62" s="36" t="n">
        <v>2.23866533453518</v>
      </c>
      <c r="N62" s="36" t="n">
        <v>1.31829577635135</v>
      </c>
      <c r="O62" s="36" t="n">
        <f aca="false">SQRT(M62^2+N62^2)</f>
        <v>2.59798503344329</v>
      </c>
      <c r="P62" s="47" t="n">
        <f aca="false">IF(J62="","",MAX(0,J62-1.96*O62/100))</f>
        <v>0.547275886130083</v>
      </c>
      <c r="Q62" s="47" t="n">
        <f aca="false">IF(J62="","",MIN(1,J62+1.96*O62/100))</f>
        <v>0.64911689944106</v>
      </c>
      <c r="R62" s="32" t="str">
        <f aca="false">IF(L62="","",IF(ABS(L62)&lt;=O62,"Yes","No"))</f>
        <v>Yes</v>
      </c>
      <c r="S62" s="32" t="str">
        <f aca="false">IF(L62="","",IF(ABS(L62)&lt;=1.96*O62,"Yes","No"))</f>
        <v>Yes</v>
      </c>
      <c r="T62" s="66" t="n">
        <f aca="false">IF(D62="","",ROUND(SQRT(((D62+G62)*O62/100)^2+(J62*(D62+G62)*0.09272)^2),0))</f>
        <v>61</v>
      </c>
      <c r="U62" s="32"/>
    </row>
    <row r="63" customFormat="false" ht="15" hidden="false" customHeight="false" outlineLevel="0" collapsed="false">
      <c r="A63" s="32" t="s">
        <v>256</v>
      </c>
      <c r="B63" s="32" t="s">
        <v>258</v>
      </c>
      <c r="C63" s="32" t="s">
        <v>268</v>
      </c>
      <c r="D63" s="66" t="n">
        <v>433</v>
      </c>
      <c r="E63" s="66" t="n">
        <v>438</v>
      </c>
      <c r="F63" s="75" t="n">
        <f aca="false">IF(E63="","",D63-E63)</f>
        <v>-5</v>
      </c>
      <c r="G63" s="66" t="n">
        <v>283</v>
      </c>
      <c r="H63" s="66" t="n">
        <v>259</v>
      </c>
      <c r="I63" s="75" t="n">
        <f aca="false">IF(H63="","",G63-H63)</f>
        <v>24</v>
      </c>
      <c r="J63" s="47" t="n">
        <f aca="false">IF(OR(D63="",D63+G63=0),"",D63/(D63+G63))</f>
        <v>0.604748603351955</v>
      </c>
      <c r="K63" s="47" t="n">
        <f aca="false">IF(E63="","",E63/(E63+H63))</f>
        <v>0.628407460545194</v>
      </c>
      <c r="L63" s="76" t="n">
        <f aca="false">IF(OR(K63="",J63=""),"",(J63-K63)*100)</f>
        <v>-2.36588571932383</v>
      </c>
      <c r="M63" s="36" t="n">
        <v>3.04685455008716</v>
      </c>
      <c r="N63" s="36" t="n">
        <v>1.31829577635135</v>
      </c>
      <c r="O63" s="36" t="n">
        <f aca="false">SQRT(M63^2+N63^2)</f>
        <v>3.31982324880899</v>
      </c>
      <c r="P63" s="47" t="n">
        <f aca="false">IF(J63="","",MAX(0,J63-1.96*O63/100))</f>
        <v>0.539680067675299</v>
      </c>
      <c r="Q63" s="47" t="n">
        <f aca="false">IF(J63="","",MIN(1,J63+1.96*O63/100))</f>
        <v>0.669817139028612</v>
      </c>
      <c r="R63" s="32" t="str">
        <f aca="false">IF(L63="","",IF(ABS(L63)&lt;=O63,"Yes","No"))</f>
        <v>Yes</v>
      </c>
      <c r="S63" s="32" t="str">
        <f aca="false">IF(L63="","",IF(ABS(L63)&lt;=1.96*O63,"Yes","No"))</f>
        <v>Yes</v>
      </c>
      <c r="T63" s="66" t="n">
        <f aca="false">IF(D63="","",ROUND(SQRT(((D63+G63)*O63/100)^2+(J63*(D63+G63)*0.14577)^2),0))</f>
        <v>67</v>
      </c>
      <c r="U63" s="32"/>
    </row>
    <row r="64" customFormat="false" ht="15" hidden="false" customHeight="false" outlineLevel="0" collapsed="false">
      <c r="A64" s="32" t="s">
        <v>256</v>
      </c>
      <c r="B64" s="32" t="s">
        <v>258</v>
      </c>
      <c r="C64" s="32" t="s">
        <v>269</v>
      </c>
      <c r="D64" s="66" t="n">
        <v>469</v>
      </c>
      <c r="E64" s="66" t="n">
        <v>428</v>
      </c>
      <c r="F64" s="75" t="n">
        <f aca="false">IF(E64="","",D64-E64)</f>
        <v>41</v>
      </c>
      <c r="G64" s="66" t="n">
        <v>191</v>
      </c>
      <c r="H64" s="66" t="n">
        <v>195</v>
      </c>
      <c r="I64" s="75" t="n">
        <f aca="false">IF(H64="","",G64-H64)</f>
        <v>-4</v>
      </c>
      <c r="J64" s="47" t="n">
        <f aca="false">IF(OR(D64="",D64+G64=0),"",D64/(D64+G64))</f>
        <v>0.710606060606061</v>
      </c>
      <c r="K64" s="47" t="n">
        <f aca="false">IF(E64="","",E64/(E64+H64))</f>
        <v>0.686998394863563</v>
      </c>
      <c r="L64" s="76" t="n">
        <f aca="false">IF(OR(K64="",J64=""),"",(J64-K64)*100)</f>
        <v>2.36076657424972</v>
      </c>
      <c r="M64" s="36" t="n">
        <v>3.04685455008716</v>
      </c>
      <c r="N64" s="36" t="n">
        <v>1.31829577635135</v>
      </c>
      <c r="O64" s="36" t="n">
        <f aca="false">SQRT(M64^2+N64^2)</f>
        <v>3.31982324880899</v>
      </c>
      <c r="P64" s="47" t="n">
        <f aca="false">IF(J64="","",MAX(0,J64-1.96*O64/100))</f>
        <v>0.645537524929404</v>
      </c>
      <c r="Q64" s="47" t="n">
        <f aca="false">IF(J64="","",MIN(1,J64+1.96*O64/100))</f>
        <v>0.775674596282717</v>
      </c>
      <c r="R64" s="32" t="str">
        <f aca="false">IF(L64="","",IF(ABS(L64)&lt;=O64,"Yes","No"))</f>
        <v>Yes</v>
      </c>
      <c r="S64" s="32" t="str">
        <f aca="false">IF(L64="","",IF(ABS(L64)&lt;=1.96*O64,"Yes","No"))</f>
        <v>Yes</v>
      </c>
      <c r="T64" s="66" t="n">
        <f aca="false">IF(D64="","",ROUND(SQRT(((D64+G64)*O64/100)^2+(J64*(D64+G64)*0.14577)^2),0))</f>
        <v>72</v>
      </c>
      <c r="U64" s="32"/>
    </row>
    <row r="65" customFormat="false" ht="15" hidden="false" customHeight="false" outlineLevel="0" collapsed="false">
      <c r="A65" s="32" t="s">
        <v>256</v>
      </c>
      <c r="B65" s="32" t="s">
        <v>258</v>
      </c>
      <c r="C65" s="32" t="s">
        <v>270</v>
      </c>
      <c r="D65" s="66" t="n">
        <v>553</v>
      </c>
      <c r="E65" s="66" t="n">
        <v>563</v>
      </c>
      <c r="F65" s="75" t="n">
        <f aca="false">IF(E65="","",D65-E65)</f>
        <v>-10</v>
      </c>
      <c r="G65" s="66" t="n">
        <v>294</v>
      </c>
      <c r="H65" s="66" t="n">
        <v>322</v>
      </c>
      <c r="I65" s="75" t="n">
        <f aca="false">IF(H65="","",G65-H65)</f>
        <v>-28</v>
      </c>
      <c r="J65" s="47" t="n">
        <f aca="false">IF(OR(D65="",D65+G65=0),"",D65/(D65+G65))</f>
        <v>0.652892561983471</v>
      </c>
      <c r="K65" s="47" t="n">
        <f aca="false">IF(E65="","",E65/(E65+H65))</f>
        <v>0.636158192090396</v>
      </c>
      <c r="L65" s="76" t="n">
        <f aca="false">IF(OR(K65="",J65=""),"",(J65-K65)*100)</f>
        <v>1.67343698930756</v>
      </c>
      <c r="M65" s="36" t="n">
        <v>2.23866533453518</v>
      </c>
      <c r="N65" s="36" t="n">
        <v>1.31829577635135</v>
      </c>
      <c r="O65" s="36" t="n">
        <f aca="false">SQRT(M65^2+N65^2)</f>
        <v>2.59798503344329</v>
      </c>
      <c r="P65" s="47" t="n">
        <f aca="false">IF(J65="","",MAX(0,J65-1.96*O65/100))</f>
        <v>0.601972055327983</v>
      </c>
      <c r="Q65" s="47" t="n">
        <f aca="false">IF(J65="","",MIN(1,J65+1.96*O65/100))</f>
        <v>0.70381306863896</v>
      </c>
      <c r="R65" s="32" t="str">
        <f aca="false">IF(L65="","",IF(ABS(L65)&lt;=O65,"Yes","No"))</f>
        <v>Yes</v>
      </c>
      <c r="S65" s="32" t="str">
        <f aca="false">IF(L65="","",IF(ABS(L65)&lt;=1.96*O65,"Yes","No"))</f>
        <v>Yes</v>
      </c>
      <c r="T65" s="66" t="n">
        <f aca="false">IF(D65="","",ROUND(SQRT(((D65+G65)*O65/100)^2+(J65*(D65+G65)*0.09272)^2),0))</f>
        <v>56</v>
      </c>
      <c r="U65" s="32"/>
    </row>
    <row r="66" customFormat="false" ht="15" hidden="false" customHeight="false" outlineLevel="0" collapsed="false">
      <c r="A66" s="32" t="s">
        <v>256</v>
      </c>
      <c r="B66" s="32" t="s">
        <v>258</v>
      </c>
      <c r="C66" s="32" t="s">
        <v>271</v>
      </c>
      <c r="D66" s="66" t="n">
        <v>470</v>
      </c>
      <c r="E66" s="66" t="n">
        <v>472</v>
      </c>
      <c r="F66" s="75" t="n">
        <f aca="false">IF(E66="","",D66-E66)</f>
        <v>-2</v>
      </c>
      <c r="G66" s="66" t="n">
        <v>298</v>
      </c>
      <c r="H66" s="66" t="n">
        <v>273</v>
      </c>
      <c r="I66" s="75" t="n">
        <f aca="false">IF(H66="","",G66-H66)</f>
        <v>25</v>
      </c>
      <c r="J66" s="47" t="n">
        <f aca="false">IF(OR(D66="",D66+G66=0),"",D66/(D66+G66))</f>
        <v>0.611979166666667</v>
      </c>
      <c r="K66" s="47" t="n">
        <f aca="false">IF(E66="","",E66/(E66+H66))</f>
        <v>0.633557046979866</v>
      </c>
      <c r="L66" s="76" t="n">
        <f aca="false">IF(OR(K66="",J66=""),"",(J66-K66)*100)</f>
        <v>-2.15778803131992</v>
      </c>
      <c r="M66" s="36" t="n">
        <v>2.23866533453518</v>
      </c>
      <c r="N66" s="36" t="n">
        <v>1.31829577635135</v>
      </c>
      <c r="O66" s="36" t="n">
        <f aca="false">SQRT(M66^2+N66^2)</f>
        <v>2.59798503344329</v>
      </c>
      <c r="P66" s="47" t="n">
        <f aca="false">IF(J66="","",MAX(0,J66-1.96*O66/100))</f>
        <v>0.561058660011178</v>
      </c>
      <c r="Q66" s="47" t="n">
        <f aca="false">IF(J66="","",MIN(1,J66+1.96*O66/100))</f>
        <v>0.662899673322155</v>
      </c>
      <c r="R66" s="32" t="str">
        <f aca="false">IF(L66="","",IF(ABS(L66)&lt;=O66,"Yes","No"))</f>
        <v>Yes</v>
      </c>
      <c r="S66" s="32" t="str">
        <f aca="false">IF(L66="","",IF(ABS(L66)&lt;=1.96*O66,"Yes","No"))</f>
        <v>Yes</v>
      </c>
      <c r="T66" s="66" t="n">
        <f aca="false">IF(D66="","",ROUND(SQRT(((D66+G66)*O66/100)^2+(J66*(D66+G66)*0.09272)^2),0))</f>
        <v>48</v>
      </c>
      <c r="U66" s="32"/>
    </row>
    <row r="67" customFormat="false" ht="15" hidden="false" customHeight="false" outlineLevel="0" collapsed="false">
      <c r="A67" s="32" t="s">
        <v>256</v>
      </c>
      <c r="B67" s="32" t="s">
        <v>258</v>
      </c>
      <c r="C67" s="32" t="s">
        <v>272</v>
      </c>
      <c r="D67" s="66" t="n">
        <v>419</v>
      </c>
      <c r="E67" s="66" t="n">
        <v>426</v>
      </c>
      <c r="F67" s="75" t="n">
        <f aca="false">IF(E67="","",D67-E67)</f>
        <v>-7</v>
      </c>
      <c r="G67" s="66" t="n">
        <v>339</v>
      </c>
      <c r="H67" s="66" t="n">
        <v>331</v>
      </c>
      <c r="I67" s="75" t="n">
        <f aca="false">IF(H67="","",G67-H67)</f>
        <v>8</v>
      </c>
      <c r="J67" s="47" t="n">
        <f aca="false">IF(OR(D67="",D67+G67=0),"",D67/(D67+G67))</f>
        <v>0.552770448548813</v>
      </c>
      <c r="K67" s="47" t="n">
        <f aca="false">IF(E67="","",E67/(E67+H67))</f>
        <v>0.562747688243065</v>
      </c>
      <c r="L67" s="76" t="n">
        <f aca="false">IF(OR(K67="",J67=""),"",(J67-K67)*100)</f>
        <v>-0.997723969425213</v>
      </c>
      <c r="M67" s="36" t="n">
        <v>2.23866533453518</v>
      </c>
      <c r="N67" s="36" t="n">
        <v>1.31829577635135</v>
      </c>
      <c r="O67" s="36" t="n">
        <f aca="false">SQRT(M67^2+N67^2)</f>
        <v>2.59798503344329</v>
      </c>
      <c r="P67" s="47" t="n">
        <f aca="false">IF(J67="","",MAX(0,J67-1.96*O67/100))</f>
        <v>0.501849941893324</v>
      </c>
      <c r="Q67" s="47" t="n">
        <f aca="false">IF(J67="","",MIN(1,J67+1.96*O67/100))</f>
        <v>0.603690955204301</v>
      </c>
      <c r="R67" s="32" t="str">
        <f aca="false">IF(L67="","",IF(ABS(L67)&lt;=O67,"Yes","No"))</f>
        <v>Yes</v>
      </c>
      <c r="S67" s="32" t="str">
        <f aca="false">IF(L67="","",IF(ABS(L67)&lt;=1.96*O67,"Yes","No"))</f>
        <v>Yes</v>
      </c>
      <c r="T67" s="66" t="n">
        <f aca="false">IF(D67="","",ROUND(SQRT(((D67+G67)*O67/100)^2+(J67*(D67+G67)*0.09272)^2),0))</f>
        <v>44</v>
      </c>
      <c r="U67" s="32"/>
    </row>
    <row r="68" customFormat="false" ht="15" hidden="false" customHeight="false" outlineLevel="0" collapsed="false">
      <c r="A68" s="32" t="s">
        <v>256</v>
      </c>
      <c r="B68" s="32" t="s">
        <v>258</v>
      </c>
      <c r="C68" s="32" t="s">
        <v>273</v>
      </c>
      <c r="D68" s="66" t="n">
        <v>443</v>
      </c>
      <c r="E68" s="66" t="n">
        <v>418</v>
      </c>
      <c r="F68" s="75" t="n">
        <f aca="false">IF(E68="","",D68-E68)</f>
        <v>25</v>
      </c>
      <c r="G68" s="66" t="n">
        <v>274</v>
      </c>
      <c r="H68" s="66" t="n">
        <v>278</v>
      </c>
      <c r="I68" s="75" t="n">
        <f aca="false">IF(H68="","",G68-H68)</f>
        <v>-4</v>
      </c>
      <c r="J68" s="47" t="n">
        <f aca="false">IF(OR(D68="",D68+G68=0),"",D68/(D68+G68))</f>
        <v>0.617852161785216</v>
      </c>
      <c r="K68" s="47" t="n">
        <f aca="false">IF(E68="","",E68/(E68+H68))</f>
        <v>0.600574712643678</v>
      </c>
      <c r="L68" s="76" t="n">
        <f aca="false">IF(OR(K68="",J68=""),"",(J68-K68)*100)</f>
        <v>1.72774491415381</v>
      </c>
      <c r="M68" s="36" t="n">
        <v>3.04685455008716</v>
      </c>
      <c r="N68" s="36" t="n">
        <v>1.31829577635135</v>
      </c>
      <c r="O68" s="36" t="n">
        <f aca="false">SQRT(M68^2+N68^2)</f>
        <v>3.31982324880899</v>
      </c>
      <c r="P68" s="47" t="n">
        <f aca="false">IF(J68="","",MAX(0,J68-1.96*O68/100))</f>
        <v>0.55278362610856</v>
      </c>
      <c r="Q68" s="47" t="n">
        <f aca="false">IF(J68="","",MIN(1,J68+1.96*O68/100))</f>
        <v>0.682920697461872</v>
      </c>
      <c r="R68" s="32" t="str">
        <f aca="false">IF(L68="","",IF(ABS(L68)&lt;=O68,"Yes","No"))</f>
        <v>Yes</v>
      </c>
      <c r="S68" s="32" t="str">
        <f aca="false">IF(L68="","",IF(ABS(L68)&lt;=1.96*O68,"Yes","No"))</f>
        <v>Yes</v>
      </c>
      <c r="T68" s="66" t="n">
        <f aca="false">IF(D68="","",ROUND(SQRT(((D68+G68)*O68/100)^2+(J68*(D68+G68)*0.14577)^2),0))</f>
        <v>69</v>
      </c>
      <c r="U68" s="32"/>
    </row>
    <row r="69" customFormat="false" ht="15" hidden="false" customHeight="false" outlineLevel="0" collapsed="false">
      <c r="A69" s="32" t="s">
        <v>256</v>
      </c>
      <c r="B69" s="32" t="s">
        <v>258</v>
      </c>
      <c r="C69" s="32" t="s">
        <v>274</v>
      </c>
      <c r="D69" s="66" t="n">
        <v>465</v>
      </c>
      <c r="E69" s="66" t="n">
        <v>424</v>
      </c>
      <c r="F69" s="75" t="n">
        <f aca="false">IF(E69="","",D69-E69)</f>
        <v>41</v>
      </c>
      <c r="G69" s="66" t="n">
        <v>163</v>
      </c>
      <c r="H69" s="66" t="n">
        <v>188</v>
      </c>
      <c r="I69" s="75" t="n">
        <f aca="false">IF(H69="","",G69-H69)</f>
        <v>-25</v>
      </c>
      <c r="J69" s="47" t="n">
        <f aca="false">IF(OR(D69="",D69+G69=0),"",D69/(D69+G69))</f>
        <v>0.740445859872612</v>
      </c>
      <c r="K69" s="47" t="n">
        <f aca="false">IF(E69="","",E69/(E69+H69))</f>
        <v>0.69281045751634</v>
      </c>
      <c r="L69" s="76" t="n">
        <f aca="false">IF(OR(K69="",J69=""),"",(J69-K69)*100)</f>
        <v>4.76354023562716</v>
      </c>
      <c r="M69" s="36" t="n">
        <v>3.04685455008716</v>
      </c>
      <c r="N69" s="36" t="n">
        <v>1.31829577635135</v>
      </c>
      <c r="O69" s="36" t="n">
        <f aca="false">SQRT(M69^2+N69^2)</f>
        <v>3.31982324880899</v>
      </c>
      <c r="P69" s="47" t="n">
        <f aca="false">IF(J69="","",MAX(0,J69-1.96*O69/100))</f>
        <v>0.675377324195955</v>
      </c>
      <c r="Q69" s="47" t="n">
        <f aca="false">IF(J69="","",MIN(1,J69+1.96*O69/100))</f>
        <v>0.805514395549268</v>
      </c>
      <c r="R69" s="32" t="str">
        <f aca="false">IF(L69="","",IF(ABS(L69)&lt;=O69,"Yes","No"))</f>
        <v>No</v>
      </c>
      <c r="S69" s="32" t="str">
        <f aca="false">IF(L69="","",IF(ABS(L69)&lt;=1.96*O69,"Yes","No"))</f>
        <v>Yes</v>
      </c>
      <c r="T69" s="66" t="n">
        <f aca="false">IF(D69="","",ROUND(SQRT(((D69+G69)*O69/100)^2+(J69*(D69+G69)*0.14577)^2),0))</f>
        <v>71</v>
      </c>
      <c r="U69" s="32"/>
    </row>
    <row r="70" customFormat="false" ht="15" hidden="false" customHeight="false" outlineLevel="0" collapsed="false">
      <c r="A70" s="32" t="s">
        <v>256</v>
      </c>
      <c r="B70" s="32" t="s">
        <v>258</v>
      </c>
      <c r="C70" s="32" t="s">
        <v>275</v>
      </c>
      <c r="D70" s="66" t="n">
        <v>366</v>
      </c>
      <c r="E70" s="66" t="n">
        <v>330</v>
      </c>
      <c r="F70" s="75" t="n">
        <f aca="false">IF(E70="","",D70-E70)</f>
        <v>36</v>
      </c>
      <c r="G70" s="66" t="n">
        <v>177</v>
      </c>
      <c r="H70" s="66" t="n">
        <v>195</v>
      </c>
      <c r="I70" s="75" t="n">
        <f aca="false">IF(H70="","",G70-H70)</f>
        <v>-18</v>
      </c>
      <c r="J70" s="47" t="n">
        <f aca="false">IF(OR(D70="",D70+G70=0),"",D70/(D70+G70))</f>
        <v>0.674033149171271</v>
      </c>
      <c r="K70" s="47" t="n">
        <f aca="false">IF(E70="","",E70/(E70+H70))</f>
        <v>0.628571428571429</v>
      </c>
      <c r="L70" s="76" t="n">
        <f aca="false">IF(OR(K70="",J70=""),"",(J70-K70)*100)</f>
        <v>4.54617205998422</v>
      </c>
      <c r="M70" s="36" t="n">
        <v>3.04685455008716</v>
      </c>
      <c r="N70" s="36" t="n">
        <v>1.31829577635135</v>
      </c>
      <c r="O70" s="36" t="n">
        <f aca="false">SQRT(M70^2+N70^2)</f>
        <v>3.31982324880899</v>
      </c>
      <c r="P70" s="47" t="n">
        <f aca="false">IF(J70="","",MAX(0,J70-1.96*O70/100))</f>
        <v>0.608964613494615</v>
      </c>
      <c r="Q70" s="47" t="n">
        <f aca="false">IF(J70="","",MIN(1,J70+1.96*O70/100))</f>
        <v>0.739101684847927</v>
      </c>
      <c r="R70" s="32" t="str">
        <f aca="false">IF(L70="","",IF(ABS(L70)&lt;=O70,"Yes","No"))</f>
        <v>No</v>
      </c>
      <c r="S70" s="32" t="str">
        <f aca="false">IF(L70="","",IF(ABS(L70)&lt;=1.96*O70,"Yes","No"))</f>
        <v>Yes</v>
      </c>
      <c r="T70" s="66" t="n">
        <f aca="false">IF(D70="","",ROUND(SQRT(((D70+G70)*O70/100)^2+(J70*(D70+G70)*0.14577)^2),0))</f>
        <v>56</v>
      </c>
      <c r="U70" s="32"/>
    </row>
    <row r="71" customFormat="false" ht="15" hidden="false" customHeight="false" outlineLevel="0" collapsed="false">
      <c r="A71" s="32" t="s">
        <v>256</v>
      </c>
      <c r="B71" s="32" t="s">
        <v>258</v>
      </c>
      <c r="C71" s="32" t="s">
        <v>276</v>
      </c>
      <c r="D71" s="66" t="n">
        <v>450</v>
      </c>
      <c r="E71" s="66" t="n">
        <v>441</v>
      </c>
      <c r="F71" s="75" t="n">
        <f aca="false">IF(E71="","",D71-E71)</f>
        <v>9</v>
      </c>
      <c r="G71" s="66" t="n">
        <v>240</v>
      </c>
      <c r="H71" s="66" t="n">
        <v>232</v>
      </c>
      <c r="I71" s="75" t="n">
        <f aca="false">IF(H71="","",G71-H71)</f>
        <v>8</v>
      </c>
      <c r="J71" s="47" t="n">
        <f aca="false">IF(OR(D71="",D71+G71=0),"",D71/(D71+G71))</f>
        <v>0.652173913043478</v>
      </c>
      <c r="K71" s="47" t="n">
        <f aca="false">IF(E71="","",E71/(E71+H71))</f>
        <v>0.655274888558692</v>
      </c>
      <c r="L71" s="76" t="n">
        <f aca="false">IF(OR(K71="",J71=""),"",(J71-K71)*100)</f>
        <v>-0.310097551521416</v>
      </c>
      <c r="M71" s="36" t="n">
        <v>3.04685455008716</v>
      </c>
      <c r="N71" s="36" t="n">
        <v>1.31829577635135</v>
      </c>
      <c r="O71" s="36" t="n">
        <f aca="false">SQRT(M71^2+N71^2)</f>
        <v>3.31982324880899</v>
      </c>
      <c r="P71" s="47" t="n">
        <f aca="false">IF(J71="","",MAX(0,J71-1.96*O71/100))</f>
        <v>0.587105377366822</v>
      </c>
      <c r="Q71" s="47" t="n">
        <f aca="false">IF(J71="","",MIN(1,J71+1.96*O71/100))</f>
        <v>0.717242448720134</v>
      </c>
      <c r="R71" s="32" t="str">
        <f aca="false">IF(L71="","",IF(ABS(L71)&lt;=O71,"Yes","No"))</f>
        <v>Yes</v>
      </c>
      <c r="S71" s="32" t="str">
        <f aca="false">IF(L71="","",IF(ABS(L71)&lt;=1.96*O71,"Yes","No"))</f>
        <v>Yes</v>
      </c>
      <c r="T71" s="66" t="n">
        <f aca="false">IF(D71="","",ROUND(SQRT(((D71+G71)*O71/100)^2+(J71*(D71+G71)*0.14577)^2),0))</f>
        <v>69</v>
      </c>
      <c r="U71" s="32"/>
    </row>
    <row r="72" customFormat="false" ht="15" hidden="false" customHeight="false" outlineLevel="0" collapsed="false">
      <c r="A72" s="32" t="s">
        <v>256</v>
      </c>
      <c r="B72" s="32" t="s">
        <v>258</v>
      </c>
      <c r="C72" s="32" t="s">
        <v>277</v>
      </c>
      <c r="D72" s="66" t="n">
        <v>314</v>
      </c>
      <c r="E72" s="66" t="n">
        <v>313</v>
      </c>
      <c r="F72" s="75" t="n">
        <f aca="false">IF(E72="","",D72-E72)</f>
        <v>1</v>
      </c>
      <c r="G72" s="66" t="n">
        <v>144</v>
      </c>
      <c r="H72" s="66" t="n">
        <v>155</v>
      </c>
      <c r="I72" s="75" t="n">
        <f aca="false">IF(H72="","",G72-H72)</f>
        <v>-11</v>
      </c>
      <c r="J72" s="47" t="n">
        <f aca="false">IF(OR(D72="",D72+G72=0),"",D72/(D72+G72))</f>
        <v>0.685589519650655</v>
      </c>
      <c r="K72" s="47" t="n">
        <f aca="false">IF(E72="","",E72/(E72+H72))</f>
        <v>0.668803418803419</v>
      </c>
      <c r="L72" s="76" t="n">
        <f aca="false">IF(OR(K72="",J72=""),"",(J72-K72)*100)</f>
        <v>1.67861008472363</v>
      </c>
      <c r="M72" s="36" t="n">
        <v>3.04685455008716</v>
      </c>
      <c r="N72" s="36" t="n">
        <v>1.31829577635135</v>
      </c>
      <c r="O72" s="36" t="n">
        <f aca="false">SQRT(M72^2+N72^2)</f>
        <v>3.31982324880899</v>
      </c>
      <c r="P72" s="47" t="n">
        <f aca="false">IF(J72="","",MAX(0,J72-1.96*O72/100))</f>
        <v>0.620520983973999</v>
      </c>
      <c r="Q72" s="47" t="n">
        <f aca="false">IF(J72="","",MIN(1,J72+1.96*O72/100))</f>
        <v>0.750658055327311</v>
      </c>
      <c r="R72" s="32" t="str">
        <f aca="false">IF(L72="","",IF(ABS(L72)&lt;=O72,"Yes","No"))</f>
        <v>Yes</v>
      </c>
      <c r="S72" s="32" t="str">
        <f aca="false">IF(L72="","",IF(ABS(L72)&lt;=1.96*O72,"Yes","No"))</f>
        <v>Yes</v>
      </c>
      <c r="T72" s="66" t="n">
        <f aca="false">IF(D72="","",ROUND(SQRT(((D72+G72)*O72/100)^2+(J72*(D72+G72)*0.14577)^2),0))</f>
        <v>48</v>
      </c>
      <c r="U72" s="32"/>
    </row>
    <row r="73" customFormat="false" ht="15" hidden="false" customHeight="false" outlineLevel="0" collapsed="false">
      <c r="A73" s="32" t="s">
        <v>256</v>
      </c>
      <c r="B73" s="32" t="s">
        <v>258</v>
      </c>
      <c r="C73" s="32" t="s">
        <v>278</v>
      </c>
      <c r="D73" s="66" t="n">
        <v>672</v>
      </c>
      <c r="E73" s="66" t="n">
        <v>658</v>
      </c>
      <c r="F73" s="75" t="n">
        <f aca="false">IF(E73="","",D73-E73)</f>
        <v>14</v>
      </c>
      <c r="G73" s="66" t="n">
        <v>398</v>
      </c>
      <c r="H73" s="66" t="n">
        <v>375</v>
      </c>
      <c r="I73" s="75" t="n">
        <f aca="false">IF(H73="","",G73-H73)</f>
        <v>23</v>
      </c>
      <c r="J73" s="47" t="n">
        <f aca="false">IF(OR(D73="",D73+G73=0),"",D73/(D73+G73))</f>
        <v>0.62803738317757</v>
      </c>
      <c r="K73" s="47" t="n">
        <f aca="false">IF(E73="","",E73/(E73+H73))</f>
        <v>0.636979670861568</v>
      </c>
      <c r="L73" s="76" t="n">
        <f aca="false">IF(OR(K73="",J73=""),"",(J73-K73)*100)</f>
        <v>-0.894228768399819</v>
      </c>
      <c r="M73" s="36" t="n">
        <v>2.23866533453518</v>
      </c>
      <c r="N73" s="36" t="n">
        <v>1.31829577635135</v>
      </c>
      <c r="O73" s="36" t="n">
        <f aca="false">SQRT(M73^2+N73^2)</f>
        <v>2.59798503344329</v>
      </c>
      <c r="P73" s="47" t="n">
        <f aca="false">IF(J73="","",MAX(0,J73-1.96*O73/100))</f>
        <v>0.577116876522082</v>
      </c>
      <c r="Q73" s="47" t="n">
        <f aca="false">IF(J73="","",MIN(1,J73+1.96*O73/100))</f>
        <v>0.678957889833059</v>
      </c>
      <c r="R73" s="32" t="str">
        <f aca="false">IF(L73="","",IF(ABS(L73)&lt;=O73,"Yes","No"))</f>
        <v>Yes</v>
      </c>
      <c r="S73" s="32" t="str">
        <f aca="false">IF(L73="","",IF(ABS(L73)&lt;=1.96*O73,"Yes","No"))</f>
        <v>Yes</v>
      </c>
      <c r="T73" s="66" t="n">
        <f aca="false">IF(D73="","",ROUND(SQRT(((D73+G73)*O73/100)^2+(J73*(D73+G73)*0.09272)^2),0))</f>
        <v>68</v>
      </c>
      <c r="U73" s="32"/>
    </row>
    <row r="74" customFormat="false" ht="15" hidden="false" customHeight="false" outlineLevel="0" collapsed="false">
      <c r="A74" s="32" t="s">
        <v>256</v>
      </c>
      <c r="B74" s="32" t="s">
        <v>258</v>
      </c>
      <c r="C74" s="32" t="s">
        <v>279</v>
      </c>
      <c r="D74" s="66" t="n">
        <v>782</v>
      </c>
      <c r="E74" s="66" t="n">
        <v>693</v>
      </c>
      <c r="F74" s="75" t="n">
        <f aca="false">IF(E74="","",D74-E74)</f>
        <v>89</v>
      </c>
      <c r="G74" s="66" t="n">
        <v>368</v>
      </c>
      <c r="H74" s="66" t="n">
        <v>389</v>
      </c>
      <c r="I74" s="75" t="n">
        <f aca="false">IF(H74="","",G74-H74)</f>
        <v>-21</v>
      </c>
      <c r="J74" s="47" t="n">
        <f aca="false">IF(OR(D74="",D74+G74=0),"",D74/(D74+G74))</f>
        <v>0.68</v>
      </c>
      <c r="K74" s="47" t="n">
        <f aca="false">IF(E74="","",E74/(E74+H74))</f>
        <v>0.640480591497227</v>
      </c>
      <c r="L74" s="76" t="n">
        <f aca="false">IF(OR(K74="",J74=""),"",(J74-K74)*100)</f>
        <v>3.95194085027727</v>
      </c>
      <c r="M74" s="36" t="n">
        <v>2.23866533453518</v>
      </c>
      <c r="N74" s="36" t="n">
        <v>1.31829577635135</v>
      </c>
      <c r="O74" s="36" t="n">
        <f aca="false">SQRT(M74^2+N74^2)</f>
        <v>2.59798503344329</v>
      </c>
      <c r="P74" s="47" t="n">
        <f aca="false">IF(J74="","",MAX(0,J74-1.96*O74/100))</f>
        <v>0.629079493344512</v>
      </c>
      <c r="Q74" s="47" t="n">
        <f aca="false">IF(J74="","",MIN(1,J74+1.96*O74/100))</f>
        <v>0.730920506655489</v>
      </c>
      <c r="R74" s="32" t="str">
        <f aca="false">IF(L74="","",IF(ABS(L74)&lt;=O74,"Yes","No"))</f>
        <v>No</v>
      </c>
      <c r="S74" s="32" t="str">
        <f aca="false">IF(L74="","",IF(ABS(L74)&lt;=1.96*O74,"Yes","No"))</f>
        <v>Yes</v>
      </c>
      <c r="T74" s="66" t="n">
        <f aca="false">IF(D74="","",ROUND(SQRT(((D74+G74)*O74/100)^2+(J74*(D74+G74)*0.09272)^2),0))</f>
        <v>78</v>
      </c>
      <c r="U74" s="32"/>
    </row>
    <row r="75" customFormat="false" ht="15" hidden="false" customHeight="false" outlineLevel="0" collapsed="false">
      <c r="A75" s="32" t="s">
        <v>256</v>
      </c>
      <c r="B75" s="32" t="s">
        <v>258</v>
      </c>
      <c r="C75" s="32" t="s">
        <v>280</v>
      </c>
      <c r="D75" s="66" t="n">
        <v>490</v>
      </c>
      <c r="E75" s="66" t="n">
        <v>446</v>
      </c>
      <c r="F75" s="75" t="n">
        <f aca="false">IF(E75="","",D75-E75)</f>
        <v>44</v>
      </c>
      <c r="G75" s="66" t="n">
        <v>343</v>
      </c>
      <c r="H75" s="66" t="n">
        <v>382</v>
      </c>
      <c r="I75" s="75" t="n">
        <f aca="false">IF(H75="","",G75-H75)</f>
        <v>-39</v>
      </c>
      <c r="J75" s="47" t="n">
        <f aca="false">IF(OR(D75="",D75+G75=0),"",D75/(D75+G75))</f>
        <v>0.588235294117647</v>
      </c>
      <c r="K75" s="47" t="n">
        <f aca="false">IF(E75="","",E75/(E75+H75))</f>
        <v>0.538647342995169</v>
      </c>
      <c r="L75" s="76" t="n">
        <f aca="false">IF(OR(K75="",J75=""),"",(J75-K75)*100)</f>
        <v>4.9587951122478</v>
      </c>
      <c r="M75" s="36" t="n">
        <v>2.23866533453518</v>
      </c>
      <c r="N75" s="36" t="n">
        <v>1.31829577635135</v>
      </c>
      <c r="O75" s="36" t="n">
        <f aca="false">SQRT(M75^2+N75^2)</f>
        <v>2.59798503344329</v>
      </c>
      <c r="P75" s="47" t="n">
        <f aca="false">IF(J75="","",MAX(0,J75-1.96*O75/100))</f>
        <v>0.537314787462159</v>
      </c>
      <c r="Q75" s="47" t="n">
        <f aca="false">IF(J75="","",MIN(1,J75+1.96*O75/100))</f>
        <v>0.639155800773136</v>
      </c>
      <c r="R75" s="32" t="str">
        <f aca="false">IF(L75="","",IF(ABS(L75)&lt;=O75,"Yes","No"))</f>
        <v>No</v>
      </c>
      <c r="S75" s="32" t="str">
        <f aca="false">IF(L75="","",IF(ABS(L75)&lt;=1.96*O75,"Yes","No"))</f>
        <v>Yes</v>
      </c>
      <c r="T75" s="66" t="n">
        <f aca="false">IF(D75="","",ROUND(SQRT(((D75+G75)*O75/100)^2+(J75*(D75+G75)*0.09272)^2),0))</f>
        <v>50</v>
      </c>
      <c r="U75" s="32"/>
    </row>
    <row r="76" customFormat="false" ht="15" hidden="false" customHeight="false" outlineLevel="0" collapsed="false">
      <c r="A76" s="32" t="s">
        <v>256</v>
      </c>
      <c r="B76" s="32" t="s">
        <v>258</v>
      </c>
      <c r="C76" s="32" t="s">
        <v>281</v>
      </c>
      <c r="D76" s="66" t="n">
        <v>624</v>
      </c>
      <c r="E76" s="66" t="n">
        <v>627</v>
      </c>
      <c r="F76" s="75" t="n">
        <f aca="false">IF(E76="","",D76-E76)</f>
        <v>-3</v>
      </c>
      <c r="G76" s="66" t="n">
        <v>386</v>
      </c>
      <c r="H76" s="66" t="n">
        <v>389</v>
      </c>
      <c r="I76" s="75" t="n">
        <f aca="false">IF(H76="","",G76-H76)</f>
        <v>-3</v>
      </c>
      <c r="J76" s="47" t="n">
        <f aca="false">IF(OR(D76="",D76+G76=0),"",D76/(D76+G76))</f>
        <v>0.617821782178218</v>
      </c>
      <c r="K76" s="47" t="n">
        <f aca="false">IF(E76="","",E76/(E76+H76))</f>
        <v>0.617125984251969</v>
      </c>
      <c r="L76" s="76" t="n">
        <f aca="false">IF(OR(K76="",J76=""),"",(J76-K76)*100)</f>
        <v>0.0695797926249298</v>
      </c>
      <c r="M76" s="36" t="n">
        <v>2.23866533453518</v>
      </c>
      <c r="N76" s="36" t="n">
        <v>1.31829577635135</v>
      </c>
      <c r="O76" s="36" t="n">
        <f aca="false">SQRT(M76^2+N76^2)</f>
        <v>2.59798503344329</v>
      </c>
      <c r="P76" s="47" t="n">
        <f aca="false">IF(J76="","",MAX(0,J76-1.96*O76/100))</f>
        <v>0.566901275522729</v>
      </c>
      <c r="Q76" s="47" t="n">
        <f aca="false">IF(J76="","",MIN(1,J76+1.96*O76/100))</f>
        <v>0.668742288833706</v>
      </c>
      <c r="R76" s="32" t="str">
        <f aca="false">IF(L76="","",IF(ABS(L76)&lt;=O76,"Yes","No"))</f>
        <v>Yes</v>
      </c>
      <c r="S76" s="32" t="str">
        <f aca="false">IF(L76="","",IF(ABS(L76)&lt;=1.96*O76,"Yes","No"))</f>
        <v>Yes</v>
      </c>
      <c r="T76" s="66" t="n">
        <f aca="false">IF(D76="","",ROUND(SQRT(((D76+G76)*O76/100)^2+(J76*(D76+G76)*0.09272)^2),0))</f>
        <v>64</v>
      </c>
      <c r="U76" s="32"/>
    </row>
    <row r="77" customFormat="false" ht="15" hidden="false" customHeight="false" outlineLevel="0" collapsed="false">
      <c r="A77" s="32" t="s">
        <v>256</v>
      </c>
      <c r="B77" s="32" t="s">
        <v>258</v>
      </c>
      <c r="C77" s="32" t="s">
        <v>282</v>
      </c>
      <c r="D77" s="66" t="n">
        <v>636</v>
      </c>
      <c r="E77" s="66" t="n">
        <v>645</v>
      </c>
      <c r="F77" s="75" t="n">
        <f aca="false">IF(E77="","",D77-E77)</f>
        <v>-9</v>
      </c>
      <c r="G77" s="66" t="n">
        <v>395</v>
      </c>
      <c r="H77" s="66" t="n">
        <v>418</v>
      </c>
      <c r="I77" s="75" t="n">
        <f aca="false">IF(H77="","",G77-H77)</f>
        <v>-23</v>
      </c>
      <c r="J77" s="47" t="n">
        <f aca="false">IF(OR(D77="",D77+G77=0),"",D77/(D77+G77))</f>
        <v>0.616876818622696</v>
      </c>
      <c r="K77" s="47" t="n">
        <f aca="false">IF(E77="","",E77/(E77+H77))</f>
        <v>0.606773283160865</v>
      </c>
      <c r="L77" s="76" t="n">
        <f aca="false">IF(OR(K77="",J77=""),"",(J77-K77)*100)</f>
        <v>1.0103535461831</v>
      </c>
      <c r="M77" s="36" t="n">
        <v>2.23866533453518</v>
      </c>
      <c r="N77" s="36" t="n">
        <v>1.31829577635135</v>
      </c>
      <c r="O77" s="36" t="n">
        <f aca="false">SQRT(M77^2+N77^2)</f>
        <v>2.59798503344329</v>
      </c>
      <c r="P77" s="47" t="n">
        <f aca="false">IF(J77="","",MAX(0,J77-1.96*O77/100))</f>
        <v>0.565956311967208</v>
      </c>
      <c r="Q77" s="47" t="n">
        <f aca="false">IF(J77="","",MIN(1,J77+1.96*O77/100))</f>
        <v>0.667797325278185</v>
      </c>
      <c r="R77" s="32" t="str">
        <f aca="false">IF(L77="","",IF(ABS(L77)&lt;=O77,"Yes","No"))</f>
        <v>Yes</v>
      </c>
      <c r="S77" s="32" t="str">
        <f aca="false">IF(L77="","",IF(ABS(L77)&lt;=1.96*O77,"Yes","No"))</f>
        <v>Yes</v>
      </c>
      <c r="T77" s="66" t="n">
        <f aca="false">IF(D77="","",ROUND(SQRT(((D77+G77)*O77/100)^2+(J77*(D77+G77)*0.09272)^2),0))</f>
        <v>65</v>
      </c>
      <c r="U77" s="32"/>
    </row>
    <row r="78" customFormat="false" ht="15" hidden="false" customHeight="false" outlineLevel="0" collapsed="false">
      <c r="A78" s="32" t="s">
        <v>256</v>
      </c>
      <c r="B78" s="32" t="s">
        <v>258</v>
      </c>
      <c r="C78" s="32" t="s">
        <v>283</v>
      </c>
      <c r="D78" s="66" t="n">
        <v>498</v>
      </c>
      <c r="E78" s="66" t="n">
        <v>452</v>
      </c>
      <c r="F78" s="75" t="n">
        <f aca="false">IF(E78="","",D78-E78)</f>
        <v>46</v>
      </c>
      <c r="G78" s="66" t="n">
        <v>312</v>
      </c>
      <c r="H78" s="66" t="n">
        <v>341</v>
      </c>
      <c r="I78" s="75" t="n">
        <f aca="false">IF(H78="","",G78-H78)</f>
        <v>-29</v>
      </c>
      <c r="J78" s="47" t="n">
        <f aca="false">IF(OR(D78="",D78+G78=0),"",D78/(D78+G78))</f>
        <v>0.614814814814815</v>
      </c>
      <c r="K78" s="47" t="n">
        <f aca="false">IF(E78="","",E78/(E78+H78))</f>
        <v>0.569987389659521</v>
      </c>
      <c r="L78" s="76" t="n">
        <f aca="false">IF(OR(K78="",J78=""),"",(J78-K78)*100)</f>
        <v>4.4827425155294</v>
      </c>
      <c r="M78" s="36" t="n">
        <v>2.23866533453518</v>
      </c>
      <c r="N78" s="36" t="n">
        <v>1.31829577635135</v>
      </c>
      <c r="O78" s="36" t="n">
        <f aca="false">SQRT(M78^2+N78^2)</f>
        <v>2.59798503344329</v>
      </c>
      <c r="P78" s="47" t="n">
        <f aca="false">IF(J78="","",MAX(0,J78-1.96*O78/100))</f>
        <v>0.563894308159326</v>
      </c>
      <c r="Q78" s="47" t="n">
        <f aca="false">IF(J78="","",MIN(1,J78+1.96*O78/100))</f>
        <v>0.665735321470303</v>
      </c>
      <c r="R78" s="32" t="str">
        <f aca="false">IF(L78="","",IF(ABS(L78)&lt;=O78,"Yes","No"))</f>
        <v>No</v>
      </c>
      <c r="S78" s="32" t="str">
        <f aca="false">IF(L78="","",IF(ABS(L78)&lt;=1.96*O78,"Yes","No"))</f>
        <v>Yes</v>
      </c>
      <c r="T78" s="66" t="n">
        <f aca="false">IF(D78="","",ROUND(SQRT(((D78+G78)*O78/100)^2+(J78*(D78+G78)*0.09272)^2),0))</f>
        <v>51</v>
      </c>
      <c r="U78" s="32"/>
    </row>
    <row r="79" customFormat="false" ht="15" hidden="false" customHeight="false" outlineLevel="0" collapsed="false">
      <c r="A79" s="32" t="s">
        <v>256</v>
      </c>
      <c r="B79" s="32" t="s">
        <v>258</v>
      </c>
      <c r="C79" s="32" t="s">
        <v>284</v>
      </c>
      <c r="D79" s="66" t="n">
        <v>567</v>
      </c>
      <c r="E79" s="66" t="n">
        <v>541</v>
      </c>
      <c r="F79" s="75" t="n">
        <f aca="false">IF(E79="","",D79-E79)</f>
        <v>26</v>
      </c>
      <c r="G79" s="66" t="n">
        <v>342</v>
      </c>
      <c r="H79" s="66" t="n">
        <v>325</v>
      </c>
      <c r="I79" s="75" t="n">
        <f aca="false">IF(H79="","",G79-H79)</f>
        <v>17</v>
      </c>
      <c r="J79" s="47" t="n">
        <f aca="false">IF(OR(D79="",D79+G79=0),"",D79/(D79+G79))</f>
        <v>0.623762376237624</v>
      </c>
      <c r="K79" s="47" t="n">
        <f aca="false">IF(E79="","",E79/(E79+H79))</f>
        <v>0.624711316397229</v>
      </c>
      <c r="L79" s="76" t="n">
        <f aca="false">IF(OR(K79="",J79=""),"",(J79-K79)*100)</f>
        <v>-0.0948940159604894</v>
      </c>
      <c r="M79" s="36" t="n">
        <v>2.23866533453518</v>
      </c>
      <c r="N79" s="36" t="n">
        <v>1.31829577635135</v>
      </c>
      <c r="O79" s="36" t="n">
        <f aca="false">SQRT(M79^2+N79^2)</f>
        <v>2.59798503344329</v>
      </c>
      <c r="P79" s="47" t="n">
        <f aca="false">IF(J79="","",MAX(0,J79-1.96*O79/100))</f>
        <v>0.572841869582135</v>
      </c>
      <c r="Q79" s="47" t="n">
        <f aca="false">IF(J79="","",MIN(1,J79+1.96*O79/100))</f>
        <v>0.674682882893112</v>
      </c>
      <c r="R79" s="32" t="str">
        <f aca="false">IF(L79="","",IF(ABS(L79)&lt;=O79,"Yes","No"))</f>
        <v>Yes</v>
      </c>
      <c r="S79" s="32" t="str">
        <f aca="false">IF(L79="","",IF(ABS(L79)&lt;=1.96*O79,"Yes","No"))</f>
        <v>Yes</v>
      </c>
      <c r="T79" s="66" t="n">
        <f aca="false">IF(D79="","",ROUND(SQRT(((D79+G79)*O79/100)^2+(J79*(D79+G79)*0.09272)^2),0))</f>
        <v>58</v>
      </c>
      <c r="U79" s="32"/>
    </row>
    <row r="80" customFormat="false" ht="15" hidden="false" customHeight="false" outlineLevel="0" collapsed="false">
      <c r="A80" s="32" t="s">
        <v>256</v>
      </c>
      <c r="B80" s="32" t="s">
        <v>258</v>
      </c>
      <c r="C80" s="32" t="s">
        <v>285</v>
      </c>
      <c r="D80" s="66" t="n">
        <v>792</v>
      </c>
      <c r="E80" s="66" t="n">
        <v>783</v>
      </c>
      <c r="F80" s="75" t="n">
        <f aca="false">IF(E80="","",D80-E80)</f>
        <v>9</v>
      </c>
      <c r="G80" s="66" t="n">
        <v>541</v>
      </c>
      <c r="H80" s="66" t="n">
        <v>562</v>
      </c>
      <c r="I80" s="75" t="n">
        <f aca="false">IF(H80="","",G80-H80)</f>
        <v>-21</v>
      </c>
      <c r="J80" s="47" t="n">
        <f aca="false">IF(OR(D80="",D80+G80=0),"",D80/(D80+G80))</f>
        <v>0.594148537134284</v>
      </c>
      <c r="K80" s="47" t="n">
        <f aca="false">IF(E80="","",E80/(E80+H80))</f>
        <v>0.582156133828996</v>
      </c>
      <c r="L80" s="76" t="n">
        <f aca="false">IF(OR(K80="",J80=""),"",(J80-K80)*100)</f>
        <v>1.19924033052873</v>
      </c>
      <c r="M80" s="36" t="n">
        <v>2.22613714561083</v>
      </c>
      <c r="N80" s="36" t="n">
        <v>1.31829577635135</v>
      </c>
      <c r="O80" s="36" t="n">
        <f aca="false">SQRT(M80^2+N80^2)</f>
        <v>2.58719739196957</v>
      </c>
      <c r="P80" s="47" t="n">
        <f aca="false">IF(J80="","",MAX(0,J80-1.96*O80/100))</f>
        <v>0.54343946825168</v>
      </c>
      <c r="Q80" s="47" t="n">
        <f aca="false">IF(J80="","",MIN(1,J80+1.96*O80/100))</f>
        <v>0.644857606016887</v>
      </c>
      <c r="R80" s="32" t="str">
        <f aca="false">IF(L80="","",IF(ABS(L80)&lt;=O80,"Yes","No"))</f>
        <v>Yes</v>
      </c>
      <c r="S80" s="32" t="str">
        <f aca="false">IF(L80="","",IF(ABS(L80)&lt;=1.96*O80,"Yes","No"))</f>
        <v>Yes</v>
      </c>
      <c r="T80" s="66" t="n">
        <f aca="false">IF(D80="","",ROUND(SQRT(((D80+G80)*O80/100)^2+(J80*(D80+G80)*0.07717)^2),0))</f>
        <v>70</v>
      </c>
      <c r="U80" s="32"/>
    </row>
    <row r="81" customFormat="false" ht="15" hidden="false" customHeight="false" outlineLevel="0" collapsed="false">
      <c r="A81" s="32" t="s">
        <v>256</v>
      </c>
      <c r="B81" s="32" t="s">
        <v>258</v>
      </c>
      <c r="C81" s="32" t="s">
        <v>286</v>
      </c>
      <c r="D81" s="66" t="n">
        <v>468</v>
      </c>
      <c r="E81" s="66" t="n">
        <v>454</v>
      </c>
      <c r="F81" s="75" t="n">
        <f aca="false">IF(E81="","",D81-E81)</f>
        <v>14</v>
      </c>
      <c r="G81" s="66" t="n">
        <v>231</v>
      </c>
      <c r="H81" s="66" t="n">
        <v>218</v>
      </c>
      <c r="I81" s="75" t="n">
        <f aca="false">IF(H81="","",G81-H81)</f>
        <v>13</v>
      </c>
      <c r="J81" s="47" t="n">
        <f aca="false">IF(OR(D81="",D81+G81=0),"",D81/(D81+G81))</f>
        <v>0.669527896995708</v>
      </c>
      <c r="K81" s="47" t="n">
        <f aca="false">IF(E81="","",E81/(E81+H81))</f>
        <v>0.675595238095238</v>
      </c>
      <c r="L81" s="76" t="n">
        <f aca="false">IF(OR(K81="",J81=""),"",(J81-K81)*100)</f>
        <v>-0.606734109953</v>
      </c>
      <c r="M81" s="36" t="n">
        <v>3.04685455008716</v>
      </c>
      <c r="N81" s="36" t="n">
        <v>1.31829577635135</v>
      </c>
      <c r="O81" s="36" t="n">
        <f aca="false">SQRT(M81^2+N81^2)</f>
        <v>3.31982324880899</v>
      </c>
      <c r="P81" s="47" t="n">
        <f aca="false">IF(J81="","",MAX(0,J81-1.96*O81/100))</f>
        <v>0.604459361319052</v>
      </c>
      <c r="Q81" s="47" t="n">
        <f aca="false">IF(J81="","",MIN(1,J81+1.96*O81/100))</f>
        <v>0.734596432672364</v>
      </c>
      <c r="R81" s="32" t="str">
        <f aca="false">IF(L81="","",IF(ABS(L81)&lt;=O81,"Yes","No"))</f>
        <v>Yes</v>
      </c>
      <c r="S81" s="32" t="str">
        <f aca="false">IF(L81="","",IF(ABS(L81)&lt;=1.96*O81,"Yes","No"))</f>
        <v>Yes</v>
      </c>
      <c r="T81" s="66" t="n">
        <f aca="false">IF(D81="","",ROUND(SQRT(((D81+G81)*O81/100)^2+(J81*(D81+G81)*0.14577)^2),0))</f>
        <v>72</v>
      </c>
      <c r="U81" s="32"/>
    </row>
    <row r="82" customFormat="false" ht="15" hidden="false" customHeight="false" outlineLevel="0" collapsed="false">
      <c r="A82" s="32" t="s">
        <v>256</v>
      </c>
      <c r="B82" s="32" t="s">
        <v>258</v>
      </c>
      <c r="C82" s="32" t="s">
        <v>287</v>
      </c>
      <c r="D82" s="66" t="n">
        <v>477</v>
      </c>
      <c r="E82" s="66" t="n">
        <v>502</v>
      </c>
      <c r="F82" s="75" t="n">
        <f aca="false">IF(E82="","",D82-E82)</f>
        <v>-25</v>
      </c>
      <c r="G82" s="66" t="n">
        <v>294</v>
      </c>
      <c r="H82" s="66" t="n">
        <v>274</v>
      </c>
      <c r="I82" s="75" t="n">
        <f aca="false">IF(H82="","",G82-H82)</f>
        <v>20</v>
      </c>
      <c r="J82" s="47" t="n">
        <f aca="false">IF(OR(D82="",D82+G82=0),"",D82/(D82+G82))</f>
        <v>0.618677042801556</v>
      </c>
      <c r="K82" s="47" t="n">
        <f aca="false">IF(E82="","",E82/(E82+H82))</f>
        <v>0.646907216494845</v>
      </c>
      <c r="L82" s="76" t="n">
        <f aca="false">IF(OR(K82="",J82=""),"",(J82-K82)*100)</f>
        <v>-2.8230173693289</v>
      </c>
      <c r="M82" s="36" t="n">
        <v>2.23866533453518</v>
      </c>
      <c r="N82" s="36" t="n">
        <v>1.31829577635135</v>
      </c>
      <c r="O82" s="36" t="n">
        <f aca="false">SQRT(M82^2+N82^2)</f>
        <v>2.59798503344329</v>
      </c>
      <c r="P82" s="47" t="n">
        <f aca="false">IF(J82="","",MAX(0,J82-1.96*O82/100))</f>
        <v>0.567756536146068</v>
      </c>
      <c r="Q82" s="47" t="n">
        <f aca="false">IF(J82="","",MIN(1,J82+1.96*O82/100))</f>
        <v>0.669597549457045</v>
      </c>
      <c r="R82" s="32" t="str">
        <f aca="false">IF(L82="","",IF(ABS(L82)&lt;=O82,"Yes","No"))</f>
        <v>No</v>
      </c>
      <c r="S82" s="32" t="str">
        <f aca="false">IF(L82="","",IF(ABS(L82)&lt;=1.96*O82,"Yes","No"))</f>
        <v>Yes</v>
      </c>
      <c r="T82" s="66" t="n">
        <f aca="false">IF(D82="","",ROUND(SQRT(((D82+G82)*O82/100)^2+(J82*(D82+G82)*0.09272)^2),0))</f>
        <v>49</v>
      </c>
      <c r="U82" s="32"/>
    </row>
    <row r="83" customFormat="false" ht="15" hidden="false" customHeight="false" outlineLevel="0" collapsed="false">
      <c r="A83" s="32" t="s">
        <v>256</v>
      </c>
      <c r="B83" s="32" t="s">
        <v>258</v>
      </c>
      <c r="C83" s="32" t="s">
        <v>288</v>
      </c>
      <c r="D83" s="66" t="n">
        <v>492</v>
      </c>
      <c r="E83" s="66" t="n">
        <v>502</v>
      </c>
      <c r="F83" s="75" t="n">
        <f aca="false">IF(E83="","",D83-E83)</f>
        <v>-10</v>
      </c>
      <c r="G83" s="66" t="n">
        <v>311</v>
      </c>
      <c r="H83" s="66" t="n">
        <v>283</v>
      </c>
      <c r="I83" s="75" t="n">
        <f aca="false">IF(H83="","",G83-H83)</f>
        <v>28</v>
      </c>
      <c r="J83" s="47" t="n">
        <f aca="false">IF(OR(D83="",D83+G83=0),"",D83/(D83+G83))</f>
        <v>0.612702366127024</v>
      </c>
      <c r="K83" s="47" t="n">
        <f aca="false">IF(E83="","",E83/(E83+H83))</f>
        <v>0.639490445859873</v>
      </c>
      <c r="L83" s="76" t="n">
        <f aca="false">IF(OR(K83="",J83=""),"",(J83-K83)*100)</f>
        <v>-2.67880797328489</v>
      </c>
      <c r="M83" s="36" t="n">
        <v>2.23866533453518</v>
      </c>
      <c r="N83" s="36" t="n">
        <v>1.31829577635135</v>
      </c>
      <c r="O83" s="36" t="n">
        <f aca="false">SQRT(M83^2+N83^2)</f>
        <v>2.59798503344329</v>
      </c>
      <c r="P83" s="47" t="n">
        <f aca="false">IF(J83="","",MAX(0,J83-1.96*O83/100))</f>
        <v>0.561781859471535</v>
      </c>
      <c r="Q83" s="47" t="n">
        <f aca="false">IF(J83="","",MIN(1,J83+1.96*O83/100))</f>
        <v>0.663622872782512</v>
      </c>
      <c r="R83" s="32" t="str">
        <f aca="false">IF(L83="","",IF(ABS(L83)&lt;=O83,"Yes","No"))</f>
        <v>No</v>
      </c>
      <c r="S83" s="32" t="str">
        <f aca="false">IF(L83="","",IF(ABS(L83)&lt;=1.96*O83,"Yes","No"))</f>
        <v>Yes</v>
      </c>
      <c r="T83" s="66" t="n">
        <f aca="false">IF(D83="","",ROUND(SQRT(((D83+G83)*O83/100)^2+(J83*(D83+G83)*0.09272)^2),0))</f>
        <v>50</v>
      </c>
      <c r="U83" s="32"/>
    </row>
    <row r="84" customFormat="false" ht="15" hidden="false" customHeight="false" outlineLevel="0" collapsed="false">
      <c r="A84" s="32" t="s">
        <v>256</v>
      </c>
      <c r="B84" s="32" t="s">
        <v>258</v>
      </c>
      <c r="C84" s="32" t="s">
        <v>289</v>
      </c>
      <c r="D84" s="66" t="n">
        <v>376</v>
      </c>
      <c r="E84" s="66"/>
      <c r="F84" s="75" t="str">
        <f aca="false">IF(E84="","",D84-E84)</f>
        <v/>
      </c>
      <c r="G84" s="66" t="n">
        <v>227</v>
      </c>
      <c r="H84" s="66"/>
      <c r="I84" s="75" t="str">
        <f aca="false">IF(H84="","",G84-H84)</f>
        <v/>
      </c>
      <c r="J84" s="47" t="n">
        <f aca="false">IF(OR(D84="",D84+G84=0),"",D84/(D84+G84))</f>
        <v>0.623548922056385</v>
      </c>
      <c r="K84" s="47" t="str">
        <f aca="false">IF(E84="","",E84/(E84+H84))</f>
        <v/>
      </c>
      <c r="L84" s="76" t="str">
        <f aca="false">IF(OR(K84="",J84=""),"",(J84-K84)*100)</f>
        <v/>
      </c>
      <c r="M84" s="36" t="n">
        <v>3.04685455008716</v>
      </c>
      <c r="N84" s="36" t="n">
        <v>1.31829577635135</v>
      </c>
      <c r="O84" s="36" t="n">
        <f aca="false">SQRT(M84^2+N84^2)</f>
        <v>3.31982324880899</v>
      </c>
      <c r="P84" s="47" t="n">
        <f aca="false">IF(J84="","",MAX(0,J84-1.96*O84/100))</f>
        <v>0.558480386379729</v>
      </c>
      <c r="Q84" s="47" t="n">
        <f aca="false">IF(J84="","",MIN(1,J84+1.96*O84/100))</f>
        <v>0.688617457733041</v>
      </c>
      <c r="R84" s="32" t="str">
        <f aca="false">IF(L84="","",IF(ABS(L84)&lt;=O84,"Yes","No"))</f>
        <v/>
      </c>
      <c r="S84" s="32" t="str">
        <f aca="false">IF(L84="","",IF(ABS(L84)&lt;=1.96*O84,"Yes","No"))</f>
        <v/>
      </c>
      <c r="T84" s="66" t="n">
        <f aca="false">IF(D84="","",ROUND(SQRT(((D84+G84)*O84/100)^2+(J84*(D84+G84)*0.14577)^2),0))</f>
        <v>58</v>
      </c>
      <c r="U84" s="32" t="s">
        <v>762</v>
      </c>
    </row>
    <row r="85" customFormat="false" ht="15" hidden="false" customHeight="false" outlineLevel="0" collapsed="false">
      <c r="A85" s="32" t="s">
        <v>256</v>
      </c>
      <c r="B85" s="32" t="s">
        <v>258</v>
      </c>
      <c r="C85" s="32" t="s">
        <v>291</v>
      </c>
      <c r="D85" s="66" t="n">
        <v>940</v>
      </c>
      <c r="E85" s="66"/>
      <c r="F85" s="75" t="str">
        <f aca="false">IF(E85="","",D85-E85)</f>
        <v/>
      </c>
      <c r="G85" s="66" t="n">
        <v>597</v>
      </c>
      <c r="H85" s="66"/>
      <c r="I85" s="75" t="str">
        <f aca="false">IF(H85="","",G85-H85)</f>
        <v/>
      </c>
      <c r="J85" s="47" t="n">
        <f aca="false">IF(OR(D85="",D85+G85=0),"",D85/(D85+G85))</f>
        <v>0.611581001951854</v>
      </c>
      <c r="K85" s="47" t="str">
        <f aca="false">IF(E85="","",E85/(E85+H85))</f>
        <v/>
      </c>
      <c r="L85" s="76" t="str">
        <f aca="false">IF(OR(K85="",J85=""),"",(J85-K85)*100)</f>
        <v/>
      </c>
      <c r="M85" s="36" t="n">
        <v>2.22613714561083</v>
      </c>
      <c r="N85" s="36" t="n">
        <v>1.31829577635135</v>
      </c>
      <c r="O85" s="36" t="n">
        <f aca="false">SQRT(M85^2+N85^2)</f>
        <v>2.58719739196957</v>
      </c>
      <c r="P85" s="47" t="n">
        <f aca="false">IF(J85="","",MAX(0,J85-1.96*O85/100))</f>
        <v>0.560871933069251</v>
      </c>
      <c r="Q85" s="47" t="n">
        <f aca="false">IF(J85="","",MIN(1,J85+1.96*O85/100))</f>
        <v>0.662290070834458</v>
      </c>
      <c r="R85" s="32" t="str">
        <f aca="false">IF(L85="","",IF(ABS(L85)&lt;=O85,"Yes","No"))</f>
        <v/>
      </c>
      <c r="S85" s="32" t="str">
        <f aca="false">IF(L85="","",IF(ABS(L85)&lt;=1.96*O85,"Yes","No"))</f>
        <v/>
      </c>
      <c r="T85" s="66" t="n">
        <f aca="false">IF(D85="","",ROUND(SQRT(((D85+G85)*O85/100)^2+(J85*(D85+G85)*0.07717)^2),0))</f>
        <v>83</v>
      </c>
      <c r="U85" s="32" t="s">
        <v>762</v>
      </c>
    </row>
    <row r="86" customFormat="false" ht="15" hidden="false" customHeight="false" outlineLevel="0" collapsed="false">
      <c r="A86" s="32" t="s">
        <v>256</v>
      </c>
      <c r="B86" s="32" t="s">
        <v>258</v>
      </c>
      <c r="C86" s="32" t="s">
        <v>293</v>
      </c>
      <c r="D86" s="66" t="n">
        <v>503</v>
      </c>
      <c r="E86" s="66" t="n">
        <v>488</v>
      </c>
      <c r="F86" s="75" t="n">
        <f aca="false">IF(E86="","",D86-E86)</f>
        <v>15</v>
      </c>
      <c r="G86" s="66" t="n">
        <v>247</v>
      </c>
      <c r="H86" s="66" t="n">
        <v>252</v>
      </c>
      <c r="I86" s="75" t="n">
        <f aca="false">IF(H86="","",G86-H86)</f>
        <v>-5</v>
      </c>
      <c r="J86" s="47" t="n">
        <f aca="false">IF(OR(D86="",D86+G86=0),"",D86/(D86+G86))</f>
        <v>0.670666666666667</v>
      </c>
      <c r="K86" s="47" t="n">
        <f aca="false">IF(E86="","",E86/(E86+H86))</f>
        <v>0.65945945945946</v>
      </c>
      <c r="L86" s="76" t="n">
        <f aca="false">IF(OR(K86="",J86=""),"",(J86-K86)*100)</f>
        <v>1.12072072072071</v>
      </c>
      <c r="M86" s="36" t="n">
        <v>2.23866533453518</v>
      </c>
      <c r="N86" s="36" t="n">
        <v>1.31829577635135</v>
      </c>
      <c r="O86" s="36" t="n">
        <f aca="false">SQRT(M86^2+N86^2)</f>
        <v>2.59798503344329</v>
      </c>
      <c r="P86" s="47" t="n">
        <f aca="false">IF(J86="","",MAX(0,J86-1.96*O86/100))</f>
        <v>0.619746160011178</v>
      </c>
      <c r="Q86" s="47" t="n">
        <f aca="false">IF(J86="","",MIN(1,J86+1.96*O86/100))</f>
        <v>0.721587173322155</v>
      </c>
      <c r="R86" s="32" t="str">
        <f aca="false">IF(L86="","",IF(ABS(L86)&lt;=O86,"Yes","No"))</f>
        <v>Yes</v>
      </c>
      <c r="S86" s="32" t="str">
        <f aca="false">IF(L86="","",IF(ABS(L86)&lt;=1.96*O86,"Yes","No"))</f>
        <v>Yes</v>
      </c>
      <c r="T86" s="66" t="n">
        <f aca="false">IF(D86="","",ROUND(SQRT(((D86+G86)*O86/100)^2+(J86*(D86+G86)*0.09272)^2),0))</f>
        <v>51</v>
      </c>
      <c r="U86" s="32"/>
    </row>
    <row r="87" customFormat="false" ht="15" hidden="false" customHeight="false" outlineLevel="0" collapsed="false">
      <c r="A87" s="32" t="s">
        <v>256</v>
      </c>
      <c r="B87" s="32" t="s">
        <v>258</v>
      </c>
      <c r="C87" s="32" t="s">
        <v>294</v>
      </c>
      <c r="D87" s="66" t="n">
        <v>637</v>
      </c>
      <c r="E87" s="66" t="n">
        <v>601</v>
      </c>
      <c r="F87" s="75" t="n">
        <f aca="false">IF(E87="","",D87-E87)</f>
        <v>36</v>
      </c>
      <c r="G87" s="66" t="n">
        <v>393</v>
      </c>
      <c r="H87" s="66" t="n">
        <v>394</v>
      </c>
      <c r="I87" s="75" t="n">
        <f aca="false">IF(H87="","",G87-H87)</f>
        <v>-1</v>
      </c>
      <c r="J87" s="47" t="n">
        <f aca="false">IF(OR(D87="",D87+G87=0),"",D87/(D87+G87))</f>
        <v>0.618446601941748</v>
      </c>
      <c r="K87" s="47" t="n">
        <f aca="false">IF(E87="","",E87/(E87+H87))</f>
        <v>0.604020100502513</v>
      </c>
      <c r="L87" s="76" t="n">
        <f aca="false">IF(OR(K87="",J87=""),"",(J87-K87)*100)</f>
        <v>1.44265014392351</v>
      </c>
      <c r="M87" s="36" t="n">
        <v>2.23866533453518</v>
      </c>
      <c r="N87" s="36" t="n">
        <v>1.31829577635135</v>
      </c>
      <c r="O87" s="36" t="n">
        <f aca="false">SQRT(M87^2+N87^2)</f>
        <v>2.59798503344329</v>
      </c>
      <c r="P87" s="47" t="n">
        <f aca="false">IF(J87="","",MAX(0,J87-1.96*O87/100))</f>
        <v>0.567526095286259</v>
      </c>
      <c r="Q87" s="47" t="n">
        <f aca="false">IF(J87="","",MIN(1,J87+1.96*O87/100))</f>
        <v>0.669367108597236</v>
      </c>
      <c r="R87" s="32" t="str">
        <f aca="false">IF(L87="","",IF(ABS(L87)&lt;=O87,"Yes","No"))</f>
        <v>Yes</v>
      </c>
      <c r="S87" s="32" t="str">
        <f aca="false">IF(L87="","",IF(ABS(L87)&lt;=1.96*O87,"Yes","No"))</f>
        <v>Yes</v>
      </c>
      <c r="T87" s="66" t="n">
        <f aca="false">IF(D87="","",ROUND(SQRT(((D87+G87)*O87/100)^2+(J87*(D87+G87)*0.09272)^2),0))</f>
        <v>65</v>
      </c>
      <c r="U87" s="32"/>
    </row>
    <row r="88" customFormat="false" ht="15" hidden="false" customHeight="false" outlineLevel="0" collapsed="false">
      <c r="A88" s="32" t="s">
        <v>256</v>
      </c>
      <c r="B88" s="32" t="s">
        <v>258</v>
      </c>
      <c r="C88" s="32" t="s">
        <v>295</v>
      </c>
      <c r="D88" s="66" t="n">
        <v>18</v>
      </c>
      <c r="E88" s="66"/>
      <c r="F88" s="75" t="str">
        <f aca="false">IF(E88="","",D88-E88)</f>
        <v/>
      </c>
      <c r="G88" s="66" t="n">
        <v>11</v>
      </c>
      <c r="H88" s="66"/>
      <c r="I88" s="75" t="str">
        <f aca="false">IF(H88="","",G88-H88)</f>
        <v/>
      </c>
      <c r="J88" s="47" t="n">
        <f aca="false">IF(OR(D88="",D88+G88=0),"",D88/(D88+G88))</f>
        <v>0.620689655172414</v>
      </c>
      <c r="K88" s="47" t="str">
        <f aca="false">IF(E88="","",E88/(E88+H88))</f>
        <v/>
      </c>
      <c r="L88" s="76" t="str">
        <f aca="false">IF(OR(K88="",J88=""),"",(J88-K88)*100)</f>
        <v/>
      </c>
      <c r="M88" s="36" t="n">
        <v>3.04685455008716</v>
      </c>
      <c r="N88" s="36" t="n">
        <v>1.31829577635135</v>
      </c>
      <c r="O88" s="36" t="n">
        <f aca="false">SQRT(M88^2+N88^2)</f>
        <v>3.31982324880899</v>
      </c>
      <c r="P88" s="47" t="n">
        <f aca="false">IF(J88="","",MAX(0,J88-1.96*O88/100))</f>
        <v>0.555621119495758</v>
      </c>
      <c r="Q88" s="47" t="n">
        <f aca="false">IF(J88="","",MIN(1,J88+1.96*O88/100))</f>
        <v>0.68575819084907</v>
      </c>
      <c r="R88" s="32" t="str">
        <f aca="false">IF(L88="","",IF(ABS(L88)&lt;=O88,"Yes","No"))</f>
        <v/>
      </c>
      <c r="S88" s="32" t="str">
        <f aca="false">IF(L88="","",IF(ABS(L88)&lt;=1.96*O88,"Yes","No"))</f>
        <v/>
      </c>
      <c r="T88" s="66" t="n">
        <f aca="false">IF(D88="","",ROUND(SQRT(((D88+G88)*O88/100)^2+(J88*(D88+G88)*0.14577)^2),0))</f>
        <v>3</v>
      </c>
      <c r="U88" s="32" t="s">
        <v>762</v>
      </c>
    </row>
    <row r="89" customFormat="false" ht="15" hidden="false" customHeight="false" outlineLevel="0" collapsed="false">
      <c r="A89" s="32" t="s">
        <v>256</v>
      </c>
      <c r="B89" s="32" t="s">
        <v>258</v>
      </c>
      <c r="C89" s="32" t="s">
        <v>296</v>
      </c>
      <c r="D89" s="66" t="n">
        <v>352</v>
      </c>
      <c r="E89" s="66" t="n">
        <v>330</v>
      </c>
      <c r="F89" s="75" t="n">
        <f aca="false">IF(E89="","",D89-E89)</f>
        <v>22</v>
      </c>
      <c r="G89" s="66" t="n">
        <v>251</v>
      </c>
      <c r="H89" s="66" t="n">
        <v>270</v>
      </c>
      <c r="I89" s="75" t="n">
        <f aca="false">IF(H89="","",G89-H89)</f>
        <v>-19</v>
      </c>
      <c r="J89" s="47" t="n">
        <f aca="false">IF(OR(D89="",D89+G89=0),"",D89/(D89+G89))</f>
        <v>0.583747927031509</v>
      </c>
      <c r="K89" s="47" t="n">
        <f aca="false">IF(E89="","",E89/(E89+H89))</f>
        <v>0.55</v>
      </c>
      <c r="L89" s="76" t="n">
        <f aca="false">IF(OR(K89="",J89=""),"",(J89-K89)*100)</f>
        <v>3.37479270315091</v>
      </c>
      <c r="M89" s="36" t="n">
        <v>3.04685455008716</v>
      </c>
      <c r="N89" s="36" t="n">
        <v>1.31829577635135</v>
      </c>
      <c r="O89" s="36" t="n">
        <f aca="false">SQRT(M89^2+N89^2)</f>
        <v>3.31982324880899</v>
      </c>
      <c r="P89" s="47" t="n">
        <f aca="false">IF(J89="","",MAX(0,J89-1.96*O89/100))</f>
        <v>0.518679391354853</v>
      </c>
      <c r="Q89" s="47" t="n">
        <f aca="false">IF(J89="","",MIN(1,J89+1.96*O89/100))</f>
        <v>0.648816462708165</v>
      </c>
      <c r="R89" s="32" t="str">
        <f aca="false">IF(L89="","",IF(ABS(L89)&lt;=O89,"Yes","No"))</f>
        <v>No</v>
      </c>
      <c r="S89" s="32" t="str">
        <f aca="false">IF(L89="","",IF(ABS(L89)&lt;=1.96*O89,"Yes","No"))</f>
        <v>Yes</v>
      </c>
      <c r="T89" s="66" t="n">
        <f aca="false">IF(D89="","",ROUND(SQRT(((D89+G89)*O89/100)^2+(J89*(D89+G89)*0.14577)^2),0))</f>
        <v>55</v>
      </c>
      <c r="U89" s="32"/>
    </row>
    <row r="90" customFormat="false" ht="15" hidden="false" customHeight="false" outlineLevel="0" collapsed="false">
      <c r="A90" s="32" t="s">
        <v>256</v>
      </c>
      <c r="B90" s="32" t="s">
        <v>258</v>
      </c>
      <c r="C90" s="32" t="s">
        <v>297</v>
      </c>
      <c r="D90" s="66" t="n">
        <v>620</v>
      </c>
      <c r="E90" s="66" t="n">
        <v>591</v>
      </c>
      <c r="F90" s="75" t="n">
        <f aca="false">IF(E90="","",D90-E90)</f>
        <v>29</v>
      </c>
      <c r="G90" s="66" t="n">
        <v>311</v>
      </c>
      <c r="H90" s="66" t="n">
        <v>333</v>
      </c>
      <c r="I90" s="75" t="n">
        <f aca="false">IF(H90="","",G90-H90)</f>
        <v>-22</v>
      </c>
      <c r="J90" s="47" t="n">
        <f aca="false">IF(OR(D90="",D90+G90=0),"",D90/(D90+G90))</f>
        <v>0.665950590762621</v>
      </c>
      <c r="K90" s="47" t="n">
        <f aca="false">IF(E90="","",E90/(E90+H90))</f>
        <v>0.63961038961039</v>
      </c>
      <c r="L90" s="76" t="n">
        <f aca="false">IF(OR(K90="",J90=""),"",(J90-K90)*100)</f>
        <v>2.63402011522312</v>
      </c>
      <c r="M90" s="36" t="n">
        <v>2.23866533453518</v>
      </c>
      <c r="N90" s="36" t="n">
        <v>1.31829577635135</v>
      </c>
      <c r="O90" s="36" t="n">
        <f aca="false">SQRT(M90^2+N90^2)</f>
        <v>2.59798503344329</v>
      </c>
      <c r="P90" s="47" t="n">
        <f aca="false">IF(J90="","",MAX(0,J90-1.96*O90/100))</f>
        <v>0.615030084107132</v>
      </c>
      <c r="Q90" s="47" t="n">
        <f aca="false">IF(J90="","",MIN(1,J90+1.96*O90/100))</f>
        <v>0.716871097418109</v>
      </c>
      <c r="R90" s="32" t="str">
        <f aca="false">IF(L90="","",IF(ABS(L90)&lt;=O90,"Yes","No"))</f>
        <v>No</v>
      </c>
      <c r="S90" s="32" t="str">
        <f aca="false">IF(L90="","",IF(ABS(L90)&lt;=1.96*O90,"Yes","No"))</f>
        <v>Yes</v>
      </c>
      <c r="T90" s="66" t="n">
        <f aca="false">IF(D90="","",ROUND(SQRT(((D90+G90)*O90/100)^2+(J90*(D90+G90)*0.09272)^2),0))</f>
        <v>62</v>
      </c>
      <c r="U90" s="32"/>
    </row>
    <row r="91" customFormat="false" ht="15" hidden="false" customHeight="false" outlineLevel="0" collapsed="false">
      <c r="A91" s="32" t="s">
        <v>256</v>
      </c>
      <c r="B91" s="32" t="s">
        <v>258</v>
      </c>
      <c r="C91" s="32" t="s">
        <v>298</v>
      </c>
      <c r="D91" s="66" t="n">
        <v>337</v>
      </c>
      <c r="E91" s="66" t="n">
        <v>347</v>
      </c>
      <c r="F91" s="75" t="n">
        <f aca="false">IF(E91="","",D91-E91)</f>
        <v>-10</v>
      </c>
      <c r="G91" s="66" t="n">
        <v>255</v>
      </c>
      <c r="H91" s="66" t="n">
        <v>243</v>
      </c>
      <c r="I91" s="75" t="n">
        <f aca="false">IF(H91="","",G91-H91)</f>
        <v>12</v>
      </c>
      <c r="J91" s="47" t="n">
        <f aca="false">IF(OR(D91="",D91+G91=0),"",D91/(D91+G91))</f>
        <v>0.569256756756757</v>
      </c>
      <c r="K91" s="47" t="n">
        <f aca="false">IF(E91="","",E91/(E91+H91))</f>
        <v>0.588135593220339</v>
      </c>
      <c r="L91" s="76" t="n">
        <f aca="false">IF(OR(K91="",J91=""),"",(J91-K91)*100)</f>
        <v>-1.88788364635822</v>
      </c>
      <c r="M91" s="36" t="n">
        <v>3.04685455008716</v>
      </c>
      <c r="N91" s="36" t="n">
        <v>1.31829577635135</v>
      </c>
      <c r="O91" s="36" t="n">
        <f aca="false">SQRT(M91^2+N91^2)</f>
        <v>3.31982324880899</v>
      </c>
      <c r="P91" s="47" t="n">
        <f aca="false">IF(J91="","",MAX(0,J91-1.96*O91/100))</f>
        <v>0.504188221080101</v>
      </c>
      <c r="Q91" s="47" t="n">
        <f aca="false">IF(J91="","",MIN(1,J91+1.96*O91/100))</f>
        <v>0.634325292433413</v>
      </c>
      <c r="R91" s="32" t="str">
        <f aca="false">IF(L91="","",IF(ABS(L91)&lt;=O91,"Yes","No"))</f>
        <v>Yes</v>
      </c>
      <c r="S91" s="32" t="str">
        <f aca="false">IF(L91="","",IF(ABS(L91)&lt;=1.96*O91,"Yes","No"))</f>
        <v>Yes</v>
      </c>
      <c r="T91" s="66" t="n">
        <f aca="false">IF(D91="","",ROUND(SQRT(((D91+G91)*O91/100)^2+(J91*(D91+G91)*0.14577)^2),0))</f>
        <v>53</v>
      </c>
      <c r="U91" s="32"/>
    </row>
    <row r="92" customFormat="false" ht="15" hidden="false" customHeight="false" outlineLevel="0" collapsed="false">
      <c r="A92" s="32" t="s">
        <v>256</v>
      </c>
      <c r="B92" s="32" t="s">
        <v>258</v>
      </c>
      <c r="C92" s="32" t="s">
        <v>299</v>
      </c>
      <c r="D92" s="66" t="n">
        <v>458</v>
      </c>
      <c r="E92" s="66" t="n">
        <v>440</v>
      </c>
      <c r="F92" s="75" t="n">
        <f aca="false">IF(E92="","",D92-E92)</f>
        <v>18</v>
      </c>
      <c r="G92" s="66" t="n">
        <v>258</v>
      </c>
      <c r="H92" s="66" t="n">
        <v>259</v>
      </c>
      <c r="I92" s="75" t="n">
        <f aca="false">IF(H92="","",G92-H92)</f>
        <v>-1</v>
      </c>
      <c r="J92" s="47" t="n">
        <f aca="false">IF(OR(D92="",D92+G92=0),"",D92/(D92+G92))</f>
        <v>0.639664804469274</v>
      </c>
      <c r="K92" s="47" t="n">
        <f aca="false">IF(E92="","",E92/(E92+H92))</f>
        <v>0.629470672389127</v>
      </c>
      <c r="L92" s="76" t="n">
        <f aca="false">IF(OR(K92="",J92=""),"",(J92-K92)*100)</f>
        <v>1.01941320801464</v>
      </c>
      <c r="M92" s="36" t="n">
        <v>3.04685455008716</v>
      </c>
      <c r="N92" s="36" t="n">
        <v>1.31829577635135</v>
      </c>
      <c r="O92" s="36" t="n">
        <f aca="false">SQRT(M92^2+N92^2)</f>
        <v>3.31982324880899</v>
      </c>
      <c r="P92" s="47" t="n">
        <f aca="false">IF(J92="","",MAX(0,J92-1.96*O92/100))</f>
        <v>0.574596268792618</v>
      </c>
      <c r="Q92" s="47" t="n">
        <f aca="false">IF(J92="","",MIN(1,J92+1.96*O92/100))</f>
        <v>0.70473334014593</v>
      </c>
      <c r="R92" s="32" t="str">
        <f aca="false">IF(L92="","",IF(ABS(L92)&lt;=O92,"Yes","No"))</f>
        <v>Yes</v>
      </c>
      <c r="S92" s="32" t="str">
        <f aca="false">IF(L92="","",IF(ABS(L92)&lt;=1.96*O92,"Yes","No"))</f>
        <v>Yes</v>
      </c>
      <c r="T92" s="66" t="n">
        <f aca="false">IF(D92="","",ROUND(SQRT(((D92+G92)*O92/100)^2+(J92*(D92+G92)*0.14577)^2),0))</f>
        <v>71</v>
      </c>
      <c r="U92" s="32"/>
    </row>
    <row r="93" customFormat="false" ht="15" hidden="false" customHeight="false" outlineLevel="0" collapsed="false">
      <c r="A93" s="32" t="s">
        <v>256</v>
      </c>
      <c r="B93" s="32" t="s">
        <v>258</v>
      </c>
      <c r="C93" s="32" t="s">
        <v>300</v>
      </c>
      <c r="D93" s="66" t="n">
        <v>564</v>
      </c>
      <c r="E93" s="66" t="n">
        <v>553</v>
      </c>
      <c r="F93" s="75" t="n">
        <f aca="false">IF(E93="","",D93-E93)</f>
        <v>11</v>
      </c>
      <c r="G93" s="66" t="n">
        <v>409</v>
      </c>
      <c r="H93" s="66" t="n">
        <v>367</v>
      </c>
      <c r="I93" s="75" t="n">
        <f aca="false">IF(H93="","",G93-H93)</f>
        <v>42</v>
      </c>
      <c r="J93" s="47" t="n">
        <f aca="false">IF(OR(D93="",D93+G93=0),"",D93/(D93+G93))</f>
        <v>0.579650565262076</v>
      </c>
      <c r="K93" s="47" t="n">
        <f aca="false">IF(E93="","",E93/(E93+H93))</f>
        <v>0.601086956521739</v>
      </c>
      <c r="L93" s="76" t="n">
        <f aca="false">IF(OR(K93="",J93=""),"",(J93-K93)*100)</f>
        <v>-2.14363912596631</v>
      </c>
      <c r="M93" s="36" t="n">
        <v>2.23866533453518</v>
      </c>
      <c r="N93" s="36" t="n">
        <v>1.31829577635135</v>
      </c>
      <c r="O93" s="36" t="n">
        <f aca="false">SQRT(M93^2+N93^2)</f>
        <v>2.59798503344329</v>
      </c>
      <c r="P93" s="47" t="n">
        <f aca="false">IF(J93="","",MAX(0,J93-1.96*O93/100))</f>
        <v>0.528730058606588</v>
      </c>
      <c r="Q93" s="47" t="n">
        <f aca="false">IF(J93="","",MIN(1,J93+1.96*O93/100))</f>
        <v>0.630571071917565</v>
      </c>
      <c r="R93" s="32" t="str">
        <f aca="false">IF(L93="","",IF(ABS(L93)&lt;=O93,"Yes","No"))</f>
        <v>Yes</v>
      </c>
      <c r="S93" s="32" t="str">
        <f aca="false">IF(L93="","",IF(ABS(L93)&lt;=1.96*O93,"Yes","No"))</f>
        <v>Yes</v>
      </c>
      <c r="T93" s="66" t="n">
        <f aca="false">IF(D93="","",ROUND(SQRT(((D93+G93)*O93/100)^2+(J93*(D93+G93)*0.09272)^2),0))</f>
        <v>58</v>
      </c>
      <c r="U93" s="32"/>
    </row>
    <row r="94" customFormat="false" ht="15" hidden="false" customHeight="false" outlineLevel="0" collapsed="false">
      <c r="A94" s="32" t="s">
        <v>256</v>
      </c>
      <c r="B94" s="32" t="s">
        <v>258</v>
      </c>
      <c r="C94" s="32" t="s">
        <v>301</v>
      </c>
      <c r="D94" s="66" t="n">
        <v>1</v>
      </c>
      <c r="E94" s="66"/>
      <c r="F94" s="75" t="str">
        <f aca="false">IF(E94="","",D94-E94)</f>
        <v/>
      </c>
      <c r="G94" s="66" t="n">
        <v>1</v>
      </c>
      <c r="H94" s="66"/>
      <c r="I94" s="75" t="str">
        <f aca="false">IF(H94="","",G94-H94)</f>
        <v/>
      </c>
      <c r="J94" s="47" t="n">
        <f aca="false">IF(OR(D94="",D94+G94=0),"",D94/(D94+G94))</f>
        <v>0.5</v>
      </c>
      <c r="K94" s="47" t="str">
        <f aca="false">IF(E94="","",E94/(E94+H94))</f>
        <v/>
      </c>
      <c r="L94" s="76" t="str">
        <f aca="false">IF(OR(K94="",J94=""),"",(J94-K94)*100)</f>
        <v/>
      </c>
      <c r="M94" s="36" t="n">
        <v>3.04685455008716</v>
      </c>
      <c r="N94" s="36" t="n">
        <v>1.31829577635135</v>
      </c>
      <c r="O94" s="36" t="n">
        <f aca="false">SQRT(M94^2+N94^2)</f>
        <v>3.31982324880899</v>
      </c>
      <c r="P94" s="47" t="n">
        <f aca="false">IF(J94="","",MAX(0,J94-1.96*O94/100))</f>
        <v>0.434931464323344</v>
      </c>
      <c r="Q94" s="47" t="n">
        <f aca="false">IF(J94="","",MIN(1,J94+1.96*O94/100))</f>
        <v>0.565068535676656</v>
      </c>
      <c r="R94" s="32" t="str">
        <f aca="false">IF(L94="","",IF(ABS(L94)&lt;=O94,"Yes","No"))</f>
        <v/>
      </c>
      <c r="S94" s="32" t="str">
        <f aca="false">IF(L94="","",IF(ABS(L94)&lt;=1.96*O94,"Yes","No"))</f>
        <v/>
      </c>
      <c r="T94" s="66" t="n">
        <f aca="false">IF(D94="","",ROUND(SQRT(((D94+G94)*O94/100)^2+(J94*(D94+G94)*0.14577)^2),0))</f>
        <v>0</v>
      </c>
      <c r="U94" s="32" t="s">
        <v>762</v>
      </c>
    </row>
    <row r="95" customFormat="false" ht="15" hidden="false" customHeight="false" outlineLevel="0" collapsed="false">
      <c r="A95" s="32" t="s">
        <v>256</v>
      </c>
      <c r="B95" s="32" t="s">
        <v>258</v>
      </c>
      <c r="C95" s="32" t="s">
        <v>302</v>
      </c>
      <c r="D95" s="66" t="n">
        <v>859</v>
      </c>
      <c r="E95" s="66" t="n">
        <v>821</v>
      </c>
      <c r="F95" s="75" t="n">
        <f aca="false">IF(E95="","",D95-E95)</f>
        <v>38</v>
      </c>
      <c r="G95" s="66" t="n">
        <v>519</v>
      </c>
      <c r="H95" s="66" t="n">
        <v>504</v>
      </c>
      <c r="I95" s="75" t="n">
        <f aca="false">IF(H95="","",G95-H95)</f>
        <v>15</v>
      </c>
      <c r="J95" s="47" t="n">
        <f aca="false">IF(OR(D95="",D95+G95=0),"",D95/(D95+G95))</f>
        <v>0.623367198838897</v>
      </c>
      <c r="K95" s="47" t="n">
        <f aca="false">IF(E95="","",E95/(E95+H95))</f>
        <v>0.619622641509434</v>
      </c>
      <c r="L95" s="76" t="n">
        <f aca="false">IF(OR(K95="",J95=""),"",(J95-K95)*100)</f>
        <v>0.374455732946299</v>
      </c>
      <c r="M95" s="36" t="n">
        <v>2.22613714561083</v>
      </c>
      <c r="N95" s="36" t="n">
        <v>1.31829577635135</v>
      </c>
      <c r="O95" s="36" t="n">
        <f aca="false">SQRT(M95^2+N95^2)</f>
        <v>2.58719739196957</v>
      </c>
      <c r="P95" s="47" t="n">
        <f aca="false">IF(J95="","",MAX(0,J95-1.96*O95/100))</f>
        <v>0.572658129956293</v>
      </c>
      <c r="Q95" s="47" t="n">
        <f aca="false">IF(J95="","",MIN(1,J95+1.96*O95/100))</f>
        <v>0.674076267721501</v>
      </c>
      <c r="R95" s="32" t="str">
        <f aca="false">IF(L95="","",IF(ABS(L95)&lt;=O95,"Yes","No"))</f>
        <v>Yes</v>
      </c>
      <c r="S95" s="32" t="str">
        <f aca="false">IF(L95="","",IF(ABS(L95)&lt;=1.96*O95,"Yes","No"))</f>
        <v>Yes</v>
      </c>
      <c r="T95" s="66" t="n">
        <f aca="false">IF(D95="","",ROUND(SQRT(((D95+G95)*O95/100)^2+(J95*(D95+G95)*0.07717)^2),0))</f>
        <v>75</v>
      </c>
      <c r="U95" s="32"/>
    </row>
    <row r="96" customFormat="false" ht="15" hidden="false" customHeight="false" outlineLevel="0" collapsed="false">
      <c r="A96" s="32" t="s">
        <v>256</v>
      </c>
      <c r="B96" s="32" t="s">
        <v>258</v>
      </c>
      <c r="C96" s="32" t="s">
        <v>303</v>
      </c>
      <c r="D96" s="66" t="n">
        <v>508</v>
      </c>
      <c r="E96" s="66" t="n">
        <v>487</v>
      </c>
      <c r="F96" s="75" t="n">
        <f aca="false">IF(E96="","",D96-E96)</f>
        <v>21</v>
      </c>
      <c r="G96" s="66" t="n">
        <v>162</v>
      </c>
      <c r="H96" s="66" t="n">
        <v>191</v>
      </c>
      <c r="I96" s="75" t="n">
        <f aca="false">IF(H96="","",G96-H96)</f>
        <v>-29</v>
      </c>
      <c r="J96" s="47" t="n">
        <f aca="false">IF(OR(D96="",D96+G96=0),"",D96/(D96+G96))</f>
        <v>0.758208955223881</v>
      </c>
      <c r="K96" s="47" t="n">
        <f aca="false">IF(E96="","",E96/(E96+H96))</f>
        <v>0.718289085545723</v>
      </c>
      <c r="L96" s="76" t="n">
        <f aca="false">IF(OR(K96="",J96=""),"",(J96-K96)*100)</f>
        <v>3.99198696781579</v>
      </c>
      <c r="M96" s="36" t="n">
        <v>3.04685455008716</v>
      </c>
      <c r="N96" s="36" t="n">
        <v>1.31829577635135</v>
      </c>
      <c r="O96" s="36" t="n">
        <f aca="false">SQRT(M96^2+N96^2)</f>
        <v>3.31982324880899</v>
      </c>
      <c r="P96" s="47" t="n">
        <f aca="false">IF(J96="","",MAX(0,J96-1.96*O96/100))</f>
        <v>0.693140419547224</v>
      </c>
      <c r="Q96" s="47" t="n">
        <f aca="false">IF(J96="","",MIN(1,J96+1.96*O96/100))</f>
        <v>0.823277490900537</v>
      </c>
      <c r="R96" s="32" t="str">
        <f aca="false">IF(L96="","",IF(ABS(L96)&lt;=O96,"Yes","No"))</f>
        <v>No</v>
      </c>
      <c r="S96" s="32" t="str">
        <f aca="false">IF(L96="","",IF(ABS(L96)&lt;=1.96*O96,"Yes","No"))</f>
        <v>Yes</v>
      </c>
      <c r="T96" s="66" t="n">
        <f aca="false">IF(D96="","",ROUND(SQRT(((D96+G96)*O96/100)^2+(J96*(D96+G96)*0.14577)^2),0))</f>
        <v>77</v>
      </c>
      <c r="U96" s="32"/>
    </row>
    <row r="97" customFormat="false" ht="15" hidden="false" customHeight="false" outlineLevel="0" collapsed="false">
      <c r="A97" s="32" t="s">
        <v>256</v>
      </c>
      <c r="B97" s="32" t="s">
        <v>258</v>
      </c>
      <c r="C97" s="32" t="s">
        <v>304</v>
      </c>
      <c r="D97" s="66" t="n">
        <v>474</v>
      </c>
      <c r="E97" s="66" t="n">
        <v>418</v>
      </c>
      <c r="F97" s="75" t="n">
        <f aca="false">IF(E97="","",D97-E97)</f>
        <v>56</v>
      </c>
      <c r="G97" s="66" t="n">
        <v>158</v>
      </c>
      <c r="H97" s="66" t="n">
        <v>181</v>
      </c>
      <c r="I97" s="75" t="n">
        <f aca="false">IF(H97="","",G97-H97)</f>
        <v>-23</v>
      </c>
      <c r="J97" s="47" t="n">
        <f aca="false">IF(OR(D97="",D97+G97=0),"",D97/(D97+G97))</f>
        <v>0.75</v>
      </c>
      <c r="K97" s="47" t="n">
        <f aca="false">IF(E97="","",E97/(E97+H97))</f>
        <v>0.697829716193656</v>
      </c>
      <c r="L97" s="76" t="n">
        <f aca="false">IF(OR(K97="",J97=""),"",(J97-K97)*100)</f>
        <v>5.21702838063439</v>
      </c>
      <c r="M97" s="36" t="n">
        <v>3.04685455008716</v>
      </c>
      <c r="N97" s="36" t="n">
        <v>1.31829577635135</v>
      </c>
      <c r="O97" s="36" t="n">
        <f aca="false">SQRT(M97^2+N97^2)</f>
        <v>3.31982324880899</v>
      </c>
      <c r="P97" s="47" t="n">
        <f aca="false">IF(J97="","",MAX(0,J97-1.96*O97/100))</f>
        <v>0.684931464323344</v>
      </c>
      <c r="Q97" s="47" t="n">
        <f aca="false">IF(J97="","",MIN(1,J97+1.96*O97/100))</f>
        <v>0.815068535676656</v>
      </c>
      <c r="R97" s="32" t="str">
        <f aca="false">IF(L97="","",IF(ABS(L97)&lt;=O97,"Yes","No"))</f>
        <v>No</v>
      </c>
      <c r="S97" s="32" t="str">
        <f aca="false">IF(L97="","",IF(ABS(L97)&lt;=1.96*O97,"Yes","No"))</f>
        <v>Yes</v>
      </c>
      <c r="T97" s="66" t="n">
        <f aca="false">IF(D97="","",ROUND(SQRT(((D97+G97)*O97/100)^2+(J97*(D97+G97)*0.14577)^2),0))</f>
        <v>72</v>
      </c>
      <c r="U97" s="32"/>
    </row>
    <row r="98" customFormat="false" ht="15" hidden="false" customHeight="false" outlineLevel="0" collapsed="false">
      <c r="A98" s="32" t="s">
        <v>256</v>
      </c>
      <c r="B98" s="32" t="s">
        <v>258</v>
      </c>
      <c r="C98" s="32" t="s">
        <v>305</v>
      </c>
      <c r="D98" s="66" t="n">
        <v>654</v>
      </c>
      <c r="E98" s="66" t="n">
        <v>677</v>
      </c>
      <c r="F98" s="75" t="n">
        <f aca="false">IF(E98="","",D98-E98)</f>
        <v>-23</v>
      </c>
      <c r="G98" s="66" t="n">
        <v>212</v>
      </c>
      <c r="H98" s="66" t="n">
        <v>264</v>
      </c>
      <c r="I98" s="75" t="n">
        <f aca="false">IF(H98="","",G98-H98)</f>
        <v>-52</v>
      </c>
      <c r="J98" s="47" t="n">
        <f aca="false">IF(OR(D98="",D98+G98=0),"",D98/(D98+G98))</f>
        <v>0.755196304849885</v>
      </c>
      <c r="K98" s="47" t="n">
        <f aca="false">IF(E98="","",E98/(E98+H98))</f>
        <v>0.719447396386823</v>
      </c>
      <c r="L98" s="76" t="n">
        <f aca="false">IF(OR(K98="",J98=""),"",(J98-K98)*100)</f>
        <v>3.5748908463062</v>
      </c>
      <c r="M98" s="36" t="n">
        <v>2.23866533453518</v>
      </c>
      <c r="N98" s="36" t="n">
        <v>1.31829577635135</v>
      </c>
      <c r="O98" s="36" t="n">
        <f aca="false">SQRT(M98^2+N98^2)</f>
        <v>2.59798503344329</v>
      </c>
      <c r="P98" s="47" t="n">
        <f aca="false">IF(J98="","",MAX(0,J98-1.96*O98/100))</f>
        <v>0.704275798194396</v>
      </c>
      <c r="Q98" s="47" t="n">
        <f aca="false">IF(J98="","",MIN(1,J98+1.96*O98/100))</f>
        <v>0.806116811505373</v>
      </c>
      <c r="R98" s="32" t="str">
        <f aca="false">IF(L98="","",IF(ABS(L98)&lt;=O98,"Yes","No"))</f>
        <v>No</v>
      </c>
      <c r="S98" s="32" t="str">
        <f aca="false">IF(L98="","",IF(ABS(L98)&lt;=1.96*O98,"Yes","No"))</f>
        <v>Yes</v>
      </c>
      <c r="T98" s="66" t="n">
        <f aca="false">IF(D98="","",ROUND(SQRT(((D98+G98)*O98/100)^2+(J98*(D98+G98)*0.09272)^2),0))</f>
        <v>65</v>
      </c>
      <c r="U98" s="32"/>
    </row>
    <row r="99" customFormat="false" ht="15" hidden="false" customHeight="false" outlineLevel="0" collapsed="false">
      <c r="A99" s="32" t="s">
        <v>256</v>
      </c>
      <c r="B99" s="32" t="s">
        <v>258</v>
      </c>
      <c r="C99" s="32" t="s">
        <v>306</v>
      </c>
      <c r="D99" s="66" t="n">
        <v>298</v>
      </c>
      <c r="E99" s="66" t="n">
        <v>283</v>
      </c>
      <c r="F99" s="75" t="n">
        <f aca="false">IF(E99="","",D99-E99)</f>
        <v>15</v>
      </c>
      <c r="G99" s="66" t="n">
        <v>114</v>
      </c>
      <c r="H99" s="66" t="n">
        <v>138</v>
      </c>
      <c r="I99" s="75" t="n">
        <f aca="false">IF(H99="","",G99-H99)</f>
        <v>-24</v>
      </c>
      <c r="J99" s="47" t="n">
        <f aca="false">IF(OR(D99="",D99+G99=0),"",D99/(D99+G99))</f>
        <v>0.723300970873786</v>
      </c>
      <c r="K99" s="47" t="n">
        <f aca="false">IF(E99="","",E99/(E99+H99))</f>
        <v>0.672209026128266</v>
      </c>
      <c r="L99" s="76" t="n">
        <f aca="false">IF(OR(K99="",J99=""),"",(J99-K99)*100)</f>
        <v>5.10919447455204</v>
      </c>
      <c r="M99" s="36" t="n">
        <v>3.04685455008716</v>
      </c>
      <c r="N99" s="36" t="n">
        <v>1.31829577635135</v>
      </c>
      <c r="O99" s="36" t="n">
        <f aca="false">SQRT(M99^2+N99^2)</f>
        <v>3.31982324880899</v>
      </c>
      <c r="P99" s="47" t="n">
        <f aca="false">IF(J99="","",MAX(0,J99-1.96*O99/100))</f>
        <v>0.65823243519713</v>
      </c>
      <c r="Q99" s="47" t="n">
        <f aca="false">IF(J99="","",MIN(1,J99+1.96*O99/100))</f>
        <v>0.788369506550443</v>
      </c>
      <c r="R99" s="32" t="str">
        <f aca="false">IF(L99="","",IF(ABS(L99)&lt;=O99,"Yes","No"))</f>
        <v>No</v>
      </c>
      <c r="S99" s="32" t="str">
        <f aca="false">IF(L99="","",IF(ABS(L99)&lt;=1.96*O99,"Yes","No"))</f>
        <v>Yes</v>
      </c>
      <c r="T99" s="66" t="n">
        <f aca="false">IF(D99="","",ROUND(SQRT(((D99+G99)*O99/100)^2+(J99*(D99+G99)*0.14577)^2),0))</f>
        <v>46</v>
      </c>
      <c r="U99" s="32"/>
    </row>
    <row r="100" customFormat="false" ht="15" hidden="false" customHeight="false" outlineLevel="0" collapsed="false">
      <c r="A100" s="32" t="s">
        <v>256</v>
      </c>
      <c r="B100" s="32" t="s">
        <v>258</v>
      </c>
      <c r="C100" s="32" t="s">
        <v>307</v>
      </c>
      <c r="D100" s="66" t="n">
        <v>462</v>
      </c>
      <c r="E100" s="66" t="n">
        <v>447</v>
      </c>
      <c r="F100" s="75" t="n">
        <f aca="false">IF(E100="","",D100-E100)</f>
        <v>15</v>
      </c>
      <c r="G100" s="66" t="n">
        <v>148</v>
      </c>
      <c r="H100" s="66" t="n">
        <v>152</v>
      </c>
      <c r="I100" s="75" t="n">
        <f aca="false">IF(H100="","",G100-H100)</f>
        <v>-4</v>
      </c>
      <c r="J100" s="47" t="n">
        <f aca="false">IF(OR(D100="",D100+G100=0),"",D100/(D100+G100))</f>
        <v>0.757377049180328</v>
      </c>
      <c r="K100" s="47" t="n">
        <f aca="false">IF(E100="","",E100/(E100+H100))</f>
        <v>0.746243739565943</v>
      </c>
      <c r="L100" s="76" t="n">
        <f aca="false">IF(OR(K100="",J100=""),"",(J100-K100)*100)</f>
        <v>1.11333096143846</v>
      </c>
      <c r="M100" s="36" t="n">
        <v>3.04685455008716</v>
      </c>
      <c r="N100" s="36" t="n">
        <v>1.31829577635135</v>
      </c>
      <c r="O100" s="36" t="n">
        <f aca="false">SQRT(M100^2+N100^2)</f>
        <v>3.31982324880899</v>
      </c>
      <c r="P100" s="47" t="n">
        <f aca="false">IF(J100="","",MAX(0,J100-1.96*O100/100))</f>
        <v>0.692308513503672</v>
      </c>
      <c r="Q100" s="47" t="n">
        <f aca="false">IF(J100="","",MIN(1,J100+1.96*O100/100))</f>
        <v>0.822445584856984</v>
      </c>
      <c r="R100" s="32" t="str">
        <f aca="false">IF(L100="","",IF(ABS(L100)&lt;=O100,"Yes","No"))</f>
        <v>Yes</v>
      </c>
      <c r="S100" s="32" t="str">
        <f aca="false">IF(L100="","",IF(ABS(L100)&lt;=1.96*O100,"Yes","No"))</f>
        <v>Yes</v>
      </c>
      <c r="T100" s="66" t="n">
        <f aca="false">IF(D100="","",ROUND(SQRT(((D100+G100)*O100/100)^2+(J100*(D100+G100)*0.14577)^2),0))</f>
        <v>70</v>
      </c>
      <c r="U100" s="32"/>
    </row>
    <row r="101" customFormat="false" ht="15" hidden="false" customHeight="false" outlineLevel="0" collapsed="false">
      <c r="A101" s="32" t="s">
        <v>256</v>
      </c>
      <c r="B101" s="32" t="s">
        <v>258</v>
      </c>
      <c r="C101" s="32" t="s">
        <v>308</v>
      </c>
      <c r="D101" s="66" t="n">
        <v>238</v>
      </c>
      <c r="E101" s="66" t="n">
        <v>179</v>
      </c>
      <c r="F101" s="75" t="n">
        <f aca="false">IF(E101="","",D101-E101)</f>
        <v>59</v>
      </c>
      <c r="G101" s="66" t="n">
        <v>87</v>
      </c>
      <c r="H101" s="66" t="n">
        <v>112</v>
      </c>
      <c r="I101" s="75" t="n">
        <f aca="false">IF(H101="","",G101-H101)</f>
        <v>-25</v>
      </c>
      <c r="J101" s="47" t="n">
        <f aca="false">IF(OR(D101="",D101+G101=0),"",D101/(D101+G101))</f>
        <v>0.732307692307692</v>
      </c>
      <c r="K101" s="47" t="n">
        <f aca="false">IF(E101="","",E101/(E101+H101))</f>
        <v>0.615120274914089</v>
      </c>
      <c r="L101" s="76" t="n">
        <f aca="false">IF(OR(K101="",J101=""),"",(J101-K101)*100)</f>
        <v>11.7187417393603</v>
      </c>
      <c r="M101" s="36" t="n">
        <v>3.04685455008716</v>
      </c>
      <c r="N101" s="36" t="n">
        <v>1.31829577635135</v>
      </c>
      <c r="O101" s="36" t="n">
        <f aca="false">SQRT(M101^2+N101^2)</f>
        <v>3.31982324880899</v>
      </c>
      <c r="P101" s="47" t="n">
        <f aca="false">IF(J101="","",MAX(0,J101-1.96*O101/100))</f>
        <v>0.667239156631036</v>
      </c>
      <c r="Q101" s="47" t="n">
        <f aca="false">IF(J101="","",MIN(1,J101+1.96*O101/100))</f>
        <v>0.797376227984349</v>
      </c>
      <c r="R101" s="32" t="str">
        <f aca="false">IF(L101="","",IF(ABS(L101)&lt;=O101,"Yes","No"))</f>
        <v>No</v>
      </c>
      <c r="S101" s="32" t="str">
        <f aca="false">IF(L101="","",IF(ABS(L101)&lt;=1.96*O101,"Yes","No"))</f>
        <v>No</v>
      </c>
      <c r="T101" s="66" t="n">
        <f aca="false">IF(D101="","",ROUND(SQRT(((D101+G101)*O101/100)^2+(J101*(D101+G101)*0.14577)^2),0))</f>
        <v>36</v>
      </c>
      <c r="U101" s="32"/>
    </row>
    <row r="102" customFormat="false" ht="15" hidden="false" customHeight="false" outlineLevel="0" collapsed="false">
      <c r="A102" s="32" t="s">
        <v>256</v>
      </c>
      <c r="B102" s="32" t="s">
        <v>258</v>
      </c>
      <c r="C102" s="32" t="s">
        <v>309</v>
      </c>
      <c r="D102" s="66" t="n">
        <v>393</v>
      </c>
      <c r="E102" s="66" t="n">
        <v>357</v>
      </c>
      <c r="F102" s="75" t="n">
        <f aca="false">IF(E102="","",D102-E102)</f>
        <v>36</v>
      </c>
      <c r="G102" s="66" t="n">
        <v>175</v>
      </c>
      <c r="H102" s="66" t="n">
        <v>225</v>
      </c>
      <c r="I102" s="75" t="n">
        <f aca="false">IF(H102="","",G102-H102)</f>
        <v>-50</v>
      </c>
      <c r="J102" s="47" t="n">
        <f aca="false">IF(OR(D102="",D102+G102=0),"",D102/(D102+G102))</f>
        <v>0.691901408450704</v>
      </c>
      <c r="K102" s="47" t="n">
        <f aca="false">IF(E102="","",E102/(E102+H102))</f>
        <v>0.61340206185567</v>
      </c>
      <c r="L102" s="76" t="n">
        <f aca="false">IF(OR(K102="",J102=""),"",(J102-K102)*100)</f>
        <v>7.84993465950341</v>
      </c>
      <c r="M102" s="36" t="n">
        <v>3.04685455008716</v>
      </c>
      <c r="N102" s="36" t="n">
        <v>1.31829577635135</v>
      </c>
      <c r="O102" s="36" t="n">
        <f aca="false">SQRT(M102^2+N102^2)</f>
        <v>3.31982324880899</v>
      </c>
      <c r="P102" s="47" t="n">
        <f aca="false">IF(J102="","",MAX(0,J102-1.96*O102/100))</f>
        <v>0.626832872774048</v>
      </c>
      <c r="Q102" s="47" t="n">
        <f aca="false">IF(J102="","",MIN(1,J102+1.96*O102/100))</f>
        <v>0.75696994412736</v>
      </c>
      <c r="R102" s="32" t="str">
        <f aca="false">IF(L102="","",IF(ABS(L102)&lt;=O102,"Yes","No"))</f>
        <v>No</v>
      </c>
      <c r="S102" s="32" t="str">
        <f aca="false">IF(L102="","",IF(ABS(L102)&lt;=1.96*O102,"Yes","No"))</f>
        <v>No</v>
      </c>
      <c r="T102" s="66" t="n">
        <f aca="false">IF(D102="","",ROUND(SQRT(((D102+G102)*O102/100)^2+(J102*(D102+G102)*0.14577)^2),0))</f>
        <v>60</v>
      </c>
      <c r="U102" s="32"/>
    </row>
    <row r="103" customFormat="false" ht="15" hidden="false" customHeight="false" outlineLevel="0" collapsed="false">
      <c r="A103" s="32" t="s">
        <v>256</v>
      </c>
      <c r="B103" s="32" t="s">
        <v>258</v>
      </c>
      <c r="C103" s="32" t="s">
        <v>310</v>
      </c>
      <c r="D103" s="66" t="n">
        <v>583</v>
      </c>
      <c r="E103" s="66" t="n">
        <v>520</v>
      </c>
      <c r="F103" s="75" t="n">
        <f aca="false">IF(E103="","",D103-E103)</f>
        <v>63</v>
      </c>
      <c r="G103" s="66" t="n">
        <v>200</v>
      </c>
      <c r="H103" s="66" t="n">
        <v>193</v>
      </c>
      <c r="I103" s="75" t="n">
        <f aca="false">IF(H103="","",G103-H103)</f>
        <v>7</v>
      </c>
      <c r="J103" s="47" t="n">
        <f aca="false">IF(OR(D103="",D103+G103=0),"",D103/(D103+G103))</f>
        <v>0.744572158365262</v>
      </c>
      <c r="K103" s="47" t="n">
        <f aca="false">IF(E103="","",E103/(E103+H103))</f>
        <v>0.729312762973352</v>
      </c>
      <c r="L103" s="76" t="n">
        <f aca="false">IF(OR(K103="",J103=""),"",(J103-K103)*100)</f>
        <v>1.52593953919098</v>
      </c>
      <c r="M103" s="36" t="n">
        <v>2.23866533453518</v>
      </c>
      <c r="N103" s="36" t="n">
        <v>1.31829577635135</v>
      </c>
      <c r="O103" s="36" t="n">
        <f aca="false">SQRT(M103^2+N103^2)</f>
        <v>2.59798503344329</v>
      </c>
      <c r="P103" s="47" t="n">
        <f aca="false">IF(J103="","",MAX(0,J103-1.96*O103/100))</f>
        <v>0.693651651709773</v>
      </c>
      <c r="Q103" s="47" t="n">
        <f aca="false">IF(J103="","",MIN(1,J103+1.96*O103/100))</f>
        <v>0.79549266502075</v>
      </c>
      <c r="R103" s="32" t="str">
        <f aca="false">IF(L103="","",IF(ABS(L103)&lt;=O103,"Yes","No"))</f>
        <v>Yes</v>
      </c>
      <c r="S103" s="32" t="str">
        <f aca="false">IF(L103="","",IF(ABS(L103)&lt;=1.96*O103,"Yes","No"))</f>
        <v>Yes</v>
      </c>
      <c r="T103" s="66" t="n">
        <f aca="false">IF(D103="","",ROUND(SQRT(((D103+G103)*O103/100)^2+(J103*(D103+G103)*0.09272)^2),0))</f>
        <v>58</v>
      </c>
      <c r="U103" s="32"/>
    </row>
    <row r="104" customFormat="false" ht="15" hidden="false" customHeight="false" outlineLevel="0" collapsed="false">
      <c r="A104" s="32" t="s">
        <v>256</v>
      </c>
      <c r="B104" s="32" t="s">
        <v>258</v>
      </c>
      <c r="C104" s="32" t="s">
        <v>311</v>
      </c>
      <c r="D104" s="66" t="n">
        <v>227</v>
      </c>
      <c r="E104" s="66" t="n">
        <v>218</v>
      </c>
      <c r="F104" s="75" t="n">
        <f aca="false">IF(E104="","",D104-E104)</f>
        <v>9</v>
      </c>
      <c r="G104" s="66" t="n">
        <v>79</v>
      </c>
      <c r="H104" s="66" t="n">
        <v>86</v>
      </c>
      <c r="I104" s="75" t="n">
        <f aca="false">IF(H104="","",G104-H104)</f>
        <v>-7</v>
      </c>
      <c r="J104" s="47" t="n">
        <f aca="false">IF(OR(D104="",D104+G104=0),"",D104/(D104+G104))</f>
        <v>0.741830065359477</v>
      </c>
      <c r="K104" s="47" t="n">
        <f aca="false">IF(E104="","",E104/(E104+H104))</f>
        <v>0.717105263157895</v>
      </c>
      <c r="L104" s="76" t="n">
        <f aca="false">IF(OR(K104="",J104=""),"",(J104-K104)*100)</f>
        <v>2.47248022015825</v>
      </c>
      <c r="M104" s="36" t="n">
        <v>3.04685455008716</v>
      </c>
      <c r="N104" s="36" t="n">
        <v>1.31829577635135</v>
      </c>
      <c r="O104" s="36" t="n">
        <f aca="false">SQRT(M104^2+N104^2)</f>
        <v>3.31982324880899</v>
      </c>
      <c r="P104" s="47" t="n">
        <f aca="false">IF(J104="","",MAX(0,J104-1.96*O104/100))</f>
        <v>0.676761529682821</v>
      </c>
      <c r="Q104" s="47" t="n">
        <f aca="false">IF(J104="","",MIN(1,J104+1.96*O104/100))</f>
        <v>0.806898601036133</v>
      </c>
      <c r="R104" s="32" t="str">
        <f aca="false">IF(L104="","",IF(ABS(L104)&lt;=O104,"Yes","No"))</f>
        <v>Yes</v>
      </c>
      <c r="S104" s="32" t="str">
        <f aca="false">IF(L104="","",IF(ABS(L104)&lt;=1.96*O104,"Yes","No"))</f>
        <v>Yes</v>
      </c>
      <c r="T104" s="66" t="n">
        <f aca="false">IF(D104="","",ROUND(SQRT(((D104+G104)*O104/100)^2+(J104*(D104+G104)*0.14577)^2),0))</f>
        <v>35</v>
      </c>
      <c r="U104" s="32"/>
    </row>
    <row r="105" customFormat="false" ht="15" hidden="false" customHeight="false" outlineLevel="0" collapsed="false">
      <c r="A105" s="32" t="s">
        <v>256</v>
      </c>
      <c r="B105" s="32" t="s">
        <v>258</v>
      </c>
      <c r="C105" s="32" t="s">
        <v>312</v>
      </c>
      <c r="D105" s="66" t="n">
        <v>255</v>
      </c>
      <c r="E105" s="66" t="n">
        <v>262</v>
      </c>
      <c r="F105" s="75" t="n">
        <f aca="false">IF(E105="","",D105-E105)</f>
        <v>-7</v>
      </c>
      <c r="G105" s="66" t="n">
        <v>85</v>
      </c>
      <c r="H105" s="66" t="n">
        <v>109</v>
      </c>
      <c r="I105" s="75" t="n">
        <f aca="false">IF(H105="","",G105-H105)</f>
        <v>-24</v>
      </c>
      <c r="J105" s="47" t="n">
        <f aca="false">IF(OR(D105="",D105+G105=0),"",D105/(D105+G105))</f>
        <v>0.75</v>
      </c>
      <c r="K105" s="47" t="n">
        <f aca="false">IF(E105="","",E105/(E105+H105))</f>
        <v>0.706199460916442</v>
      </c>
      <c r="L105" s="76" t="n">
        <f aca="false">IF(OR(K105="",J105=""),"",(J105-K105)*100)</f>
        <v>4.3800539083558</v>
      </c>
      <c r="M105" s="36" t="n">
        <v>3.04685455008716</v>
      </c>
      <c r="N105" s="36" t="n">
        <v>1.31829577635135</v>
      </c>
      <c r="O105" s="36" t="n">
        <f aca="false">SQRT(M105^2+N105^2)</f>
        <v>3.31982324880899</v>
      </c>
      <c r="P105" s="47" t="n">
        <f aca="false">IF(J105="","",MAX(0,J105-1.96*O105/100))</f>
        <v>0.684931464323344</v>
      </c>
      <c r="Q105" s="47" t="n">
        <f aca="false">IF(J105="","",MIN(1,J105+1.96*O105/100))</f>
        <v>0.815068535676656</v>
      </c>
      <c r="R105" s="32" t="str">
        <f aca="false">IF(L105="","",IF(ABS(L105)&lt;=O105,"Yes","No"))</f>
        <v>No</v>
      </c>
      <c r="S105" s="32" t="str">
        <f aca="false">IF(L105="","",IF(ABS(L105)&lt;=1.96*O105,"Yes","No"))</f>
        <v>Yes</v>
      </c>
      <c r="T105" s="66" t="n">
        <f aca="false">IF(D105="","",ROUND(SQRT(((D105+G105)*O105/100)^2+(J105*(D105+G105)*0.14577)^2),0))</f>
        <v>39</v>
      </c>
      <c r="U105" s="32"/>
    </row>
    <row r="106" customFormat="false" ht="15" hidden="false" customHeight="false" outlineLevel="0" collapsed="false">
      <c r="A106" s="32" t="s">
        <v>256</v>
      </c>
      <c r="B106" s="32" t="s">
        <v>258</v>
      </c>
      <c r="C106" s="32" t="s">
        <v>313</v>
      </c>
      <c r="D106" s="66" t="n">
        <v>439</v>
      </c>
      <c r="E106" s="66" t="n">
        <v>424</v>
      </c>
      <c r="F106" s="75" t="n">
        <f aca="false">IF(E106="","",D106-E106)</f>
        <v>15</v>
      </c>
      <c r="G106" s="66" t="n">
        <v>146</v>
      </c>
      <c r="H106" s="66" t="n">
        <v>151</v>
      </c>
      <c r="I106" s="75" t="n">
        <f aca="false">IF(H106="","",G106-H106)</f>
        <v>-5</v>
      </c>
      <c r="J106" s="47" t="n">
        <f aca="false">IF(OR(D106="",D106+G106=0),"",D106/(D106+G106))</f>
        <v>0.75042735042735</v>
      </c>
      <c r="K106" s="47" t="n">
        <f aca="false">IF(E106="","",E106/(E106+H106))</f>
        <v>0.737391304347826</v>
      </c>
      <c r="L106" s="76" t="n">
        <f aca="false">IF(OR(K106="",J106=""),"",(J106-K106)*100)</f>
        <v>1.30360460795244</v>
      </c>
      <c r="M106" s="36" t="n">
        <v>3.04685455008716</v>
      </c>
      <c r="N106" s="36" t="n">
        <v>1.31829577635135</v>
      </c>
      <c r="O106" s="36" t="n">
        <f aca="false">SQRT(M106^2+N106^2)</f>
        <v>3.31982324880899</v>
      </c>
      <c r="P106" s="47" t="n">
        <f aca="false">IF(J106="","",MAX(0,J106-1.96*O106/100))</f>
        <v>0.685358814750694</v>
      </c>
      <c r="Q106" s="47" t="n">
        <f aca="false">IF(J106="","",MIN(1,J106+1.96*O106/100))</f>
        <v>0.815495886104007</v>
      </c>
      <c r="R106" s="32" t="str">
        <f aca="false">IF(L106="","",IF(ABS(L106)&lt;=O106,"Yes","No"))</f>
        <v>Yes</v>
      </c>
      <c r="S106" s="32" t="str">
        <f aca="false">IF(L106="","",IF(ABS(L106)&lt;=1.96*O106,"Yes","No"))</f>
        <v>Yes</v>
      </c>
      <c r="T106" s="66" t="n">
        <f aca="false">IF(D106="","",ROUND(SQRT(((D106+G106)*O106/100)^2+(J106*(D106+G106)*0.14577)^2),0))</f>
        <v>67</v>
      </c>
      <c r="U106" s="32"/>
    </row>
    <row r="107" customFormat="false" ht="15" hidden="false" customHeight="false" outlineLevel="0" collapsed="false">
      <c r="A107" s="32" t="s">
        <v>256</v>
      </c>
      <c r="B107" s="32" t="s">
        <v>258</v>
      </c>
      <c r="C107" s="32" t="s">
        <v>314</v>
      </c>
      <c r="D107" s="66" t="n">
        <v>533</v>
      </c>
      <c r="E107" s="66" t="n">
        <v>565</v>
      </c>
      <c r="F107" s="75" t="n">
        <f aca="false">IF(E107="","",D107-E107)</f>
        <v>-32</v>
      </c>
      <c r="G107" s="66" t="n">
        <v>273</v>
      </c>
      <c r="H107" s="66" t="n">
        <v>277</v>
      </c>
      <c r="I107" s="75" t="n">
        <f aca="false">IF(H107="","",G107-H107)</f>
        <v>-4</v>
      </c>
      <c r="J107" s="47" t="n">
        <f aca="false">IF(OR(D107="",D107+G107=0),"",D107/(D107+G107))</f>
        <v>0.661290322580645</v>
      </c>
      <c r="K107" s="47" t="n">
        <f aca="false">IF(E107="","",E107/(E107+H107))</f>
        <v>0.671021377672209</v>
      </c>
      <c r="L107" s="76" t="n">
        <f aca="false">IF(OR(K107="",J107=""),"",(J107-K107)*100)</f>
        <v>-0.973105509156391</v>
      </c>
      <c r="M107" s="36" t="n">
        <v>2.23866533453518</v>
      </c>
      <c r="N107" s="36" t="n">
        <v>1.31829577635135</v>
      </c>
      <c r="O107" s="36" t="n">
        <f aca="false">SQRT(M107^2+N107^2)</f>
        <v>2.59798503344329</v>
      </c>
      <c r="P107" s="47" t="n">
        <f aca="false">IF(J107="","",MAX(0,J107-1.96*O107/100))</f>
        <v>0.610369815925157</v>
      </c>
      <c r="Q107" s="47" t="n">
        <f aca="false">IF(J107="","",MIN(1,J107+1.96*O107/100))</f>
        <v>0.712210829236134</v>
      </c>
      <c r="R107" s="32" t="str">
        <f aca="false">IF(L107="","",IF(ABS(L107)&lt;=O107,"Yes","No"))</f>
        <v>Yes</v>
      </c>
      <c r="S107" s="32" t="str">
        <f aca="false">IF(L107="","",IF(ABS(L107)&lt;=1.96*O107,"Yes","No"))</f>
        <v>Yes</v>
      </c>
      <c r="T107" s="66" t="n">
        <f aca="false">IF(D107="","",ROUND(SQRT(((D107+G107)*O107/100)^2+(J107*(D107+G107)*0.09272)^2),0))</f>
        <v>54</v>
      </c>
      <c r="U107" s="32"/>
    </row>
    <row r="108" customFormat="false" ht="15" hidden="false" customHeight="false" outlineLevel="0" collapsed="false">
      <c r="A108" s="32" t="s">
        <v>256</v>
      </c>
      <c r="B108" s="32" t="s">
        <v>258</v>
      </c>
      <c r="C108" s="32" t="s">
        <v>315</v>
      </c>
      <c r="D108" s="66" t="n">
        <v>253</v>
      </c>
      <c r="E108" s="66" t="n">
        <v>260</v>
      </c>
      <c r="F108" s="75" t="n">
        <f aca="false">IF(E108="","",D108-E108)</f>
        <v>-7</v>
      </c>
      <c r="G108" s="66" t="n">
        <v>107</v>
      </c>
      <c r="H108" s="66" t="n">
        <v>121</v>
      </c>
      <c r="I108" s="75" t="n">
        <f aca="false">IF(H108="","",G108-H108)</f>
        <v>-14</v>
      </c>
      <c r="J108" s="47" t="n">
        <f aca="false">IF(OR(D108="",D108+G108=0),"",D108/(D108+G108))</f>
        <v>0.702777777777778</v>
      </c>
      <c r="K108" s="47" t="n">
        <f aca="false">IF(E108="","",E108/(E108+H108))</f>
        <v>0.68241469816273</v>
      </c>
      <c r="L108" s="76" t="n">
        <f aca="false">IF(OR(K108="",J108=""),"",(J108-K108)*100)</f>
        <v>2.0363079615048</v>
      </c>
      <c r="M108" s="36" t="n">
        <v>3.04685455008716</v>
      </c>
      <c r="N108" s="36" t="n">
        <v>1.31829577635135</v>
      </c>
      <c r="O108" s="36" t="n">
        <f aca="false">SQRT(M108^2+N108^2)</f>
        <v>3.31982324880899</v>
      </c>
      <c r="P108" s="47" t="n">
        <f aca="false">IF(J108="","",MAX(0,J108-1.96*O108/100))</f>
        <v>0.637709242101122</v>
      </c>
      <c r="Q108" s="47" t="n">
        <f aca="false">IF(J108="","",MIN(1,J108+1.96*O108/100))</f>
        <v>0.767846313454434</v>
      </c>
      <c r="R108" s="32" t="str">
        <f aca="false">IF(L108="","",IF(ABS(L108)&lt;=O108,"Yes","No"))</f>
        <v>Yes</v>
      </c>
      <c r="S108" s="32" t="str">
        <f aca="false">IF(L108="","",IF(ABS(L108)&lt;=1.96*O108,"Yes","No"))</f>
        <v>Yes</v>
      </c>
      <c r="T108" s="66" t="n">
        <f aca="false">IF(D108="","",ROUND(SQRT(((D108+G108)*O108/100)^2+(J108*(D108+G108)*0.14577)^2),0))</f>
        <v>39</v>
      </c>
      <c r="U108" s="32"/>
    </row>
    <row r="109" customFormat="false" ht="15" hidden="false" customHeight="false" outlineLevel="0" collapsed="false">
      <c r="A109" s="32" t="s">
        <v>256</v>
      </c>
      <c r="B109" s="32" t="s">
        <v>258</v>
      </c>
      <c r="C109" s="32" t="s">
        <v>316</v>
      </c>
      <c r="D109" s="66" t="n">
        <v>349</v>
      </c>
      <c r="E109" s="66" t="n">
        <v>317</v>
      </c>
      <c r="F109" s="75" t="n">
        <f aca="false">IF(E109="","",D109-E109)</f>
        <v>32</v>
      </c>
      <c r="G109" s="66" t="n">
        <v>127</v>
      </c>
      <c r="H109" s="66" t="n">
        <v>152</v>
      </c>
      <c r="I109" s="75" t="n">
        <f aca="false">IF(H109="","",G109-H109)</f>
        <v>-25</v>
      </c>
      <c r="J109" s="47" t="n">
        <f aca="false">IF(OR(D109="",D109+G109=0),"",D109/(D109+G109))</f>
        <v>0.733193277310924</v>
      </c>
      <c r="K109" s="47" t="n">
        <f aca="false">IF(E109="","",E109/(E109+H109))</f>
        <v>0.67590618336887</v>
      </c>
      <c r="L109" s="76" t="n">
        <f aca="false">IF(OR(K109="",J109=""),"",(J109-K109)*100)</f>
        <v>5.72870939420543</v>
      </c>
      <c r="M109" s="36" t="n">
        <v>3.04685455008716</v>
      </c>
      <c r="N109" s="36" t="n">
        <v>1.31829577635135</v>
      </c>
      <c r="O109" s="36" t="n">
        <f aca="false">SQRT(M109^2+N109^2)</f>
        <v>3.31982324880899</v>
      </c>
      <c r="P109" s="47" t="n">
        <f aca="false">IF(J109="","",MAX(0,J109-1.96*O109/100))</f>
        <v>0.668124741634268</v>
      </c>
      <c r="Q109" s="47" t="n">
        <f aca="false">IF(J109="","",MIN(1,J109+1.96*O109/100))</f>
        <v>0.798261812987581</v>
      </c>
      <c r="R109" s="32" t="str">
        <f aca="false">IF(L109="","",IF(ABS(L109)&lt;=O109,"Yes","No"))</f>
        <v>No</v>
      </c>
      <c r="S109" s="32" t="str">
        <f aca="false">IF(L109="","",IF(ABS(L109)&lt;=1.96*O109,"Yes","No"))</f>
        <v>Yes</v>
      </c>
      <c r="T109" s="66" t="n">
        <f aca="false">IF(D109="","",ROUND(SQRT(((D109+G109)*O109/100)^2+(J109*(D109+G109)*0.14577)^2),0))</f>
        <v>53</v>
      </c>
      <c r="U109" s="32"/>
    </row>
    <row r="110" customFormat="false" ht="15" hidden="false" customHeight="false" outlineLevel="0" collapsed="false">
      <c r="A110" s="32" t="s">
        <v>256</v>
      </c>
      <c r="B110" s="32" t="s">
        <v>258</v>
      </c>
      <c r="C110" s="32" t="s">
        <v>317</v>
      </c>
      <c r="D110" s="66" t="n">
        <v>416</v>
      </c>
      <c r="E110" s="66" t="n">
        <v>424</v>
      </c>
      <c r="F110" s="75" t="n">
        <f aca="false">IF(E110="","",D110-E110)</f>
        <v>-8</v>
      </c>
      <c r="G110" s="66" t="n">
        <v>270</v>
      </c>
      <c r="H110" s="66" t="n">
        <v>264</v>
      </c>
      <c r="I110" s="75" t="n">
        <f aca="false">IF(H110="","",G110-H110)</f>
        <v>6</v>
      </c>
      <c r="J110" s="47" t="n">
        <f aca="false">IF(OR(D110="",D110+G110=0),"",D110/(D110+G110))</f>
        <v>0.606413994169096</v>
      </c>
      <c r="K110" s="47" t="n">
        <f aca="false">IF(E110="","",E110/(E110+H110))</f>
        <v>0.616279069767442</v>
      </c>
      <c r="L110" s="76" t="n">
        <f aca="false">IF(OR(K110="",J110=""),"",(J110-K110)*100)</f>
        <v>-0.98650755983456</v>
      </c>
      <c r="M110" s="36" t="n">
        <v>3.04685455008716</v>
      </c>
      <c r="N110" s="36" t="n">
        <v>1.31829577635135</v>
      </c>
      <c r="O110" s="36" t="n">
        <f aca="false">SQRT(M110^2+N110^2)</f>
        <v>3.31982324880899</v>
      </c>
      <c r="P110" s="47" t="n">
        <f aca="false">IF(J110="","",MAX(0,J110-1.96*O110/100))</f>
        <v>0.54134545849244</v>
      </c>
      <c r="Q110" s="47" t="n">
        <f aca="false">IF(J110="","",MIN(1,J110+1.96*O110/100))</f>
        <v>0.671482529845752</v>
      </c>
      <c r="R110" s="32" t="str">
        <f aca="false">IF(L110="","",IF(ABS(L110)&lt;=O110,"Yes","No"))</f>
        <v>Yes</v>
      </c>
      <c r="S110" s="32" t="str">
        <f aca="false">IF(L110="","",IF(ABS(L110)&lt;=1.96*O110,"Yes","No"))</f>
        <v>Yes</v>
      </c>
      <c r="T110" s="66" t="n">
        <f aca="false">IF(D110="","",ROUND(SQRT(((D110+G110)*O110/100)^2+(J110*(D110+G110)*0.14577)^2),0))</f>
        <v>65</v>
      </c>
      <c r="U110" s="32"/>
    </row>
    <row r="111" customFormat="false" ht="15" hidden="false" customHeight="false" outlineLevel="0" collapsed="false">
      <c r="A111" s="32" t="s">
        <v>256</v>
      </c>
      <c r="B111" s="32" t="s">
        <v>258</v>
      </c>
      <c r="C111" s="32" t="s">
        <v>318</v>
      </c>
      <c r="D111" s="66" t="n">
        <v>486</v>
      </c>
      <c r="E111" s="66" t="n">
        <v>469</v>
      </c>
      <c r="F111" s="75" t="n">
        <f aca="false">IF(E111="","",D111-E111)</f>
        <v>17</v>
      </c>
      <c r="G111" s="66" t="n">
        <v>161</v>
      </c>
      <c r="H111" s="66" t="n">
        <v>215</v>
      </c>
      <c r="I111" s="75" t="n">
        <f aca="false">IF(H111="","",G111-H111)</f>
        <v>-54</v>
      </c>
      <c r="J111" s="47" t="n">
        <f aca="false">IF(OR(D111="",D111+G111=0),"",D111/(D111+G111))</f>
        <v>0.751159196290572</v>
      </c>
      <c r="K111" s="47" t="n">
        <f aca="false">IF(E111="","",E111/(E111+H111))</f>
        <v>0.685672514619883</v>
      </c>
      <c r="L111" s="76" t="n">
        <f aca="false">IF(OR(K111="",J111=""),"",(J111-K111)*100)</f>
        <v>6.54866816706888</v>
      </c>
      <c r="M111" s="36" t="n">
        <v>3.04685455008716</v>
      </c>
      <c r="N111" s="36" t="n">
        <v>1.31829577635135</v>
      </c>
      <c r="O111" s="36" t="n">
        <f aca="false">SQRT(M111^2+N111^2)</f>
        <v>3.31982324880899</v>
      </c>
      <c r="P111" s="47" t="n">
        <f aca="false">IF(J111="","",MAX(0,J111-1.96*O111/100))</f>
        <v>0.686090660613916</v>
      </c>
      <c r="Q111" s="47" t="n">
        <f aca="false">IF(J111="","",MIN(1,J111+1.96*O111/100))</f>
        <v>0.816227731967228</v>
      </c>
      <c r="R111" s="32" t="str">
        <f aca="false">IF(L111="","",IF(ABS(L111)&lt;=O111,"Yes","No"))</f>
        <v>No</v>
      </c>
      <c r="S111" s="32" t="str">
        <f aca="false">IF(L111="","",IF(ABS(L111)&lt;=1.96*O111,"Yes","No"))</f>
        <v>No</v>
      </c>
      <c r="T111" s="66" t="n">
        <f aca="false">IF(D111="","",ROUND(SQRT(((D111+G111)*O111/100)^2+(J111*(D111+G111)*0.14577)^2),0))</f>
        <v>74</v>
      </c>
      <c r="U111" s="32"/>
    </row>
    <row r="112" customFormat="false" ht="15" hidden="false" customHeight="false" outlineLevel="0" collapsed="false">
      <c r="A112" s="32" t="s">
        <v>256</v>
      </c>
      <c r="B112" s="32" t="s">
        <v>319</v>
      </c>
      <c r="C112" s="32" t="s">
        <v>320</v>
      </c>
      <c r="D112" s="66" t="n">
        <v>624</v>
      </c>
      <c r="E112" s="66" t="n">
        <v>598</v>
      </c>
      <c r="F112" s="75" t="n">
        <f aca="false">IF(E112="","",D112-E112)</f>
        <v>26</v>
      </c>
      <c r="G112" s="66" t="n">
        <v>255</v>
      </c>
      <c r="H112" s="66" t="n">
        <v>253</v>
      </c>
      <c r="I112" s="75" t="n">
        <f aca="false">IF(H112="","",G112-H112)</f>
        <v>2</v>
      </c>
      <c r="J112" s="47" t="n">
        <f aca="false">IF(OR(D112="",D112+G112=0),"",D112/(D112+G112))</f>
        <v>0.709897610921502</v>
      </c>
      <c r="K112" s="47" t="n">
        <f aca="false">IF(E112="","",E112/(E112+H112))</f>
        <v>0.702702702702703</v>
      </c>
      <c r="L112" s="76" t="n">
        <f aca="false">IF(OR(K112="",J112=""),"",(J112-K112)*100)</f>
        <v>0.719490821879898</v>
      </c>
      <c r="M112" s="36" t="n">
        <v>2.23866533453518</v>
      </c>
      <c r="N112" s="36" t="n">
        <v>1.31829577635135</v>
      </c>
      <c r="O112" s="36" t="n">
        <f aca="false">SQRT(M112^2+N112^2)</f>
        <v>2.59798503344329</v>
      </c>
      <c r="P112" s="47" t="n">
        <f aca="false">IF(J112="","",MAX(0,J112-1.96*O112/100))</f>
        <v>0.658977104266013</v>
      </c>
      <c r="Q112" s="47" t="n">
        <f aca="false">IF(J112="","",MIN(1,J112+1.96*O112/100))</f>
        <v>0.76081811757699</v>
      </c>
      <c r="R112" s="32" t="str">
        <f aca="false">IF(L112="","",IF(ABS(L112)&lt;=O112,"Yes","No"))</f>
        <v>Yes</v>
      </c>
      <c r="S112" s="32" t="str">
        <f aca="false">IF(L112="","",IF(ABS(L112)&lt;=1.96*O112,"Yes","No"))</f>
        <v>Yes</v>
      </c>
      <c r="T112" s="66" t="n">
        <f aca="false">IF(D112="","",ROUND(SQRT(((D112+G112)*O112/100)^2+(J112*(D112+G112)*0.09272)^2),0))</f>
        <v>62</v>
      </c>
      <c r="U112" s="32"/>
    </row>
    <row r="113" customFormat="false" ht="15" hidden="false" customHeight="false" outlineLevel="0" collapsed="false">
      <c r="A113" s="32" t="s">
        <v>256</v>
      </c>
      <c r="B113" s="32" t="s">
        <v>319</v>
      </c>
      <c r="C113" s="32" t="s">
        <v>321</v>
      </c>
      <c r="D113" s="66" t="n">
        <v>431</v>
      </c>
      <c r="E113" s="66" t="n">
        <v>420</v>
      </c>
      <c r="F113" s="75" t="n">
        <f aca="false">IF(E113="","",D113-E113)</f>
        <v>11</v>
      </c>
      <c r="G113" s="66" t="n">
        <v>219</v>
      </c>
      <c r="H113" s="66" t="n">
        <v>214</v>
      </c>
      <c r="I113" s="75" t="n">
        <f aca="false">IF(H113="","",G113-H113)</f>
        <v>5</v>
      </c>
      <c r="J113" s="47" t="n">
        <f aca="false">IF(OR(D113="",D113+G113=0),"",D113/(D113+G113))</f>
        <v>0.663076923076923</v>
      </c>
      <c r="K113" s="47" t="n">
        <f aca="false">IF(E113="","",E113/(E113+H113))</f>
        <v>0.662460567823344</v>
      </c>
      <c r="L113" s="76" t="n">
        <f aca="false">IF(OR(K113="",J113=""),"",(J113-K113)*100)</f>
        <v>0.0616355253579282</v>
      </c>
      <c r="M113" s="36" t="n">
        <v>3.04685455008716</v>
      </c>
      <c r="N113" s="36" t="n">
        <v>1.31829577635135</v>
      </c>
      <c r="O113" s="36" t="n">
        <f aca="false">SQRT(M113^2+N113^2)</f>
        <v>3.31982324880899</v>
      </c>
      <c r="P113" s="47" t="n">
        <f aca="false">IF(J113="","",MAX(0,J113-1.96*O113/100))</f>
        <v>0.598008387400267</v>
      </c>
      <c r="Q113" s="47" t="n">
        <f aca="false">IF(J113="","",MIN(1,J113+1.96*O113/100))</f>
        <v>0.728145458753579</v>
      </c>
      <c r="R113" s="32" t="str">
        <f aca="false">IF(L113="","",IF(ABS(L113)&lt;=O113,"Yes","No"))</f>
        <v>Yes</v>
      </c>
      <c r="S113" s="32" t="str">
        <f aca="false">IF(L113="","",IF(ABS(L113)&lt;=1.96*O113,"Yes","No"))</f>
        <v>Yes</v>
      </c>
      <c r="T113" s="66" t="n">
        <f aca="false">IF(D113="","",ROUND(SQRT(((D113+G113)*O113/100)^2+(J113*(D113+G113)*0.14577)^2),0))</f>
        <v>66</v>
      </c>
      <c r="U113" s="32"/>
    </row>
    <row r="114" customFormat="false" ht="15" hidden="false" customHeight="false" outlineLevel="0" collapsed="false">
      <c r="A114" s="32" t="s">
        <v>256</v>
      </c>
      <c r="B114" s="32" t="s">
        <v>319</v>
      </c>
      <c r="C114" s="32" t="s">
        <v>322</v>
      </c>
      <c r="D114" s="66" t="n">
        <v>451</v>
      </c>
      <c r="E114" s="66" t="n">
        <v>438</v>
      </c>
      <c r="F114" s="75" t="n">
        <f aca="false">IF(E114="","",D114-E114)</f>
        <v>13</v>
      </c>
      <c r="G114" s="66" t="n">
        <v>182</v>
      </c>
      <c r="H114" s="66" t="n">
        <v>176</v>
      </c>
      <c r="I114" s="75" t="n">
        <f aca="false">IF(H114="","",G114-H114)</f>
        <v>6</v>
      </c>
      <c r="J114" s="47" t="n">
        <f aca="false">IF(OR(D114="",D114+G114=0),"",D114/(D114+G114))</f>
        <v>0.712480252764613</v>
      </c>
      <c r="K114" s="47" t="n">
        <f aca="false">IF(E114="","",E114/(E114+H114))</f>
        <v>0.713355048859935</v>
      </c>
      <c r="L114" s="76" t="n">
        <f aca="false">IF(OR(K114="",J114=""),"",(J114-K114)*100)</f>
        <v>-0.0874796095321928</v>
      </c>
      <c r="M114" s="36" t="n">
        <v>3.04685455008716</v>
      </c>
      <c r="N114" s="36" t="n">
        <v>1.31829577635135</v>
      </c>
      <c r="O114" s="36" t="n">
        <f aca="false">SQRT(M114^2+N114^2)</f>
        <v>3.31982324880899</v>
      </c>
      <c r="P114" s="47" t="n">
        <f aca="false">IF(J114="","",MAX(0,J114-1.96*O114/100))</f>
        <v>0.647411717087957</v>
      </c>
      <c r="Q114" s="47" t="n">
        <f aca="false">IF(J114="","",MIN(1,J114+1.96*O114/100))</f>
        <v>0.777548788441269</v>
      </c>
      <c r="R114" s="32" t="str">
        <f aca="false">IF(L114="","",IF(ABS(L114)&lt;=O114,"Yes","No"))</f>
        <v>Yes</v>
      </c>
      <c r="S114" s="32" t="str">
        <f aca="false">IF(L114="","",IF(ABS(L114)&lt;=1.96*O114,"Yes","No"))</f>
        <v>Yes</v>
      </c>
      <c r="T114" s="66" t="n">
        <f aca="false">IF(D114="","",ROUND(SQRT(((D114+G114)*O114/100)^2+(J114*(D114+G114)*0.14577)^2),0))</f>
        <v>69</v>
      </c>
      <c r="U114" s="32"/>
    </row>
    <row r="115" customFormat="false" ht="15" hidden="false" customHeight="false" outlineLevel="0" collapsed="false">
      <c r="A115" s="32" t="s">
        <v>256</v>
      </c>
      <c r="B115" s="32" t="s">
        <v>319</v>
      </c>
      <c r="C115" s="32" t="s">
        <v>323</v>
      </c>
      <c r="D115" s="66" t="n">
        <v>467</v>
      </c>
      <c r="E115" s="66" t="n">
        <v>463</v>
      </c>
      <c r="F115" s="75" t="n">
        <f aca="false">IF(E115="","",D115-E115)</f>
        <v>4</v>
      </c>
      <c r="G115" s="66" t="n">
        <v>221</v>
      </c>
      <c r="H115" s="66" t="n">
        <v>219</v>
      </c>
      <c r="I115" s="75" t="n">
        <f aca="false">IF(H115="","",G115-H115)</f>
        <v>2</v>
      </c>
      <c r="J115" s="47" t="n">
        <f aca="false">IF(OR(D115="",D115+G115=0),"",D115/(D115+G115))</f>
        <v>0.678779069767442</v>
      </c>
      <c r="K115" s="47" t="n">
        <f aca="false">IF(E115="","",E115/(E115+H115))</f>
        <v>0.678885630498534</v>
      </c>
      <c r="L115" s="76" t="n">
        <f aca="false">IF(OR(K115="",J115=""),"",(J115-K115)*100)</f>
        <v>-0.0106560731091832</v>
      </c>
      <c r="M115" s="36" t="n">
        <v>3.04685455008716</v>
      </c>
      <c r="N115" s="36" t="n">
        <v>1.31829577635135</v>
      </c>
      <c r="O115" s="36" t="n">
        <f aca="false">SQRT(M115^2+N115^2)</f>
        <v>3.31982324880899</v>
      </c>
      <c r="P115" s="47" t="n">
        <f aca="false">IF(J115="","",MAX(0,J115-1.96*O115/100))</f>
        <v>0.613710534090786</v>
      </c>
      <c r="Q115" s="47" t="n">
        <f aca="false">IF(J115="","",MIN(1,J115+1.96*O115/100))</f>
        <v>0.743847605444098</v>
      </c>
      <c r="R115" s="32" t="str">
        <f aca="false">IF(L115="","",IF(ABS(L115)&lt;=O115,"Yes","No"))</f>
        <v>Yes</v>
      </c>
      <c r="S115" s="32" t="str">
        <f aca="false">IF(L115="","",IF(ABS(L115)&lt;=1.96*O115,"Yes","No"))</f>
        <v>Yes</v>
      </c>
      <c r="T115" s="66" t="n">
        <f aca="false">IF(D115="","",ROUND(SQRT(((D115+G115)*O115/100)^2+(J115*(D115+G115)*0.14577)^2),0))</f>
        <v>72</v>
      </c>
      <c r="U115" s="32"/>
    </row>
    <row r="116" customFormat="false" ht="15" hidden="false" customHeight="false" outlineLevel="0" collapsed="false">
      <c r="A116" s="32" t="s">
        <v>256</v>
      </c>
      <c r="B116" s="32" t="s">
        <v>319</v>
      </c>
      <c r="C116" s="32" t="s">
        <v>324</v>
      </c>
      <c r="D116" s="66" t="n">
        <v>798</v>
      </c>
      <c r="E116" s="66" t="n">
        <v>782</v>
      </c>
      <c r="F116" s="75" t="n">
        <f aca="false">IF(E116="","",D116-E116)</f>
        <v>16</v>
      </c>
      <c r="G116" s="66" t="n">
        <v>465</v>
      </c>
      <c r="H116" s="66" t="n">
        <v>404</v>
      </c>
      <c r="I116" s="75" t="n">
        <f aca="false">IF(H116="","",G116-H116)</f>
        <v>61</v>
      </c>
      <c r="J116" s="47" t="n">
        <f aca="false">IF(OR(D116="",D116+G116=0),"",D116/(D116+G116))</f>
        <v>0.631828978622328</v>
      </c>
      <c r="K116" s="47" t="n">
        <f aca="false">IF(E116="","",E116/(E116+H116))</f>
        <v>0.659359190556492</v>
      </c>
      <c r="L116" s="76" t="n">
        <f aca="false">IF(OR(K116="",J116=""),"",(J116-K116)*100)</f>
        <v>-2.75302119341646</v>
      </c>
      <c r="M116" s="36" t="n">
        <v>2.22613714561083</v>
      </c>
      <c r="N116" s="36" t="n">
        <v>1.31829577635135</v>
      </c>
      <c r="O116" s="36" t="n">
        <f aca="false">SQRT(M116^2+N116^2)</f>
        <v>2.58719739196957</v>
      </c>
      <c r="P116" s="47" t="n">
        <f aca="false">IF(J116="","",MAX(0,J116-1.96*O116/100))</f>
        <v>0.581119909739724</v>
      </c>
      <c r="Q116" s="47" t="n">
        <f aca="false">IF(J116="","",MIN(1,J116+1.96*O116/100))</f>
        <v>0.682538047504931</v>
      </c>
      <c r="R116" s="32" t="str">
        <f aca="false">IF(L116="","",IF(ABS(L116)&lt;=O116,"Yes","No"))</f>
        <v>No</v>
      </c>
      <c r="S116" s="32" t="str">
        <f aca="false">IF(L116="","",IF(ABS(L116)&lt;=1.96*O116,"Yes","No"))</f>
        <v>Yes</v>
      </c>
      <c r="T116" s="66" t="n">
        <f aca="false">IF(D116="","",ROUND(SQRT(((D116+G116)*O116/100)^2+(J116*(D116+G116)*0.07717)^2),0))</f>
        <v>70</v>
      </c>
      <c r="U116" s="32"/>
    </row>
    <row r="117" customFormat="false" ht="15" hidden="false" customHeight="false" outlineLevel="0" collapsed="false">
      <c r="A117" s="32" t="s">
        <v>256</v>
      </c>
      <c r="B117" s="32" t="s">
        <v>319</v>
      </c>
      <c r="C117" s="32" t="s">
        <v>325</v>
      </c>
      <c r="D117" s="66" t="n">
        <v>523</v>
      </c>
      <c r="E117" s="66" t="n">
        <v>503</v>
      </c>
      <c r="F117" s="75" t="n">
        <f aca="false">IF(E117="","",D117-E117)</f>
        <v>20</v>
      </c>
      <c r="G117" s="66" t="n">
        <v>320</v>
      </c>
      <c r="H117" s="66" t="n">
        <v>318</v>
      </c>
      <c r="I117" s="75" t="n">
        <f aca="false">IF(H117="","",G117-H117)</f>
        <v>2</v>
      </c>
      <c r="J117" s="47" t="n">
        <f aca="false">IF(OR(D117="",D117+G117=0),"",D117/(D117+G117))</f>
        <v>0.620403321470937</v>
      </c>
      <c r="K117" s="47" t="n">
        <f aca="false">IF(E117="","",E117/(E117+H117))</f>
        <v>0.612667478684531</v>
      </c>
      <c r="L117" s="76" t="n">
        <f aca="false">IF(OR(K117="",J117=""),"",(J117-K117)*100)</f>
        <v>0.773584278640604</v>
      </c>
      <c r="M117" s="36" t="n">
        <v>2.23866533453518</v>
      </c>
      <c r="N117" s="36" t="n">
        <v>1.31829577635135</v>
      </c>
      <c r="O117" s="36" t="n">
        <f aca="false">SQRT(M117^2+N117^2)</f>
        <v>2.59798503344329</v>
      </c>
      <c r="P117" s="47" t="n">
        <f aca="false">IF(J117="","",MAX(0,J117-1.96*O117/100))</f>
        <v>0.569482814815449</v>
      </c>
      <c r="Q117" s="47" t="n">
        <f aca="false">IF(J117="","",MIN(1,J117+1.96*O117/100))</f>
        <v>0.671323828126426</v>
      </c>
      <c r="R117" s="32" t="str">
        <f aca="false">IF(L117="","",IF(ABS(L117)&lt;=O117,"Yes","No"))</f>
        <v>Yes</v>
      </c>
      <c r="S117" s="32" t="str">
        <f aca="false">IF(L117="","",IF(ABS(L117)&lt;=1.96*O117,"Yes","No"))</f>
        <v>Yes</v>
      </c>
      <c r="T117" s="66" t="n">
        <f aca="false">IF(D117="","",ROUND(SQRT(((D117+G117)*O117/100)^2+(J117*(D117+G117)*0.09272)^2),0))</f>
        <v>53</v>
      </c>
      <c r="U117" s="32"/>
    </row>
    <row r="118" customFormat="false" ht="15" hidden="false" customHeight="false" outlineLevel="0" collapsed="false">
      <c r="A118" s="32" t="s">
        <v>256</v>
      </c>
      <c r="B118" s="32" t="s">
        <v>319</v>
      </c>
      <c r="C118" s="32" t="s">
        <v>326</v>
      </c>
      <c r="D118" s="66" t="n">
        <v>594</v>
      </c>
      <c r="E118" s="66" t="n">
        <v>597</v>
      </c>
      <c r="F118" s="75" t="n">
        <f aca="false">IF(E118="","",D118-E118)</f>
        <v>-3</v>
      </c>
      <c r="G118" s="66" t="n">
        <v>439</v>
      </c>
      <c r="H118" s="66" t="n">
        <v>396</v>
      </c>
      <c r="I118" s="75" t="n">
        <f aca="false">IF(H118="","",G118-H118)</f>
        <v>43</v>
      </c>
      <c r="J118" s="47" t="n">
        <f aca="false">IF(OR(D118="",D118+G118=0),"",D118/(D118+G118))</f>
        <v>0.575024201355276</v>
      </c>
      <c r="K118" s="47" t="n">
        <f aca="false">IF(E118="","",E118/(E118+H118))</f>
        <v>0.601208459214502</v>
      </c>
      <c r="L118" s="76" t="n">
        <f aca="false">IF(OR(K118="",J118=""),"",(J118-K118)*100)</f>
        <v>-2.61842578592256</v>
      </c>
      <c r="M118" s="36" t="n">
        <v>2.23866533453518</v>
      </c>
      <c r="N118" s="36" t="n">
        <v>1.31829577635135</v>
      </c>
      <c r="O118" s="36" t="n">
        <f aca="false">SQRT(M118^2+N118^2)</f>
        <v>2.59798503344329</v>
      </c>
      <c r="P118" s="47" t="n">
        <f aca="false">IF(J118="","",MAX(0,J118-1.96*O118/100))</f>
        <v>0.524103694699788</v>
      </c>
      <c r="Q118" s="47" t="n">
        <f aca="false">IF(J118="","",MIN(1,J118+1.96*O118/100))</f>
        <v>0.625944708010764</v>
      </c>
      <c r="R118" s="32" t="str">
        <f aca="false">IF(L118="","",IF(ABS(L118)&lt;=O118,"Yes","No"))</f>
        <v>No</v>
      </c>
      <c r="S118" s="32" t="str">
        <f aca="false">IF(L118="","",IF(ABS(L118)&lt;=1.96*O118,"Yes","No"))</f>
        <v>Yes</v>
      </c>
      <c r="T118" s="66" t="n">
        <f aca="false">IF(D118="","",ROUND(SQRT(((D118+G118)*O118/100)^2+(J118*(D118+G118)*0.09272)^2),0))</f>
        <v>61</v>
      </c>
      <c r="U118" s="32"/>
    </row>
    <row r="119" customFormat="false" ht="15" hidden="false" customHeight="false" outlineLevel="0" collapsed="false">
      <c r="A119" s="32" t="s">
        <v>256</v>
      </c>
      <c r="B119" s="32" t="s">
        <v>319</v>
      </c>
      <c r="C119" s="32" t="s">
        <v>327</v>
      </c>
      <c r="D119" s="66" t="n">
        <v>657</v>
      </c>
      <c r="E119" s="66" t="n">
        <v>678</v>
      </c>
      <c r="F119" s="75" t="n">
        <f aca="false">IF(E119="","",D119-E119)</f>
        <v>-21</v>
      </c>
      <c r="G119" s="66" t="n">
        <v>450</v>
      </c>
      <c r="H119" s="66" t="n">
        <v>451</v>
      </c>
      <c r="I119" s="75" t="n">
        <f aca="false">IF(H119="","",G119-H119)</f>
        <v>-1</v>
      </c>
      <c r="J119" s="47" t="n">
        <f aca="false">IF(OR(D119="",D119+G119=0),"",D119/(D119+G119))</f>
        <v>0.59349593495935</v>
      </c>
      <c r="K119" s="47" t="n">
        <f aca="false">IF(E119="","",E119/(E119+H119))</f>
        <v>0.600531443755536</v>
      </c>
      <c r="L119" s="76" t="n">
        <f aca="false">IF(OR(K119="",J119=""),"",(J119-K119)*100)</f>
        <v>-0.703550879618631</v>
      </c>
      <c r="M119" s="36" t="n">
        <v>2.23866533453518</v>
      </c>
      <c r="N119" s="36" t="n">
        <v>1.31829577635135</v>
      </c>
      <c r="O119" s="36" t="n">
        <f aca="false">SQRT(M119^2+N119^2)</f>
        <v>2.59798503344329</v>
      </c>
      <c r="P119" s="47" t="n">
        <f aca="false">IF(J119="","",MAX(0,J119-1.96*O119/100))</f>
        <v>0.542575428303861</v>
      </c>
      <c r="Q119" s="47" t="n">
        <f aca="false">IF(J119="","",MIN(1,J119+1.96*O119/100))</f>
        <v>0.644416441614838</v>
      </c>
      <c r="R119" s="32" t="str">
        <f aca="false">IF(L119="","",IF(ABS(L119)&lt;=O119,"Yes","No"))</f>
        <v>Yes</v>
      </c>
      <c r="S119" s="32" t="str">
        <f aca="false">IF(L119="","",IF(ABS(L119)&lt;=1.96*O119,"Yes","No"))</f>
        <v>Yes</v>
      </c>
      <c r="T119" s="66" t="n">
        <f aca="false">IF(D119="","",ROUND(SQRT(((D119+G119)*O119/100)^2+(J119*(D119+G119)*0.09272)^2),0))</f>
        <v>67</v>
      </c>
      <c r="U119" s="32"/>
    </row>
    <row r="120" customFormat="false" ht="15" hidden="false" customHeight="false" outlineLevel="0" collapsed="false">
      <c r="A120" s="32" t="s">
        <v>256</v>
      </c>
      <c r="B120" s="32" t="s">
        <v>319</v>
      </c>
      <c r="C120" s="32" t="s">
        <v>328</v>
      </c>
      <c r="D120" s="66" t="n">
        <v>524</v>
      </c>
      <c r="E120" s="66" t="n">
        <v>524</v>
      </c>
      <c r="F120" s="75" t="n">
        <f aca="false">IF(E120="","",D120-E120)</f>
        <v>0</v>
      </c>
      <c r="G120" s="66" t="n">
        <v>341</v>
      </c>
      <c r="H120" s="66" t="n">
        <v>327</v>
      </c>
      <c r="I120" s="75" t="n">
        <f aca="false">IF(H120="","",G120-H120)</f>
        <v>14</v>
      </c>
      <c r="J120" s="47" t="n">
        <f aca="false">IF(OR(D120="",D120+G120=0),"",D120/(D120+G120))</f>
        <v>0.605780346820809</v>
      </c>
      <c r="K120" s="47" t="n">
        <f aca="false">IF(E120="","",E120/(E120+H120))</f>
        <v>0.615746180963572</v>
      </c>
      <c r="L120" s="76" t="n">
        <f aca="false">IF(OR(K120="",J120=""),"",(J120-K120)*100)</f>
        <v>-0.996583414276298</v>
      </c>
      <c r="M120" s="36" t="n">
        <v>2.23866533453518</v>
      </c>
      <c r="N120" s="36" t="n">
        <v>1.31829577635135</v>
      </c>
      <c r="O120" s="36" t="n">
        <f aca="false">SQRT(M120^2+N120^2)</f>
        <v>2.59798503344329</v>
      </c>
      <c r="P120" s="47" t="n">
        <f aca="false">IF(J120="","",MAX(0,J120-1.96*O120/100))</f>
        <v>0.554859840165321</v>
      </c>
      <c r="Q120" s="47" t="n">
        <f aca="false">IF(J120="","",MIN(1,J120+1.96*O120/100))</f>
        <v>0.656700853476298</v>
      </c>
      <c r="R120" s="32" t="str">
        <f aca="false">IF(L120="","",IF(ABS(L120)&lt;=O120,"Yes","No"))</f>
        <v>Yes</v>
      </c>
      <c r="S120" s="32" t="str">
        <f aca="false">IF(L120="","",IF(ABS(L120)&lt;=1.96*O120,"Yes","No"))</f>
        <v>Yes</v>
      </c>
      <c r="T120" s="66" t="n">
        <f aca="false">IF(D120="","",ROUND(SQRT(((D120+G120)*O120/100)^2+(J120*(D120+G120)*0.09272)^2),0))</f>
        <v>54</v>
      </c>
      <c r="U120" s="32"/>
    </row>
    <row r="121" customFormat="false" ht="15" hidden="false" customHeight="false" outlineLevel="0" collapsed="false">
      <c r="A121" s="32" t="s">
        <v>256</v>
      </c>
      <c r="B121" s="32" t="s">
        <v>319</v>
      </c>
      <c r="C121" s="32" t="s">
        <v>329</v>
      </c>
      <c r="D121" s="66" t="n">
        <v>404</v>
      </c>
      <c r="E121" s="66" t="n">
        <v>437</v>
      </c>
      <c r="F121" s="75" t="n">
        <f aca="false">IF(E121="","",D121-E121)</f>
        <v>-33</v>
      </c>
      <c r="G121" s="66" t="n">
        <v>341</v>
      </c>
      <c r="H121" s="66" t="n">
        <v>344</v>
      </c>
      <c r="I121" s="75" t="n">
        <f aca="false">IF(H121="","",G121-H121)</f>
        <v>-3</v>
      </c>
      <c r="J121" s="47" t="n">
        <f aca="false">IF(OR(D121="",D121+G121=0),"",D121/(D121+G121))</f>
        <v>0.542281879194631</v>
      </c>
      <c r="K121" s="47" t="n">
        <f aca="false">IF(E121="","",E121/(E121+H121))</f>
        <v>0.559539052496799</v>
      </c>
      <c r="L121" s="76" t="n">
        <f aca="false">IF(OR(K121="",J121=""),"",(J121-K121)*100)</f>
        <v>-1.72571733021681</v>
      </c>
      <c r="M121" s="36" t="n">
        <v>2.23866533453518</v>
      </c>
      <c r="N121" s="36" t="n">
        <v>1.31829577635135</v>
      </c>
      <c r="O121" s="36" t="n">
        <f aca="false">SQRT(M121^2+N121^2)</f>
        <v>2.59798503344329</v>
      </c>
      <c r="P121" s="47" t="n">
        <f aca="false">IF(J121="","",MAX(0,J121-1.96*O121/100))</f>
        <v>0.491361372539142</v>
      </c>
      <c r="Q121" s="47" t="n">
        <f aca="false">IF(J121="","",MIN(1,J121+1.96*O121/100))</f>
        <v>0.593202385850119</v>
      </c>
      <c r="R121" s="32" t="str">
        <f aca="false">IF(L121="","",IF(ABS(L121)&lt;=O121,"Yes","No"))</f>
        <v>Yes</v>
      </c>
      <c r="S121" s="32" t="str">
        <f aca="false">IF(L121="","",IF(ABS(L121)&lt;=1.96*O121,"Yes","No"))</f>
        <v>Yes</v>
      </c>
      <c r="T121" s="66" t="n">
        <f aca="false">IF(D121="","",ROUND(SQRT(((D121+G121)*O121/100)^2+(J121*(D121+G121)*0.09272)^2),0))</f>
        <v>42</v>
      </c>
      <c r="U121" s="32"/>
    </row>
    <row r="122" customFormat="false" ht="15" hidden="false" customHeight="false" outlineLevel="0" collapsed="false">
      <c r="A122" s="32" t="s">
        <v>256</v>
      </c>
      <c r="B122" s="32" t="s">
        <v>319</v>
      </c>
      <c r="C122" s="32" t="s">
        <v>330</v>
      </c>
      <c r="D122" s="66" t="n">
        <v>569</v>
      </c>
      <c r="E122" s="66" t="n">
        <v>581</v>
      </c>
      <c r="F122" s="75" t="n">
        <f aca="false">IF(E122="","",D122-E122)</f>
        <v>-12</v>
      </c>
      <c r="G122" s="66" t="n">
        <v>365</v>
      </c>
      <c r="H122" s="66" t="n">
        <v>342</v>
      </c>
      <c r="I122" s="75" t="n">
        <f aca="false">IF(H122="","",G122-H122)</f>
        <v>23</v>
      </c>
      <c r="J122" s="47" t="n">
        <f aca="false">IF(OR(D122="",D122+G122=0),"",D122/(D122+G122))</f>
        <v>0.609207708779443</v>
      </c>
      <c r="K122" s="47" t="n">
        <f aca="false">IF(E122="","",E122/(E122+H122))</f>
        <v>0.629469122426869</v>
      </c>
      <c r="L122" s="76" t="n">
        <f aca="false">IF(OR(K122="",J122=""),"",(J122-K122)*100)</f>
        <v>-2.02614136474256</v>
      </c>
      <c r="M122" s="36" t="n">
        <v>2.23866533453518</v>
      </c>
      <c r="N122" s="36" t="n">
        <v>1.31829577635135</v>
      </c>
      <c r="O122" s="36" t="n">
        <f aca="false">SQRT(M122^2+N122^2)</f>
        <v>2.59798503344329</v>
      </c>
      <c r="P122" s="47" t="n">
        <f aca="false">IF(J122="","",MAX(0,J122-1.96*O122/100))</f>
        <v>0.558287202123955</v>
      </c>
      <c r="Q122" s="47" t="n">
        <f aca="false">IF(J122="","",MIN(1,J122+1.96*O122/100))</f>
        <v>0.660128215434932</v>
      </c>
      <c r="R122" s="32" t="str">
        <f aca="false">IF(L122="","",IF(ABS(L122)&lt;=O122,"Yes","No"))</f>
        <v>Yes</v>
      </c>
      <c r="S122" s="32" t="str">
        <f aca="false">IF(L122="","",IF(ABS(L122)&lt;=1.96*O122,"Yes","No"))</f>
        <v>Yes</v>
      </c>
      <c r="T122" s="66" t="n">
        <f aca="false">IF(D122="","",ROUND(SQRT(((D122+G122)*O122/100)^2+(J122*(D122+G122)*0.09272)^2),0))</f>
        <v>58</v>
      </c>
      <c r="U122" s="32"/>
    </row>
    <row r="123" customFormat="false" ht="15" hidden="false" customHeight="false" outlineLevel="0" collapsed="false">
      <c r="A123" s="32" t="s">
        <v>256</v>
      </c>
      <c r="B123" s="32" t="s">
        <v>319</v>
      </c>
      <c r="C123" s="32" t="s">
        <v>331</v>
      </c>
      <c r="D123" s="66" t="n">
        <v>585</v>
      </c>
      <c r="E123" s="66" t="n">
        <v>591</v>
      </c>
      <c r="F123" s="75" t="n">
        <f aca="false">IF(E123="","",D123-E123)</f>
        <v>-6</v>
      </c>
      <c r="G123" s="66" t="n">
        <v>424</v>
      </c>
      <c r="H123" s="66" t="n">
        <v>390</v>
      </c>
      <c r="I123" s="75" t="n">
        <f aca="false">IF(H123="","",G123-H123)</f>
        <v>34</v>
      </c>
      <c r="J123" s="47" t="n">
        <f aca="false">IF(OR(D123="",D123+G123=0),"",D123/(D123+G123))</f>
        <v>0.579781962338949</v>
      </c>
      <c r="K123" s="47" t="n">
        <f aca="false">IF(E123="","",E123/(E123+H123))</f>
        <v>0.602446483180428</v>
      </c>
      <c r="L123" s="76" t="n">
        <f aca="false">IF(OR(K123="",J123=""),"",(J123-K123)*100)</f>
        <v>-2.26645208414787</v>
      </c>
      <c r="M123" s="36" t="n">
        <v>2.23866533453518</v>
      </c>
      <c r="N123" s="36" t="n">
        <v>1.31829577635135</v>
      </c>
      <c r="O123" s="36" t="n">
        <f aca="false">SQRT(M123^2+N123^2)</f>
        <v>2.59798503344329</v>
      </c>
      <c r="P123" s="47" t="n">
        <f aca="false">IF(J123="","",MAX(0,J123-1.96*O123/100))</f>
        <v>0.528861455683461</v>
      </c>
      <c r="Q123" s="47" t="n">
        <f aca="false">IF(J123="","",MIN(1,J123+1.96*O123/100))</f>
        <v>0.630702468994438</v>
      </c>
      <c r="R123" s="32" t="str">
        <f aca="false">IF(L123="","",IF(ABS(L123)&lt;=O123,"Yes","No"))</f>
        <v>Yes</v>
      </c>
      <c r="S123" s="32" t="str">
        <f aca="false">IF(L123="","",IF(ABS(L123)&lt;=1.96*O123,"Yes","No"))</f>
        <v>Yes</v>
      </c>
      <c r="T123" s="66" t="n">
        <f aca="false">IF(D123="","",ROUND(SQRT(((D123+G123)*O123/100)^2+(J123*(D123+G123)*0.09272)^2),0))</f>
        <v>60</v>
      </c>
      <c r="U123" s="32"/>
    </row>
    <row r="124" customFormat="false" ht="15" hidden="false" customHeight="false" outlineLevel="0" collapsed="false">
      <c r="A124" s="32" t="s">
        <v>256</v>
      </c>
      <c r="B124" s="32" t="s">
        <v>332</v>
      </c>
      <c r="C124" s="32" t="s">
        <v>333</v>
      </c>
      <c r="D124" s="66" t="n">
        <v>536</v>
      </c>
      <c r="E124" s="66" t="n">
        <v>557</v>
      </c>
      <c r="F124" s="75" t="n">
        <f aca="false">IF(E124="","",D124-E124)</f>
        <v>-21</v>
      </c>
      <c r="G124" s="66" t="n">
        <v>425</v>
      </c>
      <c r="H124" s="66" t="n">
        <v>454</v>
      </c>
      <c r="I124" s="75" t="n">
        <f aca="false">IF(H124="","",G124-H124)</f>
        <v>-29</v>
      </c>
      <c r="J124" s="47" t="n">
        <f aca="false">IF(OR(D124="",D124+G124=0),"",D124/(D124+G124))</f>
        <v>0.557752341311134</v>
      </c>
      <c r="K124" s="47" t="n">
        <f aca="false">IF(E124="","",E124/(E124+H124))</f>
        <v>0.550939663699308</v>
      </c>
      <c r="L124" s="76" t="n">
        <f aca="false">IF(OR(K124="",J124=""),"",(J124-K124)*100)</f>
        <v>0.681267761182669</v>
      </c>
      <c r="M124" s="36" t="n">
        <v>2.23866533453518</v>
      </c>
      <c r="N124" s="36" t="n">
        <v>1.31829577635135</v>
      </c>
      <c r="O124" s="36" t="n">
        <f aca="false">SQRT(M124^2+N124^2)</f>
        <v>2.59798503344329</v>
      </c>
      <c r="P124" s="47" t="n">
        <f aca="false">IF(J124="","",MAX(0,J124-1.96*O124/100))</f>
        <v>0.506831834655646</v>
      </c>
      <c r="Q124" s="47" t="n">
        <f aca="false">IF(J124="","",MIN(1,J124+1.96*O124/100))</f>
        <v>0.608672847966623</v>
      </c>
      <c r="R124" s="32" t="str">
        <f aca="false">IF(L124="","",IF(ABS(L124)&lt;=O124,"Yes","No"))</f>
        <v>Yes</v>
      </c>
      <c r="S124" s="32" t="str">
        <f aca="false">IF(L124="","",IF(ABS(L124)&lt;=1.96*O124,"Yes","No"))</f>
        <v>Yes</v>
      </c>
      <c r="T124" s="66" t="n">
        <f aca="false">IF(D124="","",ROUND(SQRT(((D124+G124)*O124/100)^2+(J124*(D124+G124)*0.09272)^2),0))</f>
        <v>56</v>
      </c>
      <c r="U124" s="32"/>
    </row>
    <row r="125" customFormat="false" ht="15" hidden="false" customHeight="false" outlineLevel="0" collapsed="false">
      <c r="A125" s="32" t="s">
        <v>256</v>
      </c>
      <c r="B125" s="32" t="s">
        <v>332</v>
      </c>
      <c r="C125" s="32" t="s">
        <v>334</v>
      </c>
      <c r="D125" s="66" t="n">
        <v>500</v>
      </c>
      <c r="E125" s="66" t="n">
        <v>467</v>
      </c>
      <c r="F125" s="75" t="n">
        <f aca="false">IF(E125="","",D125-E125)</f>
        <v>33</v>
      </c>
      <c r="G125" s="66" t="n">
        <v>551</v>
      </c>
      <c r="H125" s="66" t="n">
        <v>513</v>
      </c>
      <c r="I125" s="75" t="n">
        <f aca="false">IF(H125="","",G125-H125)</f>
        <v>38</v>
      </c>
      <c r="J125" s="47" t="n">
        <f aca="false">IF(OR(D125="",D125+G125=0),"",D125/(D125+G125))</f>
        <v>0.475737392959087</v>
      </c>
      <c r="K125" s="47" t="n">
        <f aca="false">IF(E125="","",E125/(E125+H125))</f>
        <v>0.476530612244898</v>
      </c>
      <c r="L125" s="76" t="n">
        <f aca="false">IF(OR(K125="",J125=""),"",(J125-K125)*100)</f>
        <v>-0.0793219285811386</v>
      </c>
      <c r="M125" s="36" t="n">
        <v>2.23866533453518</v>
      </c>
      <c r="N125" s="36" t="n">
        <v>1.31829577635135</v>
      </c>
      <c r="O125" s="36" t="n">
        <f aca="false">SQRT(M125^2+N125^2)</f>
        <v>2.59798503344329</v>
      </c>
      <c r="P125" s="47" t="n">
        <f aca="false">IF(J125="","",MAX(0,J125-1.96*O125/100))</f>
        <v>0.424816886303598</v>
      </c>
      <c r="Q125" s="47" t="n">
        <f aca="false">IF(J125="","",MIN(1,J125+1.96*O125/100))</f>
        <v>0.526657899614575</v>
      </c>
      <c r="R125" s="32" t="str">
        <f aca="false">IF(L125="","",IF(ABS(L125)&lt;=O125,"Yes","No"))</f>
        <v>Yes</v>
      </c>
      <c r="S125" s="32" t="str">
        <f aca="false">IF(L125="","",IF(ABS(L125)&lt;=1.96*O125,"Yes","No"))</f>
        <v>Yes</v>
      </c>
      <c r="T125" s="66" t="n">
        <f aca="false">IF(D125="","",ROUND(SQRT(((D125+G125)*O125/100)^2+(J125*(D125+G125)*0.09272)^2),0))</f>
        <v>54</v>
      </c>
      <c r="U125" s="32"/>
    </row>
    <row r="126" customFormat="false" ht="15" hidden="false" customHeight="false" outlineLevel="0" collapsed="false">
      <c r="A126" s="32" t="s">
        <v>256</v>
      </c>
      <c r="B126" s="32" t="s">
        <v>332</v>
      </c>
      <c r="C126" s="32" t="s">
        <v>335</v>
      </c>
      <c r="D126" s="66" t="n">
        <v>552</v>
      </c>
      <c r="E126" s="66" t="n">
        <v>536</v>
      </c>
      <c r="F126" s="75" t="n">
        <f aca="false">IF(E126="","",D126-E126)</f>
        <v>16</v>
      </c>
      <c r="G126" s="66" t="n">
        <v>527</v>
      </c>
      <c r="H126" s="66" t="n">
        <v>524</v>
      </c>
      <c r="I126" s="75" t="n">
        <f aca="false">IF(H126="","",G126-H126)</f>
        <v>3</v>
      </c>
      <c r="J126" s="47" t="n">
        <f aca="false">IF(OR(D126="",D126+G126=0),"",D126/(D126+G126))</f>
        <v>0.511584800741427</v>
      </c>
      <c r="K126" s="47" t="n">
        <f aca="false">IF(E126="","",E126/(E126+H126))</f>
        <v>0.505660377358491</v>
      </c>
      <c r="L126" s="76" t="n">
        <f aca="false">IF(OR(K126="",J126=""),"",(J126-K126)*100)</f>
        <v>0.592442338293664</v>
      </c>
      <c r="M126" s="36" t="n">
        <v>2.23866533453518</v>
      </c>
      <c r="N126" s="36" t="n">
        <v>1.31829577635135</v>
      </c>
      <c r="O126" s="36" t="n">
        <f aca="false">SQRT(M126^2+N126^2)</f>
        <v>2.59798503344329</v>
      </c>
      <c r="P126" s="47" t="n">
        <f aca="false">IF(J126="","",MAX(0,J126-1.96*O126/100))</f>
        <v>0.460664294085939</v>
      </c>
      <c r="Q126" s="47" t="n">
        <f aca="false">IF(J126="","",MIN(1,J126+1.96*O126/100))</f>
        <v>0.562505307396916</v>
      </c>
      <c r="R126" s="32" t="str">
        <f aca="false">IF(L126="","",IF(ABS(L126)&lt;=O126,"Yes","No"))</f>
        <v>Yes</v>
      </c>
      <c r="S126" s="32" t="str">
        <f aca="false">IF(L126="","",IF(ABS(L126)&lt;=1.96*O126,"Yes","No"))</f>
        <v>Yes</v>
      </c>
      <c r="T126" s="66" t="n">
        <f aca="false">IF(D126="","",ROUND(SQRT(((D126+G126)*O126/100)^2+(J126*(D126+G126)*0.09272)^2),0))</f>
        <v>58</v>
      </c>
      <c r="U126" s="32"/>
    </row>
    <row r="127" customFormat="false" ht="15" hidden="false" customHeight="false" outlineLevel="0" collapsed="false">
      <c r="A127" s="32" t="s">
        <v>256</v>
      </c>
      <c r="B127" s="32" t="s">
        <v>336</v>
      </c>
      <c r="C127" s="32" t="s">
        <v>336</v>
      </c>
      <c r="D127" s="66" t="n">
        <v>745</v>
      </c>
      <c r="E127" s="66" t="n">
        <v>735</v>
      </c>
      <c r="F127" s="75" t="n">
        <f aca="false">IF(E127="","",D127-E127)</f>
        <v>10</v>
      </c>
      <c r="G127" s="66" t="n">
        <v>827</v>
      </c>
      <c r="H127" s="66" t="n">
        <v>804</v>
      </c>
      <c r="I127" s="75" t="n">
        <f aca="false">IF(H127="","",G127-H127)</f>
        <v>23</v>
      </c>
      <c r="J127" s="47" t="n">
        <f aca="false">IF(OR(D127="",D127+G127=0),"",D127/(D127+G127))</f>
        <v>0.473918575063613</v>
      </c>
      <c r="K127" s="47" t="n">
        <f aca="false">IF(E127="","",E127/(E127+H127))</f>
        <v>0.477582846003899</v>
      </c>
      <c r="L127" s="76" t="n">
        <f aca="false">IF(OR(K127="",J127=""),"",(J127-K127)*100)</f>
        <v>-0.366427094028537</v>
      </c>
      <c r="M127" s="36" t="n">
        <v>2.22613714561083</v>
      </c>
      <c r="N127" s="36" t="n">
        <v>1.31829577635135</v>
      </c>
      <c r="O127" s="36" t="n">
        <f aca="false">SQRT(M127^2+N127^2)</f>
        <v>2.58719739196957</v>
      </c>
      <c r="P127" s="47" t="n">
        <f aca="false">IF(J127="","",MAX(0,J127-1.96*O127/100))</f>
        <v>0.42320950618101</v>
      </c>
      <c r="Q127" s="47" t="n">
        <f aca="false">IF(J127="","",MIN(1,J127+1.96*O127/100))</f>
        <v>0.524627643946217</v>
      </c>
      <c r="R127" s="32" t="str">
        <f aca="false">IF(L127="","",IF(ABS(L127)&lt;=O127,"Yes","No"))</f>
        <v>Yes</v>
      </c>
      <c r="S127" s="32" t="str">
        <f aca="false">IF(L127="","",IF(ABS(L127)&lt;=1.96*O127,"Yes","No"))</f>
        <v>Yes</v>
      </c>
      <c r="T127" s="66" t="n">
        <f aca="false">IF(D127="","",ROUND(SQRT(((D127+G127)*O127/100)^2+(J127*(D127+G127)*0.07717)^2),0))</f>
        <v>70</v>
      </c>
      <c r="U127" s="32"/>
    </row>
    <row r="128" customFormat="false" ht="15" hidden="false" customHeight="false" outlineLevel="0" collapsed="false">
      <c r="A128" s="32" t="s">
        <v>256</v>
      </c>
      <c r="B128" s="32" t="s">
        <v>337</v>
      </c>
      <c r="C128" s="32" t="s">
        <v>338</v>
      </c>
      <c r="D128" s="66" t="n">
        <v>406</v>
      </c>
      <c r="E128" s="66" t="n">
        <v>372</v>
      </c>
      <c r="F128" s="75" t="n">
        <f aca="false">IF(E128="","",D128-E128)</f>
        <v>34</v>
      </c>
      <c r="G128" s="66" t="n">
        <v>401</v>
      </c>
      <c r="H128" s="66" t="n">
        <v>383</v>
      </c>
      <c r="I128" s="75" t="n">
        <f aca="false">IF(H128="","",G128-H128)</f>
        <v>18</v>
      </c>
      <c r="J128" s="47" t="n">
        <f aca="false">IF(OR(D128="",D128+G128=0),"",D128/(D128+G128))</f>
        <v>0.503097893432466</v>
      </c>
      <c r="K128" s="47" t="n">
        <f aca="false">IF(E128="","",E128/(E128+H128))</f>
        <v>0.492715231788079</v>
      </c>
      <c r="L128" s="76" t="n">
        <f aca="false">IF(OR(K128="",J128=""),"",(J128-K128)*100)</f>
        <v>1.03826616443864</v>
      </c>
      <c r="M128" s="36" t="n">
        <v>2.23866533453518</v>
      </c>
      <c r="N128" s="36" t="n">
        <v>1.31829577635135</v>
      </c>
      <c r="O128" s="36" t="n">
        <f aca="false">SQRT(M128^2+N128^2)</f>
        <v>2.59798503344329</v>
      </c>
      <c r="P128" s="47" t="n">
        <f aca="false">IF(J128="","",MAX(0,J128-1.96*O128/100))</f>
        <v>0.452177386776977</v>
      </c>
      <c r="Q128" s="47" t="n">
        <f aca="false">IF(J128="","",MIN(1,J128+1.96*O128/100))</f>
        <v>0.554018400087954</v>
      </c>
      <c r="R128" s="32" t="str">
        <f aca="false">IF(L128="","",IF(ABS(L128)&lt;=O128,"Yes","No"))</f>
        <v>Yes</v>
      </c>
      <c r="S128" s="32" t="str">
        <f aca="false">IF(L128="","",IF(ABS(L128)&lt;=1.96*O128,"Yes","No"))</f>
        <v>Yes</v>
      </c>
      <c r="T128" s="66" t="n">
        <f aca="false">IF(D128="","",ROUND(SQRT(((D128+G128)*O128/100)^2+(J128*(D128+G128)*0.09272)^2),0))</f>
        <v>43</v>
      </c>
      <c r="U128" s="32"/>
    </row>
    <row r="129" customFormat="false" ht="15" hidden="false" customHeight="false" outlineLevel="0" collapsed="false">
      <c r="A129" s="32" t="s">
        <v>256</v>
      </c>
      <c r="B129" s="32" t="s">
        <v>337</v>
      </c>
      <c r="C129" s="32" t="s">
        <v>339</v>
      </c>
      <c r="D129" s="66" t="n">
        <v>532</v>
      </c>
      <c r="E129" s="66" t="n">
        <v>527</v>
      </c>
      <c r="F129" s="75" t="n">
        <f aca="false">IF(E129="","",D129-E129)</f>
        <v>5</v>
      </c>
      <c r="G129" s="66" t="n">
        <v>499</v>
      </c>
      <c r="H129" s="66" t="n">
        <v>515</v>
      </c>
      <c r="I129" s="75" t="n">
        <f aca="false">IF(H129="","",G129-H129)</f>
        <v>-16</v>
      </c>
      <c r="J129" s="47" t="n">
        <f aca="false">IF(OR(D129="",D129+G129=0),"",D129/(D129+G129))</f>
        <v>0.516003879728419</v>
      </c>
      <c r="K129" s="47" t="n">
        <f aca="false">IF(E129="","",E129/(E129+H129))</f>
        <v>0.505758157389635</v>
      </c>
      <c r="L129" s="76" t="n">
        <f aca="false">IF(OR(K129="",J129=""),"",(J129-K129)*100)</f>
        <v>1.02457223387836</v>
      </c>
      <c r="M129" s="36" t="n">
        <v>2.23866533453518</v>
      </c>
      <c r="N129" s="36" t="n">
        <v>1.31829577635135</v>
      </c>
      <c r="O129" s="36" t="n">
        <f aca="false">SQRT(M129^2+N129^2)</f>
        <v>2.59798503344329</v>
      </c>
      <c r="P129" s="47" t="n">
        <f aca="false">IF(J129="","",MAX(0,J129-1.96*O129/100))</f>
        <v>0.465083373072931</v>
      </c>
      <c r="Q129" s="47" t="n">
        <f aca="false">IF(J129="","",MIN(1,J129+1.96*O129/100))</f>
        <v>0.566924386383908</v>
      </c>
      <c r="R129" s="32" t="str">
        <f aca="false">IF(L129="","",IF(ABS(L129)&lt;=O129,"Yes","No"))</f>
        <v>Yes</v>
      </c>
      <c r="S129" s="32" t="str">
        <f aca="false">IF(L129="","",IF(ABS(L129)&lt;=1.96*O129,"Yes","No"))</f>
        <v>Yes</v>
      </c>
      <c r="T129" s="66" t="n">
        <f aca="false">IF(D129="","",ROUND(SQRT(((D129+G129)*O129/100)^2+(J129*(D129+G129)*0.09272)^2),0))</f>
        <v>56</v>
      </c>
      <c r="U129" s="32"/>
    </row>
    <row r="130" customFormat="false" ht="15" hidden="false" customHeight="false" outlineLevel="0" collapsed="false">
      <c r="A130" s="32" t="s">
        <v>256</v>
      </c>
      <c r="B130" s="32" t="s">
        <v>340</v>
      </c>
      <c r="C130" s="32" t="s">
        <v>341</v>
      </c>
      <c r="D130" s="66" t="n">
        <v>560</v>
      </c>
      <c r="E130" s="66" t="n">
        <v>562</v>
      </c>
      <c r="F130" s="75" t="n">
        <f aca="false">IF(E130="","",D130-E130)</f>
        <v>-2</v>
      </c>
      <c r="G130" s="66" t="n">
        <v>490</v>
      </c>
      <c r="H130" s="66" t="n">
        <v>497</v>
      </c>
      <c r="I130" s="75" t="n">
        <f aca="false">IF(H130="","",G130-H130)</f>
        <v>-7</v>
      </c>
      <c r="J130" s="47" t="n">
        <f aca="false">IF(OR(D130="",D130+G130=0),"",D130/(D130+G130))</f>
        <v>0.533333333333333</v>
      </c>
      <c r="K130" s="47" t="n">
        <f aca="false">IF(E130="","",E130/(E130+H130))</f>
        <v>0.530689329556185</v>
      </c>
      <c r="L130" s="76" t="n">
        <f aca="false">IF(OR(K130="",J130=""),"",(J130-K130)*100)</f>
        <v>0.264400377714824</v>
      </c>
      <c r="M130" s="36" t="n">
        <v>2.23866533453518</v>
      </c>
      <c r="N130" s="36" t="n">
        <v>1.31829577635135</v>
      </c>
      <c r="O130" s="36" t="n">
        <f aca="false">SQRT(M130^2+N130^2)</f>
        <v>2.59798503344329</v>
      </c>
      <c r="P130" s="47" t="n">
        <f aca="false">IF(J130="","",MAX(0,J130-1.96*O130/100))</f>
        <v>0.482412826677845</v>
      </c>
      <c r="Q130" s="47" t="n">
        <f aca="false">IF(J130="","",MIN(1,J130+1.96*O130/100))</f>
        <v>0.584253839988822</v>
      </c>
      <c r="R130" s="32" t="str">
        <f aca="false">IF(L130="","",IF(ABS(L130)&lt;=O130,"Yes","No"))</f>
        <v>Yes</v>
      </c>
      <c r="S130" s="32" t="str">
        <f aca="false">IF(L130="","",IF(ABS(L130)&lt;=1.96*O130,"Yes","No"))</f>
        <v>Yes</v>
      </c>
      <c r="T130" s="66" t="n">
        <f aca="false">IF(D130="","",ROUND(SQRT(((D130+G130)*O130/100)^2+(J130*(D130+G130)*0.09272)^2),0))</f>
        <v>59</v>
      </c>
      <c r="U130" s="32"/>
    </row>
    <row r="131" customFormat="false" ht="15" hidden="false" customHeight="false" outlineLevel="0" collapsed="false">
      <c r="A131" s="32" t="s">
        <v>256</v>
      </c>
      <c r="B131" s="32" t="s">
        <v>340</v>
      </c>
      <c r="C131" s="32" t="s">
        <v>342</v>
      </c>
      <c r="D131" s="66" t="n">
        <v>558</v>
      </c>
      <c r="E131" s="66" t="n">
        <v>566</v>
      </c>
      <c r="F131" s="75" t="n">
        <f aca="false">IF(E131="","",D131-E131)</f>
        <v>-8</v>
      </c>
      <c r="G131" s="66" t="n">
        <v>521</v>
      </c>
      <c r="H131" s="66" t="n">
        <v>509</v>
      </c>
      <c r="I131" s="75" t="n">
        <f aca="false">IF(H131="","",G131-H131)</f>
        <v>12</v>
      </c>
      <c r="J131" s="47" t="n">
        <f aca="false">IF(OR(D131="",D131+G131=0),"",D131/(D131+G131))</f>
        <v>0.517145505097312</v>
      </c>
      <c r="K131" s="47" t="n">
        <f aca="false">IF(E131="","",E131/(E131+H131))</f>
        <v>0.526511627906977</v>
      </c>
      <c r="L131" s="76" t="n">
        <f aca="false">IF(OR(K131="",J131=""),"",(J131-K131)*100)</f>
        <v>-0.936612280966442</v>
      </c>
      <c r="M131" s="36" t="n">
        <v>2.23866533453518</v>
      </c>
      <c r="N131" s="36" t="n">
        <v>1.31829577635135</v>
      </c>
      <c r="O131" s="36" t="n">
        <f aca="false">SQRT(M131^2+N131^2)</f>
        <v>2.59798503344329</v>
      </c>
      <c r="P131" s="47" t="n">
        <f aca="false">IF(J131="","",MAX(0,J131-1.96*O131/100))</f>
        <v>0.466224998441824</v>
      </c>
      <c r="Q131" s="47" t="n">
        <f aca="false">IF(J131="","",MIN(1,J131+1.96*O131/100))</f>
        <v>0.568066011752801</v>
      </c>
      <c r="R131" s="32" t="str">
        <f aca="false">IF(L131="","",IF(ABS(L131)&lt;=O131,"Yes","No"))</f>
        <v>Yes</v>
      </c>
      <c r="S131" s="32" t="str">
        <f aca="false">IF(L131="","",IF(ABS(L131)&lt;=1.96*O131,"Yes","No"))</f>
        <v>Yes</v>
      </c>
      <c r="T131" s="66" t="n">
        <f aca="false">IF(D131="","",ROUND(SQRT(((D131+G131)*O131/100)^2+(J131*(D131+G131)*0.09272)^2),0))</f>
        <v>59</v>
      </c>
      <c r="U131" s="32"/>
    </row>
    <row r="132" customFormat="false" ht="15" hidden="false" customHeight="false" outlineLevel="0" collapsed="false">
      <c r="A132" s="32" t="s">
        <v>256</v>
      </c>
      <c r="B132" s="32" t="s">
        <v>340</v>
      </c>
      <c r="C132" s="32" t="s">
        <v>343</v>
      </c>
      <c r="D132" s="66" t="n">
        <v>793</v>
      </c>
      <c r="E132" s="66" t="n">
        <v>826</v>
      </c>
      <c r="F132" s="75" t="n">
        <f aca="false">IF(E132="","",D132-E132)</f>
        <v>-33</v>
      </c>
      <c r="G132" s="66" t="n">
        <v>805</v>
      </c>
      <c r="H132" s="66" t="n">
        <v>801</v>
      </c>
      <c r="I132" s="75" t="n">
        <f aca="false">IF(H132="","",G132-H132)</f>
        <v>4</v>
      </c>
      <c r="J132" s="47" t="n">
        <f aca="false">IF(OR(D132="",D132+G132=0),"",D132/(D132+G132))</f>
        <v>0.496245306633292</v>
      </c>
      <c r="K132" s="47" t="n">
        <f aca="false">IF(E132="","",E132/(E132+H132))</f>
        <v>0.507682851874616</v>
      </c>
      <c r="L132" s="76" t="n">
        <f aca="false">IF(OR(K132="",J132=""),"",(J132-K132)*100)</f>
        <v>-1.14375452413242</v>
      </c>
      <c r="M132" s="36" t="n">
        <v>2.22613714561083</v>
      </c>
      <c r="N132" s="36" t="n">
        <v>1.31829577635135</v>
      </c>
      <c r="O132" s="36" t="n">
        <f aca="false">SQRT(M132^2+N132^2)</f>
        <v>2.58719739196957</v>
      </c>
      <c r="P132" s="47" t="n">
        <f aca="false">IF(J132="","",MAX(0,J132-1.96*O132/100))</f>
        <v>0.445536237750688</v>
      </c>
      <c r="Q132" s="47" t="n">
        <f aca="false">IF(J132="","",MIN(1,J132+1.96*O132/100))</f>
        <v>0.546954375515895</v>
      </c>
      <c r="R132" s="32" t="str">
        <f aca="false">IF(L132="","",IF(ABS(L132)&lt;=O132,"Yes","No"))</f>
        <v>Yes</v>
      </c>
      <c r="S132" s="32" t="str">
        <f aca="false">IF(L132="","",IF(ABS(L132)&lt;=1.96*O132,"Yes","No"))</f>
        <v>Yes</v>
      </c>
      <c r="T132" s="66" t="n">
        <f aca="false">IF(D132="","",ROUND(SQRT(((D132+G132)*O132/100)^2+(J132*(D132+G132)*0.07717)^2),0))</f>
        <v>74</v>
      </c>
      <c r="U132" s="32"/>
    </row>
    <row r="133" customFormat="false" ht="15" hidden="false" customHeight="false" outlineLevel="0" collapsed="false">
      <c r="A133" s="32" t="s">
        <v>256</v>
      </c>
      <c r="B133" s="32" t="s">
        <v>340</v>
      </c>
      <c r="C133" s="32" t="s">
        <v>344</v>
      </c>
      <c r="D133" s="66" t="n">
        <v>683</v>
      </c>
      <c r="E133" s="66" t="n">
        <v>686</v>
      </c>
      <c r="F133" s="75" t="n">
        <f aca="false">IF(E133="","",D133-E133)</f>
        <v>-3</v>
      </c>
      <c r="G133" s="66" t="n">
        <v>573</v>
      </c>
      <c r="H133" s="66" t="n">
        <v>580</v>
      </c>
      <c r="I133" s="75" t="n">
        <f aca="false">IF(H133="","",G133-H133)</f>
        <v>-7</v>
      </c>
      <c r="J133" s="47" t="n">
        <f aca="false">IF(OR(D133="",D133+G133=0),"",D133/(D133+G133))</f>
        <v>0.543789808917197</v>
      </c>
      <c r="K133" s="47" t="n">
        <f aca="false">IF(E133="","",E133/(E133+H133))</f>
        <v>0.541864139020537</v>
      </c>
      <c r="L133" s="76" t="n">
        <f aca="false">IF(OR(K133="",J133=""),"",(J133-K133)*100)</f>
        <v>0.192566989666032</v>
      </c>
      <c r="M133" s="36" t="n">
        <v>2.22613714561083</v>
      </c>
      <c r="N133" s="36" t="n">
        <v>1.31829577635135</v>
      </c>
      <c r="O133" s="36" t="n">
        <f aca="false">SQRT(M133^2+N133^2)</f>
        <v>2.58719739196957</v>
      </c>
      <c r="P133" s="47" t="n">
        <f aca="false">IF(J133="","",MAX(0,J133-1.96*O133/100))</f>
        <v>0.493080740034594</v>
      </c>
      <c r="Q133" s="47" t="n">
        <f aca="false">IF(J133="","",MIN(1,J133+1.96*O133/100))</f>
        <v>0.594498877799801</v>
      </c>
      <c r="R133" s="32" t="str">
        <f aca="false">IF(L133="","",IF(ABS(L133)&lt;=O133,"Yes","No"))</f>
        <v>Yes</v>
      </c>
      <c r="S133" s="32" t="str">
        <f aca="false">IF(L133="","",IF(ABS(L133)&lt;=1.96*O133,"Yes","No"))</f>
        <v>Yes</v>
      </c>
      <c r="T133" s="66" t="n">
        <f aca="false">IF(D133="","",ROUND(SQRT(((D133+G133)*O133/100)^2+(J133*(D133+G133)*0.07717)^2),0))</f>
        <v>62</v>
      </c>
      <c r="U133" s="32"/>
    </row>
    <row r="134" customFormat="false" ht="15" hidden="false" customHeight="false" outlineLevel="0" collapsed="false">
      <c r="A134" s="32" t="s">
        <v>256</v>
      </c>
      <c r="B134" s="32" t="s">
        <v>340</v>
      </c>
      <c r="C134" s="32" t="s">
        <v>345</v>
      </c>
      <c r="D134" s="66" t="n">
        <v>336</v>
      </c>
      <c r="E134" s="66" t="n">
        <v>332</v>
      </c>
      <c r="F134" s="75" t="n">
        <f aca="false">IF(E134="","",D134-E134)</f>
        <v>4</v>
      </c>
      <c r="G134" s="66" t="n">
        <v>344</v>
      </c>
      <c r="H134" s="66" t="n">
        <v>340</v>
      </c>
      <c r="I134" s="75" t="n">
        <f aca="false">IF(H134="","",G134-H134)</f>
        <v>4</v>
      </c>
      <c r="J134" s="47" t="n">
        <f aca="false">IF(OR(D134="",D134+G134=0),"",D134/(D134+G134))</f>
        <v>0.494117647058824</v>
      </c>
      <c r="K134" s="47" t="n">
        <f aca="false">IF(E134="","",E134/(E134+H134))</f>
        <v>0.494047619047619</v>
      </c>
      <c r="L134" s="76" t="n">
        <f aca="false">IF(OR(K134="",J134=""),"",(J134-K134)*100)</f>
        <v>0.00700280112044815</v>
      </c>
      <c r="M134" s="36" t="n">
        <v>3.04685455008716</v>
      </c>
      <c r="N134" s="36" t="n">
        <v>1.31829577635135</v>
      </c>
      <c r="O134" s="36" t="n">
        <f aca="false">SQRT(M134^2+N134^2)</f>
        <v>3.31982324880899</v>
      </c>
      <c r="P134" s="47" t="n">
        <f aca="false">IF(J134="","",MAX(0,J134-1.96*O134/100))</f>
        <v>0.429049111382167</v>
      </c>
      <c r="Q134" s="47" t="n">
        <f aca="false">IF(J134="","",MIN(1,J134+1.96*O134/100))</f>
        <v>0.55918618273548</v>
      </c>
      <c r="R134" s="32" t="str">
        <f aca="false">IF(L134="","",IF(ABS(L134)&lt;=O134,"Yes","No"))</f>
        <v>Yes</v>
      </c>
      <c r="S134" s="32" t="str">
        <f aca="false">IF(L134="","",IF(ABS(L134)&lt;=1.96*O134,"Yes","No"))</f>
        <v>Yes</v>
      </c>
      <c r="T134" s="66" t="n">
        <f aca="false">IF(D134="","",ROUND(SQRT(((D134+G134)*O134/100)^2+(J134*(D134+G134)*0.14577)^2),0))</f>
        <v>54</v>
      </c>
      <c r="U134" s="32"/>
    </row>
    <row r="135" customFormat="false" ht="15" hidden="false" customHeight="false" outlineLevel="0" collapsed="false">
      <c r="A135" s="32" t="s">
        <v>256</v>
      </c>
      <c r="B135" s="32" t="s">
        <v>340</v>
      </c>
      <c r="C135" s="32" t="s">
        <v>346</v>
      </c>
      <c r="D135" s="66" t="n">
        <v>664</v>
      </c>
      <c r="E135" s="66" t="n">
        <v>691</v>
      </c>
      <c r="F135" s="75" t="n">
        <f aca="false">IF(E135="","",D135-E135)</f>
        <v>-27</v>
      </c>
      <c r="G135" s="66" t="n">
        <v>535</v>
      </c>
      <c r="H135" s="66" t="n">
        <v>509</v>
      </c>
      <c r="I135" s="75" t="n">
        <f aca="false">IF(H135="","",G135-H135)</f>
        <v>26</v>
      </c>
      <c r="J135" s="47" t="n">
        <f aca="false">IF(OR(D135="",D135+G135=0),"",D135/(D135+G135))</f>
        <v>0.553794829024187</v>
      </c>
      <c r="K135" s="47" t="n">
        <f aca="false">IF(E135="","",E135/(E135+H135))</f>
        <v>0.575833333333333</v>
      </c>
      <c r="L135" s="76" t="n">
        <f aca="false">IF(OR(K135="",J135=""),"",(J135-K135)*100)</f>
        <v>-2.20385043091464</v>
      </c>
      <c r="M135" s="36" t="n">
        <v>2.22613714561083</v>
      </c>
      <c r="N135" s="36" t="n">
        <v>1.31829577635135</v>
      </c>
      <c r="O135" s="36" t="n">
        <f aca="false">SQRT(M135^2+N135^2)</f>
        <v>2.58719739196957</v>
      </c>
      <c r="P135" s="47" t="n">
        <f aca="false">IF(J135="","",MAX(0,J135-1.96*O135/100))</f>
        <v>0.503085760141583</v>
      </c>
      <c r="Q135" s="47" t="n">
        <f aca="false">IF(J135="","",MIN(1,J135+1.96*O135/100))</f>
        <v>0.604503897906791</v>
      </c>
      <c r="R135" s="32" t="str">
        <f aca="false">IF(L135="","",IF(ABS(L135)&lt;=O135,"Yes","No"))</f>
        <v>Yes</v>
      </c>
      <c r="S135" s="32" t="str">
        <f aca="false">IF(L135="","",IF(ABS(L135)&lt;=1.96*O135,"Yes","No"))</f>
        <v>Yes</v>
      </c>
      <c r="T135" s="66" t="n">
        <f aca="false">IF(D135="","",ROUND(SQRT(((D135+G135)*O135/100)^2+(J135*(D135+G135)*0.07717)^2),0))</f>
        <v>60</v>
      </c>
      <c r="U135" s="32"/>
    </row>
    <row r="136" customFormat="false" ht="15" hidden="false" customHeight="false" outlineLevel="0" collapsed="false">
      <c r="A136" s="32" t="s">
        <v>256</v>
      </c>
      <c r="B136" s="32" t="s">
        <v>347</v>
      </c>
      <c r="C136" s="32" t="s">
        <v>348</v>
      </c>
      <c r="D136" s="66" t="n">
        <v>646</v>
      </c>
      <c r="E136" s="66" t="n">
        <v>579</v>
      </c>
      <c r="F136" s="75" t="n">
        <f aca="false">IF(E136="","",D136-E136)</f>
        <v>67</v>
      </c>
      <c r="G136" s="66" t="n">
        <v>296</v>
      </c>
      <c r="H136" s="66" t="n">
        <v>292</v>
      </c>
      <c r="I136" s="75" t="n">
        <f aca="false">IF(H136="","",G136-H136)</f>
        <v>4</v>
      </c>
      <c r="J136" s="47" t="n">
        <f aca="false">IF(OR(D136="",D136+G136=0),"",D136/(D136+G136))</f>
        <v>0.685774946921444</v>
      </c>
      <c r="K136" s="47" t="n">
        <f aca="false">IF(E136="","",E136/(E136+H136))</f>
        <v>0.664753157290471</v>
      </c>
      <c r="L136" s="76" t="n">
        <f aca="false">IF(OR(K136="",J136=""),"",(J136-K136)*100)</f>
        <v>2.1021789630973</v>
      </c>
      <c r="M136" s="36" t="n">
        <v>2.23866533453518</v>
      </c>
      <c r="N136" s="36" t="n">
        <v>1.31829577635135</v>
      </c>
      <c r="O136" s="36" t="n">
        <f aca="false">SQRT(M136^2+N136^2)</f>
        <v>2.59798503344329</v>
      </c>
      <c r="P136" s="47" t="n">
        <f aca="false">IF(J136="","",MAX(0,J136-1.96*O136/100))</f>
        <v>0.634854440265955</v>
      </c>
      <c r="Q136" s="47" t="n">
        <f aca="false">IF(J136="","",MIN(1,J136+1.96*O136/100))</f>
        <v>0.736695453576932</v>
      </c>
      <c r="R136" s="32" t="str">
        <f aca="false">IF(L136="","",IF(ABS(L136)&lt;=O136,"Yes","No"))</f>
        <v>Yes</v>
      </c>
      <c r="S136" s="32" t="str">
        <f aca="false">IF(L136="","",IF(ABS(L136)&lt;=1.96*O136,"Yes","No"))</f>
        <v>Yes</v>
      </c>
      <c r="T136" s="66" t="n">
        <f aca="false">IF(D136="","",ROUND(SQRT(((D136+G136)*O136/100)^2+(J136*(D136+G136)*0.09272)^2),0))</f>
        <v>65</v>
      </c>
      <c r="U136" s="32"/>
    </row>
    <row r="137" customFormat="false" ht="15" hidden="false" customHeight="false" outlineLevel="0" collapsed="false">
      <c r="A137" s="32" t="s">
        <v>256</v>
      </c>
      <c r="B137" s="32" t="s">
        <v>347</v>
      </c>
      <c r="C137" s="32" t="s">
        <v>349</v>
      </c>
      <c r="D137" s="66" t="n">
        <v>448</v>
      </c>
      <c r="E137" s="66" t="n">
        <v>440</v>
      </c>
      <c r="F137" s="75" t="n">
        <f aca="false">IF(E137="","",D137-E137)</f>
        <v>8</v>
      </c>
      <c r="G137" s="66" t="n">
        <v>269</v>
      </c>
      <c r="H137" s="66" t="n">
        <v>262</v>
      </c>
      <c r="I137" s="75" t="n">
        <f aca="false">IF(H137="","",G137-H137)</f>
        <v>7</v>
      </c>
      <c r="J137" s="47" t="n">
        <f aca="false">IF(OR(D137="",D137+G137=0),"",D137/(D137+G137))</f>
        <v>0.624825662482566</v>
      </c>
      <c r="K137" s="47" t="n">
        <f aca="false">IF(E137="","",E137/(E137+H137))</f>
        <v>0.626780626780627</v>
      </c>
      <c r="L137" s="76" t="n">
        <f aca="false">IF(OR(K137="",J137=""),"",(J137-K137)*100)</f>
        <v>-0.195496429806052</v>
      </c>
      <c r="M137" s="36" t="n">
        <v>3.04685455008716</v>
      </c>
      <c r="N137" s="36" t="n">
        <v>1.31829577635135</v>
      </c>
      <c r="O137" s="36" t="n">
        <f aca="false">SQRT(M137^2+N137^2)</f>
        <v>3.31982324880899</v>
      </c>
      <c r="P137" s="47" t="n">
        <f aca="false">IF(J137="","",MAX(0,J137-1.96*O137/100))</f>
        <v>0.55975712680591</v>
      </c>
      <c r="Q137" s="47" t="n">
        <f aca="false">IF(J137="","",MIN(1,J137+1.96*O137/100))</f>
        <v>0.689894198159222</v>
      </c>
      <c r="R137" s="32" t="str">
        <f aca="false">IF(L137="","",IF(ABS(L137)&lt;=O137,"Yes","No"))</f>
        <v>Yes</v>
      </c>
      <c r="S137" s="32" t="str">
        <f aca="false">IF(L137="","",IF(ABS(L137)&lt;=1.96*O137,"Yes","No"))</f>
        <v>Yes</v>
      </c>
      <c r="T137" s="66" t="n">
        <f aca="false">IF(D137="","",ROUND(SQRT(((D137+G137)*O137/100)^2+(J137*(D137+G137)*0.14577)^2),0))</f>
        <v>70</v>
      </c>
      <c r="U137" s="32"/>
    </row>
    <row r="138" customFormat="false" ht="15" hidden="false" customHeight="false" outlineLevel="0" collapsed="false">
      <c r="A138" s="32" t="s">
        <v>256</v>
      </c>
      <c r="B138" s="32" t="s">
        <v>347</v>
      </c>
      <c r="C138" s="32" t="s">
        <v>350</v>
      </c>
      <c r="D138" s="66" t="n">
        <v>438</v>
      </c>
      <c r="E138" s="66" t="n">
        <v>414</v>
      </c>
      <c r="F138" s="75" t="n">
        <f aca="false">IF(E138="","",D138-E138)</f>
        <v>24</v>
      </c>
      <c r="G138" s="66" t="n">
        <v>243</v>
      </c>
      <c r="H138" s="66" t="n">
        <v>239</v>
      </c>
      <c r="I138" s="75" t="n">
        <f aca="false">IF(H138="","",G138-H138)</f>
        <v>4</v>
      </c>
      <c r="J138" s="47" t="n">
        <f aca="false">IF(OR(D138="",D138+G138=0),"",D138/(D138+G138))</f>
        <v>0.643171806167401</v>
      </c>
      <c r="K138" s="47" t="n">
        <f aca="false">IF(E138="","",E138/(E138+H138))</f>
        <v>0.633996937212864</v>
      </c>
      <c r="L138" s="76" t="n">
        <f aca="false">IF(OR(K138="",J138=""),"",(J138-K138)*100)</f>
        <v>0.917486895453723</v>
      </c>
      <c r="M138" s="36" t="n">
        <v>3.04685455008716</v>
      </c>
      <c r="N138" s="36" t="n">
        <v>1.31829577635135</v>
      </c>
      <c r="O138" s="36" t="n">
        <f aca="false">SQRT(M138^2+N138^2)</f>
        <v>3.31982324880899</v>
      </c>
      <c r="P138" s="47" t="n">
        <f aca="false">IF(J138="","",MAX(0,J138-1.96*O138/100))</f>
        <v>0.578103270490745</v>
      </c>
      <c r="Q138" s="47" t="n">
        <f aca="false">IF(J138="","",MIN(1,J138+1.96*O138/100))</f>
        <v>0.708240341844057</v>
      </c>
      <c r="R138" s="32" t="str">
        <f aca="false">IF(L138="","",IF(ABS(L138)&lt;=O138,"Yes","No"))</f>
        <v>Yes</v>
      </c>
      <c r="S138" s="32" t="str">
        <f aca="false">IF(L138="","",IF(ABS(L138)&lt;=1.96*O138,"Yes","No"))</f>
        <v>Yes</v>
      </c>
      <c r="T138" s="66" t="n">
        <f aca="false">IF(D138="","",ROUND(SQRT(((D138+G138)*O138/100)^2+(J138*(D138+G138)*0.14577)^2),0))</f>
        <v>68</v>
      </c>
      <c r="U138" s="32"/>
    </row>
    <row r="139" customFormat="false" ht="15" hidden="false" customHeight="false" outlineLevel="0" collapsed="false">
      <c r="A139" s="32" t="s">
        <v>256</v>
      </c>
      <c r="B139" s="32" t="s">
        <v>351</v>
      </c>
      <c r="C139" s="32" t="s">
        <v>351</v>
      </c>
      <c r="D139" s="66" t="n">
        <v>404</v>
      </c>
      <c r="E139" s="66" t="n">
        <v>379</v>
      </c>
      <c r="F139" s="75" t="n">
        <f aca="false">IF(E139="","",D139-E139)</f>
        <v>25</v>
      </c>
      <c r="G139" s="66" t="n">
        <v>337</v>
      </c>
      <c r="H139" s="66" t="n">
        <v>330</v>
      </c>
      <c r="I139" s="75" t="n">
        <f aca="false">IF(H139="","",G139-H139)</f>
        <v>7</v>
      </c>
      <c r="J139" s="47" t="n">
        <f aca="false">IF(OR(D139="",D139+G139=0),"",D139/(D139+G139))</f>
        <v>0.545209176788124</v>
      </c>
      <c r="K139" s="47" t="n">
        <f aca="false">IF(E139="","",E139/(E139+H139))</f>
        <v>0.534555712270804</v>
      </c>
      <c r="L139" s="76" t="n">
        <f aca="false">IF(OR(K139="",J139=""),"",(J139-K139)*100)</f>
        <v>1.06534645173203</v>
      </c>
      <c r="M139" s="36" t="n">
        <v>3.04685455008716</v>
      </c>
      <c r="N139" s="36" t="n">
        <v>1.31829577635135</v>
      </c>
      <c r="O139" s="36" t="n">
        <f aca="false">SQRT(M139^2+N139^2)</f>
        <v>3.31982324880899</v>
      </c>
      <c r="P139" s="47" t="n">
        <f aca="false">IF(J139="","",MAX(0,J139-1.96*O139/100))</f>
        <v>0.480140641111468</v>
      </c>
      <c r="Q139" s="47" t="n">
        <f aca="false">IF(J139="","",MIN(1,J139+1.96*O139/100))</f>
        <v>0.61027771246478</v>
      </c>
      <c r="R139" s="32" t="str">
        <f aca="false">IF(L139="","",IF(ABS(L139)&lt;=O139,"Yes","No"))</f>
        <v>Yes</v>
      </c>
      <c r="S139" s="32" t="str">
        <f aca="false">IF(L139="","",IF(ABS(L139)&lt;=1.96*O139,"Yes","No"))</f>
        <v>Yes</v>
      </c>
      <c r="T139" s="66" t="n">
        <f aca="false">IF(D139="","",ROUND(SQRT(((D139+G139)*O139/100)^2+(J139*(D139+G139)*0.14577)^2),0))</f>
        <v>64</v>
      </c>
      <c r="U139" s="32"/>
    </row>
    <row r="140" customFormat="false" ht="15" hidden="false" customHeight="false" outlineLevel="0" collapsed="false">
      <c r="A140" s="32" t="s">
        <v>256</v>
      </c>
      <c r="B140" s="32" t="s">
        <v>352</v>
      </c>
      <c r="C140" s="32" t="s">
        <v>352</v>
      </c>
      <c r="D140" s="66" t="n">
        <v>665</v>
      </c>
      <c r="E140" s="66" t="n">
        <v>654</v>
      </c>
      <c r="F140" s="75" t="n">
        <f aca="false">IF(E140="","",D140-E140)</f>
        <v>11</v>
      </c>
      <c r="G140" s="66" t="n">
        <v>1393</v>
      </c>
      <c r="H140" s="66" t="n">
        <v>1439</v>
      </c>
      <c r="I140" s="75" t="n">
        <f aca="false">IF(H140="","",G140-H140)</f>
        <v>-46</v>
      </c>
      <c r="J140" s="47" t="n">
        <f aca="false">IF(OR(D140="",D140+G140=0),"",D140/(D140+G140))</f>
        <v>0.32312925170068</v>
      </c>
      <c r="K140" s="47" t="n">
        <f aca="false">IF(E140="","",E140/(E140+H140))</f>
        <v>0.312470138557095</v>
      </c>
      <c r="L140" s="76" t="n">
        <f aca="false">IF(OR(K140="",J140=""),"",(J140-K140)*100)</f>
        <v>1.06591131435852</v>
      </c>
      <c r="M140" s="36" t="n">
        <v>2.22613714561083</v>
      </c>
      <c r="N140" s="36" t="n">
        <v>1.31829577635135</v>
      </c>
      <c r="O140" s="36" t="n">
        <f aca="false">SQRT(M140^2+N140^2)</f>
        <v>2.58719739196957</v>
      </c>
      <c r="P140" s="47" t="n">
        <f aca="false">IF(J140="","",MAX(0,J140-1.96*O140/100))</f>
        <v>0.272420182818077</v>
      </c>
      <c r="Q140" s="47" t="n">
        <f aca="false">IF(J140="","",MIN(1,J140+1.96*O140/100))</f>
        <v>0.373838320583284</v>
      </c>
      <c r="R140" s="32" t="str">
        <f aca="false">IF(L140="","",IF(ABS(L140)&lt;=O140,"Yes","No"))</f>
        <v>Yes</v>
      </c>
      <c r="S140" s="32" t="str">
        <f aca="false">IF(L140="","",IF(ABS(L140)&lt;=1.96*O140,"Yes","No"))</f>
        <v>Yes</v>
      </c>
      <c r="T140" s="66" t="n">
        <f aca="false">IF(D140="","",ROUND(SQRT(((D140+G140)*O140/100)^2+(J140*(D140+G140)*0.07717)^2),0))</f>
        <v>74</v>
      </c>
      <c r="U140" s="32"/>
    </row>
    <row r="141" customFormat="false" ht="15" hidden="false" customHeight="false" outlineLevel="0" collapsed="false">
      <c r="A141" s="32" t="s">
        <v>256</v>
      </c>
      <c r="B141" s="32" t="s">
        <v>353</v>
      </c>
      <c r="C141" s="32" t="s">
        <v>354</v>
      </c>
      <c r="D141" s="66" t="n">
        <v>925</v>
      </c>
      <c r="E141" s="66" t="n">
        <v>928</v>
      </c>
      <c r="F141" s="75" t="n">
        <f aca="false">IF(E141="","",D141-E141)</f>
        <v>-3</v>
      </c>
      <c r="G141" s="66" t="n">
        <v>1011</v>
      </c>
      <c r="H141" s="66" t="n">
        <v>988</v>
      </c>
      <c r="I141" s="75" t="n">
        <f aca="false">IF(H141="","",G141-H141)</f>
        <v>23</v>
      </c>
      <c r="J141" s="47" t="n">
        <f aca="false">IF(OR(D141="",D141+G141=0),"",D141/(D141+G141))</f>
        <v>0.477789256198347</v>
      </c>
      <c r="K141" s="47" t="n">
        <f aca="false">IF(E141="","",E141/(E141+H141))</f>
        <v>0.484342379958246</v>
      </c>
      <c r="L141" s="76" t="n">
        <f aca="false">IF(OR(K141="",J141=""),"",(J141-K141)*100)</f>
        <v>-0.655312375989925</v>
      </c>
      <c r="M141" s="36" t="n">
        <v>2.22613714561083</v>
      </c>
      <c r="N141" s="36" t="n">
        <v>1.31829577635135</v>
      </c>
      <c r="O141" s="36" t="n">
        <f aca="false">SQRT(M141^2+N141^2)</f>
        <v>2.58719739196957</v>
      </c>
      <c r="P141" s="47" t="n">
        <f aca="false">IF(J141="","",MAX(0,J141-1.96*O141/100))</f>
        <v>0.427080187315744</v>
      </c>
      <c r="Q141" s="47" t="n">
        <f aca="false">IF(J141="","",MIN(1,J141+1.96*O141/100))</f>
        <v>0.528498325080951</v>
      </c>
      <c r="R141" s="32" t="str">
        <f aca="false">IF(L141="","",IF(ABS(L141)&lt;=O141,"Yes","No"))</f>
        <v>Yes</v>
      </c>
      <c r="S141" s="32" t="str">
        <f aca="false">IF(L141="","",IF(ABS(L141)&lt;=1.96*O141,"Yes","No"))</f>
        <v>Yes</v>
      </c>
      <c r="T141" s="66" t="n">
        <f aca="false">IF(D141="","",ROUND(SQRT(((D141+G141)*O141/100)^2+(J141*(D141+G141)*0.07717)^2),0))</f>
        <v>87</v>
      </c>
      <c r="U141" s="32"/>
    </row>
    <row r="142" customFormat="false" ht="15" hidden="false" customHeight="false" outlineLevel="0" collapsed="false">
      <c r="A142" s="32" t="s">
        <v>256</v>
      </c>
      <c r="B142" s="32" t="s">
        <v>353</v>
      </c>
      <c r="C142" s="32" t="s">
        <v>355</v>
      </c>
      <c r="D142" s="66" t="n">
        <v>1123</v>
      </c>
      <c r="E142" s="66" t="n">
        <v>1082</v>
      </c>
      <c r="F142" s="75" t="n">
        <f aca="false">IF(E142="","",D142-E142)</f>
        <v>41</v>
      </c>
      <c r="G142" s="66" t="n">
        <v>1132</v>
      </c>
      <c r="H142" s="66" t="n">
        <v>1101</v>
      </c>
      <c r="I142" s="75" t="n">
        <f aca="false">IF(H142="","",G142-H142)</f>
        <v>31</v>
      </c>
      <c r="J142" s="47" t="n">
        <f aca="false">IF(OR(D142="",D142+G142=0),"",D142/(D142+G142))</f>
        <v>0.4980044345898</v>
      </c>
      <c r="K142" s="47" t="n">
        <f aca="false">IF(E142="","",E142/(E142+H142))</f>
        <v>0.495648190563445</v>
      </c>
      <c r="L142" s="76" t="n">
        <f aca="false">IF(OR(K142="",J142=""),"",(J142-K142)*100)</f>
        <v>0.235624402635565</v>
      </c>
      <c r="M142" s="36" t="n">
        <v>2.22613714561083</v>
      </c>
      <c r="N142" s="36" t="n">
        <v>1.31829577635135</v>
      </c>
      <c r="O142" s="36" t="n">
        <f aca="false">SQRT(M142^2+N142^2)</f>
        <v>2.58719739196957</v>
      </c>
      <c r="P142" s="47" t="n">
        <f aca="false">IF(J142="","",MAX(0,J142-1.96*O142/100))</f>
        <v>0.447295365707197</v>
      </c>
      <c r="Q142" s="47" t="n">
        <f aca="false">IF(J142="","",MIN(1,J142+1.96*O142/100))</f>
        <v>0.548713503472404</v>
      </c>
      <c r="R142" s="32" t="str">
        <f aca="false">IF(L142="","",IF(ABS(L142)&lt;=O142,"Yes","No"))</f>
        <v>Yes</v>
      </c>
      <c r="S142" s="32" t="str">
        <f aca="false">IF(L142="","",IF(ABS(L142)&lt;=1.96*O142,"Yes","No"))</f>
        <v>Yes</v>
      </c>
      <c r="T142" s="66" t="n">
        <f aca="false">IF(D142="","",ROUND(SQRT(((D142+G142)*O142/100)^2+(J142*(D142+G142)*0.07717)^2),0))</f>
        <v>104</v>
      </c>
      <c r="U142" s="32"/>
    </row>
    <row r="143" customFormat="false" ht="15" hidden="false" customHeight="false" outlineLevel="0" collapsed="false">
      <c r="A143" s="32" t="s">
        <v>256</v>
      </c>
      <c r="B143" s="32" t="s">
        <v>353</v>
      </c>
      <c r="C143" s="32" t="s">
        <v>356</v>
      </c>
      <c r="D143" s="66" t="n">
        <v>1837</v>
      </c>
      <c r="E143" s="66" t="n">
        <v>1799</v>
      </c>
      <c r="F143" s="75" t="n">
        <f aca="false">IF(E143="","",D143-E143)</f>
        <v>38</v>
      </c>
      <c r="G143" s="66" t="n">
        <v>1878</v>
      </c>
      <c r="H143" s="66" t="n">
        <v>1810</v>
      </c>
      <c r="I143" s="75" t="n">
        <f aca="false">IF(H143="","",G143-H143)</f>
        <v>68</v>
      </c>
      <c r="J143" s="47" t="n">
        <f aca="false">IF(OR(D143="",D143+G143=0),"",D143/(D143+G143))</f>
        <v>0.494481830417227</v>
      </c>
      <c r="K143" s="47" t="n">
        <f aca="false">IF(E143="","",E143/(E143+H143))</f>
        <v>0.498476032141868</v>
      </c>
      <c r="L143" s="76" t="n">
        <f aca="false">IF(OR(K143="",J143=""),"",(J143-K143)*100)</f>
        <v>-0.39942017246401</v>
      </c>
      <c r="M143" s="36" t="n">
        <v>2.22613714561083</v>
      </c>
      <c r="N143" s="36" t="n">
        <v>1.31829577635135</v>
      </c>
      <c r="O143" s="36" t="n">
        <f aca="false">SQRT(M143^2+N143^2)</f>
        <v>2.58719739196957</v>
      </c>
      <c r="P143" s="47" t="n">
        <f aca="false">IF(J143="","",MAX(0,J143-1.96*O143/100))</f>
        <v>0.443772761534624</v>
      </c>
      <c r="Q143" s="47" t="n">
        <f aca="false">IF(J143="","",MIN(1,J143+1.96*O143/100))</f>
        <v>0.545190899299831</v>
      </c>
      <c r="R143" s="32" t="str">
        <f aca="false">IF(L143="","",IF(ABS(L143)&lt;=O143,"Yes","No"))</f>
        <v>Yes</v>
      </c>
      <c r="S143" s="32" t="str">
        <f aca="false">IF(L143="","",IF(ABS(L143)&lt;=1.96*O143,"Yes","No"))</f>
        <v>Yes</v>
      </c>
      <c r="T143" s="66" t="n">
        <f aca="false">IF(D143="","",ROUND(SQRT(((D143+G143)*O143/100)^2+(J143*(D143+G143)*0.07717)^2),0))</f>
        <v>171</v>
      </c>
      <c r="U143" s="32"/>
    </row>
    <row r="144" customFormat="false" ht="15" hidden="false" customHeight="false" outlineLevel="0" collapsed="false">
      <c r="A144" s="32" t="s">
        <v>256</v>
      </c>
      <c r="B144" s="32" t="s">
        <v>353</v>
      </c>
      <c r="C144" s="32" t="s">
        <v>357</v>
      </c>
      <c r="D144" s="66" t="n">
        <v>928</v>
      </c>
      <c r="E144" s="66" t="n">
        <v>906</v>
      </c>
      <c r="F144" s="75" t="n">
        <f aca="false">IF(E144="","",D144-E144)</f>
        <v>22</v>
      </c>
      <c r="G144" s="66" t="n">
        <v>962</v>
      </c>
      <c r="H144" s="66" t="n">
        <v>980</v>
      </c>
      <c r="I144" s="75" t="n">
        <f aca="false">IF(H144="","",G144-H144)</f>
        <v>-18</v>
      </c>
      <c r="J144" s="47" t="n">
        <f aca="false">IF(OR(D144="",D144+G144=0),"",D144/(D144+G144))</f>
        <v>0.491005291005291</v>
      </c>
      <c r="K144" s="47" t="n">
        <f aca="false">IF(E144="","",E144/(E144+H144))</f>
        <v>0.480381760339343</v>
      </c>
      <c r="L144" s="76" t="n">
        <f aca="false">IF(OR(K144="",J144=""),"",(J144-K144)*100)</f>
        <v>1.06235306659485</v>
      </c>
      <c r="M144" s="36" t="n">
        <v>2.22613714561083</v>
      </c>
      <c r="N144" s="36" t="n">
        <v>1.31829577635135</v>
      </c>
      <c r="O144" s="36" t="n">
        <f aca="false">SQRT(M144^2+N144^2)</f>
        <v>2.58719739196957</v>
      </c>
      <c r="P144" s="47" t="n">
        <f aca="false">IF(J144="","",MAX(0,J144-1.96*O144/100))</f>
        <v>0.440296222122687</v>
      </c>
      <c r="Q144" s="47" t="n">
        <f aca="false">IF(J144="","",MIN(1,J144+1.96*O144/100))</f>
        <v>0.541714359887895</v>
      </c>
      <c r="R144" s="32" t="str">
        <f aca="false">IF(L144="","",IF(ABS(L144)&lt;=O144,"Yes","No"))</f>
        <v>Yes</v>
      </c>
      <c r="S144" s="32" t="str">
        <f aca="false">IF(L144="","",IF(ABS(L144)&lt;=1.96*O144,"Yes","No"))</f>
        <v>Yes</v>
      </c>
      <c r="T144" s="66" t="n">
        <f aca="false">IF(D144="","",ROUND(SQRT(((D144+G144)*O144/100)^2+(J144*(D144+G144)*0.07717)^2),0))</f>
        <v>87</v>
      </c>
      <c r="U144" s="32"/>
    </row>
    <row r="145" customFormat="false" ht="15" hidden="false" customHeight="false" outlineLevel="0" collapsed="false">
      <c r="A145" s="32" t="s">
        <v>256</v>
      </c>
      <c r="B145" s="32" t="s">
        <v>353</v>
      </c>
      <c r="C145" s="32" t="s">
        <v>358</v>
      </c>
      <c r="D145" s="66" t="n">
        <v>846</v>
      </c>
      <c r="E145" s="66" t="n">
        <v>852</v>
      </c>
      <c r="F145" s="75" t="n">
        <f aca="false">IF(E145="","",D145-E145)</f>
        <v>-6</v>
      </c>
      <c r="G145" s="66" t="n">
        <v>910</v>
      </c>
      <c r="H145" s="66" t="n">
        <v>912</v>
      </c>
      <c r="I145" s="75" t="n">
        <f aca="false">IF(H145="","",G145-H145)</f>
        <v>-2</v>
      </c>
      <c r="J145" s="47" t="n">
        <f aca="false">IF(OR(D145="",D145+G145=0),"",D145/(D145+G145))</f>
        <v>0.481776765375854</v>
      </c>
      <c r="K145" s="47" t="n">
        <f aca="false">IF(E145="","",E145/(E145+H145))</f>
        <v>0.482993197278912</v>
      </c>
      <c r="L145" s="76" t="n">
        <f aca="false">IF(OR(K145="",J145=""),"",(J145-K145)*100)</f>
        <v>-0.121643190305731</v>
      </c>
      <c r="M145" s="36" t="n">
        <v>2.22613714561083</v>
      </c>
      <c r="N145" s="36" t="n">
        <v>1.31829577635135</v>
      </c>
      <c r="O145" s="36" t="n">
        <f aca="false">SQRT(M145^2+N145^2)</f>
        <v>2.58719739196957</v>
      </c>
      <c r="P145" s="47" t="n">
        <f aca="false">IF(J145="","",MAX(0,J145-1.96*O145/100))</f>
        <v>0.431067696493251</v>
      </c>
      <c r="Q145" s="47" t="n">
        <f aca="false">IF(J145="","",MIN(1,J145+1.96*O145/100))</f>
        <v>0.532485834258458</v>
      </c>
      <c r="R145" s="32" t="str">
        <f aca="false">IF(L145="","",IF(ABS(L145)&lt;=O145,"Yes","No"))</f>
        <v>Yes</v>
      </c>
      <c r="S145" s="32" t="str">
        <f aca="false">IF(L145="","",IF(ABS(L145)&lt;=1.96*O145,"Yes","No"))</f>
        <v>Yes</v>
      </c>
      <c r="T145" s="66" t="n">
        <f aca="false">IF(D145="","",ROUND(SQRT(((D145+G145)*O145/100)^2+(J145*(D145+G145)*0.07717)^2),0))</f>
        <v>80</v>
      </c>
      <c r="U145" s="32"/>
    </row>
    <row r="146" customFormat="false" ht="15" hidden="false" customHeight="false" outlineLevel="0" collapsed="false">
      <c r="A146" s="32" t="s">
        <v>256</v>
      </c>
      <c r="B146" s="32" t="s">
        <v>353</v>
      </c>
      <c r="C146" s="32" t="s">
        <v>359</v>
      </c>
      <c r="D146" s="66" t="n">
        <v>662</v>
      </c>
      <c r="E146" s="66" t="n">
        <v>715</v>
      </c>
      <c r="F146" s="75" t="n">
        <f aca="false">IF(E146="","",D146-E146)</f>
        <v>-53</v>
      </c>
      <c r="G146" s="66" t="n">
        <v>727</v>
      </c>
      <c r="H146" s="66" t="n">
        <v>677</v>
      </c>
      <c r="I146" s="75" t="n">
        <f aca="false">IF(H146="","",G146-H146)</f>
        <v>50</v>
      </c>
      <c r="J146" s="47" t="n">
        <f aca="false">IF(OR(D146="",D146+G146=0),"",D146/(D146+G146))</f>
        <v>0.476601871850252</v>
      </c>
      <c r="K146" s="47" t="n">
        <f aca="false">IF(E146="","",E146/(E146+H146))</f>
        <v>0.513649425287356</v>
      </c>
      <c r="L146" s="76" t="n">
        <f aca="false">IF(OR(K146="",J146=""),"",(J146-K146)*100)</f>
        <v>-3.70475534371044</v>
      </c>
      <c r="M146" s="36" t="n">
        <v>2.22613714561083</v>
      </c>
      <c r="N146" s="36" t="n">
        <v>1.31829577635135</v>
      </c>
      <c r="O146" s="36" t="n">
        <f aca="false">SQRT(M146^2+N146^2)</f>
        <v>2.58719739196957</v>
      </c>
      <c r="P146" s="47" t="n">
        <f aca="false">IF(J146="","",MAX(0,J146-1.96*O146/100))</f>
        <v>0.425892802967648</v>
      </c>
      <c r="Q146" s="47" t="n">
        <f aca="false">IF(J146="","",MIN(1,J146+1.96*O146/100))</f>
        <v>0.527310940732856</v>
      </c>
      <c r="R146" s="32" t="str">
        <f aca="false">IF(L146="","",IF(ABS(L146)&lt;=O146,"Yes","No"))</f>
        <v>No</v>
      </c>
      <c r="S146" s="32" t="str">
        <f aca="false">IF(L146="","",IF(ABS(L146)&lt;=1.96*O146,"Yes","No"))</f>
        <v>Yes</v>
      </c>
      <c r="T146" s="66" t="n">
        <f aca="false">IF(D146="","",ROUND(SQRT(((D146+G146)*O146/100)^2+(J146*(D146+G146)*0.07717)^2),0))</f>
        <v>62</v>
      </c>
      <c r="U146" s="32"/>
    </row>
    <row r="147" customFormat="false" ht="15" hidden="false" customHeight="false" outlineLevel="0" collapsed="false">
      <c r="A147" s="32" t="s">
        <v>256</v>
      </c>
      <c r="B147" s="32" t="s">
        <v>353</v>
      </c>
      <c r="C147" s="32" t="s">
        <v>360</v>
      </c>
      <c r="D147" s="66" t="n">
        <v>1588</v>
      </c>
      <c r="E147" s="66" t="n">
        <v>1480</v>
      </c>
      <c r="F147" s="75" t="n">
        <f aca="false">IF(E147="","",D147-E147)</f>
        <v>108</v>
      </c>
      <c r="G147" s="66" t="n">
        <v>1561</v>
      </c>
      <c r="H147" s="66" t="n">
        <v>1588</v>
      </c>
      <c r="I147" s="75" t="n">
        <f aca="false">IF(H147="","",G147-H147)</f>
        <v>-27</v>
      </c>
      <c r="J147" s="47" t="n">
        <f aca="false">IF(OR(D147="",D147+G147=0),"",D147/(D147+G147))</f>
        <v>0.504287075261988</v>
      </c>
      <c r="K147" s="47" t="n">
        <f aca="false">IF(E147="","",E147/(E147+H147))</f>
        <v>0.482398956975228</v>
      </c>
      <c r="L147" s="76" t="n">
        <f aca="false">IF(OR(K147="",J147=""),"",(J147-K147)*100)</f>
        <v>2.18881182867597</v>
      </c>
      <c r="M147" s="36" t="n">
        <v>2.22613714561083</v>
      </c>
      <c r="N147" s="36" t="n">
        <v>1.31829577635135</v>
      </c>
      <c r="O147" s="36" t="n">
        <f aca="false">SQRT(M147^2+N147^2)</f>
        <v>2.58719739196957</v>
      </c>
      <c r="P147" s="47" t="n">
        <f aca="false">IF(J147="","",MAX(0,J147-1.96*O147/100))</f>
        <v>0.453578006379384</v>
      </c>
      <c r="Q147" s="47" t="n">
        <f aca="false">IF(J147="","",MIN(1,J147+1.96*O147/100))</f>
        <v>0.554996144144592</v>
      </c>
      <c r="R147" s="32" t="str">
        <f aca="false">IF(L147="","",IF(ABS(L147)&lt;=O147,"Yes","No"))</f>
        <v>Yes</v>
      </c>
      <c r="S147" s="32" t="str">
        <f aca="false">IF(L147="","",IF(ABS(L147)&lt;=1.96*O147,"Yes","No"))</f>
        <v>Yes</v>
      </c>
      <c r="T147" s="66" t="n">
        <f aca="false">IF(D147="","",ROUND(SQRT(((D147+G147)*O147/100)^2+(J147*(D147+G147)*0.07717)^2),0))</f>
        <v>147</v>
      </c>
      <c r="U147" s="32"/>
    </row>
    <row r="148" customFormat="false" ht="15" hidden="false" customHeight="false" outlineLevel="0" collapsed="false">
      <c r="A148" s="32" t="s">
        <v>256</v>
      </c>
      <c r="B148" s="32" t="s">
        <v>353</v>
      </c>
      <c r="C148" s="32" t="s">
        <v>361</v>
      </c>
      <c r="D148" s="66" t="n">
        <v>880</v>
      </c>
      <c r="E148" s="66" t="n">
        <v>890</v>
      </c>
      <c r="F148" s="75" t="n">
        <f aca="false">IF(E148="","",D148-E148)</f>
        <v>-10</v>
      </c>
      <c r="G148" s="66" t="n">
        <v>809</v>
      </c>
      <c r="H148" s="66" t="n">
        <v>789</v>
      </c>
      <c r="I148" s="75" t="n">
        <f aca="false">IF(H148="","",G148-H148)</f>
        <v>20</v>
      </c>
      <c r="J148" s="47" t="n">
        <f aca="false">IF(OR(D148="",D148+G148=0),"",D148/(D148+G148))</f>
        <v>0.521018354055654</v>
      </c>
      <c r="K148" s="47" t="n">
        <f aca="false">IF(E148="","",E148/(E148+H148))</f>
        <v>0.530077427039905</v>
      </c>
      <c r="L148" s="76" t="n">
        <f aca="false">IF(OR(K148="",J148=""),"",(J148-K148)*100)</f>
        <v>-0.905907298425046</v>
      </c>
      <c r="M148" s="36" t="n">
        <v>2.22613714561083</v>
      </c>
      <c r="N148" s="36" t="n">
        <v>1.31829577635135</v>
      </c>
      <c r="O148" s="36" t="n">
        <f aca="false">SQRT(M148^2+N148^2)</f>
        <v>2.58719739196957</v>
      </c>
      <c r="P148" s="47" t="n">
        <f aca="false">IF(J148="","",MAX(0,J148-1.96*O148/100))</f>
        <v>0.470309285173051</v>
      </c>
      <c r="Q148" s="47" t="n">
        <f aca="false">IF(J148="","",MIN(1,J148+1.96*O148/100))</f>
        <v>0.571727422938258</v>
      </c>
      <c r="R148" s="32" t="str">
        <f aca="false">IF(L148="","",IF(ABS(L148)&lt;=O148,"Yes","No"))</f>
        <v>Yes</v>
      </c>
      <c r="S148" s="32" t="str">
        <f aca="false">IF(L148="","",IF(ABS(L148)&lt;=1.96*O148,"Yes","No"))</f>
        <v>Yes</v>
      </c>
      <c r="T148" s="66" t="n">
        <f aca="false">IF(D148="","",ROUND(SQRT(((D148+G148)*O148/100)^2+(J148*(D148+G148)*0.07717)^2),0))</f>
        <v>81</v>
      </c>
      <c r="U148" s="32"/>
    </row>
    <row r="149" customFormat="false" ht="15" hidden="false" customHeight="false" outlineLevel="0" collapsed="false">
      <c r="A149" s="32" t="s">
        <v>256</v>
      </c>
      <c r="B149" s="32" t="s">
        <v>353</v>
      </c>
      <c r="C149" s="32" t="s">
        <v>362</v>
      </c>
      <c r="D149" s="66" t="n">
        <v>796</v>
      </c>
      <c r="E149" s="66" t="n">
        <v>817</v>
      </c>
      <c r="F149" s="75" t="n">
        <f aca="false">IF(E149="","",D149-E149)</f>
        <v>-21</v>
      </c>
      <c r="G149" s="66" t="n">
        <v>787</v>
      </c>
      <c r="H149" s="66" t="n">
        <v>798</v>
      </c>
      <c r="I149" s="75" t="n">
        <f aca="false">IF(H149="","",G149-H149)</f>
        <v>-11</v>
      </c>
      <c r="J149" s="47" t="n">
        <f aca="false">IF(OR(D149="",D149+G149=0),"",D149/(D149+G149))</f>
        <v>0.502842703727101</v>
      </c>
      <c r="K149" s="47" t="n">
        <f aca="false">IF(E149="","",E149/(E149+H149))</f>
        <v>0.505882352941176</v>
      </c>
      <c r="L149" s="76" t="n">
        <f aca="false">IF(OR(K149="",J149=""),"",(J149-K149)*100)</f>
        <v>-0.303964921407596</v>
      </c>
      <c r="M149" s="36" t="n">
        <v>2.22613714561083</v>
      </c>
      <c r="N149" s="36" t="n">
        <v>1.31829577635135</v>
      </c>
      <c r="O149" s="36" t="n">
        <f aca="false">SQRT(M149^2+N149^2)</f>
        <v>2.58719739196957</v>
      </c>
      <c r="P149" s="47" t="n">
        <f aca="false">IF(J149="","",MAX(0,J149-1.96*O149/100))</f>
        <v>0.452133634844497</v>
      </c>
      <c r="Q149" s="47" t="n">
        <f aca="false">IF(J149="","",MIN(1,J149+1.96*O149/100))</f>
        <v>0.553551772609704</v>
      </c>
      <c r="R149" s="32" t="str">
        <f aca="false">IF(L149="","",IF(ABS(L149)&lt;=O149,"Yes","No"))</f>
        <v>Yes</v>
      </c>
      <c r="S149" s="32" t="str">
        <f aca="false">IF(L149="","",IF(ABS(L149)&lt;=1.96*O149,"Yes","No"))</f>
        <v>Yes</v>
      </c>
      <c r="T149" s="66" t="n">
        <f aca="false">IF(D149="","",ROUND(SQRT(((D149+G149)*O149/100)^2+(J149*(D149+G149)*0.07717)^2),0))</f>
        <v>74</v>
      </c>
      <c r="U149" s="32"/>
    </row>
    <row r="150" customFormat="false" ht="15" hidden="false" customHeight="false" outlineLevel="0" collapsed="false">
      <c r="A150" s="32" t="s">
        <v>256</v>
      </c>
      <c r="B150" s="32" t="s">
        <v>353</v>
      </c>
      <c r="C150" s="32" t="s">
        <v>363</v>
      </c>
      <c r="D150" s="66" t="n">
        <v>554</v>
      </c>
      <c r="E150" s="66" t="n">
        <v>552</v>
      </c>
      <c r="F150" s="75" t="n">
        <f aca="false">IF(E150="","",D150-E150)</f>
        <v>2</v>
      </c>
      <c r="G150" s="66" t="n">
        <v>558</v>
      </c>
      <c r="H150" s="66" t="n">
        <v>556</v>
      </c>
      <c r="I150" s="75" t="n">
        <f aca="false">IF(H150="","",G150-H150)</f>
        <v>2</v>
      </c>
      <c r="J150" s="47" t="n">
        <f aca="false">IF(OR(D150="",D150+G150=0),"",D150/(D150+G150))</f>
        <v>0.498201438848921</v>
      </c>
      <c r="K150" s="47" t="n">
        <f aca="false">IF(E150="","",E150/(E150+H150))</f>
        <v>0.498194945848375</v>
      </c>
      <c r="L150" s="76" t="n">
        <f aca="false">IF(OR(K150="",J150=""),"",(J150-K150)*100)</f>
        <v>0.000649300054544888</v>
      </c>
      <c r="M150" s="36" t="n">
        <v>2.23866533453518</v>
      </c>
      <c r="N150" s="36" t="n">
        <v>1.31829577635135</v>
      </c>
      <c r="O150" s="36" t="n">
        <f aca="false">SQRT(M150^2+N150^2)</f>
        <v>2.59798503344329</v>
      </c>
      <c r="P150" s="47" t="n">
        <f aca="false">IF(J150="","",MAX(0,J150-1.96*O150/100))</f>
        <v>0.447280932193432</v>
      </c>
      <c r="Q150" s="47" t="n">
        <f aca="false">IF(J150="","",MIN(1,J150+1.96*O150/100))</f>
        <v>0.549121945504409</v>
      </c>
      <c r="R150" s="32" t="str">
        <f aca="false">IF(L150="","",IF(ABS(L150)&lt;=O150,"Yes","No"))</f>
        <v>Yes</v>
      </c>
      <c r="S150" s="32" t="str">
        <f aca="false">IF(L150="","",IF(ABS(L150)&lt;=1.96*O150,"Yes","No"))</f>
        <v>Yes</v>
      </c>
      <c r="T150" s="66" t="n">
        <f aca="false">IF(D150="","",ROUND(SQRT(((D150+G150)*O150/100)^2+(J150*(D150+G150)*0.09272)^2),0))</f>
        <v>59</v>
      </c>
      <c r="U150" s="32"/>
    </row>
    <row r="151" customFormat="false" ht="15" hidden="false" customHeight="false" outlineLevel="0" collapsed="false">
      <c r="A151" s="32" t="s">
        <v>256</v>
      </c>
      <c r="B151" s="32" t="s">
        <v>364</v>
      </c>
      <c r="C151" s="32" t="s">
        <v>364</v>
      </c>
      <c r="D151" s="66" t="n">
        <v>936</v>
      </c>
      <c r="E151" s="66" t="n">
        <v>985</v>
      </c>
      <c r="F151" s="75" t="n">
        <f aca="false">IF(E151="","",D151-E151)</f>
        <v>-49</v>
      </c>
      <c r="G151" s="66" t="n">
        <v>1670</v>
      </c>
      <c r="H151" s="66" t="n">
        <v>1586</v>
      </c>
      <c r="I151" s="75" t="n">
        <f aca="false">IF(H151="","",G151-H151)</f>
        <v>84</v>
      </c>
      <c r="J151" s="47" t="n">
        <f aca="false">IF(OR(D151="",D151+G151=0),"",D151/(D151+G151))</f>
        <v>0.359171143514966</v>
      </c>
      <c r="K151" s="47" t="n">
        <f aca="false">IF(E151="","",E151/(E151+H151))</f>
        <v>0.383119408790354</v>
      </c>
      <c r="L151" s="76" t="n">
        <f aca="false">IF(OR(K151="",J151=""),"",(J151-K151)*100)</f>
        <v>-2.39482652753885</v>
      </c>
      <c r="M151" s="36" t="n">
        <v>2.22613714561083</v>
      </c>
      <c r="N151" s="36" t="n">
        <v>1.31829577635135</v>
      </c>
      <c r="O151" s="36" t="n">
        <f aca="false">SQRT(M151^2+N151^2)</f>
        <v>2.58719739196957</v>
      </c>
      <c r="P151" s="47" t="n">
        <f aca="false">IF(J151="","",MAX(0,J151-1.96*O151/100))</f>
        <v>0.308462074632362</v>
      </c>
      <c r="Q151" s="47" t="n">
        <f aca="false">IF(J151="","",MIN(1,J151+1.96*O151/100))</f>
        <v>0.409880212397569</v>
      </c>
      <c r="R151" s="32" t="str">
        <f aca="false">IF(L151="","",IF(ABS(L151)&lt;=O151,"Yes","No"))</f>
        <v>Yes</v>
      </c>
      <c r="S151" s="32" t="str">
        <f aca="false">IF(L151="","",IF(ABS(L151)&lt;=1.96*O151,"Yes","No"))</f>
        <v>Yes</v>
      </c>
      <c r="T151" s="66" t="n">
        <f aca="false">IF(D151="","",ROUND(SQRT(((D151+G151)*O151/100)^2+(J151*(D151+G151)*0.07717)^2),0))</f>
        <v>99</v>
      </c>
      <c r="U151" s="32"/>
    </row>
    <row r="152" customFormat="false" ht="15" hidden="false" customHeight="false" outlineLevel="0" collapsed="false">
      <c r="A152" s="32" t="s">
        <v>256</v>
      </c>
      <c r="B152" s="32" t="s">
        <v>365</v>
      </c>
      <c r="C152" s="32" t="s">
        <v>365</v>
      </c>
      <c r="D152" s="66" t="n">
        <v>544</v>
      </c>
      <c r="E152" s="66" t="n">
        <v>543</v>
      </c>
      <c r="F152" s="75" t="n">
        <f aca="false">IF(E152="","",D152-E152)</f>
        <v>1</v>
      </c>
      <c r="G152" s="66" t="n">
        <v>1020</v>
      </c>
      <c r="H152" s="66" t="n">
        <v>990</v>
      </c>
      <c r="I152" s="75" t="n">
        <f aca="false">IF(H152="","",G152-H152)</f>
        <v>30</v>
      </c>
      <c r="J152" s="47" t="n">
        <f aca="false">IF(OR(D152="",D152+G152=0),"",D152/(D152+G152))</f>
        <v>0.347826086956522</v>
      </c>
      <c r="K152" s="47" t="n">
        <f aca="false">IF(E152="","",E152/(E152+H152))</f>
        <v>0.354207436399217</v>
      </c>
      <c r="L152" s="76" t="n">
        <f aca="false">IF(OR(K152="",J152=""),"",(J152-K152)*100)</f>
        <v>-0.638134944269547</v>
      </c>
      <c r="M152" s="36" t="n">
        <v>2.22613714561083</v>
      </c>
      <c r="N152" s="36" t="n">
        <v>1.31829577635135</v>
      </c>
      <c r="O152" s="36" t="n">
        <f aca="false">SQRT(M152^2+N152^2)</f>
        <v>2.58719739196957</v>
      </c>
      <c r="P152" s="47" t="n">
        <f aca="false">IF(J152="","",MAX(0,J152-1.96*O152/100))</f>
        <v>0.297117018073918</v>
      </c>
      <c r="Q152" s="47" t="n">
        <f aca="false">IF(J152="","",MIN(1,J152+1.96*O152/100))</f>
        <v>0.398535155839125</v>
      </c>
      <c r="R152" s="32" t="str">
        <f aca="false">IF(L152="","",IF(ABS(L152)&lt;=O152,"Yes","No"))</f>
        <v>Yes</v>
      </c>
      <c r="S152" s="32" t="str">
        <f aca="false">IF(L152="","",IF(ABS(L152)&lt;=1.96*O152,"Yes","No"))</f>
        <v>Yes</v>
      </c>
      <c r="T152" s="66" t="n">
        <f aca="false">IF(D152="","",ROUND(SQRT(((D152+G152)*O152/100)^2+(J152*(D152+G152)*0.07717)^2),0))</f>
        <v>58</v>
      </c>
      <c r="U152" s="32"/>
    </row>
    <row r="153" customFormat="false" ht="15" hidden="false" customHeight="false" outlineLevel="0" collapsed="false">
      <c r="A153" s="32" t="s">
        <v>256</v>
      </c>
      <c r="B153" s="32" t="s">
        <v>366</v>
      </c>
      <c r="C153" s="32" t="s">
        <v>367</v>
      </c>
      <c r="D153" s="66" t="n">
        <v>179</v>
      </c>
      <c r="E153" s="66" t="n">
        <v>181</v>
      </c>
      <c r="F153" s="75" t="n">
        <f aca="false">IF(E153="","",D153-E153)</f>
        <v>-2</v>
      </c>
      <c r="G153" s="66" t="n">
        <v>500</v>
      </c>
      <c r="H153" s="66" t="n">
        <v>482</v>
      </c>
      <c r="I153" s="75" t="n">
        <f aca="false">IF(H153="","",G153-H153)</f>
        <v>18</v>
      </c>
      <c r="J153" s="47" t="n">
        <f aca="false">IF(OR(D153="",D153+G153=0),"",D153/(D153+G153))</f>
        <v>0.263622974963181</v>
      </c>
      <c r="K153" s="47" t="n">
        <f aca="false">IF(E153="","",E153/(E153+H153))</f>
        <v>0.273001508295626</v>
      </c>
      <c r="L153" s="76" t="n">
        <f aca="false">IF(OR(K153="",J153=""),"",(J153-K153)*100)</f>
        <v>-0.937853333244476</v>
      </c>
      <c r="M153" s="36" t="n">
        <v>3.04685455008716</v>
      </c>
      <c r="N153" s="36" t="n">
        <v>1.31829577635135</v>
      </c>
      <c r="O153" s="36" t="n">
        <f aca="false">SQRT(M153^2+N153^2)</f>
        <v>3.31982324880899</v>
      </c>
      <c r="P153" s="47" t="n">
        <f aca="false">IF(J153="","",MAX(0,J153-1.96*O153/100))</f>
        <v>0.198554439286525</v>
      </c>
      <c r="Q153" s="47" t="n">
        <f aca="false">IF(J153="","",MIN(1,J153+1.96*O153/100))</f>
        <v>0.328691510639837</v>
      </c>
      <c r="R153" s="32" t="str">
        <f aca="false">IF(L153="","",IF(ABS(L153)&lt;=O153,"Yes","No"))</f>
        <v>Yes</v>
      </c>
      <c r="S153" s="32" t="str">
        <f aca="false">IF(L153="","",IF(ABS(L153)&lt;=1.96*O153,"Yes","No"))</f>
        <v>Yes</v>
      </c>
      <c r="T153" s="66" t="n">
        <f aca="false">IF(D153="","",ROUND(SQRT(((D153+G153)*O153/100)^2+(J153*(D153+G153)*0.14577)^2),0))</f>
        <v>34</v>
      </c>
      <c r="U153" s="32"/>
    </row>
    <row r="154" customFormat="false" ht="15" hidden="false" customHeight="false" outlineLevel="0" collapsed="false">
      <c r="A154" s="32" t="s">
        <v>256</v>
      </c>
      <c r="B154" s="32" t="s">
        <v>366</v>
      </c>
      <c r="C154" s="32" t="s">
        <v>368</v>
      </c>
      <c r="D154" s="66" t="n">
        <v>140</v>
      </c>
      <c r="E154" s="66" t="n">
        <v>147</v>
      </c>
      <c r="F154" s="75" t="n">
        <f aca="false">IF(E154="","",D154-E154)</f>
        <v>-7</v>
      </c>
      <c r="G154" s="66" t="n">
        <v>321</v>
      </c>
      <c r="H154" s="66" t="n">
        <v>314</v>
      </c>
      <c r="I154" s="75" t="n">
        <f aca="false">IF(H154="","",G154-H154)</f>
        <v>7</v>
      </c>
      <c r="J154" s="47" t="n">
        <f aca="false">IF(OR(D154="",D154+G154=0),"",D154/(D154+G154))</f>
        <v>0.303687635574837</v>
      </c>
      <c r="K154" s="47" t="n">
        <f aca="false">IF(E154="","",E154/(E154+H154))</f>
        <v>0.318872017353579</v>
      </c>
      <c r="L154" s="76" t="n">
        <f aca="false">IF(OR(K154="",J154=""),"",(J154-K154)*100)</f>
        <v>-1.51843817787419</v>
      </c>
      <c r="M154" s="36" t="n">
        <v>3.04685455008716</v>
      </c>
      <c r="N154" s="36" t="n">
        <v>1.31829577635135</v>
      </c>
      <c r="O154" s="36" t="n">
        <f aca="false">SQRT(M154^2+N154^2)</f>
        <v>3.31982324880899</v>
      </c>
      <c r="P154" s="47" t="n">
        <f aca="false">IF(J154="","",MAX(0,J154-1.96*O154/100))</f>
        <v>0.238619099898181</v>
      </c>
      <c r="Q154" s="47" t="n">
        <f aca="false">IF(J154="","",MIN(1,J154+1.96*O154/100))</f>
        <v>0.368756171251494</v>
      </c>
      <c r="R154" s="32" t="str">
        <f aca="false">IF(L154="","",IF(ABS(L154)&lt;=O154,"Yes","No"))</f>
        <v>Yes</v>
      </c>
      <c r="S154" s="32" t="str">
        <f aca="false">IF(L154="","",IF(ABS(L154)&lt;=1.96*O154,"Yes","No"))</f>
        <v>Yes</v>
      </c>
      <c r="T154" s="66" t="n">
        <f aca="false">IF(D154="","",ROUND(SQRT(((D154+G154)*O154/100)^2+(J154*(D154+G154)*0.14577)^2),0))</f>
        <v>26</v>
      </c>
      <c r="U154" s="32"/>
    </row>
    <row r="155" customFormat="false" ht="15" hidden="false" customHeight="false" outlineLevel="0" collapsed="false">
      <c r="A155" s="32" t="s">
        <v>256</v>
      </c>
      <c r="B155" s="32" t="s">
        <v>366</v>
      </c>
      <c r="C155" s="32" t="s">
        <v>369</v>
      </c>
      <c r="D155" s="66" t="n">
        <v>519</v>
      </c>
      <c r="E155" s="66" t="n">
        <v>522</v>
      </c>
      <c r="F155" s="75" t="n">
        <f aca="false">IF(E155="","",D155-E155)</f>
        <v>-3</v>
      </c>
      <c r="G155" s="66" t="n">
        <v>1046</v>
      </c>
      <c r="H155" s="66" t="n">
        <v>1060</v>
      </c>
      <c r="I155" s="75" t="n">
        <f aca="false">IF(H155="","",G155-H155)</f>
        <v>-14</v>
      </c>
      <c r="J155" s="47" t="n">
        <f aca="false">IF(OR(D155="",D155+G155=0),"",D155/(D155+G155))</f>
        <v>0.331629392971246</v>
      </c>
      <c r="K155" s="47" t="n">
        <f aca="false">IF(E155="","",E155/(E155+H155))</f>
        <v>0.329962073324905</v>
      </c>
      <c r="L155" s="76" t="n">
        <f aca="false">IF(OR(K155="",J155=""),"",(J155-K155)*100)</f>
        <v>0.166731964634081</v>
      </c>
      <c r="M155" s="36" t="n">
        <v>2.22613714561083</v>
      </c>
      <c r="N155" s="36" t="n">
        <v>1.31829577635135</v>
      </c>
      <c r="O155" s="36" t="n">
        <f aca="false">SQRT(M155^2+N155^2)</f>
        <v>2.58719739196957</v>
      </c>
      <c r="P155" s="47" t="n">
        <f aca="false">IF(J155="","",MAX(0,J155-1.96*O155/100))</f>
        <v>0.280920324088642</v>
      </c>
      <c r="Q155" s="47" t="n">
        <f aca="false">IF(J155="","",MIN(1,J155+1.96*O155/100))</f>
        <v>0.38233846185385</v>
      </c>
      <c r="R155" s="32" t="str">
        <f aca="false">IF(L155="","",IF(ABS(L155)&lt;=O155,"Yes","No"))</f>
        <v>Yes</v>
      </c>
      <c r="S155" s="32" t="str">
        <f aca="false">IF(L155="","",IF(ABS(L155)&lt;=1.96*O155,"Yes","No"))</f>
        <v>Yes</v>
      </c>
      <c r="T155" s="66" t="n">
        <f aca="false">IF(D155="","",ROUND(SQRT(((D155+G155)*O155/100)^2+(J155*(D155+G155)*0.07717)^2),0))</f>
        <v>57</v>
      </c>
      <c r="U155" s="32"/>
    </row>
    <row r="156" customFormat="false" ht="15" hidden="false" customHeight="false" outlineLevel="0" collapsed="false">
      <c r="A156" s="32" t="s">
        <v>256</v>
      </c>
      <c r="B156" s="32" t="s">
        <v>370</v>
      </c>
      <c r="C156" s="32" t="s">
        <v>370</v>
      </c>
      <c r="D156" s="66" t="n">
        <v>981</v>
      </c>
      <c r="E156" s="66" t="n">
        <v>980</v>
      </c>
      <c r="F156" s="75" t="n">
        <f aca="false">IF(E156="","",D156-E156)</f>
        <v>1</v>
      </c>
      <c r="G156" s="66" t="n">
        <v>919</v>
      </c>
      <c r="H156" s="66" t="n">
        <v>872</v>
      </c>
      <c r="I156" s="75" t="n">
        <f aca="false">IF(H156="","",G156-H156)</f>
        <v>47</v>
      </c>
      <c r="J156" s="47" t="n">
        <f aca="false">IF(OR(D156="",D156+G156=0),"",D156/(D156+G156))</f>
        <v>0.516315789473684</v>
      </c>
      <c r="K156" s="47" t="n">
        <f aca="false">IF(E156="","",E156/(E156+H156))</f>
        <v>0.529157667386609</v>
      </c>
      <c r="L156" s="76" t="n">
        <f aca="false">IF(OR(K156="",J156=""),"",(J156-K156)*100)</f>
        <v>-1.28418779129249</v>
      </c>
      <c r="M156" s="36" t="n">
        <v>2.22613714561083</v>
      </c>
      <c r="N156" s="36" t="n">
        <v>1.31829577635135</v>
      </c>
      <c r="O156" s="36" t="n">
        <f aca="false">SQRT(M156^2+N156^2)</f>
        <v>2.58719739196957</v>
      </c>
      <c r="P156" s="47" t="n">
        <f aca="false">IF(J156="","",MAX(0,J156-1.96*O156/100))</f>
        <v>0.465606720591081</v>
      </c>
      <c r="Q156" s="47" t="n">
        <f aca="false">IF(J156="","",MIN(1,J156+1.96*O156/100))</f>
        <v>0.567024858356288</v>
      </c>
      <c r="R156" s="32" t="str">
        <f aca="false">IF(L156="","",IF(ABS(L156)&lt;=O156,"Yes","No"))</f>
        <v>Yes</v>
      </c>
      <c r="S156" s="32" t="str">
        <f aca="false">IF(L156="","",IF(ABS(L156)&lt;=1.96*O156,"Yes","No"))</f>
        <v>Yes</v>
      </c>
      <c r="T156" s="66" t="n">
        <f aca="false">IF(D156="","",ROUND(SQRT(((D156+G156)*O156/100)^2+(J156*(D156+G156)*0.07717)^2),0))</f>
        <v>90</v>
      </c>
      <c r="U156" s="32"/>
    </row>
    <row r="157" customFormat="false" ht="15" hidden="false" customHeight="false" outlineLevel="0" collapsed="false">
      <c r="A157" s="32" t="s">
        <v>256</v>
      </c>
      <c r="B157" s="32" t="s">
        <v>371</v>
      </c>
      <c r="C157" s="32" t="s">
        <v>372</v>
      </c>
      <c r="D157" s="66" t="n">
        <v>973</v>
      </c>
      <c r="E157" s="66" t="n">
        <v>1010</v>
      </c>
      <c r="F157" s="75" t="n">
        <f aca="false">IF(E157="","",D157-E157)</f>
        <v>-37</v>
      </c>
      <c r="G157" s="66" t="n">
        <v>1388</v>
      </c>
      <c r="H157" s="66" t="n">
        <v>1334</v>
      </c>
      <c r="I157" s="75" t="n">
        <f aca="false">IF(H157="","",G157-H157)</f>
        <v>54</v>
      </c>
      <c r="J157" s="47" t="n">
        <f aca="false">IF(OR(D157="",D157+G157=0),"",D157/(D157+G157))</f>
        <v>0.412113511224058</v>
      </c>
      <c r="K157" s="47" t="n">
        <f aca="false">IF(E157="","",E157/(E157+H157))</f>
        <v>0.430887372013652</v>
      </c>
      <c r="L157" s="76" t="n">
        <f aca="false">IF(OR(K157="",J157=""),"",(J157-K157)*100)</f>
        <v>-1.87738607895943</v>
      </c>
      <c r="M157" s="36" t="n">
        <v>2.22613714561083</v>
      </c>
      <c r="N157" s="36" t="n">
        <v>1.31829577635135</v>
      </c>
      <c r="O157" s="36" t="n">
        <f aca="false">SQRT(M157^2+N157^2)</f>
        <v>2.58719739196957</v>
      </c>
      <c r="P157" s="47" t="n">
        <f aca="false">IF(J157="","",MAX(0,J157-1.96*O157/100))</f>
        <v>0.361404442341454</v>
      </c>
      <c r="Q157" s="47" t="n">
        <f aca="false">IF(J157="","",MIN(1,J157+1.96*O157/100))</f>
        <v>0.462822580106661</v>
      </c>
      <c r="R157" s="32" t="str">
        <f aca="false">IF(L157="","",IF(ABS(L157)&lt;=O157,"Yes","No"))</f>
        <v>Yes</v>
      </c>
      <c r="S157" s="32" t="str">
        <f aca="false">IF(L157="","",IF(ABS(L157)&lt;=1.96*O157,"Yes","No"))</f>
        <v>Yes</v>
      </c>
      <c r="T157" s="66" t="n">
        <f aca="false">IF(D157="","",ROUND(SQRT(((D157+G157)*O157/100)^2+(J157*(D157+G157)*0.07717)^2),0))</f>
        <v>97</v>
      </c>
      <c r="U157" s="32"/>
    </row>
    <row r="158" customFormat="false" ht="15" hidden="false" customHeight="false" outlineLevel="0" collapsed="false">
      <c r="A158" s="32" t="s">
        <v>256</v>
      </c>
      <c r="B158" s="32" t="s">
        <v>371</v>
      </c>
      <c r="C158" s="32" t="s">
        <v>373</v>
      </c>
      <c r="D158" s="66" t="n">
        <v>867</v>
      </c>
      <c r="E158" s="66" t="n">
        <v>860</v>
      </c>
      <c r="F158" s="75" t="n">
        <f aca="false">IF(E158="","",D158-E158)</f>
        <v>7</v>
      </c>
      <c r="G158" s="66" t="n">
        <v>1355</v>
      </c>
      <c r="H158" s="66" t="n">
        <v>1332</v>
      </c>
      <c r="I158" s="75" t="n">
        <f aca="false">IF(H158="","",G158-H158)</f>
        <v>23</v>
      </c>
      <c r="J158" s="47" t="n">
        <f aca="false">IF(OR(D158="",D158+G158=0),"",D158/(D158+G158))</f>
        <v>0.39018901890189</v>
      </c>
      <c r="K158" s="47" t="n">
        <f aca="false">IF(E158="","",E158/(E158+H158))</f>
        <v>0.392335766423358</v>
      </c>
      <c r="L158" s="76" t="n">
        <f aca="false">IF(OR(K158="",J158=""),"",(J158-K158)*100)</f>
        <v>-0.214674752146748</v>
      </c>
      <c r="M158" s="36" t="n">
        <v>2.22613714561083</v>
      </c>
      <c r="N158" s="36" t="n">
        <v>1.31829577635135</v>
      </c>
      <c r="O158" s="36" t="n">
        <f aca="false">SQRT(M158^2+N158^2)</f>
        <v>2.58719739196957</v>
      </c>
      <c r="P158" s="47" t="n">
        <f aca="false">IF(J158="","",MAX(0,J158-1.96*O158/100))</f>
        <v>0.339479950019287</v>
      </c>
      <c r="Q158" s="47" t="n">
        <f aca="false">IF(J158="","",MIN(1,J158+1.96*O158/100))</f>
        <v>0.440898087784494</v>
      </c>
      <c r="R158" s="32" t="str">
        <f aca="false">IF(L158="","",IF(ABS(L158)&lt;=O158,"Yes","No"))</f>
        <v>Yes</v>
      </c>
      <c r="S158" s="32" t="str">
        <f aca="false">IF(L158="","",IF(ABS(L158)&lt;=1.96*O158,"Yes","No"))</f>
        <v>Yes</v>
      </c>
      <c r="T158" s="66" t="n">
        <f aca="false">IF(D158="","",ROUND(SQRT(((D158+G158)*O158/100)^2+(J158*(D158+G158)*0.07717)^2),0))</f>
        <v>88</v>
      </c>
      <c r="U158" s="32"/>
    </row>
    <row r="159" customFormat="false" ht="15" hidden="false" customHeight="false" outlineLevel="0" collapsed="false">
      <c r="A159" s="32" t="s">
        <v>256</v>
      </c>
      <c r="B159" s="32" t="s">
        <v>371</v>
      </c>
      <c r="C159" s="32" t="s">
        <v>374</v>
      </c>
      <c r="D159" s="66" t="n">
        <v>433</v>
      </c>
      <c r="E159" s="66" t="n">
        <v>449</v>
      </c>
      <c r="F159" s="75" t="n">
        <f aca="false">IF(E159="","",D159-E159)</f>
        <v>-16</v>
      </c>
      <c r="G159" s="66" t="n">
        <v>710</v>
      </c>
      <c r="H159" s="66" t="n">
        <v>705</v>
      </c>
      <c r="I159" s="75" t="n">
        <f aca="false">IF(H159="","",G159-H159)</f>
        <v>5</v>
      </c>
      <c r="J159" s="47" t="n">
        <f aca="false">IF(OR(D159="",D159+G159=0),"",D159/(D159+G159))</f>
        <v>0.378827646544182</v>
      </c>
      <c r="K159" s="47" t="n">
        <f aca="false">IF(E159="","",E159/(E159+H159))</f>
        <v>0.389081455805893</v>
      </c>
      <c r="L159" s="76" t="n">
        <f aca="false">IF(OR(K159="",J159=""),"",(J159-K159)*100)</f>
        <v>-1.02538092617105</v>
      </c>
      <c r="M159" s="36" t="n">
        <v>2.23866533453518</v>
      </c>
      <c r="N159" s="36" t="n">
        <v>1.31829577635135</v>
      </c>
      <c r="O159" s="36" t="n">
        <f aca="false">SQRT(M159^2+N159^2)</f>
        <v>2.59798503344329</v>
      </c>
      <c r="P159" s="47" t="n">
        <f aca="false">IF(J159="","",MAX(0,J159-1.96*O159/100))</f>
        <v>0.327907139888694</v>
      </c>
      <c r="Q159" s="47" t="n">
        <f aca="false">IF(J159="","",MIN(1,J159+1.96*O159/100))</f>
        <v>0.42974815319967</v>
      </c>
      <c r="R159" s="32" t="str">
        <f aca="false">IF(L159="","",IF(ABS(L159)&lt;=O159,"Yes","No"))</f>
        <v>Yes</v>
      </c>
      <c r="S159" s="32" t="str">
        <f aca="false">IF(L159="","",IF(ABS(L159)&lt;=1.96*O159,"Yes","No"))</f>
        <v>Yes</v>
      </c>
      <c r="T159" s="66" t="n">
        <f aca="false">IF(D159="","",ROUND(SQRT(((D159+G159)*O159/100)^2+(J159*(D159+G159)*0.09272)^2),0))</f>
        <v>50</v>
      </c>
      <c r="U159" s="32"/>
    </row>
    <row r="160" customFormat="false" ht="15" hidden="false" customHeight="false" outlineLevel="0" collapsed="false">
      <c r="A160" s="32" t="s">
        <v>256</v>
      </c>
      <c r="B160" s="32" t="s">
        <v>371</v>
      </c>
      <c r="C160" s="32" t="s">
        <v>375</v>
      </c>
      <c r="D160" s="66" t="n">
        <v>640</v>
      </c>
      <c r="E160" s="66" t="n">
        <v>654</v>
      </c>
      <c r="F160" s="75" t="n">
        <f aca="false">IF(E160="","",D160-E160)</f>
        <v>-14</v>
      </c>
      <c r="G160" s="66" t="n">
        <v>1009</v>
      </c>
      <c r="H160" s="66" t="n">
        <v>979</v>
      </c>
      <c r="I160" s="75" t="n">
        <f aca="false">IF(H160="","",G160-H160)</f>
        <v>30</v>
      </c>
      <c r="J160" s="47" t="n">
        <f aca="false">IF(OR(D160="",D160+G160=0),"",D160/(D160+G160))</f>
        <v>0.388114008489994</v>
      </c>
      <c r="K160" s="47" t="n">
        <f aca="false">IF(E160="","",E160/(E160+H160))</f>
        <v>0.400489895897122</v>
      </c>
      <c r="L160" s="76" t="n">
        <f aca="false">IF(OR(K160="",J160=""),"",(J160-K160)*100)</f>
        <v>-1.23758874071279</v>
      </c>
      <c r="M160" s="36" t="n">
        <v>2.22613714561083</v>
      </c>
      <c r="N160" s="36" t="n">
        <v>1.31829577635135</v>
      </c>
      <c r="O160" s="36" t="n">
        <f aca="false">SQRT(M160^2+N160^2)</f>
        <v>2.58719739196957</v>
      </c>
      <c r="P160" s="47" t="n">
        <f aca="false">IF(J160="","",MAX(0,J160-1.96*O160/100))</f>
        <v>0.33740493960739</v>
      </c>
      <c r="Q160" s="47" t="n">
        <f aca="false">IF(J160="","",MIN(1,J160+1.96*O160/100))</f>
        <v>0.438823077372598</v>
      </c>
      <c r="R160" s="32" t="str">
        <f aca="false">IF(L160="","",IF(ABS(L160)&lt;=O160,"Yes","No"))</f>
        <v>Yes</v>
      </c>
      <c r="S160" s="32" t="str">
        <f aca="false">IF(L160="","",IF(ABS(L160)&lt;=1.96*O160,"Yes","No"))</f>
        <v>Yes</v>
      </c>
      <c r="T160" s="66" t="n">
        <f aca="false">IF(D160="","",ROUND(SQRT(((D160+G160)*O160/100)^2+(J160*(D160+G160)*0.07717)^2),0))</f>
        <v>65</v>
      </c>
      <c r="U160" s="32"/>
    </row>
    <row r="161" customFormat="false" ht="15" hidden="false" customHeight="false" outlineLevel="0" collapsed="false">
      <c r="A161" s="32" t="s">
        <v>256</v>
      </c>
      <c r="B161" s="32" t="s">
        <v>371</v>
      </c>
      <c r="C161" s="32" t="s">
        <v>376</v>
      </c>
      <c r="D161" s="66" t="n">
        <v>554</v>
      </c>
      <c r="E161" s="66" t="n">
        <v>557</v>
      </c>
      <c r="F161" s="75" t="n">
        <f aca="false">IF(E161="","",D161-E161)</f>
        <v>-3</v>
      </c>
      <c r="G161" s="66" t="n">
        <v>919</v>
      </c>
      <c r="H161" s="66" t="n">
        <v>890</v>
      </c>
      <c r="I161" s="75" t="n">
        <f aca="false">IF(H161="","",G161-H161)</f>
        <v>29</v>
      </c>
      <c r="J161" s="47" t="n">
        <f aca="false">IF(OR(D161="",D161+G161=0),"",D161/(D161+G161))</f>
        <v>0.376103190767142</v>
      </c>
      <c r="K161" s="47" t="n">
        <f aca="false">IF(E161="","",E161/(E161+H161))</f>
        <v>0.384934346924672</v>
      </c>
      <c r="L161" s="76" t="n">
        <f aca="false">IF(OR(K161="",J161=""),"",(J161-K161)*100)</f>
        <v>-0.883115615752983</v>
      </c>
      <c r="M161" s="36" t="n">
        <v>2.22613714561083</v>
      </c>
      <c r="N161" s="36" t="n">
        <v>1.31829577635135</v>
      </c>
      <c r="O161" s="36" t="n">
        <f aca="false">SQRT(M161^2+N161^2)</f>
        <v>2.58719739196957</v>
      </c>
      <c r="P161" s="47" t="n">
        <f aca="false">IF(J161="","",MAX(0,J161-1.96*O161/100))</f>
        <v>0.325394121884538</v>
      </c>
      <c r="Q161" s="47" t="n">
        <f aca="false">IF(J161="","",MIN(1,J161+1.96*O161/100))</f>
        <v>0.426812259649746</v>
      </c>
      <c r="R161" s="32" t="str">
        <f aca="false">IF(L161="","",IF(ABS(L161)&lt;=O161,"Yes","No"))</f>
        <v>Yes</v>
      </c>
      <c r="S161" s="32" t="str">
        <f aca="false">IF(L161="","",IF(ABS(L161)&lt;=1.96*O161,"Yes","No"))</f>
        <v>Yes</v>
      </c>
      <c r="T161" s="66" t="n">
        <f aca="false">IF(D161="","",ROUND(SQRT(((D161+G161)*O161/100)^2+(J161*(D161+G161)*0.07717)^2),0))</f>
        <v>57</v>
      </c>
      <c r="U161" s="32"/>
    </row>
    <row r="162" customFormat="false" ht="15" hidden="false" customHeight="false" outlineLevel="0" collapsed="false">
      <c r="A162" s="32" t="s">
        <v>256</v>
      </c>
      <c r="B162" s="32" t="s">
        <v>371</v>
      </c>
      <c r="C162" s="32" t="s">
        <v>377</v>
      </c>
      <c r="D162" s="66" t="n">
        <v>506</v>
      </c>
      <c r="E162" s="66" t="n">
        <v>492</v>
      </c>
      <c r="F162" s="75" t="n">
        <f aca="false">IF(E162="","",D162-E162)</f>
        <v>14</v>
      </c>
      <c r="G162" s="66" t="n">
        <v>693</v>
      </c>
      <c r="H162" s="66" t="n">
        <v>675</v>
      </c>
      <c r="I162" s="75" t="n">
        <f aca="false">IF(H162="","",G162-H162)</f>
        <v>18</v>
      </c>
      <c r="J162" s="47" t="n">
        <f aca="false">IF(OR(D162="",D162+G162=0),"",D162/(D162+G162))</f>
        <v>0.422018348623853</v>
      </c>
      <c r="K162" s="47" t="n">
        <f aca="false">IF(E162="","",E162/(E162+H162))</f>
        <v>0.42159383033419</v>
      </c>
      <c r="L162" s="76" t="n">
        <f aca="false">IF(OR(K162="",J162=""),"",(J162-K162)*100)</f>
        <v>0.0424518289663001</v>
      </c>
      <c r="M162" s="36" t="n">
        <v>2.22613714561083</v>
      </c>
      <c r="N162" s="36" t="n">
        <v>1.31829577635135</v>
      </c>
      <c r="O162" s="36" t="n">
        <f aca="false">SQRT(M162^2+N162^2)</f>
        <v>2.58719739196957</v>
      </c>
      <c r="P162" s="47" t="n">
        <f aca="false">IF(J162="","",MAX(0,J162-1.96*O162/100))</f>
        <v>0.37130927974125</v>
      </c>
      <c r="Q162" s="47" t="n">
        <f aca="false">IF(J162="","",MIN(1,J162+1.96*O162/100))</f>
        <v>0.472727417506457</v>
      </c>
      <c r="R162" s="32" t="str">
        <f aca="false">IF(L162="","",IF(ABS(L162)&lt;=O162,"Yes","No"))</f>
        <v>Yes</v>
      </c>
      <c r="S162" s="32" t="str">
        <f aca="false">IF(L162="","",IF(ABS(L162)&lt;=1.96*O162,"Yes","No"))</f>
        <v>Yes</v>
      </c>
      <c r="T162" s="66" t="n">
        <f aca="false">IF(D162="","",ROUND(SQRT(((D162+G162)*O162/100)^2+(J162*(D162+G162)*0.07717)^2),0))</f>
        <v>50</v>
      </c>
      <c r="U162" s="32"/>
    </row>
    <row r="163" customFormat="false" ht="15" hidden="false" customHeight="false" outlineLevel="0" collapsed="false">
      <c r="A163" s="32" t="s">
        <v>256</v>
      </c>
      <c r="B163" s="32" t="s">
        <v>378</v>
      </c>
      <c r="C163" s="32" t="s">
        <v>379</v>
      </c>
      <c r="D163" s="66" t="n">
        <v>680</v>
      </c>
      <c r="E163" s="66" t="n">
        <v>668</v>
      </c>
      <c r="F163" s="75" t="n">
        <f aca="false">IF(E163="","",D163-E163)</f>
        <v>12</v>
      </c>
      <c r="G163" s="66" t="n">
        <v>709</v>
      </c>
      <c r="H163" s="66" t="n">
        <v>693</v>
      </c>
      <c r="I163" s="75" t="n">
        <f aca="false">IF(H163="","",G163-H163)</f>
        <v>16</v>
      </c>
      <c r="J163" s="47" t="n">
        <f aca="false">IF(OR(D163="",D163+G163=0),"",D163/(D163+G163))</f>
        <v>0.489560835133189</v>
      </c>
      <c r="K163" s="47" t="n">
        <f aca="false">IF(E163="","",E163/(E163+H163))</f>
        <v>0.490815576781778</v>
      </c>
      <c r="L163" s="76" t="n">
        <f aca="false">IF(OR(K163="",J163=""),"",(J163-K163)*100)</f>
        <v>-0.12547416485888</v>
      </c>
      <c r="M163" s="36" t="n">
        <v>2.22613714561083</v>
      </c>
      <c r="N163" s="36" t="n">
        <v>1.31829577635135</v>
      </c>
      <c r="O163" s="36" t="n">
        <f aca="false">SQRT(M163^2+N163^2)</f>
        <v>2.58719739196957</v>
      </c>
      <c r="P163" s="47" t="n">
        <f aca="false">IF(J163="","",MAX(0,J163-1.96*O163/100))</f>
        <v>0.438851766250586</v>
      </c>
      <c r="Q163" s="47" t="n">
        <f aca="false">IF(J163="","",MIN(1,J163+1.96*O163/100))</f>
        <v>0.540269904015793</v>
      </c>
      <c r="R163" s="32" t="str">
        <f aca="false">IF(L163="","",IF(ABS(L163)&lt;=O163,"Yes","No"))</f>
        <v>Yes</v>
      </c>
      <c r="S163" s="32" t="str">
        <f aca="false">IF(L163="","",IF(ABS(L163)&lt;=1.96*O163,"Yes","No"))</f>
        <v>Yes</v>
      </c>
      <c r="T163" s="66" t="n">
        <f aca="false">IF(D163="","",ROUND(SQRT(((D163+G163)*O163/100)^2+(J163*(D163+G163)*0.07717)^2),0))</f>
        <v>64</v>
      </c>
      <c r="U163" s="32"/>
    </row>
    <row r="164" customFormat="false" ht="15" hidden="false" customHeight="false" outlineLevel="0" collapsed="false">
      <c r="A164" s="32" t="s">
        <v>256</v>
      </c>
      <c r="B164" s="32" t="s">
        <v>378</v>
      </c>
      <c r="C164" s="32" t="s">
        <v>380</v>
      </c>
      <c r="D164" s="66" t="n">
        <v>805</v>
      </c>
      <c r="E164" s="66" t="n">
        <v>803</v>
      </c>
      <c r="F164" s="75" t="n">
        <f aca="false">IF(E164="","",D164-E164)</f>
        <v>2</v>
      </c>
      <c r="G164" s="66" t="n">
        <v>817</v>
      </c>
      <c r="H164" s="66" t="n">
        <v>818</v>
      </c>
      <c r="I164" s="75" t="n">
        <f aca="false">IF(H164="","",G164-H164)</f>
        <v>-1</v>
      </c>
      <c r="J164" s="47" t="n">
        <f aca="false">IF(OR(D164="",D164+G164=0),"",D164/(D164+G164))</f>
        <v>0.496300863131936</v>
      </c>
      <c r="K164" s="47" t="n">
        <f aca="false">IF(E164="","",E164/(E164+H164))</f>
        <v>0.495373226403455</v>
      </c>
      <c r="L164" s="76" t="n">
        <f aca="false">IF(OR(K164="",J164=""),"",(J164-K164)*100)</f>
        <v>0.0927636728481229</v>
      </c>
      <c r="M164" s="36" t="n">
        <v>2.22613714561083</v>
      </c>
      <c r="N164" s="36" t="n">
        <v>1.31829577635135</v>
      </c>
      <c r="O164" s="36" t="n">
        <f aca="false">SQRT(M164^2+N164^2)</f>
        <v>2.58719739196957</v>
      </c>
      <c r="P164" s="47" t="n">
        <f aca="false">IF(J164="","",MAX(0,J164-1.96*O164/100))</f>
        <v>0.445591794249332</v>
      </c>
      <c r="Q164" s="47" t="n">
        <f aca="false">IF(J164="","",MIN(1,J164+1.96*O164/100))</f>
        <v>0.54700993201454</v>
      </c>
      <c r="R164" s="32" t="str">
        <f aca="false">IF(L164="","",IF(ABS(L164)&lt;=O164,"Yes","No"))</f>
        <v>Yes</v>
      </c>
      <c r="S164" s="32" t="str">
        <f aca="false">IF(L164="","",IF(ABS(L164)&lt;=1.96*O164,"Yes","No"))</f>
        <v>Yes</v>
      </c>
      <c r="T164" s="66" t="n">
        <f aca="false">IF(D164="","",ROUND(SQRT(((D164+G164)*O164/100)^2+(J164*(D164+G164)*0.07717)^2),0))</f>
        <v>75</v>
      </c>
      <c r="U164" s="32"/>
    </row>
    <row r="165" customFormat="false" ht="15" hidden="false" customHeight="false" outlineLevel="0" collapsed="false">
      <c r="A165" s="32" t="s">
        <v>256</v>
      </c>
      <c r="B165" s="32" t="s">
        <v>378</v>
      </c>
      <c r="C165" s="32" t="s">
        <v>381</v>
      </c>
      <c r="D165" s="66" t="n">
        <v>338</v>
      </c>
      <c r="E165" s="66" t="n">
        <v>342</v>
      </c>
      <c r="F165" s="75" t="n">
        <f aca="false">IF(E165="","",D165-E165)</f>
        <v>-4</v>
      </c>
      <c r="G165" s="66" t="n">
        <v>356</v>
      </c>
      <c r="H165" s="66" t="n">
        <v>358</v>
      </c>
      <c r="I165" s="75" t="n">
        <f aca="false">IF(H165="","",G165-H165)</f>
        <v>-2</v>
      </c>
      <c r="J165" s="47" t="n">
        <f aca="false">IF(OR(D165="",D165+G165=0),"",D165/(D165+G165))</f>
        <v>0.487031700288184</v>
      </c>
      <c r="K165" s="47" t="n">
        <f aca="false">IF(E165="","",E165/(E165+H165))</f>
        <v>0.488571428571429</v>
      </c>
      <c r="L165" s="76" t="n">
        <f aca="false">IF(OR(K165="",J165=""),"",(J165-K165)*100)</f>
        <v>-0.153972828324411</v>
      </c>
      <c r="M165" s="36" t="n">
        <v>3.04685455008716</v>
      </c>
      <c r="N165" s="36" t="n">
        <v>1.31829577635135</v>
      </c>
      <c r="O165" s="36" t="n">
        <f aca="false">SQRT(M165^2+N165^2)</f>
        <v>3.31982324880899</v>
      </c>
      <c r="P165" s="47" t="n">
        <f aca="false">IF(J165="","",MAX(0,J165-1.96*O165/100))</f>
        <v>0.421963164611528</v>
      </c>
      <c r="Q165" s="47" t="n">
        <f aca="false">IF(J165="","",MIN(1,J165+1.96*O165/100))</f>
        <v>0.552100235964841</v>
      </c>
      <c r="R165" s="32" t="str">
        <f aca="false">IF(L165="","",IF(ABS(L165)&lt;=O165,"Yes","No"))</f>
        <v>Yes</v>
      </c>
      <c r="S165" s="32" t="str">
        <f aca="false">IF(L165="","",IF(ABS(L165)&lt;=1.96*O165,"Yes","No"))</f>
        <v>Yes</v>
      </c>
      <c r="T165" s="66" t="n">
        <f aca="false">IF(D165="","",ROUND(SQRT(((D165+G165)*O165/100)^2+(J165*(D165+G165)*0.14577)^2),0))</f>
        <v>54</v>
      </c>
      <c r="U165" s="32"/>
    </row>
    <row r="166" customFormat="false" ht="15" hidden="false" customHeight="false" outlineLevel="0" collapsed="false">
      <c r="A166" s="32" t="s">
        <v>256</v>
      </c>
      <c r="B166" s="32" t="s">
        <v>378</v>
      </c>
      <c r="C166" s="32" t="s">
        <v>382</v>
      </c>
      <c r="D166" s="66" t="n">
        <v>410</v>
      </c>
      <c r="E166" s="66" t="n">
        <v>411</v>
      </c>
      <c r="F166" s="75" t="n">
        <f aca="false">IF(E166="","",D166-E166)</f>
        <v>-1</v>
      </c>
      <c r="G166" s="66" t="n">
        <v>417</v>
      </c>
      <c r="H166" s="66" t="n">
        <v>417</v>
      </c>
      <c r="I166" s="75" t="n">
        <f aca="false">IF(H166="","",G166-H166)</f>
        <v>0</v>
      </c>
      <c r="J166" s="47" t="n">
        <f aca="false">IF(OR(D166="",D166+G166=0),"",D166/(D166+G166))</f>
        <v>0.495767835550181</v>
      </c>
      <c r="K166" s="47" t="n">
        <f aca="false">IF(E166="","",E166/(E166+H166))</f>
        <v>0.496376811594203</v>
      </c>
      <c r="L166" s="76" t="n">
        <f aca="false">IF(OR(K166="",J166=""),"",(J166-K166)*100)</f>
        <v>-0.0608976044021492</v>
      </c>
      <c r="M166" s="36" t="n">
        <v>2.23866533453518</v>
      </c>
      <c r="N166" s="36" t="n">
        <v>1.31829577635135</v>
      </c>
      <c r="O166" s="36" t="n">
        <f aca="false">SQRT(M166^2+N166^2)</f>
        <v>2.59798503344329</v>
      </c>
      <c r="P166" s="47" t="n">
        <f aca="false">IF(J166="","",MAX(0,J166-1.96*O166/100))</f>
        <v>0.444847328894693</v>
      </c>
      <c r="Q166" s="47" t="n">
        <f aca="false">IF(J166="","",MIN(1,J166+1.96*O166/100))</f>
        <v>0.54668834220567</v>
      </c>
      <c r="R166" s="32" t="str">
        <f aca="false">IF(L166="","",IF(ABS(L166)&lt;=O166,"Yes","No"))</f>
        <v>Yes</v>
      </c>
      <c r="S166" s="32" t="str">
        <f aca="false">IF(L166="","",IF(ABS(L166)&lt;=1.96*O166,"Yes","No"))</f>
        <v>Yes</v>
      </c>
      <c r="T166" s="66" t="n">
        <f aca="false">IF(D166="","",ROUND(SQRT(((D166+G166)*O166/100)^2+(J166*(D166+G166)*0.09272)^2),0))</f>
        <v>44</v>
      </c>
      <c r="U166" s="32"/>
    </row>
    <row r="167" customFormat="false" ht="15" hidden="false" customHeight="false" outlineLevel="0" collapsed="false">
      <c r="A167" s="32" t="s">
        <v>256</v>
      </c>
      <c r="B167" s="32" t="s">
        <v>378</v>
      </c>
      <c r="C167" s="32" t="s">
        <v>383</v>
      </c>
      <c r="D167" s="66" t="n">
        <v>514</v>
      </c>
      <c r="E167" s="66" t="n">
        <v>525</v>
      </c>
      <c r="F167" s="75" t="n">
        <f aca="false">IF(E167="","",D167-E167)</f>
        <v>-11</v>
      </c>
      <c r="G167" s="66" t="n">
        <v>572</v>
      </c>
      <c r="H167" s="66" t="n">
        <v>552</v>
      </c>
      <c r="I167" s="75" t="n">
        <f aca="false">IF(H167="","",G167-H167)</f>
        <v>20</v>
      </c>
      <c r="J167" s="47" t="n">
        <f aca="false">IF(OR(D167="",D167+G167=0),"",D167/(D167+G167))</f>
        <v>0.47329650092081</v>
      </c>
      <c r="K167" s="47" t="n">
        <f aca="false">IF(E167="","",E167/(E167+H167))</f>
        <v>0.487465181058496</v>
      </c>
      <c r="L167" s="76" t="n">
        <f aca="false">IF(OR(K167="",J167=""),"",(J167-K167)*100)</f>
        <v>-1.41686801376855</v>
      </c>
      <c r="M167" s="36" t="n">
        <v>2.23866533453518</v>
      </c>
      <c r="N167" s="36" t="n">
        <v>1.31829577635135</v>
      </c>
      <c r="O167" s="36" t="n">
        <f aca="false">SQRT(M167^2+N167^2)</f>
        <v>2.59798503344329</v>
      </c>
      <c r="P167" s="47" t="n">
        <f aca="false">IF(J167="","",MAX(0,J167-1.96*O167/100))</f>
        <v>0.422375994265322</v>
      </c>
      <c r="Q167" s="47" t="n">
        <f aca="false">IF(J167="","",MIN(1,J167+1.96*O167/100))</f>
        <v>0.524217007576299</v>
      </c>
      <c r="R167" s="32" t="str">
        <f aca="false">IF(L167="","",IF(ABS(L167)&lt;=O167,"Yes","No"))</f>
        <v>Yes</v>
      </c>
      <c r="S167" s="32" t="str">
        <f aca="false">IF(L167="","",IF(ABS(L167)&lt;=1.96*O167,"Yes","No"))</f>
        <v>Yes</v>
      </c>
      <c r="T167" s="66" t="n">
        <f aca="false">IF(D167="","",ROUND(SQRT(((D167+G167)*O167/100)^2+(J167*(D167+G167)*0.09272)^2),0))</f>
        <v>55</v>
      </c>
      <c r="U167" s="32"/>
    </row>
    <row r="168" customFormat="false" ht="15" hidden="false" customHeight="false" outlineLevel="0" collapsed="false">
      <c r="A168" s="32" t="s">
        <v>256</v>
      </c>
      <c r="B168" s="32" t="s">
        <v>378</v>
      </c>
      <c r="C168" s="32" t="s">
        <v>384</v>
      </c>
      <c r="D168" s="66" t="n">
        <v>338</v>
      </c>
      <c r="E168" s="66" t="n">
        <v>313</v>
      </c>
      <c r="F168" s="75" t="n">
        <f aca="false">IF(E168="","",D168-E168)</f>
        <v>25</v>
      </c>
      <c r="G168" s="66" t="n">
        <v>373</v>
      </c>
      <c r="H168" s="66" t="n">
        <v>360</v>
      </c>
      <c r="I168" s="75" t="n">
        <f aca="false">IF(H168="","",G168-H168)</f>
        <v>13</v>
      </c>
      <c r="J168" s="47" t="n">
        <f aca="false">IF(OR(D168="",D168+G168=0),"",D168/(D168+G168))</f>
        <v>0.475386779184248</v>
      </c>
      <c r="K168" s="47" t="n">
        <f aca="false">IF(E168="","",E168/(E168+H168))</f>
        <v>0.465081723625557</v>
      </c>
      <c r="L168" s="76" t="n">
        <f aca="false">IF(OR(K168="",J168=""),"",(J168-K168)*100)</f>
        <v>1.03050555586903</v>
      </c>
      <c r="M168" s="36" t="n">
        <v>3.04685455008716</v>
      </c>
      <c r="N168" s="36" t="n">
        <v>1.31829577635135</v>
      </c>
      <c r="O168" s="36" t="n">
        <f aca="false">SQRT(M168^2+N168^2)</f>
        <v>3.31982324880899</v>
      </c>
      <c r="P168" s="47" t="n">
        <f aca="false">IF(J168="","",MAX(0,J168-1.96*O168/100))</f>
        <v>0.410318243507591</v>
      </c>
      <c r="Q168" s="47" t="n">
        <f aca="false">IF(J168="","",MIN(1,J168+1.96*O168/100))</f>
        <v>0.540455314860904</v>
      </c>
      <c r="R168" s="32" t="str">
        <f aca="false">IF(L168="","",IF(ABS(L168)&lt;=O168,"Yes","No"))</f>
        <v>Yes</v>
      </c>
      <c r="S168" s="32" t="str">
        <f aca="false">IF(L168="","",IF(ABS(L168)&lt;=1.96*O168,"Yes","No"))</f>
        <v>Yes</v>
      </c>
      <c r="T168" s="66" t="n">
        <f aca="false">IF(D168="","",ROUND(SQRT(((D168+G168)*O168/100)^2+(J168*(D168+G168)*0.14577)^2),0))</f>
        <v>55</v>
      </c>
      <c r="U168" s="32"/>
    </row>
    <row r="169" customFormat="false" ht="15" hidden="false" customHeight="false" outlineLevel="0" collapsed="false">
      <c r="A169" s="32" t="s">
        <v>256</v>
      </c>
      <c r="B169" s="32" t="s">
        <v>378</v>
      </c>
      <c r="C169" s="32" t="s">
        <v>385</v>
      </c>
      <c r="D169" s="66" t="n">
        <v>393</v>
      </c>
      <c r="E169" s="66" t="n">
        <v>415</v>
      </c>
      <c r="F169" s="75" t="n">
        <f aca="false">IF(E169="","",D169-E169)</f>
        <v>-22</v>
      </c>
      <c r="G169" s="66" t="n">
        <v>383</v>
      </c>
      <c r="H169" s="66" t="n">
        <v>371</v>
      </c>
      <c r="I169" s="75" t="n">
        <f aca="false">IF(H169="","",G169-H169)</f>
        <v>12</v>
      </c>
      <c r="J169" s="47" t="n">
        <f aca="false">IF(OR(D169="",D169+G169=0),"",D169/(D169+G169))</f>
        <v>0.506443298969072</v>
      </c>
      <c r="K169" s="47" t="n">
        <f aca="false">IF(E169="","",E169/(E169+H169))</f>
        <v>0.527989821882952</v>
      </c>
      <c r="L169" s="76" t="n">
        <f aca="false">IF(OR(K169="",J169=""),"",(J169-K169)*100)</f>
        <v>-2.15465229138795</v>
      </c>
      <c r="M169" s="36" t="n">
        <v>2.23866533453518</v>
      </c>
      <c r="N169" s="36" t="n">
        <v>1.31829577635135</v>
      </c>
      <c r="O169" s="36" t="n">
        <f aca="false">SQRT(M169^2+N169^2)</f>
        <v>2.59798503344329</v>
      </c>
      <c r="P169" s="47" t="n">
        <f aca="false">IF(J169="","",MAX(0,J169-1.96*O169/100))</f>
        <v>0.455522792313584</v>
      </c>
      <c r="Q169" s="47" t="n">
        <f aca="false">IF(J169="","",MIN(1,J169+1.96*O169/100))</f>
        <v>0.557363805624561</v>
      </c>
      <c r="R169" s="32" t="str">
        <f aca="false">IF(L169="","",IF(ABS(L169)&lt;=O169,"Yes","No"))</f>
        <v>Yes</v>
      </c>
      <c r="S169" s="32" t="str">
        <f aca="false">IF(L169="","",IF(ABS(L169)&lt;=1.96*O169,"Yes","No"))</f>
        <v>Yes</v>
      </c>
      <c r="T169" s="66" t="n">
        <f aca="false">IF(D169="","",ROUND(SQRT(((D169+G169)*O169/100)^2+(J169*(D169+G169)*0.09272)^2),0))</f>
        <v>42</v>
      </c>
      <c r="U169" s="32"/>
    </row>
    <row r="170" customFormat="false" ht="15" hidden="false" customHeight="false" outlineLevel="0" collapsed="false">
      <c r="A170" s="32" t="s">
        <v>256</v>
      </c>
      <c r="B170" s="32" t="s">
        <v>378</v>
      </c>
      <c r="C170" s="32" t="s">
        <v>386</v>
      </c>
      <c r="D170" s="66" t="n">
        <v>533</v>
      </c>
      <c r="E170" s="66" t="n">
        <v>533</v>
      </c>
      <c r="F170" s="75" t="n">
        <f aca="false">IF(E170="","",D170-E170)</f>
        <v>0</v>
      </c>
      <c r="G170" s="66" t="n">
        <v>537</v>
      </c>
      <c r="H170" s="66" t="n">
        <v>535</v>
      </c>
      <c r="I170" s="75" t="n">
        <f aca="false">IF(H170="","",G170-H170)</f>
        <v>2</v>
      </c>
      <c r="J170" s="47" t="n">
        <f aca="false">IF(OR(D170="",D170+G170=0),"",D170/(D170+G170))</f>
        <v>0.498130841121495</v>
      </c>
      <c r="K170" s="47" t="n">
        <f aca="false">IF(E170="","",E170/(E170+H170))</f>
        <v>0.499063670411985</v>
      </c>
      <c r="L170" s="76" t="n">
        <f aca="false">IF(OR(K170="",J170=""),"",(J170-K170)*100)</f>
        <v>-0.0932829290489712</v>
      </c>
      <c r="M170" s="36" t="n">
        <v>2.23866533453518</v>
      </c>
      <c r="N170" s="36" t="n">
        <v>1.31829577635135</v>
      </c>
      <c r="O170" s="36" t="n">
        <f aca="false">SQRT(M170^2+N170^2)</f>
        <v>2.59798503344329</v>
      </c>
      <c r="P170" s="47" t="n">
        <f aca="false">IF(J170="","",MAX(0,J170-1.96*O170/100))</f>
        <v>0.447210334466007</v>
      </c>
      <c r="Q170" s="47" t="n">
        <f aca="false">IF(J170="","",MIN(1,J170+1.96*O170/100))</f>
        <v>0.549051347776984</v>
      </c>
      <c r="R170" s="32" t="str">
        <f aca="false">IF(L170="","",IF(ABS(L170)&lt;=O170,"Yes","No"))</f>
        <v>Yes</v>
      </c>
      <c r="S170" s="32" t="str">
        <f aca="false">IF(L170="","",IF(ABS(L170)&lt;=1.96*O170,"Yes","No"))</f>
        <v>Yes</v>
      </c>
      <c r="T170" s="66" t="n">
        <f aca="false">IF(D170="","",ROUND(SQRT(((D170+G170)*O170/100)^2+(J170*(D170+G170)*0.09272)^2),0))</f>
        <v>57</v>
      </c>
      <c r="U170" s="32"/>
    </row>
    <row r="171" customFormat="false" ht="15" hidden="false" customHeight="false" outlineLevel="0" collapsed="false">
      <c r="A171" s="32" t="s">
        <v>256</v>
      </c>
      <c r="B171" s="32" t="s">
        <v>387</v>
      </c>
      <c r="C171" s="32" t="s">
        <v>388</v>
      </c>
      <c r="D171" s="66" t="n">
        <v>252</v>
      </c>
      <c r="E171" s="66" t="n">
        <v>242</v>
      </c>
      <c r="F171" s="75" t="n">
        <f aca="false">IF(E171="","",D171-E171)</f>
        <v>10</v>
      </c>
      <c r="G171" s="66" t="n">
        <v>333</v>
      </c>
      <c r="H171" s="66" t="n">
        <v>337</v>
      </c>
      <c r="I171" s="75" t="n">
        <f aca="false">IF(H171="","",G171-H171)</f>
        <v>-4</v>
      </c>
      <c r="J171" s="47" t="n">
        <f aca="false">IF(OR(D171="",D171+G171=0),"",D171/(D171+G171))</f>
        <v>0.430769230769231</v>
      </c>
      <c r="K171" s="47" t="n">
        <f aca="false">IF(E171="","",E171/(E171+H171))</f>
        <v>0.417962003454231</v>
      </c>
      <c r="L171" s="76" t="n">
        <f aca="false">IF(OR(K171="",J171=""),"",(J171-K171)*100)</f>
        <v>1.28072273149993</v>
      </c>
      <c r="M171" s="36" t="n">
        <v>3.04685455008716</v>
      </c>
      <c r="N171" s="36" t="n">
        <v>1.31829577635135</v>
      </c>
      <c r="O171" s="36" t="n">
        <f aca="false">SQRT(M171^2+N171^2)</f>
        <v>3.31982324880899</v>
      </c>
      <c r="P171" s="47" t="n">
        <f aca="false">IF(J171="","",MAX(0,J171-1.96*O171/100))</f>
        <v>0.365700695092575</v>
      </c>
      <c r="Q171" s="47" t="n">
        <f aca="false">IF(J171="","",MIN(1,J171+1.96*O171/100))</f>
        <v>0.495837766445887</v>
      </c>
      <c r="R171" s="32" t="str">
        <f aca="false">IF(L171="","",IF(ABS(L171)&lt;=O171,"Yes","No"))</f>
        <v>Yes</v>
      </c>
      <c r="S171" s="32" t="str">
        <f aca="false">IF(L171="","",IF(ABS(L171)&lt;=1.96*O171,"Yes","No"))</f>
        <v>Yes</v>
      </c>
      <c r="T171" s="66" t="n">
        <f aca="false">IF(D171="","",ROUND(SQRT(((D171+G171)*O171/100)^2+(J171*(D171+G171)*0.14577)^2),0))</f>
        <v>42</v>
      </c>
      <c r="U171" s="32"/>
    </row>
    <row r="172" customFormat="false" ht="15" hidden="false" customHeight="false" outlineLevel="0" collapsed="false">
      <c r="A172" s="32" t="s">
        <v>256</v>
      </c>
      <c r="B172" s="32" t="s">
        <v>387</v>
      </c>
      <c r="C172" s="32" t="s">
        <v>389</v>
      </c>
      <c r="D172" s="66" t="n">
        <v>204</v>
      </c>
      <c r="E172" s="66" t="n">
        <v>187</v>
      </c>
      <c r="F172" s="75" t="n">
        <f aca="false">IF(E172="","",D172-E172)</f>
        <v>17</v>
      </c>
      <c r="G172" s="66" t="n">
        <v>286</v>
      </c>
      <c r="H172" s="66" t="n">
        <v>292</v>
      </c>
      <c r="I172" s="75" t="n">
        <f aca="false">IF(H172="","",G172-H172)</f>
        <v>-6</v>
      </c>
      <c r="J172" s="47" t="n">
        <f aca="false">IF(OR(D172="",D172+G172=0),"",D172/(D172+G172))</f>
        <v>0.416326530612245</v>
      </c>
      <c r="K172" s="47" t="n">
        <f aca="false">IF(E172="","",E172/(E172+H172))</f>
        <v>0.390396659707724</v>
      </c>
      <c r="L172" s="76" t="n">
        <f aca="false">IF(OR(K172="",J172=""),"",(J172-K172)*100)</f>
        <v>2.59298709045205</v>
      </c>
      <c r="M172" s="36" t="n">
        <v>3.04685455008716</v>
      </c>
      <c r="N172" s="36" t="n">
        <v>1.31829577635135</v>
      </c>
      <c r="O172" s="36" t="n">
        <f aca="false">SQRT(M172^2+N172^2)</f>
        <v>3.31982324880899</v>
      </c>
      <c r="P172" s="47" t="n">
        <f aca="false">IF(J172="","",MAX(0,J172-1.96*O172/100))</f>
        <v>0.351257994935589</v>
      </c>
      <c r="Q172" s="47" t="n">
        <f aca="false">IF(J172="","",MIN(1,J172+1.96*O172/100))</f>
        <v>0.481395066288901</v>
      </c>
      <c r="R172" s="32" t="str">
        <f aca="false">IF(L172="","",IF(ABS(L172)&lt;=O172,"Yes","No"))</f>
        <v>Yes</v>
      </c>
      <c r="S172" s="32" t="str">
        <f aca="false">IF(L172="","",IF(ABS(L172)&lt;=1.96*O172,"Yes","No"))</f>
        <v>Yes</v>
      </c>
      <c r="T172" s="66" t="n">
        <f aca="false">IF(D172="","",ROUND(SQRT(((D172+G172)*O172/100)^2+(J172*(D172+G172)*0.14577)^2),0))</f>
        <v>34</v>
      </c>
      <c r="U172" s="32"/>
    </row>
    <row r="173" customFormat="false" ht="15" hidden="false" customHeight="false" outlineLevel="0" collapsed="false">
      <c r="A173" s="32" t="s">
        <v>256</v>
      </c>
      <c r="B173" s="32" t="s">
        <v>387</v>
      </c>
      <c r="C173" s="32" t="s">
        <v>390</v>
      </c>
      <c r="D173" s="66" t="n">
        <v>383</v>
      </c>
      <c r="E173" s="66" t="n">
        <v>371</v>
      </c>
      <c r="F173" s="75" t="n">
        <f aca="false">IF(E173="","",D173-E173)</f>
        <v>12</v>
      </c>
      <c r="G173" s="66" t="n">
        <v>541</v>
      </c>
      <c r="H173" s="66" t="n">
        <v>527</v>
      </c>
      <c r="I173" s="75" t="n">
        <f aca="false">IF(H173="","",G173-H173)</f>
        <v>14</v>
      </c>
      <c r="J173" s="47" t="n">
        <f aca="false">IF(OR(D173="",D173+G173=0),"",D173/(D173+G173))</f>
        <v>0.414502164502165</v>
      </c>
      <c r="K173" s="47" t="n">
        <f aca="false">IF(E173="","",E173/(E173+H173))</f>
        <v>0.413140311804009</v>
      </c>
      <c r="L173" s="76" t="n">
        <f aca="false">IF(OR(K173="",J173=""),"",(J173-K173)*100)</f>
        <v>0.136185269815559</v>
      </c>
      <c r="M173" s="36" t="n">
        <v>2.23866533453518</v>
      </c>
      <c r="N173" s="36" t="n">
        <v>1.31829577635135</v>
      </c>
      <c r="O173" s="36" t="n">
        <f aca="false">SQRT(M173^2+N173^2)</f>
        <v>2.59798503344329</v>
      </c>
      <c r="P173" s="47" t="n">
        <f aca="false">IF(J173="","",MAX(0,J173-1.96*O173/100))</f>
        <v>0.363581657846676</v>
      </c>
      <c r="Q173" s="47" t="n">
        <f aca="false">IF(J173="","",MIN(1,J173+1.96*O173/100))</f>
        <v>0.465422671157653</v>
      </c>
      <c r="R173" s="32" t="str">
        <f aca="false">IF(L173="","",IF(ABS(L173)&lt;=O173,"Yes","No"))</f>
        <v>Yes</v>
      </c>
      <c r="S173" s="32" t="str">
        <f aca="false">IF(L173="","",IF(ABS(L173)&lt;=1.96*O173,"Yes","No"))</f>
        <v>Yes</v>
      </c>
      <c r="T173" s="66" t="n">
        <f aca="false">IF(D173="","",ROUND(SQRT(((D173+G173)*O173/100)^2+(J173*(D173+G173)*0.09272)^2),0))</f>
        <v>43</v>
      </c>
      <c r="U173" s="32"/>
    </row>
    <row r="174" customFormat="false" ht="15" hidden="false" customHeight="false" outlineLevel="0" collapsed="false">
      <c r="A174" s="32" t="s">
        <v>256</v>
      </c>
      <c r="B174" s="32" t="s">
        <v>391</v>
      </c>
      <c r="C174" s="32" t="s">
        <v>392</v>
      </c>
      <c r="D174" s="66" t="n">
        <v>919</v>
      </c>
      <c r="E174" s="66" t="n">
        <v>912</v>
      </c>
      <c r="F174" s="75" t="n">
        <f aca="false">IF(E174="","",D174-E174)</f>
        <v>7</v>
      </c>
      <c r="G174" s="66" t="n">
        <v>945</v>
      </c>
      <c r="H174" s="66" t="n">
        <v>964</v>
      </c>
      <c r="I174" s="75" t="n">
        <f aca="false">IF(H174="","",G174-H174)</f>
        <v>-19</v>
      </c>
      <c r="J174" s="47" t="n">
        <f aca="false">IF(OR(D174="",D174+G174=0),"",D174/(D174+G174))</f>
        <v>0.493025751072961</v>
      </c>
      <c r="K174" s="47" t="n">
        <f aca="false">IF(E174="","",E174/(E174+H174))</f>
        <v>0.486140724946695</v>
      </c>
      <c r="L174" s="76" t="n">
        <f aca="false">IF(OR(K174="",J174=""),"",(J174-K174)*100)</f>
        <v>0.688502612626629</v>
      </c>
      <c r="M174" s="36" t="n">
        <v>2.22613714561083</v>
      </c>
      <c r="N174" s="36" t="n">
        <v>1.31829577635135</v>
      </c>
      <c r="O174" s="36" t="n">
        <f aca="false">SQRT(M174^2+N174^2)</f>
        <v>2.58719739196957</v>
      </c>
      <c r="P174" s="47" t="n">
        <f aca="false">IF(J174="","",MAX(0,J174-1.96*O174/100))</f>
        <v>0.442316682190358</v>
      </c>
      <c r="Q174" s="47" t="n">
        <f aca="false">IF(J174="","",MIN(1,J174+1.96*O174/100))</f>
        <v>0.543734819955565</v>
      </c>
      <c r="R174" s="32" t="str">
        <f aca="false">IF(L174="","",IF(ABS(L174)&lt;=O174,"Yes","No"))</f>
        <v>Yes</v>
      </c>
      <c r="S174" s="32" t="str">
        <f aca="false">IF(L174="","",IF(ABS(L174)&lt;=1.96*O174,"Yes","No"))</f>
        <v>Yes</v>
      </c>
      <c r="T174" s="66" t="n">
        <f aca="false">IF(D174="","",ROUND(SQRT(((D174+G174)*O174/100)^2+(J174*(D174+G174)*0.07717)^2),0))</f>
        <v>86</v>
      </c>
      <c r="U174" s="32"/>
    </row>
    <row r="175" customFormat="false" ht="15" hidden="false" customHeight="false" outlineLevel="0" collapsed="false">
      <c r="A175" s="32" t="s">
        <v>256</v>
      </c>
      <c r="B175" s="32" t="s">
        <v>391</v>
      </c>
      <c r="C175" s="32" t="s">
        <v>393</v>
      </c>
      <c r="D175" s="66" t="n">
        <v>475</v>
      </c>
      <c r="E175" s="66" t="n">
        <v>449</v>
      </c>
      <c r="F175" s="75" t="n">
        <f aca="false">IF(E175="","",D175-E175)</f>
        <v>26</v>
      </c>
      <c r="G175" s="66" t="n">
        <v>460</v>
      </c>
      <c r="H175" s="66" t="n">
        <v>448</v>
      </c>
      <c r="I175" s="75" t="n">
        <f aca="false">IF(H175="","",G175-H175)</f>
        <v>12</v>
      </c>
      <c r="J175" s="47" t="n">
        <f aca="false">IF(OR(D175="",D175+G175=0),"",D175/(D175+G175))</f>
        <v>0.508021390374332</v>
      </c>
      <c r="K175" s="47" t="n">
        <f aca="false">IF(E175="","",E175/(E175+H175))</f>
        <v>0.500557413600892</v>
      </c>
      <c r="L175" s="76" t="n">
        <f aca="false">IF(OR(K175="",J175=""),"",(J175-K175)*100)</f>
        <v>0.746397677343968</v>
      </c>
      <c r="M175" s="36" t="n">
        <v>2.23866533453518</v>
      </c>
      <c r="N175" s="36" t="n">
        <v>1.31829577635135</v>
      </c>
      <c r="O175" s="36" t="n">
        <f aca="false">SQRT(M175^2+N175^2)</f>
        <v>2.59798503344329</v>
      </c>
      <c r="P175" s="47" t="n">
        <f aca="false">IF(J175="","",MAX(0,J175-1.96*O175/100))</f>
        <v>0.457100883718843</v>
      </c>
      <c r="Q175" s="47" t="n">
        <f aca="false">IF(J175="","",MIN(1,J175+1.96*O175/100))</f>
        <v>0.55894189702982</v>
      </c>
      <c r="R175" s="32" t="str">
        <f aca="false">IF(L175="","",IF(ABS(L175)&lt;=O175,"Yes","No"))</f>
        <v>Yes</v>
      </c>
      <c r="S175" s="32" t="str">
        <f aca="false">IF(L175="","",IF(ABS(L175)&lt;=1.96*O175,"Yes","No"))</f>
        <v>Yes</v>
      </c>
      <c r="T175" s="66" t="n">
        <f aca="false">IF(D175="","",ROUND(SQRT(((D175+G175)*O175/100)^2+(J175*(D175+G175)*0.09272)^2),0))</f>
        <v>50</v>
      </c>
      <c r="U175" s="32"/>
    </row>
    <row r="176" customFormat="false" ht="15" hidden="false" customHeight="false" outlineLevel="0" collapsed="false">
      <c r="A176" s="32" t="s">
        <v>256</v>
      </c>
      <c r="B176" s="32" t="s">
        <v>391</v>
      </c>
      <c r="C176" s="32" t="s">
        <v>394</v>
      </c>
      <c r="D176" s="66" t="n">
        <v>1217</v>
      </c>
      <c r="E176" s="66" t="n">
        <v>1161</v>
      </c>
      <c r="F176" s="75" t="n">
        <f aca="false">IF(E176="","",D176-E176)</f>
        <v>56</v>
      </c>
      <c r="G176" s="66" t="n">
        <v>964</v>
      </c>
      <c r="H176" s="66" t="n">
        <v>915</v>
      </c>
      <c r="I176" s="75" t="n">
        <f aca="false">IF(H176="","",G176-H176)</f>
        <v>49</v>
      </c>
      <c r="J176" s="47" t="n">
        <f aca="false">IF(OR(D176="",D176+G176=0),"",D176/(D176+G176))</f>
        <v>0.558000917010546</v>
      </c>
      <c r="K176" s="47" t="n">
        <f aca="false">IF(E176="","",E176/(E176+H176))</f>
        <v>0.559248554913295</v>
      </c>
      <c r="L176" s="76" t="n">
        <f aca="false">IF(OR(K176="",J176=""),"",(J176-K176)*100)</f>
        <v>-0.124763790274918</v>
      </c>
      <c r="M176" s="36" t="n">
        <v>2.22613714561083</v>
      </c>
      <c r="N176" s="36" t="n">
        <v>1.31829577635135</v>
      </c>
      <c r="O176" s="36" t="n">
        <f aca="false">SQRT(M176^2+N176^2)</f>
        <v>2.58719739196957</v>
      </c>
      <c r="P176" s="47" t="n">
        <f aca="false">IF(J176="","",MAX(0,J176-1.96*O176/100))</f>
        <v>0.507291848127942</v>
      </c>
      <c r="Q176" s="47" t="n">
        <f aca="false">IF(J176="","",MIN(1,J176+1.96*O176/100))</f>
        <v>0.608709985893149</v>
      </c>
      <c r="R176" s="32" t="str">
        <f aca="false">IF(L176="","",IF(ABS(L176)&lt;=O176,"Yes","No"))</f>
        <v>Yes</v>
      </c>
      <c r="S176" s="32" t="str">
        <f aca="false">IF(L176="","",IF(ABS(L176)&lt;=1.96*O176,"Yes","No"))</f>
        <v>Yes</v>
      </c>
      <c r="T176" s="66" t="n">
        <f aca="false">IF(D176="","",ROUND(SQRT(((D176+G176)*O176/100)^2+(J176*(D176+G176)*0.07717)^2),0))</f>
        <v>110</v>
      </c>
      <c r="U176" s="32"/>
    </row>
    <row r="177" customFormat="false" ht="15" hidden="false" customHeight="false" outlineLevel="0" collapsed="false">
      <c r="A177" s="32" t="s">
        <v>256</v>
      </c>
      <c r="B177" s="32" t="s">
        <v>391</v>
      </c>
      <c r="C177" s="32" t="s">
        <v>395</v>
      </c>
      <c r="D177" s="66" t="n">
        <v>521</v>
      </c>
      <c r="E177" s="66" t="n">
        <v>534</v>
      </c>
      <c r="F177" s="75" t="n">
        <f aca="false">IF(E177="","",D177-E177)</f>
        <v>-13</v>
      </c>
      <c r="G177" s="66" t="n">
        <v>582</v>
      </c>
      <c r="H177" s="66" t="n">
        <v>577</v>
      </c>
      <c r="I177" s="75" t="n">
        <f aca="false">IF(H177="","",G177-H177)</f>
        <v>5</v>
      </c>
      <c r="J177" s="47" t="n">
        <f aca="false">IF(OR(D177="",D177+G177=0),"",D177/(D177+G177))</f>
        <v>0.472348141432457</v>
      </c>
      <c r="K177" s="47" t="n">
        <f aca="false">IF(E177="","",E177/(E177+H177))</f>
        <v>0.480648064806481</v>
      </c>
      <c r="L177" s="76" t="n">
        <f aca="false">IF(OR(K177="",J177=""),"",(J177-K177)*100)</f>
        <v>-0.829992337402369</v>
      </c>
      <c r="M177" s="36" t="n">
        <v>2.23866533453518</v>
      </c>
      <c r="N177" s="36" t="n">
        <v>1.31829577635135</v>
      </c>
      <c r="O177" s="36" t="n">
        <f aca="false">SQRT(M177^2+N177^2)</f>
        <v>2.59798503344329</v>
      </c>
      <c r="P177" s="47" t="n">
        <f aca="false">IF(J177="","",MAX(0,J177-1.96*O177/100))</f>
        <v>0.421427634776969</v>
      </c>
      <c r="Q177" s="47" t="n">
        <f aca="false">IF(J177="","",MIN(1,J177+1.96*O177/100))</f>
        <v>0.523268648087945</v>
      </c>
      <c r="R177" s="32" t="str">
        <f aca="false">IF(L177="","",IF(ABS(L177)&lt;=O177,"Yes","No"))</f>
        <v>Yes</v>
      </c>
      <c r="S177" s="32" t="str">
        <f aca="false">IF(L177="","",IF(ABS(L177)&lt;=1.96*O177,"Yes","No"))</f>
        <v>Yes</v>
      </c>
      <c r="T177" s="66" t="n">
        <f aca="false">IF(D177="","",ROUND(SQRT(((D177+G177)*O177/100)^2+(J177*(D177+G177)*0.09272)^2),0))</f>
        <v>56</v>
      </c>
      <c r="U177" s="32"/>
    </row>
    <row r="178" customFormat="false" ht="15" hidden="false" customHeight="false" outlineLevel="0" collapsed="false">
      <c r="A178" s="32" t="s">
        <v>256</v>
      </c>
      <c r="B178" s="32" t="s">
        <v>391</v>
      </c>
      <c r="C178" s="32" t="s">
        <v>396</v>
      </c>
      <c r="D178" s="66" t="n">
        <v>1077</v>
      </c>
      <c r="E178" s="66" t="n">
        <v>1123</v>
      </c>
      <c r="F178" s="75" t="n">
        <f aca="false">IF(E178="","",D178-E178)</f>
        <v>-46</v>
      </c>
      <c r="G178" s="66" t="n">
        <v>767</v>
      </c>
      <c r="H178" s="66" t="n">
        <v>741</v>
      </c>
      <c r="I178" s="75" t="n">
        <f aca="false">IF(H178="","",G178-H178)</f>
        <v>26</v>
      </c>
      <c r="J178" s="47" t="n">
        <f aca="false">IF(OR(D178="",D178+G178=0),"",D178/(D178+G178))</f>
        <v>0.584056399132321</v>
      </c>
      <c r="K178" s="47" t="n">
        <f aca="false">IF(E178="","",E178/(E178+H178))</f>
        <v>0.602467811158798</v>
      </c>
      <c r="L178" s="76" t="n">
        <f aca="false">IF(OR(K178="",J178=""),"",(J178-K178)*100)</f>
        <v>-1.84114120264773</v>
      </c>
      <c r="M178" s="36" t="n">
        <v>2.22613714561083</v>
      </c>
      <c r="N178" s="36" t="n">
        <v>1.31829577635135</v>
      </c>
      <c r="O178" s="36" t="n">
        <f aca="false">SQRT(M178^2+N178^2)</f>
        <v>2.58719739196957</v>
      </c>
      <c r="P178" s="47" t="n">
        <f aca="false">IF(J178="","",MAX(0,J178-1.96*O178/100))</f>
        <v>0.533347330249717</v>
      </c>
      <c r="Q178" s="47" t="n">
        <f aca="false">IF(J178="","",MIN(1,J178+1.96*O178/100))</f>
        <v>0.634765468014925</v>
      </c>
      <c r="R178" s="32" t="str">
        <f aca="false">IF(L178="","",IF(ABS(L178)&lt;=O178,"Yes","No"))</f>
        <v>Yes</v>
      </c>
      <c r="S178" s="32" t="str">
        <f aca="false">IF(L178="","",IF(ABS(L178)&lt;=1.96*O178,"Yes","No"))</f>
        <v>Yes</v>
      </c>
      <c r="T178" s="66" t="n">
        <f aca="false">IF(D178="","",ROUND(SQRT(((D178+G178)*O178/100)^2+(J178*(D178+G178)*0.07717)^2),0))</f>
        <v>96</v>
      </c>
      <c r="U178" s="32"/>
    </row>
    <row r="179" customFormat="false" ht="15" hidden="false" customHeight="false" outlineLevel="0" collapsed="false">
      <c r="A179" s="32" t="s">
        <v>256</v>
      </c>
      <c r="B179" s="32" t="s">
        <v>391</v>
      </c>
      <c r="C179" s="32" t="s">
        <v>397</v>
      </c>
      <c r="D179" s="66" t="n">
        <v>1036</v>
      </c>
      <c r="E179" s="66" t="n">
        <v>1054</v>
      </c>
      <c r="F179" s="75" t="n">
        <f aca="false">IF(E179="","",D179-E179)</f>
        <v>-18</v>
      </c>
      <c r="G179" s="66" t="n">
        <v>707</v>
      </c>
      <c r="H179" s="66" t="n">
        <v>706</v>
      </c>
      <c r="I179" s="75" t="n">
        <f aca="false">IF(H179="","",G179-H179)</f>
        <v>1</v>
      </c>
      <c r="J179" s="47" t="n">
        <f aca="false">IF(OR(D179="",D179+G179=0),"",D179/(D179+G179))</f>
        <v>0.594377510040161</v>
      </c>
      <c r="K179" s="47" t="n">
        <f aca="false">IF(E179="","",E179/(E179+H179))</f>
        <v>0.598863636363636</v>
      </c>
      <c r="L179" s="76" t="n">
        <f aca="false">IF(OR(K179="",J179=""),"",(J179-K179)*100)</f>
        <v>-0.448612632347578</v>
      </c>
      <c r="M179" s="36" t="n">
        <v>2.22613714561083</v>
      </c>
      <c r="N179" s="36" t="n">
        <v>1.31829577635135</v>
      </c>
      <c r="O179" s="36" t="n">
        <f aca="false">SQRT(M179^2+N179^2)</f>
        <v>2.58719739196957</v>
      </c>
      <c r="P179" s="47" t="n">
        <f aca="false">IF(J179="","",MAX(0,J179-1.96*O179/100))</f>
        <v>0.543668441157557</v>
      </c>
      <c r="Q179" s="47" t="n">
        <f aca="false">IF(J179="","",MIN(1,J179+1.96*O179/100))</f>
        <v>0.645086578922764</v>
      </c>
      <c r="R179" s="32" t="str">
        <f aca="false">IF(L179="","",IF(ABS(L179)&lt;=O179,"Yes","No"))</f>
        <v>Yes</v>
      </c>
      <c r="S179" s="32" t="str">
        <f aca="false">IF(L179="","",IF(ABS(L179)&lt;=1.96*O179,"Yes","No"))</f>
        <v>Yes</v>
      </c>
      <c r="T179" s="66" t="n">
        <f aca="false">IF(D179="","",ROUND(SQRT(((D179+G179)*O179/100)^2+(J179*(D179+G179)*0.07717)^2),0))</f>
        <v>92</v>
      </c>
      <c r="U179" s="32"/>
    </row>
    <row r="180" customFormat="false" ht="15" hidden="false" customHeight="false" outlineLevel="0" collapsed="false">
      <c r="A180" s="32" t="s">
        <v>256</v>
      </c>
      <c r="B180" s="32" t="s">
        <v>391</v>
      </c>
      <c r="C180" s="32" t="s">
        <v>398</v>
      </c>
      <c r="D180" s="66" t="n">
        <v>476</v>
      </c>
      <c r="E180" s="66" t="n">
        <v>469</v>
      </c>
      <c r="F180" s="75" t="n">
        <f aca="false">IF(E180="","",D180-E180)</f>
        <v>7</v>
      </c>
      <c r="G180" s="66" t="n">
        <v>453</v>
      </c>
      <c r="H180" s="66" t="n">
        <v>468</v>
      </c>
      <c r="I180" s="75" t="n">
        <f aca="false">IF(H180="","",G180-H180)</f>
        <v>-15</v>
      </c>
      <c r="J180" s="47" t="n">
        <f aca="false">IF(OR(D180="",D180+G180=0),"",D180/(D180+G180))</f>
        <v>0.51237890204521</v>
      </c>
      <c r="K180" s="47" t="n">
        <f aca="false">IF(E180="","",E180/(E180+H180))</f>
        <v>0.500533617929562</v>
      </c>
      <c r="L180" s="76" t="n">
        <f aca="false">IF(OR(K180="",J180=""),"",(J180-K180)*100)</f>
        <v>1.18452841156474</v>
      </c>
      <c r="M180" s="36" t="n">
        <v>2.23866533453518</v>
      </c>
      <c r="N180" s="36" t="n">
        <v>1.31829577635135</v>
      </c>
      <c r="O180" s="36" t="n">
        <f aca="false">SQRT(M180^2+N180^2)</f>
        <v>2.59798503344329</v>
      </c>
      <c r="P180" s="47" t="n">
        <f aca="false">IF(J180="","",MAX(0,J180-1.96*O180/100))</f>
        <v>0.461458395389721</v>
      </c>
      <c r="Q180" s="47" t="n">
        <f aca="false">IF(J180="","",MIN(1,J180+1.96*O180/100))</f>
        <v>0.563299408700698</v>
      </c>
      <c r="R180" s="32" t="str">
        <f aca="false">IF(L180="","",IF(ABS(L180)&lt;=O180,"Yes","No"))</f>
        <v>Yes</v>
      </c>
      <c r="S180" s="32" t="str">
        <f aca="false">IF(L180="","",IF(ABS(L180)&lt;=1.96*O180,"Yes","No"))</f>
        <v>Yes</v>
      </c>
      <c r="T180" s="66" t="n">
        <f aca="false">IF(D180="","",ROUND(SQRT(((D180+G180)*O180/100)^2+(J180*(D180+G180)*0.09272)^2),0))</f>
        <v>50</v>
      </c>
      <c r="U180" s="32"/>
    </row>
    <row r="181" customFormat="false" ht="15" hidden="false" customHeight="false" outlineLevel="0" collapsed="false">
      <c r="A181" s="32" t="s">
        <v>256</v>
      </c>
      <c r="B181" s="32" t="s">
        <v>391</v>
      </c>
      <c r="C181" s="32" t="s">
        <v>399</v>
      </c>
      <c r="D181" s="66" t="n">
        <v>1312</v>
      </c>
      <c r="E181" s="66" t="n">
        <v>1317</v>
      </c>
      <c r="F181" s="75" t="n">
        <f aca="false">IF(E181="","",D181-E181)</f>
        <v>-5</v>
      </c>
      <c r="G181" s="66" t="n">
        <v>1310</v>
      </c>
      <c r="H181" s="66" t="n">
        <v>1291</v>
      </c>
      <c r="I181" s="75" t="n">
        <f aca="false">IF(H181="","",G181-H181)</f>
        <v>19</v>
      </c>
      <c r="J181" s="47" t="n">
        <f aca="false">IF(OR(D181="",D181+G181=0),"",D181/(D181+G181))</f>
        <v>0.500381388253242</v>
      </c>
      <c r="K181" s="47" t="n">
        <f aca="false">IF(E181="","",E181/(E181+H181))</f>
        <v>0.504984662576687</v>
      </c>
      <c r="L181" s="76" t="n">
        <f aca="false">IF(OR(K181="",J181=""),"",(J181-K181)*100)</f>
        <v>-0.460327432344532</v>
      </c>
      <c r="M181" s="36" t="n">
        <v>2.22613714561083</v>
      </c>
      <c r="N181" s="36" t="n">
        <v>1.31829577635135</v>
      </c>
      <c r="O181" s="36" t="n">
        <f aca="false">SQRT(M181^2+N181^2)</f>
        <v>2.58719739196957</v>
      </c>
      <c r="P181" s="47" t="n">
        <f aca="false">IF(J181="","",MAX(0,J181-1.96*O181/100))</f>
        <v>0.449672319370638</v>
      </c>
      <c r="Q181" s="47" t="n">
        <f aca="false">IF(J181="","",MIN(1,J181+1.96*O181/100))</f>
        <v>0.551090457135846</v>
      </c>
      <c r="R181" s="32" t="str">
        <f aca="false">IF(L181="","",IF(ABS(L181)&lt;=O181,"Yes","No"))</f>
        <v>Yes</v>
      </c>
      <c r="S181" s="32" t="str">
        <f aca="false">IF(L181="","",IF(ABS(L181)&lt;=1.96*O181,"Yes","No"))</f>
        <v>Yes</v>
      </c>
      <c r="T181" s="66" t="n">
        <f aca="false">IF(D181="","",ROUND(SQRT(((D181+G181)*O181/100)^2+(J181*(D181+G181)*0.07717)^2),0))</f>
        <v>122</v>
      </c>
      <c r="U181" s="32"/>
    </row>
    <row r="182" customFormat="false" ht="15" hidden="false" customHeight="false" outlineLevel="0" collapsed="false">
      <c r="A182" s="32" t="s">
        <v>256</v>
      </c>
      <c r="B182" s="32" t="s">
        <v>400</v>
      </c>
      <c r="C182" s="32" t="s">
        <v>401</v>
      </c>
      <c r="D182" s="66" t="n">
        <v>1019</v>
      </c>
      <c r="E182" s="66" t="n">
        <v>992</v>
      </c>
      <c r="F182" s="75" t="n">
        <f aca="false">IF(E182="","",D182-E182)</f>
        <v>27</v>
      </c>
      <c r="G182" s="66" t="n">
        <v>972</v>
      </c>
      <c r="H182" s="66" t="n">
        <v>983</v>
      </c>
      <c r="I182" s="75" t="n">
        <f aca="false">IF(H182="","",G182-H182)</f>
        <v>-11</v>
      </c>
      <c r="J182" s="47" t="n">
        <f aca="false">IF(OR(D182="",D182+G182=0),"",D182/(D182+G182))</f>
        <v>0.511803114013059</v>
      </c>
      <c r="K182" s="47" t="n">
        <f aca="false">IF(E182="","",E182/(E182+H182))</f>
        <v>0.502278481012658</v>
      </c>
      <c r="L182" s="76" t="n">
        <f aca="false">IF(OR(K182="",J182=""),"",(J182-K182)*100)</f>
        <v>0.952463300040052</v>
      </c>
      <c r="M182" s="36" t="n">
        <v>2.22613714561083</v>
      </c>
      <c r="N182" s="36" t="n">
        <v>1.31829577635135</v>
      </c>
      <c r="O182" s="36" t="n">
        <f aca="false">SQRT(M182^2+N182^2)</f>
        <v>2.58719739196957</v>
      </c>
      <c r="P182" s="47" t="n">
        <f aca="false">IF(J182="","",MAX(0,J182-1.96*O182/100))</f>
        <v>0.461094045130455</v>
      </c>
      <c r="Q182" s="47" t="n">
        <f aca="false">IF(J182="","",MIN(1,J182+1.96*O182/100))</f>
        <v>0.562512182895662</v>
      </c>
      <c r="R182" s="32" t="str">
        <f aca="false">IF(L182="","",IF(ABS(L182)&lt;=O182,"Yes","No"))</f>
        <v>Yes</v>
      </c>
      <c r="S182" s="32" t="str">
        <f aca="false">IF(L182="","",IF(ABS(L182)&lt;=1.96*O182,"Yes","No"))</f>
        <v>Yes</v>
      </c>
      <c r="T182" s="66" t="n">
        <f aca="false">IF(D182="","",ROUND(SQRT(((D182+G182)*O182/100)^2+(J182*(D182+G182)*0.07717)^2),0))</f>
        <v>94</v>
      </c>
      <c r="U182" s="32"/>
    </row>
    <row r="183" customFormat="false" ht="15" hidden="false" customHeight="false" outlineLevel="0" collapsed="false">
      <c r="A183" s="32" t="s">
        <v>256</v>
      </c>
      <c r="B183" s="32" t="s">
        <v>400</v>
      </c>
      <c r="C183" s="32" t="s">
        <v>402</v>
      </c>
      <c r="D183" s="66" t="n">
        <v>1290</v>
      </c>
      <c r="E183" s="66" t="n">
        <v>1311</v>
      </c>
      <c r="F183" s="75" t="n">
        <f aca="false">IF(E183="","",D183-E183)</f>
        <v>-21</v>
      </c>
      <c r="G183" s="66" t="n">
        <v>1273</v>
      </c>
      <c r="H183" s="66" t="n">
        <v>1258</v>
      </c>
      <c r="I183" s="75" t="n">
        <f aca="false">IF(H183="","",G183-H183)</f>
        <v>15</v>
      </c>
      <c r="J183" s="47" t="n">
        <f aca="false">IF(OR(D183="",D183+G183=0),"",D183/(D183+G183))</f>
        <v>0.503316426063207</v>
      </c>
      <c r="K183" s="47" t="n">
        <f aca="false">IF(E183="","",E183/(E183+H183))</f>
        <v>0.510315297781238</v>
      </c>
      <c r="L183" s="76" t="n">
        <f aca="false">IF(OR(K183="",J183=""),"",(J183-K183)*100)</f>
        <v>-0.699887171803071</v>
      </c>
      <c r="M183" s="36" t="n">
        <v>2.22613714561083</v>
      </c>
      <c r="N183" s="36" t="n">
        <v>1.31829577635135</v>
      </c>
      <c r="O183" s="36" t="n">
        <f aca="false">SQRT(M183^2+N183^2)</f>
        <v>2.58719739196957</v>
      </c>
      <c r="P183" s="47" t="n">
        <f aca="false">IF(J183="","",MAX(0,J183-1.96*O183/100))</f>
        <v>0.452607357180604</v>
      </c>
      <c r="Q183" s="47" t="n">
        <f aca="false">IF(J183="","",MIN(1,J183+1.96*O183/100))</f>
        <v>0.554025494945811</v>
      </c>
      <c r="R183" s="32" t="str">
        <f aca="false">IF(L183="","",IF(ABS(L183)&lt;=O183,"Yes","No"))</f>
        <v>Yes</v>
      </c>
      <c r="S183" s="32" t="str">
        <f aca="false">IF(L183="","",IF(ABS(L183)&lt;=1.96*O183,"Yes","No"))</f>
        <v>Yes</v>
      </c>
      <c r="T183" s="66" t="n">
        <f aca="false">IF(D183="","",ROUND(SQRT(((D183+G183)*O183/100)^2+(J183*(D183+G183)*0.07717)^2),0))</f>
        <v>120</v>
      </c>
      <c r="U183" s="32"/>
    </row>
    <row r="184" customFormat="false" ht="15" hidden="false" customHeight="false" outlineLevel="0" collapsed="false">
      <c r="A184" s="32" t="s">
        <v>256</v>
      </c>
      <c r="B184" s="32" t="s">
        <v>400</v>
      </c>
      <c r="C184" s="32" t="s">
        <v>403</v>
      </c>
      <c r="D184" s="66" t="n">
        <v>950</v>
      </c>
      <c r="E184" s="66" t="n">
        <v>914</v>
      </c>
      <c r="F184" s="75" t="n">
        <f aca="false">IF(E184="","",D184-E184)</f>
        <v>36</v>
      </c>
      <c r="G184" s="66" t="n">
        <v>1089</v>
      </c>
      <c r="H184" s="66" t="n">
        <v>1075</v>
      </c>
      <c r="I184" s="75" t="n">
        <f aca="false">IF(H184="","",G184-H184)</f>
        <v>14</v>
      </c>
      <c r="J184" s="47" t="n">
        <f aca="false">IF(OR(D184="",D184+G184=0),"",D184/(D184+G184))</f>
        <v>0.465914664051005</v>
      </c>
      <c r="K184" s="47" t="n">
        <f aca="false">IF(E184="","",E184/(E184+H184))</f>
        <v>0.459527400703871</v>
      </c>
      <c r="L184" s="76" t="n">
        <f aca="false">IF(OR(K184="",J184=""),"",(J184-K184)*100)</f>
        <v>0.638726334713413</v>
      </c>
      <c r="M184" s="36" t="n">
        <v>2.22613714561083</v>
      </c>
      <c r="N184" s="36" t="n">
        <v>1.31829577635135</v>
      </c>
      <c r="O184" s="36" t="n">
        <f aca="false">SQRT(M184^2+N184^2)</f>
        <v>2.58719739196957</v>
      </c>
      <c r="P184" s="47" t="n">
        <f aca="false">IF(J184="","",MAX(0,J184-1.96*O184/100))</f>
        <v>0.415205595168402</v>
      </c>
      <c r="Q184" s="47" t="n">
        <f aca="false">IF(J184="","",MIN(1,J184+1.96*O184/100))</f>
        <v>0.516623732933609</v>
      </c>
      <c r="R184" s="32" t="str">
        <f aca="false">IF(L184="","",IF(ABS(L184)&lt;=O184,"Yes","No"))</f>
        <v>Yes</v>
      </c>
      <c r="S184" s="32" t="str">
        <f aca="false">IF(L184="","",IF(ABS(L184)&lt;=1.96*O184,"Yes","No"))</f>
        <v>Yes</v>
      </c>
      <c r="T184" s="66" t="n">
        <f aca="false">IF(D184="","",ROUND(SQRT(((D184+G184)*O184/100)^2+(J184*(D184+G184)*0.07717)^2),0))</f>
        <v>90</v>
      </c>
      <c r="U184" s="32"/>
    </row>
    <row r="185" customFormat="false" ht="15" hidden="false" customHeight="false" outlineLevel="0" collapsed="false">
      <c r="A185" s="32" t="s">
        <v>256</v>
      </c>
      <c r="B185" s="32" t="s">
        <v>400</v>
      </c>
      <c r="C185" s="32" t="s">
        <v>404</v>
      </c>
      <c r="D185" s="66" t="n">
        <v>756</v>
      </c>
      <c r="E185" s="66" t="n">
        <v>735</v>
      </c>
      <c r="F185" s="75" t="n">
        <f aca="false">IF(E185="","",D185-E185)</f>
        <v>21</v>
      </c>
      <c r="G185" s="66" t="n">
        <v>646</v>
      </c>
      <c r="H185" s="66" t="n">
        <v>653</v>
      </c>
      <c r="I185" s="75" t="n">
        <f aca="false">IF(H185="","",G185-H185)</f>
        <v>-7</v>
      </c>
      <c r="J185" s="47" t="n">
        <f aca="false">IF(OR(D185="",D185+G185=0),"",D185/(D185+G185))</f>
        <v>0.53922967189729</v>
      </c>
      <c r="K185" s="47" t="n">
        <f aca="false">IF(E185="","",E185/(E185+H185))</f>
        <v>0.529538904899136</v>
      </c>
      <c r="L185" s="76" t="n">
        <f aca="false">IF(OR(K185="",J185=""),"",(J185-K185)*100)</f>
        <v>0.969076699815408</v>
      </c>
      <c r="M185" s="36" t="n">
        <v>2.22613714561083</v>
      </c>
      <c r="N185" s="36" t="n">
        <v>1.31829577635135</v>
      </c>
      <c r="O185" s="36" t="n">
        <f aca="false">SQRT(M185^2+N185^2)</f>
        <v>2.58719739196957</v>
      </c>
      <c r="P185" s="47" t="n">
        <f aca="false">IF(J185="","",MAX(0,J185-1.96*O185/100))</f>
        <v>0.488520603014686</v>
      </c>
      <c r="Q185" s="47" t="n">
        <f aca="false">IF(J185="","",MIN(1,J185+1.96*O185/100))</f>
        <v>0.589938740779893</v>
      </c>
      <c r="R185" s="32" t="str">
        <f aca="false">IF(L185="","",IF(ABS(L185)&lt;=O185,"Yes","No"))</f>
        <v>Yes</v>
      </c>
      <c r="S185" s="32" t="str">
        <f aca="false">IF(L185="","",IF(ABS(L185)&lt;=1.96*O185,"Yes","No"))</f>
        <v>Yes</v>
      </c>
      <c r="T185" s="66" t="n">
        <f aca="false">IF(D185="","",ROUND(SQRT(((D185+G185)*O185/100)^2+(J185*(D185+G185)*0.07717)^2),0))</f>
        <v>69</v>
      </c>
      <c r="U185" s="32"/>
    </row>
    <row r="186" customFormat="false" ht="15" hidden="false" customHeight="false" outlineLevel="0" collapsed="false">
      <c r="A186" s="32" t="s">
        <v>256</v>
      </c>
      <c r="B186" s="32" t="s">
        <v>400</v>
      </c>
      <c r="C186" s="32" t="s">
        <v>405</v>
      </c>
      <c r="D186" s="66" t="n">
        <v>2005</v>
      </c>
      <c r="E186" s="66" t="n">
        <v>1929</v>
      </c>
      <c r="F186" s="75" t="n">
        <f aca="false">IF(E186="","",D186-E186)</f>
        <v>76</v>
      </c>
      <c r="G186" s="66" t="n">
        <v>1751</v>
      </c>
      <c r="H186" s="66" t="n">
        <v>1679</v>
      </c>
      <c r="I186" s="75" t="n">
        <f aca="false">IF(H186="","",G186-H186)</f>
        <v>72</v>
      </c>
      <c r="J186" s="47" t="n">
        <f aca="false">IF(OR(D186="",D186+G186=0),"",D186/(D186+G186))</f>
        <v>0.53381256656017</v>
      </c>
      <c r="K186" s="47" t="n">
        <f aca="false">IF(E186="","",E186/(E186+H186))</f>
        <v>0.534645232815965</v>
      </c>
      <c r="L186" s="76" t="n">
        <f aca="false">IF(OR(K186="",J186=""),"",(J186-K186)*100)</f>
        <v>-0.0832666255794146</v>
      </c>
      <c r="M186" s="36" t="n">
        <v>2.22613714561083</v>
      </c>
      <c r="N186" s="36" t="n">
        <v>1.31829577635135</v>
      </c>
      <c r="O186" s="36" t="n">
        <f aca="false">SQRT(M186^2+N186^2)</f>
        <v>2.58719739196957</v>
      </c>
      <c r="P186" s="47" t="n">
        <f aca="false">IF(J186="","",MAX(0,J186-1.96*O186/100))</f>
        <v>0.483103497677567</v>
      </c>
      <c r="Q186" s="47" t="n">
        <f aca="false">IF(J186="","",MIN(1,J186+1.96*O186/100))</f>
        <v>0.584521635442774</v>
      </c>
      <c r="R186" s="32" t="str">
        <f aca="false">IF(L186="","",IF(ABS(L186)&lt;=O186,"Yes","No"))</f>
        <v>Yes</v>
      </c>
      <c r="S186" s="32" t="str">
        <f aca="false">IF(L186="","",IF(ABS(L186)&lt;=1.96*O186,"Yes","No"))</f>
        <v>Yes</v>
      </c>
      <c r="T186" s="66" t="n">
        <f aca="false">IF(D186="","",ROUND(SQRT(((D186+G186)*O186/100)^2+(J186*(D186+G186)*0.07717)^2),0))</f>
        <v>183</v>
      </c>
      <c r="U186" s="32"/>
    </row>
    <row r="187" customFormat="false" ht="15" hidden="false" customHeight="false" outlineLevel="0" collapsed="false">
      <c r="A187" s="32" t="s">
        <v>256</v>
      </c>
      <c r="B187" s="32" t="s">
        <v>400</v>
      </c>
      <c r="C187" s="32" t="s">
        <v>406</v>
      </c>
      <c r="D187" s="66" t="n">
        <v>726</v>
      </c>
      <c r="E187" s="66" t="n">
        <v>696</v>
      </c>
      <c r="F187" s="75" t="n">
        <f aca="false">IF(E187="","",D187-E187)</f>
        <v>30</v>
      </c>
      <c r="G187" s="66" t="n">
        <v>675</v>
      </c>
      <c r="H187" s="66" t="n">
        <v>666</v>
      </c>
      <c r="I187" s="75" t="n">
        <f aca="false">IF(H187="","",G187-H187)</f>
        <v>9</v>
      </c>
      <c r="J187" s="47" t="n">
        <f aca="false">IF(OR(D187="",D187+G187=0),"",D187/(D187+G187))</f>
        <v>0.518201284796574</v>
      </c>
      <c r="K187" s="47" t="n">
        <f aca="false">IF(E187="","",E187/(E187+H187))</f>
        <v>0.511013215859031</v>
      </c>
      <c r="L187" s="76" t="n">
        <f aca="false">IF(OR(K187="",J187=""),"",(J187-K187)*100)</f>
        <v>0.718806893754309</v>
      </c>
      <c r="M187" s="36" t="n">
        <v>2.22613714561083</v>
      </c>
      <c r="N187" s="36" t="n">
        <v>1.31829577635135</v>
      </c>
      <c r="O187" s="36" t="n">
        <f aca="false">SQRT(M187^2+N187^2)</f>
        <v>2.58719739196957</v>
      </c>
      <c r="P187" s="47" t="n">
        <f aca="false">IF(J187="","",MAX(0,J187-1.96*O187/100))</f>
        <v>0.46749221591397</v>
      </c>
      <c r="Q187" s="47" t="n">
        <f aca="false">IF(J187="","",MIN(1,J187+1.96*O187/100))</f>
        <v>0.568910353679178</v>
      </c>
      <c r="R187" s="32" t="str">
        <f aca="false">IF(L187="","",IF(ABS(L187)&lt;=O187,"Yes","No"))</f>
        <v>Yes</v>
      </c>
      <c r="S187" s="32" t="str">
        <f aca="false">IF(L187="","",IF(ABS(L187)&lt;=1.96*O187,"Yes","No"))</f>
        <v>Yes</v>
      </c>
      <c r="T187" s="66" t="n">
        <f aca="false">IF(D187="","",ROUND(SQRT(((D187+G187)*O187/100)^2+(J187*(D187+G187)*0.07717)^2),0))</f>
        <v>67</v>
      </c>
      <c r="U187" s="32"/>
    </row>
    <row r="188" customFormat="false" ht="15" hidden="false" customHeight="false" outlineLevel="0" collapsed="false">
      <c r="A188" s="32" t="s">
        <v>256</v>
      </c>
      <c r="B188" s="32" t="s">
        <v>400</v>
      </c>
      <c r="C188" s="32" t="s">
        <v>407</v>
      </c>
      <c r="D188" s="66" t="n">
        <v>735</v>
      </c>
      <c r="E188" s="66" t="n">
        <v>715</v>
      </c>
      <c r="F188" s="75" t="n">
        <f aca="false">IF(E188="","",D188-E188)</f>
        <v>20</v>
      </c>
      <c r="G188" s="66" t="n">
        <v>637</v>
      </c>
      <c r="H188" s="66" t="n">
        <v>601</v>
      </c>
      <c r="I188" s="75" t="n">
        <f aca="false">IF(H188="","",G188-H188)</f>
        <v>36</v>
      </c>
      <c r="J188" s="47" t="n">
        <f aca="false">IF(OR(D188="",D188+G188=0),"",D188/(D188+G188))</f>
        <v>0.535714285714286</v>
      </c>
      <c r="K188" s="47" t="n">
        <f aca="false">IF(E188="","",E188/(E188+H188))</f>
        <v>0.543313069908815</v>
      </c>
      <c r="L188" s="76" t="n">
        <f aca="false">IF(OR(K188="",J188=""),"",(J188-K188)*100)</f>
        <v>-0.759878419452886</v>
      </c>
      <c r="M188" s="36" t="n">
        <v>2.22613714561083</v>
      </c>
      <c r="N188" s="36" t="n">
        <v>1.31829577635135</v>
      </c>
      <c r="O188" s="36" t="n">
        <f aca="false">SQRT(M188^2+N188^2)</f>
        <v>2.58719739196957</v>
      </c>
      <c r="P188" s="47" t="n">
        <f aca="false">IF(J188="","",MAX(0,J188-1.96*O188/100))</f>
        <v>0.485005216831682</v>
      </c>
      <c r="Q188" s="47" t="n">
        <f aca="false">IF(J188="","",MIN(1,J188+1.96*O188/100))</f>
        <v>0.586423354596889</v>
      </c>
      <c r="R188" s="32" t="str">
        <f aca="false">IF(L188="","",IF(ABS(L188)&lt;=O188,"Yes","No"))</f>
        <v>Yes</v>
      </c>
      <c r="S188" s="32" t="str">
        <f aca="false">IF(L188="","",IF(ABS(L188)&lt;=1.96*O188,"Yes","No"))</f>
        <v>Yes</v>
      </c>
      <c r="T188" s="66" t="n">
        <f aca="false">IF(D188="","",ROUND(SQRT(((D188+G188)*O188/100)^2+(J188*(D188+G188)*0.07717)^2),0))</f>
        <v>67</v>
      </c>
      <c r="U188" s="32"/>
    </row>
    <row r="189" customFormat="false" ht="15" hidden="false" customHeight="false" outlineLevel="0" collapsed="false">
      <c r="A189" s="32" t="s">
        <v>256</v>
      </c>
      <c r="B189" s="32" t="s">
        <v>400</v>
      </c>
      <c r="C189" s="32" t="s">
        <v>408</v>
      </c>
      <c r="D189" s="66" t="n">
        <v>778</v>
      </c>
      <c r="E189" s="66" t="n">
        <v>728</v>
      </c>
      <c r="F189" s="75" t="n">
        <f aca="false">IF(E189="","",D189-E189)</f>
        <v>50</v>
      </c>
      <c r="G189" s="66" t="n">
        <v>708</v>
      </c>
      <c r="H189" s="66" t="n">
        <v>692</v>
      </c>
      <c r="I189" s="75" t="n">
        <f aca="false">IF(H189="","",G189-H189)</f>
        <v>16</v>
      </c>
      <c r="J189" s="47" t="n">
        <f aca="false">IF(OR(D189="",D189+G189=0),"",D189/(D189+G189))</f>
        <v>0.523553162853297</v>
      </c>
      <c r="K189" s="47" t="n">
        <f aca="false">IF(E189="","",E189/(E189+H189))</f>
        <v>0.512676056338028</v>
      </c>
      <c r="L189" s="76" t="n">
        <f aca="false">IF(OR(K189="",J189=""),"",(J189-K189)*100)</f>
        <v>1.08771065152693</v>
      </c>
      <c r="M189" s="36" t="n">
        <v>2.22613714561083</v>
      </c>
      <c r="N189" s="36" t="n">
        <v>1.31829577635135</v>
      </c>
      <c r="O189" s="36" t="n">
        <f aca="false">SQRT(M189^2+N189^2)</f>
        <v>2.58719739196957</v>
      </c>
      <c r="P189" s="47" t="n">
        <f aca="false">IF(J189="","",MAX(0,J189-1.96*O189/100))</f>
        <v>0.472844093970694</v>
      </c>
      <c r="Q189" s="47" t="n">
        <f aca="false">IF(J189="","",MIN(1,J189+1.96*O189/100))</f>
        <v>0.574262231735901</v>
      </c>
      <c r="R189" s="32" t="str">
        <f aca="false">IF(L189="","",IF(ABS(L189)&lt;=O189,"Yes","No"))</f>
        <v>Yes</v>
      </c>
      <c r="S189" s="32" t="str">
        <f aca="false">IF(L189="","",IF(ABS(L189)&lt;=1.96*O189,"Yes","No"))</f>
        <v>Yes</v>
      </c>
      <c r="T189" s="66" t="n">
        <f aca="false">IF(D189="","",ROUND(SQRT(((D189+G189)*O189/100)^2+(J189*(D189+G189)*0.07717)^2),0))</f>
        <v>71</v>
      </c>
      <c r="U189" s="32"/>
    </row>
    <row r="190" customFormat="false" ht="15" hidden="false" customHeight="false" outlineLevel="0" collapsed="false">
      <c r="A190" s="32" t="s">
        <v>256</v>
      </c>
      <c r="B190" s="32" t="s">
        <v>409</v>
      </c>
      <c r="C190" s="32" t="s">
        <v>410</v>
      </c>
      <c r="D190" s="66" t="n">
        <v>1431</v>
      </c>
      <c r="E190" s="66" t="n">
        <v>1473</v>
      </c>
      <c r="F190" s="75" t="n">
        <f aca="false">IF(E190="","",D190-E190)</f>
        <v>-42</v>
      </c>
      <c r="G190" s="66" t="n">
        <v>1728</v>
      </c>
      <c r="H190" s="66" t="n">
        <v>1690</v>
      </c>
      <c r="I190" s="75" t="n">
        <f aca="false">IF(H190="","",G190-H190)</f>
        <v>38</v>
      </c>
      <c r="J190" s="47" t="n">
        <f aca="false">IF(OR(D190="",D190+G190=0),"",D190/(D190+G190))</f>
        <v>0.452991452991453</v>
      </c>
      <c r="K190" s="47" t="n">
        <f aca="false">IF(E190="","",E190/(E190+H190))</f>
        <v>0.465697122984508</v>
      </c>
      <c r="L190" s="76" t="n">
        <f aca="false">IF(OR(K190="",J190=""),"",(J190-K190)*100)</f>
        <v>-1.27056699930554</v>
      </c>
      <c r="M190" s="36" t="n">
        <v>2.22613714561083</v>
      </c>
      <c r="N190" s="36" t="n">
        <v>1.31829577635135</v>
      </c>
      <c r="O190" s="36" t="n">
        <f aca="false">SQRT(M190^2+N190^2)</f>
        <v>2.58719739196957</v>
      </c>
      <c r="P190" s="47" t="n">
        <f aca="false">IF(J190="","",MAX(0,J190-1.96*O190/100))</f>
        <v>0.402282384108849</v>
      </c>
      <c r="Q190" s="47" t="n">
        <f aca="false">IF(J190="","",MIN(1,J190+1.96*O190/100))</f>
        <v>0.503700521874057</v>
      </c>
      <c r="R190" s="32" t="str">
        <f aca="false">IF(L190="","",IF(ABS(L190)&lt;=O190,"Yes","No"))</f>
        <v>Yes</v>
      </c>
      <c r="S190" s="32" t="str">
        <f aca="false">IF(L190="","",IF(ABS(L190)&lt;=1.96*O190,"Yes","No"))</f>
        <v>Yes</v>
      </c>
      <c r="T190" s="66" t="n">
        <f aca="false">IF(D190="","",ROUND(SQRT(((D190+G190)*O190/100)^2+(J190*(D190+G190)*0.07717)^2),0))</f>
        <v>137</v>
      </c>
      <c r="U190" s="32"/>
    </row>
    <row r="191" customFormat="false" ht="15" hidden="false" customHeight="false" outlineLevel="0" collapsed="false">
      <c r="A191" s="32" t="s">
        <v>256</v>
      </c>
      <c r="B191" s="32" t="s">
        <v>409</v>
      </c>
      <c r="C191" s="32" t="s">
        <v>411</v>
      </c>
      <c r="D191" s="66" t="n">
        <v>883</v>
      </c>
      <c r="E191" s="66" t="n">
        <v>907</v>
      </c>
      <c r="F191" s="75" t="n">
        <f aca="false">IF(E191="","",D191-E191)</f>
        <v>-24</v>
      </c>
      <c r="G191" s="66" t="n">
        <v>1425</v>
      </c>
      <c r="H191" s="66" t="n">
        <v>1445</v>
      </c>
      <c r="I191" s="75" t="n">
        <f aca="false">IF(H191="","",G191-H191)</f>
        <v>-20</v>
      </c>
      <c r="J191" s="47" t="n">
        <f aca="false">IF(OR(D191="",D191+G191=0),"",D191/(D191+G191))</f>
        <v>0.382582322357019</v>
      </c>
      <c r="K191" s="47" t="n">
        <f aca="false">IF(E191="","",E191/(E191+H191))</f>
        <v>0.38562925170068</v>
      </c>
      <c r="L191" s="76" t="n">
        <f aca="false">IF(OR(K191="",J191=""),"",(J191-K191)*100)</f>
        <v>-0.304692934366124</v>
      </c>
      <c r="M191" s="36" t="n">
        <v>2.22613714561083</v>
      </c>
      <c r="N191" s="36" t="n">
        <v>1.31829577635135</v>
      </c>
      <c r="O191" s="36" t="n">
        <f aca="false">SQRT(M191^2+N191^2)</f>
        <v>2.58719739196957</v>
      </c>
      <c r="P191" s="47" t="n">
        <f aca="false">IF(J191="","",MAX(0,J191-1.96*O191/100))</f>
        <v>0.331873253474415</v>
      </c>
      <c r="Q191" s="47" t="n">
        <f aca="false">IF(J191="","",MIN(1,J191+1.96*O191/100))</f>
        <v>0.433291391239623</v>
      </c>
      <c r="R191" s="32" t="str">
        <f aca="false">IF(L191="","",IF(ABS(L191)&lt;=O191,"Yes","No"))</f>
        <v>Yes</v>
      </c>
      <c r="S191" s="32" t="str">
        <f aca="false">IF(L191="","",IF(ABS(L191)&lt;=1.96*O191,"Yes","No"))</f>
        <v>Yes</v>
      </c>
      <c r="T191" s="66" t="n">
        <f aca="false">IF(D191="","",ROUND(SQRT(((D191+G191)*O191/100)^2+(J191*(D191+G191)*0.07717)^2),0))</f>
        <v>91</v>
      </c>
      <c r="U191" s="32"/>
    </row>
    <row r="192" customFormat="false" ht="15" hidden="false" customHeight="false" outlineLevel="0" collapsed="false">
      <c r="A192" s="32" t="s">
        <v>256</v>
      </c>
      <c r="B192" s="32" t="s">
        <v>412</v>
      </c>
      <c r="C192" s="32" t="s">
        <v>413</v>
      </c>
      <c r="D192" s="66" t="n">
        <v>980</v>
      </c>
      <c r="E192" s="66" t="n">
        <v>1017</v>
      </c>
      <c r="F192" s="75" t="n">
        <f aca="false">IF(E192="","",D192-E192)</f>
        <v>-37</v>
      </c>
      <c r="G192" s="66" t="n">
        <v>1095</v>
      </c>
      <c r="H192" s="66" t="n">
        <v>1074</v>
      </c>
      <c r="I192" s="75" t="n">
        <f aca="false">IF(H192="","",G192-H192)</f>
        <v>21</v>
      </c>
      <c r="J192" s="47" t="n">
        <f aca="false">IF(OR(D192="",D192+G192=0),"",D192/(D192+G192))</f>
        <v>0.472289156626506</v>
      </c>
      <c r="K192" s="47" t="n">
        <f aca="false">IF(E192="","",E192/(E192+H192))</f>
        <v>0.486370157819225</v>
      </c>
      <c r="L192" s="76" t="n">
        <f aca="false">IF(OR(K192="",J192=""),"",(J192-K192)*100)</f>
        <v>-1.40810011927193</v>
      </c>
      <c r="M192" s="36" t="n">
        <v>2.22613714561083</v>
      </c>
      <c r="N192" s="36" t="n">
        <v>1.31829577635135</v>
      </c>
      <c r="O192" s="36" t="n">
        <f aca="false">SQRT(M192^2+N192^2)</f>
        <v>2.58719739196957</v>
      </c>
      <c r="P192" s="47" t="n">
        <f aca="false">IF(J192="","",MAX(0,J192-1.96*O192/100))</f>
        <v>0.421580087743902</v>
      </c>
      <c r="Q192" s="47" t="n">
        <f aca="false">IF(J192="","",MIN(1,J192+1.96*O192/100))</f>
        <v>0.52299822550911</v>
      </c>
      <c r="R192" s="32" t="str">
        <f aca="false">IF(L192="","",IF(ABS(L192)&lt;=O192,"Yes","No"))</f>
        <v>Yes</v>
      </c>
      <c r="S192" s="32" t="str">
        <f aca="false">IF(L192="","",IF(ABS(L192)&lt;=1.96*O192,"Yes","No"))</f>
        <v>Yes</v>
      </c>
      <c r="T192" s="66" t="n">
        <f aca="false">IF(D192="","",ROUND(SQRT(((D192+G192)*O192/100)^2+(J192*(D192+G192)*0.07717)^2),0))</f>
        <v>93</v>
      </c>
      <c r="U192" s="32"/>
    </row>
    <row r="193" customFormat="false" ht="15" hidden="false" customHeight="false" outlineLevel="0" collapsed="false">
      <c r="A193" s="32" t="s">
        <v>256</v>
      </c>
      <c r="B193" s="32" t="s">
        <v>412</v>
      </c>
      <c r="C193" s="32" t="s">
        <v>414</v>
      </c>
      <c r="D193" s="66" t="n">
        <v>722</v>
      </c>
      <c r="E193" s="66" t="n">
        <v>753</v>
      </c>
      <c r="F193" s="75" t="n">
        <f aca="false">IF(E193="","",D193-E193)</f>
        <v>-31</v>
      </c>
      <c r="G193" s="66" t="n">
        <v>861</v>
      </c>
      <c r="H193" s="66" t="n">
        <v>851</v>
      </c>
      <c r="I193" s="75" t="n">
        <f aca="false">IF(H193="","",G193-H193)</f>
        <v>10</v>
      </c>
      <c r="J193" s="47" t="n">
        <f aca="false">IF(OR(D193="",D193+G193=0),"",D193/(D193+G193))</f>
        <v>0.456096020214782</v>
      </c>
      <c r="K193" s="47" t="n">
        <f aca="false">IF(E193="","",E193/(E193+H193))</f>
        <v>0.469451371571072</v>
      </c>
      <c r="L193" s="76" t="n">
        <f aca="false">IF(OR(K193="",J193=""),"",(J193-K193)*100)</f>
        <v>-1.33553513562902</v>
      </c>
      <c r="M193" s="36" t="n">
        <v>2.22613714561083</v>
      </c>
      <c r="N193" s="36" t="n">
        <v>1.31829577635135</v>
      </c>
      <c r="O193" s="36" t="n">
        <f aca="false">SQRT(M193^2+N193^2)</f>
        <v>2.58719739196957</v>
      </c>
      <c r="P193" s="47" t="n">
        <f aca="false">IF(J193="","",MAX(0,J193-1.96*O193/100))</f>
        <v>0.405386951332178</v>
      </c>
      <c r="Q193" s="47" t="n">
        <f aca="false">IF(J193="","",MIN(1,J193+1.96*O193/100))</f>
        <v>0.506805089097386</v>
      </c>
      <c r="R193" s="32" t="str">
        <f aca="false">IF(L193="","",IF(ABS(L193)&lt;=O193,"Yes","No"))</f>
        <v>Yes</v>
      </c>
      <c r="S193" s="32" t="str">
        <f aca="false">IF(L193="","",IF(ABS(L193)&lt;=1.96*O193,"Yes","No"))</f>
        <v>Yes</v>
      </c>
      <c r="T193" s="66" t="n">
        <f aca="false">IF(D193="","",ROUND(SQRT(((D193+G193)*O193/100)^2+(J193*(D193+G193)*0.07717)^2),0))</f>
        <v>69</v>
      </c>
      <c r="U193" s="32"/>
    </row>
    <row r="194" customFormat="false" ht="15" hidden="false" customHeight="false" outlineLevel="0" collapsed="false">
      <c r="A194" s="32" t="s">
        <v>256</v>
      </c>
      <c r="B194" s="32" t="s">
        <v>412</v>
      </c>
      <c r="C194" s="32" t="s">
        <v>415</v>
      </c>
      <c r="D194" s="66" t="n">
        <v>693</v>
      </c>
      <c r="E194" s="66" t="n">
        <v>713</v>
      </c>
      <c r="F194" s="75" t="n">
        <f aca="false">IF(E194="","",D194-E194)</f>
        <v>-20</v>
      </c>
      <c r="G194" s="66" t="n">
        <v>760</v>
      </c>
      <c r="H194" s="66" t="n">
        <v>780</v>
      </c>
      <c r="I194" s="75" t="n">
        <f aca="false">IF(H194="","",G194-H194)</f>
        <v>-20</v>
      </c>
      <c r="J194" s="47" t="n">
        <f aca="false">IF(OR(D194="",D194+G194=0),"",D194/(D194+G194))</f>
        <v>0.476944253269098</v>
      </c>
      <c r="K194" s="47" t="n">
        <f aca="false">IF(E194="","",E194/(E194+H194))</f>
        <v>0.477561955793704</v>
      </c>
      <c r="L194" s="76" t="n">
        <f aca="false">IF(OR(K194="",J194=""),"",(J194-K194)*100)</f>
        <v>-0.0617702524605579</v>
      </c>
      <c r="M194" s="36" t="n">
        <v>2.22613714561083</v>
      </c>
      <c r="N194" s="36" t="n">
        <v>1.31829577635135</v>
      </c>
      <c r="O194" s="36" t="n">
        <f aca="false">SQRT(M194^2+N194^2)</f>
        <v>2.58719739196957</v>
      </c>
      <c r="P194" s="47" t="n">
        <f aca="false">IF(J194="","",MAX(0,J194-1.96*O194/100))</f>
        <v>0.426235184386495</v>
      </c>
      <c r="Q194" s="47" t="n">
        <f aca="false">IF(J194="","",MIN(1,J194+1.96*O194/100))</f>
        <v>0.527653322151702</v>
      </c>
      <c r="R194" s="32" t="str">
        <f aca="false">IF(L194="","",IF(ABS(L194)&lt;=O194,"Yes","No"))</f>
        <v>Yes</v>
      </c>
      <c r="S194" s="32" t="str">
        <f aca="false">IF(L194="","",IF(ABS(L194)&lt;=1.96*O194,"Yes","No"))</f>
        <v>Yes</v>
      </c>
      <c r="T194" s="66" t="n">
        <f aca="false">IF(D194="","",ROUND(SQRT(((D194+G194)*O194/100)^2+(J194*(D194+G194)*0.07717)^2),0))</f>
        <v>65</v>
      </c>
      <c r="U194" s="32"/>
    </row>
    <row r="195" customFormat="false" ht="15" hidden="false" customHeight="false" outlineLevel="0" collapsed="false">
      <c r="A195" s="32" t="s">
        <v>256</v>
      </c>
      <c r="B195" s="32" t="s">
        <v>412</v>
      </c>
      <c r="C195" s="32" t="s">
        <v>416</v>
      </c>
      <c r="D195" s="66" t="n">
        <v>1655</v>
      </c>
      <c r="E195" s="66" t="n">
        <v>1648</v>
      </c>
      <c r="F195" s="75" t="n">
        <f aca="false">IF(E195="","",D195-E195)</f>
        <v>7</v>
      </c>
      <c r="G195" s="66" t="n">
        <v>1816</v>
      </c>
      <c r="H195" s="66" t="n">
        <v>1789</v>
      </c>
      <c r="I195" s="75" t="n">
        <f aca="false">IF(H195="","",G195-H195)</f>
        <v>27</v>
      </c>
      <c r="J195" s="47" t="n">
        <f aca="false">IF(OR(D195="",D195+G195=0),"",D195/(D195+G195))</f>
        <v>0.476807836358398</v>
      </c>
      <c r="K195" s="47" t="n">
        <f aca="false">IF(E195="","",E195/(E195+H195))</f>
        <v>0.479487925516439</v>
      </c>
      <c r="L195" s="76" t="n">
        <f aca="false">IF(OR(K195="",J195=""),"",(J195-K195)*100)</f>
        <v>-0.268008915804063</v>
      </c>
      <c r="M195" s="36" t="n">
        <v>2.22613714561083</v>
      </c>
      <c r="N195" s="36" t="n">
        <v>1.31829577635135</v>
      </c>
      <c r="O195" s="36" t="n">
        <f aca="false">SQRT(M195^2+N195^2)</f>
        <v>2.58719739196957</v>
      </c>
      <c r="P195" s="47" t="n">
        <f aca="false">IF(J195="","",MAX(0,J195-1.96*O195/100))</f>
        <v>0.426098767475795</v>
      </c>
      <c r="Q195" s="47" t="n">
        <f aca="false">IF(J195="","",MIN(1,J195+1.96*O195/100))</f>
        <v>0.527516905241002</v>
      </c>
      <c r="R195" s="32" t="str">
        <f aca="false">IF(L195="","",IF(ABS(L195)&lt;=O195,"Yes","No"))</f>
        <v>Yes</v>
      </c>
      <c r="S195" s="32" t="str">
        <f aca="false">IF(L195="","",IF(ABS(L195)&lt;=1.96*O195,"Yes","No"))</f>
        <v>Yes</v>
      </c>
      <c r="T195" s="66" t="n">
        <f aca="false">IF(D195="","",ROUND(SQRT(((D195+G195)*O195/100)^2+(J195*(D195+G195)*0.07717)^2),0))</f>
        <v>156</v>
      </c>
      <c r="U195" s="32"/>
    </row>
    <row r="196" customFormat="false" ht="15" hidden="false" customHeight="false" outlineLevel="0" collapsed="false">
      <c r="A196" s="32" t="s">
        <v>256</v>
      </c>
      <c r="B196" s="32" t="s">
        <v>412</v>
      </c>
      <c r="C196" s="32" t="s">
        <v>417</v>
      </c>
      <c r="D196" s="66" t="n">
        <v>691</v>
      </c>
      <c r="E196" s="66" t="n">
        <v>683</v>
      </c>
      <c r="F196" s="75" t="n">
        <f aca="false">IF(E196="","",D196-E196)</f>
        <v>8</v>
      </c>
      <c r="G196" s="66" t="n">
        <v>702</v>
      </c>
      <c r="H196" s="66" t="n">
        <v>663</v>
      </c>
      <c r="I196" s="75" t="n">
        <f aca="false">IF(H196="","",G196-H196)</f>
        <v>39</v>
      </c>
      <c r="J196" s="47" t="n">
        <f aca="false">IF(OR(D196="",D196+G196=0),"",D196/(D196+G196))</f>
        <v>0.496051687006461</v>
      </c>
      <c r="K196" s="47" t="n">
        <f aca="false">IF(E196="","",E196/(E196+H196))</f>
        <v>0.507429420505201</v>
      </c>
      <c r="L196" s="76" t="n">
        <f aca="false">IF(OR(K196="",J196=""),"",(J196-K196)*100)</f>
        <v>-1.13777334987397</v>
      </c>
      <c r="M196" s="36" t="n">
        <v>2.22613714561083</v>
      </c>
      <c r="N196" s="36" t="n">
        <v>1.31829577635135</v>
      </c>
      <c r="O196" s="36" t="n">
        <f aca="false">SQRT(M196^2+N196^2)</f>
        <v>2.58719739196957</v>
      </c>
      <c r="P196" s="47" t="n">
        <f aca="false">IF(J196="","",MAX(0,J196-1.96*O196/100))</f>
        <v>0.445342618123857</v>
      </c>
      <c r="Q196" s="47" t="n">
        <f aca="false">IF(J196="","",MIN(1,J196+1.96*O196/100))</f>
        <v>0.546760755889065</v>
      </c>
      <c r="R196" s="32" t="str">
        <f aca="false">IF(L196="","",IF(ABS(L196)&lt;=O196,"Yes","No"))</f>
        <v>Yes</v>
      </c>
      <c r="S196" s="32" t="str">
        <f aca="false">IF(L196="","",IF(ABS(L196)&lt;=1.96*O196,"Yes","No"))</f>
        <v>Yes</v>
      </c>
      <c r="T196" s="66" t="n">
        <f aca="false">IF(D196="","",ROUND(SQRT(((D196+G196)*O196/100)^2+(J196*(D196+G196)*0.07717)^2),0))</f>
        <v>64</v>
      </c>
      <c r="U196" s="32"/>
    </row>
    <row r="197" customFormat="false" ht="15" hidden="false" customHeight="false" outlineLevel="0" collapsed="false">
      <c r="A197" s="32" t="s">
        <v>256</v>
      </c>
      <c r="B197" s="32" t="s">
        <v>412</v>
      </c>
      <c r="C197" s="32" t="s">
        <v>418</v>
      </c>
      <c r="D197" s="66" t="n">
        <v>641</v>
      </c>
      <c r="E197" s="66" t="n">
        <v>648</v>
      </c>
      <c r="F197" s="75" t="n">
        <f aca="false">IF(E197="","",D197-E197)</f>
        <v>-7</v>
      </c>
      <c r="G197" s="66" t="n">
        <v>614</v>
      </c>
      <c r="H197" s="66" t="n">
        <v>583</v>
      </c>
      <c r="I197" s="75" t="n">
        <f aca="false">IF(H197="","",G197-H197)</f>
        <v>31</v>
      </c>
      <c r="J197" s="47" t="n">
        <f aca="false">IF(OR(D197="",D197+G197=0),"",D197/(D197+G197))</f>
        <v>0.510756972111554</v>
      </c>
      <c r="K197" s="47" t="n">
        <f aca="false">IF(E197="","",E197/(E197+H197))</f>
        <v>0.526401299756296</v>
      </c>
      <c r="L197" s="76" t="n">
        <f aca="false">IF(OR(K197="",J197=""),"",(J197-K197)*100)</f>
        <v>-1.56443276447419</v>
      </c>
      <c r="M197" s="36" t="n">
        <v>2.22613714561083</v>
      </c>
      <c r="N197" s="36" t="n">
        <v>1.31829577635135</v>
      </c>
      <c r="O197" s="36" t="n">
        <f aca="false">SQRT(M197^2+N197^2)</f>
        <v>2.58719739196957</v>
      </c>
      <c r="P197" s="47" t="n">
        <f aca="false">IF(J197="","",MAX(0,J197-1.96*O197/100))</f>
        <v>0.46004790322895</v>
      </c>
      <c r="Q197" s="47" t="n">
        <f aca="false">IF(J197="","",MIN(1,J197+1.96*O197/100))</f>
        <v>0.561466040994157</v>
      </c>
      <c r="R197" s="32" t="str">
        <f aca="false">IF(L197="","",IF(ABS(L197)&lt;=O197,"Yes","No"))</f>
        <v>Yes</v>
      </c>
      <c r="S197" s="32" t="str">
        <f aca="false">IF(L197="","",IF(ABS(L197)&lt;=1.96*O197,"Yes","No"))</f>
        <v>Yes</v>
      </c>
      <c r="T197" s="66" t="n">
        <f aca="false">IF(D197="","",ROUND(SQRT(((D197+G197)*O197/100)^2+(J197*(D197+G197)*0.07717)^2),0))</f>
        <v>59</v>
      </c>
      <c r="U197" s="32"/>
    </row>
    <row r="198" customFormat="false" ht="15" hidden="false" customHeight="false" outlineLevel="0" collapsed="false">
      <c r="A198" s="32" t="s">
        <v>256</v>
      </c>
      <c r="B198" s="32" t="s">
        <v>419</v>
      </c>
      <c r="C198" s="32" t="s">
        <v>420</v>
      </c>
      <c r="D198" s="66" t="n">
        <v>243</v>
      </c>
      <c r="E198" s="66" t="n">
        <v>243</v>
      </c>
      <c r="F198" s="75" t="n">
        <f aca="false">IF(E198="","",D198-E198)</f>
        <v>0</v>
      </c>
      <c r="G198" s="66" t="n">
        <v>540</v>
      </c>
      <c r="H198" s="66" t="n">
        <v>532</v>
      </c>
      <c r="I198" s="75" t="n">
        <f aca="false">IF(H198="","",G198-H198)</f>
        <v>8</v>
      </c>
      <c r="J198" s="47" t="n">
        <f aca="false">IF(OR(D198="",D198+G198=0),"",D198/(D198+G198))</f>
        <v>0.310344827586207</v>
      </c>
      <c r="K198" s="47" t="n">
        <f aca="false">IF(E198="","",E198/(E198+H198))</f>
        <v>0.313548387096774</v>
      </c>
      <c r="L198" s="76" t="n">
        <f aca="false">IF(OR(K198="",J198=""),"",(J198-K198)*100)</f>
        <v>-0.320355951056728</v>
      </c>
      <c r="M198" s="36" t="n">
        <v>2.23866533453518</v>
      </c>
      <c r="N198" s="36" t="n">
        <v>1.31829577635135</v>
      </c>
      <c r="O198" s="36" t="n">
        <f aca="false">SQRT(M198^2+N198^2)</f>
        <v>2.59798503344329</v>
      </c>
      <c r="P198" s="47" t="n">
        <f aca="false">IF(J198="","",MAX(0,J198-1.96*O198/100))</f>
        <v>0.259424320930718</v>
      </c>
      <c r="Q198" s="47" t="n">
        <f aca="false">IF(J198="","",MIN(1,J198+1.96*O198/100))</f>
        <v>0.361265334241695</v>
      </c>
      <c r="R198" s="32" t="str">
        <f aca="false">IF(L198="","",IF(ABS(L198)&lt;=O198,"Yes","No"))</f>
        <v>Yes</v>
      </c>
      <c r="S198" s="32" t="str">
        <f aca="false">IF(L198="","",IF(ABS(L198)&lt;=1.96*O198,"Yes","No"))</f>
        <v>Yes</v>
      </c>
      <c r="T198" s="66" t="n">
        <f aca="false">IF(D198="","",ROUND(SQRT(((D198+G198)*O198/100)^2+(J198*(D198+G198)*0.09272)^2),0))</f>
        <v>30</v>
      </c>
      <c r="U198" s="32"/>
    </row>
    <row r="199" customFormat="false" ht="15" hidden="false" customHeight="false" outlineLevel="0" collapsed="false">
      <c r="A199" s="32" t="s">
        <v>256</v>
      </c>
      <c r="B199" s="32" t="s">
        <v>419</v>
      </c>
      <c r="C199" s="32" t="s">
        <v>421</v>
      </c>
      <c r="D199" s="66" t="n">
        <v>832</v>
      </c>
      <c r="E199" s="66" t="n">
        <v>841</v>
      </c>
      <c r="F199" s="75" t="n">
        <f aca="false">IF(E199="","",D199-E199)</f>
        <v>-9</v>
      </c>
      <c r="G199" s="66" t="n">
        <v>1650</v>
      </c>
      <c r="H199" s="66" t="n">
        <v>1653</v>
      </c>
      <c r="I199" s="75" t="n">
        <f aca="false">IF(H199="","",G199-H199)</f>
        <v>-3</v>
      </c>
      <c r="J199" s="47" t="n">
        <f aca="false">IF(OR(D199="",D199+G199=0),"",D199/(D199+G199))</f>
        <v>0.335213537469782</v>
      </c>
      <c r="K199" s="47" t="n">
        <f aca="false">IF(E199="","",E199/(E199+H199))</f>
        <v>0.337209302325581</v>
      </c>
      <c r="L199" s="76" t="n">
        <f aca="false">IF(OR(K199="",J199=""),"",(J199-K199)*100)</f>
        <v>-0.199576485579894</v>
      </c>
      <c r="M199" s="36" t="n">
        <v>2.22613714561083</v>
      </c>
      <c r="N199" s="36" t="n">
        <v>1.31829577635135</v>
      </c>
      <c r="O199" s="36" t="n">
        <f aca="false">SQRT(M199^2+N199^2)</f>
        <v>2.58719739196957</v>
      </c>
      <c r="P199" s="47" t="n">
        <f aca="false">IF(J199="","",MAX(0,J199-1.96*O199/100))</f>
        <v>0.284504468587179</v>
      </c>
      <c r="Q199" s="47" t="n">
        <f aca="false">IF(J199="","",MIN(1,J199+1.96*O199/100))</f>
        <v>0.385922606352386</v>
      </c>
      <c r="R199" s="32" t="str">
        <f aca="false">IF(L199="","",IF(ABS(L199)&lt;=O199,"Yes","No"))</f>
        <v>Yes</v>
      </c>
      <c r="S199" s="32" t="str">
        <f aca="false">IF(L199="","",IF(ABS(L199)&lt;=1.96*O199,"Yes","No"))</f>
        <v>Yes</v>
      </c>
      <c r="T199" s="66" t="n">
        <f aca="false">IF(D199="","",ROUND(SQRT(((D199+G199)*O199/100)^2+(J199*(D199+G199)*0.07717)^2),0))</f>
        <v>91</v>
      </c>
      <c r="U199" s="32"/>
    </row>
    <row r="200" customFormat="false" ht="15" hidden="false" customHeight="false" outlineLevel="0" collapsed="false">
      <c r="A200" s="32" t="s">
        <v>256</v>
      </c>
      <c r="B200" s="32" t="s">
        <v>419</v>
      </c>
      <c r="C200" s="32" t="s">
        <v>422</v>
      </c>
      <c r="D200" s="66" t="n">
        <v>212</v>
      </c>
      <c r="E200" s="66" t="n">
        <v>182</v>
      </c>
      <c r="F200" s="75" t="n">
        <f aca="false">IF(E200="","",D200-E200)</f>
        <v>30</v>
      </c>
      <c r="G200" s="66" t="n">
        <v>461</v>
      </c>
      <c r="H200" s="66" t="n">
        <v>484</v>
      </c>
      <c r="I200" s="75" t="n">
        <f aca="false">IF(H200="","",G200-H200)</f>
        <v>-23</v>
      </c>
      <c r="J200" s="47" t="n">
        <f aca="false">IF(OR(D200="",D200+G200=0),"",D200/(D200+G200))</f>
        <v>0.315007429420505</v>
      </c>
      <c r="K200" s="47" t="n">
        <f aca="false">IF(E200="","",E200/(E200+H200))</f>
        <v>0.273273273273273</v>
      </c>
      <c r="L200" s="76" t="n">
        <f aca="false">IF(OR(K200="",J200=""),"",(J200-K200)*100)</f>
        <v>4.17341561472319</v>
      </c>
      <c r="M200" s="36" t="n">
        <v>3.04685455008716</v>
      </c>
      <c r="N200" s="36" t="n">
        <v>1.31829577635135</v>
      </c>
      <c r="O200" s="36" t="n">
        <f aca="false">SQRT(M200^2+N200^2)</f>
        <v>3.31982324880899</v>
      </c>
      <c r="P200" s="47" t="n">
        <f aca="false">IF(J200="","",MAX(0,J200-1.96*O200/100))</f>
        <v>0.249938893743849</v>
      </c>
      <c r="Q200" s="47" t="n">
        <f aca="false">IF(J200="","",MIN(1,J200+1.96*O200/100))</f>
        <v>0.380075965097161</v>
      </c>
      <c r="R200" s="32" t="str">
        <f aca="false">IF(L200="","",IF(ABS(L200)&lt;=O200,"Yes","No"))</f>
        <v>No</v>
      </c>
      <c r="S200" s="32" t="str">
        <f aca="false">IF(L200="","",IF(ABS(L200)&lt;=1.96*O200,"Yes","No"))</f>
        <v>Yes</v>
      </c>
      <c r="T200" s="66" t="n">
        <f aca="false">IF(D200="","",ROUND(SQRT(((D200+G200)*O200/100)^2+(J200*(D200+G200)*0.14577)^2),0))</f>
        <v>38</v>
      </c>
      <c r="U200" s="32"/>
    </row>
    <row r="201" customFormat="false" ht="15" hidden="false" customHeight="false" outlineLevel="0" collapsed="false">
      <c r="A201" s="32" t="s">
        <v>256</v>
      </c>
      <c r="B201" s="32" t="s">
        <v>423</v>
      </c>
      <c r="C201" s="32" t="s">
        <v>423</v>
      </c>
      <c r="D201" s="66" t="n">
        <v>1122</v>
      </c>
      <c r="E201" s="66" t="n">
        <v>1172</v>
      </c>
      <c r="F201" s="75" t="n">
        <f aca="false">IF(E201="","",D201-E201)</f>
        <v>-50</v>
      </c>
      <c r="G201" s="66" t="n">
        <v>2263</v>
      </c>
      <c r="H201" s="66" t="n">
        <v>2201</v>
      </c>
      <c r="I201" s="75" t="n">
        <f aca="false">IF(H201="","",G201-H201)</f>
        <v>62</v>
      </c>
      <c r="J201" s="47" t="n">
        <f aca="false">IF(OR(D201="",D201+G201=0),"",D201/(D201+G201))</f>
        <v>0.331462333825702</v>
      </c>
      <c r="K201" s="47" t="n">
        <f aca="false">IF(E201="","",E201/(E201+H201))</f>
        <v>0.347465164541951</v>
      </c>
      <c r="L201" s="76" t="n">
        <f aca="false">IF(OR(K201="",J201=""),"",(J201-K201)*100)</f>
        <v>-1.60028307162492</v>
      </c>
      <c r="M201" s="36" t="n">
        <v>2.22613714561083</v>
      </c>
      <c r="N201" s="36" t="n">
        <v>1.31829577635135</v>
      </c>
      <c r="O201" s="36" t="n">
        <f aca="false">SQRT(M201^2+N201^2)</f>
        <v>2.58719739196957</v>
      </c>
      <c r="P201" s="47" t="n">
        <f aca="false">IF(J201="","",MAX(0,J201-1.96*O201/100))</f>
        <v>0.280753264943098</v>
      </c>
      <c r="Q201" s="47" t="n">
        <f aca="false">IF(J201="","",MIN(1,J201+1.96*O201/100))</f>
        <v>0.382171402708305</v>
      </c>
      <c r="R201" s="32" t="str">
        <f aca="false">IF(L201="","",IF(ABS(L201)&lt;=O201,"Yes","No"))</f>
        <v>Yes</v>
      </c>
      <c r="S201" s="32" t="str">
        <f aca="false">IF(L201="","",IF(ABS(L201)&lt;=1.96*O201,"Yes","No"))</f>
        <v>Yes</v>
      </c>
      <c r="T201" s="66" t="n">
        <f aca="false">IF(D201="","",ROUND(SQRT(((D201+G201)*O201/100)^2+(J201*(D201+G201)*0.07717)^2),0))</f>
        <v>123</v>
      </c>
      <c r="U201" s="32"/>
    </row>
    <row r="202" customFormat="false" ht="15" hidden="false" customHeight="false" outlineLevel="0" collapsed="false">
      <c r="A202" s="32" t="s">
        <v>256</v>
      </c>
      <c r="B202" s="32" t="s">
        <v>424</v>
      </c>
      <c r="C202" s="32" t="s">
        <v>425</v>
      </c>
      <c r="D202" s="66" t="n">
        <v>772</v>
      </c>
      <c r="E202" s="66" t="n">
        <v>811</v>
      </c>
      <c r="F202" s="75" t="n">
        <f aca="false">IF(E202="","",D202-E202)</f>
        <v>-39</v>
      </c>
      <c r="G202" s="66" t="n">
        <v>945</v>
      </c>
      <c r="H202" s="66" t="n">
        <v>918</v>
      </c>
      <c r="I202" s="75" t="n">
        <f aca="false">IF(H202="","",G202-H202)</f>
        <v>27</v>
      </c>
      <c r="J202" s="47" t="n">
        <f aca="false">IF(OR(D202="",D202+G202=0),"",D202/(D202+G202))</f>
        <v>0.449621432731508</v>
      </c>
      <c r="K202" s="47" t="n">
        <f aca="false">IF(E202="","",E202/(E202+H202))</f>
        <v>0.469057258530943</v>
      </c>
      <c r="L202" s="76" t="n">
        <f aca="false">IF(OR(K202="",J202=""),"",(J202-K202)*100)</f>
        <v>-1.94358257994343</v>
      </c>
      <c r="M202" s="36" t="n">
        <v>2.22613714561083</v>
      </c>
      <c r="N202" s="36" t="n">
        <v>1.31829577635135</v>
      </c>
      <c r="O202" s="36" t="n">
        <f aca="false">SQRT(M202^2+N202^2)</f>
        <v>2.58719739196957</v>
      </c>
      <c r="P202" s="47" t="n">
        <f aca="false">IF(J202="","",MAX(0,J202-1.96*O202/100))</f>
        <v>0.398912363848905</v>
      </c>
      <c r="Q202" s="47" t="n">
        <f aca="false">IF(J202="","",MIN(1,J202+1.96*O202/100))</f>
        <v>0.500330501614112</v>
      </c>
      <c r="R202" s="32" t="str">
        <f aca="false">IF(L202="","",IF(ABS(L202)&lt;=O202,"Yes","No"))</f>
        <v>Yes</v>
      </c>
      <c r="S202" s="32" t="str">
        <f aca="false">IF(L202="","",IF(ABS(L202)&lt;=1.96*O202,"Yes","No"))</f>
        <v>Yes</v>
      </c>
      <c r="T202" s="66" t="n">
        <f aca="false">IF(D202="","",ROUND(SQRT(((D202+G202)*O202/100)^2+(J202*(D202+G202)*0.07717)^2),0))</f>
        <v>74</v>
      </c>
      <c r="U202" s="32"/>
    </row>
    <row r="203" customFormat="false" ht="15" hidden="false" customHeight="false" outlineLevel="0" collapsed="false">
      <c r="A203" s="32" t="s">
        <v>256</v>
      </c>
      <c r="B203" s="32" t="s">
        <v>424</v>
      </c>
      <c r="C203" s="32" t="s">
        <v>426</v>
      </c>
      <c r="D203" s="66" t="n">
        <v>611</v>
      </c>
      <c r="E203" s="66" t="n">
        <v>606</v>
      </c>
      <c r="F203" s="75" t="n">
        <f aca="false">IF(E203="","",D203-E203)</f>
        <v>5</v>
      </c>
      <c r="G203" s="66" t="n">
        <v>693</v>
      </c>
      <c r="H203" s="66" t="n">
        <v>669</v>
      </c>
      <c r="I203" s="75" t="n">
        <f aca="false">IF(H203="","",G203-H203)</f>
        <v>24</v>
      </c>
      <c r="J203" s="47" t="n">
        <f aca="false">IF(OR(D203="",D203+G203=0),"",D203/(D203+G203))</f>
        <v>0.468558282208589</v>
      </c>
      <c r="K203" s="47" t="n">
        <f aca="false">IF(E203="","",E203/(E203+H203))</f>
        <v>0.475294117647059</v>
      </c>
      <c r="L203" s="76" t="n">
        <f aca="false">IF(OR(K203="",J203=""),"",(J203-K203)*100)</f>
        <v>-0.673583543846984</v>
      </c>
      <c r="M203" s="36" t="n">
        <v>2.22613714561083</v>
      </c>
      <c r="N203" s="36" t="n">
        <v>1.31829577635135</v>
      </c>
      <c r="O203" s="36" t="n">
        <f aca="false">SQRT(M203^2+N203^2)</f>
        <v>2.58719739196957</v>
      </c>
      <c r="P203" s="47" t="n">
        <f aca="false">IF(J203="","",MAX(0,J203-1.96*O203/100))</f>
        <v>0.417849213325985</v>
      </c>
      <c r="Q203" s="47" t="n">
        <f aca="false">IF(J203="","",MIN(1,J203+1.96*O203/100))</f>
        <v>0.519267351091193</v>
      </c>
      <c r="R203" s="32" t="str">
        <f aca="false">IF(L203="","",IF(ABS(L203)&lt;=O203,"Yes","No"))</f>
        <v>Yes</v>
      </c>
      <c r="S203" s="32" t="str">
        <f aca="false">IF(L203="","",IF(ABS(L203)&lt;=1.96*O203,"Yes","No"))</f>
        <v>Yes</v>
      </c>
      <c r="T203" s="66" t="n">
        <f aca="false">IF(D203="","",ROUND(SQRT(((D203+G203)*O203/100)^2+(J203*(D203+G203)*0.07717)^2),0))</f>
        <v>58</v>
      </c>
      <c r="U203" s="32"/>
    </row>
    <row r="204" customFormat="false" ht="15" hidden="false" customHeight="false" outlineLevel="0" collapsed="false">
      <c r="A204" s="32" t="s">
        <v>256</v>
      </c>
      <c r="B204" s="32" t="s">
        <v>424</v>
      </c>
      <c r="C204" s="32" t="s">
        <v>427</v>
      </c>
      <c r="D204" s="66" t="n">
        <v>779</v>
      </c>
      <c r="E204" s="66" t="n">
        <v>732</v>
      </c>
      <c r="F204" s="75" t="n">
        <f aca="false">IF(E204="","",D204-E204)</f>
        <v>47</v>
      </c>
      <c r="G204" s="66" t="n">
        <v>583</v>
      </c>
      <c r="H204" s="66" t="n">
        <v>616</v>
      </c>
      <c r="I204" s="75" t="n">
        <f aca="false">IF(H204="","",G204-H204)</f>
        <v>-33</v>
      </c>
      <c r="J204" s="47" t="n">
        <f aca="false">IF(OR(D204="",D204+G204=0),"",D204/(D204+G204))</f>
        <v>0.571953010279002</v>
      </c>
      <c r="K204" s="47" t="n">
        <f aca="false">IF(E204="","",E204/(E204+H204))</f>
        <v>0.543026706231454</v>
      </c>
      <c r="L204" s="76" t="n">
        <f aca="false">IF(OR(K204="",J204=""),"",(J204-K204)*100)</f>
        <v>2.89263040475475</v>
      </c>
      <c r="M204" s="36" t="n">
        <v>2.22613714561083</v>
      </c>
      <c r="N204" s="36" t="n">
        <v>1.31829577635135</v>
      </c>
      <c r="O204" s="36" t="n">
        <f aca="false">SQRT(M204^2+N204^2)</f>
        <v>2.58719739196957</v>
      </c>
      <c r="P204" s="47" t="n">
        <f aca="false">IF(J204="","",MAX(0,J204-1.96*O204/100))</f>
        <v>0.521243941396398</v>
      </c>
      <c r="Q204" s="47" t="n">
        <f aca="false">IF(J204="","",MIN(1,J204+1.96*O204/100))</f>
        <v>0.622662079161605</v>
      </c>
      <c r="R204" s="32" t="str">
        <f aca="false">IF(L204="","",IF(ABS(L204)&lt;=O204,"Yes","No"))</f>
        <v>No</v>
      </c>
      <c r="S204" s="32" t="str">
        <f aca="false">IF(L204="","",IF(ABS(L204)&lt;=1.96*O204,"Yes","No"))</f>
        <v>Yes</v>
      </c>
      <c r="T204" s="66" t="n">
        <f aca="false">IF(D204="","",ROUND(SQRT(((D204+G204)*O204/100)^2+(J204*(D204+G204)*0.07717)^2),0))</f>
        <v>70</v>
      </c>
      <c r="U204" s="32"/>
    </row>
    <row r="205" customFormat="false" ht="15" hidden="false" customHeight="false" outlineLevel="0" collapsed="false">
      <c r="A205" s="32" t="s">
        <v>256</v>
      </c>
      <c r="B205" s="32" t="s">
        <v>424</v>
      </c>
      <c r="C205" s="32" t="s">
        <v>428</v>
      </c>
      <c r="D205" s="66" t="n">
        <v>921</v>
      </c>
      <c r="E205" s="66" t="n">
        <v>871</v>
      </c>
      <c r="F205" s="75" t="n">
        <f aca="false">IF(E205="","",D205-E205)</f>
        <v>50</v>
      </c>
      <c r="G205" s="66" t="n">
        <v>619</v>
      </c>
      <c r="H205" s="66" t="n">
        <v>616</v>
      </c>
      <c r="I205" s="75" t="n">
        <f aca="false">IF(H205="","",G205-H205)</f>
        <v>3</v>
      </c>
      <c r="J205" s="47" t="n">
        <f aca="false">IF(OR(D205="",D205+G205=0),"",D205/(D205+G205))</f>
        <v>0.598051948051948</v>
      </c>
      <c r="K205" s="47" t="n">
        <f aca="false">IF(E205="","",E205/(E205+H205))</f>
        <v>0.585743106926698</v>
      </c>
      <c r="L205" s="76" t="n">
        <f aca="false">IF(OR(K205="",J205=""),"",(J205-K205)*100)</f>
        <v>1.230884112525</v>
      </c>
      <c r="M205" s="36" t="n">
        <v>2.22613714561083</v>
      </c>
      <c r="N205" s="36" t="n">
        <v>1.31829577635135</v>
      </c>
      <c r="O205" s="36" t="n">
        <f aca="false">SQRT(M205^2+N205^2)</f>
        <v>2.58719739196957</v>
      </c>
      <c r="P205" s="47" t="n">
        <f aca="false">IF(J205="","",MAX(0,J205-1.96*O205/100))</f>
        <v>0.547342879169344</v>
      </c>
      <c r="Q205" s="47" t="n">
        <f aca="false">IF(J205="","",MIN(1,J205+1.96*O205/100))</f>
        <v>0.648761016934552</v>
      </c>
      <c r="R205" s="32" t="str">
        <f aca="false">IF(L205="","",IF(ABS(L205)&lt;=O205,"Yes","No"))</f>
        <v>Yes</v>
      </c>
      <c r="S205" s="32" t="str">
        <f aca="false">IF(L205="","",IF(ABS(L205)&lt;=1.96*O205,"Yes","No"))</f>
        <v>Yes</v>
      </c>
      <c r="T205" s="66" t="n">
        <f aca="false">IF(D205="","",ROUND(SQRT(((D205+G205)*O205/100)^2+(J205*(D205+G205)*0.07717)^2),0))</f>
        <v>81</v>
      </c>
      <c r="U205" s="32"/>
    </row>
    <row r="206" customFormat="false" ht="15" hidden="false" customHeight="false" outlineLevel="0" collapsed="false">
      <c r="A206" s="32" t="s">
        <v>256</v>
      </c>
      <c r="B206" s="32" t="s">
        <v>424</v>
      </c>
      <c r="C206" s="32" t="s">
        <v>429</v>
      </c>
      <c r="D206" s="66" t="n">
        <v>315</v>
      </c>
      <c r="E206" s="66" t="n">
        <v>305</v>
      </c>
      <c r="F206" s="75" t="n">
        <f aca="false">IF(E206="","",D206-E206)</f>
        <v>10</v>
      </c>
      <c r="G206" s="66" t="n">
        <v>260</v>
      </c>
      <c r="H206" s="66" t="n">
        <v>262</v>
      </c>
      <c r="I206" s="75" t="n">
        <f aca="false">IF(H206="","",G206-H206)</f>
        <v>-2</v>
      </c>
      <c r="J206" s="47" t="n">
        <f aca="false">IF(OR(D206="",D206+G206=0),"",D206/(D206+G206))</f>
        <v>0.547826086956522</v>
      </c>
      <c r="K206" s="47" t="n">
        <f aca="false">IF(E206="","",E206/(E206+H206))</f>
        <v>0.537918871252205</v>
      </c>
      <c r="L206" s="76" t="n">
        <f aca="false">IF(OR(K206="",J206=""),"",(J206-K206)*100)</f>
        <v>0.990721570431707</v>
      </c>
      <c r="M206" s="36" t="n">
        <v>3.04685455008716</v>
      </c>
      <c r="N206" s="36" t="n">
        <v>1.31829577635135</v>
      </c>
      <c r="O206" s="36" t="n">
        <f aca="false">SQRT(M206^2+N206^2)</f>
        <v>3.31982324880899</v>
      </c>
      <c r="P206" s="47" t="n">
        <f aca="false">IF(J206="","",MAX(0,J206-1.96*O206/100))</f>
        <v>0.482757551279866</v>
      </c>
      <c r="Q206" s="47" t="n">
        <f aca="false">IF(J206="","",MIN(1,J206+1.96*O206/100))</f>
        <v>0.612894622633178</v>
      </c>
      <c r="R206" s="32" t="str">
        <f aca="false">IF(L206="","",IF(ABS(L206)&lt;=O206,"Yes","No"))</f>
        <v>Yes</v>
      </c>
      <c r="S206" s="32" t="str">
        <f aca="false">IF(L206="","",IF(ABS(L206)&lt;=1.96*O206,"Yes","No"))</f>
        <v>Yes</v>
      </c>
      <c r="T206" s="66" t="n">
        <f aca="false">IF(D206="","",ROUND(SQRT(((D206+G206)*O206/100)^2+(J206*(D206+G206)*0.14577)^2),0))</f>
        <v>50</v>
      </c>
      <c r="U206" s="32"/>
    </row>
    <row r="207" customFormat="false" ht="15" hidden="false" customHeight="false" outlineLevel="0" collapsed="false">
      <c r="A207" s="32" t="s">
        <v>256</v>
      </c>
      <c r="B207" s="32" t="s">
        <v>424</v>
      </c>
      <c r="C207" s="32" t="s">
        <v>430</v>
      </c>
      <c r="D207" s="66" t="n">
        <v>575</v>
      </c>
      <c r="E207" s="66" t="n">
        <v>535</v>
      </c>
      <c r="F207" s="75" t="n">
        <f aca="false">IF(E207="","",D207-E207)</f>
        <v>40</v>
      </c>
      <c r="G207" s="66" t="n">
        <v>323</v>
      </c>
      <c r="H207" s="66" t="n">
        <v>364</v>
      </c>
      <c r="I207" s="75" t="n">
        <f aca="false">IF(H207="","",G207-H207)</f>
        <v>-41</v>
      </c>
      <c r="J207" s="47" t="n">
        <f aca="false">IF(OR(D207="",D207+G207=0),"",D207/(D207+G207))</f>
        <v>0.640311804008909</v>
      </c>
      <c r="K207" s="47" t="n">
        <f aca="false">IF(E207="","",E207/(E207+H207))</f>
        <v>0.595105672969967</v>
      </c>
      <c r="L207" s="76" t="n">
        <f aca="false">IF(OR(K207="",J207=""),"",(J207-K207)*100)</f>
        <v>4.5206131038942</v>
      </c>
      <c r="M207" s="36" t="n">
        <v>2.23866533453518</v>
      </c>
      <c r="N207" s="36" t="n">
        <v>1.31829577635135</v>
      </c>
      <c r="O207" s="36" t="n">
        <f aca="false">SQRT(M207^2+N207^2)</f>
        <v>2.59798503344329</v>
      </c>
      <c r="P207" s="47" t="n">
        <f aca="false">IF(J207="","",MAX(0,J207-1.96*O207/100))</f>
        <v>0.58939129735342</v>
      </c>
      <c r="Q207" s="47" t="n">
        <f aca="false">IF(J207="","",MIN(1,J207+1.96*O207/100))</f>
        <v>0.691232310664397</v>
      </c>
      <c r="R207" s="32" t="str">
        <f aca="false">IF(L207="","",IF(ABS(L207)&lt;=O207,"Yes","No"))</f>
        <v>No</v>
      </c>
      <c r="S207" s="32" t="str">
        <f aca="false">IF(L207="","",IF(ABS(L207)&lt;=1.96*O207,"Yes","No"))</f>
        <v>Yes</v>
      </c>
      <c r="T207" s="66" t="n">
        <f aca="false">IF(D207="","",ROUND(SQRT(((D207+G207)*O207/100)^2+(J207*(D207+G207)*0.09272)^2),0))</f>
        <v>58</v>
      </c>
      <c r="U207" s="32"/>
    </row>
    <row r="208" customFormat="false" ht="15" hidden="false" customHeight="false" outlineLevel="0" collapsed="false">
      <c r="A208" s="32" t="s">
        <v>256</v>
      </c>
      <c r="B208" s="32" t="s">
        <v>424</v>
      </c>
      <c r="C208" s="32" t="s">
        <v>431</v>
      </c>
      <c r="D208" s="66" t="n">
        <v>530</v>
      </c>
      <c r="E208" s="66" t="n">
        <v>564</v>
      </c>
      <c r="F208" s="75" t="n">
        <f aca="false">IF(E208="","",D208-E208)</f>
        <v>-34</v>
      </c>
      <c r="G208" s="66" t="n">
        <v>441</v>
      </c>
      <c r="H208" s="66" t="n">
        <v>451</v>
      </c>
      <c r="I208" s="75" t="n">
        <f aca="false">IF(H208="","",G208-H208)</f>
        <v>-10</v>
      </c>
      <c r="J208" s="47" t="n">
        <f aca="false">IF(OR(D208="",D208+G208=0),"",D208/(D208+G208))</f>
        <v>0.545829042224511</v>
      </c>
      <c r="K208" s="47" t="n">
        <f aca="false">IF(E208="","",E208/(E208+H208))</f>
        <v>0.555665024630542</v>
      </c>
      <c r="L208" s="76" t="n">
        <f aca="false">IF(OR(K208="",J208=""),"",(J208-K208)*100)</f>
        <v>-0.983598240603112</v>
      </c>
      <c r="M208" s="36" t="n">
        <v>2.23866533453518</v>
      </c>
      <c r="N208" s="36" t="n">
        <v>1.31829577635135</v>
      </c>
      <c r="O208" s="36" t="n">
        <f aca="false">SQRT(M208^2+N208^2)</f>
        <v>2.59798503344329</v>
      </c>
      <c r="P208" s="47" t="n">
        <f aca="false">IF(J208="","",MAX(0,J208-1.96*O208/100))</f>
        <v>0.494908535569022</v>
      </c>
      <c r="Q208" s="47" t="n">
        <f aca="false">IF(J208="","",MIN(1,J208+1.96*O208/100))</f>
        <v>0.596749548879999</v>
      </c>
      <c r="R208" s="32" t="str">
        <f aca="false">IF(L208="","",IF(ABS(L208)&lt;=O208,"Yes","No"))</f>
        <v>Yes</v>
      </c>
      <c r="S208" s="32" t="str">
        <f aca="false">IF(L208="","",IF(ABS(L208)&lt;=1.96*O208,"Yes","No"))</f>
        <v>Yes</v>
      </c>
      <c r="T208" s="66" t="n">
        <f aca="false">IF(D208="","",ROUND(SQRT(((D208+G208)*O208/100)^2+(J208*(D208+G208)*0.09272)^2),0))</f>
        <v>55</v>
      </c>
      <c r="U208" s="32"/>
    </row>
    <row r="209" customFormat="false" ht="15" hidden="false" customHeight="false" outlineLevel="0" collapsed="false">
      <c r="A209" s="32" t="s">
        <v>256</v>
      </c>
      <c r="B209" s="32" t="s">
        <v>424</v>
      </c>
      <c r="C209" s="32" t="s">
        <v>432</v>
      </c>
      <c r="D209" s="66" t="n">
        <v>281</v>
      </c>
      <c r="E209" s="66" t="n">
        <v>279</v>
      </c>
      <c r="F209" s="75" t="n">
        <f aca="false">IF(E209="","",D209-E209)</f>
        <v>2</v>
      </c>
      <c r="G209" s="66" t="n">
        <v>303</v>
      </c>
      <c r="H209" s="66" t="n">
        <v>318</v>
      </c>
      <c r="I209" s="75" t="n">
        <f aca="false">IF(H209="","",G209-H209)</f>
        <v>-15</v>
      </c>
      <c r="J209" s="47" t="n">
        <f aca="false">IF(OR(D209="",D209+G209=0),"",D209/(D209+G209))</f>
        <v>0.481164383561644</v>
      </c>
      <c r="K209" s="47" t="n">
        <f aca="false">IF(E209="","",E209/(E209+H209))</f>
        <v>0.467336683417085</v>
      </c>
      <c r="L209" s="76" t="n">
        <f aca="false">IF(OR(K209="",J209=""),"",(J209-K209)*100)</f>
        <v>1.38277001445584</v>
      </c>
      <c r="M209" s="36" t="n">
        <v>3.04685455008716</v>
      </c>
      <c r="N209" s="36" t="n">
        <v>1.31829577635135</v>
      </c>
      <c r="O209" s="36" t="n">
        <f aca="false">SQRT(M209^2+N209^2)</f>
        <v>3.31982324880899</v>
      </c>
      <c r="P209" s="47" t="n">
        <f aca="false">IF(J209="","",MAX(0,J209-1.96*O209/100))</f>
        <v>0.416095847884988</v>
      </c>
      <c r="Q209" s="47" t="n">
        <f aca="false">IF(J209="","",MIN(1,J209+1.96*O209/100))</f>
        <v>0.5462329192383</v>
      </c>
      <c r="R209" s="32" t="str">
        <f aca="false">IF(L209="","",IF(ABS(L209)&lt;=O209,"Yes","No"))</f>
        <v>Yes</v>
      </c>
      <c r="S209" s="32" t="str">
        <f aca="false">IF(L209="","",IF(ABS(L209)&lt;=1.96*O209,"Yes","No"))</f>
        <v>Yes</v>
      </c>
      <c r="T209" s="66" t="n">
        <f aca="false">IF(D209="","",ROUND(SQRT(((D209+G209)*O209/100)^2+(J209*(D209+G209)*0.14577)^2),0))</f>
        <v>45</v>
      </c>
      <c r="U209" s="32"/>
    </row>
    <row r="210" customFormat="false" ht="15" hidden="false" customHeight="false" outlineLevel="0" collapsed="false">
      <c r="A210" s="32" t="s">
        <v>256</v>
      </c>
      <c r="B210" s="32" t="s">
        <v>424</v>
      </c>
      <c r="C210" s="32" t="s">
        <v>433</v>
      </c>
      <c r="D210" s="66" t="n">
        <v>610</v>
      </c>
      <c r="E210" s="66" t="n">
        <v>571</v>
      </c>
      <c r="F210" s="75" t="n">
        <f aca="false">IF(E210="","",D210-E210)</f>
        <v>39</v>
      </c>
      <c r="G210" s="66" t="n">
        <v>524</v>
      </c>
      <c r="H210" s="66" t="n">
        <v>544</v>
      </c>
      <c r="I210" s="75" t="n">
        <f aca="false">IF(H210="","",G210-H210)</f>
        <v>-20</v>
      </c>
      <c r="J210" s="47" t="n">
        <f aca="false">IF(OR(D210="",D210+G210=0),"",D210/(D210+G210))</f>
        <v>0.537918871252205</v>
      </c>
      <c r="K210" s="47" t="n">
        <f aca="false">IF(E210="","",E210/(E210+H210))</f>
        <v>0.512107623318386</v>
      </c>
      <c r="L210" s="76" t="n">
        <f aca="false">IF(OR(K210="",J210=""),"",(J210-K210)*100)</f>
        <v>2.5811247933819</v>
      </c>
      <c r="M210" s="36" t="n">
        <v>2.23866533453518</v>
      </c>
      <c r="N210" s="36" t="n">
        <v>1.31829577635135</v>
      </c>
      <c r="O210" s="36" t="n">
        <f aca="false">SQRT(M210^2+N210^2)</f>
        <v>2.59798503344329</v>
      </c>
      <c r="P210" s="47" t="n">
        <f aca="false">IF(J210="","",MAX(0,J210-1.96*O210/100))</f>
        <v>0.486998364596716</v>
      </c>
      <c r="Q210" s="47" t="n">
        <f aca="false">IF(J210="","",MIN(1,J210+1.96*O210/100))</f>
        <v>0.588839377907693</v>
      </c>
      <c r="R210" s="32" t="str">
        <f aca="false">IF(L210="","",IF(ABS(L210)&lt;=O210,"Yes","No"))</f>
        <v>Yes</v>
      </c>
      <c r="S210" s="32" t="str">
        <f aca="false">IF(L210="","",IF(ABS(L210)&lt;=1.96*O210,"Yes","No"))</f>
        <v>Yes</v>
      </c>
      <c r="T210" s="66" t="n">
        <f aca="false">IF(D210="","",ROUND(SQRT(((D210+G210)*O210/100)^2+(J210*(D210+G210)*0.09272)^2),0))</f>
        <v>64</v>
      </c>
      <c r="U210" s="32"/>
    </row>
    <row r="211" customFormat="false" ht="15" hidden="false" customHeight="false" outlineLevel="0" collapsed="false">
      <c r="A211" s="32" t="s">
        <v>256</v>
      </c>
      <c r="B211" s="32" t="s">
        <v>424</v>
      </c>
      <c r="C211" s="32" t="s">
        <v>434</v>
      </c>
      <c r="D211" s="66" t="n">
        <v>826</v>
      </c>
      <c r="E211" s="66" t="n">
        <v>829</v>
      </c>
      <c r="F211" s="75" t="n">
        <f aca="false">IF(E211="","",D211-E211)</f>
        <v>-3</v>
      </c>
      <c r="G211" s="66" t="n">
        <v>968</v>
      </c>
      <c r="H211" s="66" t="n">
        <v>968</v>
      </c>
      <c r="I211" s="75" t="n">
        <f aca="false">IF(H211="","",G211-H211)</f>
        <v>0</v>
      </c>
      <c r="J211" s="47" t="n">
        <f aca="false">IF(OR(D211="",D211+G211=0),"",D211/(D211+G211))</f>
        <v>0.460423634336678</v>
      </c>
      <c r="K211" s="47" t="n">
        <f aca="false">IF(E211="","",E211/(E211+H211))</f>
        <v>0.461324429604897</v>
      </c>
      <c r="L211" s="76" t="n">
        <f aca="false">IF(OR(K211="",J211=""),"",(J211-K211)*100)</f>
        <v>-0.0900795268219234</v>
      </c>
      <c r="M211" s="36" t="n">
        <v>2.22613714561083</v>
      </c>
      <c r="N211" s="36" t="n">
        <v>1.31829577635135</v>
      </c>
      <c r="O211" s="36" t="n">
        <f aca="false">SQRT(M211^2+N211^2)</f>
        <v>2.58719739196957</v>
      </c>
      <c r="P211" s="47" t="n">
        <f aca="false">IF(J211="","",MAX(0,J211-1.96*O211/100))</f>
        <v>0.409714565454074</v>
      </c>
      <c r="Q211" s="47" t="n">
        <f aca="false">IF(J211="","",MIN(1,J211+1.96*O211/100))</f>
        <v>0.511132703219281</v>
      </c>
      <c r="R211" s="32" t="str">
        <f aca="false">IF(L211="","",IF(ABS(L211)&lt;=O211,"Yes","No"))</f>
        <v>Yes</v>
      </c>
      <c r="S211" s="32" t="str">
        <f aca="false">IF(L211="","",IF(ABS(L211)&lt;=1.96*O211,"Yes","No"))</f>
        <v>Yes</v>
      </c>
      <c r="T211" s="66" t="n">
        <f aca="false">IF(D211="","",ROUND(SQRT(((D211+G211)*O211/100)^2+(J211*(D211+G211)*0.07717)^2),0))</f>
        <v>79</v>
      </c>
      <c r="U211" s="32"/>
    </row>
    <row r="212" customFormat="false" ht="15" hidden="false" customHeight="false" outlineLevel="0" collapsed="false">
      <c r="A212" s="32" t="s">
        <v>256</v>
      </c>
      <c r="B212" s="32" t="s">
        <v>424</v>
      </c>
      <c r="C212" s="32" t="s">
        <v>435</v>
      </c>
      <c r="D212" s="66" t="n">
        <v>687</v>
      </c>
      <c r="E212" s="66" t="n">
        <v>698</v>
      </c>
      <c r="F212" s="75" t="n">
        <f aca="false">IF(E212="","",D212-E212)</f>
        <v>-11</v>
      </c>
      <c r="G212" s="66" t="n">
        <v>755</v>
      </c>
      <c r="H212" s="66" t="n">
        <v>748</v>
      </c>
      <c r="I212" s="75" t="n">
        <f aca="false">IF(H212="","",G212-H212)</f>
        <v>7</v>
      </c>
      <c r="J212" s="47" t="n">
        <f aca="false">IF(OR(D212="",D212+G212=0),"",D212/(D212+G212))</f>
        <v>0.476421636615811</v>
      </c>
      <c r="K212" s="47" t="n">
        <f aca="false">IF(E212="","",E212/(E212+H212))</f>
        <v>0.482710926694329</v>
      </c>
      <c r="L212" s="76" t="n">
        <f aca="false">IF(OR(K212="",J212=""),"",(J212-K212)*100)</f>
        <v>-0.628929007851781</v>
      </c>
      <c r="M212" s="36" t="n">
        <v>2.22613714561083</v>
      </c>
      <c r="N212" s="36" t="n">
        <v>1.31829577635135</v>
      </c>
      <c r="O212" s="36" t="n">
        <f aca="false">SQRT(M212^2+N212^2)</f>
        <v>2.58719739196957</v>
      </c>
      <c r="P212" s="47" t="n">
        <f aca="false">IF(J212="","",MAX(0,J212-1.96*O212/100))</f>
        <v>0.425712567733208</v>
      </c>
      <c r="Q212" s="47" t="n">
        <f aca="false">IF(J212="","",MIN(1,J212+1.96*O212/100))</f>
        <v>0.527130705498415</v>
      </c>
      <c r="R212" s="32" t="str">
        <f aca="false">IF(L212="","",IF(ABS(L212)&lt;=O212,"Yes","No"))</f>
        <v>Yes</v>
      </c>
      <c r="S212" s="32" t="str">
        <f aca="false">IF(L212="","",IF(ABS(L212)&lt;=1.96*O212,"Yes","No"))</f>
        <v>Yes</v>
      </c>
      <c r="T212" s="66" t="n">
        <f aca="false">IF(D212="","",ROUND(SQRT(((D212+G212)*O212/100)^2+(J212*(D212+G212)*0.07717)^2),0))</f>
        <v>65</v>
      </c>
      <c r="U212" s="32"/>
    </row>
    <row r="213" customFormat="false" ht="15" hidden="false" customHeight="false" outlineLevel="0" collapsed="false">
      <c r="A213" s="32" t="s">
        <v>256</v>
      </c>
      <c r="B213" s="32" t="s">
        <v>424</v>
      </c>
      <c r="C213" s="32" t="s">
        <v>436</v>
      </c>
      <c r="D213" s="66" t="n">
        <v>609</v>
      </c>
      <c r="E213" s="66" t="n">
        <v>582</v>
      </c>
      <c r="F213" s="75" t="n">
        <f aca="false">IF(E213="","",D213-E213)</f>
        <v>27</v>
      </c>
      <c r="G213" s="66" t="n">
        <v>567</v>
      </c>
      <c r="H213" s="66" t="n">
        <v>562</v>
      </c>
      <c r="I213" s="75" t="n">
        <f aca="false">IF(H213="","",G213-H213)</f>
        <v>5</v>
      </c>
      <c r="J213" s="47" t="n">
        <f aca="false">IF(OR(D213="",D213+G213=0),"",D213/(D213+G213))</f>
        <v>0.517857142857143</v>
      </c>
      <c r="K213" s="47" t="n">
        <f aca="false">IF(E213="","",E213/(E213+H213))</f>
        <v>0.508741258741259</v>
      </c>
      <c r="L213" s="76" t="n">
        <f aca="false">IF(OR(K213="",J213=""),"",(J213-K213)*100)</f>
        <v>0.911588411588415</v>
      </c>
      <c r="M213" s="36" t="n">
        <v>2.23866533453518</v>
      </c>
      <c r="N213" s="36" t="n">
        <v>1.31829577635135</v>
      </c>
      <c r="O213" s="36" t="n">
        <f aca="false">SQRT(M213^2+N213^2)</f>
        <v>2.59798503344329</v>
      </c>
      <c r="P213" s="47" t="n">
        <f aca="false">IF(J213="","",MAX(0,J213-1.96*O213/100))</f>
        <v>0.466936636201654</v>
      </c>
      <c r="Q213" s="47" t="n">
        <f aca="false">IF(J213="","",MIN(1,J213+1.96*O213/100))</f>
        <v>0.568777649512631</v>
      </c>
      <c r="R213" s="32" t="str">
        <f aca="false">IF(L213="","",IF(ABS(L213)&lt;=O213,"Yes","No"))</f>
        <v>Yes</v>
      </c>
      <c r="S213" s="32" t="str">
        <f aca="false">IF(L213="","",IF(ABS(L213)&lt;=1.96*O213,"Yes","No"))</f>
        <v>Yes</v>
      </c>
      <c r="T213" s="66" t="n">
        <f aca="false">IF(D213="","",ROUND(SQRT(((D213+G213)*O213/100)^2+(J213*(D213+G213)*0.09272)^2),0))</f>
        <v>64</v>
      </c>
      <c r="U213" s="32"/>
    </row>
    <row r="214" customFormat="false" ht="15" hidden="false" customHeight="false" outlineLevel="0" collapsed="false">
      <c r="A214" s="32" t="s">
        <v>437</v>
      </c>
      <c r="B214" s="32" t="s">
        <v>438</v>
      </c>
      <c r="C214" s="32" t="s">
        <v>439</v>
      </c>
      <c r="D214" s="66" t="n">
        <v>484</v>
      </c>
      <c r="E214" s="66" t="n">
        <v>471</v>
      </c>
      <c r="F214" s="75" t="n">
        <f aca="false">IF(E214="","",D214-E214)</f>
        <v>13</v>
      </c>
      <c r="G214" s="66" t="n">
        <v>1060</v>
      </c>
      <c r="H214" s="66" t="n">
        <v>1124</v>
      </c>
      <c r="I214" s="75" t="n">
        <f aca="false">IF(H214="","",G214-H214)</f>
        <v>-64</v>
      </c>
      <c r="J214" s="47" t="n">
        <f aca="false">IF(OR(D214="",D214+G214=0),"",D214/(D214+G214))</f>
        <v>0.313471502590674</v>
      </c>
      <c r="K214" s="47" t="n">
        <f aca="false">IF(E214="","",E214/(E214+H214))</f>
        <v>0.295297805642633</v>
      </c>
      <c r="L214" s="76" t="n">
        <f aca="false">IF(OR(K214="",J214=""),"",(J214-K214)*100)</f>
        <v>1.81736969480403</v>
      </c>
      <c r="M214" s="36" t="n">
        <v>2.22613714561083</v>
      </c>
      <c r="N214" s="36" t="n">
        <v>1.31829577635135</v>
      </c>
      <c r="O214" s="36" t="n">
        <f aca="false">SQRT(M214^2+N214^2)</f>
        <v>2.58719739196957</v>
      </c>
      <c r="P214" s="47" t="n">
        <f aca="false">IF(J214="","",MAX(0,J214-1.96*O214/100))</f>
        <v>0.26276243370807</v>
      </c>
      <c r="Q214" s="47" t="n">
        <f aca="false">IF(J214="","",MIN(1,J214+1.96*O214/100))</f>
        <v>0.364180571473277</v>
      </c>
      <c r="R214" s="32" t="str">
        <f aca="false">IF(L214="","",IF(ABS(L214)&lt;=O214,"Yes","No"))</f>
        <v>Yes</v>
      </c>
      <c r="S214" s="32" t="str">
        <f aca="false">IF(L214="","",IF(ABS(L214)&lt;=1.96*O214,"Yes","No"))</f>
        <v>Yes</v>
      </c>
      <c r="T214" s="66" t="n">
        <f aca="false">IF(D214="","",ROUND(SQRT(((D214+G214)*O214/100)^2+(J214*(D214+G214)*0.07717)^2),0))</f>
        <v>55</v>
      </c>
      <c r="U214" s="32"/>
    </row>
    <row r="215" customFormat="false" ht="15" hidden="false" customHeight="false" outlineLevel="0" collapsed="false">
      <c r="A215" s="32" t="s">
        <v>437</v>
      </c>
      <c r="B215" s="32" t="s">
        <v>440</v>
      </c>
      <c r="C215" s="32" t="s">
        <v>441</v>
      </c>
      <c r="D215" s="66" t="n">
        <v>1416</v>
      </c>
      <c r="E215" s="66" t="n">
        <v>1414</v>
      </c>
      <c r="F215" s="75" t="n">
        <f aca="false">IF(E215="","",D215-E215)</f>
        <v>2</v>
      </c>
      <c r="G215" s="66" t="n">
        <v>2753</v>
      </c>
      <c r="H215" s="66" t="n">
        <v>2894</v>
      </c>
      <c r="I215" s="75" t="n">
        <f aca="false">IF(H215="","",G215-H215)</f>
        <v>-141</v>
      </c>
      <c r="J215" s="47" t="n">
        <f aca="false">IF(OR(D215="",D215+G215=0),"",D215/(D215+G215))</f>
        <v>0.339649796114176</v>
      </c>
      <c r="K215" s="47" t="n">
        <f aca="false">IF(E215="","",E215/(E215+H215))</f>
        <v>0.328226555246054</v>
      </c>
      <c r="L215" s="76" t="n">
        <f aca="false">IF(OR(K215="",J215=""),"",(J215-K215)*100)</f>
        <v>1.14232408681222</v>
      </c>
      <c r="M215" s="36" t="n">
        <v>2.22613714561083</v>
      </c>
      <c r="N215" s="36" t="n">
        <v>1.31829577635135</v>
      </c>
      <c r="O215" s="36" t="n">
        <f aca="false">SQRT(M215^2+N215^2)</f>
        <v>2.58719739196957</v>
      </c>
      <c r="P215" s="47" t="n">
        <f aca="false">IF(J215="","",MAX(0,J215-1.96*O215/100))</f>
        <v>0.288940727231572</v>
      </c>
      <c r="Q215" s="47" t="n">
        <f aca="false">IF(J215="","",MIN(1,J215+1.96*O215/100))</f>
        <v>0.39035886499678</v>
      </c>
      <c r="R215" s="32" t="str">
        <f aca="false">IF(L215="","",IF(ABS(L215)&lt;=O215,"Yes","No"))</f>
        <v>Yes</v>
      </c>
      <c r="S215" s="32" t="str">
        <f aca="false">IF(L215="","",IF(ABS(L215)&lt;=1.96*O215,"Yes","No"))</f>
        <v>Yes</v>
      </c>
      <c r="T215" s="66" t="n">
        <f aca="false">IF(D215="","",ROUND(SQRT(((D215+G215)*O215/100)^2+(J215*(D215+G215)*0.07717)^2),0))</f>
        <v>154</v>
      </c>
      <c r="U215" s="32"/>
    </row>
    <row r="216" customFormat="false" ht="15" hidden="false" customHeight="false" outlineLevel="0" collapsed="false">
      <c r="A216" s="32" t="s">
        <v>437</v>
      </c>
      <c r="B216" s="32" t="s">
        <v>442</v>
      </c>
      <c r="C216" s="32" t="s">
        <v>443</v>
      </c>
      <c r="D216" s="66" t="n">
        <v>457</v>
      </c>
      <c r="E216" s="66" t="n">
        <v>521</v>
      </c>
      <c r="F216" s="75" t="n">
        <f aca="false">IF(E216="","",D216-E216)</f>
        <v>-64</v>
      </c>
      <c r="G216" s="66" t="n">
        <v>870</v>
      </c>
      <c r="H216" s="66" t="n">
        <v>997</v>
      </c>
      <c r="I216" s="75" t="n">
        <f aca="false">IF(H216="","",G216-H216)</f>
        <v>-127</v>
      </c>
      <c r="J216" s="47" t="n">
        <f aca="false">IF(OR(D216="",D216+G216=0),"",D216/(D216+G216))</f>
        <v>0.34438583270535</v>
      </c>
      <c r="K216" s="47" t="n">
        <f aca="false">IF(E216="","",E216/(E216+H216))</f>
        <v>0.343214756258235</v>
      </c>
      <c r="L216" s="76" t="n">
        <f aca="false">IF(OR(K216="",J216=""),"",(J216-K216)*100)</f>
        <v>0.117107644711589</v>
      </c>
      <c r="M216" s="36" t="n">
        <v>2.22613714561083</v>
      </c>
      <c r="N216" s="36" t="n">
        <v>1.31829577635135</v>
      </c>
      <c r="O216" s="36" t="n">
        <f aca="false">SQRT(M216^2+N216^2)</f>
        <v>2.58719739196957</v>
      </c>
      <c r="P216" s="47" t="n">
        <f aca="false">IF(J216="","",MAX(0,J216-1.96*O216/100))</f>
        <v>0.293676763822747</v>
      </c>
      <c r="Q216" s="47" t="n">
        <f aca="false">IF(J216="","",MIN(1,J216+1.96*O216/100))</f>
        <v>0.395094901587954</v>
      </c>
      <c r="R216" s="32" t="str">
        <f aca="false">IF(L216="","",IF(ABS(L216)&lt;=O216,"Yes","No"))</f>
        <v>Yes</v>
      </c>
      <c r="S216" s="32" t="str">
        <f aca="false">IF(L216="","",IF(ABS(L216)&lt;=1.96*O216,"Yes","No"))</f>
        <v>Yes</v>
      </c>
      <c r="T216" s="66" t="n">
        <f aca="false">IF(D216="","",ROUND(SQRT(((D216+G216)*O216/100)^2+(J216*(D216+G216)*0.07717)^2),0))</f>
        <v>49</v>
      </c>
      <c r="U216" s="32"/>
    </row>
    <row r="217" customFormat="false" ht="15" hidden="false" customHeight="false" outlineLevel="0" collapsed="false">
      <c r="A217" s="32" t="s">
        <v>444</v>
      </c>
      <c r="B217" s="32" t="s">
        <v>445</v>
      </c>
      <c r="C217" s="32" t="s">
        <v>446</v>
      </c>
      <c r="D217" s="66" t="n">
        <v>664</v>
      </c>
      <c r="E217" s="66" t="n">
        <v>687</v>
      </c>
      <c r="F217" s="75" t="n">
        <f aca="false">IF(E217="","",D217-E217)</f>
        <v>-23</v>
      </c>
      <c r="G217" s="66" t="n">
        <v>1033</v>
      </c>
      <c r="H217" s="66" t="n">
        <v>1009</v>
      </c>
      <c r="I217" s="75" t="n">
        <f aca="false">IF(H217="","",G217-H217)</f>
        <v>24</v>
      </c>
      <c r="J217" s="47" t="n">
        <f aca="false">IF(OR(D217="",D217+G217=0),"",D217/(D217+G217))</f>
        <v>0.391278727165586</v>
      </c>
      <c r="K217" s="47" t="n">
        <f aca="false">IF(E217="","",E217/(E217+H217))</f>
        <v>0.405070754716981</v>
      </c>
      <c r="L217" s="76" t="n">
        <f aca="false">IF(OR(K217="",J217=""),"",(J217-K217)*100)</f>
        <v>-1.37920275513948</v>
      </c>
      <c r="M217" s="36" t="n">
        <v>2.22613714561083</v>
      </c>
      <c r="N217" s="36" t="n">
        <v>1.31829577635135</v>
      </c>
      <c r="O217" s="36" t="n">
        <f aca="false">SQRT(M217^2+N217^2)</f>
        <v>2.58719739196957</v>
      </c>
      <c r="P217" s="47" t="n">
        <f aca="false">IF(J217="","",MAX(0,J217-1.96*O217/100))</f>
        <v>0.340569658282983</v>
      </c>
      <c r="Q217" s="47" t="n">
        <f aca="false">IF(J217="","",MIN(1,J217+1.96*O217/100))</f>
        <v>0.44198779604819</v>
      </c>
      <c r="R217" s="32" t="str">
        <f aca="false">IF(L217="","",IF(ABS(L217)&lt;=O217,"Yes","No"))</f>
        <v>Yes</v>
      </c>
      <c r="S217" s="32" t="str">
        <f aca="false">IF(L217="","",IF(ABS(L217)&lt;=1.96*O217,"Yes","No"))</f>
        <v>Yes</v>
      </c>
      <c r="T217" s="66" t="n">
        <f aca="false">IF(D217="","",ROUND(SQRT(((D217+G217)*O217/100)^2+(J217*(D217+G217)*0.07717)^2),0))</f>
        <v>67</v>
      </c>
      <c r="U217" s="32"/>
    </row>
    <row r="218" customFormat="false" ht="15" hidden="false" customHeight="false" outlineLevel="0" collapsed="false">
      <c r="A218" s="32" t="s">
        <v>444</v>
      </c>
      <c r="B218" s="32" t="s">
        <v>445</v>
      </c>
      <c r="C218" s="32" t="s">
        <v>447</v>
      </c>
      <c r="D218" s="66" t="n">
        <v>806</v>
      </c>
      <c r="E218" s="66" t="n">
        <v>824</v>
      </c>
      <c r="F218" s="75" t="n">
        <f aca="false">IF(E218="","",D218-E218)</f>
        <v>-18</v>
      </c>
      <c r="G218" s="66" t="n">
        <v>960</v>
      </c>
      <c r="H218" s="66" t="n">
        <v>1009</v>
      </c>
      <c r="I218" s="75" t="n">
        <f aca="false">IF(H218="","",G218-H218)</f>
        <v>-49</v>
      </c>
      <c r="J218" s="47" t="n">
        <f aca="false">IF(OR(D218="",D218+G218=0),"",D218/(D218+G218))</f>
        <v>0.456398640996603</v>
      </c>
      <c r="K218" s="47" t="n">
        <f aca="false">IF(E218="","",E218/(E218+H218))</f>
        <v>0.449536279323513</v>
      </c>
      <c r="L218" s="76" t="n">
        <f aca="false">IF(OR(K218="",J218=""),"",(J218-K218)*100)</f>
        <v>0.686236167308912</v>
      </c>
      <c r="M218" s="36" t="n">
        <v>2.22613714561083</v>
      </c>
      <c r="N218" s="36" t="n">
        <v>1.31829577635135</v>
      </c>
      <c r="O218" s="36" t="n">
        <f aca="false">SQRT(M218^2+N218^2)</f>
        <v>2.58719739196957</v>
      </c>
      <c r="P218" s="47" t="n">
        <f aca="false">IF(J218="","",MAX(0,J218-1.96*O218/100))</f>
        <v>0.405689572113999</v>
      </c>
      <c r="Q218" s="47" t="n">
        <f aca="false">IF(J218="","",MIN(1,J218+1.96*O218/100))</f>
        <v>0.507107709879206</v>
      </c>
      <c r="R218" s="32" t="str">
        <f aca="false">IF(L218="","",IF(ABS(L218)&lt;=O218,"Yes","No"))</f>
        <v>Yes</v>
      </c>
      <c r="S218" s="32" t="str">
        <f aca="false">IF(L218="","",IF(ABS(L218)&lt;=1.96*O218,"Yes","No"))</f>
        <v>Yes</v>
      </c>
      <c r="T218" s="66" t="n">
        <f aca="false">IF(D218="","",ROUND(SQRT(((D218+G218)*O218/100)^2+(J218*(D218+G218)*0.07717)^2),0))</f>
        <v>77</v>
      </c>
      <c r="U218" s="32"/>
    </row>
    <row r="219" customFormat="false" ht="15" hidden="false" customHeight="false" outlineLevel="0" collapsed="false">
      <c r="A219" s="32" t="s">
        <v>444</v>
      </c>
      <c r="B219" s="32" t="s">
        <v>448</v>
      </c>
      <c r="C219" s="32" t="s">
        <v>449</v>
      </c>
      <c r="D219" s="66" t="n">
        <v>257</v>
      </c>
      <c r="E219" s="66" t="n">
        <v>237</v>
      </c>
      <c r="F219" s="75" t="n">
        <f aca="false">IF(E219="","",D219-E219)</f>
        <v>20</v>
      </c>
      <c r="G219" s="66" t="n">
        <v>341</v>
      </c>
      <c r="H219" s="66" t="n">
        <v>342</v>
      </c>
      <c r="I219" s="75" t="n">
        <f aca="false">IF(H219="","",G219-H219)</f>
        <v>-1</v>
      </c>
      <c r="J219" s="47" t="n">
        <f aca="false">IF(OR(D219="",D219+G219=0),"",D219/(D219+G219))</f>
        <v>0.429765886287625</v>
      </c>
      <c r="K219" s="47" t="n">
        <f aca="false">IF(E219="","",E219/(E219+H219))</f>
        <v>0.409326424870466</v>
      </c>
      <c r="L219" s="76" t="n">
        <f aca="false">IF(OR(K219="",J219=""),"",(J219-K219)*100)</f>
        <v>2.04394614171591</v>
      </c>
      <c r="M219" s="36" t="n">
        <v>3.04685455008716</v>
      </c>
      <c r="N219" s="36" t="n">
        <v>1.31829577635135</v>
      </c>
      <c r="O219" s="36" t="n">
        <f aca="false">SQRT(M219^2+N219^2)</f>
        <v>3.31982324880899</v>
      </c>
      <c r="P219" s="47" t="n">
        <f aca="false">IF(J219="","",MAX(0,J219-1.96*O219/100))</f>
        <v>0.364697350610969</v>
      </c>
      <c r="Q219" s="47" t="n">
        <f aca="false">IF(J219="","",MIN(1,J219+1.96*O219/100))</f>
        <v>0.494834421964282</v>
      </c>
      <c r="R219" s="32" t="str">
        <f aca="false">IF(L219="","",IF(ABS(L219)&lt;=O219,"Yes","No"))</f>
        <v>Yes</v>
      </c>
      <c r="S219" s="32" t="str">
        <f aca="false">IF(L219="","",IF(ABS(L219)&lt;=1.96*O219,"Yes","No"))</f>
        <v>Yes</v>
      </c>
      <c r="T219" s="66" t="n">
        <f aca="false">IF(D219="","",ROUND(SQRT(((D219+G219)*O219/100)^2+(J219*(D219+G219)*0.14577)^2),0))</f>
        <v>42</v>
      </c>
      <c r="U219" s="32"/>
    </row>
    <row r="220" customFormat="false" ht="15" hidden="false" customHeight="false" outlineLevel="0" collapsed="false">
      <c r="A220" s="32" t="s">
        <v>444</v>
      </c>
      <c r="B220" s="32" t="s">
        <v>448</v>
      </c>
      <c r="C220" s="32" t="s">
        <v>452</v>
      </c>
      <c r="D220" s="66" t="n">
        <v>229</v>
      </c>
      <c r="E220" s="66" t="n">
        <v>238</v>
      </c>
      <c r="F220" s="75" t="n">
        <f aca="false">IF(E220="","",D220-E220)</f>
        <v>-9</v>
      </c>
      <c r="G220" s="66" t="n">
        <v>299</v>
      </c>
      <c r="H220" s="66" t="n">
        <v>312</v>
      </c>
      <c r="I220" s="75" t="n">
        <f aca="false">IF(H220="","",G220-H220)</f>
        <v>-13</v>
      </c>
      <c r="J220" s="47" t="n">
        <f aca="false">IF(OR(D220="",D220+G220=0),"",D220/(D220+G220))</f>
        <v>0.433712121212121</v>
      </c>
      <c r="K220" s="47" t="n">
        <f aca="false">IF(E220="","",E220/(E220+H220))</f>
        <v>0.432727272727273</v>
      </c>
      <c r="L220" s="76" t="n">
        <f aca="false">IF(OR(K220="",J220=""),"",(J220-K220)*100)</f>
        <v>0.0984848484848477</v>
      </c>
      <c r="M220" s="36" t="n">
        <v>3.04685455008716</v>
      </c>
      <c r="N220" s="36" t="n">
        <v>1.31829577635135</v>
      </c>
      <c r="O220" s="36" t="n">
        <f aca="false">SQRT(M220^2+N220^2)</f>
        <v>3.31982324880899</v>
      </c>
      <c r="P220" s="47" t="n">
        <f aca="false">IF(J220="","",MAX(0,J220-1.96*O220/100))</f>
        <v>0.368643585535465</v>
      </c>
      <c r="Q220" s="47" t="n">
        <f aca="false">IF(J220="","",MIN(1,J220+1.96*O220/100))</f>
        <v>0.498780656888777</v>
      </c>
      <c r="R220" s="32" t="str">
        <f aca="false">IF(L220="","",IF(ABS(L220)&lt;=O220,"Yes","No"))</f>
        <v>Yes</v>
      </c>
      <c r="S220" s="32" t="str">
        <f aca="false">IF(L220="","",IF(ABS(L220)&lt;=1.96*O220,"Yes","No"))</f>
        <v>Yes</v>
      </c>
      <c r="T220" s="66" t="n">
        <f aca="false">IF(D220="","",ROUND(SQRT(((D220+G220)*O220/100)^2+(J220*(D220+G220)*0.14577)^2),0))</f>
        <v>38</v>
      </c>
      <c r="U220" s="32"/>
    </row>
    <row r="221" customFormat="false" ht="15" hidden="false" customHeight="false" outlineLevel="0" collapsed="false">
      <c r="A221" s="32" t="s">
        <v>444</v>
      </c>
      <c r="B221" s="32" t="s">
        <v>448</v>
      </c>
      <c r="C221" s="32" t="s">
        <v>453</v>
      </c>
      <c r="D221" s="66" t="n">
        <v>267</v>
      </c>
      <c r="E221" s="66" t="n">
        <v>257</v>
      </c>
      <c r="F221" s="75" t="n">
        <f aca="false">IF(E221="","",D221-E221)</f>
        <v>10</v>
      </c>
      <c r="G221" s="66" t="n">
        <v>360</v>
      </c>
      <c r="H221" s="66" t="n">
        <v>361</v>
      </c>
      <c r="I221" s="75" t="n">
        <f aca="false">IF(H221="","",G221-H221)</f>
        <v>-1</v>
      </c>
      <c r="J221" s="47" t="n">
        <f aca="false">IF(OR(D221="",D221+G221=0),"",D221/(D221+G221))</f>
        <v>0.425837320574163</v>
      </c>
      <c r="K221" s="47" t="n">
        <f aca="false">IF(E221="","",E221/(E221+H221))</f>
        <v>0.415857605177994</v>
      </c>
      <c r="L221" s="76" t="n">
        <f aca="false">IF(OR(K221="",J221=""),"",(J221-K221)*100)</f>
        <v>0.997971539616915</v>
      </c>
      <c r="M221" s="36" t="n">
        <v>3.04685455008716</v>
      </c>
      <c r="N221" s="36" t="n">
        <v>1.31829577635135</v>
      </c>
      <c r="O221" s="36" t="n">
        <f aca="false">SQRT(M221^2+N221^2)</f>
        <v>3.31982324880899</v>
      </c>
      <c r="P221" s="47" t="n">
        <f aca="false">IF(J221="","",MAX(0,J221-1.96*O221/100))</f>
        <v>0.360768784897507</v>
      </c>
      <c r="Q221" s="47" t="n">
        <f aca="false">IF(J221="","",MIN(1,J221+1.96*O221/100))</f>
        <v>0.490905856250819</v>
      </c>
      <c r="R221" s="32" t="str">
        <f aca="false">IF(L221="","",IF(ABS(L221)&lt;=O221,"Yes","No"))</f>
        <v>Yes</v>
      </c>
      <c r="S221" s="32" t="str">
        <f aca="false">IF(L221="","",IF(ABS(L221)&lt;=1.96*O221,"Yes","No"))</f>
        <v>Yes</v>
      </c>
      <c r="T221" s="66" t="n">
        <f aca="false">IF(D221="","",ROUND(SQRT(((D221+G221)*O221/100)^2+(J221*(D221+G221)*0.14577)^2),0))</f>
        <v>44</v>
      </c>
      <c r="U221" s="32"/>
    </row>
    <row r="222" customFormat="false" ht="15" hidden="false" customHeight="false" outlineLevel="0" collapsed="false">
      <c r="A222" s="32" t="s">
        <v>444</v>
      </c>
      <c r="B222" s="32" t="s">
        <v>448</v>
      </c>
      <c r="C222" s="32" t="s">
        <v>454</v>
      </c>
      <c r="D222" s="66" t="n">
        <v>227</v>
      </c>
      <c r="E222" s="66" t="n">
        <v>227</v>
      </c>
      <c r="F222" s="75" t="n">
        <f aca="false">IF(E222="","",D222-E222)</f>
        <v>0</v>
      </c>
      <c r="G222" s="66" t="n">
        <v>357</v>
      </c>
      <c r="H222" s="66" t="n">
        <v>349</v>
      </c>
      <c r="I222" s="75" t="n">
        <f aca="false">IF(H222="","",G222-H222)</f>
        <v>8</v>
      </c>
      <c r="J222" s="47" t="n">
        <f aca="false">IF(OR(D222="",D222+G222=0),"",D222/(D222+G222))</f>
        <v>0.388698630136986</v>
      </c>
      <c r="K222" s="47" t="n">
        <f aca="false">IF(E222="","",E222/(E222+H222))</f>
        <v>0.394097222222222</v>
      </c>
      <c r="L222" s="76" t="n">
        <f aca="false">IF(OR(K222="",J222=""),"",(J222-K222)*100)</f>
        <v>-0.539859208523591</v>
      </c>
      <c r="M222" s="36" t="n">
        <v>3.04685455008716</v>
      </c>
      <c r="N222" s="36" t="n">
        <v>1.31829577635135</v>
      </c>
      <c r="O222" s="36" t="n">
        <f aca="false">SQRT(M222^2+N222^2)</f>
        <v>3.31982324880899</v>
      </c>
      <c r="P222" s="47" t="n">
        <f aca="false">IF(J222="","",MAX(0,J222-1.96*O222/100))</f>
        <v>0.32363009446033</v>
      </c>
      <c r="Q222" s="47" t="n">
        <f aca="false">IF(J222="","",MIN(1,J222+1.96*O222/100))</f>
        <v>0.453767165813643</v>
      </c>
      <c r="R222" s="32" t="str">
        <f aca="false">IF(L222="","",IF(ABS(L222)&lt;=O222,"Yes","No"))</f>
        <v>Yes</v>
      </c>
      <c r="S222" s="32" t="str">
        <f aca="false">IF(L222="","",IF(ABS(L222)&lt;=1.96*O222,"Yes","No"))</f>
        <v>Yes</v>
      </c>
      <c r="T222" s="66" t="n">
        <f aca="false">IF(D222="","",ROUND(SQRT(((D222+G222)*O222/100)^2+(J222*(D222+G222)*0.14577)^2),0))</f>
        <v>38</v>
      </c>
      <c r="U222" s="32"/>
    </row>
    <row r="223" customFormat="false" ht="15" hidden="false" customHeight="false" outlineLevel="0" collapsed="false">
      <c r="A223" s="32" t="s">
        <v>444</v>
      </c>
      <c r="B223" s="32" t="s">
        <v>455</v>
      </c>
      <c r="C223" s="32" t="s">
        <v>456</v>
      </c>
      <c r="D223" s="66" t="n">
        <v>610</v>
      </c>
      <c r="E223" s="66" t="n">
        <v>623</v>
      </c>
      <c r="F223" s="75" t="n">
        <f aca="false">IF(E223="","",D223-E223)</f>
        <v>-13</v>
      </c>
      <c r="G223" s="66" t="n">
        <v>760</v>
      </c>
      <c r="H223" s="66" t="n">
        <v>726</v>
      </c>
      <c r="I223" s="75" t="n">
        <f aca="false">IF(H223="","",G223-H223)</f>
        <v>34</v>
      </c>
      <c r="J223" s="47" t="n">
        <f aca="false">IF(OR(D223="",D223+G223=0),"",D223/(D223+G223))</f>
        <v>0.445255474452555</v>
      </c>
      <c r="K223" s="47" t="n">
        <f aca="false">IF(E223="","",E223/(E223+H223))</f>
        <v>0.46182357301705</v>
      </c>
      <c r="L223" s="76" t="n">
        <f aca="false">IF(OR(K223="",J223=""),"",(J223-K223)*100)</f>
        <v>-1.65680985644949</v>
      </c>
      <c r="M223" s="36" t="n">
        <v>2.22613714561083</v>
      </c>
      <c r="N223" s="36" t="n">
        <v>1.31829577635135</v>
      </c>
      <c r="O223" s="36" t="n">
        <f aca="false">SQRT(M223^2+N223^2)</f>
        <v>2.58719739196957</v>
      </c>
      <c r="P223" s="47" t="n">
        <f aca="false">IF(J223="","",MAX(0,J223-1.96*O223/100))</f>
        <v>0.394546405569951</v>
      </c>
      <c r="Q223" s="47" t="n">
        <f aca="false">IF(J223="","",MIN(1,J223+1.96*O223/100))</f>
        <v>0.495964543335158</v>
      </c>
      <c r="R223" s="32" t="str">
        <f aca="false">IF(L223="","",IF(ABS(L223)&lt;=O223,"Yes","No"))</f>
        <v>Yes</v>
      </c>
      <c r="S223" s="32" t="str">
        <f aca="false">IF(L223="","",IF(ABS(L223)&lt;=1.96*O223,"Yes","No"))</f>
        <v>Yes</v>
      </c>
      <c r="T223" s="66" t="n">
        <f aca="false">IF(D223="","",ROUND(SQRT(((D223+G223)*O223/100)^2+(J223*(D223+G223)*0.07717)^2),0))</f>
        <v>59</v>
      </c>
      <c r="U223" s="32"/>
    </row>
    <row r="224" customFormat="false" ht="15" hidden="false" customHeight="false" outlineLevel="0" collapsed="false">
      <c r="A224" s="32" t="s">
        <v>444</v>
      </c>
      <c r="B224" s="32" t="s">
        <v>319</v>
      </c>
      <c r="C224" s="32" t="s">
        <v>457</v>
      </c>
      <c r="D224" s="66" t="n">
        <v>717</v>
      </c>
      <c r="E224" s="66" t="n">
        <v>775</v>
      </c>
      <c r="F224" s="75" t="n">
        <f aca="false">IF(E224="","",D224-E224)</f>
        <v>-58</v>
      </c>
      <c r="G224" s="66" t="n">
        <v>460</v>
      </c>
      <c r="H224" s="66" t="n">
        <v>447</v>
      </c>
      <c r="I224" s="75" t="n">
        <f aca="false">IF(H224="","",G224-H224)</f>
        <v>13</v>
      </c>
      <c r="J224" s="47" t="n">
        <f aca="false">IF(OR(D224="",D224+G224=0),"",D224/(D224+G224))</f>
        <v>0.609175870858114</v>
      </c>
      <c r="K224" s="47" t="n">
        <f aca="false">IF(E224="","",E224/(E224+H224))</f>
        <v>0.634206219312602</v>
      </c>
      <c r="L224" s="76" t="n">
        <f aca="false">IF(OR(K224="",J224=""),"",(J224-K224)*100)</f>
        <v>-2.50303484544884</v>
      </c>
      <c r="M224" s="36" t="n">
        <v>2.23866533453518</v>
      </c>
      <c r="N224" s="36" t="n">
        <v>1.31829577635135</v>
      </c>
      <c r="O224" s="36" t="n">
        <f aca="false">SQRT(M224^2+N224^2)</f>
        <v>2.59798503344329</v>
      </c>
      <c r="P224" s="47" t="n">
        <f aca="false">IF(J224="","",MAX(0,J224-1.96*O224/100))</f>
        <v>0.558255364202625</v>
      </c>
      <c r="Q224" s="47" t="n">
        <f aca="false">IF(J224="","",MIN(1,J224+1.96*O224/100))</f>
        <v>0.660096377513602</v>
      </c>
      <c r="R224" s="32" t="str">
        <f aca="false">IF(L224="","",IF(ABS(L224)&lt;=O224,"Yes","No"))</f>
        <v>Yes</v>
      </c>
      <c r="S224" s="32" t="str">
        <f aca="false">IF(L224="","",IF(ABS(L224)&lt;=1.96*O224,"Yes","No"))</f>
        <v>Yes</v>
      </c>
      <c r="T224" s="66" t="n">
        <f aca="false">IF(D224="","",ROUND(SQRT(((D224+G224)*O224/100)^2+(J224*(D224+G224)*0.09272)^2),0))</f>
        <v>73</v>
      </c>
      <c r="U224" s="32"/>
    </row>
    <row r="225" customFormat="false" ht="15" hidden="false" customHeight="false" outlineLevel="0" collapsed="false">
      <c r="A225" s="32" t="s">
        <v>444</v>
      </c>
      <c r="B225" s="32" t="s">
        <v>319</v>
      </c>
      <c r="C225" s="32" t="s">
        <v>458</v>
      </c>
      <c r="D225" s="66" t="n">
        <v>933</v>
      </c>
      <c r="E225" s="66" t="n">
        <v>982</v>
      </c>
      <c r="F225" s="75" t="n">
        <f aca="false">IF(E225="","",D225-E225)</f>
        <v>-49</v>
      </c>
      <c r="G225" s="66" t="n">
        <v>706</v>
      </c>
      <c r="H225" s="66" t="n">
        <v>684</v>
      </c>
      <c r="I225" s="75" t="n">
        <f aca="false">IF(H225="","",G225-H225)</f>
        <v>22</v>
      </c>
      <c r="J225" s="47" t="n">
        <f aca="false">IF(OR(D225="",D225+G225=0),"",D225/(D225+G225))</f>
        <v>0.569249542403905</v>
      </c>
      <c r="K225" s="47" t="n">
        <f aca="false">IF(E225="","",E225/(E225+H225))</f>
        <v>0.589435774309724</v>
      </c>
      <c r="L225" s="76" t="n">
        <f aca="false">IF(OR(K225="",J225=""),"",(J225-K225)*100)</f>
        <v>-2.01862319058191</v>
      </c>
      <c r="M225" s="36" t="n">
        <v>2.22613714561083</v>
      </c>
      <c r="N225" s="36" t="n">
        <v>1.31829577635135</v>
      </c>
      <c r="O225" s="36" t="n">
        <f aca="false">SQRT(M225^2+N225^2)</f>
        <v>2.58719739196957</v>
      </c>
      <c r="P225" s="47" t="n">
        <f aca="false">IF(J225="","",MAX(0,J225-1.96*O225/100))</f>
        <v>0.518540473521301</v>
      </c>
      <c r="Q225" s="47" t="n">
        <f aca="false">IF(J225="","",MIN(1,J225+1.96*O225/100))</f>
        <v>0.619958611286508</v>
      </c>
      <c r="R225" s="32" t="str">
        <f aca="false">IF(L225="","",IF(ABS(L225)&lt;=O225,"Yes","No"))</f>
        <v>Yes</v>
      </c>
      <c r="S225" s="32" t="str">
        <f aca="false">IF(L225="","",IF(ABS(L225)&lt;=1.96*O225,"Yes","No"))</f>
        <v>Yes</v>
      </c>
      <c r="T225" s="66" t="n">
        <f aca="false">IF(D225="","",ROUND(SQRT(((D225+G225)*O225/100)^2+(J225*(D225+G225)*0.07717)^2),0))</f>
        <v>84</v>
      </c>
      <c r="U225" s="32"/>
    </row>
    <row r="226" customFormat="false" ht="15" hidden="false" customHeight="false" outlineLevel="0" collapsed="false">
      <c r="A226" s="32" t="s">
        <v>444</v>
      </c>
      <c r="B226" s="32" t="s">
        <v>319</v>
      </c>
      <c r="C226" s="32" t="s">
        <v>459</v>
      </c>
      <c r="D226" s="66" t="n">
        <v>723</v>
      </c>
      <c r="E226" s="66" t="n">
        <v>750</v>
      </c>
      <c r="F226" s="75" t="n">
        <f aca="false">IF(E226="","",D226-E226)</f>
        <v>-27</v>
      </c>
      <c r="G226" s="66" t="n">
        <v>438</v>
      </c>
      <c r="H226" s="66" t="n">
        <v>421</v>
      </c>
      <c r="I226" s="75" t="n">
        <f aca="false">IF(H226="","",G226-H226)</f>
        <v>17</v>
      </c>
      <c r="J226" s="47" t="n">
        <f aca="false">IF(OR(D226="",D226+G226=0),"",D226/(D226+G226))</f>
        <v>0.622739018087855</v>
      </c>
      <c r="K226" s="47" t="n">
        <f aca="false">IF(E226="","",E226/(E226+H226))</f>
        <v>0.640478223740393</v>
      </c>
      <c r="L226" s="76" t="n">
        <f aca="false">IF(OR(K226="",J226=""),"",(J226-K226)*100)</f>
        <v>-1.77392056525376</v>
      </c>
      <c r="M226" s="36" t="n">
        <v>2.23866533453518</v>
      </c>
      <c r="N226" s="36" t="n">
        <v>1.31829577635135</v>
      </c>
      <c r="O226" s="36" t="n">
        <f aca="false">SQRT(M226^2+N226^2)</f>
        <v>2.59798503344329</v>
      </c>
      <c r="P226" s="47" t="n">
        <f aca="false">IF(J226="","",MAX(0,J226-1.96*O226/100))</f>
        <v>0.571818511432367</v>
      </c>
      <c r="Q226" s="47" t="n">
        <f aca="false">IF(J226="","",MIN(1,J226+1.96*O226/100))</f>
        <v>0.673659524743344</v>
      </c>
      <c r="R226" s="32" t="str">
        <f aca="false">IF(L226="","",IF(ABS(L226)&lt;=O226,"Yes","No"))</f>
        <v>Yes</v>
      </c>
      <c r="S226" s="32" t="str">
        <f aca="false">IF(L226="","",IF(ABS(L226)&lt;=1.96*O226,"Yes","No"))</f>
        <v>Yes</v>
      </c>
      <c r="T226" s="66" t="n">
        <f aca="false">IF(D226="","",ROUND(SQRT(((D226+G226)*O226/100)^2+(J226*(D226+G226)*0.09272)^2),0))</f>
        <v>74</v>
      </c>
      <c r="U226" s="32"/>
    </row>
    <row r="227" customFormat="false" ht="15" hidden="false" customHeight="false" outlineLevel="0" collapsed="false">
      <c r="A227" s="32" t="s">
        <v>444</v>
      </c>
      <c r="B227" s="32" t="s">
        <v>319</v>
      </c>
      <c r="C227" s="32" t="s">
        <v>460</v>
      </c>
      <c r="D227" s="66" t="n">
        <v>584</v>
      </c>
      <c r="E227" s="66" t="n">
        <v>592</v>
      </c>
      <c r="F227" s="75" t="n">
        <f aca="false">IF(E227="","",D227-E227)</f>
        <v>-8</v>
      </c>
      <c r="G227" s="66" t="n">
        <v>349</v>
      </c>
      <c r="H227" s="66" t="n">
        <v>337</v>
      </c>
      <c r="I227" s="75" t="n">
        <f aca="false">IF(H227="","",G227-H227)</f>
        <v>12</v>
      </c>
      <c r="J227" s="47" t="n">
        <f aca="false">IF(OR(D227="",D227+G227=0),"",D227/(D227+G227))</f>
        <v>0.62593783494105</v>
      </c>
      <c r="K227" s="47" t="n">
        <f aca="false">IF(E227="","",E227/(E227+H227))</f>
        <v>0.63724434876211</v>
      </c>
      <c r="L227" s="76" t="n">
        <f aca="false">IF(OR(K227="",J227=""),"",(J227-K227)*100)</f>
        <v>-1.13065138210594</v>
      </c>
      <c r="M227" s="36" t="n">
        <v>2.23866533453518</v>
      </c>
      <c r="N227" s="36" t="n">
        <v>1.31829577635135</v>
      </c>
      <c r="O227" s="36" t="n">
        <f aca="false">SQRT(M227^2+N227^2)</f>
        <v>2.59798503344329</v>
      </c>
      <c r="P227" s="47" t="n">
        <f aca="false">IF(J227="","",MAX(0,J227-1.96*O227/100))</f>
        <v>0.575017328285562</v>
      </c>
      <c r="Q227" s="47" t="n">
        <f aca="false">IF(J227="","",MIN(1,J227+1.96*O227/100))</f>
        <v>0.676858341596539</v>
      </c>
      <c r="R227" s="32" t="str">
        <f aca="false">IF(L227="","",IF(ABS(L227)&lt;=O227,"Yes","No"))</f>
        <v>Yes</v>
      </c>
      <c r="S227" s="32" t="str">
        <f aca="false">IF(L227="","",IF(ABS(L227)&lt;=1.96*O227,"Yes","No"))</f>
        <v>Yes</v>
      </c>
      <c r="T227" s="66" t="n">
        <f aca="false">IF(D227="","",ROUND(SQRT(((D227+G227)*O227/100)^2+(J227*(D227+G227)*0.09272)^2),0))</f>
        <v>59</v>
      </c>
      <c r="U227" s="32"/>
    </row>
    <row r="228" customFormat="false" ht="15" hidden="false" customHeight="false" outlineLevel="0" collapsed="false">
      <c r="A228" s="32" t="s">
        <v>444</v>
      </c>
      <c r="B228" s="32" t="s">
        <v>319</v>
      </c>
      <c r="C228" s="32" t="s">
        <v>461</v>
      </c>
      <c r="D228" s="66" t="n">
        <v>744</v>
      </c>
      <c r="E228" s="66" t="n">
        <v>740</v>
      </c>
      <c r="F228" s="75" t="n">
        <f aca="false">IF(E228="","",D228-E228)</f>
        <v>4</v>
      </c>
      <c r="G228" s="66" t="n">
        <v>538</v>
      </c>
      <c r="H228" s="66" t="n">
        <v>506</v>
      </c>
      <c r="I228" s="75" t="n">
        <f aca="false">IF(H228="","",G228-H228)</f>
        <v>32</v>
      </c>
      <c r="J228" s="47" t="n">
        <f aca="false">IF(OR(D228="",D228+G228=0),"",D228/(D228+G228))</f>
        <v>0.580343213728549</v>
      </c>
      <c r="K228" s="47" t="n">
        <f aca="false">IF(E228="","",E228/(E228+H228))</f>
        <v>0.593900481540931</v>
      </c>
      <c r="L228" s="76" t="n">
        <f aca="false">IF(OR(K228="",J228=""),"",(J228-K228)*100)</f>
        <v>-1.35572678123819</v>
      </c>
      <c r="M228" s="36" t="n">
        <v>2.22613714561083</v>
      </c>
      <c r="N228" s="36" t="n">
        <v>1.31829577635135</v>
      </c>
      <c r="O228" s="36" t="n">
        <f aca="false">SQRT(M228^2+N228^2)</f>
        <v>2.58719739196957</v>
      </c>
      <c r="P228" s="47" t="n">
        <f aca="false">IF(J228="","",MAX(0,J228-1.96*O228/100))</f>
        <v>0.529634144845946</v>
      </c>
      <c r="Q228" s="47" t="n">
        <f aca="false">IF(J228="","",MIN(1,J228+1.96*O228/100))</f>
        <v>0.631052282611153</v>
      </c>
      <c r="R228" s="32" t="str">
        <f aca="false">IF(L228="","",IF(ABS(L228)&lt;=O228,"Yes","No"))</f>
        <v>Yes</v>
      </c>
      <c r="S228" s="32" t="str">
        <f aca="false">IF(L228="","",IF(ABS(L228)&lt;=1.96*O228,"Yes","No"))</f>
        <v>Yes</v>
      </c>
      <c r="T228" s="66" t="n">
        <f aca="false">IF(D228="","",ROUND(SQRT(((D228+G228)*O228/100)^2+(J228*(D228+G228)*0.07717)^2),0))</f>
        <v>66</v>
      </c>
      <c r="U228" s="32"/>
    </row>
    <row r="229" customFormat="false" ht="15" hidden="false" customHeight="false" outlineLevel="0" collapsed="false">
      <c r="A229" s="32" t="s">
        <v>444</v>
      </c>
      <c r="B229" s="32" t="s">
        <v>319</v>
      </c>
      <c r="C229" s="32" t="s">
        <v>462</v>
      </c>
      <c r="D229" s="66" t="n">
        <v>1027</v>
      </c>
      <c r="E229" s="66" t="n">
        <v>1037</v>
      </c>
      <c r="F229" s="75" t="n">
        <f aca="false">IF(E229="","",D229-E229)</f>
        <v>-10</v>
      </c>
      <c r="G229" s="66" t="n">
        <v>631</v>
      </c>
      <c r="H229" s="66" t="n">
        <v>623</v>
      </c>
      <c r="I229" s="75" t="n">
        <f aca="false">IF(H229="","",G229-H229)</f>
        <v>8</v>
      </c>
      <c r="J229" s="47" t="n">
        <f aca="false">IF(OR(D229="",D229+G229=0),"",D229/(D229+G229))</f>
        <v>0.619420989143547</v>
      </c>
      <c r="K229" s="47" t="n">
        <f aca="false">IF(E229="","",E229/(E229+H229))</f>
        <v>0.624698795180723</v>
      </c>
      <c r="L229" s="76" t="n">
        <f aca="false">IF(OR(K229="",J229=""),"",(J229-K229)*100)</f>
        <v>-0.527780603717643</v>
      </c>
      <c r="M229" s="36" t="n">
        <v>2.22613714561083</v>
      </c>
      <c r="N229" s="36" t="n">
        <v>1.31829577635135</v>
      </c>
      <c r="O229" s="36" t="n">
        <f aca="false">SQRT(M229^2+N229^2)</f>
        <v>2.58719739196957</v>
      </c>
      <c r="P229" s="47" t="n">
        <f aca="false">IF(J229="","",MAX(0,J229-1.96*O229/100))</f>
        <v>0.568711920260943</v>
      </c>
      <c r="Q229" s="47" t="n">
        <f aca="false">IF(J229="","",MIN(1,J229+1.96*O229/100))</f>
        <v>0.67013005802615</v>
      </c>
      <c r="R229" s="32" t="str">
        <f aca="false">IF(L229="","",IF(ABS(L229)&lt;=O229,"Yes","No"))</f>
        <v>Yes</v>
      </c>
      <c r="S229" s="32" t="str">
        <f aca="false">IF(L229="","",IF(ABS(L229)&lt;=1.96*O229,"Yes","No"))</f>
        <v>Yes</v>
      </c>
      <c r="T229" s="66" t="n">
        <f aca="false">IF(D229="","",ROUND(SQRT(((D229+G229)*O229/100)^2+(J229*(D229+G229)*0.07717)^2),0))</f>
        <v>90</v>
      </c>
      <c r="U229" s="32"/>
    </row>
    <row r="230" customFormat="false" ht="15" hidden="false" customHeight="false" outlineLevel="0" collapsed="false">
      <c r="A230" s="32" t="s">
        <v>444</v>
      </c>
      <c r="B230" s="32" t="s">
        <v>319</v>
      </c>
      <c r="C230" s="32" t="s">
        <v>463</v>
      </c>
      <c r="D230" s="66" t="n">
        <v>651</v>
      </c>
      <c r="E230" s="66" t="n">
        <v>681</v>
      </c>
      <c r="F230" s="75" t="n">
        <f aca="false">IF(E230="","",D230-E230)</f>
        <v>-30</v>
      </c>
      <c r="G230" s="66" t="n">
        <v>513</v>
      </c>
      <c r="H230" s="66" t="n">
        <v>513</v>
      </c>
      <c r="I230" s="75" t="n">
        <f aca="false">IF(H230="","",G230-H230)</f>
        <v>0</v>
      </c>
      <c r="J230" s="47" t="n">
        <f aca="false">IF(OR(D230="",D230+G230=0),"",D230/(D230+G230))</f>
        <v>0.559278350515464</v>
      </c>
      <c r="K230" s="47" t="n">
        <f aca="false">IF(E230="","",E230/(E230+H230))</f>
        <v>0.57035175879397</v>
      </c>
      <c r="L230" s="76" t="n">
        <f aca="false">IF(OR(K230="",J230=""),"",(J230-K230)*100)</f>
        <v>-1.10734082785059</v>
      </c>
      <c r="M230" s="36" t="n">
        <v>2.23866533453518</v>
      </c>
      <c r="N230" s="36" t="n">
        <v>1.31829577635135</v>
      </c>
      <c r="O230" s="36" t="n">
        <f aca="false">SQRT(M230^2+N230^2)</f>
        <v>2.59798503344329</v>
      </c>
      <c r="P230" s="47" t="n">
        <f aca="false">IF(J230="","",MAX(0,J230-1.96*O230/100))</f>
        <v>0.508357843859975</v>
      </c>
      <c r="Q230" s="47" t="n">
        <f aca="false">IF(J230="","",MIN(1,J230+1.96*O230/100))</f>
        <v>0.610198857170953</v>
      </c>
      <c r="R230" s="32" t="str">
        <f aca="false">IF(L230="","",IF(ABS(L230)&lt;=O230,"Yes","No"))</f>
        <v>Yes</v>
      </c>
      <c r="S230" s="32" t="str">
        <f aca="false">IF(L230="","",IF(ABS(L230)&lt;=1.96*O230,"Yes","No"))</f>
        <v>Yes</v>
      </c>
      <c r="T230" s="66" t="n">
        <f aca="false">IF(D230="","",ROUND(SQRT(((D230+G230)*O230/100)^2+(J230*(D230+G230)*0.09272)^2),0))</f>
        <v>68</v>
      </c>
      <c r="U230" s="32"/>
    </row>
    <row r="231" customFormat="false" ht="15" hidden="false" customHeight="false" outlineLevel="0" collapsed="false">
      <c r="A231" s="32" t="s">
        <v>444</v>
      </c>
      <c r="B231" s="32" t="s">
        <v>319</v>
      </c>
      <c r="C231" s="32" t="s">
        <v>464</v>
      </c>
      <c r="D231" s="66" t="n">
        <v>513</v>
      </c>
      <c r="E231" s="66" t="n">
        <v>529</v>
      </c>
      <c r="F231" s="75" t="n">
        <f aca="false">IF(E231="","",D231-E231)</f>
        <v>-16</v>
      </c>
      <c r="G231" s="66" t="n">
        <v>331</v>
      </c>
      <c r="H231" s="66" t="n">
        <v>293</v>
      </c>
      <c r="I231" s="75" t="n">
        <f aca="false">IF(H231="","",G231-H231)</f>
        <v>38</v>
      </c>
      <c r="J231" s="47" t="n">
        <f aca="false">IF(OR(D231="",D231+G231=0),"",D231/(D231+G231))</f>
        <v>0.60781990521327</v>
      </c>
      <c r="K231" s="47" t="n">
        <f aca="false">IF(E231="","",E231/(E231+H231))</f>
        <v>0.643552311435523</v>
      </c>
      <c r="L231" s="76" t="n">
        <f aca="false">IF(OR(K231="",J231=""),"",(J231-K231)*100)</f>
        <v>-3.5732406222253</v>
      </c>
      <c r="M231" s="36" t="n">
        <v>2.23866533453518</v>
      </c>
      <c r="N231" s="36" t="n">
        <v>1.31829577635135</v>
      </c>
      <c r="O231" s="36" t="n">
        <f aca="false">SQRT(M231^2+N231^2)</f>
        <v>2.59798503344329</v>
      </c>
      <c r="P231" s="47" t="n">
        <f aca="false">IF(J231="","",MAX(0,J231-1.96*O231/100))</f>
        <v>0.556899398557782</v>
      </c>
      <c r="Q231" s="47" t="n">
        <f aca="false">IF(J231="","",MIN(1,J231+1.96*O231/100))</f>
        <v>0.658740411868759</v>
      </c>
      <c r="R231" s="32" t="str">
        <f aca="false">IF(L231="","",IF(ABS(L231)&lt;=O231,"Yes","No"))</f>
        <v>No</v>
      </c>
      <c r="S231" s="32" t="str">
        <f aca="false">IF(L231="","",IF(ABS(L231)&lt;=1.96*O231,"Yes","No"))</f>
        <v>Yes</v>
      </c>
      <c r="T231" s="66" t="n">
        <f aca="false">IF(D231="","",ROUND(SQRT(((D231+G231)*O231/100)^2+(J231*(D231+G231)*0.09272)^2),0))</f>
        <v>52</v>
      </c>
      <c r="U231" s="32"/>
    </row>
    <row r="232" customFormat="false" ht="15" hidden="false" customHeight="false" outlineLevel="0" collapsed="false">
      <c r="A232" s="32" t="s">
        <v>444</v>
      </c>
      <c r="B232" s="32" t="s">
        <v>319</v>
      </c>
      <c r="C232" s="32" t="s">
        <v>465</v>
      </c>
      <c r="D232" s="66" t="n">
        <v>719</v>
      </c>
      <c r="E232" s="66" t="n">
        <v>767</v>
      </c>
      <c r="F232" s="75" t="n">
        <f aca="false">IF(E232="","",D232-E232)</f>
        <v>-48</v>
      </c>
      <c r="G232" s="66" t="n">
        <v>396</v>
      </c>
      <c r="H232" s="66" t="n">
        <v>384</v>
      </c>
      <c r="I232" s="75" t="n">
        <f aca="false">IF(H232="","",G232-H232)</f>
        <v>12</v>
      </c>
      <c r="J232" s="47" t="n">
        <f aca="false">IF(OR(D232="",D232+G232=0),"",D232/(D232+G232))</f>
        <v>0.644843049327354</v>
      </c>
      <c r="K232" s="47" t="n">
        <f aca="false">IF(E232="","",E232/(E232+H232))</f>
        <v>0.66637706342311</v>
      </c>
      <c r="L232" s="76" t="n">
        <f aca="false">IF(OR(K232="",J232=""),"",(J232-K232)*100)</f>
        <v>-2.15340140957561</v>
      </c>
      <c r="M232" s="36" t="n">
        <v>2.23866533453518</v>
      </c>
      <c r="N232" s="36" t="n">
        <v>1.31829577635135</v>
      </c>
      <c r="O232" s="36" t="n">
        <f aca="false">SQRT(M232^2+N232^2)</f>
        <v>2.59798503344329</v>
      </c>
      <c r="P232" s="47" t="n">
        <f aca="false">IF(J232="","",MAX(0,J232-1.96*O232/100))</f>
        <v>0.593922542671866</v>
      </c>
      <c r="Q232" s="47" t="n">
        <f aca="false">IF(J232="","",MIN(1,J232+1.96*O232/100))</f>
        <v>0.695763555982843</v>
      </c>
      <c r="R232" s="32" t="str">
        <f aca="false">IF(L232="","",IF(ABS(L232)&lt;=O232,"Yes","No"))</f>
        <v>Yes</v>
      </c>
      <c r="S232" s="32" t="str">
        <f aca="false">IF(L232="","",IF(ABS(L232)&lt;=1.96*O232,"Yes","No"))</f>
        <v>Yes</v>
      </c>
      <c r="T232" s="66" t="n">
        <f aca="false">IF(D232="","",ROUND(SQRT(((D232+G232)*O232/100)^2+(J232*(D232+G232)*0.09272)^2),0))</f>
        <v>73</v>
      </c>
      <c r="U232" s="32"/>
    </row>
    <row r="233" customFormat="false" ht="15" hidden="false" customHeight="false" outlineLevel="0" collapsed="false">
      <c r="A233" s="32" t="s">
        <v>444</v>
      </c>
      <c r="B233" s="32" t="s">
        <v>319</v>
      </c>
      <c r="C233" s="32" t="s">
        <v>466</v>
      </c>
      <c r="D233" s="66" t="n">
        <v>906</v>
      </c>
      <c r="E233" s="66" t="n">
        <v>906</v>
      </c>
      <c r="F233" s="75" t="n">
        <f aca="false">IF(E233="","",D233-E233)</f>
        <v>0</v>
      </c>
      <c r="G233" s="66" t="n">
        <v>579</v>
      </c>
      <c r="H233" s="66" t="n">
        <v>586</v>
      </c>
      <c r="I233" s="75" t="n">
        <f aca="false">IF(H233="","",G233-H233)</f>
        <v>-7</v>
      </c>
      <c r="J233" s="47" t="n">
        <f aca="false">IF(OR(D233="",D233+G233=0),"",D233/(D233+G233))</f>
        <v>0.61010101010101</v>
      </c>
      <c r="K233" s="47" t="n">
        <f aca="false">IF(E233="","",E233/(E233+H233))</f>
        <v>0.607238605898123</v>
      </c>
      <c r="L233" s="76" t="n">
        <f aca="false">IF(OR(K233="",J233=""),"",(J233-K233)*100)</f>
        <v>0.286240420288686</v>
      </c>
      <c r="M233" s="36" t="n">
        <v>2.22613714561083</v>
      </c>
      <c r="N233" s="36" t="n">
        <v>1.31829577635135</v>
      </c>
      <c r="O233" s="36" t="n">
        <f aca="false">SQRT(M233^2+N233^2)</f>
        <v>2.58719739196957</v>
      </c>
      <c r="P233" s="47" t="n">
        <f aca="false">IF(J233="","",MAX(0,J233-1.96*O233/100))</f>
        <v>0.559391941218407</v>
      </c>
      <c r="Q233" s="47" t="n">
        <f aca="false">IF(J233="","",MIN(1,J233+1.96*O233/100))</f>
        <v>0.660810078983614</v>
      </c>
      <c r="R233" s="32" t="str">
        <f aca="false">IF(L233="","",IF(ABS(L233)&lt;=O233,"Yes","No"))</f>
        <v>Yes</v>
      </c>
      <c r="S233" s="32" t="str">
        <f aca="false">IF(L233="","",IF(ABS(L233)&lt;=1.96*O233,"Yes","No"))</f>
        <v>Yes</v>
      </c>
      <c r="T233" s="66" t="n">
        <f aca="false">IF(D233="","",ROUND(SQRT(((D233+G233)*O233/100)^2+(J233*(D233+G233)*0.07717)^2),0))</f>
        <v>80</v>
      </c>
      <c r="U233" s="32"/>
    </row>
    <row r="234" customFormat="false" ht="15" hidden="false" customHeight="false" outlineLevel="0" collapsed="false">
      <c r="A234" s="32" t="s">
        <v>444</v>
      </c>
      <c r="B234" s="32" t="s">
        <v>319</v>
      </c>
      <c r="C234" s="32" t="s">
        <v>467</v>
      </c>
      <c r="D234" s="66" t="n">
        <v>862</v>
      </c>
      <c r="E234" s="66" t="n">
        <v>954</v>
      </c>
      <c r="F234" s="75" t="n">
        <f aca="false">IF(E234="","",D234-E234)</f>
        <v>-92</v>
      </c>
      <c r="G234" s="66" t="n">
        <v>401</v>
      </c>
      <c r="H234" s="66" t="n">
        <v>416</v>
      </c>
      <c r="I234" s="75" t="n">
        <f aca="false">IF(H234="","",G234-H234)</f>
        <v>-15</v>
      </c>
      <c r="J234" s="47" t="n">
        <f aca="false">IF(OR(D234="",D234+G234=0),"",D234/(D234+G234))</f>
        <v>0.682501979414093</v>
      </c>
      <c r="K234" s="47" t="n">
        <f aca="false">IF(E234="","",E234/(E234+H234))</f>
        <v>0.696350364963504</v>
      </c>
      <c r="L234" s="76" t="n">
        <f aca="false">IF(OR(K234="",J234=""),"",(J234-K234)*100)</f>
        <v>-1.38483855494103</v>
      </c>
      <c r="M234" s="36" t="n">
        <v>2.22613714561083</v>
      </c>
      <c r="N234" s="36" t="n">
        <v>1.31829577635135</v>
      </c>
      <c r="O234" s="36" t="n">
        <f aca="false">SQRT(M234^2+N234^2)</f>
        <v>2.58719739196957</v>
      </c>
      <c r="P234" s="47" t="n">
        <f aca="false">IF(J234="","",MAX(0,J234-1.96*O234/100))</f>
        <v>0.63179291053149</v>
      </c>
      <c r="Q234" s="47" t="n">
        <f aca="false">IF(J234="","",MIN(1,J234+1.96*O234/100))</f>
        <v>0.733211048296697</v>
      </c>
      <c r="R234" s="32" t="str">
        <f aca="false">IF(L234="","",IF(ABS(L234)&lt;=O234,"Yes","No"))</f>
        <v>Yes</v>
      </c>
      <c r="S234" s="32" t="str">
        <f aca="false">IF(L234="","",IF(ABS(L234)&lt;=1.96*O234,"Yes","No"))</f>
        <v>Yes</v>
      </c>
      <c r="T234" s="66" t="n">
        <f aca="false">IF(D234="","",ROUND(SQRT(((D234+G234)*O234/100)^2+(J234*(D234+G234)*0.07717)^2),0))</f>
        <v>74</v>
      </c>
      <c r="U234" s="32"/>
    </row>
    <row r="235" customFormat="false" ht="15" hidden="false" customHeight="false" outlineLevel="0" collapsed="false">
      <c r="A235" s="32" t="s">
        <v>444</v>
      </c>
      <c r="B235" s="32" t="s">
        <v>319</v>
      </c>
      <c r="C235" s="32" t="s">
        <v>468</v>
      </c>
      <c r="D235" s="66" t="n">
        <v>740</v>
      </c>
      <c r="E235" s="66" t="n">
        <v>821</v>
      </c>
      <c r="F235" s="75" t="n">
        <f aca="false">IF(E235="","",D235-E235)</f>
        <v>-81</v>
      </c>
      <c r="G235" s="66" t="n">
        <v>452</v>
      </c>
      <c r="H235" s="66" t="n">
        <v>474</v>
      </c>
      <c r="I235" s="75" t="n">
        <f aca="false">IF(H235="","",G235-H235)</f>
        <v>-22</v>
      </c>
      <c r="J235" s="47" t="n">
        <f aca="false">IF(OR(D235="",D235+G235=0),"",D235/(D235+G235))</f>
        <v>0.620805369127517</v>
      </c>
      <c r="K235" s="47" t="n">
        <f aca="false">IF(E235="","",E235/(E235+H235))</f>
        <v>0.633976833976834</v>
      </c>
      <c r="L235" s="76" t="n">
        <f aca="false">IF(OR(K235="",J235=""),"",(J235-K235)*100)</f>
        <v>-1.31714648493172</v>
      </c>
      <c r="M235" s="36" t="n">
        <v>2.22613714561083</v>
      </c>
      <c r="N235" s="36" t="n">
        <v>1.31829577635135</v>
      </c>
      <c r="O235" s="36" t="n">
        <f aca="false">SQRT(M235^2+N235^2)</f>
        <v>2.58719739196957</v>
      </c>
      <c r="P235" s="47" t="n">
        <f aca="false">IF(J235="","",MAX(0,J235-1.96*O235/100))</f>
        <v>0.570096300244913</v>
      </c>
      <c r="Q235" s="47" t="n">
        <f aca="false">IF(J235="","",MIN(1,J235+1.96*O235/100))</f>
        <v>0.671514438010121</v>
      </c>
      <c r="R235" s="32" t="str">
        <f aca="false">IF(L235="","",IF(ABS(L235)&lt;=O235,"Yes","No"))</f>
        <v>Yes</v>
      </c>
      <c r="S235" s="32" t="str">
        <f aca="false">IF(L235="","",IF(ABS(L235)&lt;=1.96*O235,"Yes","No"))</f>
        <v>Yes</v>
      </c>
      <c r="T235" s="66" t="n">
        <f aca="false">IF(D235="","",ROUND(SQRT(((D235+G235)*O235/100)^2+(J235*(D235+G235)*0.07717)^2),0))</f>
        <v>65</v>
      </c>
      <c r="U235" s="32"/>
    </row>
    <row r="236" customFormat="false" ht="15" hidden="false" customHeight="false" outlineLevel="0" collapsed="false">
      <c r="A236" s="32" t="s">
        <v>444</v>
      </c>
      <c r="B236" s="32" t="s">
        <v>319</v>
      </c>
      <c r="C236" s="32" t="s">
        <v>469</v>
      </c>
      <c r="D236" s="66" t="n">
        <v>277</v>
      </c>
      <c r="E236" s="66" t="n">
        <v>283</v>
      </c>
      <c r="F236" s="75" t="n">
        <f aca="false">IF(E236="","",D236-E236)</f>
        <v>-6</v>
      </c>
      <c r="G236" s="66" t="n">
        <v>102</v>
      </c>
      <c r="H236" s="66" t="n">
        <v>110</v>
      </c>
      <c r="I236" s="75" t="n">
        <f aca="false">IF(H236="","",G236-H236)</f>
        <v>-8</v>
      </c>
      <c r="J236" s="47" t="n">
        <f aca="false">IF(OR(D236="",D236+G236=0),"",D236/(D236+G236))</f>
        <v>0.730870712401055</v>
      </c>
      <c r="K236" s="47" t="n">
        <f aca="false">IF(E236="","",E236/(E236+H236))</f>
        <v>0.720101781170484</v>
      </c>
      <c r="L236" s="76" t="n">
        <f aca="false">IF(OR(K236="",J236=""),"",(J236-K236)*100)</f>
        <v>1.07689312305719</v>
      </c>
      <c r="M236" s="36" t="n">
        <v>3.04685455008716</v>
      </c>
      <c r="N236" s="36" t="n">
        <v>1.31829577635135</v>
      </c>
      <c r="O236" s="36" t="n">
        <f aca="false">SQRT(M236^2+N236^2)</f>
        <v>3.31982324880899</v>
      </c>
      <c r="P236" s="47" t="n">
        <f aca="false">IF(J236="","",MAX(0,J236-1.96*O236/100))</f>
        <v>0.665802176724399</v>
      </c>
      <c r="Q236" s="47" t="n">
        <f aca="false">IF(J236="","",MIN(1,J236+1.96*O236/100))</f>
        <v>0.795939248077712</v>
      </c>
      <c r="R236" s="32" t="str">
        <f aca="false">IF(L236="","",IF(ABS(L236)&lt;=O236,"Yes","No"))</f>
        <v>Yes</v>
      </c>
      <c r="S236" s="32" t="str">
        <f aca="false">IF(L236="","",IF(ABS(L236)&lt;=1.96*O236,"Yes","No"))</f>
        <v>Yes</v>
      </c>
      <c r="T236" s="66" t="n">
        <f aca="false">IF(D236="","",ROUND(SQRT(((D236+G236)*O236/100)^2+(J236*(D236+G236)*0.14577)^2),0))</f>
        <v>42</v>
      </c>
      <c r="U236" s="32"/>
    </row>
    <row r="237" customFormat="false" ht="15" hidden="false" customHeight="false" outlineLevel="0" collapsed="false">
      <c r="A237" s="32" t="s">
        <v>444</v>
      </c>
      <c r="B237" s="32" t="s">
        <v>319</v>
      </c>
      <c r="C237" s="32" t="s">
        <v>470</v>
      </c>
      <c r="D237" s="66" t="n">
        <v>493</v>
      </c>
      <c r="E237" s="66" t="n">
        <v>450</v>
      </c>
      <c r="F237" s="75" t="n">
        <f aca="false">IF(E237="","",D237-E237)</f>
        <v>43</v>
      </c>
      <c r="G237" s="66" t="n">
        <v>162</v>
      </c>
      <c r="H237" s="66" t="n">
        <v>179</v>
      </c>
      <c r="I237" s="75" t="n">
        <f aca="false">IF(H237="","",G237-H237)</f>
        <v>-17</v>
      </c>
      <c r="J237" s="47" t="n">
        <f aca="false">IF(OR(D237="",D237+G237=0),"",D237/(D237+G237))</f>
        <v>0.752671755725191</v>
      </c>
      <c r="K237" s="47" t="n">
        <f aca="false">IF(E237="","",E237/(E237+H237))</f>
        <v>0.715421303656598</v>
      </c>
      <c r="L237" s="76" t="n">
        <f aca="false">IF(OR(K237="",J237=""),"",(J237-K237)*100)</f>
        <v>3.72504520685931</v>
      </c>
      <c r="M237" s="36" t="n">
        <v>3.04685455008716</v>
      </c>
      <c r="N237" s="36" t="n">
        <v>1.31829577635135</v>
      </c>
      <c r="O237" s="36" t="n">
        <f aca="false">SQRT(M237^2+N237^2)</f>
        <v>3.31982324880899</v>
      </c>
      <c r="P237" s="47" t="n">
        <f aca="false">IF(J237="","",MAX(0,J237-1.96*O237/100))</f>
        <v>0.687603220048535</v>
      </c>
      <c r="Q237" s="47" t="n">
        <f aca="false">IF(J237="","",MIN(1,J237+1.96*O237/100))</f>
        <v>0.817740291401847</v>
      </c>
      <c r="R237" s="32" t="str">
        <f aca="false">IF(L237="","",IF(ABS(L237)&lt;=O237,"Yes","No"))</f>
        <v>No</v>
      </c>
      <c r="S237" s="32" t="str">
        <f aca="false">IF(L237="","",IF(ABS(L237)&lt;=1.96*O237,"Yes","No"))</f>
        <v>Yes</v>
      </c>
      <c r="T237" s="66" t="n">
        <f aca="false">IF(D237="","",ROUND(SQRT(((D237+G237)*O237/100)^2+(J237*(D237+G237)*0.14577)^2),0))</f>
        <v>75</v>
      </c>
      <c r="U237" s="32"/>
    </row>
    <row r="238" customFormat="false" ht="15" hidden="false" customHeight="false" outlineLevel="0" collapsed="false">
      <c r="A238" s="32" t="s">
        <v>444</v>
      </c>
      <c r="B238" s="32" t="s">
        <v>319</v>
      </c>
      <c r="C238" s="32" t="s">
        <v>471</v>
      </c>
      <c r="D238" s="66" t="n">
        <v>488</v>
      </c>
      <c r="E238" s="66" t="n">
        <v>442</v>
      </c>
      <c r="F238" s="75" t="n">
        <f aca="false">IF(E238="","",D238-E238)</f>
        <v>46</v>
      </c>
      <c r="G238" s="66" t="n">
        <v>178</v>
      </c>
      <c r="H238" s="66" t="n">
        <v>161</v>
      </c>
      <c r="I238" s="75" t="n">
        <f aca="false">IF(H238="","",G238-H238)</f>
        <v>17</v>
      </c>
      <c r="J238" s="47" t="n">
        <f aca="false">IF(OR(D238="",D238+G238=0),"",D238/(D238+G238))</f>
        <v>0.732732732732733</v>
      </c>
      <c r="K238" s="47" t="n">
        <f aca="false">IF(E238="","",E238/(E238+H238))</f>
        <v>0.733001658374793</v>
      </c>
      <c r="L238" s="76" t="n">
        <f aca="false">IF(OR(K238="",J238=""),"",(J238-K238)*100)</f>
        <v>-0.0268925642059936</v>
      </c>
      <c r="M238" s="36" t="n">
        <v>3.04685455008716</v>
      </c>
      <c r="N238" s="36" t="n">
        <v>1.31829577635135</v>
      </c>
      <c r="O238" s="36" t="n">
        <f aca="false">SQRT(M238^2+N238^2)</f>
        <v>3.31982324880899</v>
      </c>
      <c r="P238" s="47" t="n">
        <f aca="false">IF(J238="","",MAX(0,J238-1.96*O238/100))</f>
        <v>0.667664197056077</v>
      </c>
      <c r="Q238" s="47" t="n">
        <f aca="false">IF(J238="","",MIN(1,J238+1.96*O238/100))</f>
        <v>0.797801268409389</v>
      </c>
      <c r="R238" s="32" t="str">
        <f aca="false">IF(L238="","",IF(ABS(L238)&lt;=O238,"Yes","No"))</f>
        <v>Yes</v>
      </c>
      <c r="S238" s="32" t="str">
        <f aca="false">IF(L238="","",IF(ABS(L238)&lt;=1.96*O238,"Yes","No"))</f>
        <v>Yes</v>
      </c>
      <c r="T238" s="66" t="n">
        <f aca="false">IF(D238="","",ROUND(SQRT(((D238+G238)*O238/100)^2+(J238*(D238+G238)*0.14577)^2),0))</f>
        <v>74</v>
      </c>
      <c r="U238" s="32"/>
    </row>
    <row r="239" customFormat="false" ht="15" hidden="false" customHeight="false" outlineLevel="0" collapsed="false">
      <c r="A239" s="32" t="s">
        <v>444</v>
      </c>
      <c r="B239" s="32" t="s">
        <v>319</v>
      </c>
      <c r="C239" s="32" t="s">
        <v>472</v>
      </c>
      <c r="D239" s="66" t="n">
        <v>694</v>
      </c>
      <c r="E239" s="66" t="n">
        <v>599</v>
      </c>
      <c r="F239" s="75" t="n">
        <f aca="false">IF(E239="","",D239-E239)</f>
        <v>95</v>
      </c>
      <c r="G239" s="66" t="n">
        <v>213</v>
      </c>
      <c r="H239" s="66" t="n">
        <v>203</v>
      </c>
      <c r="I239" s="75" t="n">
        <f aca="false">IF(H239="","",G239-H239)</f>
        <v>10</v>
      </c>
      <c r="J239" s="47" t="n">
        <f aca="false">IF(OR(D239="",D239+G239=0),"",D239/(D239+G239))</f>
        <v>0.7651598676957</v>
      </c>
      <c r="K239" s="47" t="n">
        <f aca="false">IF(E239="","",E239/(E239+H239))</f>
        <v>0.746882793017456</v>
      </c>
      <c r="L239" s="76" t="n">
        <f aca="false">IF(OR(K239="",J239=""),"",(J239-K239)*100)</f>
        <v>1.82770746782437</v>
      </c>
      <c r="M239" s="36" t="n">
        <v>2.23866533453518</v>
      </c>
      <c r="N239" s="36" t="n">
        <v>1.31829577635135</v>
      </c>
      <c r="O239" s="36" t="n">
        <f aca="false">SQRT(M239^2+N239^2)</f>
        <v>2.59798503344329</v>
      </c>
      <c r="P239" s="47" t="n">
        <f aca="false">IF(J239="","",MAX(0,J239-1.96*O239/100))</f>
        <v>0.714239361040212</v>
      </c>
      <c r="Q239" s="47" t="n">
        <f aca="false">IF(J239="","",MIN(1,J239+1.96*O239/100))</f>
        <v>0.816080374351189</v>
      </c>
      <c r="R239" s="32" t="str">
        <f aca="false">IF(L239="","",IF(ABS(L239)&lt;=O239,"Yes","No"))</f>
        <v>Yes</v>
      </c>
      <c r="S239" s="32" t="str">
        <f aca="false">IF(L239="","",IF(ABS(L239)&lt;=1.96*O239,"Yes","No"))</f>
        <v>Yes</v>
      </c>
      <c r="T239" s="66" t="n">
        <f aca="false">IF(D239="","",ROUND(SQRT(((D239+G239)*O239/100)^2+(J239*(D239+G239)*0.09272)^2),0))</f>
        <v>69</v>
      </c>
      <c r="U239" s="32"/>
    </row>
    <row r="240" customFormat="false" ht="15" hidden="false" customHeight="false" outlineLevel="0" collapsed="false">
      <c r="A240" s="32" t="s">
        <v>444</v>
      </c>
      <c r="B240" s="32" t="s">
        <v>319</v>
      </c>
      <c r="C240" s="32" t="s">
        <v>473</v>
      </c>
      <c r="D240" s="66" t="n">
        <v>953</v>
      </c>
      <c r="E240" s="66" t="n">
        <v>1506</v>
      </c>
      <c r="F240" s="75" t="n">
        <f aca="false">IF(E240="","",D240-E240)</f>
        <v>-553</v>
      </c>
      <c r="G240" s="66" t="n">
        <v>194</v>
      </c>
      <c r="H240" s="66" t="n">
        <v>338</v>
      </c>
      <c r="I240" s="75" t="n">
        <f aca="false">IF(H240="","",G240-H240)</f>
        <v>-144</v>
      </c>
      <c r="J240" s="47" t="n">
        <f aca="false">IF(OR(D240="",D240+G240=0),"",D240/(D240+G240))</f>
        <v>0.830863121185702</v>
      </c>
      <c r="K240" s="47" t="n">
        <f aca="false">IF(E240="","",E240/(E240+H240))</f>
        <v>0.816702819956616</v>
      </c>
      <c r="L240" s="76" t="n">
        <f aca="false">IF(OR(K240="",J240=""),"",(J240-K240)*100)</f>
        <v>1.41603012290857</v>
      </c>
      <c r="M240" s="36" t="n">
        <v>2.23866533453518</v>
      </c>
      <c r="N240" s="36" t="n">
        <v>1.31829577635135</v>
      </c>
      <c r="O240" s="36" t="n">
        <f aca="false">SQRT(M240^2+N240^2)</f>
        <v>2.59798503344329</v>
      </c>
      <c r="P240" s="47" t="n">
        <f aca="false">IF(J240="","",MAX(0,J240-1.96*O240/100))</f>
        <v>0.779942614530213</v>
      </c>
      <c r="Q240" s="47" t="n">
        <f aca="false">IF(J240="","",MIN(1,J240+1.96*O240/100))</f>
        <v>0.88178362784119</v>
      </c>
      <c r="R240" s="32" t="str">
        <f aca="false">IF(L240="","",IF(ABS(L240)&lt;=O240,"Yes","No"))</f>
        <v>Yes</v>
      </c>
      <c r="S240" s="32" t="str">
        <f aca="false">IF(L240="","",IF(ABS(L240)&lt;=1.96*O240,"Yes","No"))</f>
        <v>Yes</v>
      </c>
      <c r="T240" s="66" t="n">
        <f aca="false">IF(D240="","",ROUND(SQRT(((D240+G240)*O240/100)^2+(J240*(D240+G240)*0.09272)^2),0))</f>
        <v>93</v>
      </c>
      <c r="U240" s="32"/>
    </row>
    <row r="241" customFormat="false" ht="15" hidden="false" customHeight="false" outlineLevel="0" collapsed="false">
      <c r="A241" s="32" t="s">
        <v>444</v>
      </c>
      <c r="B241" s="32" t="s">
        <v>319</v>
      </c>
      <c r="C241" s="32" t="s">
        <v>474</v>
      </c>
      <c r="D241" s="66" t="n">
        <v>721</v>
      </c>
      <c r="E241" s="66" t="n">
        <v>645</v>
      </c>
      <c r="F241" s="75" t="n">
        <f aca="false">IF(E241="","",D241-E241)</f>
        <v>76</v>
      </c>
      <c r="G241" s="66" t="n">
        <v>229</v>
      </c>
      <c r="H241" s="66" t="n">
        <v>243</v>
      </c>
      <c r="I241" s="75" t="n">
        <f aca="false">IF(H241="","",G241-H241)</f>
        <v>-14</v>
      </c>
      <c r="J241" s="47" t="n">
        <f aca="false">IF(OR(D241="",D241+G241=0),"",D241/(D241+G241))</f>
        <v>0.758947368421053</v>
      </c>
      <c r="K241" s="47" t="n">
        <f aca="false">IF(E241="","",E241/(E241+H241))</f>
        <v>0.726351351351351</v>
      </c>
      <c r="L241" s="76" t="n">
        <f aca="false">IF(OR(K241="",J241=""),"",(J241-K241)*100)</f>
        <v>3.25960170697013</v>
      </c>
      <c r="M241" s="36" t="n">
        <v>2.23866533453518</v>
      </c>
      <c r="N241" s="36" t="n">
        <v>1.31829577635135</v>
      </c>
      <c r="O241" s="36" t="n">
        <f aca="false">SQRT(M241^2+N241^2)</f>
        <v>2.59798503344329</v>
      </c>
      <c r="P241" s="47" t="n">
        <f aca="false">IF(J241="","",MAX(0,J241-1.96*O241/100))</f>
        <v>0.708026861765564</v>
      </c>
      <c r="Q241" s="47" t="n">
        <f aca="false">IF(J241="","",MIN(1,J241+1.96*O241/100))</f>
        <v>0.809867875076541</v>
      </c>
      <c r="R241" s="32" t="str">
        <f aca="false">IF(L241="","",IF(ABS(L241)&lt;=O241,"Yes","No"))</f>
        <v>No</v>
      </c>
      <c r="S241" s="32" t="str">
        <f aca="false">IF(L241="","",IF(ABS(L241)&lt;=1.96*O241,"Yes","No"))</f>
        <v>Yes</v>
      </c>
      <c r="T241" s="66" t="n">
        <f aca="false">IF(D241="","",ROUND(SQRT(((D241+G241)*O241/100)^2+(J241*(D241+G241)*0.09272)^2),0))</f>
        <v>71</v>
      </c>
      <c r="U241" s="32"/>
    </row>
    <row r="242" customFormat="false" ht="15" hidden="false" customHeight="false" outlineLevel="0" collapsed="false">
      <c r="A242" s="32" t="s">
        <v>444</v>
      </c>
      <c r="B242" s="32" t="s">
        <v>319</v>
      </c>
      <c r="C242" s="32" t="s">
        <v>475</v>
      </c>
      <c r="D242" s="66" t="n">
        <v>679</v>
      </c>
      <c r="E242" s="66" t="n">
        <v>628</v>
      </c>
      <c r="F242" s="75" t="n">
        <f aca="false">IF(E242="","",D242-E242)</f>
        <v>51</v>
      </c>
      <c r="G242" s="66" t="n">
        <v>235</v>
      </c>
      <c r="H242" s="66" t="n">
        <v>267</v>
      </c>
      <c r="I242" s="75" t="n">
        <f aca="false">IF(H242="","",G242-H242)</f>
        <v>-32</v>
      </c>
      <c r="J242" s="47" t="n">
        <f aca="false">IF(OR(D242="",D242+G242=0),"",D242/(D242+G242))</f>
        <v>0.742888402625821</v>
      </c>
      <c r="K242" s="47" t="n">
        <f aca="false">IF(E242="","",E242/(E242+H242))</f>
        <v>0.701675977653631</v>
      </c>
      <c r="L242" s="76" t="n">
        <f aca="false">IF(OR(K242="",J242=""),"",(J242-K242)*100)</f>
        <v>4.12124249721892</v>
      </c>
      <c r="M242" s="36" t="n">
        <v>2.23866533453518</v>
      </c>
      <c r="N242" s="36" t="n">
        <v>1.31829577635135</v>
      </c>
      <c r="O242" s="36" t="n">
        <f aca="false">SQRT(M242^2+N242^2)</f>
        <v>2.59798503344329</v>
      </c>
      <c r="P242" s="47" t="n">
        <f aca="false">IF(J242="","",MAX(0,J242-1.96*O242/100))</f>
        <v>0.691967895970332</v>
      </c>
      <c r="Q242" s="47" t="n">
        <f aca="false">IF(J242="","",MIN(1,J242+1.96*O242/100))</f>
        <v>0.793808909281309</v>
      </c>
      <c r="R242" s="32" t="str">
        <f aca="false">IF(L242="","",IF(ABS(L242)&lt;=O242,"Yes","No"))</f>
        <v>No</v>
      </c>
      <c r="S242" s="32" t="str">
        <f aca="false">IF(L242="","",IF(ABS(L242)&lt;=1.96*O242,"Yes","No"))</f>
        <v>Yes</v>
      </c>
      <c r="T242" s="66" t="n">
        <f aca="false">IF(D242="","",ROUND(SQRT(((D242+G242)*O242/100)^2+(J242*(D242+G242)*0.09272)^2),0))</f>
        <v>67</v>
      </c>
      <c r="U242" s="32"/>
    </row>
    <row r="243" customFormat="false" ht="15" hidden="false" customHeight="false" outlineLevel="0" collapsed="false">
      <c r="A243" s="32" t="s">
        <v>444</v>
      </c>
      <c r="B243" s="32" t="s">
        <v>319</v>
      </c>
      <c r="C243" s="32" t="s">
        <v>476</v>
      </c>
      <c r="D243" s="66" t="n">
        <v>413</v>
      </c>
      <c r="E243" s="66" t="n">
        <v>473</v>
      </c>
      <c r="F243" s="75" t="n">
        <f aca="false">IF(E243="","",D243-E243)</f>
        <v>-60</v>
      </c>
      <c r="G243" s="66" t="n">
        <v>178</v>
      </c>
      <c r="H243" s="66" t="n">
        <v>153</v>
      </c>
      <c r="I243" s="75" t="n">
        <f aca="false">IF(H243="","",G243-H243)</f>
        <v>25</v>
      </c>
      <c r="J243" s="47" t="n">
        <f aca="false">IF(OR(D243="",D243+G243=0),"",D243/(D243+G243))</f>
        <v>0.698815566835871</v>
      </c>
      <c r="K243" s="47" t="n">
        <f aca="false">IF(E243="","",E243/(E243+H243))</f>
        <v>0.755591054313099</v>
      </c>
      <c r="L243" s="76" t="n">
        <f aca="false">IF(OR(K243="",J243=""),"",(J243-K243)*100)</f>
        <v>-5.67754874772276</v>
      </c>
      <c r="M243" s="36" t="n">
        <v>3.04685455008716</v>
      </c>
      <c r="N243" s="36" t="n">
        <v>1.31829577635135</v>
      </c>
      <c r="O243" s="36" t="n">
        <f aca="false">SQRT(M243^2+N243^2)</f>
        <v>3.31982324880899</v>
      </c>
      <c r="P243" s="47" t="n">
        <f aca="false">IF(J243="","",MAX(0,J243-1.96*O243/100))</f>
        <v>0.633747031159215</v>
      </c>
      <c r="Q243" s="47" t="n">
        <f aca="false">IF(J243="","",MIN(1,J243+1.96*O243/100))</f>
        <v>0.763884102512528</v>
      </c>
      <c r="R243" s="32" t="str">
        <f aca="false">IF(L243="","",IF(ABS(L243)&lt;=O243,"Yes","No"))</f>
        <v>No</v>
      </c>
      <c r="S243" s="32" t="str">
        <f aca="false">IF(L243="","",IF(ABS(L243)&lt;=1.96*O243,"Yes","No"))</f>
        <v>Yes</v>
      </c>
      <c r="T243" s="66" t="n">
        <f aca="false">IF(D243="","",ROUND(SQRT(((D243+G243)*O243/100)^2+(J243*(D243+G243)*0.14577)^2),0))</f>
        <v>63</v>
      </c>
      <c r="U243" s="32"/>
    </row>
    <row r="244" customFormat="false" ht="15" hidden="false" customHeight="false" outlineLevel="0" collapsed="false">
      <c r="A244" s="32" t="s">
        <v>444</v>
      </c>
      <c r="B244" s="32" t="s">
        <v>319</v>
      </c>
      <c r="C244" s="32" t="s">
        <v>477</v>
      </c>
      <c r="D244" s="66" t="n">
        <v>750</v>
      </c>
      <c r="E244" s="66" t="n">
        <v>745</v>
      </c>
      <c r="F244" s="75" t="n">
        <f aca="false">IF(E244="","",D244-E244)</f>
        <v>5</v>
      </c>
      <c r="G244" s="66" t="n">
        <v>307</v>
      </c>
      <c r="H244" s="66" t="n">
        <v>301</v>
      </c>
      <c r="I244" s="75" t="n">
        <f aca="false">IF(H244="","",G244-H244)</f>
        <v>6</v>
      </c>
      <c r="J244" s="47" t="n">
        <f aca="false">IF(OR(D244="",D244+G244=0),"",D244/(D244+G244))</f>
        <v>0.709555345316935</v>
      </c>
      <c r="K244" s="47" t="n">
        <f aca="false">IF(E244="","",E244/(E244+H244))</f>
        <v>0.712237093690249</v>
      </c>
      <c r="L244" s="76" t="n">
        <f aca="false">IF(OR(K244="",J244=""),"",(J244-K244)*100)</f>
        <v>-0.268174837331381</v>
      </c>
      <c r="M244" s="36" t="n">
        <v>2.23866533453518</v>
      </c>
      <c r="N244" s="36" t="n">
        <v>1.31829577635135</v>
      </c>
      <c r="O244" s="36" t="n">
        <f aca="false">SQRT(M244^2+N244^2)</f>
        <v>2.59798503344329</v>
      </c>
      <c r="P244" s="47" t="n">
        <f aca="false">IF(J244="","",MAX(0,J244-1.96*O244/100))</f>
        <v>0.658634838661446</v>
      </c>
      <c r="Q244" s="47" t="n">
        <f aca="false">IF(J244="","",MIN(1,J244+1.96*O244/100))</f>
        <v>0.760475851972423</v>
      </c>
      <c r="R244" s="32" t="str">
        <f aca="false">IF(L244="","",IF(ABS(L244)&lt;=O244,"Yes","No"))</f>
        <v>Yes</v>
      </c>
      <c r="S244" s="32" t="str">
        <f aca="false">IF(L244="","",IF(ABS(L244)&lt;=1.96*O244,"Yes","No"))</f>
        <v>Yes</v>
      </c>
      <c r="T244" s="66" t="n">
        <f aca="false">IF(D244="","",ROUND(SQRT(((D244+G244)*O244/100)^2+(J244*(D244+G244)*0.09272)^2),0))</f>
        <v>75</v>
      </c>
      <c r="U244" s="32"/>
    </row>
    <row r="245" customFormat="false" ht="15" hidden="false" customHeight="false" outlineLevel="0" collapsed="false">
      <c r="A245" s="32" t="s">
        <v>444</v>
      </c>
      <c r="B245" s="32" t="s">
        <v>319</v>
      </c>
      <c r="C245" s="32" t="s">
        <v>478</v>
      </c>
      <c r="D245" s="66" t="n">
        <v>675</v>
      </c>
      <c r="E245" s="66" t="n">
        <v>682</v>
      </c>
      <c r="F245" s="75" t="n">
        <f aca="false">IF(E245="","",D245-E245)</f>
        <v>-7</v>
      </c>
      <c r="G245" s="66" t="n">
        <v>292</v>
      </c>
      <c r="H245" s="66" t="n">
        <v>313</v>
      </c>
      <c r="I245" s="75" t="n">
        <f aca="false">IF(H245="","",G245-H245)</f>
        <v>-21</v>
      </c>
      <c r="J245" s="47" t="n">
        <f aca="false">IF(OR(D245="",D245+G245=0),"",D245/(D245+G245))</f>
        <v>0.698035160289555</v>
      </c>
      <c r="K245" s="47" t="n">
        <f aca="false">IF(E245="","",E245/(E245+H245))</f>
        <v>0.685427135678392</v>
      </c>
      <c r="L245" s="76" t="n">
        <f aca="false">IF(OR(K245="",J245=""),"",(J245-K245)*100)</f>
        <v>1.26080246111634</v>
      </c>
      <c r="M245" s="36" t="n">
        <v>2.23866533453518</v>
      </c>
      <c r="N245" s="36" t="n">
        <v>1.31829577635135</v>
      </c>
      <c r="O245" s="36" t="n">
        <f aca="false">SQRT(M245^2+N245^2)</f>
        <v>2.59798503344329</v>
      </c>
      <c r="P245" s="47" t="n">
        <f aca="false">IF(J245="","",MAX(0,J245-1.96*O245/100))</f>
        <v>0.647114653634067</v>
      </c>
      <c r="Q245" s="47" t="n">
        <f aca="false">IF(J245="","",MIN(1,J245+1.96*O245/100))</f>
        <v>0.748955666945044</v>
      </c>
      <c r="R245" s="32" t="str">
        <f aca="false">IF(L245="","",IF(ABS(L245)&lt;=O245,"Yes","No"))</f>
        <v>Yes</v>
      </c>
      <c r="S245" s="32" t="str">
        <f aca="false">IF(L245="","",IF(ABS(L245)&lt;=1.96*O245,"Yes","No"))</f>
        <v>Yes</v>
      </c>
      <c r="T245" s="66" t="n">
        <f aca="false">IF(D245="","",ROUND(SQRT(((D245+G245)*O245/100)^2+(J245*(D245+G245)*0.09272)^2),0))</f>
        <v>67</v>
      </c>
      <c r="U245" s="32"/>
    </row>
    <row r="246" customFormat="false" ht="15" hidden="false" customHeight="false" outlineLevel="0" collapsed="false">
      <c r="A246" s="32" t="s">
        <v>444</v>
      </c>
      <c r="B246" s="32" t="s">
        <v>319</v>
      </c>
      <c r="C246" s="32" t="s">
        <v>479</v>
      </c>
      <c r="D246" s="66" t="n">
        <v>683</v>
      </c>
      <c r="E246" s="66" t="n">
        <v>711</v>
      </c>
      <c r="F246" s="75" t="n">
        <f aca="false">IF(E246="","",D246-E246)</f>
        <v>-28</v>
      </c>
      <c r="G246" s="66" t="n">
        <v>340</v>
      </c>
      <c r="H246" s="66" t="n">
        <v>341</v>
      </c>
      <c r="I246" s="75" t="n">
        <f aca="false">IF(H246="","",G246-H246)</f>
        <v>-1</v>
      </c>
      <c r="J246" s="47" t="n">
        <f aca="false">IF(OR(D246="",D246+G246=0),"",D246/(D246+G246))</f>
        <v>0.667644183773216</v>
      </c>
      <c r="K246" s="47" t="n">
        <f aca="false">IF(E246="","",E246/(E246+H246))</f>
        <v>0.675855513307985</v>
      </c>
      <c r="L246" s="76" t="n">
        <f aca="false">IF(OR(K246="",J246=""),"",(J246-K246)*100)</f>
        <v>-0.821132953476877</v>
      </c>
      <c r="M246" s="36" t="n">
        <v>2.23866533453518</v>
      </c>
      <c r="N246" s="36" t="n">
        <v>1.31829577635135</v>
      </c>
      <c r="O246" s="36" t="n">
        <f aca="false">SQRT(M246^2+N246^2)</f>
        <v>2.59798503344329</v>
      </c>
      <c r="P246" s="47" t="n">
        <f aca="false">IF(J246="","",MAX(0,J246-1.96*O246/100))</f>
        <v>0.616723677117728</v>
      </c>
      <c r="Q246" s="47" t="n">
        <f aca="false">IF(J246="","",MIN(1,J246+1.96*O246/100))</f>
        <v>0.718564690428704</v>
      </c>
      <c r="R246" s="32" t="str">
        <f aca="false">IF(L246="","",IF(ABS(L246)&lt;=O246,"Yes","No"))</f>
        <v>Yes</v>
      </c>
      <c r="S246" s="32" t="str">
        <f aca="false">IF(L246="","",IF(ABS(L246)&lt;=1.96*O246,"Yes","No"))</f>
        <v>Yes</v>
      </c>
      <c r="T246" s="66" t="n">
        <f aca="false">IF(D246="","",ROUND(SQRT(((D246+G246)*O246/100)^2+(J246*(D246+G246)*0.09272)^2),0))</f>
        <v>69</v>
      </c>
      <c r="U246" s="32"/>
    </row>
    <row r="247" customFormat="false" ht="15" hidden="false" customHeight="false" outlineLevel="0" collapsed="false">
      <c r="A247" s="32" t="s">
        <v>444</v>
      </c>
      <c r="B247" s="32" t="s">
        <v>319</v>
      </c>
      <c r="C247" s="32" t="s">
        <v>480</v>
      </c>
      <c r="D247" s="66" t="n">
        <v>298</v>
      </c>
      <c r="E247" s="66"/>
      <c r="F247" s="75" t="str">
        <f aca="false">IF(E247="","",D247-E247)</f>
        <v/>
      </c>
      <c r="G247" s="66" t="n">
        <v>169</v>
      </c>
      <c r="H247" s="66"/>
      <c r="I247" s="75" t="str">
        <f aca="false">IF(H247="","",G247-H247)</f>
        <v/>
      </c>
      <c r="J247" s="47" t="n">
        <f aca="false">IF(OR(D247="",D247+G247=0),"",D247/(D247+G247))</f>
        <v>0.638115631691649</v>
      </c>
      <c r="K247" s="47" t="str">
        <f aca="false">IF(E247="","",E247/(E247+H247))</f>
        <v/>
      </c>
      <c r="L247" s="76" t="str">
        <f aca="false">IF(OR(K247="",J247=""),"",(J247-K247)*100)</f>
        <v/>
      </c>
      <c r="M247" s="36" t="n">
        <v>3.04685455008716</v>
      </c>
      <c r="N247" s="36" t="n">
        <v>1.31829577635135</v>
      </c>
      <c r="O247" s="36" t="n">
        <f aca="false">SQRT(M247^2+N247^2)</f>
        <v>3.31982324880899</v>
      </c>
      <c r="P247" s="47" t="n">
        <f aca="false">IF(J247="","",MAX(0,J247-1.96*O247/100))</f>
        <v>0.573047096014993</v>
      </c>
      <c r="Q247" s="47" t="n">
        <f aca="false">IF(J247="","",MIN(1,J247+1.96*O247/100))</f>
        <v>0.703184167368305</v>
      </c>
      <c r="R247" s="32" t="str">
        <f aca="false">IF(L247="","",IF(ABS(L247)&lt;=O247,"Yes","No"))</f>
        <v/>
      </c>
      <c r="S247" s="32" t="str">
        <f aca="false">IF(L247="","",IF(ABS(L247)&lt;=1.96*O247,"Yes","No"))</f>
        <v/>
      </c>
      <c r="T247" s="66" t="n">
        <f aca="false">IF(D247="","",ROUND(SQRT(((D247+G247)*O247/100)^2+(J247*(D247+G247)*0.14577)^2),0))</f>
        <v>46</v>
      </c>
      <c r="U247" s="32" t="s">
        <v>762</v>
      </c>
    </row>
    <row r="248" customFormat="false" ht="15" hidden="false" customHeight="false" outlineLevel="0" collapsed="false">
      <c r="A248" s="32" t="s">
        <v>444</v>
      </c>
      <c r="B248" s="32" t="s">
        <v>481</v>
      </c>
      <c r="C248" s="32" t="s">
        <v>482</v>
      </c>
      <c r="D248" s="66" t="n">
        <v>433</v>
      </c>
      <c r="E248" s="66" t="n">
        <v>466</v>
      </c>
      <c r="F248" s="75" t="n">
        <f aca="false">IF(E248="","",D248-E248)</f>
        <v>-33</v>
      </c>
      <c r="G248" s="66" t="n">
        <v>417</v>
      </c>
      <c r="H248" s="66" t="n">
        <v>405</v>
      </c>
      <c r="I248" s="75" t="n">
        <f aca="false">IF(H248="","",G248-H248)</f>
        <v>12</v>
      </c>
      <c r="J248" s="47" t="n">
        <f aca="false">IF(OR(D248="",D248+G248=0),"",D248/(D248+G248))</f>
        <v>0.509411764705882</v>
      </c>
      <c r="K248" s="47" t="n">
        <f aca="false">IF(E248="","",E248/(E248+H248))</f>
        <v>0.535017221584386</v>
      </c>
      <c r="L248" s="76" t="n">
        <f aca="false">IF(OR(K248="",J248=""),"",(J248-K248)*100)</f>
        <v>-2.56054568785035</v>
      </c>
      <c r="M248" s="36" t="n">
        <v>2.23866533453518</v>
      </c>
      <c r="N248" s="36" t="n">
        <v>1.31829577635135</v>
      </c>
      <c r="O248" s="36" t="n">
        <f aca="false">SQRT(M248^2+N248^2)</f>
        <v>2.59798503344329</v>
      </c>
      <c r="P248" s="47" t="n">
        <f aca="false">IF(J248="","",MAX(0,J248-1.96*O248/100))</f>
        <v>0.458491258050394</v>
      </c>
      <c r="Q248" s="47" t="n">
        <f aca="false">IF(J248="","",MIN(1,J248+1.96*O248/100))</f>
        <v>0.560332271361371</v>
      </c>
      <c r="R248" s="32" t="str">
        <f aca="false">IF(L248="","",IF(ABS(L248)&lt;=O248,"Yes","No"))</f>
        <v>Yes</v>
      </c>
      <c r="S248" s="32" t="str">
        <f aca="false">IF(L248="","",IF(ABS(L248)&lt;=1.96*O248,"Yes","No"))</f>
        <v>Yes</v>
      </c>
      <c r="T248" s="66" t="n">
        <f aca="false">IF(D248="","",ROUND(SQRT(((D248+G248)*O248/100)^2+(J248*(D248+G248)*0.09272)^2),0))</f>
        <v>46</v>
      </c>
      <c r="U248" s="32"/>
    </row>
    <row r="249" customFormat="false" ht="15" hidden="false" customHeight="false" outlineLevel="0" collapsed="false">
      <c r="A249" s="32" t="s">
        <v>444</v>
      </c>
      <c r="B249" s="32" t="s">
        <v>481</v>
      </c>
      <c r="C249" s="32" t="s">
        <v>483</v>
      </c>
      <c r="D249" s="66" t="n">
        <v>557</v>
      </c>
      <c r="E249" s="66" t="n">
        <v>552</v>
      </c>
      <c r="F249" s="75" t="n">
        <f aca="false">IF(E249="","",D249-E249)</f>
        <v>5</v>
      </c>
      <c r="G249" s="66" t="n">
        <v>536</v>
      </c>
      <c r="H249" s="66" t="n">
        <v>506</v>
      </c>
      <c r="I249" s="75" t="n">
        <f aca="false">IF(H249="","",G249-H249)</f>
        <v>30</v>
      </c>
      <c r="J249" s="47" t="n">
        <f aca="false">IF(OR(D249="",D249+G249=0),"",D249/(D249+G249))</f>
        <v>0.5096065873742</v>
      </c>
      <c r="K249" s="47" t="n">
        <f aca="false">IF(E249="","",E249/(E249+H249))</f>
        <v>0.521739130434783</v>
      </c>
      <c r="L249" s="76" t="n">
        <f aca="false">IF(OR(K249="",J249=""),"",(J249-K249)*100)</f>
        <v>-1.21325430605831</v>
      </c>
      <c r="M249" s="36" t="n">
        <v>2.23866533453518</v>
      </c>
      <c r="N249" s="36" t="n">
        <v>1.31829577635135</v>
      </c>
      <c r="O249" s="36" t="n">
        <f aca="false">SQRT(M249^2+N249^2)</f>
        <v>2.59798503344329</v>
      </c>
      <c r="P249" s="47" t="n">
        <f aca="false">IF(J249="","",MAX(0,J249-1.96*O249/100))</f>
        <v>0.458686080718711</v>
      </c>
      <c r="Q249" s="47" t="n">
        <f aca="false">IF(J249="","",MIN(1,J249+1.96*O249/100))</f>
        <v>0.560527094029688</v>
      </c>
      <c r="R249" s="32" t="str">
        <f aca="false">IF(L249="","",IF(ABS(L249)&lt;=O249,"Yes","No"))</f>
        <v>Yes</v>
      </c>
      <c r="S249" s="32" t="str">
        <f aca="false">IF(L249="","",IF(ABS(L249)&lt;=1.96*O249,"Yes","No"))</f>
        <v>Yes</v>
      </c>
      <c r="T249" s="66" t="n">
        <f aca="false">IF(D249="","",ROUND(SQRT(((D249+G249)*O249/100)^2+(J249*(D249+G249)*0.09272)^2),0))</f>
        <v>59</v>
      </c>
      <c r="U249" s="32"/>
    </row>
    <row r="250" customFormat="false" ht="15" hidden="false" customHeight="false" outlineLevel="0" collapsed="false">
      <c r="A250" s="32" t="s">
        <v>444</v>
      </c>
      <c r="B250" s="32" t="s">
        <v>481</v>
      </c>
      <c r="C250" s="32" t="s">
        <v>484</v>
      </c>
      <c r="D250" s="66" t="n">
        <v>662</v>
      </c>
      <c r="E250" s="66" t="n">
        <v>722</v>
      </c>
      <c r="F250" s="75" t="n">
        <f aca="false">IF(E250="","",D250-E250)</f>
        <v>-60</v>
      </c>
      <c r="G250" s="66" t="n">
        <v>584</v>
      </c>
      <c r="H250" s="66" t="n">
        <v>596</v>
      </c>
      <c r="I250" s="75" t="n">
        <f aca="false">IF(H250="","",G250-H250)</f>
        <v>-12</v>
      </c>
      <c r="J250" s="47" t="n">
        <f aca="false">IF(OR(D250="",D250+G250=0),"",D250/(D250+G250))</f>
        <v>0.531300160513644</v>
      </c>
      <c r="K250" s="47" t="n">
        <f aca="false">IF(E250="","",E250/(E250+H250))</f>
        <v>0.547799696509863</v>
      </c>
      <c r="L250" s="76" t="n">
        <f aca="false">IF(OR(K250="",J250=""),"",(J250-K250)*100)</f>
        <v>-1.64995359962197</v>
      </c>
      <c r="M250" s="36" t="n">
        <v>2.22613714561083</v>
      </c>
      <c r="N250" s="36" t="n">
        <v>1.31829577635135</v>
      </c>
      <c r="O250" s="36" t="n">
        <f aca="false">SQRT(M250^2+N250^2)</f>
        <v>2.58719739196957</v>
      </c>
      <c r="P250" s="47" t="n">
        <f aca="false">IF(J250="","",MAX(0,J250-1.96*O250/100))</f>
        <v>0.48059109163104</v>
      </c>
      <c r="Q250" s="47" t="n">
        <f aca="false">IF(J250="","",MIN(1,J250+1.96*O250/100))</f>
        <v>0.582009229396247</v>
      </c>
      <c r="R250" s="32" t="str">
        <f aca="false">IF(L250="","",IF(ABS(L250)&lt;=O250,"Yes","No"))</f>
        <v>Yes</v>
      </c>
      <c r="S250" s="32" t="str">
        <f aca="false">IF(L250="","",IF(ABS(L250)&lt;=1.96*O250,"Yes","No"))</f>
        <v>Yes</v>
      </c>
      <c r="T250" s="66" t="n">
        <f aca="false">IF(D250="","",ROUND(SQRT(((D250+G250)*O250/100)^2+(J250*(D250+G250)*0.07717)^2),0))</f>
        <v>60</v>
      </c>
      <c r="U250" s="32"/>
    </row>
    <row r="251" customFormat="false" ht="15" hidden="false" customHeight="false" outlineLevel="0" collapsed="false">
      <c r="A251" s="32" t="s">
        <v>444</v>
      </c>
      <c r="B251" s="32" t="s">
        <v>481</v>
      </c>
      <c r="C251" s="32" t="s">
        <v>485</v>
      </c>
      <c r="D251" s="66" t="n">
        <v>294</v>
      </c>
      <c r="E251" s="66" t="n">
        <v>339</v>
      </c>
      <c r="F251" s="75" t="n">
        <f aca="false">IF(E251="","",D251-E251)</f>
        <v>-45</v>
      </c>
      <c r="G251" s="66" t="n">
        <v>328</v>
      </c>
      <c r="H251" s="66" t="n">
        <v>338</v>
      </c>
      <c r="I251" s="75" t="n">
        <f aca="false">IF(H251="","",G251-H251)</f>
        <v>-10</v>
      </c>
      <c r="J251" s="47" t="n">
        <f aca="false">IF(OR(D251="",D251+G251=0),"",D251/(D251+G251))</f>
        <v>0.472668810289389</v>
      </c>
      <c r="K251" s="47" t="n">
        <f aca="false">IF(E251="","",E251/(E251+H251))</f>
        <v>0.500738552437223</v>
      </c>
      <c r="L251" s="76" t="n">
        <f aca="false">IF(OR(K251="",J251=""),"",(J251-K251)*100)</f>
        <v>-2.8069742147834</v>
      </c>
      <c r="M251" s="36" t="n">
        <v>3.04685455008716</v>
      </c>
      <c r="N251" s="36" t="n">
        <v>1.31829577635135</v>
      </c>
      <c r="O251" s="36" t="n">
        <f aca="false">SQRT(M251^2+N251^2)</f>
        <v>3.31982324880899</v>
      </c>
      <c r="P251" s="47" t="n">
        <f aca="false">IF(J251="","",MAX(0,J251-1.96*O251/100))</f>
        <v>0.407600274612733</v>
      </c>
      <c r="Q251" s="47" t="n">
        <f aca="false">IF(J251="","",MIN(1,J251+1.96*O251/100))</f>
        <v>0.537737345966045</v>
      </c>
      <c r="R251" s="32" t="str">
        <f aca="false">IF(L251="","",IF(ABS(L251)&lt;=O251,"Yes","No"))</f>
        <v>Yes</v>
      </c>
      <c r="S251" s="32" t="str">
        <f aca="false">IF(L251="","",IF(ABS(L251)&lt;=1.96*O251,"Yes","No"))</f>
        <v>Yes</v>
      </c>
      <c r="T251" s="66" t="n">
        <f aca="false">IF(D251="","",ROUND(SQRT(((D251+G251)*O251/100)^2+(J251*(D251+G251)*0.14577)^2),0))</f>
        <v>48</v>
      </c>
      <c r="U251" s="32"/>
    </row>
    <row r="252" customFormat="false" ht="15" hidden="false" customHeight="false" outlineLevel="0" collapsed="false">
      <c r="A252" s="32" t="s">
        <v>444</v>
      </c>
      <c r="B252" s="32" t="s">
        <v>481</v>
      </c>
      <c r="C252" s="32" t="s">
        <v>486</v>
      </c>
      <c r="D252" s="66" t="n">
        <v>584</v>
      </c>
      <c r="E252" s="66" t="n">
        <v>579</v>
      </c>
      <c r="F252" s="75" t="n">
        <f aca="false">IF(E252="","",D252-E252)</f>
        <v>5</v>
      </c>
      <c r="G252" s="66" t="n">
        <v>490</v>
      </c>
      <c r="H252" s="66" t="n">
        <v>482</v>
      </c>
      <c r="I252" s="75" t="n">
        <f aca="false">IF(H252="","",G252-H252)</f>
        <v>8</v>
      </c>
      <c r="J252" s="47" t="n">
        <f aca="false">IF(OR(D252="",D252+G252=0),"",D252/(D252+G252))</f>
        <v>0.543761638733706</v>
      </c>
      <c r="K252" s="47" t="n">
        <f aca="false">IF(E252="","",E252/(E252+H252))</f>
        <v>0.545711592836946</v>
      </c>
      <c r="L252" s="76" t="n">
        <f aca="false">IF(OR(K252="",J252=""),"",(J252-K252)*100)</f>
        <v>-0.19499541032405</v>
      </c>
      <c r="M252" s="36" t="n">
        <v>2.23866533453518</v>
      </c>
      <c r="N252" s="36" t="n">
        <v>1.31829577635135</v>
      </c>
      <c r="O252" s="36" t="n">
        <f aca="false">SQRT(M252^2+N252^2)</f>
        <v>2.59798503344329</v>
      </c>
      <c r="P252" s="47" t="n">
        <f aca="false">IF(J252="","",MAX(0,J252-1.96*O252/100))</f>
        <v>0.492841132078217</v>
      </c>
      <c r="Q252" s="47" t="n">
        <f aca="false">IF(J252="","",MIN(1,J252+1.96*O252/100))</f>
        <v>0.594682145389194</v>
      </c>
      <c r="R252" s="32" t="str">
        <f aca="false">IF(L252="","",IF(ABS(L252)&lt;=O252,"Yes","No"))</f>
        <v>Yes</v>
      </c>
      <c r="S252" s="32" t="str">
        <f aca="false">IF(L252="","",IF(ABS(L252)&lt;=1.96*O252,"Yes","No"))</f>
        <v>Yes</v>
      </c>
      <c r="T252" s="66" t="n">
        <f aca="false">IF(D252="","",ROUND(SQRT(((D252+G252)*O252/100)^2+(J252*(D252+G252)*0.09272)^2),0))</f>
        <v>61</v>
      </c>
      <c r="U252" s="32"/>
    </row>
    <row r="253" customFormat="false" ht="15" hidden="false" customHeight="false" outlineLevel="0" collapsed="false">
      <c r="A253" s="32" t="s">
        <v>444</v>
      </c>
      <c r="B253" s="32" t="s">
        <v>481</v>
      </c>
      <c r="C253" s="32" t="s">
        <v>487</v>
      </c>
      <c r="D253" s="66" t="n">
        <v>548</v>
      </c>
      <c r="E253" s="66" t="n">
        <v>562</v>
      </c>
      <c r="F253" s="75" t="n">
        <f aca="false">IF(E253="","",D253-E253)</f>
        <v>-14</v>
      </c>
      <c r="G253" s="66" t="n">
        <v>511</v>
      </c>
      <c r="H253" s="66" t="n">
        <v>525</v>
      </c>
      <c r="I253" s="75" t="n">
        <f aca="false">IF(H253="","",G253-H253)</f>
        <v>-14</v>
      </c>
      <c r="J253" s="47" t="n">
        <f aca="false">IF(OR(D253="",D253+G253=0),"",D253/(D253+G253))</f>
        <v>0.517469310670444</v>
      </c>
      <c r="K253" s="47" t="n">
        <f aca="false">IF(E253="","",E253/(E253+H253))</f>
        <v>0.517019319227231</v>
      </c>
      <c r="L253" s="76" t="n">
        <f aca="false">IF(OR(K253="",J253=""),"",(J253-K253)*100)</f>
        <v>0.0449991443212894</v>
      </c>
      <c r="M253" s="36" t="n">
        <v>2.23866533453518</v>
      </c>
      <c r="N253" s="36" t="n">
        <v>1.31829577635135</v>
      </c>
      <c r="O253" s="36" t="n">
        <f aca="false">SQRT(M253^2+N253^2)</f>
        <v>2.59798503344329</v>
      </c>
      <c r="P253" s="47" t="n">
        <f aca="false">IF(J253="","",MAX(0,J253-1.96*O253/100))</f>
        <v>0.466548804014955</v>
      </c>
      <c r="Q253" s="47" t="n">
        <f aca="false">IF(J253="","",MIN(1,J253+1.96*O253/100))</f>
        <v>0.568389817325932</v>
      </c>
      <c r="R253" s="32" t="str">
        <f aca="false">IF(L253="","",IF(ABS(L253)&lt;=O253,"Yes","No"))</f>
        <v>Yes</v>
      </c>
      <c r="S253" s="32" t="str">
        <f aca="false">IF(L253="","",IF(ABS(L253)&lt;=1.96*O253,"Yes","No"))</f>
        <v>Yes</v>
      </c>
      <c r="T253" s="66" t="n">
        <f aca="false">IF(D253="","",ROUND(SQRT(((D253+G253)*O253/100)^2+(J253*(D253+G253)*0.09272)^2),0))</f>
        <v>58</v>
      </c>
      <c r="U253" s="32"/>
    </row>
    <row r="254" customFormat="false" ht="15" hidden="false" customHeight="false" outlineLevel="0" collapsed="false">
      <c r="A254" s="32" t="s">
        <v>444</v>
      </c>
      <c r="B254" s="32" t="s">
        <v>481</v>
      </c>
      <c r="C254" s="32" t="s">
        <v>488</v>
      </c>
      <c r="D254" s="66" t="n">
        <v>333</v>
      </c>
      <c r="E254" s="66" t="n">
        <v>337</v>
      </c>
      <c r="F254" s="75" t="n">
        <f aca="false">IF(E254="","",D254-E254)</f>
        <v>-4</v>
      </c>
      <c r="G254" s="66" t="n">
        <v>302</v>
      </c>
      <c r="H254" s="66" t="n">
        <v>296</v>
      </c>
      <c r="I254" s="75" t="n">
        <f aca="false">IF(H254="","",G254-H254)</f>
        <v>6</v>
      </c>
      <c r="J254" s="47" t="n">
        <f aca="false">IF(OR(D254="",D254+G254=0),"",D254/(D254+G254))</f>
        <v>0.524409448818898</v>
      </c>
      <c r="K254" s="47" t="n">
        <f aca="false">IF(E254="","",E254/(E254+H254))</f>
        <v>0.532385466034755</v>
      </c>
      <c r="L254" s="76" t="n">
        <f aca="false">IF(OR(K254="",J254=""),"",(J254-K254)*100)</f>
        <v>-0.79760172158575</v>
      </c>
      <c r="M254" s="36" t="n">
        <v>3.04685455008716</v>
      </c>
      <c r="N254" s="36" t="n">
        <v>1.31829577635135</v>
      </c>
      <c r="O254" s="36" t="n">
        <f aca="false">SQRT(M254^2+N254^2)</f>
        <v>3.31982324880899</v>
      </c>
      <c r="P254" s="47" t="n">
        <f aca="false">IF(J254="","",MAX(0,J254-1.96*O254/100))</f>
        <v>0.459340913142241</v>
      </c>
      <c r="Q254" s="47" t="n">
        <f aca="false">IF(J254="","",MIN(1,J254+1.96*O254/100))</f>
        <v>0.589477984495554</v>
      </c>
      <c r="R254" s="32" t="str">
        <f aca="false">IF(L254="","",IF(ABS(L254)&lt;=O254,"Yes","No"))</f>
        <v>Yes</v>
      </c>
      <c r="S254" s="32" t="str">
        <f aca="false">IF(L254="","",IF(ABS(L254)&lt;=1.96*O254,"Yes","No"))</f>
        <v>Yes</v>
      </c>
      <c r="T254" s="66" t="n">
        <f aca="false">IF(D254="","",ROUND(SQRT(((D254+G254)*O254/100)^2+(J254*(D254+G254)*0.14577)^2),0))</f>
        <v>53</v>
      </c>
      <c r="U254" s="32"/>
    </row>
    <row r="255" customFormat="false" ht="15" hidden="false" customHeight="false" outlineLevel="0" collapsed="false">
      <c r="A255" s="32" t="s">
        <v>444</v>
      </c>
      <c r="B255" s="32" t="s">
        <v>481</v>
      </c>
      <c r="C255" s="32" t="s">
        <v>489</v>
      </c>
      <c r="D255" s="66" t="n">
        <v>498</v>
      </c>
      <c r="E255" s="66" t="n">
        <v>517</v>
      </c>
      <c r="F255" s="75" t="n">
        <f aca="false">IF(E255="","",D255-E255)</f>
        <v>-19</v>
      </c>
      <c r="G255" s="66" t="n">
        <v>398</v>
      </c>
      <c r="H255" s="66" t="n">
        <v>388</v>
      </c>
      <c r="I255" s="75" t="n">
        <f aca="false">IF(H255="","",G255-H255)</f>
        <v>10</v>
      </c>
      <c r="J255" s="47" t="n">
        <f aca="false">IF(OR(D255="",D255+G255=0),"",D255/(D255+G255))</f>
        <v>0.555803571428571</v>
      </c>
      <c r="K255" s="47" t="n">
        <f aca="false">IF(E255="","",E255/(E255+H255))</f>
        <v>0.571270718232044</v>
      </c>
      <c r="L255" s="76" t="n">
        <f aca="false">IF(OR(K255="",J255=""),"",(J255-K255)*100)</f>
        <v>-1.54671468034728</v>
      </c>
      <c r="M255" s="36" t="n">
        <v>2.23866533453518</v>
      </c>
      <c r="N255" s="36" t="n">
        <v>1.31829577635135</v>
      </c>
      <c r="O255" s="36" t="n">
        <f aca="false">SQRT(M255^2+N255^2)</f>
        <v>2.59798503344329</v>
      </c>
      <c r="P255" s="47" t="n">
        <f aca="false">IF(J255="","",MAX(0,J255-1.96*O255/100))</f>
        <v>0.504883064773083</v>
      </c>
      <c r="Q255" s="47" t="n">
        <f aca="false">IF(J255="","",MIN(1,J255+1.96*O255/100))</f>
        <v>0.60672407808406</v>
      </c>
      <c r="R255" s="32" t="str">
        <f aca="false">IF(L255="","",IF(ABS(L255)&lt;=O255,"Yes","No"))</f>
        <v>Yes</v>
      </c>
      <c r="S255" s="32" t="str">
        <f aca="false">IF(L255="","",IF(ABS(L255)&lt;=1.96*O255,"Yes","No"))</f>
        <v>Yes</v>
      </c>
      <c r="T255" s="66" t="n">
        <f aca="false">IF(D255="","",ROUND(SQRT(((D255+G255)*O255/100)^2+(J255*(D255+G255)*0.09272)^2),0))</f>
        <v>52</v>
      </c>
      <c r="U255" s="32"/>
    </row>
    <row r="256" customFormat="false" ht="15" hidden="false" customHeight="false" outlineLevel="0" collapsed="false">
      <c r="A256" s="32" t="s">
        <v>444</v>
      </c>
      <c r="B256" s="32" t="s">
        <v>481</v>
      </c>
      <c r="C256" s="32" t="s">
        <v>490</v>
      </c>
      <c r="D256" s="66" t="n">
        <v>309</v>
      </c>
      <c r="E256" s="66" t="n">
        <v>329</v>
      </c>
      <c r="F256" s="75" t="n">
        <f aca="false">IF(E256="","",D256-E256)</f>
        <v>-20</v>
      </c>
      <c r="G256" s="66" t="n">
        <v>239</v>
      </c>
      <c r="H256" s="66" t="n">
        <v>217</v>
      </c>
      <c r="I256" s="75" t="n">
        <f aca="false">IF(H256="","",G256-H256)</f>
        <v>22</v>
      </c>
      <c r="J256" s="47" t="n">
        <f aca="false">IF(OR(D256="",D256+G256=0),"",D256/(D256+G256))</f>
        <v>0.563868613138686</v>
      </c>
      <c r="K256" s="47" t="n">
        <f aca="false">IF(E256="","",E256/(E256+H256))</f>
        <v>0.602564102564103</v>
      </c>
      <c r="L256" s="76" t="n">
        <f aca="false">IF(OR(K256="",J256=""),"",(J256-K256)*100)</f>
        <v>-3.86954894254165</v>
      </c>
      <c r="M256" s="36" t="n">
        <v>3.04685455008716</v>
      </c>
      <c r="N256" s="36" t="n">
        <v>1.31829577635135</v>
      </c>
      <c r="O256" s="36" t="n">
        <f aca="false">SQRT(M256^2+N256^2)</f>
        <v>3.31982324880899</v>
      </c>
      <c r="P256" s="47" t="n">
        <f aca="false">IF(J256="","",MAX(0,J256-1.96*O256/100))</f>
        <v>0.49880007746203</v>
      </c>
      <c r="Q256" s="47" t="n">
        <f aca="false">IF(J256="","",MIN(1,J256+1.96*O256/100))</f>
        <v>0.628937148815342</v>
      </c>
      <c r="R256" s="32" t="str">
        <f aca="false">IF(L256="","",IF(ABS(L256)&lt;=O256,"Yes","No"))</f>
        <v>No</v>
      </c>
      <c r="S256" s="32" t="str">
        <f aca="false">IF(L256="","",IF(ABS(L256)&lt;=1.96*O256,"Yes","No"))</f>
        <v>Yes</v>
      </c>
      <c r="T256" s="66" t="n">
        <f aca="false">IF(D256="","",ROUND(SQRT(((D256+G256)*O256/100)^2+(J256*(D256+G256)*0.14577)^2),0))</f>
        <v>49</v>
      </c>
      <c r="U256" s="32"/>
    </row>
    <row r="257" customFormat="false" ht="15" hidden="false" customHeight="false" outlineLevel="0" collapsed="false">
      <c r="A257" s="32" t="s">
        <v>444</v>
      </c>
      <c r="B257" s="32" t="s">
        <v>481</v>
      </c>
      <c r="C257" s="32" t="s">
        <v>491</v>
      </c>
      <c r="D257" s="66" t="n">
        <v>325</v>
      </c>
      <c r="E257" s="66" t="n">
        <v>352</v>
      </c>
      <c r="F257" s="75" t="n">
        <f aca="false">IF(E257="","",D257-E257)</f>
        <v>-27</v>
      </c>
      <c r="G257" s="66" t="n">
        <v>363</v>
      </c>
      <c r="H257" s="66" t="n">
        <v>326</v>
      </c>
      <c r="I257" s="75" t="n">
        <f aca="false">IF(H257="","",G257-H257)</f>
        <v>37</v>
      </c>
      <c r="J257" s="47" t="n">
        <f aca="false">IF(OR(D257="",D257+G257=0),"",D257/(D257+G257))</f>
        <v>0.472383720930233</v>
      </c>
      <c r="K257" s="47" t="n">
        <f aca="false">IF(E257="","",E257/(E257+H257))</f>
        <v>0.519174041297935</v>
      </c>
      <c r="L257" s="76" t="n">
        <f aca="false">IF(OR(K257="",J257=""),"",(J257-K257)*100)</f>
        <v>-4.67903203677025</v>
      </c>
      <c r="M257" s="36" t="n">
        <v>3.04685455008716</v>
      </c>
      <c r="N257" s="36" t="n">
        <v>1.31829577635135</v>
      </c>
      <c r="O257" s="36" t="n">
        <f aca="false">SQRT(M257^2+N257^2)</f>
        <v>3.31982324880899</v>
      </c>
      <c r="P257" s="47" t="n">
        <f aca="false">IF(J257="","",MAX(0,J257-1.96*O257/100))</f>
        <v>0.407315185253576</v>
      </c>
      <c r="Q257" s="47" t="n">
        <f aca="false">IF(J257="","",MIN(1,J257+1.96*O257/100))</f>
        <v>0.537452256606889</v>
      </c>
      <c r="R257" s="32" t="str">
        <f aca="false">IF(L257="","",IF(ABS(L257)&lt;=O257,"Yes","No"))</f>
        <v>No</v>
      </c>
      <c r="S257" s="32" t="str">
        <f aca="false">IF(L257="","",IF(ABS(L257)&lt;=1.96*O257,"Yes","No"))</f>
        <v>Yes</v>
      </c>
      <c r="T257" s="66" t="n">
        <f aca="false">IF(D257="","",ROUND(SQRT(((D257+G257)*O257/100)^2+(J257*(D257+G257)*0.14577)^2),0))</f>
        <v>53</v>
      </c>
      <c r="U257" s="32"/>
    </row>
    <row r="258" customFormat="false" ht="15" hidden="false" customHeight="false" outlineLevel="0" collapsed="false">
      <c r="A258" s="32" t="s">
        <v>444</v>
      </c>
      <c r="B258" s="32" t="s">
        <v>481</v>
      </c>
      <c r="C258" s="32" t="s">
        <v>492</v>
      </c>
      <c r="D258" s="66" t="n">
        <v>417</v>
      </c>
      <c r="E258" s="66" t="n">
        <v>420</v>
      </c>
      <c r="F258" s="75" t="n">
        <f aca="false">IF(E258="","",D258-E258)</f>
        <v>-3</v>
      </c>
      <c r="G258" s="66" t="n">
        <v>379</v>
      </c>
      <c r="H258" s="66" t="n">
        <v>378</v>
      </c>
      <c r="I258" s="75" t="n">
        <f aca="false">IF(H258="","",G258-H258)</f>
        <v>1</v>
      </c>
      <c r="J258" s="47" t="n">
        <f aca="false">IF(OR(D258="",D258+G258=0),"",D258/(D258+G258))</f>
        <v>0.523869346733668</v>
      </c>
      <c r="K258" s="47" t="n">
        <f aca="false">IF(E258="","",E258/(E258+H258))</f>
        <v>0.526315789473684</v>
      </c>
      <c r="L258" s="76" t="n">
        <f aca="false">IF(OR(K258="",J258=""),"",(J258-K258)*100)</f>
        <v>-0.244644274001582</v>
      </c>
      <c r="M258" s="36" t="n">
        <v>2.23866533453518</v>
      </c>
      <c r="N258" s="36" t="n">
        <v>1.31829577635135</v>
      </c>
      <c r="O258" s="36" t="n">
        <f aca="false">SQRT(M258^2+N258^2)</f>
        <v>2.59798503344329</v>
      </c>
      <c r="P258" s="47" t="n">
        <f aca="false">IF(J258="","",MAX(0,J258-1.96*O258/100))</f>
        <v>0.47294884007818</v>
      </c>
      <c r="Q258" s="47" t="n">
        <f aca="false">IF(J258="","",MIN(1,J258+1.96*O258/100))</f>
        <v>0.574789853389157</v>
      </c>
      <c r="R258" s="32" t="str">
        <f aca="false">IF(L258="","",IF(ABS(L258)&lt;=O258,"Yes","No"))</f>
        <v>Yes</v>
      </c>
      <c r="S258" s="32" t="str">
        <f aca="false">IF(L258="","",IF(ABS(L258)&lt;=1.96*O258,"Yes","No"))</f>
        <v>Yes</v>
      </c>
      <c r="T258" s="66" t="n">
        <f aca="false">IF(D258="","",ROUND(SQRT(((D258+G258)*O258/100)^2+(J258*(D258+G258)*0.09272)^2),0))</f>
        <v>44</v>
      </c>
      <c r="U258" s="32"/>
    </row>
    <row r="259" customFormat="false" ht="15" hidden="false" customHeight="false" outlineLevel="0" collapsed="false">
      <c r="A259" s="32" t="s">
        <v>444</v>
      </c>
      <c r="B259" s="32" t="s">
        <v>481</v>
      </c>
      <c r="C259" s="32" t="s">
        <v>493</v>
      </c>
      <c r="D259" s="66" t="n">
        <v>493</v>
      </c>
      <c r="E259" s="66" t="n">
        <v>522</v>
      </c>
      <c r="F259" s="75" t="n">
        <f aca="false">IF(E259="","",D259-E259)</f>
        <v>-29</v>
      </c>
      <c r="G259" s="66" t="n">
        <v>399</v>
      </c>
      <c r="H259" s="66" t="n">
        <v>400</v>
      </c>
      <c r="I259" s="75" t="n">
        <f aca="false">IF(H259="","",G259-H259)</f>
        <v>-1</v>
      </c>
      <c r="J259" s="47" t="n">
        <f aca="false">IF(OR(D259="",D259+G259=0),"",D259/(D259+G259))</f>
        <v>0.552690582959641</v>
      </c>
      <c r="K259" s="47" t="n">
        <f aca="false">IF(E259="","",E259/(E259+H259))</f>
        <v>0.566160520607375</v>
      </c>
      <c r="L259" s="76" t="n">
        <f aca="false">IF(OR(K259="",J259=""),"",(J259-K259)*100)</f>
        <v>-1.34699376477341</v>
      </c>
      <c r="M259" s="36" t="n">
        <v>2.23866533453518</v>
      </c>
      <c r="N259" s="36" t="n">
        <v>1.31829577635135</v>
      </c>
      <c r="O259" s="36" t="n">
        <f aca="false">SQRT(M259^2+N259^2)</f>
        <v>2.59798503344329</v>
      </c>
      <c r="P259" s="47" t="n">
        <f aca="false">IF(J259="","",MAX(0,J259-1.96*O259/100))</f>
        <v>0.501770076304153</v>
      </c>
      <c r="Q259" s="47" t="n">
        <f aca="false">IF(J259="","",MIN(1,J259+1.96*O259/100))</f>
        <v>0.60361108961513</v>
      </c>
      <c r="R259" s="32" t="str">
        <f aca="false">IF(L259="","",IF(ABS(L259)&lt;=O259,"Yes","No"))</f>
        <v>Yes</v>
      </c>
      <c r="S259" s="32" t="str">
        <f aca="false">IF(L259="","",IF(ABS(L259)&lt;=1.96*O259,"Yes","No"))</f>
        <v>Yes</v>
      </c>
      <c r="T259" s="66" t="n">
        <f aca="false">IF(D259="","",ROUND(SQRT(((D259+G259)*O259/100)^2+(J259*(D259+G259)*0.09272)^2),0))</f>
        <v>51</v>
      </c>
      <c r="U259" s="32"/>
    </row>
    <row r="260" customFormat="false" ht="15" hidden="false" customHeight="false" outlineLevel="0" collapsed="false">
      <c r="A260" s="32" t="s">
        <v>444</v>
      </c>
      <c r="B260" s="32" t="s">
        <v>481</v>
      </c>
      <c r="C260" s="32" t="s">
        <v>494</v>
      </c>
      <c r="D260" s="66" t="n">
        <v>413</v>
      </c>
      <c r="E260" s="66" t="n">
        <v>436</v>
      </c>
      <c r="F260" s="75" t="n">
        <f aca="false">IF(E260="","",D260-E260)</f>
        <v>-23</v>
      </c>
      <c r="G260" s="66" t="n">
        <v>454</v>
      </c>
      <c r="H260" s="66" t="n">
        <v>423</v>
      </c>
      <c r="I260" s="75" t="n">
        <f aca="false">IF(H260="","",G260-H260)</f>
        <v>31</v>
      </c>
      <c r="J260" s="47" t="n">
        <f aca="false">IF(OR(D260="",D260+G260=0),"",D260/(D260+G260))</f>
        <v>0.476355247981546</v>
      </c>
      <c r="K260" s="47" t="n">
        <f aca="false">IF(E260="","",E260/(E260+H260))</f>
        <v>0.507566938300349</v>
      </c>
      <c r="L260" s="76" t="n">
        <f aca="false">IF(OR(K260="",J260=""),"",(J260-K260)*100)</f>
        <v>-3.12116903188037</v>
      </c>
      <c r="M260" s="36" t="n">
        <v>2.23866533453518</v>
      </c>
      <c r="N260" s="36" t="n">
        <v>1.31829577635135</v>
      </c>
      <c r="O260" s="36" t="n">
        <f aca="false">SQRT(M260^2+N260^2)</f>
        <v>2.59798503344329</v>
      </c>
      <c r="P260" s="47" t="n">
        <f aca="false">IF(J260="","",MAX(0,J260-1.96*O260/100))</f>
        <v>0.425434741326057</v>
      </c>
      <c r="Q260" s="47" t="n">
        <f aca="false">IF(J260="","",MIN(1,J260+1.96*O260/100))</f>
        <v>0.527275754637034</v>
      </c>
      <c r="R260" s="32" t="str">
        <f aca="false">IF(L260="","",IF(ABS(L260)&lt;=O260,"Yes","No"))</f>
        <v>No</v>
      </c>
      <c r="S260" s="32" t="str">
        <f aca="false">IF(L260="","",IF(ABS(L260)&lt;=1.96*O260,"Yes","No"))</f>
        <v>Yes</v>
      </c>
      <c r="T260" s="66" t="n">
        <f aca="false">IF(D260="","",ROUND(SQRT(((D260+G260)*O260/100)^2+(J260*(D260+G260)*0.09272)^2),0))</f>
        <v>44</v>
      </c>
      <c r="U260" s="32"/>
    </row>
    <row r="261" customFormat="false" ht="15" hidden="false" customHeight="false" outlineLevel="0" collapsed="false">
      <c r="A261" s="32" t="s">
        <v>444</v>
      </c>
      <c r="B261" s="32" t="s">
        <v>481</v>
      </c>
      <c r="C261" s="32" t="s">
        <v>495</v>
      </c>
      <c r="D261" s="66" t="n">
        <v>957</v>
      </c>
      <c r="E261" s="66" t="n">
        <v>925</v>
      </c>
      <c r="F261" s="75" t="n">
        <f aca="false">IF(E261="","",D261-E261)</f>
        <v>32</v>
      </c>
      <c r="G261" s="66" t="n">
        <v>774</v>
      </c>
      <c r="H261" s="66" t="n">
        <v>710</v>
      </c>
      <c r="I261" s="75" t="n">
        <f aca="false">IF(H261="","",G261-H261)</f>
        <v>64</v>
      </c>
      <c r="J261" s="47" t="n">
        <f aca="false">IF(OR(D261="",D261+G261=0),"",D261/(D261+G261))</f>
        <v>0.552859618717504</v>
      </c>
      <c r="K261" s="47" t="n">
        <f aca="false">IF(E261="","",E261/(E261+H261))</f>
        <v>0.565749235474006</v>
      </c>
      <c r="L261" s="76" t="n">
        <f aca="false">IF(OR(K261="",J261=""),"",(J261-K261)*100)</f>
        <v>-1.28896167565018</v>
      </c>
      <c r="M261" s="36" t="n">
        <v>2.22613714561083</v>
      </c>
      <c r="N261" s="36" t="n">
        <v>1.31829577635135</v>
      </c>
      <c r="O261" s="36" t="n">
        <f aca="false">SQRT(M261^2+N261^2)</f>
        <v>2.58719739196957</v>
      </c>
      <c r="P261" s="47" t="n">
        <f aca="false">IF(J261="","",MAX(0,J261-1.96*O261/100))</f>
        <v>0.502150549834901</v>
      </c>
      <c r="Q261" s="47" t="n">
        <f aca="false">IF(J261="","",MIN(1,J261+1.96*O261/100))</f>
        <v>0.603568687600108</v>
      </c>
      <c r="R261" s="32" t="str">
        <f aca="false">IF(L261="","",IF(ABS(L261)&lt;=O261,"Yes","No"))</f>
        <v>Yes</v>
      </c>
      <c r="S261" s="32" t="str">
        <f aca="false">IF(L261="","",IF(ABS(L261)&lt;=1.96*O261,"Yes","No"))</f>
        <v>Yes</v>
      </c>
      <c r="T261" s="66" t="n">
        <f aca="false">IF(D261="","",ROUND(SQRT(((D261+G261)*O261/100)^2+(J261*(D261+G261)*0.07717)^2),0))</f>
        <v>86</v>
      </c>
      <c r="U261" s="32"/>
    </row>
    <row r="262" customFormat="false" ht="15" hidden="false" customHeight="false" outlineLevel="0" collapsed="false">
      <c r="A262" s="32" t="s">
        <v>444</v>
      </c>
      <c r="B262" s="32" t="s">
        <v>481</v>
      </c>
      <c r="C262" s="32" t="s">
        <v>496</v>
      </c>
      <c r="D262" s="66" t="n">
        <v>486</v>
      </c>
      <c r="E262" s="66" t="n">
        <v>535</v>
      </c>
      <c r="F262" s="75" t="n">
        <f aca="false">IF(E262="","",D262-E262)</f>
        <v>-49</v>
      </c>
      <c r="G262" s="66" t="n">
        <v>533</v>
      </c>
      <c r="H262" s="66" t="n">
        <v>514</v>
      </c>
      <c r="I262" s="75" t="n">
        <f aca="false">IF(H262="","",G262-H262)</f>
        <v>19</v>
      </c>
      <c r="J262" s="47" t="n">
        <f aca="false">IF(OR(D262="",D262+G262=0),"",D262/(D262+G262))</f>
        <v>0.47693817468106</v>
      </c>
      <c r="K262" s="47" t="n">
        <f aca="false">IF(E262="","",E262/(E262+H262))</f>
        <v>0.510009532888465</v>
      </c>
      <c r="L262" s="76" t="n">
        <f aca="false">IF(OR(K262="",J262=""),"",(J262-K262)*100)</f>
        <v>-3.30713582074053</v>
      </c>
      <c r="M262" s="36" t="n">
        <v>2.23866533453518</v>
      </c>
      <c r="N262" s="36" t="n">
        <v>1.31829577635135</v>
      </c>
      <c r="O262" s="36" t="n">
        <f aca="false">SQRT(M262^2+N262^2)</f>
        <v>2.59798503344329</v>
      </c>
      <c r="P262" s="47" t="n">
        <f aca="false">IF(J262="","",MAX(0,J262-1.96*O262/100))</f>
        <v>0.426017668025571</v>
      </c>
      <c r="Q262" s="47" t="n">
        <f aca="false">IF(J262="","",MIN(1,J262+1.96*O262/100))</f>
        <v>0.527858681336548</v>
      </c>
      <c r="R262" s="32" t="str">
        <f aca="false">IF(L262="","",IF(ABS(L262)&lt;=O262,"Yes","No"))</f>
        <v>No</v>
      </c>
      <c r="S262" s="32" t="str">
        <f aca="false">IF(L262="","",IF(ABS(L262)&lt;=1.96*O262,"Yes","No"))</f>
        <v>Yes</v>
      </c>
      <c r="T262" s="66" t="n">
        <f aca="false">IF(D262="","",ROUND(SQRT(((D262+G262)*O262/100)^2+(J262*(D262+G262)*0.09272)^2),0))</f>
        <v>52</v>
      </c>
      <c r="U262" s="32"/>
    </row>
    <row r="263" customFormat="false" ht="15" hidden="false" customHeight="false" outlineLevel="0" collapsed="false">
      <c r="A263" s="32" t="s">
        <v>444</v>
      </c>
      <c r="B263" s="32" t="s">
        <v>481</v>
      </c>
      <c r="C263" s="32" t="s">
        <v>497</v>
      </c>
      <c r="D263" s="66" t="n">
        <v>452</v>
      </c>
      <c r="E263" s="66" t="n">
        <v>499</v>
      </c>
      <c r="F263" s="75" t="n">
        <f aca="false">IF(E263="","",D263-E263)</f>
        <v>-47</v>
      </c>
      <c r="G263" s="66" t="n">
        <v>487</v>
      </c>
      <c r="H263" s="66" t="n">
        <v>468</v>
      </c>
      <c r="I263" s="75" t="n">
        <f aca="false">IF(H263="","",G263-H263)</f>
        <v>19</v>
      </c>
      <c r="J263" s="47" t="n">
        <f aca="false">IF(OR(D263="",D263+G263=0),"",D263/(D263+G263))</f>
        <v>0.48136315228967</v>
      </c>
      <c r="K263" s="47" t="n">
        <f aca="false">IF(E263="","",E263/(E263+H263))</f>
        <v>0.516028955532575</v>
      </c>
      <c r="L263" s="76" t="n">
        <f aca="false">IF(OR(K263="",J263=""),"",(J263-K263)*100)</f>
        <v>-3.46658032429051</v>
      </c>
      <c r="M263" s="36" t="n">
        <v>2.23866533453518</v>
      </c>
      <c r="N263" s="36" t="n">
        <v>1.31829577635135</v>
      </c>
      <c r="O263" s="36" t="n">
        <f aca="false">SQRT(M263^2+N263^2)</f>
        <v>2.59798503344329</v>
      </c>
      <c r="P263" s="47" t="n">
        <f aca="false">IF(J263="","",MAX(0,J263-1.96*O263/100))</f>
        <v>0.430442645634181</v>
      </c>
      <c r="Q263" s="47" t="n">
        <f aca="false">IF(J263="","",MIN(1,J263+1.96*O263/100))</f>
        <v>0.532283658945158</v>
      </c>
      <c r="R263" s="32" t="str">
        <f aca="false">IF(L263="","",IF(ABS(L263)&lt;=O263,"Yes","No"))</f>
        <v>No</v>
      </c>
      <c r="S263" s="32" t="str">
        <f aca="false">IF(L263="","",IF(ABS(L263)&lt;=1.96*O263,"Yes","No"))</f>
        <v>Yes</v>
      </c>
      <c r="T263" s="66" t="n">
        <f aca="false">IF(D263="","",ROUND(SQRT(((D263+G263)*O263/100)^2+(J263*(D263+G263)*0.09272)^2),0))</f>
        <v>48</v>
      </c>
      <c r="U263" s="32"/>
    </row>
    <row r="264" customFormat="false" ht="15" hidden="false" customHeight="false" outlineLevel="0" collapsed="false">
      <c r="A264" s="32" t="s">
        <v>444</v>
      </c>
      <c r="B264" s="32" t="s">
        <v>481</v>
      </c>
      <c r="C264" s="32" t="s">
        <v>498</v>
      </c>
      <c r="D264" s="66" t="n">
        <v>491</v>
      </c>
      <c r="E264" s="66" t="n">
        <v>503</v>
      </c>
      <c r="F264" s="75" t="n">
        <f aca="false">IF(E264="","",D264-E264)</f>
        <v>-12</v>
      </c>
      <c r="G264" s="66" t="n">
        <v>474</v>
      </c>
      <c r="H264" s="66" t="n">
        <v>468</v>
      </c>
      <c r="I264" s="75" t="n">
        <f aca="false">IF(H264="","",G264-H264)</f>
        <v>6</v>
      </c>
      <c r="J264" s="47" t="n">
        <f aca="false">IF(OR(D264="",D264+G264=0),"",D264/(D264+G264))</f>
        <v>0.50880829015544</v>
      </c>
      <c r="K264" s="47" t="n">
        <f aca="false">IF(E264="","",E264/(E264+H264))</f>
        <v>0.518022657054583</v>
      </c>
      <c r="L264" s="76" t="n">
        <f aca="false">IF(OR(K264="",J264=""),"",(J264-K264)*100)</f>
        <v>-0.921436689914257</v>
      </c>
      <c r="M264" s="36" t="n">
        <v>2.23866533453518</v>
      </c>
      <c r="N264" s="36" t="n">
        <v>1.31829577635135</v>
      </c>
      <c r="O264" s="36" t="n">
        <f aca="false">SQRT(M264^2+N264^2)</f>
        <v>2.59798503344329</v>
      </c>
      <c r="P264" s="47" t="n">
        <f aca="false">IF(J264="","",MAX(0,J264-1.96*O264/100))</f>
        <v>0.457887783499952</v>
      </c>
      <c r="Q264" s="47" t="n">
        <f aca="false">IF(J264="","",MIN(1,J264+1.96*O264/100))</f>
        <v>0.559728796810929</v>
      </c>
      <c r="R264" s="32" t="str">
        <f aca="false">IF(L264="","",IF(ABS(L264)&lt;=O264,"Yes","No"))</f>
        <v>Yes</v>
      </c>
      <c r="S264" s="32" t="str">
        <f aca="false">IF(L264="","",IF(ABS(L264)&lt;=1.96*O264,"Yes","No"))</f>
        <v>Yes</v>
      </c>
      <c r="T264" s="66" t="n">
        <f aca="false">IF(D264="","",ROUND(SQRT(((D264+G264)*O264/100)^2+(J264*(D264+G264)*0.09272)^2),0))</f>
        <v>52</v>
      </c>
      <c r="U264" s="32"/>
    </row>
    <row r="265" customFormat="false" ht="15" hidden="false" customHeight="false" outlineLevel="0" collapsed="false">
      <c r="A265" s="32" t="s">
        <v>444</v>
      </c>
      <c r="B265" s="32" t="s">
        <v>499</v>
      </c>
      <c r="C265" s="32" t="s">
        <v>500</v>
      </c>
      <c r="D265" s="66" t="n">
        <v>856</v>
      </c>
      <c r="E265" s="66" t="n">
        <v>939</v>
      </c>
      <c r="F265" s="75" t="n">
        <f aca="false">IF(E265="","",D265-E265)</f>
        <v>-83</v>
      </c>
      <c r="G265" s="66" t="n">
        <v>1534</v>
      </c>
      <c r="H265" s="66" t="n">
        <v>1452</v>
      </c>
      <c r="I265" s="75" t="n">
        <f aca="false">IF(H265="","",G265-H265)</f>
        <v>82</v>
      </c>
      <c r="J265" s="47" t="n">
        <f aca="false">IF(OR(D265="",D265+G265=0),"",D265/(D265+G265))</f>
        <v>0.3581589958159</v>
      </c>
      <c r="K265" s="47" t="n">
        <f aca="false">IF(E265="","",E265/(E265+H265))</f>
        <v>0.392722710163112</v>
      </c>
      <c r="L265" s="76" t="n">
        <f aca="false">IF(OR(K265="",J265=""),"",(J265-K265)*100)</f>
        <v>-3.45637143472121</v>
      </c>
      <c r="M265" s="36" t="n">
        <v>2.22613714561083</v>
      </c>
      <c r="N265" s="36" t="n">
        <v>1.31829577635135</v>
      </c>
      <c r="O265" s="36" t="n">
        <f aca="false">SQRT(M265^2+N265^2)</f>
        <v>2.58719739196957</v>
      </c>
      <c r="P265" s="47" t="n">
        <f aca="false">IF(J265="","",MAX(0,J265-1.96*O265/100))</f>
        <v>0.307449926933296</v>
      </c>
      <c r="Q265" s="47" t="n">
        <f aca="false">IF(J265="","",MIN(1,J265+1.96*O265/100))</f>
        <v>0.408868064698503</v>
      </c>
      <c r="R265" s="32" t="str">
        <f aca="false">IF(L265="","",IF(ABS(L265)&lt;=O265,"Yes","No"))</f>
        <v>No</v>
      </c>
      <c r="S265" s="32" t="str">
        <f aca="false">IF(L265="","",IF(ABS(L265)&lt;=1.96*O265,"Yes","No"))</f>
        <v>Yes</v>
      </c>
      <c r="T265" s="66" t="n">
        <f aca="false">IF(D265="","",ROUND(SQRT(((D265+G265)*O265/100)^2+(J265*(D265+G265)*0.07717)^2),0))</f>
        <v>90</v>
      </c>
      <c r="U265" s="32"/>
    </row>
    <row r="266" customFormat="false" ht="15" hidden="false" customHeight="false" outlineLevel="0" collapsed="false">
      <c r="A266" s="32" t="s">
        <v>444</v>
      </c>
      <c r="B266" s="32" t="s">
        <v>499</v>
      </c>
      <c r="C266" s="32" t="s">
        <v>501</v>
      </c>
      <c r="D266" s="66" t="n">
        <v>806</v>
      </c>
      <c r="E266" s="66" t="n">
        <v>820</v>
      </c>
      <c r="F266" s="75" t="n">
        <f aca="false">IF(E266="","",D266-E266)</f>
        <v>-14</v>
      </c>
      <c r="G266" s="66" t="n">
        <v>1231</v>
      </c>
      <c r="H266" s="66" t="n">
        <v>1185</v>
      </c>
      <c r="I266" s="75" t="n">
        <f aca="false">IF(H266="","",G266-H266)</f>
        <v>46</v>
      </c>
      <c r="J266" s="47" t="n">
        <f aca="false">IF(OR(D266="",D266+G266=0),"",D266/(D266+G266))</f>
        <v>0.395679921453117</v>
      </c>
      <c r="K266" s="47" t="n">
        <f aca="false">IF(E266="","",E266/(E266+H266))</f>
        <v>0.408977556109726</v>
      </c>
      <c r="L266" s="76" t="n">
        <f aca="false">IF(OR(K266="",J266=""),"",(J266-K266)*100)</f>
        <v>-1.32976346566084</v>
      </c>
      <c r="M266" s="36" t="n">
        <v>2.22613714561083</v>
      </c>
      <c r="N266" s="36" t="n">
        <v>1.31829577635135</v>
      </c>
      <c r="O266" s="36" t="n">
        <f aca="false">SQRT(M266^2+N266^2)</f>
        <v>2.58719739196957</v>
      </c>
      <c r="P266" s="47" t="n">
        <f aca="false">IF(J266="","",MAX(0,J266-1.96*O266/100))</f>
        <v>0.344970852570514</v>
      </c>
      <c r="Q266" s="47" t="n">
        <f aca="false">IF(J266="","",MIN(1,J266+1.96*O266/100))</f>
        <v>0.446388990335721</v>
      </c>
      <c r="R266" s="32" t="str">
        <f aca="false">IF(L266="","",IF(ABS(L266)&lt;=O266,"Yes","No"))</f>
        <v>Yes</v>
      </c>
      <c r="S266" s="32" t="str">
        <f aca="false">IF(L266="","",IF(ABS(L266)&lt;=1.96*O266,"Yes","No"))</f>
        <v>Yes</v>
      </c>
      <c r="T266" s="66" t="n">
        <f aca="false">IF(D266="","",ROUND(SQRT(((D266+G266)*O266/100)^2+(J266*(D266+G266)*0.07717)^2),0))</f>
        <v>82</v>
      </c>
      <c r="U266" s="32"/>
    </row>
    <row r="267" customFormat="false" ht="15" hidden="false" customHeight="false" outlineLevel="0" collapsed="false">
      <c r="A267" s="32" t="s">
        <v>444</v>
      </c>
      <c r="B267" s="32" t="s">
        <v>499</v>
      </c>
      <c r="C267" s="32" t="s">
        <v>502</v>
      </c>
      <c r="D267" s="66" t="n">
        <v>388</v>
      </c>
      <c r="E267" s="66" t="n">
        <v>410</v>
      </c>
      <c r="F267" s="75" t="n">
        <f aca="false">IF(E267="","",D267-E267)</f>
        <v>-22</v>
      </c>
      <c r="G267" s="66" t="n">
        <v>799</v>
      </c>
      <c r="H267" s="66" t="n">
        <v>822</v>
      </c>
      <c r="I267" s="75" t="n">
        <f aca="false">IF(H267="","",G267-H267)</f>
        <v>-23</v>
      </c>
      <c r="J267" s="47" t="n">
        <f aca="false">IF(OR(D267="",D267+G267=0),"",D267/(D267+G267))</f>
        <v>0.326874473462511</v>
      </c>
      <c r="K267" s="47" t="n">
        <f aca="false">IF(E267="","",E267/(E267+H267))</f>
        <v>0.332792207792208</v>
      </c>
      <c r="L267" s="76" t="n">
        <f aca="false">IF(OR(K267="",J267=""),"",(J267-K267)*100)</f>
        <v>-0.591773432969728</v>
      </c>
      <c r="M267" s="36" t="n">
        <v>2.22613714561083</v>
      </c>
      <c r="N267" s="36" t="n">
        <v>1.31829577635135</v>
      </c>
      <c r="O267" s="36" t="n">
        <f aca="false">SQRT(M267^2+N267^2)</f>
        <v>2.58719739196957</v>
      </c>
      <c r="P267" s="47" t="n">
        <f aca="false">IF(J267="","",MAX(0,J267-1.96*O267/100))</f>
        <v>0.276165404579907</v>
      </c>
      <c r="Q267" s="47" t="n">
        <f aca="false">IF(J267="","",MIN(1,J267+1.96*O267/100))</f>
        <v>0.377583542345114</v>
      </c>
      <c r="R267" s="32" t="str">
        <f aca="false">IF(L267="","",IF(ABS(L267)&lt;=O267,"Yes","No"))</f>
        <v>Yes</v>
      </c>
      <c r="S267" s="32" t="str">
        <f aca="false">IF(L267="","",IF(ABS(L267)&lt;=1.96*O267,"Yes","No"))</f>
        <v>Yes</v>
      </c>
      <c r="T267" s="66" t="n">
        <f aca="false">IF(D267="","",ROUND(SQRT(((D267+G267)*O267/100)^2+(J267*(D267+G267)*0.07717)^2),0))</f>
        <v>43</v>
      </c>
      <c r="U267" s="32"/>
    </row>
    <row r="268" customFormat="false" ht="15" hidden="false" customHeight="false" outlineLevel="0" collapsed="false">
      <c r="A268" s="32" t="s">
        <v>444</v>
      </c>
      <c r="B268" s="32" t="s">
        <v>503</v>
      </c>
      <c r="C268" s="32" t="s">
        <v>503</v>
      </c>
      <c r="D268" s="66" t="n">
        <v>42</v>
      </c>
      <c r="E268" s="66" t="n">
        <v>40</v>
      </c>
      <c r="F268" s="75" t="n">
        <f aca="false">IF(E268="","",D268-E268)</f>
        <v>2</v>
      </c>
      <c r="G268" s="66" t="n">
        <v>79</v>
      </c>
      <c r="H268" s="66" t="n">
        <v>83</v>
      </c>
      <c r="I268" s="75" t="n">
        <f aca="false">IF(H268="","",G268-H268)</f>
        <v>-4</v>
      </c>
      <c r="J268" s="47" t="n">
        <f aca="false">IF(OR(D268="",D268+G268=0),"",D268/(D268+G268))</f>
        <v>0.347107438016529</v>
      </c>
      <c r="K268" s="47" t="n">
        <f aca="false">IF(E268="","",E268/(E268+H268))</f>
        <v>0.32520325203252</v>
      </c>
      <c r="L268" s="76" t="n">
        <f aca="false">IF(OR(K268="",J268=""),"",(J268-K268)*100)</f>
        <v>2.19041859840086</v>
      </c>
      <c r="M268" s="36" t="n">
        <v>3.04685455008716</v>
      </c>
      <c r="N268" s="36" t="n">
        <v>1.31829577635135</v>
      </c>
      <c r="O268" s="36" t="n">
        <f aca="false">SQRT(M268^2+N268^2)</f>
        <v>3.31982324880899</v>
      </c>
      <c r="P268" s="47" t="n">
        <f aca="false">IF(J268="","",MAX(0,J268-1.96*O268/100))</f>
        <v>0.282038902339873</v>
      </c>
      <c r="Q268" s="47" t="n">
        <f aca="false">IF(J268="","",MIN(1,J268+1.96*O268/100))</f>
        <v>0.412175973693185</v>
      </c>
      <c r="R268" s="32" t="str">
        <f aca="false">IF(L268="","",IF(ABS(L268)&lt;=O268,"Yes","No"))</f>
        <v>Yes</v>
      </c>
      <c r="S268" s="32" t="str">
        <f aca="false">IF(L268="","",IF(ABS(L268)&lt;=1.96*O268,"Yes","No"))</f>
        <v>Yes</v>
      </c>
      <c r="T268" s="66" t="n">
        <f aca="false">IF(D268="","",ROUND(SQRT(((D268+G268)*O268/100)^2+(J268*(D268+G268)*0.14577)^2),0))</f>
        <v>7</v>
      </c>
      <c r="U268" s="32"/>
    </row>
    <row r="269" customFormat="false" ht="15" hidden="false" customHeight="false" outlineLevel="0" collapsed="false">
      <c r="A269" s="32" t="s">
        <v>444</v>
      </c>
      <c r="B269" s="32" t="s">
        <v>504</v>
      </c>
      <c r="C269" s="32" t="s">
        <v>505</v>
      </c>
      <c r="D269" s="66" t="n">
        <v>674</v>
      </c>
      <c r="E269" s="66" t="n">
        <v>774</v>
      </c>
      <c r="F269" s="75" t="n">
        <f aca="false">IF(E269="","",D269-E269)</f>
        <v>-100</v>
      </c>
      <c r="G269" s="66" t="n">
        <v>1061</v>
      </c>
      <c r="H269" s="66" t="n">
        <v>1032</v>
      </c>
      <c r="I269" s="75" t="n">
        <f aca="false">IF(H269="","",G269-H269)</f>
        <v>29</v>
      </c>
      <c r="J269" s="47" t="n">
        <f aca="false">IF(OR(D269="",D269+G269=0),"",D269/(D269+G269))</f>
        <v>0.388472622478386</v>
      </c>
      <c r="K269" s="47" t="n">
        <f aca="false">IF(E269="","",E269/(E269+H269))</f>
        <v>0.428571428571429</v>
      </c>
      <c r="L269" s="76" t="n">
        <f aca="false">IF(OR(K269="",J269=""),"",(J269-K269)*100)</f>
        <v>-4.00988060930424</v>
      </c>
      <c r="M269" s="36" t="n">
        <v>2.22613714561083</v>
      </c>
      <c r="N269" s="36" t="n">
        <v>1.31829577635135</v>
      </c>
      <c r="O269" s="36" t="n">
        <f aca="false">SQRT(M269^2+N269^2)</f>
        <v>2.58719739196957</v>
      </c>
      <c r="P269" s="47" t="n">
        <f aca="false">IF(J269="","",MAX(0,J269-1.96*O269/100))</f>
        <v>0.337763553595783</v>
      </c>
      <c r="Q269" s="47" t="n">
        <f aca="false">IF(J269="","",MIN(1,J269+1.96*O269/100))</f>
        <v>0.43918169136099</v>
      </c>
      <c r="R269" s="32" t="str">
        <f aca="false">IF(L269="","",IF(ABS(L269)&lt;=O269,"Yes","No"))</f>
        <v>No</v>
      </c>
      <c r="S269" s="32" t="str">
        <f aca="false">IF(L269="","",IF(ABS(L269)&lt;=1.96*O269,"Yes","No"))</f>
        <v>Yes</v>
      </c>
      <c r="T269" s="66" t="n">
        <f aca="false">IF(D269="","",ROUND(SQRT(((D269+G269)*O269/100)^2+(J269*(D269+G269)*0.07717)^2),0))</f>
        <v>69</v>
      </c>
      <c r="U269" s="32"/>
    </row>
    <row r="270" customFormat="false" ht="15" hidden="false" customHeight="false" outlineLevel="0" collapsed="false">
      <c r="A270" s="32" t="s">
        <v>444</v>
      </c>
      <c r="B270" s="32" t="s">
        <v>504</v>
      </c>
      <c r="C270" s="32" t="s">
        <v>506</v>
      </c>
      <c r="D270" s="66" t="n">
        <v>687</v>
      </c>
      <c r="E270" s="66" t="n">
        <v>710</v>
      </c>
      <c r="F270" s="75" t="n">
        <f aca="false">IF(E270="","",D270-E270)</f>
        <v>-23</v>
      </c>
      <c r="G270" s="66" t="n">
        <v>937</v>
      </c>
      <c r="H270" s="66" t="n">
        <v>927</v>
      </c>
      <c r="I270" s="75" t="n">
        <f aca="false">IF(H270="","",G270-H270)</f>
        <v>10</v>
      </c>
      <c r="J270" s="47" t="n">
        <f aca="false">IF(OR(D270="",D270+G270=0),"",D270/(D270+G270))</f>
        <v>0.423029556650246</v>
      </c>
      <c r="K270" s="47" t="n">
        <f aca="false">IF(E270="","",E270/(E270+H270))</f>
        <v>0.433720219914478</v>
      </c>
      <c r="L270" s="76" t="n">
        <f aca="false">IF(OR(K270="",J270=""),"",(J270-K270)*100)</f>
        <v>-1.06906632642313</v>
      </c>
      <c r="M270" s="36" t="n">
        <v>2.22613714561083</v>
      </c>
      <c r="N270" s="36" t="n">
        <v>1.31829577635135</v>
      </c>
      <c r="O270" s="36" t="n">
        <f aca="false">SQRT(M270^2+N270^2)</f>
        <v>2.58719739196957</v>
      </c>
      <c r="P270" s="47" t="n">
        <f aca="false">IF(J270="","",MAX(0,J270-1.96*O270/100))</f>
        <v>0.372320487767643</v>
      </c>
      <c r="Q270" s="47" t="n">
        <f aca="false">IF(J270="","",MIN(1,J270+1.96*O270/100))</f>
        <v>0.47373862553285</v>
      </c>
      <c r="R270" s="32" t="str">
        <f aca="false">IF(L270="","",IF(ABS(L270)&lt;=O270,"Yes","No"))</f>
        <v>Yes</v>
      </c>
      <c r="S270" s="32" t="str">
        <f aca="false">IF(L270="","",IF(ABS(L270)&lt;=1.96*O270,"Yes","No"))</f>
        <v>Yes</v>
      </c>
      <c r="T270" s="66" t="n">
        <f aca="false">IF(D270="","",ROUND(SQRT(((D270+G270)*O270/100)^2+(J270*(D270+G270)*0.07717)^2),0))</f>
        <v>68</v>
      </c>
      <c r="U270" s="32"/>
    </row>
    <row r="271" customFormat="false" ht="15" hidden="false" customHeight="false" outlineLevel="0" collapsed="false">
      <c r="A271" s="32" t="s">
        <v>444</v>
      </c>
      <c r="B271" s="32" t="s">
        <v>507</v>
      </c>
      <c r="C271" s="32" t="s">
        <v>507</v>
      </c>
      <c r="D271" s="66" t="n">
        <v>184</v>
      </c>
      <c r="E271" s="66" t="n">
        <v>217</v>
      </c>
      <c r="F271" s="75" t="n">
        <f aca="false">IF(E271="","",D271-E271)</f>
        <v>-33</v>
      </c>
      <c r="G271" s="66" t="n">
        <v>327</v>
      </c>
      <c r="H271" s="66" t="n">
        <v>309</v>
      </c>
      <c r="I271" s="75" t="n">
        <f aca="false">IF(H271="","",G271-H271)</f>
        <v>18</v>
      </c>
      <c r="J271" s="47" t="n">
        <f aca="false">IF(OR(D271="",D271+G271=0),"",D271/(D271+G271))</f>
        <v>0.360078277886497</v>
      </c>
      <c r="K271" s="47" t="n">
        <f aca="false">IF(E271="","",E271/(E271+H271))</f>
        <v>0.41254752851711</v>
      </c>
      <c r="L271" s="76" t="n">
        <f aca="false">IF(OR(K271="",J271=""),"",(J271-K271)*100)</f>
        <v>-5.24692506306132</v>
      </c>
      <c r="M271" s="36" t="n">
        <v>3.04685455008716</v>
      </c>
      <c r="N271" s="36" t="n">
        <v>1.31829577635135</v>
      </c>
      <c r="O271" s="36" t="n">
        <f aca="false">SQRT(M271^2+N271^2)</f>
        <v>3.31982324880899</v>
      </c>
      <c r="P271" s="47" t="n">
        <f aca="false">IF(J271="","",MAX(0,J271-1.96*O271/100))</f>
        <v>0.295009742209841</v>
      </c>
      <c r="Q271" s="47" t="n">
        <f aca="false">IF(J271="","",MIN(1,J271+1.96*O271/100))</f>
        <v>0.425146813563153</v>
      </c>
      <c r="R271" s="32" t="str">
        <f aca="false">IF(L271="","",IF(ABS(L271)&lt;=O271,"Yes","No"))</f>
        <v>No</v>
      </c>
      <c r="S271" s="32" t="str">
        <f aca="false">IF(L271="","",IF(ABS(L271)&lt;=1.96*O271,"Yes","No"))</f>
        <v>Yes</v>
      </c>
      <c r="T271" s="66" t="n">
        <f aca="false">IF(D271="","",ROUND(SQRT(((D271+G271)*O271/100)^2+(J271*(D271+G271)*0.14577)^2),0))</f>
        <v>32</v>
      </c>
      <c r="U271" s="32"/>
    </row>
    <row r="272" customFormat="false" ht="15" hidden="false" customHeight="false" outlineLevel="0" collapsed="false">
      <c r="A272" s="32" t="s">
        <v>444</v>
      </c>
      <c r="B272" s="32" t="s">
        <v>508</v>
      </c>
      <c r="C272" s="32" t="s">
        <v>509</v>
      </c>
      <c r="D272" s="66" t="n">
        <v>309</v>
      </c>
      <c r="E272" s="66"/>
      <c r="F272" s="75" t="str">
        <f aca="false">IF(E272="","",D272-E272)</f>
        <v/>
      </c>
      <c r="G272" s="66" t="n">
        <v>132</v>
      </c>
      <c r="H272" s="66"/>
      <c r="I272" s="75" t="str">
        <f aca="false">IF(H272="","",G272-H272)</f>
        <v/>
      </c>
      <c r="J272" s="47" t="n">
        <f aca="false">IF(OR(D272="",D272+G272=0),"",D272/(D272+G272))</f>
        <v>0.700680272108844</v>
      </c>
      <c r="K272" s="47" t="str">
        <f aca="false">IF(E272="","",E272/(E272+H272))</f>
        <v/>
      </c>
      <c r="L272" s="76" t="str">
        <f aca="false">IF(OR(K272="",J272=""),"",(J272-K272)*100)</f>
        <v/>
      </c>
      <c r="M272" s="36" t="n">
        <v>3.04685455008716</v>
      </c>
      <c r="N272" s="36" t="n">
        <v>1.31829577635135</v>
      </c>
      <c r="O272" s="36" t="n">
        <f aca="false">SQRT(M272^2+N272^2)</f>
        <v>3.31982324880899</v>
      </c>
      <c r="P272" s="47" t="n">
        <f aca="false">IF(J272="","",MAX(0,J272-1.96*O272/100))</f>
        <v>0.635611736432187</v>
      </c>
      <c r="Q272" s="47" t="n">
        <f aca="false">IF(J272="","",MIN(1,J272+1.96*O272/100))</f>
        <v>0.7657488077855</v>
      </c>
      <c r="R272" s="32" t="str">
        <f aca="false">IF(L272="","",IF(ABS(L272)&lt;=O272,"Yes","No"))</f>
        <v/>
      </c>
      <c r="S272" s="32" t="str">
        <f aca="false">IF(L272="","",IF(ABS(L272)&lt;=1.96*O272,"Yes","No"))</f>
        <v/>
      </c>
      <c r="T272" s="66" t="n">
        <f aca="false">IF(D272="","",ROUND(SQRT(((D272+G272)*O272/100)^2+(J272*(D272+G272)*0.14577)^2),0))</f>
        <v>47</v>
      </c>
      <c r="U272" s="32" t="s">
        <v>762</v>
      </c>
    </row>
    <row r="273" customFormat="false" ht="15" hidden="false" customHeight="false" outlineLevel="0" collapsed="false">
      <c r="A273" s="32" t="s">
        <v>444</v>
      </c>
      <c r="B273" s="32" t="s">
        <v>508</v>
      </c>
      <c r="C273" s="32" t="s">
        <v>510</v>
      </c>
      <c r="D273" s="66" t="n">
        <v>487</v>
      </c>
      <c r="E273" s="66"/>
      <c r="F273" s="75" t="str">
        <f aca="false">IF(E273="","",D273-E273)</f>
        <v/>
      </c>
      <c r="G273" s="66" t="n">
        <v>213</v>
      </c>
      <c r="H273" s="66"/>
      <c r="I273" s="75" t="str">
        <f aca="false">IF(H273="","",G273-H273)</f>
        <v/>
      </c>
      <c r="J273" s="47" t="n">
        <f aca="false">IF(OR(D273="",D273+G273=0),"",D273/(D273+G273))</f>
        <v>0.695714285714286</v>
      </c>
      <c r="K273" s="47" t="str">
        <f aca="false">IF(E273="","",E273/(E273+H273))</f>
        <v/>
      </c>
      <c r="L273" s="76" t="str">
        <f aca="false">IF(OR(K273="",J273=""),"",(J273-K273)*100)</f>
        <v/>
      </c>
      <c r="M273" s="36" t="n">
        <v>3.04685455008716</v>
      </c>
      <c r="N273" s="36" t="n">
        <v>1.31829577635135</v>
      </c>
      <c r="O273" s="36" t="n">
        <f aca="false">SQRT(M273^2+N273^2)</f>
        <v>3.31982324880899</v>
      </c>
      <c r="P273" s="47" t="n">
        <f aca="false">IF(J273="","",MAX(0,J273-1.96*O273/100))</f>
        <v>0.63064575003763</v>
      </c>
      <c r="Q273" s="47" t="n">
        <f aca="false">IF(J273="","",MIN(1,J273+1.96*O273/100))</f>
        <v>0.760782821390942</v>
      </c>
      <c r="R273" s="32" t="str">
        <f aca="false">IF(L273="","",IF(ABS(L273)&lt;=O273,"Yes","No"))</f>
        <v/>
      </c>
      <c r="S273" s="32" t="str">
        <f aca="false">IF(L273="","",IF(ABS(L273)&lt;=1.96*O273,"Yes","No"))</f>
        <v/>
      </c>
      <c r="T273" s="66" t="n">
        <f aca="false">IF(D273="","",ROUND(SQRT(((D273+G273)*O273/100)^2+(J273*(D273+G273)*0.14577)^2),0))</f>
        <v>75</v>
      </c>
      <c r="U273" s="32" t="s">
        <v>762</v>
      </c>
    </row>
    <row r="274" customFormat="false" ht="15" hidden="false" customHeight="false" outlineLevel="0" collapsed="false">
      <c r="A274" s="32" t="s">
        <v>444</v>
      </c>
      <c r="B274" s="32" t="s">
        <v>508</v>
      </c>
      <c r="C274" s="32" t="s">
        <v>511</v>
      </c>
      <c r="D274" s="66" t="n">
        <v>466</v>
      </c>
      <c r="E274" s="66" t="n">
        <v>492</v>
      </c>
      <c r="F274" s="75" t="n">
        <f aca="false">IF(E274="","",D274-E274)</f>
        <v>-26</v>
      </c>
      <c r="G274" s="66" t="n">
        <v>170</v>
      </c>
      <c r="H274" s="66" t="n">
        <v>197</v>
      </c>
      <c r="I274" s="75" t="n">
        <f aca="false">IF(H274="","",G274-H274)</f>
        <v>-27</v>
      </c>
      <c r="J274" s="47" t="n">
        <f aca="false">IF(OR(D274="",D274+G274=0),"",D274/(D274+G274))</f>
        <v>0.732704402515723</v>
      </c>
      <c r="K274" s="47" t="n">
        <f aca="false">IF(E274="","",E274/(E274+H274))</f>
        <v>0.714078374455733</v>
      </c>
      <c r="L274" s="76" t="n">
        <f aca="false">IF(OR(K274="",J274=""),"",(J274-K274)*100)</f>
        <v>1.86260280599903</v>
      </c>
      <c r="M274" s="36" t="n">
        <v>3.04685455008716</v>
      </c>
      <c r="N274" s="36" t="n">
        <v>1.31829577635135</v>
      </c>
      <c r="O274" s="36" t="n">
        <f aca="false">SQRT(M274^2+N274^2)</f>
        <v>3.31982324880899</v>
      </c>
      <c r="P274" s="47" t="n">
        <f aca="false">IF(J274="","",MAX(0,J274-1.96*O274/100))</f>
        <v>0.667635866839067</v>
      </c>
      <c r="Q274" s="47" t="n">
        <f aca="false">IF(J274="","",MIN(1,J274+1.96*O274/100))</f>
        <v>0.797772938192379</v>
      </c>
      <c r="R274" s="32" t="str">
        <f aca="false">IF(L274="","",IF(ABS(L274)&lt;=O274,"Yes","No"))</f>
        <v>Yes</v>
      </c>
      <c r="S274" s="32" t="str">
        <f aca="false">IF(L274="","",IF(ABS(L274)&lt;=1.96*O274,"Yes","No"))</f>
        <v>Yes</v>
      </c>
      <c r="T274" s="66" t="n">
        <f aca="false">IF(D274="","",ROUND(SQRT(((D274+G274)*O274/100)^2+(J274*(D274+G274)*0.14577)^2),0))</f>
        <v>71</v>
      </c>
      <c r="U274" s="32"/>
    </row>
    <row r="275" customFormat="false" ht="15" hidden="false" customHeight="false" outlineLevel="0" collapsed="false">
      <c r="A275" s="32" t="s">
        <v>444</v>
      </c>
      <c r="B275" s="32" t="s">
        <v>508</v>
      </c>
      <c r="C275" s="32" t="s">
        <v>512</v>
      </c>
      <c r="D275" s="66" t="n">
        <v>715</v>
      </c>
      <c r="E275" s="66" t="n">
        <v>743</v>
      </c>
      <c r="F275" s="75" t="n">
        <f aca="false">IF(E275="","",D275-E275)</f>
        <v>-28</v>
      </c>
      <c r="G275" s="66" t="n">
        <v>260</v>
      </c>
      <c r="H275" s="66" t="n">
        <v>265</v>
      </c>
      <c r="I275" s="75" t="n">
        <f aca="false">IF(H275="","",G275-H275)</f>
        <v>-5</v>
      </c>
      <c r="J275" s="47" t="n">
        <f aca="false">IF(OR(D275="",D275+G275=0),"",D275/(D275+G275))</f>
        <v>0.733333333333333</v>
      </c>
      <c r="K275" s="47" t="n">
        <f aca="false">IF(E275="","",E275/(E275+H275))</f>
        <v>0.737103174603175</v>
      </c>
      <c r="L275" s="76" t="n">
        <f aca="false">IF(OR(K275="",J275=""),"",(J275-K275)*100)</f>
        <v>-0.376984126984137</v>
      </c>
      <c r="M275" s="36" t="n">
        <v>2.23866533453518</v>
      </c>
      <c r="N275" s="36" t="n">
        <v>1.31829577635135</v>
      </c>
      <c r="O275" s="36" t="n">
        <f aca="false">SQRT(M275^2+N275^2)</f>
        <v>2.59798503344329</v>
      </c>
      <c r="P275" s="47" t="n">
        <f aca="false">IF(J275="","",MAX(0,J275-1.96*O275/100))</f>
        <v>0.682412826677845</v>
      </c>
      <c r="Q275" s="47" t="n">
        <f aca="false">IF(J275="","",MIN(1,J275+1.96*O275/100))</f>
        <v>0.784253839988822</v>
      </c>
      <c r="R275" s="32" t="str">
        <f aca="false">IF(L275="","",IF(ABS(L275)&lt;=O275,"Yes","No"))</f>
        <v>Yes</v>
      </c>
      <c r="S275" s="32" t="str">
        <f aca="false">IF(L275="","",IF(ABS(L275)&lt;=1.96*O275,"Yes","No"))</f>
        <v>Yes</v>
      </c>
      <c r="T275" s="66" t="n">
        <f aca="false">IF(D275="","",ROUND(SQRT(((D275+G275)*O275/100)^2+(J275*(D275+G275)*0.09272)^2),0))</f>
        <v>71</v>
      </c>
      <c r="U275" s="32"/>
    </row>
    <row r="276" customFormat="false" ht="15" hidden="false" customHeight="false" outlineLevel="0" collapsed="false">
      <c r="A276" s="32" t="s">
        <v>444</v>
      </c>
      <c r="B276" s="32" t="s">
        <v>508</v>
      </c>
      <c r="C276" s="32" t="s">
        <v>513</v>
      </c>
      <c r="D276" s="66" t="n">
        <v>666</v>
      </c>
      <c r="E276" s="66" t="n">
        <v>1109</v>
      </c>
      <c r="F276" s="75" t="n">
        <f aca="false">IF(E276="","",D276-E276)</f>
        <v>-443</v>
      </c>
      <c r="G276" s="66" t="n">
        <v>157</v>
      </c>
      <c r="H276" s="66" t="n">
        <v>290</v>
      </c>
      <c r="I276" s="75" t="n">
        <f aca="false">IF(H276="","",G276-H276)</f>
        <v>-133</v>
      </c>
      <c r="J276" s="47" t="n">
        <f aca="false">IF(OR(D276="",D276+G276=0),"",D276/(D276+G276))</f>
        <v>0.809234507897934</v>
      </c>
      <c r="K276" s="47" t="n">
        <f aca="false">IF(E276="","",E276/(E276+H276))</f>
        <v>0.792709077912795</v>
      </c>
      <c r="L276" s="76" t="n">
        <f aca="false">IF(OR(K276="",J276=""),"",(J276-K276)*100)</f>
        <v>1.65254299851395</v>
      </c>
      <c r="M276" s="36" t="n">
        <v>2.23866533453518</v>
      </c>
      <c r="N276" s="36" t="n">
        <v>1.31829577635135</v>
      </c>
      <c r="O276" s="36" t="n">
        <f aca="false">SQRT(M276^2+N276^2)</f>
        <v>2.59798503344329</v>
      </c>
      <c r="P276" s="47" t="n">
        <f aca="false">IF(J276="","",MAX(0,J276-1.96*O276/100))</f>
        <v>0.758314001242446</v>
      </c>
      <c r="Q276" s="47" t="n">
        <f aca="false">IF(J276="","",MIN(1,J276+1.96*O276/100))</f>
        <v>0.860155014553423</v>
      </c>
      <c r="R276" s="32" t="str">
        <f aca="false">IF(L276="","",IF(ABS(L276)&lt;=O276,"Yes","No"))</f>
        <v>Yes</v>
      </c>
      <c r="S276" s="32" t="str">
        <f aca="false">IF(L276="","",IF(ABS(L276)&lt;=1.96*O276,"Yes","No"))</f>
        <v>Yes</v>
      </c>
      <c r="T276" s="66" t="n">
        <f aca="false">IF(D276="","",ROUND(SQRT(((D276+G276)*O276/100)^2+(J276*(D276+G276)*0.09272)^2),0))</f>
        <v>65</v>
      </c>
      <c r="U276" s="32"/>
    </row>
    <row r="277" customFormat="false" ht="15" hidden="false" customHeight="false" outlineLevel="0" collapsed="false">
      <c r="A277" s="32" t="s">
        <v>444</v>
      </c>
      <c r="B277" s="32" t="s">
        <v>508</v>
      </c>
      <c r="C277" s="32" t="s">
        <v>514</v>
      </c>
      <c r="D277" s="66" t="n">
        <v>604</v>
      </c>
      <c r="E277" s="66" t="n">
        <v>566</v>
      </c>
      <c r="F277" s="75" t="n">
        <f aca="false">IF(E277="","",D277-E277)</f>
        <v>38</v>
      </c>
      <c r="G277" s="66" t="n">
        <v>243</v>
      </c>
      <c r="H277" s="66" t="n">
        <v>257</v>
      </c>
      <c r="I277" s="75" t="n">
        <f aca="false">IF(H277="","",G277-H277)</f>
        <v>-14</v>
      </c>
      <c r="J277" s="47" t="n">
        <f aca="false">IF(OR(D277="",D277+G277=0),"",D277/(D277+G277))</f>
        <v>0.71310507674144</v>
      </c>
      <c r="K277" s="47" t="n">
        <f aca="false">IF(E277="","",E277/(E277+H277))</f>
        <v>0.687727825030377</v>
      </c>
      <c r="L277" s="76" t="n">
        <f aca="false">IF(OR(K277="",J277=""),"",(J277-K277)*100)</f>
        <v>2.53772517110638</v>
      </c>
      <c r="M277" s="36" t="n">
        <v>2.23866533453518</v>
      </c>
      <c r="N277" s="36" t="n">
        <v>1.31829577635135</v>
      </c>
      <c r="O277" s="36" t="n">
        <f aca="false">SQRT(M277^2+N277^2)</f>
        <v>2.59798503344329</v>
      </c>
      <c r="P277" s="47" t="n">
        <f aca="false">IF(J277="","",MAX(0,J277-1.96*O277/100))</f>
        <v>0.662184570085952</v>
      </c>
      <c r="Q277" s="47" t="n">
        <f aca="false">IF(J277="","",MIN(1,J277+1.96*O277/100))</f>
        <v>0.764025583396929</v>
      </c>
      <c r="R277" s="32" t="str">
        <f aca="false">IF(L277="","",IF(ABS(L277)&lt;=O277,"Yes","No"))</f>
        <v>Yes</v>
      </c>
      <c r="S277" s="32" t="str">
        <f aca="false">IF(L277="","",IF(ABS(L277)&lt;=1.96*O277,"Yes","No"))</f>
        <v>Yes</v>
      </c>
      <c r="T277" s="66" t="n">
        <f aca="false">IF(D277="","",ROUND(SQRT(((D277+G277)*O277/100)^2+(J277*(D277+G277)*0.09272)^2),0))</f>
        <v>60</v>
      </c>
      <c r="U277" s="32"/>
    </row>
    <row r="278" customFormat="false" ht="15" hidden="false" customHeight="false" outlineLevel="0" collapsed="false">
      <c r="A278" s="32" t="s">
        <v>444</v>
      </c>
      <c r="B278" s="32" t="s">
        <v>508</v>
      </c>
      <c r="C278" s="32" t="s">
        <v>515</v>
      </c>
      <c r="D278" s="66" t="n">
        <v>511</v>
      </c>
      <c r="E278" s="66" t="n">
        <v>517</v>
      </c>
      <c r="F278" s="75" t="n">
        <f aca="false">IF(E278="","",D278-E278)</f>
        <v>-6</v>
      </c>
      <c r="G278" s="66" t="n">
        <v>267</v>
      </c>
      <c r="H278" s="66" t="n">
        <v>265</v>
      </c>
      <c r="I278" s="75" t="n">
        <f aca="false">IF(H278="","",G278-H278)</f>
        <v>2</v>
      </c>
      <c r="J278" s="47" t="n">
        <f aca="false">IF(OR(D278="",D278+G278=0),"",D278/(D278+G278))</f>
        <v>0.65681233933162</v>
      </c>
      <c r="K278" s="47" t="n">
        <f aca="false">IF(E278="","",E278/(E278+H278))</f>
        <v>0.661125319693095</v>
      </c>
      <c r="L278" s="76" t="n">
        <f aca="false">IF(OR(K278="",J278=""),"",(J278-K278)*100)</f>
        <v>-0.431298036147509</v>
      </c>
      <c r="M278" s="36" t="n">
        <v>2.23866533453518</v>
      </c>
      <c r="N278" s="36" t="n">
        <v>1.31829577635135</v>
      </c>
      <c r="O278" s="36" t="n">
        <f aca="false">SQRT(M278^2+N278^2)</f>
        <v>2.59798503344329</v>
      </c>
      <c r="P278" s="47" t="n">
        <f aca="false">IF(J278="","",MAX(0,J278-1.96*O278/100))</f>
        <v>0.605891832676131</v>
      </c>
      <c r="Q278" s="47" t="n">
        <f aca="false">IF(J278="","",MIN(1,J278+1.96*O278/100))</f>
        <v>0.707732845987108</v>
      </c>
      <c r="R278" s="32" t="str">
        <f aca="false">IF(L278="","",IF(ABS(L278)&lt;=O278,"Yes","No"))</f>
        <v>Yes</v>
      </c>
      <c r="S278" s="32" t="str">
        <f aca="false">IF(L278="","",IF(ABS(L278)&lt;=1.96*O278,"Yes","No"))</f>
        <v>Yes</v>
      </c>
      <c r="T278" s="66" t="n">
        <f aca="false">IF(D278="","",ROUND(SQRT(((D278+G278)*O278/100)^2+(J278*(D278+G278)*0.09272)^2),0))</f>
        <v>52</v>
      </c>
      <c r="U278" s="32"/>
    </row>
    <row r="279" customFormat="false" ht="15" hidden="false" customHeight="false" outlineLevel="0" collapsed="false">
      <c r="A279" s="32" t="s">
        <v>444</v>
      </c>
      <c r="B279" s="32" t="s">
        <v>508</v>
      </c>
      <c r="C279" s="32" t="s">
        <v>516</v>
      </c>
      <c r="D279" s="66" t="n">
        <v>214</v>
      </c>
      <c r="E279" s="66" t="n">
        <v>233</v>
      </c>
      <c r="F279" s="75" t="n">
        <f aca="false">IF(E279="","",D279-E279)</f>
        <v>-19</v>
      </c>
      <c r="G279" s="66" t="n">
        <v>88</v>
      </c>
      <c r="H279" s="66" t="n">
        <v>84</v>
      </c>
      <c r="I279" s="75" t="n">
        <f aca="false">IF(H279="","",G279-H279)</f>
        <v>4</v>
      </c>
      <c r="J279" s="47" t="n">
        <f aca="false">IF(OR(D279="",D279+G279=0),"",D279/(D279+G279))</f>
        <v>0.708609271523179</v>
      </c>
      <c r="K279" s="47" t="n">
        <f aca="false">IF(E279="","",E279/(E279+H279))</f>
        <v>0.735015772870662</v>
      </c>
      <c r="L279" s="76" t="n">
        <f aca="false">IF(OR(K279="",J279=""),"",(J279-K279)*100)</f>
        <v>-2.64065013474837</v>
      </c>
      <c r="M279" s="36" t="n">
        <v>3.04685455008716</v>
      </c>
      <c r="N279" s="36" t="n">
        <v>1.31829577635135</v>
      </c>
      <c r="O279" s="36" t="n">
        <f aca="false">SQRT(M279^2+N279^2)</f>
        <v>3.31982324880899</v>
      </c>
      <c r="P279" s="47" t="n">
        <f aca="false">IF(J279="","",MAX(0,J279-1.96*O279/100))</f>
        <v>0.643540735846523</v>
      </c>
      <c r="Q279" s="47" t="n">
        <f aca="false">IF(J279="","",MIN(1,J279+1.96*O279/100))</f>
        <v>0.773677807199835</v>
      </c>
      <c r="R279" s="32" t="str">
        <f aca="false">IF(L279="","",IF(ABS(L279)&lt;=O279,"Yes","No"))</f>
        <v>Yes</v>
      </c>
      <c r="S279" s="32" t="str">
        <f aca="false">IF(L279="","",IF(ABS(L279)&lt;=1.96*O279,"Yes","No"))</f>
        <v>Yes</v>
      </c>
      <c r="T279" s="66" t="n">
        <f aca="false">IF(D279="","",ROUND(SQRT(((D279+G279)*O279/100)^2+(J279*(D279+G279)*0.14577)^2),0))</f>
        <v>33</v>
      </c>
      <c r="U279" s="32"/>
    </row>
    <row r="280" customFormat="false" ht="15" hidden="false" customHeight="false" outlineLevel="0" collapsed="false">
      <c r="A280" s="32" t="s">
        <v>444</v>
      </c>
      <c r="B280" s="32" t="s">
        <v>508</v>
      </c>
      <c r="C280" s="32" t="s">
        <v>517</v>
      </c>
      <c r="D280" s="66" t="n">
        <v>362</v>
      </c>
      <c r="E280" s="66" t="n">
        <v>391</v>
      </c>
      <c r="F280" s="75" t="n">
        <f aca="false">IF(E280="","",D280-E280)</f>
        <v>-29</v>
      </c>
      <c r="G280" s="66" t="n">
        <v>134</v>
      </c>
      <c r="H280" s="66" t="n">
        <v>126</v>
      </c>
      <c r="I280" s="75" t="n">
        <f aca="false">IF(H280="","",G280-H280)</f>
        <v>8</v>
      </c>
      <c r="J280" s="47" t="n">
        <f aca="false">IF(OR(D280="",D280+G280=0),"",D280/(D280+G280))</f>
        <v>0.729838709677419</v>
      </c>
      <c r="K280" s="47" t="n">
        <f aca="false">IF(E280="","",E280/(E280+H280))</f>
        <v>0.756286266924565</v>
      </c>
      <c r="L280" s="76" t="n">
        <f aca="false">IF(OR(K280="",J280=""),"",(J280-K280)*100)</f>
        <v>-2.64475572471454</v>
      </c>
      <c r="M280" s="36" t="n">
        <v>3.04685455008716</v>
      </c>
      <c r="N280" s="36" t="n">
        <v>1.31829577635135</v>
      </c>
      <c r="O280" s="36" t="n">
        <f aca="false">SQRT(M280^2+N280^2)</f>
        <v>3.31982324880899</v>
      </c>
      <c r="P280" s="47" t="n">
        <f aca="false">IF(J280="","",MAX(0,J280-1.96*O280/100))</f>
        <v>0.664770174000763</v>
      </c>
      <c r="Q280" s="47" t="n">
        <f aca="false">IF(J280="","",MIN(1,J280+1.96*O280/100))</f>
        <v>0.794907245354076</v>
      </c>
      <c r="R280" s="32" t="str">
        <f aca="false">IF(L280="","",IF(ABS(L280)&lt;=O280,"Yes","No"))</f>
        <v>Yes</v>
      </c>
      <c r="S280" s="32" t="str">
        <f aca="false">IF(L280="","",IF(ABS(L280)&lt;=1.96*O280,"Yes","No"))</f>
        <v>Yes</v>
      </c>
      <c r="T280" s="66" t="n">
        <f aca="false">IF(D280="","",ROUND(SQRT(((D280+G280)*O280/100)^2+(J280*(D280+G280)*0.14577)^2),0))</f>
        <v>55</v>
      </c>
      <c r="U280" s="32"/>
    </row>
    <row r="281" customFormat="false" ht="15" hidden="false" customHeight="false" outlineLevel="0" collapsed="false">
      <c r="A281" s="32" t="s">
        <v>444</v>
      </c>
      <c r="B281" s="32" t="s">
        <v>508</v>
      </c>
      <c r="C281" s="32" t="s">
        <v>518</v>
      </c>
      <c r="D281" s="66" t="n">
        <v>419</v>
      </c>
      <c r="E281" s="66" t="n">
        <v>381</v>
      </c>
      <c r="F281" s="75" t="n">
        <f aca="false">IF(E281="","",D281-E281)</f>
        <v>38</v>
      </c>
      <c r="G281" s="66" t="n">
        <v>153</v>
      </c>
      <c r="H281" s="66" t="n">
        <v>184</v>
      </c>
      <c r="I281" s="75" t="n">
        <f aca="false">IF(H281="","",G281-H281)</f>
        <v>-31</v>
      </c>
      <c r="J281" s="47" t="n">
        <f aca="false">IF(OR(D281="",D281+G281=0),"",D281/(D281+G281))</f>
        <v>0.732517482517483</v>
      </c>
      <c r="K281" s="47" t="n">
        <f aca="false">IF(E281="","",E281/(E281+H281))</f>
        <v>0.674336283185841</v>
      </c>
      <c r="L281" s="76" t="n">
        <f aca="false">IF(OR(K281="",J281=""),"",(J281-K281)*100)</f>
        <v>5.81811993316418</v>
      </c>
      <c r="M281" s="36" t="n">
        <v>3.04685455008716</v>
      </c>
      <c r="N281" s="36" t="n">
        <v>1.31829577635135</v>
      </c>
      <c r="O281" s="36" t="n">
        <f aca="false">SQRT(M281^2+N281^2)</f>
        <v>3.31982324880899</v>
      </c>
      <c r="P281" s="47" t="n">
        <f aca="false">IF(J281="","",MAX(0,J281-1.96*O281/100))</f>
        <v>0.667448946840826</v>
      </c>
      <c r="Q281" s="47" t="n">
        <f aca="false">IF(J281="","",MIN(1,J281+1.96*O281/100))</f>
        <v>0.797586018194139</v>
      </c>
      <c r="R281" s="32" t="str">
        <f aca="false">IF(L281="","",IF(ABS(L281)&lt;=O281,"Yes","No"))</f>
        <v>No</v>
      </c>
      <c r="S281" s="32" t="str">
        <f aca="false">IF(L281="","",IF(ABS(L281)&lt;=1.96*O281,"Yes","No"))</f>
        <v>Yes</v>
      </c>
      <c r="T281" s="66" t="n">
        <f aca="false">IF(D281="","",ROUND(SQRT(((D281+G281)*O281/100)^2+(J281*(D281+G281)*0.14577)^2),0))</f>
        <v>64</v>
      </c>
      <c r="U281" s="32"/>
    </row>
    <row r="282" customFormat="false" ht="15" hidden="false" customHeight="false" outlineLevel="0" collapsed="false">
      <c r="A282" s="32" t="s">
        <v>444</v>
      </c>
      <c r="B282" s="32" t="s">
        <v>508</v>
      </c>
      <c r="C282" s="32" t="s">
        <v>519</v>
      </c>
      <c r="D282" s="66" t="n">
        <v>438</v>
      </c>
      <c r="E282" s="66"/>
      <c r="F282" s="75" t="str">
        <f aca="false">IF(E282="","",D282-E282)</f>
        <v/>
      </c>
      <c r="G282" s="66" t="n">
        <v>185</v>
      </c>
      <c r="H282" s="66"/>
      <c r="I282" s="75" t="str">
        <f aca="false">IF(H282="","",G282-H282)</f>
        <v/>
      </c>
      <c r="J282" s="47" t="n">
        <f aca="false">IF(OR(D282="",D282+G282=0),"",D282/(D282+G282))</f>
        <v>0.703049759229535</v>
      </c>
      <c r="K282" s="47" t="str">
        <f aca="false">IF(E282="","",E282/(E282+H282))</f>
        <v/>
      </c>
      <c r="L282" s="76" t="str">
        <f aca="false">IF(OR(K282="",J282=""),"",(J282-K282)*100)</f>
        <v/>
      </c>
      <c r="M282" s="36" t="n">
        <v>3.04685455008716</v>
      </c>
      <c r="N282" s="36" t="n">
        <v>1.31829577635135</v>
      </c>
      <c r="O282" s="36" t="n">
        <f aca="false">SQRT(M282^2+N282^2)</f>
        <v>3.31982324880899</v>
      </c>
      <c r="P282" s="47" t="n">
        <f aca="false">IF(J282="","",MAX(0,J282-1.96*O282/100))</f>
        <v>0.637981223552878</v>
      </c>
      <c r="Q282" s="47" t="n">
        <f aca="false">IF(J282="","",MIN(1,J282+1.96*O282/100))</f>
        <v>0.768118294906191</v>
      </c>
      <c r="R282" s="32" t="str">
        <f aca="false">IF(L282="","",IF(ABS(L282)&lt;=O282,"Yes","No"))</f>
        <v/>
      </c>
      <c r="S282" s="32" t="str">
        <f aca="false">IF(L282="","",IF(ABS(L282)&lt;=1.96*O282,"Yes","No"))</f>
        <v/>
      </c>
      <c r="T282" s="66" t="n">
        <f aca="false">IF(D282="","",ROUND(SQRT(((D282+G282)*O282/100)^2+(J282*(D282+G282)*0.14577)^2),0))</f>
        <v>67</v>
      </c>
      <c r="U282" s="32" t="s">
        <v>762</v>
      </c>
    </row>
    <row r="283" customFormat="false" ht="15" hidden="false" customHeight="false" outlineLevel="0" collapsed="false">
      <c r="A283" s="32" t="s">
        <v>444</v>
      </c>
      <c r="B283" s="32" t="s">
        <v>508</v>
      </c>
      <c r="C283" s="32" t="s">
        <v>520</v>
      </c>
      <c r="D283" s="66" t="n">
        <v>954</v>
      </c>
      <c r="E283" s="66" t="n">
        <v>912</v>
      </c>
      <c r="F283" s="75" t="n">
        <f aca="false">IF(E283="","",D283-E283)</f>
        <v>42</v>
      </c>
      <c r="G283" s="66" t="n">
        <v>432</v>
      </c>
      <c r="H283" s="66" t="n">
        <v>445</v>
      </c>
      <c r="I283" s="75" t="n">
        <f aca="false">IF(H283="","",G283-H283)</f>
        <v>-13</v>
      </c>
      <c r="J283" s="47" t="n">
        <f aca="false">IF(OR(D283="",D283+G283=0),"",D283/(D283+G283))</f>
        <v>0.688311688311688</v>
      </c>
      <c r="K283" s="47" t="n">
        <f aca="false">IF(E283="","",E283/(E283+H283))</f>
        <v>0.672070744288873</v>
      </c>
      <c r="L283" s="76" t="n">
        <f aca="false">IF(OR(K283="",J283=""),"",(J283-K283)*100)</f>
        <v>1.62409440228158</v>
      </c>
      <c r="M283" s="36" t="n">
        <v>2.22613714561083</v>
      </c>
      <c r="N283" s="36" t="n">
        <v>1.31829577635135</v>
      </c>
      <c r="O283" s="36" t="n">
        <f aca="false">SQRT(M283^2+N283^2)</f>
        <v>2.58719739196957</v>
      </c>
      <c r="P283" s="47" t="n">
        <f aca="false">IF(J283="","",MAX(0,J283-1.96*O283/100))</f>
        <v>0.637602619429085</v>
      </c>
      <c r="Q283" s="47" t="n">
        <f aca="false">IF(J283="","",MIN(1,J283+1.96*O283/100))</f>
        <v>0.739020757194292</v>
      </c>
      <c r="R283" s="32" t="str">
        <f aca="false">IF(L283="","",IF(ABS(L283)&lt;=O283,"Yes","No"))</f>
        <v>Yes</v>
      </c>
      <c r="S283" s="32" t="str">
        <f aca="false">IF(L283="","",IF(ABS(L283)&lt;=1.96*O283,"Yes","No"))</f>
        <v>Yes</v>
      </c>
      <c r="T283" s="66" t="n">
        <f aca="false">IF(D283="","",ROUND(SQRT(((D283+G283)*O283/100)^2+(J283*(D283+G283)*0.07717)^2),0))</f>
        <v>82</v>
      </c>
      <c r="U283" s="32"/>
    </row>
    <row r="284" customFormat="false" ht="15" hidden="false" customHeight="false" outlineLevel="0" collapsed="false">
      <c r="A284" s="32" t="s">
        <v>444</v>
      </c>
      <c r="B284" s="32" t="s">
        <v>521</v>
      </c>
      <c r="C284" s="32" t="s">
        <v>522</v>
      </c>
      <c r="D284" s="66" t="n">
        <v>1351</v>
      </c>
      <c r="E284" s="66" t="n">
        <v>1361</v>
      </c>
      <c r="F284" s="75" t="n">
        <f aca="false">IF(E284="","",D284-E284)</f>
        <v>-10</v>
      </c>
      <c r="G284" s="66" t="n">
        <v>1454</v>
      </c>
      <c r="H284" s="66" t="n">
        <v>1448</v>
      </c>
      <c r="I284" s="75" t="n">
        <f aca="false">IF(H284="","",G284-H284)</f>
        <v>6</v>
      </c>
      <c r="J284" s="47" t="n">
        <f aca="false">IF(OR(D284="",D284+G284=0),"",D284/(D284+G284))</f>
        <v>0.481639928698752</v>
      </c>
      <c r="K284" s="47" t="n">
        <f aca="false">IF(E284="","",E284/(E284+H284))</f>
        <v>0.484514061943752</v>
      </c>
      <c r="L284" s="76" t="n">
        <f aca="false">IF(OR(K284="",J284=""),"",(J284-K284)*100)</f>
        <v>-0.287413324500002</v>
      </c>
      <c r="M284" s="36" t="n">
        <v>2.22613714561083</v>
      </c>
      <c r="N284" s="36" t="n">
        <v>1.31829577635135</v>
      </c>
      <c r="O284" s="36" t="n">
        <f aca="false">SQRT(M284^2+N284^2)</f>
        <v>2.58719739196957</v>
      </c>
      <c r="P284" s="47" t="n">
        <f aca="false">IF(J284="","",MAX(0,J284-1.96*O284/100))</f>
        <v>0.430930859816149</v>
      </c>
      <c r="Q284" s="47" t="n">
        <f aca="false">IF(J284="","",MIN(1,J284+1.96*O284/100))</f>
        <v>0.532348997581356</v>
      </c>
      <c r="R284" s="32" t="str">
        <f aca="false">IF(L284="","",IF(ABS(L284)&lt;=O284,"Yes","No"))</f>
        <v>Yes</v>
      </c>
      <c r="S284" s="32" t="str">
        <f aca="false">IF(L284="","",IF(ABS(L284)&lt;=1.96*O284,"Yes","No"))</f>
        <v>Yes</v>
      </c>
      <c r="T284" s="66" t="n">
        <f aca="false">IF(D284="","",ROUND(SQRT(((D284+G284)*O284/100)^2+(J284*(D284+G284)*0.07717)^2),0))</f>
        <v>127</v>
      </c>
      <c r="U284" s="32"/>
    </row>
    <row r="285" customFormat="false" ht="15" hidden="false" customHeight="false" outlineLevel="0" collapsed="false">
      <c r="A285" s="32" t="s">
        <v>444</v>
      </c>
      <c r="B285" s="32" t="s">
        <v>521</v>
      </c>
      <c r="C285" s="32" t="s">
        <v>523</v>
      </c>
      <c r="D285" s="66" t="n">
        <v>1580</v>
      </c>
      <c r="E285" s="66" t="n">
        <v>1673</v>
      </c>
      <c r="F285" s="75" t="n">
        <f aca="false">IF(E285="","",D285-E285)</f>
        <v>-93</v>
      </c>
      <c r="G285" s="66" t="n">
        <v>1483</v>
      </c>
      <c r="H285" s="66" t="n">
        <v>1448</v>
      </c>
      <c r="I285" s="75" t="n">
        <f aca="false">IF(H285="","",G285-H285)</f>
        <v>35</v>
      </c>
      <c r="J285" s="47" t="n">
        <f aca="false">IF(OR(D285="",D285+G285=0),"",D285/(D285+G285))</f>
        <v>0.515834149526608</v>
      </c>
      <c r="K285" s="47" t="n">
        <f aca="false">IF(E285="","",E285/(E285+H285))</f>
        <v>0.536046139057994</v>
      </c>
      <c r="L285" s="76" t="n">
        <f aca="false">IF(OR(K285="",J285=""),"",(J285-K285)*100)</f>
        <v>-2.02119895313864</v>
      </c>
      <c r="M285" s="36" t="n">
        <v>2.22613714561083</v>
      </c>
      <c r="N285" s="36" t="n">
        <v>1.31829577635135</v>
      </c>
      <c r="O285" s="36" t="n">
        <f aca="false">SQRT(M285^2+N285^2)</f>
        <v>2.58719739196957</v>
      </c>
      <c r="P285" s="47" t="n">
        <f aca="false">IF(J285="","",MAX(0,J285-1.96*O285/100))</f>
        <v>0.465125080644004</v>
      </c>
      <c r="Q285" s="47" t="n">
        <f aca="false">IF(J285="","",MIN(1,J285+1.96*O285/100))</f>
        <v>0.566543218409212</v>
      </c>
      <c r="R285" s="32" t="str">
        <f aca="false">IF(L285="","",IF(ABS(L285)&lt;=O285,"Yes","No"))</f>
        <v>Yes</v>
      </c>
      <c r="S285" s="32" t="str">
        <f aca="false">IF(L285="","",IF(ABS(L285)&lt;=1.96*O285,"Yes","No"))</f>
        <v>Yes</v>
      </c>
      <c r="T285" s="66" t="n">
        <f aca="false">IF(D285="","",ROUND(SQRT(((D285+G285)*O285/100)^2+(J285*(D285+G285)*0.07717)^2),0))</f>
        <v>145</v>
      </c>
      <c r="U285" s="32"/>
    </row>
    <row r="286" customFormat="false" ht="15" hidden="false" customHeight="false" outlineLevel="0" collapsed="false">
      <c r="A286" s="32" t="s">
        <v>444</v>
      </c>
      <c r="B286" s="32" t="s">
        <v>521</v>
      </c>
      <c r="C286" s="32" t="s">
        <v>524</v>
      </c>
      <c r="D286" s="66" t="n">
        <v>977</v>
      </c>
      <c r="E286" s="66" t="n">
        <v>975</v>
      </c>
      <c r="F286" s="75" t="n">
        <f aca="false">IF(E286="","",D286-E286)</f>
        <v>2</v>
      </c>
      <c r="G286" s="66" t="n">
        <v>880</v>
      </c>
      <c r="H286" s="66" t="n">
        <v>935</v>
      </c>
      <c r="I286" s="75" t="n">
        <f aca="false">IF(H286="","",G286-H286)</f>
        <v>-55</v>
      </c>
      <c r="J286" s="47" t="n">
        <f aca="false">IF(OR(D286="",D286+G286=0),"",D286/(D286+G286))</f>
        <v>0.526117393645665</v>
      </c>
      <c r="K286" s="47" t="n">
        <f aca="false">IF(E286="","",E286/(E286+H286))</f>
        <v>0.510471204188482</v>
      </c>
      <c r="L286" s="76" t="n">
        <f aca="false">IF(OR(K286="",J286=""),"",(J286-K286)*100)</f>
        <v>1.56461894571833</v>
      </c>
      <c r="M286" s="36" t="n">
        <v>2.22613714561083</v>
      </c>
      <c r="N286" s="36" t="n">
        <v>1.31829577635135</v>
      </c>
      <c r="O286" s="36" t="n">
        <f aca="false">SQRT(M286^2+N286^2)</f>
        <v>2.58719739196957</v>
      </c>
      <c r="P286" s="47" t="n">
        <f aca="false">IF(J286="","",MAX(0,J286-1.96*O286/100))</f>
        <v>0.475408324763061</v>
      </c>
      <c r="Q286" s="47" t="n">
        <f aca="false">IF(J286="","",MIN(1,J286+1.96*O286/100))</f>
        <v>0.576826462528269</v>
      </c>
      <c r="R286" s="32" t="str">
        <f aca="false">IF(L286="","",IF(ABS(L286)&lt;=O286,"Yes","No"))</f>
        <v>Yes</v>
      </c>
      <c r="S286" s="32" t="str">
        <f aca="false">IF(L286="","",IF(ABS(L286)&lt;=1.96*O286,"Yes","No"))</f>
        <v>Yes</v>
      </c>
      <c r="T286" s="66" t="n">
        <f aca="false">IF(D286="","",ROUND(SQRT(((D286+G286)*O286/100)^2+(J286*(D286+G286)*0.07717)^2),0))</f>
        <v>89</v>
      </c>
      <c r="U286" s="32"/>
    </row>
    <row r="287" customFormat="false" ht="15" hidden="false" customHeight="false" outlineLevel="0" collapsed="false">
      <c r="A287" s="32" t="s">
        <v>444</v>
      </c>
      <c r="B287" s="32" t="s">
        <v>521</v>
      </c>
      <c r="C287" s="32" t="s">
        <v>525</v>
      </c>
      <c r="D287" s="66" t="n">
        <v>1335</v>
      </c>
      <c r="E287" s="66" t="n">
        <v>1349</v>
      </c>
      <c r="F287" s="75" t="n">
        <f aca="false">IF(E287="","",D287-E287)</f>
        <v>-14</v>
      </c>
      <c r="G287" s="66" t="n">
        <v>1222</v>
      </c>
      <c r="H287" s="66" t="n">
        <v>1196</v>
      </c>
      <c r="I287" s="75" t="n">
        <f aca="false">IF(H287="","",G287-H287)</f>
        <v>26</v>
      </c>
      <c r="J287" s="47" t="n">
        <f aca="false">IF(OR(D287="",D287+G287=0),"",D287/(D287+G287))</f>
        <v>0.522096206491983</v>
      </c>
      <c r="K287" s="47" t="n">
        <f aca="false">IF(E287="","",E287/(E287+H287))</f>
        <v>0.530058939096267</v>
      </c>
      <c r="L287" s="76" t="n">
        <f aca="false">IF(OR(K287="",J287=""),"",(J287-K287)*100)</f>
        <v>-0.796273260428448</v>
      </c>
      <c r="M287" s="36" t="n">
        <v>2.22613714561083</v>
      </c>
      <c r="N287" s="36" t="n">
        <v>1.31829577635135</v>
      </c>
      <c r="O287" s="36" t="n">
        <f aca="false">SQRT(M287^2+N287^2)</f>
        <v>2.58719739196957</v>
      </c>
      <c r="P287" s="47" t="n">
        <f aca="false">IF(J287="","",MAX(0,J287-1.96*O287/100))</f>
        <v>0.471387137609379</v>
      </c>
      <c r="Q287" s="47" t="n">
        <f aca="false">IF(J287="","",MIN(1,J287+1.96*O287/100))</f>
        <v>0.572805275374586</v>
      </c>
      <c r="R287" s="32" t="str">
        <f aca="false">IF(L287="","",IF(ABS(L287)&lt;=O287,"Yes","No"))</f>
        <v>Yes</v>
      </c>
      <c r="S287" s="32" t="str">
        <f aca="false">IF(L287="","",IF(ABS(L287)&lt;=1.96*O287,"Yes","No"))</f>
        <v>Yes</v>
      </c>
      <c r="T287" s="66" t="n">
        <f aca="false">IF(D287="","",ROUND(SQRT(((D287+G287)*O287/100)^2+(J287*(D287+G287)*0.07717)^2),0))</f>
        <v>122</v>
      </c>
      <c r="U287" s="32"/>
    </row>
    <row r="288" customFormat="false" ht="15" hidden="false" customHeight="false" outlineLevel="0" collapsed="false">
      <c r="A288" s="32" t="s">
        <v>444</v>
      </c>
      <c r="B288" s="32" t="s">
        <v>526</v>
      </c>
      <c r="C288" s="32" t="s">
        <v>526</v>
      </c>
      <c r="D288" s="66" t="n">
        <v>746</v>
      </c>
      <c r="E288" s="66" t="n">
        <v>714</v>
      </c>
      <c r="F288" s="75" t="n">
        <f aca="false">IF(E288="","",D288-E288)</f>
        <v>32</v>
      </c>
      <c r="G288" s="66" t="n">
        <v>519</v>
      </c>
      <c r="H288" s="66" t="n">
        <v>484</v>
      </c>
      <c r="I288" s="75" t="n">
        <f aca="false">IF(H288="","",G288-H288)</f>
        <v>35</v>
      </c>
      <c r="J288" s="47" t="n">
        <f aca="false">IF(OR(D288="",D288+G288=0),"",D288/(D288+G288))</f>
        <v>0.589723320158103</v>
      </c>
      <c r="K288" s="47" t="n">
        <f aca="false">IF(E288="","",E288/(E288+H288))</f>
        <v>0.595993322203673</v>
      </c>
      <c r="L288" s="76" t="n">
        <f aca="false">IF(OR(K288="",J288=""),"",(J288-K288)*100)</f>
        <v>-0.627000204556993</v>
      </c>
      <c r="M288" s="36" t="n">
        <v>2.22613714561083</v>
      </c>
      <c r="N288" s="36" t="n">
        <v>1.31829577635135</v>
      </c>
      <c r="O288" s="36" t="n">
        <f aca="false">SQRT(M288^2+N288^2)</f>
        <v>2.58719739196957</v>
      </c>
      <c r="P288" s="47" t="n">
        <f aca="false">IF(J288="","",MAX(0,J288-1.96*O288/100))</f>
        <v>0.539014251275499</v>
      </c>
      <c r="Q288" s="47" t="n">
        <f aca="false">IF(J288="","",MIN(1,J288+1.96*O288/100))</f>
        <v>0.640432389040706</v>
      </c>
      <c r="R288" s="32" t="str">
        <f aca="false">IF(L288="","",IF(ABS(L288)&lt;=O288,"Yes","No"))</f>
        <v>Yes</v>
      </c>
      <c r="S288" s="32" t="str">
        <f aca="false">IF(L288="","",IF(ABS(L288)&lt;=1.96*O288,"Yes","No"))</f>
        <v>Yes</v>
      </c>
      <c r="T288" s="66" t="n">
        <f aca="false">IF(D288="","",ROUND(SQRT(((D288+G288)*O288/100)^2+(J288*(D288+G288)*0.07717)^2),0))</f>
        <v>66</v>
      </c>
      <c r="U288" s="32"/>
    </row>
    <row r="289" customFormat="false" ht="15" hidden="false" customHeight="false" outlineLevel="0" collapsed="false">
      <c r="A289" s="32" t="s">
        <v>444</v>
      </c>
      <c r="B289" s="32" t="s">
        <v>527</v>
      </c>
      <c r="C289" s="32" t="s">
        <v>527</v>
      </c>
      <c r="D289" s="66" t="n">
        <v>104</v>
      </c>
      <c r="E289" s="66" t="n">
        <v>109</v>
      </c>
      <c r="F289" s="75" t="n">
        <f aca="false">IF(E289="","",D289-E289)</f>
        <v>-5</v>
      </c>
      <c r="G289" s="66" t="n">
        <v>101</v>
      </c>
      <c r="H289" s="66" t="n">
        <v>97</v>
      </c>
      <c r="I289" s="75" t="n">
        <f aca="false">IF(H289="","",G289-H289)</f>
        <v>4</v>
      </c>
      <c r="J289" s="47" t="n">
        <f aca="false">IF(OR(D289="",D289+G289=0),"",D289/(D289+G289))</f>
        <v>0.507317073170732</v>
      </c>
      <c r="K289" s="47" t="n">
        <f aca="false">IF(E289="","",E289/(E289+H289))</f>
        <v>0.529126213592233</v>
      </c>
      <c r="L289" s="76" t="n">
        <f aca="false">IF(OR(K289="",J289=""),"",(J289-K289)*100)</f>
        <v>-2.18091404215013</v>
      </c>
      <c r="M289" s="36" t="n">
        <v>3.04685455008716</v>
      </c>
      <c r="N289" s="36" t="n">
        <v>1.31829577635135</v>
      </c>
      <c r="O289" s="36" t="n">
        <f aca="false">SQRT(M289^2+N289^2)</f>
        <v>3.31982324880899</v>
      </c>
      <c r="P289" s="47" t="n">
        <f aca="false">IF(J289="","",MAX(0,J289-1.96*O289/100))</f>
        <v>0.442248537494076</v>
      </c>
      <c r="Q289" s="47" t="n">
        <f aca="false">IF(J289="","",MIN(1,J289+1.96*O289/100))</f>
        <v>0.572385608847388</v>
      </c>
      <c r="R289" s="32" t="str">
        <f aca="false">IF(L289="","",IF(ABS(L289)&lt;=O289,"Yes","No"))</f>
        <v>Yes</v>
      </c>
      <c r="S289" s="32" t="str">
        <f aca="false">IF(L289="","",IF(ABS(L289)&lt;=1.96*O289,"Yes","No"))</f>
        <v>Yes</v>
      </c>
      <c r="T289" s="66" t="n">
        <f aca="false">IF(D289="","",ROUND(SQRT(((D289+G289)*O289/100)^2+(J289*(D289+G289)*0.14577)^2),0))</f>
        <v>17</v>
      </c>
      <c r="U289" s="32"/>
    </row>
    <row r="290" customFormat="false" ht="15" hidden="false" customHeight="false" outlineLevel="0" collapsed="false">
      <c r="A290" s="32" t="s">
        <v>444</v>
      </c>
      <c r="B290" s="32" t="s">
        <v>351</v>
      </c>
      <c r="C290" s="32" t="s">
        <v>528</v>
      </c>
      <c r="D290" s="66" t="n">
        <v>898</v>
      </c>
      <c r="E290" s="66" t="n">
        <v>955</v>
      </c>
      <c r="F290" s="75" t="n">
        <f aca="false">IF(E290="","",D290-E290)</f>
        <v>-57</v>
      </c>
      <c r="G290" s="66" t="n">
        <v>742</v>
      </c>
      <c r="H290" s="66" t="n">
        <v>692</v>
      </c>
      <c r="I290" s="75" t="n">
        <f aca="false">IF(H290="","",G290-H290)</f>
        <v>50</v>
      </c>
      <c r="J290" s="47" t="n">
        <f aca="false">IF(OR(D290="",D290+G290=0),"",D290/(D290+G290))</f>
        <v>0.547560975609756</v>
      </c>
      <c r="K290" s="47" t="n">
        <f aca="false">IF(E290="","",E290/(E290+H290))</f>
        <v>0.579842137219186</v>
      </c>
      <c r="L290" s="76" t="n">
        <f aca="false">IF(OR(K290="",J290=""),"",(J290-K290)*100)</f>
        <v>-3.22811616094303</v>
      </c>
      <c r="M290" s="36" t="n">
        <v>2.22613714561083</v>
      </c>
      <c r="N290" s="36" t="n">
        <v>1.31829577635135</v>
      </c>
      <c r="O290" s="36" t="n">
        <f aca="false">SQRT(M290^2+N290^2)</f>
        <v>2.58719739196957</v>
      </c>
      <c r="P290" s="47" t="n">
        <f aca="false">IF(J290="","",MAX(0,J290-1.96*O290/100))</f>
        <v>0.496851906727153</v>
      </c>
      <c r="Q290" s="47" t="n">
        <f aca="false">IF(J290="","",MIN(1,J290+1.96*O290/100))</f>
        <v>0.59827004449236</v>
      </c>
      <c r="R290" s="32" t="str">
        <f aca="false">IF(L290="","",IF(ABS(L290)&lt;=O290,"Yes","No"))</f>
        <v>No</v>
      </c>
      <c r="S290" s="32" t="str">
        <f aca="false">IF(L290="","",IF(ABS(L290)&lt;=1.96*O290,"Yes","No"))</f>
        <v>Yes</v>
      </c>
      <c r="T290" s="66" t="n">
        <f aca="false">IF(D290="","",ROUND(SQRT(((D290+G290)*O290/100)^2+(J290*(D290+G290)*0.07717)^2),0))</f>
        <v>81</v>
      </c>
      <c r="U290" s="32"/>
    </row>
    <row r="291" customFormat="false" ht="15" hidden="false" customHeight="false" outlineLevel="0" collapsed="false">
      <c r="A291" s="32" t="s">
        <v>444</v>
      </c>
      <c r="B291" s="32" t="s">
        <v>351</v>
      </c>
      <c r="C291" s="32" t="s">
        <v>529</v>
      </c>
      <c r="D291" s="66" t="n">
        <v>848</v>
      </c>
      <c r="E291" s="66" t="n">
        <v>910</v>
      </c>
      <c r="F291" s="75" t="n">
        <f aca="false">IF(E291="","",D291-E291)</f>
        <v>-62</v>
      </c>
      <c r="G291" s="66" t="n">
        <v>776</v>
      </c>
      <c r="H291" s="66" t="n">
        <v>742</v>
      </c>
      <c r="I291" s="75" t="n">
        <f aca="false">IF(H291="","",G291-H291)</f>
        <v>34</v>
      </c>
      <c r="J291" s="47" t="n">
        <f aca="false">IF(OR(D291="",D291+G291=0),"",D291/(D291+G291))</f>
        <v>0.522167487684729</v>
      </c>
      <c r="K291" s="47" t="n">
        <f aca="false">IF(E291="","",E291/(E291+H291))</f>
        <v>0.550847457627119</v>
      </c>
      <c r="L291" s="76" t="n">
        <f aca="false">IF(OR(K291="",J291=""),"",(J291-K291)*100)</f>
        <v>-2.86799699423895</v>
      </c>
      <c r="M291" s="36" t="n">
        <v>2.22613714561083</v>
      </c>
      <c r="N291" s="36" t="n">
        <v>1.31829577635135</v>
      </c>
      <c r="O291" s="36" t="n">
        <f aca="false">SQRT(M291^2+N291^2)</f>
        <v>2.58719739196957</v>
      </c>
      <c r="P291" s="47" t="n">
        <f aca="false">IF(J291="","",MAX(0,J291-1.96*O291/100))</f>
        <v>0.471458418802125</v>
      </c>
      <c r="Q291" s="47" t="n">
        <f aca="false">IF(J291="","",MIN(1,J291+1.96*O291/100))</f>
        <v>0.572876556567333</v>
      </c>
      <c r="R291" s="32" t="str">
        <f aca="false">IF(L291="","",IF(ABS(L291)&lt;=O291,"Yes","No"))</f>
        <v>No</v>
      </c>
      <c r="S291" s="32" t="str">
        <f aca="false">IF(L291="","",IF(ABS(L291)&lt;=1.96*O291,"Yes","No"))</f>
        <v>Yes</v>
      </c>
      <c r="T291" s="66" t="n">
        <f aca="false">IF(D291="","",ROUND(SQRT(((D291+G291)*O291/100)^2+(J291*(D291+G291)*0.07717)^2),0))</f>
        <v>78</v>
      </c>
      <c r="U291" s="32"/>
    </row>
    <row r="292" customFormat="false" ht="15" hidden="false" customHeight="false" outlineLevel="0" collapsed="false">
      <c r="A292" s="32" t="s">
        <v>444</v>
      </c>
      <c r="B292" s="32" t="s">
        <v>351</v>
      </c>
      <c r="C292" s="32" t="s">
        <v>530</v>
      </c>
      <c r="D292" s="66" t="n">
        <v>440</v>
      </c>
      <c r="E292" s="66" t="n">
        <v>446</v>
      </c>
      <c r="F292" s="75" t="n">
        <f aca="false">IF(E292="","",D292-E292)</f>
        <v>-6</v>
      </c>
      <c r="G292" s="66" t="n">
        <v>415</v>
      </c>
      <c r="H292" s="66" t="n">
        <v>410</v>
      </c>
      <c r="I292" s="75" t="n">
        <f aca="false">IF(H292="","",G292-H292)</f>
        <v>5</v>
      </c>
      <c r="J292" s="47" t="n">
        <f aca="false">IF(OR(D292="",D292+G292=0),"",D292/(D292+G292))</f>
        <v>0.514619883040936</v>
      </c>
      <c r="K292" s="47" t="n">
        <f aca="false">IF(E292="","",E292/(E292+H292))</f>
        <v>0.521028037383178</v>
      </c>
      <c r="L292" s="76" t="n">
        <f aca="false">IF(OR(K292="",J292=""),"",(J292-K292)*100)</f>
        <v>-0.640815434224196</v>
      </c>
      <c r="M292" s="36" t="n">
        <v>2.23866533453518</v>
      </c>
      <c r="N292" s="36" t="n">
        <v>1.31829577635135</v>
      </c>
      <c r="O292" s="36" t="n">
        <f aca="false">SQRT(M292^2+N292^2)</f>
        <v>2.59798503344329</v>
      </c>
      <c r="P292" s="47" t="n">
        <f aca="false">IF(J292="","",MAX(0,J292-1.96*O292/100))</f>
        <v>0.463699376385447</v>
      </c>
      <c r="Q292" s="47" t="n">
        <f aca="false">IF(J292="","",MIN(1,J292+1.96*O292/100))</f>
        <v>0.565540389696424</v>
      </c>
      <c r="R292" s="32" t="str">
        <f aca="false">IF(L292="","",IF(ABS(L292)&lt;=O292,"Yes","No"))</f>
        <v>Yes</v>
      </c>
      <c r="S292" s="32" t="str">
        <f aca="false">IF(L292="","",IF(ABS(L292)&lt;=1.96*O292,"Yes","No"))</f>
        <v>Yes</v>
      </c>
      <c r="T292" s="66" t="n">
        <f aca="false">IF(D292="","",ROUND(SQRT(((D292+G292)*O292/100)^2+(J292*(D292+G292)*0.09272)^2),0))</f>
        <v>46</v>
      </c>
      <c r="U292" s="32"/>
    </row>
    <row r="293" customFormat="false" ht="15" hidden="false" customHeight="false" outlineLevel="0" collapsed="false">
      <c r="A293" s="32" t="s">
        <v>444</v>
      </c>
      <c r="B293" s="32" t="s">
        <v>351</v>
      </c>
      <c r="C293" s="32" t="s">
        <v>531</v>
      </c>
      <c r="D293" s="66" t="n">
        <v>721</v>
      </c>
      <c r="E293" s="66" t="n">
        <v>744</v>
      </c>
      <c r="F293" s="75" t="n">
        <f aca="false">IF(E293="","",D293-E293)</f>
        <v>-23</v>
      </c>
      <c r="G293" s="66" t="n">
        <v>716</v>
      </c>
      <c r="H293" s="66" t="n">
        <v>678</v>
      </c>
      <c r="I293" s="75" t="n">
        <f aca="false">IF(H293="","",G293-H293)</f>
        <v>38</v>
      </c>
      <c r="J293" s="47" t="n">
        <f aca="false">IF(OR(D293="",D293+G293=0),"",D293/(D293+G293))</f>
        <v>0.501739735560195</v>
      </c>
      <c r="K293" s="47" t="n">
        <f aca="false">IF(E293="","",E293/(E293+H293))</f>
        <v>0.523206751054852</v>
      </c>
      <c r="L293" s="76" t="n">
        <f aca="false">IF(OR(K293="",J293=""),"",(J293-K293)*100)</f>
        <v>-2.14670154946576</v>
      </c>
      <c r="M293" s="36" t="n">
        <v>2.22613714561083</v>
      </c>
      <c r="N293" s="36" t="n">
        <v>1.31829577635135</v>
      </c>
      <c r="O293" s="36" t="n">
        <f aca="false">SQRT(M293^2+N293^2)</f>
        <v>2.58719739196957</v>
      </c>
      <c r="P293" s="47" t="n">
        <f aca="false">IF(J293="","",MAX(0,J293-1.96*O293/100))</f>
        <v>0.451030666677591</v>
      </c>
      <c r="Q293" s="47" t="n">
        <f aca="false">IF(J293="","",MIN(1,J293+1.96*O293/100))</f>
        <v>0.552448804442798</v>
      </c>
      <c r="R293" s="32" t="str">
        <f aca="false">IF(L293="","",IF(ABS(L293)&lt;=O293,"Yes","No"))</f>
        <v>Yes</v>
      </c>
      <c r="S293" s="32" t="str">
        <f aca="false">IF(L293="","",IF(ABS(L293)&lt;=1.96*O293,"Yes","No"))</f>
        <v>Yes</v>
      </c>
      <c r="T293" s="66" t="n">
        <f aca="false">IF(D293="","",ROUND(SQRT(((D293+G293)*O293/100)^2+(J293*(D293+G293)*0.07717)^2),0))</f>
        <v>67</v>
      </c>
      <c r="U293" s="32"/>
    </row>
    <row r="294" customFormat="false" ht="15" hidden="false" customHeight="false" outlineLevel="0" collapsed="false">
      <c r="A294" s="32" t="s">
        <v>444</v>
      </c>
      <c r="B294" s="32" t="s">
        <v>351</v>
      </c>
      <c r="C294" s="32" t="s">
        <v>532</v>
      </c>
      <c r="D294" s="66" t="n">
        <v>769</v>
      </c>
      <c r="E294" s="66" t="n">
        <v>775</v>
      </c>
      <c r="F294" s="75" t="n">
        <f aca="false">IF(E294="","",D294-E294)</f>
        <v>-6</v>
      </c>
      <c r="G294" s="66" t="n">
        <v>648</v>
      </c>
      <c r="H294" s="66" t="n">
        <v>645</v>
      </c>
      <c r="I294" s="75" t="n">
        <f aca="false">IF(H294="","",G294-H294)</f>
        <v>3</v>
      </c>
      <c r="J294" s="47" t="n">
        <f aca="false">IF(OR(D294="",D294+G294=0),"",D294/(D294+G294))</f>
        <v>0.542695836273818</v>
      </c>
      <c r="K294" s="47" t="n">
        <f aca="false">IF(E294="","",E294/(E294+H294))</f>
        <v>0.545774647887324</v>
      </c>
      <c r="L294" s="76" t="n">
        <f aca="false">IF(OR(K294="",J294=""),"",(J294-K294)*100)</f>
        <v>-0.307881161350609</v>
      </c>
      <c r="M294" s="36" t="n">
        <v>2.22613714561083</v>
      </c>
      <c r="N294" s="36" t="n">
        <v>1.31829577635135</v>
      </c>
      <c r="O294" s="36" t="n">
        <f aca="false">SQRT(M294^2+N294^2)</f>
        <v>2.58719739196957</v>
      </c>
      <c r="P294" s="47" t="n">
        <f aca="false">IF(J294="","",MAX(0,J294-1.96*O294/100))</f>
        <v>0.491986767391214</v>
      </c>
      <c r="Q294" s="47" t="n">
        <f aca="false">IF(J294="","",MIN(1,J294+1.96*O294/100))</f>
        <v>0.593404905156422</v>
      </c>
      <c r="R294" s="32" t="str">
        <f aca="false">IF(L294="","",IF(ABS(L294)&lt;=O294,"Yes","No"))</f>
        <v>Yes</v>
      </c>
      <c r="S294" s="32" t="str">
        <f aca="false">IF(L294="","",IF(ABS(L294)&lt;=1.96*O294,"Yes","No"))</f>
        <v>Yes</v>
      </c>
      <c r="T294" s="66" t="n">
        <f aca="false">IF(D294="","",ROUND(SQRT(((D294+G294)*O294/100)^2+(J294*(D294+G294)*0.07717)^2),0))</f>
        <v>70</v>
      </c>
      <c r="U294" s="32"/>
    </row>
    <row r="295" customFormat="false" ht="15" hidden="false" customHeight="false" outlineLevel="0" collapsed="false">
      <c r="A295" s="32" t="s">
        <v>444</v>
      </c>
      <c r="B295" s="32" t="s">
        <v>351</v>
      </c>
      <c r="C295" s="32" t="s">
        <v>533</v>
      </c>
      <c r="D295" s="66" t="n">
        <v>513</v>
      </c>
      <c r="E295" s="66" t="n">
        <v>511</v>
      </c>
      <c r="F295" s="75" t="n">
        <f aca="false">IF(E295="","",D295-E295)</f>
        <v>2</v>
      </c>
      <c r="G295" s="66" t="n">
        <v>464</v>
      </c>
      <c r="H295" s="66" t="n">
        <v>453</v>
      </c>
      <c r="I295" s="75" t="n">
        <f aca="false">IF(H295="","",G295-H295)</f>
        <v>11</v>
      </c>
      <c r="J295" s="47" t="n">
        <f aca="false">IF(OR(D295="",D295+G295=0),"",D295/(D295+G295))</f>
        <v>0.525076765609007</v>
      </c>
      <c r="K295" s="47" t="n">
        <f aca="false">IF(E295="","",E295/(E295+H295))</f>
        <v>0.530082987551867</v>
      </c>
      <c r="L295" s="76" t="n">
        <f aca="false">IF(OR(K295="",J295=""),"",(J295-K295)*100)</f>
        <v>-0.500622194286005</v>
      </c>
      <c r="M295" s="36" t="n">
        <v>2.23866533453518</v>
      </c>
      <c r="N295" s="36" t="n">
        <v>1.31829577635135</v>
      </c>
      <c r="O295" s="36" t="n">
        <f aca="false">SQRT(M295^2+N295^2)</f>
        <v>2.59798503344329</v>
      </c>
      <c r="P295" s="47" t="n">
        <f aca="false">IF(J295="","",MAX(0,J295-1.96*O295/100))</f>
        <v>0.474156258953519</v>
      </c>
      <c r="Q295" s="47" t="n">
        <f aca="false">IF(J295="","",MIN(1,J295+1.96*O295/100))</f>
        <v>0.575997272264496</v>
      </c>
      <c r="R295" s="32" t="str">
        <f aca="false">IF(L295="","",IF(ABS(L295)&lt;=O295,"Yes","No"))</f>
        <v>Yes</v>
      </c>
      <c r="S295" s="32" t="str">
        <f aca="false">IF(L295="","",IF(ABS(L295)&lt;=1.96*O295,"Yes","No"))</f>
        <v>Yes</v>
      </c>
      <c r="T295" s="66" t="n">
        <f aca="false">IF(D295="","",ROUND(SQRT(((D295+G295)*O295/100)^2+(J295*(D295+G295)*0.09272)^2),0))</f>
        <v>54</v>
      </c>
      <c r="U295" s="32"/>
    </row>
    <row r="296" customFormat="false" ht="15" hidden="false" customHeight="false" outlineLevel="0" collapsed="false">
      <c r="A296" s="32" t="s">
        <v>444</v>
      </c>
      <c r="B296" s="32" t="s">
        <v>534</v>
      </c>
      <c r="C296" s="32" t="s">
        <v>535</v>
      </c>
      <c r="D296" s="66" t="n">
        <v>576</v>
      </c>
      <c r="E296" s="66" t="n">
        <v>553</v>
      </c>
      <c r="F296" s="75" t="n">
        <f aca="false">IF(E296="","",D296-E296)</f>
        <v>23</v>
      </c>
      <c r="G296" s="66" t="n">
        <v>616</v>
      </c>
      <c r="H296" s="66" t="n">
        <v>581</v>
      </c>
      <c r="I296" s="75" t="n">
        <f aca="false">IF(H296="","",G296-H296)</f>
        <v>35</v>
      </c>
      <c r="J296" s="47" t="n">
        <f aca="false">IF(OR(D296="",D296+G296=0),"",D296/(D296+G296))</f>
        <v>0.483221476510067</v>
      </c>
      <c r="K296" s="47" t="n">
        <f aca="false">IF(E296="","",E296/(E296+H296))</f>
        <v>0.487654320987654</v>
      </c>
      <c r="L296" s="76" t="n">
        <f aca="false">IF(OR(K296="",J296=""),"",(J296-K296)*100)</f>
        <v>-0.443284447758718</v>
      </c>
      <c r="M296" s="36" t="n">
        <v>2.22613714561083</v>
      </c>
      <c r="N296" s="36" t="n">
        <v>1.31829577635135</v>
      </c>
      <c r="O296" s="36" t="n">
        <f aca="false">SQRT(M296^2+N296^2)</f>
        <v>2.58719739196957</v>
      </c>
      <c r="P296" s="47" t="n">
        <f aca="false">IF(J296="","",MAX(0,J296-1.96*O296/100))</f>
        <v>0.432512407627464</v>
      </c>
      <c r="Q296" s="47" t="n">
        <f aca="false">IF(J296="","",MIN(1,J296+1.96*O296/100))</f>
        <v>0.533930545392671</v>
      </c>
      <c r="R296" s="32" t="str">
        <f aca="false">IF(L296="","",IF(ABS(L296)&lt;=O296,"Yes","No"))</f>
        <v>Yes</v>
      </c>
      <c r="S296" s="32" t="str">
        <f aca="false">IF(L296="","",IF(ABS(L296)&lt;=1.96*O296,"Yes","No"))</f>
        <v>Yes</v>
      </c>
      <c r="T296" s="66" t="n">
        <f aca="false">IF(D296="","",ROUND(SQRT(((D296+G296)*O296/100)^2+(J296*(D296+G296)*0.07717)^2),0))</f>
        <v>54</v>
      </c>
      <c r="U296" s="32"/>
    </row>
    <row r="297" customFormat="false" ht="15" hidden="false" customHeight="false" outlineLevel="0" collapsed="false">
      <c r="A297" s="32" t="s">
        <v>444</v>
      </c>
      <c r="B297" s="32" t="s">
        <v>534</v>
      </c>
      <c r="C297" s="32" t="s">
        <v>536</v>
      </c>
      <c r="D297" s="66" t="n">
        <v>458</v>
      </c>
      <c r="E297" s="66" t="n">
        <v>473</v>
      </c>
      <c r="F297" s="75" t="n">
        <f aca="false">IF(E297="","",D297-E297)</f>
        <v>-15</v>
      </c>
      <c r="G297" s="66" t="n">
        <v>437</v>
      </c>
      <c r="H297" s="66" t="n">
        <v>465</v>
      </c>
      <c r="I297" s="75" t="n">
        <f aca="false">IF(H297="","",G297-H297)</f>
        <v>-28</v>
      </c>
      <c r="J297" s="47" t="n">
        <f aca="false">IF(OR(D297="",D297+G297=0),"",D297/(D297+G297))</f>
        <v>0.511731843575419</v>
      </c>
      <c r="K297" s="47" t="n">
        <f aca="false">IF(E297="","",E297/(E297+H297))</f>
        <v>0.504264392324094</v>
      </c>
      <c r="L297" s="76" t="n">
        <f aca="false">IF(OR(K297="",J297=""),"",(J297-K297)*100)</f>
        <v>0.74674512513252</v>
      </c>
      <c r="M297" s="36" t="n">
        <v>2.23866533453518</v>
      </c>
      <c r="N297" s="36" t="n">
        <v>1.31829577635135</v>
      </c>
      <c r="O297" s="36" t="n">
        <f aca="false">SQRT(M297^2+N297^2)</f>
        <v>2.59798503344329</v>
      </c>
      <c r="P297" s="47" t="n">
        <f aca="false">IF(J297="","",MAX(0,J297-1.96*O297/100))</f>
        <v>0.460811336919931</v>
      </c>
      <c r="Q297" s="47" t="n">
        <f aca="false">IF(J297="","",MIN(1,J297+1.96*O297/100))</f>
        <v>0.562652350230908</v>
      </c>
      <c r="R297" s="32" t="str">
        <f aca="false">IF(L297="","",IF(ABS(L297)&lt;=O297,"Yes","No"))</f>
        <v>Yes</v>
      </c>
      <c r="S297" s="32" t="str">
        <f aca="false">IF(L297="","",IF(ABS(L297)&lt;=1.96*O297,"Yes","No"))</f>
        <v>Yes</v>
      </c>
      <c r="T297" s="66" t="n">
        <f aca="false">IF(D297="","",ROUND(SQRT(((D297+G297)*O297/100)^2+(J297*(D297+G297)*0.09272)^2),0))</f>
        <v>48</v>
      </c>
      <c r="U297" s="32"/>
    </row>
    <row r="298" customFormat="false" ht="15" hidden="false" customHeight="false" outlineLevel="0" collapsed="false">
      <c r="A298" s="32" t="s">
        <v>444</v>
      </c>
      <c r="B298" s="32" t="s">
        <v>534</v>
      </c>
      <c r="C298" s="32" t="s">
        <v>537</v>
      </c>
      <c r="D298" s="66" t="n">
        <v>670</v>
      </c>
      <c r="E298" s="66" t="n">
        <v>700</v>
      </c>
      <c r="F298" s="75" t="n">
        <f aca="false">IF(E298="","",D298-E298)</f>
        <v>-30</v>
      </c>
      <c r="G298" s="66" t="n">
        <v>602</v>
      </c>
      <c r="H298" s="66" t="n">
        <v>639</v>
      </c>
      <c r="I298" s="75" t="n">
        <f aca="false">IF(H298="","",G298-H298)</f>
        <v>-37</v>
      </c>
      <c r="J298" s="47" t="n">
        <f aca="false">IF(OR(D298="",D298+G298=0),"",D298/(D298+G298))</f>
        <v>0.526729559748428</v>
      </c>
      <c r="K298" s="47" t="n">
        <f aca="false">IF(E298="","",E298/(E298+H298))</f>
        <v>0.522778192681105</v>
      </c>
      <c r="L298" s="76" t="n">
        <f aca="false">IF(OR(K298="",J298=""),"",(J298-K298)*100)</f>
        <v>0.395136706732246</v>
      </c>
      <c r="M298" s="36" t="n">
        <v>2.22613714561083</v>
      </c>
      <c r="N298" s="36" t="n">
        <v>1.31829577635135</v>
      </c>
      <c r="O298" s="36" t="n">
        <f aca="false">SQRT(M298^2+N298^2)</f>
        <v>2.58719739196957</v>
      </c>
      <c r="P298" s="47" t="n">
        <f aca="false">IF(J298="","",MAX(0,J298-1.96*O298/100))</f>
        <v>0.476020490865824</v>
      </c>
      <c r="Q298" s="47" t="n">
        <f aca="false">IF(J298="","",MIN(1,J298+1.96*O298/100))</f>
        <v>0.577438628631031</v>
      </c>
      <c r="R298" s="32" t="str">
        <f aca="false">IF(L298="","",IF(ABS(L298)&lt;=O298,"Yes","No"))</f>
        <v>Yes</v>
      </c>
      <c r="S298" s="32" t="str">
        <f aca="false">IF(L298="","",IF(ABS(L298)&lt;=1.96*O298,"Yes","No"))</f>
        <v>Yes</v>
      </c>
      <c r="T298" s="66" t="n">
        <f aca="false">IF(D298="","",ROUND(SQRT(((D298+G298)*O298/100)^2+(J298*(D298+G298)*0.07717)^2),0))</f>
        <v>61</v>
      </c>
      <c r="U298" s="32"/>
    </row>
    <row r="299" customFormat="false" ht="15" hidden="false" customHeight="false" outlineLevel="0" collapsed="false">
      <c r="A299" s="32" t="s">
        <v>444</v>
      </c>
      <c r="B299" s="32" t="s">
        <v>538</v>
      </c>
      <c r="C299" s="32" t="s">
        <v>539</v>
      </c>
      <c r="D299" s="66" t="n">
        <v>553</v>
      </c>
      <c r="E299" s="66" t="n">
        <v>546</v>
      </c>
      <c r="F299" s="75" t="n">
        <f aca="false">IF(E299="","",D299-E299)</f>
        <v>7</v>
      </c>
      <c r="G299" s="66" t="n">
        <v>1105</v>
      </c>
      <c r="H299" s="66" t="n">
        <v>1089</v>
      </c>
      <c r="I299" s="75" t="n">
        <f aca="false">IF(H299="","",G299-H299)</f>
        <v>16</v>
      </c>
      <c r="J299" s="47" t="n">
        <f aca="false">IF(OR(D299="",D299+G299=0),"",D299/(D299+G299))</f>
        <v>0.333534378769602</v>
      </c>
      <c r="K299" s="47" t="n">
        <f aca="false">IF(E299="","",E299/(E299+H299))</f>
        <v>0.33394495412844</v>
      </c>
      <c r="L299" s="76" t="n">
        <f aca="false">IF(OR(K299="",J299=""),"",(J299-K299)*100)</f>
        <v>-0.0410575358838483</v>
      </c>
      <c r="M299" s="36" t="n">
        <v>2.22613714561083</v>
      </c>
      <c r="N299" s="36" t="n">
        <v>1.31829577635135</v>
      </c>
      <c r="O299" s="36" t="n">
        <f aca="false">SQRT(M299^2+N299^2)</f>
        <v>2.58719739196957</v>
      </c>
      <c r="P299" s="47" t="n">
        <f aca="false">IF(J299="","",MAX(0,J299-1.96*O299/100))</f>
        <v>0.282825309886998</v>
      </c>
      <c r="Q299" s="47" t="n">
        <f aca="false">IF(J299="","",MIN(1,J299+1.96*O299/100))</f>
        <v>0.384243447652206</v>
      </c>
      <c r="R299" s="32" t="str">
        <f aca="false">IF(L299="","",IF(ABS(L299)&lt;=O299,"Yes","No"))</f>
        <v>Yes</v>
      </c>
      <c r="S299" s="32" t="str">
        <f aca="false">IF(L299="","",IF(ABS(L299)&lt;=1.96*O299,"Yes","No"))</f>
        <v>Yes</v>
      </c>
      <c r="T299" s="66" t="n">
        <f aca="false">IF(D299="","",ROUND(SQRT(((D299+G299)*O299/100)^2+(J299*(D299+G299)*0.07717)^2),0))</f>
        <v>61</v>
      </c>
      <c r="U299" s="32"/>
    </row>
    <row r="300" customFormat="false" ht="15" hidden="false" customHeight="false" outlineLevel="0" collapsed="false">
      <c r="A300" s="32" t="s">
        <v>444</v>
      </c>
      <c r="B300" s="32" t="s">
        <v>538</v>
      </c>
      <c r="C300" s="32" t="s">
        <v>540</v>
      </c>
      <c r="D300" s="66" t="n">
        <v>622</v>
      </c>
      <c r="E300" s="66" t="n">
        <v>636</v>
      </c>
      <c r="F300" s="75" t="n">
        <f aca="false">IF(E300="","",D300-E300)</f>
        <v>-14</v>
      </c>
      <c r="G300" s="66" t="n">
        <v>1228</v>
      </c>
      <c r="H300" s="66" t="n">
        <v>1262</v>
      </c>
      <c r="I300" s="75" t="n">
        <f aca="false">IF(H300="","",G300-H300)</f>
        <v>-34</v>
      </c>
      <c r="J300" s="47" t="n">
        <f aca="false">IF(OR(D300="",D300+G300=0),"",D300/(D300+G300))</f>
        <v>0.336216216216216</v>
      </c>
      <c r="K300" s="47" t="n">
        <f aca="false">IF(E300="","",E300/(E300+H300))</f>
        <v>0.33508956796628</v>
      </c>
      <c r="L300" s="76" t="n">
        <f aca="false">IF(OR(K300="",J300=""),"",(J300-K300)*100)</f>
        <v>0.112664824993591</v>
      </c>
      <c r="M300" s="36" t="n">
        <v>2.22613714561083</v>
      </c>
      <c r="N300" s="36" t="n">
        <v>1.31829577635135</v>
      </c>
      <c r="O300" s="36" t="n">
        <f aca="false">SQRT(M300^2+N300^2)</f>
        <v>2.58719739196957</v>
      </c>
      <c r="P300" s="47" t="n">
        <f aca="false">IF(J300="","",MAX(0,J300-1.96*O300/100))</f>
        <v>0.285507147333613</v>
      </c>
      <c r="Q300" s="47" t="n">
        <f aca="false">IF(J300="","",MIN(1,J300+1.96*O300/100))</f>
        <v>0.38692528509882</v>
      </c>
      <c r="R300" s="32" t="str">
        <f aca="false">IF(L300="","",IF(ABS(L300)&lt;=O300,"Yes","No"))</f>
        <v>Yes</v>
      </c>
      <c r="S300" s="32" t="str">
        <f aca="false">IF(L300="","",IF(ABS(L300)&lt;=1.96*O300,"Yes","No"))</f>
        <v>Yes</v>
      </c>
      <c r="T300" s="66" t="n">
        <f aca="false">IF(D300="","",ROUND(SQRT(((D300+G300)*O300/100)^2+(J300*(D300+G300)*0.07717)^2),0))</f>
        <v>68</v>
      </c>
      <c r="U300" s="32"/>
    </row>
    <row r="301" customFormat="false" ht="15" hidden="false" customHeight="false" outlineLevel="0" collapsed="false">
      <c r="A301" s="32" t="s">
        <v>444</v>
      </c>
      <c r="B301" s="32" t="s">
        <v>538</v>
      </c>
      <c r="C301" s="32" t="s">
        <v>541</v>
      </c>
      <c r="D301" s="66" t="n">
        <v>215</v>
      </c>
      <c r="E301" s="66" t="n">
        <v>224</v>
      </c>
      <c r="F301" s="75" t="n">
        <f aca="false">IF(E301="","",D301-E301)</f>
        <v>-9</v>
      </c>
      <c r="G301" s="66" t="n">
        <v>502</v>
      </c>
      <c r="H301" s="66" t="n">
        <v>495</v>
      </c>
      <c r="I301" s="75" t="n">
        <f aca="false">IF(H301="","",G301-H301)</f>
        <v>7</v>
      </c>
      <c r="J301" s="47" t="n">
        <f aca="false">IF(OR(D301="",D301+G301=0),"",D301/(D301+G301))</f>
        <v>0.299860529986053</v>
      </c>
      <c r="K301" s="47" t="n">
        <f aca="false">IF(E301="","",E301/(E301+H301))</f>
        <v>0.311543810848401</v>
      </c>
      <c r="L301" s="76" t="n">
        <f aca="false">IF(OR(K301="",J301=""),"",(J301-K301)*100)</f>
        <v>-1.16832808623475</v>
      </c>
      <c r="M301" s="36" t="n">
        <v>3.04685455008716</v>
      </c>
      <c r="N301" s="36" t="n">
        <v>1.31829577635135</v>
      </c>
      <c r="O301" s="36" t="n">
        <f aca="false">SQRT(M301^2+N301^2)</f>
        <v>3.31982324880899</v>
      </c>
      <c r="P301" s="47" t="n">
        <f aca="false">IF(J301="","",MAX(0,J301-1.96*O301/100))</f>
        <v>0.234791994309397</v>
      </c>
      <c r="Q301" s="47" t="n">
        <f aca="false">IF(J301="","",MIN(1,J301+1.96*O301/100))</f>
        <v>0.364929065662709</v>
      </c>
      <c r="R301" s="32" t="str">
        <f aca="false">IF(L301="","",IF(ABS(L301)&lt;=O301,"Yes","No"))</f>
        <v>Yes</v>
      </c>
      <c r="S301" s="32" t="str">
        <f aca="false">IF(L301="","",IF(ABS(L301)&lt;=1.96*O301,"Yes","No"))</f>
        <v>Yes</v>
      </c>
      <c r="T301" s="66" t="n">
        <f aca="false">IF(D301="","",ROUND(SQRT(((D301+G301)*O301/100)^2+(J301*(D301+G301)*0.14577)^2),0))</f>
        <v>39</v>
      </c>
      <c r="U301" s="32"/>
    </row>
    <row r="302" customFormat="false" ht="15" hidden="false" customHeight="false" outlineLevel="0" collapsed="false">
      <c r="A302" s="32" t="s">
        <v>444</v>
      </c>
      <c r="B302" s="32" t="s">
        <v>538</v>
      </c>
      <c r="C302" s="32" t="s">
        <v>542</v>
      </c>
      <c r="D302" s="66" t="n">
        <v>476</v>
      </c>
      <c r="E302" s="66" t="n">
        <v>478</v>
      </c>
      <c r="F302" s="75" t="n">
        <f aca="false">IF(E302="","",D302-E302)</f>
        <v>-2</v>
      </c>
      <c r="G302" s="66" t="n">
        <v>950</v>
      </c>
      <c r="H302" s="66" t="n">
        <v>948</v>
      </c>
      <c r="I302" s="75" t="n">
        <f aca="false">IF(H302="","",G302-H302)</f>
        <v>2</v>
      </c>
      <c r="J302" s="47" t="n">
        <f aca="false">IF(OR(D302="",D302+G302=0),"",D302/(D302+G302))</f>
        <v>0.333800841514727</v>
      </c>
      <c r="K302" s="47" t="n">
        <f aca="false">IF(E302="","",E302/(E302+H302))</f>
        <v>0.335203366058906</v>
      </c>
      <c r="L302" s="76" t="n">
        <f aca="false">IF(OR(K302="",J302=""),"",(J302-K302)*100)</f>
        <v>-0.140252454417955</v>
      </c>
      <c r="M302" s="36" t="n">
        <v>2.22613714561083</v>
      </c>
      <c r="N302" s="36" t="n">
        <v>1.31829577635135</v>
      </c>
      <c r="O302" s="36" t="n">
        <f aca="false">SQRT(M302^2+N302^2)</f>
        <v>2.58719739196957</v>
      </c>
      <c r="P302" s="47" t="n">
        <f aca="false">IF(J302="","",MAX(0,J302-1.96*O302/100))</f>
        <v>0.283091772632123</v>
      </c>
      <c r="Q302" s="47" t="n">
        <f aca="false">IF(J302="","",MIN(1,J302+1.96*O302/100))</f>
        <v>0.38450991039733</v>
      </c>
      <c r="R302" s="32" t="str">
        <f aca="false">IF(L302="","",IF(ABS(L302)&lt;=O302,"Yes","No"))</f>
        <v>Yes</v>
      </c>
      <c r="S302" s="32" t="str">
        <f aca="false">IF(L302="","",IF(ABS(L302)&lt;=1.96*O302,"Yes","No"))</f>
        <v>Yes</v>
      </c>
      <c r="T302" s="66" t="n">
        <f aca="false">IF(D302="","",ROUND(SQRT(((D302+G302)*O302/100)^2+(J302*(D302+G302)*0.07717)^2),0))</f>
        <v>52</v>
      </c>
      <c r="U302" s="32"/>
    </row>
    <row r="303" customFormat="false" ht="15" hidden="false" customHeight="false" outlineLevel="0" collapsed="false">
      <c r="A303" s="32" t="s">
        <v>444</v>
      </c>
      <c r="B303" s="32" t="s">
        <v>538</v>
      </c>
      <c r="C303" s="32" t="s">
        <v>543</v>
      </c>
      <c r="D303" s="66" t="n">
        <v>333</v>
      </c>
      <c r="E303" s="66" t="n">
        <v>360</v>
      </c>
      <c r="F303" s="75" t="n">
        <f aca="false">IF(E303="","",D303-E303)</f>
        <v>-27</v>
      </c>
      <c r="G303" s="66" t="n">
        <v>665</v>
      </c>
      <c r="H303" s="66" t="n">
        <v>645</v>
      </c>
      <c r="I303" s="75" t="n">
        <f aca="false">IF(H303="","",G303-H303)</f>
        <v>20</v>
      </c>
      <c r="J303" s="47" t="n">
        <f aca="false">IF(OR(D303="",D303+G303=0),"",D303/(D303+G303))</f>
        <v>0.333667334669339</v>
      </c>
      <c r="K303" s="47" t="n">
        <f aca="false">IF(E303="","",E303/(E303+H303))</f>
        <v>0.358208955223881</v>
      </c>
      <c r="L303" s="76" t="n">
        <f aca="false">IF(OR(K303="",J303=""),"",(J303-K303)*100)</f>
        <v>-2.45416205545419</v>
      </c>
      <c r="M303" s="36" t="n">
        <v>2.23866533453518</v>
      </c>
      <c r="N303" s="36" t="n">
        <v>1.31829577635135</v>
      </c>
      <c r="O303" s="36" t="n">
        <f aca="false">SQRT(M303^2+N303^2)</f>
        <v>2.59798503344329</v>
      </c>
      <c r="P303" s="47" t="n">
        <f aca="false">IF(J303="","",MAX(0,J303-1.96*O303/100))</f>
        <v>0.28274682801385</v>
      </c>
      <c r="Q303" s="47" t="n">
        <f aca="false">IF(J303="","",MIN(1,J303+1.96*O303/100))</f>
        <v>0.384587841324827</v>
      </c>
      <c r="R303" s="32" t="str">
        <f aca="false">IF(L303="","",IF(ABS(L303)&lt;=O303,"Yes","No"))</f>
        <v>Yes</v>
      </c>
      <c r="S303" s="32" t="str">
        <f aca="false">IF(L303="","",IF(ABS(L303)&lt;=1.96*O303,"Yes","No"))</f>
        <v>Yes</v>
      </c>
      <c r="T303" s="66" t="n">
        <f aca="false">IF(D303="","",ROUND(SQRT(((D303+G303)*O303/100)^2+(J303*(D303+G303)*0.09272)^2),0))</f>
        <v>40</v>
      </c>
      <c r="U303" s="32"/>
    </row>
    <row r="304" customFormat="false" ht="15" hidden="false" customHeight="false" outlineLevel="0" collapsed="false">
      <c r="A304" s="32" t="s">
        <v>444</v>
      </c>
      <c r="B304" s="32" t="s">
        <v>544</v>
      </c>
      <c r="C304" s="32" t="s">
        <v>545</v>
      </c>
      <c r="D304" s="66" t="n">
        <v>64</v>
      </c>
      <c r="E304" s="66" t="n">
        <v>264</v>
      </c>
      <c r="F304" s="75" t="n">
        <f aca="false">IF(E304="","",D304-E304)</f>
        <v>-200</v>
      </c>
      <c r="G304" s="66" t="n">
        <v>116</v>
      </c>
      <c r="H304" s="66" t="n">
        <v>439</v>
      </c>
      <c r="I304" s="75" t="n">
        <f aca="false">IF(H304="","",G304-H304)</f>
        <v>-323</v>
      </c>
      <c r="J304" s="47" t="n">
        <f aca="false">IF(OR(D304="",D304+G304=0),"",D304/(D304+G304))</f>
        <v>0.355555555555556</v>
      </c>
      <c r="K304" s="47" t="n">
        <f aca="false">IF(E304="","",E304/(E304+H304))</f>
        <v>0.375533428165007</v>
      </c>
      <c r="L304" s="76" t="n">
        <f aca="false">IF(OR(K304="",J304=""),"",(J304-K304)*100)</f>
        <v>-1.99778726094516</v>
      </c>
      <c r="M304" s="36" t="n">
        <v>3.04685455008716</v>
      </c>
      <c r="N304" s="36" t="n">
        <v>1.31829577635135</v>
      </c>
      <c r="O304" s="36" t="n">
        <f aca="false">SQRT(M304^2+N304^2)</f>
        <v>3.31982324880899</v>
      </c>
      <c r="P304" s="47" t="n">
        <f aca="false">IF(J304="","",MAX(0,J304-1.96*O304/100))</f>
        <v>0.290487019878899</v>
      </c>
      <c r="Q304" s="47" t="n">
        <f aca="false">IF(J304="","",MIN(1,J304+1.96*O304/100))</f>
        <v>0.420624091232212</v>
      </c>
      <c r="R304" s="32" t="str">
        <f aca="false">IF(L304="","",IF(ABS(L304)&lt;=O304,"Yes","No"))</f>
        <v>Yes</v>
      </c>
      <c r="S304" s="32" t="str">
        <f aca="false">IF(L304="","",IF(ABS(L304)&lt;=1.96*O304,"Yes","No"))</f>
        <v>Yes</v>
      </c>
      <c r="T304" s="66" t="n">
        <f aca="false">IF(D304="","",ROUND(SQRT(((D304+G304)*O304/100)^2+(J304*(D304+G304)*0.14577)^2),0))</f>
        <v>11</v>
      </c>
      <c r="U304" s="32"/>
    </row>
    <row r="305" customFormat="false" ht="15" hidden="false" customHeight="false" outlineLevel="0" collapsed="false">
      <c r="A305" s="32" t="s">
        <v>444</v>
      </c>
      <c r="B305" s="32" t="s">
        <v>544</v>
      </c>
      <c r="C305" s="32" t="s">
        <v>546</v>
      </c>
      <c r="D305" s="66" t="n">
        <v>367</v>
      </c>
      <c r="E305" s="66" t="n">
        <v>361</v>
      </c>
      <c r="F305" s="75" t="n">
        <f aca="false">IF(E305="","",D305-E305)</f>
        <v>6</v>
      </c>
      <c r="G305" s="66" t="n">
        <v>739</v>
      </c>
      <c r="H305" s="66" t="n">
        <v>775</v>
      </c>
      <c r="I305" s="75" t="n">
        <f aca="false">IF(H305="","",G305-H305)</f>
        <v>-36</v>
      </c>
      <c r="J305" s="47" t="n">
        <f aca="false">IF(OR(D305="",D305+G305=0),"",D305/(D305+G305))</f>
        <v>0.331826401446655</v>
      </c>
      <c r="K305" s="47" t="n">
        <f aca="false">IF(E305="","",E305/(E305+H305))</f>
        <v>0.317781690140845</v>
      </c>
      <c r="L305" s="76" t="n">
        <f aca="false">IF(OR(K305="",J305=""),"",(J305-K305)*100)</f>
        <v>1.40447113058095</v>
      </c>
      <c r="M305" s="36" t="n">
        <v>2.23866533453518</v>
      </c>
      <c r="N305" s="36" t="n">
        <v>1.31829577635135</v>
      </c>
      <c r="O305" s="36" t="n">
        <f aca="false">SQRT(M305^2+N305^2)</f>
        <v>2.59798503344329</v>
      </c>
      <c r="P305" s="47" t="n">
        <f aca="false">IF(J305="","",MAX(0,J305-1.96*O305/100))</f>
        <v>0.280905894791166</v>
      </c>
      <c r="Q305" s="47" t="n">
        <f aca="false">IF(J305="","",MIN(1,J305+1.96*O305/100))</f>
        <v>0.382746908102143</v>
      </c>
      <c r="R305" s="32" t="str">
        <f aca="false">IF(L305="","",IF(ABS(L305)&lt;=O305,"Yes","No"))</f>
        <v>Yes</v>
      </c>
      <c r="S305" s="32" t="str">
        <f aca="false">IF(L305="","",IF(ABS(L305)&lt;=1.96*O305,"Yes","No"))</f>
        <v>Yes</v>
      </c>
      <c r="T305" s="66" t="n">
        <f aca="false">IF(D305="","",ROUND(SQRT(((D305+G305)*O305/100)^2+(J305*(D305+G305)*0.09272)^2),0))</f>
        <v>45</v>
      </c>
      <c r="U305" s="32"/>
    </row>
    <row r="306" customFormat="false" ht="15" hidden="false" customHeight="false" outlineLevel="0" collapsed="false">
      <c r="A306" s="32" t="s">
        <v>444</v>
      </c>
      <c r="B306" s="32" t="s">
        <v>547</v>
      </c>
      <c r="C306" s="32" t="s">
        <v>548</v>
      </c>
      <c r="D306" s="66" t="n">
        <v>1327</v>
      </c>
      <c r="E306" s="66" t="n">
        <v>1441</v>
      </c>
      <c r="F306" s="75" t="n">
        <f aca="false">IF(E306="","",D306-E306)</f>
        <v>-114</v>
      </c>
      <c r="G306" s="66" t="n">
        <v>1815</v>
      </c>
      <c r="H306" s="66" t="n">
        <v>1674</v>
      </c>
      <c r="I306" s="75" t="n">
        <f aca="false">IF(H306="","",G306-H306)</f>
        <v>141</v>
      </c>
      <c r="J306" s="47" t="n">
        <f aca="false">IF(OR(D306="",D306+G306=0),"",D306/(D306+G306))</f>
        <v>0.422342457033736</v>
      </c>
      <c r="K306" s="47" t="n">
        <f aca="false">IF(E306="","",E306/(E306+H306))</f>
        <v>0.462600321027287</v>
      </c>
      <c r="L306" s="76" t="n">
        <f aca="false">IF(OR(K306="",J306=""),"",(J306-K306)*100)</f>
        <v>-4.02578639935509</v>
      </c>
      <c r="M306" s="36" t="n">
        <v>2.22613714561083</v>
      </c>
      <c r="N306" s="36" t="n">
        <v>1.31829577635135</v>
      </c>
      <c r="O306" s="36" t="n">
        <f aca="false">SQRT(M306^2+N306^2)</f>
        <v>2.58719739196957</v>
      </c>
      <c r="P306" s="47" t="n">
        <f aca="false">IF(J306="","",MAX(0,J306-1.96*O306/100))</f>
        <v>0.371633388151133</v>
      </c>
      <c r="Q306" s="47" t="n">
        <f aca="false">IF(J306="","",MIN(1,J306+1.96*O306/100))</f>
        <v>0.47305152591634</v>
      </c>
      <c r="R306" s="32" t="str">
        <f aca="false">IF(L306="","",IF(ABS(L306)&lt;=O306,"Yes","No"))</f>
        <v>No</v>
      </c>
      <c r="S306" s="32" t="str">
        <f aca="false">IF(L306="","",IF(ABS(L306)&lt;=1.96*O306,"Yes","No"))</f>
        <v>Yes</v>
      </c>
      <c r="T306" s="66" t="n">
        <f aca="false">IF(D306="","",ROUND(SQRT(((D306+G306)*O306/100)^2+(J306*(D306+G306)*0.07717)^2),0))</f>
        <v>131</v>
      </c>
      <c r="U306" s="32"/>
    </row>
    <row r="307" customFormat="false" ht="15" hidden="false" customHeight="false" outlineLevel="0" collapsed="false">
      <c r="A307" s="32" t="s">
        <v>444</v>
      </c>
      <c r="B307" s="32" t="s">
        <v>547</v>
      </c>
      <c r="C307" s="32" t="s">
        <v>549</v>
      </c>
      <c r="D307" s="66" t="n">
        <v>580</v>
      </c>
      <c r="E307" s="66" t="n">
        <v>606</v>
      </c>
      <c r="F307" s="75" t="n">
        <f aca="false">IF(E307="","",D307-E307)</f>
        <v>-26</v>
      </c>
      <c r="G307" s="66" t="n">
        <v>834</v>
      </c>
      <c r="H307" s="66" t="n">
        <v>825</v>
      </c>
      <c r="I307" s="75" t="n">
        <f aca="false">IF(H307="","",G307-H307)</f>
        <v>9</v>
      </c>
      <c r="J307" s="47" t="n">
        <f aca="false">IF(OR(D307="",D307+G307=0),"",D307/(D307+G307))</f>
        <v>0.41018387553041</v>
      </c>
      <c r="K307" s="47" t="n">
        <f aca="false">IF(E307="","",E307/(E307+H307))</f>
        <v>0.423480083857442</v>
      </c>
      <c r="L307" s="76" t="n">
        <f aca="false">IF(OR(K307="",J307=""),"",(J307-K307)*100)</f>
        <v>-1.32962083270322</v>
      </c>
      <c r="M307" s="36" t="n">
        <v>2.22613714561083</v>
      </c>
      <c r="N307" s="36" t="n">
        <v>1.31829577635135</v>
      </c>
      <c r="O307" s="36" t="n">
        <f aca="false">SQRT(M307^2+N307^2)</f>
        <v>2.58719739196957</v>
      </c>
      <c r="P307" s="47" t="n">
        <f aca="false">IF(J307="","",MAX(0,J307-1.96*O307/100))</f>
        <v>0.359474806647807</v>
      </c>
      <c r="Q307" s="47" t="n">
        <f aca="false">IF(J307="","",MIN(1,J307+1.96*O307/100))</f>
        <v>0.460892944413014</v>
      </c>
      <c r="R307" s="32" t="str">
        <f aca="false">IF(L307="","",IF(ABS(L307)&lt;=O307,"Yes","No"))</f>
        <v>Yes</v>
      </c>
      <c r="S307" s="32" t="str">
        <f aca="false">IF(L307="","",IF(ABS(L307)&lt;=1.96*O307,"Yes","No"))</f>
        <v>Yes</v>
      </c>
      <c r="T307" s="66" t="n">
        <f aca="false">IF(D307="","",ROUND(SQRT(((D307+G307)*O307/100)^2+(J307*(D307+G307)*0.07717)^2),0))</f>
        <v>58</v>
      </c>
      <c r="U307" s="32"/>
    </row>
    <row r="308" customFormat="false" ht="15" hidden="false" customHeight="false" outlineLevel="0" collapsed="false">
      <c r="A308" s="32" t="s">
        <v>444</v>
      </c>
      <c r="B308" s="32" t="s">
        <v>550</v>
      </c>
      <c r="C308" s="32" t="s">
        <v>551</v>
      </c>
      <c r="D308" s="66" t="n">
        <v>566</v>
      </c>
      <c r="E308" s="66" t="n">
        <v>585</v>
      </c>
      <c r="F308" s="75" t="n">
        <f aca="false">IF(E308="","",D308-E308)</f>
        <v>-19</v>
      </c>
      <c r="G308" s="66" t="n">
        <v>540</v>
      </c>
      <c r="H308" s="66" t="n">
        <v>527</v>
      </c>
      <c r="I308" s="75" t="n">
        <f aca="false">IF(H308="","",G308-H308)</f>
        <v>13</v>
      </c>
      <c r="J308" s="47" t="n">
        <f aca="false">IF(OR(D308="",D308+G308=0),"",D308/(D308+G308))</f>
        <v>0.511754068716094</v>
      </c>
      <c r="K308" s="47" t="n">
        <f aca="false">IF(E308="","",E308/(E308+H308))</f>
        <v>0.526079136690647</v>
      </c>
      <c r="L308" s="76" t="n">
        <f aca="false">IF(OR(K308="",J308=""),"",(J308-K308)*100)</f>
        <v>-1.43250679745534</v>
      </c>
      <c r="M308" s="36" t="n">
        <v>2.23866533453518</v>
      </c>
      <c r="N308" s="36" t="n">
        <v>1.31829577635135</v>
      </c>
      <c r="O308" s="36" t="n">
        <f aca="false">SQRT(M308^2+N308^2)</f>
        <v>2.59798503344329</v>
      </c>
      <c r="P308" s="47" t="n">
        <f aca="false">IF(J308="","",MAX(0,J308-1.96*O308/100))</f>
        <v>0.460833562060606</v>
      </c>
      <c r="Q308" s="47" t="n">
        <f aca="false">IF(J308="","",MIN(1,J308+1.96*O308/100))</f>
        <v>0.562674575371583</v>
      </c>
      <c r="R308" s="32" t="str">
        <f aca="false">IF(L308="","",IF(ABS(L308)&lt;=O308,"Yes","No"))</f>
        <v>Yes</v>
      </c>
      <c r="S308" s="32" t="str">
        <f aca="false">IF(L308="","",IF(ABS(L308)&lt;=1.96*O308,"Yes","No"))</f>
        <v>Yes</v>
      </c>
      <c r="T308" s="66" t="n">
        <f aca="false">IF(D308="","",ROUND(SQRT(((D308+G308)*O308/100)^2+(J308*(D308+G308)*0.09272)^2),0))</f>
        <v>60</v>
      </c>
      <c r="U308" s="32"/>
    </row>
    <row r="309" customFormat="false" ht="15" hidden="false" customHeight="false" outlineLevel="0" collapsed="false">
      <c r="A309" s="32" t="s">
        <v>444</v>
      </c>
      <c r="B309" s="32" t="s">
        <v>550</v>
      </c>
      <c r="C309" s="32" t="s">
        <v>552</v>
      </c>
      <c r="D309" s="66" t="n">
        <v>660</v>
      </c>
      <c r="E309" s="66" t="n">
        <v>639</v>
      </c>
      <c r="F309" s="75" t="n">
        <f aca="false">IF(E309="","",D309-E309)</f>
        <v>21</v>
      </c>
      <c r="G309" s="66" t="n">
        <v>904</v>
      </c>
      <c r="H309" s="66" t="n">
        <v>886</v>
      </c>
      <c r="I309" s="75" t="n">
        <f aca="false">IF(H309="","",G309-H309)</f>
        <v>18</v>
      </c>
      <c r="J309" s="47" t="n">
        <f aca="false">IF(OR(D309="",D309+G309=0),"",D309/(D309+G309))</f>
        <v>0.421994884910486</v>
      </c>
      <c r="K309" s="47" t="n">
        <f aca="false">IF(E309="","",E309/(E309+H309))</f>
        <v>0.419016393442623</v>
      </c>
      <c r="L309" s="76" t="n">
        <f aca="false">IF(OR(K309="",J309=""),"",(J309-K309)*100)</f>
        <v>0.2978491467863</v>
      </c>
      <c r="M309" s="36" t="n">
        <v>2.22613714561083</v>
      </c>
      <c r="N309" s="36" t="n">
        <v>1.31829577635135</v>
      </c>
      <c r="O309" s="36" t="n">
        <f aca="false">SQRT(M309^2+N309^2)</f>
        <v>2.58719739196957</v>
      </c>
      <c r="P309" s="47" t="n">
        <f aca="false">IF(J309="","",MAX(0,J309-1.96*O309/100))</f>
        <v>0.371285816027882</v>
      </c>
      <c r="Q309" s="47" t="n">
        <f aca="false">IF(J309="","",MIN(1,J309+1.96*O309/100))</f>
        <v>0.47270395379309</v>
      </c>
      <c r="R309" s="32" t="str">
        <f aca="false">IF(L309="","",IF(ABS(L309)&lt;=O309,"Yes","No"))</f>
        <v>Yes</v>
      </c>
      <c r="S309" s="32" t="str">
        <f aca="false">IF(L309="","",IF(ABS(L309)&lt;=1.96*O309,"Yes","No"))</f>
        <v>Yes</v>
      </c>
      <c r="T309" s="66" t="n">
        <f aca="false">IF(D309="","",ROUND(SQRT(((D309+G309)*O309/100)^2+(J309*(D309+G309)*0.07717)^2),0))</f>
        <v>65</v>
      </c>
      <c r="U309" s="32"/>
    </row>
    <row r="310" customFormat="false" ht="15" hidden="false" customHeight="false" outlineLevel="0" collapsed="false">
      <c r="A310" s="32" t="s">
        <v>444</v>
      </c>
      <c r="B310" s="32" t="s">
        <v>550</v>
      </c>
      <c r="C310" s="32" t="s">
        <v>553</v>
      </c>
      <c r="D310" s="66" t="n">
        <v>231</v>
      </c>
      <c r="E310" s="66" t="n">
        <v>228</v>
      </c>
      <c r="F310" s="75" t="n">
        <f aca="false">IF(E310="","",D310-E310)</f>
        <v>3</v>
      </c>
      <c r="G310" s="66" t="n">
        <v>306</v>
      </c>
      <c r="H310" s="66" t="n">
        <v>306</v>
      </c>
      <c r="I310" s="75" t="n">
        <f aca="false">IF(H310="","",G310-H310)</f>
        <v>0</v>
      </c>
      <c r="J310" s="47" t="n">
        <f aca="false">IF(OR(D310="",D310+G310=0),"",D310/(D310+G310))</f>
        <v>0.430167597765363</v>
      </c>
      <c r="K310" s="47" t="n">
        <f aca="false">IF(E310="","",E310/(E310+H310))</f>
        <v>0.426966292134831</v>
      </c>
      <c r="L310" s="76" t="n">
        <f aca="false">IF(OR(K310="",J310=""),"",(J310-K310)*100)</f>
        <v>0.320130563053167</v>
      </c>
      <c r="M310" s="36" t="n">
        <v>3.04685455008716</v>
      </c>
      <c r="N310" s="36" t="n">
        <v>1.31829577635135</v>
      </c>
      <c r="O310" s="36" t="n">
        <f aca="false">SQRT(M310^2+N310^2)</f>
        <v>3.31982324880899</v>
      </c>
      <c r="P310" s="47" t="n">
        <f aca="false">IF(J310="","",MAX(0,J310-1.96*O310/100))</f>
        <v>0.365099062088707</v>
      </c>
      <c r="Q310" s="47" t="n">
        <f aca="false">IF(J310="","",MIN(1,J310+1.96*O310/100))</f>
        <v>0.495236133442019</v>
      </c>
      <c r="R310" s="32" t="str">
        <f aca="false">IF(L310="","",IF(ABS(L310)&lt;=O310,"Yes","No"))</f>
        <v>Yes</v>
      </c>
      <c r="S310" s="32" t="str">
        <f aca="false">IF(L310="","",IF(ABS(L310)&lt;=1.96*O310,"Yes","No"))</f>
        <v>Yes</v>
      </c>
      <c r="T310" s="66" t="n">
        <f aca="false">IF(D310="","",ROUND(SQRT(((D310+G310)*O310/100)^2+(J310*(D310+G310)*0.14577)^2),0))</f>
        <v>38</v>
      </c>
      <c r="U310" s="32"/>
    </row>
    <row r="311" customFormat="false" ht="15" hidden="false" customHeight="false" outlineLevel="0" collapsed="false">
      <c r="A311" s="32" t="s">
        <v>444</v>
      </c>
      <c r="B311" s="32" t="s">
        <v>550</v>
      </c>
      <c r="C311" s="32" t="s">
        <v>554</v>
      </c>
      <c r="D311" s="66" t="n">
        <v>478</v>
      </c>
      <c r="E311" s="66" t="n">
        <v>496</v>
      </c>
      <c r="F311" s="75" t="n">
        <f aca="false">IF(E311="","",D311-E311)</f>
        <v>-18</v>
      </c>
      <c r="G311" s="66" t="n">
        <v>453</v>
      </c>
      <c r="H311" s="66" t="n">
        <v>458</v>
      </c>
      <c r="I311" s="75" t="n">
        <f aca="false">IF(H311="","",G311-H311)</f>
        <v>-5</v>
      </c>
      <c r="J311" s="47" t="n">
        <f aca="false">IF(OR(D311="",D311+G311=0),"",D311/(D311+G311))</f>
        <v>0.513426423200859</v>
      </c>
      <c r="K311" s="47" t="n">
        <f aca="false">IF(E311="","",E311/(E311+H311))</f>
        <v>0.519916142557652</v>
      </c>
      <c r="L311" s="76" t="n">
        <f aca="false">IF(OR(K311="",J311=""),"",(J311-K311)*100)</f>
        <v>-0.648971935679266</v>
      </c>
      <c r="M311" s="36" t="n">
        <v>2.23866533453518</v>
      </c>
      <c r="N311" s="36" t="n">
        <v>1.31829577635135</v>
      </c>
      <c r="O311" s="36" t="n">
        <f aca="false">SQRT(M311^2+N311^2)</f>
        <v>2.59798503344329</v>
      </c>
      <c r="P311" s="47" t="n">
        <f aca="false">IF(J311="","",MAX(0,J311-1.96*O311/100))</f>
        <v>0.462505916545371</v>
      </c>
      <c r="Q311" s="47" t="n">
        <f aca="false">IF(J311="","",MIN(1,J311+1.96*O311/100))</f>
        <v>0.564346929856348</v>
      </c>
      <c r="R311" s="32" t="str">
        <f aca="false">IF(L311="","",IF(ABS(L311)&lt;=O311,"Yes","No"))</f>
        <v>Yes</v>
      </c>
      <c r="S311" s="32" t="str">
        <f aca="false">IF(L311="","",IF(ABS(L311)&lt;=1.96*O311,"Yes","No"))</f>
        <v>Yes</v>
      </c>
      <c r="T311" s="66" t="n">
        <f aca="false">IF(D311="","",ROUND(SQRT(((D311+G311)*O311/100)^2+(J311*(D311+G311)*0.09272)^2),0))</f>
        <v>50</v>
      </c>
      <c r="U311" s="32"/>
    </row>
    <row r="312" customFormat="false" ht="15" hidden="false" customHeight="false" outlineLevel="0" collapsed="false">
      <c r="A312" s="32" t="s">
        <v>444</v>
      </c>
      <c r="B312" s="32" t="s">
        <v>550</v>
      </c>
      <c r="C312" s="32" t="s">
        <v>555</v>
      </c>
      <c r="D312" s="66" t="n">
        <v>357</v>
      </c>
      <c r="E312" s="66" t="n">
        <v>356</v>
      </c>
      <c r="F312" s="75" t="n">
        <f aca="false">IF(E312="","",D312-E312)</f>
        <v>1</v>
      </c>
      <c r="G312" s="66" t="n">
        <v>346</v>
      </c>
      <c r="H312" s="66" t="n">
        <v>335</v>
      </c>
      <c r="I312" s="75" t="n">
        <f aca="false">IF(H312="","",G312-H312)</f>
        <v>11</v>
      </c>
      <c r="J312" s="47" t="n">
        <f aca="false">IF(OR(D312="",D312+G312=0),"",D312/(D312+G312))</f>
        <v>0.507823613086771</v>
      </c>
      <c r="K312" s="47" t="n">
        <f aca="false">IF(E312="","",E312/(E312+H312))</f>
        <v>0.515195369030391</v>
      </c>
      <c r="L312" s="76" t="n">
        <f aca="false">IF(OR(K312="",J312=""),"",(J312-K312)*100)</f>
        <v>-0.737175594361983</v>
      </c>
      <c r="M312" s="36" t="n">
        <v>3.04685455008716</v>
      </c>
      <c r="N312" s="36" t="n">
        <v>1.31829577635135</v>
      </c>
      <c r="O312" s="36" t="n">
        <f aca="false">SQRT(M312^2+N312^2)</f>
        <v>3.31982324880899</v>
      </c>
      <c r="P312" s="47" t="n">
        <f aca="false">IF(J312="","",MAX(0,J312-1.96*O312/100))</f>
        <v>0.442755077410115</v>
      </c>
      <c r="Q312" s="47" t="n">
        <f aca="false">IF(J312="","",MIN(1,J312+1.96*O312/100))</f>
        <v>0.572892148763427</v>
      </c>
      <c r="R312" s="32" t="str">
        <f aca="false">IF(L312="","",IF(ABS(L312)&lt;=O312,"Yes","No"))</f>
        <v>Yes</v>
      </c>
      <c r="S312" s="32" t="str">
        <f aca="false">IF(L312="","",IF(ABS(L312)&lt;=1.96*O312,"Yes","No"))</f>
        <v>Yes</v>
      </c>
      <c r="T312" s="66" t="n">
        <f aca="false">IF(D312="","",ROUND(SQRT(((D312+G312)*O312/100)^2+(J312*(D312+G312)*0.14577)^2),0))</f>
        <v>57</v>
      </c>
      <c r="U312" s="32"/>
    </row>
    <row r="313" customFormat="false" ht="15" hidden="false" customHeight="false" outlineLevel="0" collapsed="false">
      <c r="A313" s="32" t="s">
        <v>444</v>
      </c>
      <c r="B313" s="32" t="s">
        <v>550</v>
      </c>
      <c r="C313" s="32" t="s">
        <v>556</v>
      </c>
      <c r="D313" s="66" t="n">
        <v>525</v>
      </c>
      <c r="E313" s="66" t="n">
        <v>553</v>
      </c>
      <c r="F313" s="75" t="n">
        <f aca="false">IF(E313="","",D313-E313)</f>
        <v>-28</v>
      </c>
      <c r="G313" s="66" t="n">
        <v>465</v>
      </c>
      <c r="H313" s="66" t="n">
        <v>445</v>
      </c>
      <c r="I313" s="75" t="n">
        <f aca="false">IF(H313="","",G313-H313)</f>
        <v>20</v>
      </c>
      <c r="J313" s="47" t="n">
        <f aca="false">IF(OR(D313="",D313+G313=0),"",D313/(D313+G313))</f>
        <v>0.53030303030303</v>
      </c>
      <c r="K313" s="47" t="n">
        <f aca="false">IF(E313="","",E313/(E313+H313))</f>
        <v>0.554108216432866</v>
      </c>
      <c r="L313" s="76" t="n">
        <f aca="false">IF(OR(K313="",J313=""),"",(J313-K313)*100)</f>
        <v>-2.38051861298355</v>
      </c>
      <c r="M313" s="36" t="n">
        <v>2.23866533453518</v>
      </c>
      <c r="N313" s="36" t="n">
        <v>1.31829577635135</v>
      </c>
      <c r="O313" s="36" t="n">
        <f aca="false">SQRT(M313^2+N313^2)</f>
        <v>2.59798503344329</v>
      </c>
      <c r="P313" s="47" t="n">
        <f aca="false">IF(J313="","",MAX(0,J313-1.96*O313/100))</f>
        <v>0.479382523647542</v>
      </c>
      <c r="Q313" s="47" t="n">
        <f aca="false">IF(J313="","",MIN(1,J313+1.96*O313/100))</f>
        <v>0.581223536958519</v>
      </c>
      <c r="R313" s="32" t="str">
        <f aca="false">IF(L313="","",IF(ABS(L313)&lt;=O313,"Yes","No"))</f>
        <v>Yes</v>
      </c>
      <c r="S313" s="32" t="str">
        <f aca="false">IF(L313="","",IF(ABS(L313)&lt;=1.96*O313,"Yes","No"))</f>
        <v>Yes</v>
      </c>
      <c r="T313" s="66" t="n">
        <f aca="false">IF(D313="","",ROUND(SQRT(((D313+G313)*O313/100)^2+(J313*(D313+G313)*0.09272)^2),0))</f>
        <v>55</v>
      </c>
      <c r="U313" s="32"/>
    </row>
    <row r="314" customFormat="false" ht="15" hidden="false" customHeight="false" outlineLevel="0" collapsed="false">
      <c r="A314" s="32" t="s">
        <v>444</v>
      </c>
      <c r="B314" s="32" t="s">
        <v>550</v>
      </c>
      <c r="C314" s="32" t="s">
        <v>557</v>
      </c>
      <c r="D314" s="66" t="n">
        <v>171</v>
      </c>
      <c r="E314" s="66" t="n">
        <v>177</v>
      </c>
      <c r="F314" s="75" t="n">
        <f aca="false">IF(E314="","",D314-E314)</f>
        <v>-6</v>
      </c>
      <c r="G314" s="66" t="n">
        <v>243</v>
      </c>
      <c r="H314" s="66" t="n">
        <v>256</v>
      </c>
      <c r="I314" s="75" t="n">
        <f aca="false">IF(H314="","",G314-H314)</f>
        <v>-13</v>
      </c>
      <c r="J314" s="47" t="n">
        <f aca="false">IF(OR(D314="",D314+G314=0),"",D314/(D314+G314))</f>
        <v>0.41304347826087</v>
      </c>
      <c r="K314" s="47" t="n">
        <f aca="false">IF(E314="","",E314/(E314+H314))</f>
        <v>0.408775981524249</v>
      </c>
      <c r="L314" s="76" t="n">
        <f aca="false">IF(OR(K314="",J314=""),"",(J314-K314)*100)</f>
        <v>0.426749673662014</v>
      </c>
      <c r="M314" s="36" t="n">
        <v>3.04685455008716</v>
      </c>
      <c r="N314" s="36" t="n">
        <v>1.31829577635135</v>
      </c>
      <c r="O314" s="36" t="n">
        <f aca="false">SQRT(M314^2+N314^2)</f>
        <v>3.31982324880899</v>
      </c>
      <c r="P314" s="47" t="n">
        <f aca="false">IF(J314="","",MAX(0,J314-1.96*O314/100))</f>
        <v>0.347974942584213</v>
      </c>
      <c r="Q314" s="47" t="n">
        <f aca="false">IF(J314="","",MIN(1,J314+1.96*O314/100))</f>
        <v>0.478112013937526</v>
      </c>
      <c r="R314" s="32" t="str">
        <f aca="false">IF(L314="","",IF(ABS(L314)&lt;=O314,"Yes","No"))</f>
        <v>Yes</v>
      </c>
      <c r="S314" s="32" t="str">
        <f aca="false">IF(L314="","",IF(ABS(L314)&lt;=1.96*O314,"Yes","No"))</f>
        <v>Yes</v>
      </c>
      <c r="T314" s="66" t="n">
        <f aca="false">IF(D314="","",ROUND(SQRT(((D314+G314)*O314/100)^2+(J314*(D314+G314)*0.14577)^2),0))</f>
        <v>28</v>
      </c>
      <c r="U314" s="32"/>
    </row>
    <row r="315" customFormat="false" ht="15" hidden="false" customHeight="false" outlineLevel="0" collapsed="false">
      <c r="A315" s="32" t="s">
        <v>444</v>
      </c>
      <c r="B315" s="32" t="s">
        <v>550</v>
      </c>
      <c r="C315" s="32" t="s">
        <v>558</v>
      </c>
      <c r="D315" s="66" t="n">
        <v>401</v>
      </c>
      <c r="E315" s="66" t="n">
        <v>423</v>
      </c>
      <c r="F315" s="75" t="n">
        <f aca="false">IF(E315="","",D315-E315)</f>
        <v>-22</v>
      </c>
      <c r="G315" s="66" t="n">
        <v>575</v>
      </c>
      <c r="H315" s="66" t="n">
        <v>592</v>
      </c>
      <c r="I315" s="75" t="n">
        <f aca="false">IF(H315="","",G315-H315)</f>
        <v>-17</v>
      </c>
      <c r="J315" s="47" t="n">
        <f aca="false">IF(OR(D315="",D315+G315=0),"",D315/(D315+G315))</f>
        <v>0.410860655737705</v>
      </c>
      <c r="K315" s="47" t="n">
        <f aca="false">IF(E315="","",E315/(E315+H315))</f>
        <v>0.416748768472906</v>
      </c>
      <c r="L315" s="76" t="n">
        <f aca="false">IF(OR(K315="",J315=""),"",(J315-K315)*100)</f>
        <v>-0.588811273520151</v>
      </c>
      <c r="M315" s="36" t="n">
        <v>2.23866533453518</v>
      </c>
      <c r="N315" s="36" t="n">
        <v>1.31829577635135</v>
      </c>
      <c r="O315" s="36" t="n">
        <f aca="false">SQRT(M315^2+N315^2)</f>
        <v>2.59798503344329</v>
      </c>
      <c r="P315" s="47" t="n">
        <f aca="false">IF(J315="","",MAX(0,J315-1.96*O315/100))</f>
        <v>0.359940149082216</v>
      </c>
      <c r="Q315" s="47" t="n">
        <f aca="false">IF(J315="","",MIN(1,J315+1.96*O315/100))</f>
        <v>0.461781162393193</v>
      </c>
      <c r="R315" s="32" t="str">
        <f aca="false">IF(L315="","",IF(ABS(L315)&lt;=O315,"Yes","No"))</f>
        <v>Yes</v>
      </c>
      <c r="S315" s="32" t="str">
        <f aca="false">IF(L315="","",IF(ABS(L315)&lt;=1.96*O315,"Yes","No"))</f>
        <v>Yes</v>
      </c>
      <c r="T315" s="66" t="n">
        <f aca="false">IF(D315="","",ROUND(SQRT(((D315+G315)*O315/100)^2+(J315*(D315+G315)*0.09272)^2),0))</f>
        <v>45</v>
      </c>
      <c r="U315" s="32"/>
    </row>
    <row r="316" customFormat="false" ht="15" hidden="false" customHeight="false" outlineLevel="0" collapsed="false">
      <c r="A316" s="32" t="s">
        <v>444</v>
      </c>
      <c r="B316" s="32" t="s">
        <v>559</v>
      </c>
      <c r="C316" s="32" t="s">
        <v>560</v>
      </c>
      <c r="D316" s="66" t="n">
        <v>384</v>
      </c>
      <c r="E316" s="66" t="n">
        <v>409</v>
      </c>
      <c r="F316" s="75" t="n">
        <f aca="false">IF(E316="","",D316-E316)</f>
        <v>-25</v>
      </c>
      <c r="G316" s="66" t="n">
        <v>777</v>
      </c>
      <c r="H316" s="66" t="n">
        <v>764</v>
      </c>
      <c r="I316" s="75" t="n">
        <f aca="false">IF(H316="","",G316-H316)</f>
        <v>13</v>
      </c>
      <c r="J316" s="47" t="n">
        <f aca="false">IF(OR(D316="",D316+G316=0),"",D316/(D316+G316))</f>
        <v>0.330749354005168</v>
      </c>
      <c r="K316" s="47" t="n">
        <f aca="false">IF(E316="","",E316/(E316+H316))</f>
        <v>0.348678601875533</v>
      </c>
      <c r="L316" s="76" t="n">
        <f aca="false">IF(OR(K316="",J316=""),"",(J316-K316)*100)</f>
        <v>-1.79292478703649</v>
      </c>
      <c r="M316" s="36" t="n">
        <v>2.23866533453518</v>
      </c>
      <c r="N316" s="36" t="n">
        <v>1.31829577635135</v>
      </c>
      <c r="O316" s="36" t="n">
        <f aca="false">SQRT(M316^2+N316^2)</f>
        <v>2.59798503344329</v>
      </c>
      <c r="P316" s="47" t="n">
        <f aca="false">IF(J316="","",MAX(0,J316-1.96*O316/100))</f>
        <v>0.27982884734968</v>
      </c>
      <c r="Q316" s="47" t="n">
        <f aca="false">IF(J316="","",MIN(1,J316+1.96*O316/100))</f>
        <v>0.381669860660656</v>
      </c>
      <c r="R316" s="32" t="str">
        <f aca="false">IF(L316="","",IF(ABS(L316)&lt;=O316,"Yes","No"))</f>
        <v>Yes</v>
      </c>
      <c r="S316" s="32" t="str">
        <f aca="false">IF(L316="","",IF(ABS(L316)&lt;=1.96*O316,"Yes","No"))</f>
        <v>Yes</v>
      </c>
      <c r="T316" s="66" t="n">
        <f aca="false">IF(D316="","",ROUND(SQRT(((D316+G316)*O316/100)^2+(J316*(D316+G316)*0.09272)^2),0))</f>
        <v>47</v>
      </c>
      <c r="U316" s="32"/>
    </row>
    <row r="317" customFormat="false" ht="15" hidden="false" customHeight="false" outlineLevel="0" collapsed="false">
      <c r="A317" s="32" t="s">
        <v>444</v>
      </c>
      <c r="B317" s="32" t="s">
        <v>559</v>
      </c>
      <c r="C317" s="32" t="s">
        <v>561</v>
      </c>
      <c r="D317" s="66" t="n">
        <v>780</v>
      </c>
      <c r="E317" s="66" t="n">
        <v>805</v>
      </c>
      <c r="F317" s="75" t="n">
        <f aca="false">IF(E317="","",D317-E317)</f>
        <v>-25</v>
      </c>
      <c r="G317" s="66" t="n">
        <v>1562</v>
      </c>
      <c r="H317" s="66" t="n">
        <v>1577</v>
      </c>
      <c r="I317" s="75" t="n">
        <f aca="false">IF(H317="","",G317-H317)</f>
        <v>-15</v>
      </c>
      <c r="J317" s="47" t="n">
        <f aca="false">IF(OR(D317="",D317+G317=0),"",D317/(D317+G317))</f>
        <v>0.333048676345004</v>
      </c>
      <c r="K317" s="47" t="n">
        <f aca="false">IF(E317="","",E317/(E317+H317))</f>
        <v>0.337951301427372</v>
      </c>
      <c r="L317" s="76" t="n">
        <f aca="false">IF(OR(K317="",J317=""),"",(J317-K317)*100)</f>
        <v>-0.490262508236766</v>
      </c>
      <c r="M317" s="36" t="n">
        <v>2.22613714561083</v>
      </c>
      <c r="N317" s="36" t="n">
        <v>1.31829577635135</v>
      </c>
      <c r="O317" s="36" t="n">
        <f aca="false">SQRT(M317^2+N317^2)</f>
        <v>2.58719739196957</v>
      </c>
      <c r="P317" s="47" t="n">
        <f aca="false">IF(J317="","",MAX(0,J317-1.96*O317/100))</f>
        <v>0.282339607462401</v>
      </c>
      <c r="Q317" s="47" t="n">
        <f aca="false">IF(J317="","",MIN(1,J317+1.96*O317/100))</f>
        <v>0.383757745227608</v>
      </c>
      <c r="R317" s="32" t="str">
        <f aca="false">IF(L317="","",IF(ABS(L317)&lt;=O317,"Yes","No"))</f>
        <v>Yes</v>
      </c>
      <c r="S317" s="32" t="str">
        <f aca="false">IF(L317="","",IF(ABS(L317)&lt;=1.96*O317,"Yes","No"))</f>
        <v>Yes</v>
      </c>
      <c r="T317" s="66" t="n">
        <f aca="false">IF(D317="","",ROUND(SQRT(((D317+G317)*O317/100)^2+(J317*(D317+G317)*0.07717)^2),0))</f>
        <v>85</v>
      </c>
      <c r="U317" s="32"/>
    </row>
    <row r="318" customFormat="false" ht="15" hidden="false" customHeight="false" outlineLevel="0" collapsed="false">
      <c r="A318" s="32" t="s">
        <v>444</v>
      </c>
      <c r="B318" s="32" t="s">
        <v>559</v>
      </c>
      <c r="C318" s="32" t="s">
        <v>562</v>
      </c>
      <c r="D318" s="66" t="n">
        <v>530</v>
      </c>
      <c r="E318" s="66" t="n">
        <v>547</v>
      </c>
      <c r="F318" s="75" t="n">
        <f aca="false">IF(E318="","",D318-E318)</f>
        <v>-17</v>
      </c>
      <c r="G318" s="66" t="n">
        <v>1151</v>
      </c>
      <c r="H318" s="66" t="n">
        <v>1179</v>
      </c>
      <c r="I318" s="75" t="n">
        <f aca="false">IF(H318="","",G318-H318)</f>
        <v>-28</v>
      </c>
      <c r="J318" s="47" t="n">
        <f aca="false">IF(OR(D318="",D318+G318=0),"",D318/(D318+G318))</f>
        <v>0.315288518738846</v>
      </c>
      <c r="K318" s="47" t="n">
        <f aca="false">IF(E318="","",E318/(E318+H318))</f>
        <v>0.316917728852839</v>
      </c>
      <c r="L318" s="76" t="n">
        <f aca="false">IF(OR(K318="",J318=""),"",(J318-K318)*100)</f>
        <v>-0.162921011399297</v>
      </c>
      <c r="M318" s="36" t="n">
        <v>2.22613714561083</v>
      </c>
      <c r="N318" s="36" t="n">
        <v>1.31829577635135</v>
      </c>
      <c r="O318" s="36" t="n">
        <f aca="false">SQRT(M318^2+N318^2)</f>
        <v>2.58719739196957</v>
      </c>
      <c r="P318" s="47" t="n">
        <f aca="false">IF(J318="","",MAX(0,J318-1.96*O318/100))</f>
        <v>0.264579449856242</v>
      </c>
      <c r="Q318" s="47" t="n">
        <f aca="false">IF(J318="","",MIN(1,J318+1.96*O318/100))</f>
        <v>0.36599758762145</v>
      </c>
      <c r="R318" s="32" t="str">
        <f aca="false">IF(L318="","",IF(ABS(L318)&lt;=O318,"Yes","No"))</f>
        <v>Yes</v>
      </c>
      <c r="S318" s="32" t="str">
        <f aca="false">IF(L318="","",IF(ABS(L318)&lt;=1.96*O318,"Yes","No"))</f>
        <v>Yes</v>
      </c>
      <c r="T318" s="66" t="n">
        <f aca="false">IF(D318="","",ROUND(SQRT(((D318+G318)*O318/100)^2+(J318*(D318+G318)*0.07717)^2),0))</f>
        <v>60</v>
      </c>
      <c r="U318" s="32"/>
    </row>
    <row r="319" customFormat="false" ht="15" hidden="false" customHeight="false" outlineLevel="0" collapsed="false">
      <c r="A319" s="32" t="s">
        <v>444</v>
      </c>
      <c r="B319" s="32" t="s">
        <v>559</v>
      </c>
      <c r="C319" s="32" t="s">
        <v>563</v>
      </c>
      <c r="D319" s="66" t="n">
        <v>249</v>
      </c>
      <c r="E319" s="66" t="n">
        <v>245</v>
      </c>
      <c r="F319" s="75" t="n">
        <f aca="false">IF(E319="","",D319-E319)</f>
        <v>4</v>
      </c>
      <c r="G319" s="66" t="n">
        <v>513</v>
      </c>
      <c r="H319" s="66" t="n">
        <v>537</v>
      </c>
      <c r="I319" s="75" t="n">
        <f aca="false">IF(H319="","",G319-H319)</f>
        <v>-24</v>
      </c>
      <c r="J319" s="47" t="n">
        <f aca="false">IF(OR(D319="",D319+G319=0),"",D319/(D319+G319))</f>
        <v>0.326771653543307</v>
      </c>
      <c r="K319" s="47" t="n">
        <f aca="false">IF(E319="","",E319/(E319+H319))</f>
        <v>0.313299232736573</v>
      </c>
      <c r="L319" s="76" t="n">
        <f aca="false">IF(OR(K319="",J319=""),"",(J319-K319)*100)</f>
        <v>1.34724208067342</v>
      </c>
      <c r="M319" s="36" t="n">
        <v>2.23866533453518</v>
      </c>
      <c r="N319" s="36" t="n">
        <v>1.31829577635135</v>
      </c>
      <c r="O319" s="36" t="n">
        <f aca="false">SQRT(M319^2+N319^2)</f>
        <v>2.59798503344329</v>
      </c>
      <c r="P319" s="47" t="n">
        <f aca="false">IF(J319="","",MAX(0,J319-1.96*O319/100))</f>
        <v>0.275851146887819</v>
      </c>
      <c r="Q319" s="47" t="n">
        <f aca="false">IF(J319="","",MIN(1,J319+1.96*O319/100))</f>
        <v>0.377692160198796</v>
      </c>
      <c r="R319" s="32" t="str">
        <f aca="false">IF(L319="","",IF(ABS(L319)&lt;=O319,"Yes","No"))</f>
        <v>Yes</v>
      </c>
      <c r="S319" s="32" t="str">
        <f aca="false">IF(L319="","",IF(ABS(L319)&lt;=1.96*O319,"Yes","No"))</f>
        <v>Yes</v>
      </c>
      <c r="T319" s="66" t="n">
        <f aca="false">IF(D319="","",ROUND(SQRT(((D319+G319)*O319/100)^2+(J319*(D319+G319)*0.09272)^2),0))</f>
        <v>30</v>
      </c>
      <c r="U319" s="32"/>
    </row>
    <row r="320" customFormat="false" ht="15" hidden="false" customHeight="false" outlineLevel="0" collapsed="false">
      <c r="A320" s="32" t="s">
        <v>444</v>
      </c>
      <c r="B320" s="32" t="s">
        <v>564</v>
      </c>
      <c r="C320" s="32" t="s">
        <v>565</v>
      </c>
      <c r="D320" s="66" t="n">
        <v>553</v>
      </c>
      <c r="E320" s="66" t="n">
        <v>601</v>
      </c>
      <c r="F320" s="75" t="n">
        <f aca="false">IF(E320="","",D320-E320)</f>
        <v>-48</v>
      </c>
      <c r="G320" s="66" t="n">
        <v>626</v>
      </c>
      <c r="H320" s="66" t="n">
        <v>605</v>
      </c>
      <c r="I320" s="75" t="n">
        <f aca="false">IF(H320="","",G320-H320)</f>
        <v>21</v>
      </c>
      <c r="J320" s="47" t="n">
        <f aca="false">IF(OR(D320="",D320+G320=0),"",D320/(D320+G320))</f>
        <v>0.469041560644614</v>
      </c>
      <c r="K320" s="47" t="n">
        <f aca="false">IF(E320="","",E320/(E320+H320))</f>
        <v>0.498341625207297</v>
      </c>
      <c r="L320" s="76" t="n">
        <f aca="false">IF(OR(K320="",J320=""),"",(J320-K320)*100)</f>
        <v>-2.93000645626828</v>
      </c>
      <c r="M320" s="36" t="n">
        <v>2.22613714561083</v>
      </c>
      <c r="N320" s="36" t="n">
        <v>1.31829577635135</v>
      </c>
      <c r="O320" s="36" t="n">
        <f aca="false">SQRT(M320^2+N320^2)</f>
        <v>2.58719739196957</v>
      </c>
      <c r="P320" s="47" t="n">
        <f aca="false">IF(J320="","",MAX(0,J320-1.96*O320/100))</f>
        <v>0.41833249176201</v>
      </c>
      <c r="Q320" s="47" t="n">
        <f aca="false">IF(J320="","",MIN(1,J320+1.96*O320/100))</f>
        <v>0.519750629527218</v>
      </c>
      <c r="R320" s="32" t="str">
        <f aca="false">IF(L320="","",IF(ABS(L320)&lt;=O320,"Yes","No"))</f>
        <v>No</v>
      </c>
      <c r="S320" s="32" t="str">
        <f aca="false">IF(L320="","",IF(ABS(L320)&lt;=1.96*O320,"Yes","No"))</f>
        <v>Yes</v>
      </c>
      <c r="T320" s="66" t="n">
        <f aca="false">IF(D320="","",ROUND(SQRT(((D320+G320)*O320/100)^2+(J320*(D320+G320)*0.07717)^2),0))</f>
        <v>52</v>
      </c>
      <c r="U320" s="32"/>
    </row>
    <row r="321" customFormat="false" ht="15" hidden="false" customHeight="false" outlineLevel="0" collapsed="false">
      <c r="A321" s="32" t="s">
        <v>444</v>
      </c>
      <c r="B321" s="32" t="s">
        <v>564</v>
      </c>
      <c r="C321" s="32" t="s">
        <v>566</v>
      </c>
      <c r="D321" s="66" t="n">
        <v>507</v>
      </c>
      <c r="E321" s="66" t="n">
        <v>523</v>
      </c>
      <c r="F321" s="75" t="n">
        <f aca="false">IF(E321="","",D321-E321)</f>
        <v>-16</v>
      </c>
      <c r="G321" s="66" t="n">
        <v>498</v>
      </c>
      <c r="H321" s="66" t="n">
        <v>542</v>
      </c>
      <c r="I321" s="75" t="n">
        <f aca="false">IF(H321="","",G321-H321)</f>
        <v>-44</v>
      </c>
      <c r="J321" s="47" t="n">
        <f aca="false">IF(OR(D321="",D321+G321=0),"",D321/(D321+G321))</f>
        <v>0.504477611940299</v>
      </c>
      <c r="K321" s="47" t="n">
        <f aca="false">IF(E321="","",E321/(E321+H321))</f>
        <v>0.491079812206573</v>
      </c>
      <c r="L321" s="76" t="n">
        <f aca="false">IF(OR(K321="",J321=""),"",(J321-K321)*100)</f>
        <v>1.33977997337257</v>
      </c>
      <c r="M321" s="36" t="n">
        <v>2.23866533453518</v>
      </c>
      <c r="N321" s="36" t="n">
        <v>1.31829577635135</v>
      </c>
      <c r="O321" s="36" t="n">
        <f aca="false">SQRT(M321^2+N321^2)</f>
        <v>2.59798503344329</v>
      </c>
      <c r="P321" s="47" t="n">
        <f aca="false">IF(J321="","",MAX(0,J321-1.96*O321/100))</f>
        <v>0.45355710528481</v>
      </c>
      <c r="Q321" s="47" t="n">
        <f aca="false">IF(J321="","",MIN(1,J321+1.96*O321/100))</f>
        <v>0.555398118595787</v>
      </c>
      <c r="R321" s="32" t="str">
        <f aca="false">IF(L321="","",IF(ABS(L321)&lt;=O321,"Yes","No"))</f>
        <v>Yes</v>
      </c>
      <c r="S321" s="32" t="str">
        <f aca="false">IF(L321="","",IF(ABS(L321)&lt;=1.96*O321,"Yes","No"))</f>
        <v>Yes</v>
      </c>
      <c r="T321" s="66" t="n">
        <f aca="false">IF(D321="","",ROUND(SQRT(((D321+G321)*O321/100)^2+(J321*(D321+G321)*0.09272)^2),0))</f>
        <v>54</v>
      </c>
      <c r="U321" s="32"/>
    </row>
    <row r="322" customFormat="false" ht="15" hidden="false" customHeight="false" outlineLevel="0" collapsed="false">
      <c r="A322" s="32" t="s">
        <v>444</v>
      </c>
      <c r="B322" s="32" t="s">
        <v>564</v>
      </c>
      <c r="C322" s="32" t="s">
        <v>567</v>
      </c>
      <c r="D322" s="66" t="n">
        <v>473</v>
      </c>
      <c r="E322" s="66" t="n">
        <v>472</v>
      </c>
      <c r="F322" s="75" t="n">
        <f aca="false">IF(E322="","",D322-E322)</f>
        <v>1</v>
      </c>
      <c r="G322" s="66" t="n">
        <v>509</v>
      </c>
      <c r="H322" s="66" t="n">
        <v>517</v>
      </c>
      <c r="I322" s="75" t="n">
        <f aca="false">IF(H322="","",G322-H322)</f>
        <v>-8</v>
      </c>
      <c r="J322" s="47" t="n">
        <f aca="false">IF(OR(D322="",D322+G322=0),"",D322/(D322+G322))</f>
        <v>0.481670061099796</v>
      </c>
      <c r="K322" s="47" t="n">
        <f aca="false">IF(E322="","",E322/(E322+H322))</f>
        <v>0.477249747219414</v>
      </c>
      <c r="L322" s="76" t="n">
        <f aca="false">IF(OR(K322="",J322=""),"",(J322-K322)*100)</f>
        <v>0.442031388038278</v>
      </c>
      <c r="M322" s="36" t="n">
        <v>2.23866533453518</v>
      </c>
      <c r="N322" s="36" t="n">
        <v>1.31829577635135</v>
      </c>
      <c r="O322" s="36" t="n">
        <f aca="false">SQRT(M322^2+N322^2)</f>
        <v>2.59798503344329</v>
      </c>
      <c r="P322" s="47" t="n">
        <f aca="false">IF(J322="","",MAX(0,J322-1.96*O322/100))</f>
        <v>0.430749554444308</v>
      </c>
      <c r="Q322" s="47" t="n">
        <f aca="false">IF(J322="","",MIN(1,J322+1.96*O322/100))</f>
        <v>0.532590567755285</v>
      </c>
      <c r="R322" s="32" t="str">
        <f aca="false">IF(L322="","",IF(ABS(L322)&lt;=O322,"Yes","No"))</f>
        <v>Yes</v>
      </c>
      <c r="S322" s="32" t="str">
        <f aca="false">IF(L322="","",IF(ABS(L322)&lt;=1.96*O322,"Yes","No"))</f>
        <v>Yes</v>
      </c>
      <c r="T322" s="66" t="n">
        <f aca="false">IF(D322="","",ROUND(SQRT(((D322+G322)*O322/100)^2+(J322*(D322+G322)*0.09272)^2),0))</f>
        <v>51</v>
      </c>
      <c r="U322" s="32"/>
    </row>
    <row r="323" customFormat="false" ht="15" hidden="false" customHeight="false" outlineLevel="0" collapsed="false">
      <c r="A323" s="32" t="s">
        <v>444</v>
      </c>
      <c r="B323" s="32" t="s">
        <v>568</v>
      </c>
      <c r="C323" s="32" t="s">
        <v>569</v>
      </c>
      <c r="D323" s="66" t="n">
        <v>235</v>
      </c>
      <c r="E323" s="66" t="n">
        <v>222</v>
      </c>
      <c r="F323" s="75" t="n">
        <f aca="false">IF(E323="","",D323-E323)</f>
        <v>13</v>
      </c>
      <c r="G323" s="66" t="n">
        <v>294</v>
      </c>
      <c r="H323" s="66" t="n">
        <v>276</v>
      </c>
      <c r="I323" s="75" t="n">
        <f aca="false">IF(H323="","",G323-H323)</f>
        <v>18</v>
      </c>
      <c r="J323" s="47" t="n">
        <f aca="false">IF(OR(D323="",D323+G323=0),"",D323/(D323+G323))</f>
        <v>0.444234404536862</v>
      </c>
      <c r="K323" s="47" t="n">
        <f aca="false">IF(E323="","",E323/(E323+H323))</f>
        <v>0.445783132530121</v>
      </c>
      <c r="L323" s="76" t="n">
        <f aca="false">IF(OR(K323="",J323=""),"",(J323-K323)*100)</f>
        <v>-0.154872799325845</v>
      </c>
      <c r="M323" s="36" t="n">
        <v>3.04685455008716</v>
      </c>
      <c r="N323" s="36" t="n">
        <v>1.31829577635135</v>
      </c>
      <c r="O323" s="36" t="n">
        <f aca="false">SQRT(M323^2+N323^2)</f>
        <v>3.31982324880899</v>
      </c>
      <c r="P323" s="47" t="n">
        <f aca="false">IF(J323="","",MAX(0,J323-1.96*O323/100))</f>
        <v>0.379165868860206</v>
      </c>
      <c r="Q323" s="47" t="n">
        <f aca="false">IF(J323="","",MIN(1,J323+1.96*O323/100))</f>
        <v>0.509302940213518</v>
      </c>
      <c r="R323" s="32" t="str">
        <f aca="false">IF(L323="","",IF(ABS(L323)&lt;=O323,"Yes","No"))</f>
        <v>Yes</v>
      </c>
      <c r="S323" s="32" t="str">
        <f aca="false">IF(L323="","",IF(ABS(L323)&lt;=1.96*O323,"Yes","No"))</f>
        <v>Yes</v>
      </c>
      <c r="T323" s="66" t="n">
        <f aca="false">IF(D323="","",ROUND(SQRT(((D323+G323)*O323/100)^2+(J323*(D323+G323)*0.14577)^2),0))</f>
        <v>38</v>
      </c>
      <c r="U323" s="32"/>
    </row>
    <row r="324" customFormat="false" ht="15" hidden="false" customHeight="false" outlineLevel="0" collapsed="false">
      <c r="A324" s="32" t="s">
        <v>444</v>
      </c>
      <c r="B324" s="32" t="s">
        <v>568</v>
      </c>
      <c r="C324" s="32" t="s">
        <v>570</v>
      </c>
      <c r="D324" s="66" t="n">
        <v>604</v>
      </c>
      <c r="E324" s="66" t="n">
        <v>625</v>
      </c>
      <c r="F324" s="75" t="n">
        <f aca="false">IF(E324="","",D324-E324)</f>
        <v>-21</v>
      </c>
      <c r="G324" s="66" t="n">
        <v>645</v>
      </c>
      <c r="H324" s="66" t="n">
        <v>613</v>
      </c>
      <c r="I324" s="75" t="n">
        <f aca="false">IF(H324="","",G324-H324)</f>
        <v>32</v>
      </c>
      <c r="J324" s="47" t="n">
        <f aca="false">IF(OR(D324="",D324+G324=0),"",D324/(D324+G324))</f>
        <v>0.483586869495597</v>
      </c>
      <c r="K324" s="47" t="n">
        <f aca="false">IF(E324="","",E324/(E324+H324))</f>
        <v>0.504846526655897</v>
      </c>
      <c r="L324" s="76" t="n">
        <f aca="false">IF(OR(K324="",J324=""),"",(J324-K324)*100)</f>
        <v>-2.12596571603001</v>
      </c>
      <c r="M324" s="36" t="n">
        <v>2.22613714561083</v>
      </c>
      <c r="N324" s="36" t="n">
        <v>1.31829577635135</v>
      </c>
      <c r="O324" s="36" t="n">
        <f aca="false">SQRT(M324^2+N324^2)</f>
        <v>2.58719739196957</v>
      </c>
      <c r="P324" s="47" t="n">
        <f aca="false">IF(J324="","",MAX(0,J324-1.96*O324/100))</f>
        <v>0.432877800612993</v>
      </c>
      <c r="Q324" s="47" t="n">
        <f aca="false">IF(J324="","",MIN(1,J324+1.96*O324/100))</f>
        <v>0.5342959383782</v>
      </c>
      <c r="R324" s="32" t="str">
        <f aca="false">IF(L324="","",IF(ABS(L324)&lt;=O324,"Yes","No"))</f>
        <v>Yes</v>
      </c>
      <c r="S324" s="32" t="str">
        <f aca="false">IF(L324="","",IF(ABS(L324)&lt;=1.96*O324,"Yes","No"))</f>
        <v>Yes</v>
      </c>
      <c r="T324" s="66" t="n">
        <f aca="false">IF(D324="","",ROUND(SQRT(((D324+G324)*O324/100)^2+(J324*(D324+G324)*0.07717)^2),0))</f>
        <v>57</v>
      </c>
      <c r="U324" s="32"/>
    </row>
    <row r="325" customFormat="false" ht="15" hidden="false" customHeight="false" outlineLevel="0" collapsed="false">
      <c r="A325" s="32" t="s">
        <v>444</v>
      </c>
      <c r="B325" s="32" t="s">
        <v>571</v>
      </c>
      <c r="C325" s="32" t="s">
        <v>572</v>
      </c>
      <c r="D325" s="66" t="n">
        <v>660</v>
      </c>
      <c r="E325" s="66" t="n">
        <v>628</v>
      </c>
      <c r="F325" s="75" t="n">
        <f aca="false">IF(E325="","",D325-E325)</f>
        <v>32</v>
      </c>
      <c r="G325" s="66" t="n">
        <v>738</v>
      </c>
      <c r="H325" s="66" t="n">
        <v>719</v>
      </c>
      <c r="I325" s="75" t="n">
        <f aca="false">IF(H325="","",G325-H325)</f>
        <v>19</v>
      </c>
      <c r="J325" s="47" t="n">
        <f aca="false">IF(OR(D325="",D325+G325=0),"",D325/(D325+G325))</f>
        <v>0.472103004291846</v>
      </c>
      <c r="K325" s="47" t="n">
        <f aca="false">IF(E325="","",E325/(E325+H325))</f>
        <v>0.466221232368226</v>
      </c>
      <c r="L325" s="76" t="n">
        <f aca="false">IF(OR(K325="",J325=""),"",(J325-K325)*100)</f>
        <v>0.588177192361977</v>
      </c>
      <c r="M325" s="36" t="n">
        <v>2.22613714561083</v>
      </c>
      <c r="N325" s="36" t="n">
        <v>1.31829577635135</v>
      </c>
      <c r="O325" s="36" t="n">
        <f aca="false">SQRT(M325^2+N325^2)</f>
        <v>2.58719739196957</v>
      </c>
      <c r="P325" s="47" t="n">
        <f aca="false">IF(J325="","",MAX(0,J325-1.96*O325/100))</f>
        <v>0.421393935409242</v>
      </c>
      <c r="Q325" s="47" t="n">
        <f aca="false">IF(J325="","",MIN(1,J325+1.96*O325/100))</f>
        <v>0.522812073174449</v>
      </c>
      <c r="R325" s="32" t="str">
        <f aca="false">IF(L325="","",IF(ABS(L325)&lt;=O325,"Yes","No"))</f>
        <v>Yes</v>
      </c>
      <c r="S325" s="32" t="str">
        <f aca="false">IF(L325="","",IF(ABS(L325)&lt;=1.96*O325,"Yes","No"))</f>
        <v>Yes</v>
      </c>
      <c r="T325" s="66" t="n">
        <f aca="false">IF(D325="","",ROUND(SQRT(((D325+G325)*O325/100)^2+(J325*(D325+G325)*0.07717)^2),0))</f>
        <v>62</v>
      </c>
      <c r="U325" s="32"/>
    </row>
    <row r="326" customFormat="false" ht="15" hidden="false" customHeight="false" outlineLevel="0" collapsed="false">
      <c r="A326" s="32" t="s">
        <v>444</v>
      </c>
      <c r="B326" s="32" t="s">
        <v>571</v>
      </c>
      <c r="C326" s="32" t="s">
        <v>573</v>
      </c>
      <c r="D326" s="66" t="n">
        <v>582</v>
      </c>
      <c r="E326" s="66" t="n">
        <v>588</v>
      </c>
      <c r="F326" s="75" t="n">
        <f aca="false">IF(E326="","",D326-E326)</f>
        <v>-6</v>
      </c>
      <c r="G326" s="66" t="n">
        <v>629</v>
      </c>
      <c r="H326" s="66" t="n">
        <v>628</v>
      </c>
      <c r="I326" s="75" t="n">
        <f aca="false">IF(H326="","",G326-H326)</f>
        <v>1</v>
      </c>
      <c r="J326" s="47" t="n">
        <f aca="false">IF(OR(D326="",D326+G326=0),"",D326/(D326+G326))</f>
        <v>0.480594549958712</v>
      </c>
      <c r="K326" s="47" t="n">
        <f aca="false">IF(E326="","",E326/(E326+H326))</f>
        <v>0.483552631578947</v>
      </c>
      <c r="L326" s="76" t="n">
        <f aca="false">IF(OR(K326="",J326=""),"",(J326-K326)*100)</f>
        <v>-0.295808162023553</v>
      </c>
      <c r="M326" s="36" t="n">
        <v>2.22613714561083</v>
      </c>
      <c r="N326" s="36" t="n">
        <v>1.31829577635135</v>
      </c>
      <c r="O326" s="36" t="n">
        <f aca="false">SQRT(M326^2+N326^2)</f>
        <v>2.58719739196957</v>
      </c>
      <c r="P326" s="47" t="n">
        <f aca="false">IF(J326="","",MAX(0,J326-1.96*O326/100))</f>
        <v>0.429885481076108</v>
      </c>
      <c r="Q326" s="47" t="n">
        <f aca="false">IF(J326="","",MIN(1,J326+1.96*O326/100))</f>
        <v>0.531303618841315</v>
      </c>
      <c r="R326" s="32" t="str">
        <f aca="false">IF(L326="","",IF(ABS(L326)&lt;=O326,"Yes","No"))</f>
        <v>Yes</v>
      </c>
      <c r="S326" s="32" t="str">
        <f aca="false">IF(L326="","",IF(ABS(L326)&lt;=1.96*O326,"Yes","No"))</f>
        <v>Yes</v>
      </c>
      <c r="T326" s="66" t="n">
        <f aca="false">IF(D326="","",ROUND(SQRT(((D326+G326)*O326/100)^2+(J326*(D326+G326)*0.07717)^2),0))</f>
        <v>55</v>
      </c>
      <c r="U326" s="32"/>
    </row>
    <row r="327" customFormat="false" ht="15" hidden="false" customHeight="false" outlineLevel="0" collapsed="false">
      <c r="A327" s="32" t="s">
        <v>444</v>
      </c>
      <c r="B327" s="32" t="s">
        <v>571</v>
      </c>
      <c r="C327" s="32" t="s">
        <v>574</v>
      </c>
      <c r="D327" s="66" t="n">
        <v>1196</v>
      </c>
      <c r="E327" s="66" t="n">
        <v>1120</v>
      </c>
      <c r="F327" s="75" t="n">
        <f aca="false">IF(E327="","",D327-E327)</f>
        <v>76</v>
      </c>
      <c r="G327" s="66" t="n">
        <v>1341</v>
      </c>
      <c r="H327" s="66" t="n">
        <v>1352</v>
      </c>
      <c r="I327" s="75" t="n">
        <f aca="false">IF(H327="","",G327-H327)</f>
        <v>-11</v>
      </c>
      <c r="J327" s="47" t="n">
        <f aca="false">IF(OR(D327="",D327+G327=0),"",D327/(D327+G327))</f>
        <v>0.471422940480883</v>
      </c>
      <c r="K327" s="47" t="n">
        <f aca="false">IF(E327="","",E327/(E327+H327))</f>
        <v>0.453074433656958</v>
      </c>
      <c r="L327" s="76" t="n">
        <f aca="false">IF(OR(K327="",J327=""),"",(J327-K327)*100)</f>
        <v>1.8348506823925</v>
      </c>
      <c r="M327" s="36" t="n">
        <v>2.22613714561083</v>
      </c>
      <c r="N327" s="36" t="n">
        <v>1.31829577635135</v>
      </c>
      <c r="O327" s="36" t="n">
        <f aca="false">SQRT(M327^2+N327^2)</f>
        <v>2.58719739196957</v>
      </c>
      <c r="P327" s="47" t="n">
        <f aca="false">IF(J327="","",MAX(0,J327-1.96*O327/100))</f>
        <v>0.420713871598279</v>
      </c>
      <c r="Q327" s="47" t="n">
        <f aca="false">IF(J327="","",MIN(1,J327+1.96*O327/100))</f>
        <v>0.522132009363487</v>
      </c>
      <c r="R327" s="32" t="str">
        <f aca="false">IF(L327="","",IF(ABS(L327)&lt;=O327,"Yes","No"))</f>
        <v>Yes</v>
      </c>
      <c r="S327" s="32" t="str">
        <f aca="false">IF(L327="","",IF(ABS(L327)&lt;=1.96*O327,"Yes","No"))</f>
        <v>Yes</v>
      </c>
      <c r="T327" s="66" t="n">
        <f aca="false">IF(D327="","",ROUND(SQRT(((D327+G327)*O327/100)^2+(J327*(D327+G327)*0.07717)^2),0))</f>
        <v>113</v>
      </c>
      <c r="U327" s="32"/>
    </row>
    <row r="328" customFormat="false" ht="15" hidden="false" customHeight="false" outlineLevel="0" collapsed="false">
      <c r="A328" s="32" t="s">
        <v>444</v>
      </c>
      <c r="B328" s="32" t="s">
        <v>571</v>
      </c>
      <c r="C328" s="32" t="s">
        <v>575</v>
      </c>
      <c r="D328" s="66" t="n">
        <v>264</v>
      </c>
      <c r="E328" s="66" t="n">
        <v>237</v>
      </c>
      <c r="F328" s="75" t="n">
        <f aca="false">IF(E328="","",D328-E328)</f>
        <v>27</v>
      </c>
      <c r="G328" s="66" t="n">
        <v>303</v>
      </c>
      <c r="H328" s="66" t="n">
        <v>324</v>
      </c>
      <c r="I328" s="75" t="n">
        <f aca="false">IF(H328="","",G328-H328)</f>
        <v>-21</v>
      </c>
      <c r="J328" s="47" t="n">
        <f aca="false">IF(OR(D328="",D328+G328=0),"",D328/(D328+G328))</f>
        <v>0.465608465608466</v>
      </c>
      <c r="K328" s="47" t="n">
        <f aca="false">IF(E328="","",E328/(E328+H328))</f>
        <v>0.422459893048128</v>
      </c>
      <c r="L328" s="76" t="n">
        <f aca="false">IF(OR(K328="",J328=""),"",(J328-K328)*100)</f>
        <v>4.31485725603372</v>
      </c>
      <c r="M328" s="36" t="n">
        <v>3.04685455008716</v>
      </c>
      <c r="N328" s="36" t="n">
        <v>1.31829577635135</v>
      </c>
      <c r="O328" s="36" t="n">
        <f aca="false">SQRT(M328^2+N328^2)</f>
        <v>3.31982324880899</v>
      </c>
      <c r="P328" s="47" t="n">
        <f aca="false">IF(J328="","",MAX(0,J328-1.96*O328/100))</f>
        <v>0.400539929931809</v>
      </c>
      <c r="Q328" s="47" t="n">
        <f aca="false">IF(J328="","",MIN(1,J328+1.96*O328/100))</f>
        <v>0.530677001285122</v>
      </c>
      <c r="R328" s="32" t="str">
        <f aca="false">IF(L328="","",IF(ABS(L328)&lt;=O328,"Yes","No"))</f>
        <v>No</v>
      </c>
      <c r="S328" s="32" t="str">
        <f aca="false">IF(L328="","",IF(ABS(L328)&lt;=1.96*O328,"Yes","No"))</f>
        <v>Yes</v>
      </c>
      <c r="T328" s="66" t="n">
        <f aca="false">IF(D328="","",ROUND(SQRT(((D328+G328)*O328/100)^2+(J328*(D328+G328)*0.14577)^2),0))</f>
        <v>43</v>
      </c>
      <c r="U328" s="32"/>
    </row>
    <row r="329" customFormat="false" ht="15" hidden="false" customHeight="false" outlineLevel="0" collapsed="false">
      <c r="A329" s="32" t="s">
        <v>444</v>
      </c>
      <c r="B329" s="32" t="s">
        <v>576</v>
      </c>
      <c r="C329" s="32" t="s">
        <v>577</v>
      </c>
      <c r="D329" s="66" t="n">
        <v>629</v>
      </c>
      <c r="E329" s="66" t="n">
        <v>600</v>
      </c>
      <c r="F329" s="75" t="n">
        <f aca="false">IF(E329="","",D329-E329)</f>
        <v>29</v>
      </c>
      <c r="G329" s="66" t="n">
        <v>696</v>
      </c>
      <c r="H329" s="66" t="n">
        <v>681</v>
      </c>
      <c r="I329" s="75" t="n">
        <f aca="false">IF(H329="","",G329-H329)</f>
        <v>15</v>
      </c>
      <c r="J329" s="47" t="n">
        <f aca="false">IF(OR(D329="",D329+G329=0),"",D329/(D329+G329))</f>
        <v>0.474716981132075</v>
      </c>
      <c r="K329" s="47" t="n">
        <f aca="false">IF(E329="","",E329/(E329+H329))</f>
        <v>0.468384074941452</v>
      </c>
      <c r="L329" s="76" t="n">
        <f aca="false">IF(OR(K329="",J329=""),"",(J329-K329)*100)</f>
        <v>0.633290619062343</v>
      </c>
      <c r="M329" s="36" t="n">
        <v>2.22613714561083</v>
      </c>
      <c r="N329" s="36" t="n">
        <v>1.31829577635135</v>
      </c>
      <c r="O329" s="36" t="n">
        <f aca="false">SQRT(M329^2+N329^2)</f>
        <v>2.58719739196957</v>
      </c>
      <c r="P329" s="47" t="n">
        <f aca="false">IF(J329="","",MAX(0,J329-1.96*O329/100))</f>
        <v>0.424007912249472</v>
      </c>
      <c r="Q329" s="47" t="n">
        <f aca="false">IF(J329="","",MIN(1,J329+1.96*O329/100))</f>
        <v>0.525426050014679</v>
      </c>
      <c r="R329" s="32" t="str">
        <f aca="false">IF(L329="","",IF(ABS(L329)&lt;=O329,"Yes","No"))</f>
        <v>Yes</v>
      </c>
      <c r="S329" s="32" t="str">
        <f aca="false">IF(L329="","",IF(ABS(L329)&lt;=1.96*O329,"Yes","No"))</f>
        <v>Yes</v>
      </c>
      <c r="T329" s="66" t="n">
        <f aca="false">IF(D329="","",ROUND(SQRT(((D329+G329)*O329/100)^2+(J329*(D329+G329)*0.07717)^2),0))</f>
        <v>59</v>
      </c>
      <c r="U329" s="32"/>
    </row>
    <row r="330" customFormat="false" ht="15" hidden="false" customHeight="false" outlineLevel="0" collapsed="false">
      <c r="A330" s="32" t="s">
        <v>444</v>
      </c>
      <c r="B330" s="32" t="s">
        <v>576</v>
      </c>
      <c r="C330" s="32" t="s">
        <v>578</v>
      </c>
      <c r="D330" s="66" t="n">
        <v>827</v>
      </c>
      <c r="E330" s="66" t="n">
        <v>824</v>
      </c>
      <c r="F330" s="75" t="n">
        <f aca="false">IF(E330="","",D330-E330)</f>
        <v>3</v>
      </c>
      <c r="G330" s="66" t="n">
        <v>820</v>
      </c>
      <c r="H330" s="66" t="n">
        <v>795</v>
      </c>
      <c r="I330" s="75" t="n">
        <f aca="false">IF(H330="","",G330-H330)</f>
        <v>25</v>
      </c>
      <c r="J330" s="47" t="n">
        <f aca="false">IF(OR(D330="",D330+G330=0),"",D330/(D330+G330))</f>
        <v>0.502125075895568</v>
      </c>
      <c r="K330" s="47" t="n">
        <f aca="false">IF(E330="","",E330/(E330+H330))</f>
        <v>0.508956145768993</v>
      </c>
      <c r="L330" s="76" t="n">
        <f aca="false">IF(OR(K330="",J330=""),"",(J330-K330)*100)</f>
        <v>-0.683106987342552</v>
      </c>
      <c r="M330" s="36" t="n">
        <v>2.22613714561083</v>
      </c>
      <c r="N330" s="36" t="n">
        <v>1.31829577635135</v>
      </c>
      <c r="O330" s="36" t="n">
        <f aca="false">SQRT(M330^2+N330^2)</f>
        <v>2.58719739196957</v>
      </c>
      <c r="P330" s="47" t="n">
        <f aca="false">IF(J330="","",MAX(0,J330-1.96*O330/100))</f>
        <v>0.451416007012964</v>
      </c>
      <c r="Q330" s="47" t="n">
        <f aca="false">IF(J330="","",MIN(1,J330+1.96*O330/100))</f>
        <v>0.552834144778171</v>
      </c>
      <c r="R330" s="32" t="str">
        <f aca="false">IF(L330="","",IF(ABS(L330)&lt;=O330,"Yes","No"))</f>
        <v>Yes</v>
      </c>
      <c r="S330" s="32" t="str">
        <f aca="false">IF(L330="","",IF(ABS(L330)&lt;=1.96*O330,"Yes","No"))</f>
        <v>Yes</v>
      </c>
      <c r="T330" s="66" t="n">
        <f aca="false">IF(D330="","",ROUND(SQRT(((D330+G330)*O330/100)^2+(J330*(D330+G330)*0.07717)^2),0))</f>
        <v>77</v>
      </c>
      <c r="U330" s="32"/>
    </row>
    <row r="331" customFormat="false" ht="15" hidden="false" customHeight="false" outlineLevel="0" collapsed="false">
      <c r="A331" s="32" t="s">
        <v>444</v>
      </c>
      <c r="B331" s="32" t="s">
        <v>576</v>
      </c>
      <c r="C331" s="32" t="s">
        <v>579</v>
      </c>
      <c r="D331" s="66" t="n">
        <v>1154</v>
      </c>
      <c r="E331" s="66" t="n">
        <v>1193</v>
      </c>
      <c r="F331" s="75" t="n">
        <f aca="false">IF(E331="","",D331-E331)</f>
        <v>-39</v>
      </c>
      <c r="G331" s="66" t="n">
        <v>1331</v>
      </c>
      <c r="H331" s="66" t="n">
        <v>1334</v>
      </c>
      <c r="I331" s="75" t="n">
        <f aca="false">IF(H331="","",G331-H331)</f>
        <v>-3</v>
      </c>
      <c r="J331" s="47" t="n">
        <f aca="false">IF(OR(D331="",D331+G331=0),"",D331/(D331+G331))</f>
        <v>0.464386317907445</v>
      </c>
      <c r="K331" s="47" t="n">
        <f aca="false">IF(E331="","",E331/(E331+H331))</f>
        <v>0.47210130589632</v>
      </c>
      <c r="L331" s="76" t="n">
        <f aca="false">IF(OR(K331="",J331=""),"",(J331-K331)*100)</f>
        <v>-0.77149879888751</v>
      </c>
      <c r="M331" s="36" t="n">
        <v>2.22613714561083</v>
      </c>
      <c r="N331" s="36" t="n">
        <v>1.31829577635135</v>
      </c>
      <c r="O331" s="36" t="n">
        <f aca="false">SQRT(M331^2+N331^2)</f>
        <v>2.58719739196957</v>
      </c>
      <c r="P331" s="47" t="n">
        <f aca="false">IF(J331="","",MAX(0,J331-1.96*O331/100))</f>
        <v>0.413677249024841</v>
      </c>
      <c r="Q331" s="47" t="n">
        <f aca="false">IF(J331="","",MIN(1,J331+1.96*O331/100))</f>
        <v>0.515095386790048</v>
      </c>
      <c r="R331" s="32" t="str">
        <f aca="false">IF(L331="","",IF(ABS(L331)&lt;=O331,"Yes","No"))</f>
        <v>Yes</v>
      </c>
      <c r="S331" s="32" t="str">
        <f aca="false">IF(L331="","",IF(ABS(L331)&lt;=1.96*O331,"Yes","No"))</f>
        <v>Yes</v>
      </c>
      <c r="T331" s="66" t="n">
        <f aca="false">IF(D331="","",ROUND(SQRT(((D331+G331)*O331/100)^2+(J331*(D331+G331)*0.07717)^2),0))</f>
        <v>110</v>
      </c>
      <c r="U331" s="32"/>
    </row>
    <row r="332" customFormat="false" ht="15" hidden="false" customHeight="false" outlineLevel="0" collapsed="false">
      <c r="A332" s="32" t="s">
        <v>444</v>
      </c>
      <c r="B332" s="32" t="s">
        <v>576</v>
      </c>
      <c r="C332" s="32" t="s">
        <v>580</v>
      </c>
      <c r="D332" s="66" t="n">
        <v>1868</v>
      </c>
      <c r="E332" s="66" t="n">
        <v>1923</v>
      </c>
      <c r="F332" s="75" t="n">
        <f aca="false">IF(E332="","",D332-E332)</f>
        <v>-55</v>
      </c>
      <c r="G332" s="66" t="n">
        <v>1614</v>
      </c>
      <c r="H332" s="66" t="n">
        <v>1578</v>
      </c>
      <c r="I332" s="75" t="n">
        <f aca="false">IF(H332="","",G332-H332)</f>
        <v>36</v>
      </c>
      <c r="J332" s="47" t="n">
        <f aca="false">IF(OR(D332="",D332+G332=0),"",D332/(D332+G332))</f>
        <v>0.536473291211947</v>
      </c>
      <c r="K332" s="47" t="n">
        <f aca="false">IF(E332="","",E332/(E332+H332))</f>
        <v>0.549271636675236</v>
      </c>
      <c r="L332" s="76" t="n">
        <f aca="false">IF(OR(K332="",J332=""),"",(J332-K332)*100)</f>
        <v>-1.27983454632884</v>
      </c>
      <c r="M332" s="36" t="n">
        <v>2.22613714561083</v>
      </c>
      <c r="N332" s="36" t="n">
        <v>1.31829577635135</v>
      </c>
      <c r="O332" s="36" t="n">
        <f aca="false">SQRT(M332^2+N332^2)</f>
        <v>2.58719739196957</v>
      </c>
      <c r="P332" s="47" t="n">
        <f aca="false">IF(J332="","",MAX(0,J332-1.96*O332/100))</f>
        <v>0.485764222329344</v>
      </c>
      <c r="Q332" s="47" t="n">
        <f aca="false">IF(J332="","",MIN(1,J332+1.96*O332/100))</f>
        <v>0.587182360094551</v>
      </c>
      <c r="R332" s="32" t="str">
        <f aca="false">IF(L332="","",IF(ABS(L332)&lt;=O332,"Yes","No"))</f>
        <v>Yes</v>
      </c>
      <c r="S332" s="32" t="str">
        <f aca="false">IF(L332="","",IF(ABS(L332)&lt;=1.96*O332,"Yes","No"))</f>
        <v>Yes</v>
      </c>
      <c r="T332" s="66" t="n">
        <f aca="false">IF(D332="","",ROUND(SQRT(((D332+G332)*O332/100)^2+(J332*(D332+G332)*0.07717)^2),0))</f>
        <v>170</v>
      </c>
      <c r="U332" s="32"/>
    </row>
    <row r="333" customFormat="false" ht="15" hidden="false" customHeight="false" outlineLevel="0" collapsed="false">
      <c r="A333" s="32" t="s">
        <v>444</v>
      </c>
      <c r="B333" s="32" t="s">
        <v>576</v>
      </c>
      <c r="C333" s="32" t="s">
        <v>581</v>
      </c>
      <c r="D333" s="66" t="n">
        <v>734</v>
      </c>
      <c r="E333" s="66" t="n">
        <v>755</v>
      </c>
      <c r="F333" s="75" t="n">
        <f aca="false">IF(E333="","",D333-E333)</f>
        <v>-21</v>
      </c>
      <c r="G333" s="66" t="n">
        <v>821</v>
      </c>
      <c r="H333" s="66" t="n">
        <v>789</v>
      </c>
      <c r="I333" s="75" t="n">
        <f aca="false">IF(H333="","",G333-H333)</f>
        <v>32</v>
      </c>
      <c r="J333" s="47" t="n">
        <f aca="false">IF(OR(D333="",D333+G333=0),"",D333/(D333+G333))</f>
        <v>0.472025723472669</v>
      </c>
      <c r="K333" s="47" t="n">
        <f aca="false">IF(E333="","",E333/(E333+H333))</f>
        <v>0.4889896373057</v>
      </c>
      <c r="L333" s="76" t="n">
        <f aca="false">IF(OR(K333="",J333=""),"",(J333-K333)*100)</f>
        <v>-1.69639138330307</v>
      </c>
      <c r="M333" s="36" t="n">
        <v>2.22613714561083</v>
      </c>
      <c r="N333" s="36" t="n">
        <v>1.31829577635135</v>
      </c>
      <c r="O333" s="36" t="n">
        <f aca="false">SQRT(M333^2+N333^2)</f>
        <v>2.58719739196957</v>
      </c>
      <c r="P333" s="47" t="n">
        <f aca="false">IF(J333="","",MAX(0,J333-1.96*O333/100))</f>
        <v>0.421316654590065</v>
      </c>
      <c r="Q333" s="47" t="n">
        <f aca="false">IF(J333="","",MIN(1,J333+1.96*O333/100))</f>
        <v>0.522734792355272</v>
      </c>
      <c r="R333" s="32" t="str">
        <f aca="false">IF(L333="","",IF(ABS(L333)&lt;=O333,"Yes","No"))</f>
        <v>Yes</v>
      </c>
      <c r="S333" s="32" t="str">
        <f aca="false">IF(L333="","",IF(ABS(L333)&lt;=1.96*O333,"Yes","No"))</f>
        <v>Yes</v>
      </c>
      <c r="T333" s="66" t="n">
        <f aca="false">IF(D333="","",ROUND(SQRT(((D333+G333)*O333/100)^2+(J333*(D333+G333)*0.07717)^2),0))</f>
        <v>69</v>
      </c>
      <c r="U333" s="32"/>
    </row>
    <row r="334" customFormat="false" ht="15" hidden="false" customHeight="false" outlineLevel="0" collapsed="false">
      <c r="A334" s="32" t="s">
        <v>444</v>
      </c>
      <c r="B334" s="32" t="s">
        <v>576</v>
      </c>
      <c r="C334" s="32" t="s">
        <v>582</v>
      </c>
      <c r="D334" s="66" t="n">
        <v>376</v>
      </c>
      <c r="E334" s="66" t="n">
        <v>358</v>
      </c>
      <c r="F334" s="75" t="n">
        <f aca="false">IF(E334="","",D334-E334)</f>
        <v>18</v>
      </c>
      <c r="G334" s="66" t="n">
        <v>435</v>
      </c>
      <c r="H334" s="66" t="n">
        <v>461</v>
      </c>
      <c r="I334" s="75" t="n">
        <f aca="false">IF(H334="","",G334-H334)</f>
        <v>-26</v>
      </c>
      <c r="J334" s="47" t="n">
        <f aca="false">IF(OR(D334="",D334+G334=0),"",D334/(D334+G334))</f>
        <v>0.463625154130703</v>
      </c>
      <c r="K334" s="47" t="n">
        <f aca="false">IF(E334="","",E334/(E334+H334))</f>
        <v>0.437118437118437</v>
      </c>
      <c r="L334" s="76" t="n">
        <f aca="false">IF(OR(K334="",J334=""),"",(J334-K334)*100)</f>
        <v>2.65067170122657</v>
      </c>
      <c r="M334" s="36" t="n">
        <v>2.23866533453518</v>
      </c>
      <c r="N334" s="36" t="n">
        <v>1.31829577635135</v>
      </c>
      <c r="O334" s="36" t="n">
        <f aca="false">SQRT(M334^2+N334^2)</f>
        <v>2.59798503344329</v>
      </c>
      <c r="P334" s="47" t="n">
        <f aca="false">IF(J334="","",MAX(0,J334-1.96*O334/100))</f>
        <v>0.412704647475214</v>
      </c>
      <c r="Q334" s="47" t="n">
        <f aca="false">IF(J334="","",MIN(1,J334+1.96*O334/100))</f>
        <v>0.514545660786191</v>
      </c>
      <c r="R334" s="32" t="str">
        <f aca="false">IF(L334="","",IF(ABS(L334)&lt;=O334,"Yes","No"))</f>
        <v>No</v>
      </c>
      <c r="S334" s="32" t="str">
        <f aca="false">IF(L334="","",IF(ABS(L334)&lt;=1.96*O334,"Yes","No"))</f>
        <v>Yes</v>
      </c>
      <c r="T334" s="66" t="n">
        <f aca="false">IF(D334="","",ROUND(SQRT(((D334+G334)*O334/100)^2+(J334*(D334+G334)*0.09272)^2),0))</f>
        <v>41</v>
      </c>
      <c r="U334" s="32"/>
    </row>
    <row r="335" customFormat="false" ht="15" hidden="false" customHeight="false" outlineLevel="0" collapsed="false">
      <c r="A335" s="32" t="s">
        <v>444</v>
      </c>
      <c r="B335" s="32" t="s">
        <v>576</v>
      </c>
      <c r="C335" s="32" t="s">
        <v>583</v>
      </c>
      <c r="D335" s="66" t="n">
        <v>1366</v>
      </c>
      <c r="E335" s="66" t="n">
        <v>1321</v>
      </c>
      <c r="F335" s="75" t="n">
        <f aca="false">IF(E335="","",D335-E335)</f>
        <v>45</v>
      </c>
      <c r="G335" s="66" t="n">
        <v>1125</v>
      </c>
      <c r="H335" s="66" t="n">
        <v>1098</v>
      </c>
      <c r="I335" s="75" t="n">
        <f aca="false">IF(H335="","",G335-H335)</f>
        <v>27</v>
      </c>
      <c r="J335" s="47" t="n">
        <f aca="false">IF(OR(D335="",D335+G335=0),"",D335/(D335+G335))</f>
        <v>0.548374146928944</v>
      </c>
      <c r="K335" s="47" t="n">
        <f aca="false">IF(E335="","",E335/(E335+H335))</f>
        <v>0.546093427035965</v>
      </c>
      <c r="L335" s="76" t="n">
        <f aca="false">IF(OR(K335="",J335=""),"",(J335-K335)*100)</f>
        <v>0.228071989297884</v>
      </c>
      <c r="M335" s="36" t="n">
        <v>2.22613714561083</v>
      </c>
      <c r="N335" s="36" t="n">
        <v>1.31829577635135</v>
      </c>
      <c r="O335" s="36" t="n">
        <f aca="false">SQRT(M335^2+N335^2)</f>
        <v>2.58719739196957</v>
      </c>
      <c r="P335" s="47" t="n">
        <f aca="false">IF(J335="","",MAX(0,J335-1.96*O335/100))</f>
        <v>0.497665078046341</v>
      </c>
      <c r="Q335" s="47" t="n">
        <f aca="false">IF(J335="","",MIN(1,J335+1.96*O335/100))</f>
        <v>0.599083215811548</v>
      </c>
      <c r="R335" s="32" t="str">
        <f aca="false">IF(L335="","",IF(ABS(L335)&lt;=O335,"Yes","No"))</f>
        <v>Yes</v>
      </c>
      <c r="S335" s="32" t="str">
        <f aca="false">IF(L335="","",IF(ABS(L335)&lt;=1.96*O335,"Yes","No"))</f>
        <v>Yes</v>
      </c>
      <c r="T335" s="66" t="n">
        <f aca="false">IF(D335="","",ROUND(SQRT(((D335+G335)*O335/100)^2+(J335*(D335+G335)*0.07717)^2),0))</f>
        <v>124</v>
      </c>
      <c r="U335" s="32"/>
    </row>
    <row r="336" customFormat="false" ht="15" hidden="false" customHeight="false" outlineLevel="0" collapsed="false">
      <c r="A336" s="32" t="s">
        <v>444</v>
      </c>
      <c r="B336" s="32" t="s">
        <v>584</v>
      </c>
      <c r="C336" s="32" t="s">
        <v>585</v>
      </c>
      <c r="D336" s="66" t="n">
        <v>111</v>
      </c>
      <c r="E336" s="66" t="n">
        <v>112</v>
      </c>
      <c r="F336" s="75" t="n">
        <f aca="false">IF(E336="","",D336-E336)</f>
        <v>-1</v>
      </c>
      <c r="G336" s="66" t="n">
        <v>185</v>
      </c>
      <c r="H336" s="66" t="n">
        <v>199</v>
      </c>
      <c r="I336" s="75" t="n">
        <f aca="false">IF(H336="","",G336-H336)</f>
        <v>-14</v>
      </c>
      <c r="J336" s="47" t="n">
        <f aca="false">IF(OR(D336="",D336+G336=0),"",D336/(D336+G336))</f>
        <v>0.375</v>
      </c>
      <c r="K336" s="47" t="n">
        <f aca="false">IF(E336="","",E336/(E336+H336))</f>
        <v>0.360128617363344</v>
      </c>
      <c r="L336" s="76" t="n">
        <f aca="false">IF(OR(K336="",J336=""),"",(J336-K336)*100)</f>
        <v>1.48713826366559</v>
      </c>
      <c r="M336" s="36" t="n">
        <v>3.04685455008716</v>
      </c>
      <c r="N336" s="36" t="n">
        <v>1.31829577635135</v>
      </c>
      <c r="O336" s="36" t="n">
        <f aca="false">SQRT(M336^2+N336^2)</f>
        <v>3.31982324880899</v>
      </c>
      <c r="P336" s="47" t="n">
        <f aca="false">IF(J336="","",MAX(0,J336-1.96*O336/100))</f>
        <v>0.309931464323344</v>
      </c>
      <c r="Q336" s="47" t="n">
        <f aca="false">IF(J336="","",MIN(1,J336+1.96*O336/100))</f>
        <v>0.440068535676656</v>
      </c>
      <c r="R336" s="32" t="str">
        <f aca="false">IF(L336="","",IF(ABS(L336)&lt;=O336,"Yes","No"))</f>
        <v>Yes</v>
      </c>
      <c r="S336" s="32" t="str">
        <f aca="false">IF(L336="","",IF(ABS(L336)&lt;=1.96*O336,"Yes","No"))</f>
        <v>Yes</v>
      </c>
      <c r="T336" s="66" t="n">
        <f aca="false">IF(D336="","",ROUND(SQRT(((D336+G336)*O336/100)^2+(J336*(D336+G336)*0.14577)^2),0))</f>
        <v>19</v>
      </c>
      <c r="U336" s="32"/>
    </row>
    <row r="337" customFormat="false" ht="15" hidden="false" customHeight="false" outlineLevel="0" collapsed="false">
      <c r="A337" s="32" t="s">
        <v>444</v>
      </c>
      <c r="B337" s="32" t="s">
        <v>584</v>
      </c>
      <c r="C337" s="32" t="s">
        <v>586</v>
      </c>
      <c r="D337" s="66" t="n">
        <v>237</v>
      </c>
      <c r="E337" s="66" t="n">
        <v>259</v>
      </c>
      <c r="F337" s="75" t="n">
        <f aca="false">IF(E337="","",D337-E337)</f>
        <v>-22</v>
      </c>
      <c r="G337" s="66" t="n">
        <v>476</v>
      </c>
      <c r="H337" s="66" t="n">
        <v>480</v>
      </c>
      <c r="I337" s="75" t="n">
        <f aca="false">IF(H337="","",G337-H337)</f>
        <v>-4</v>
      </c>
      <c r="J337" s="47" t="n">
        <f aca="false">IF(OR(D337="",D337+G337=0),"",D337/(D337+G337))</f>
        <v>0.332398316970547</v>
      </c>
      <c r="K337" s="47" t="n">
        <f aca="false">IF(E337="","",E337/(E337+H337))</f>
        <v>0.350473612990528</v>
      </c>
      <c r="L337" s="76" t="n">
        <f aca="false">IF(OR(K337="",J337=""),"",(J337-K337)*100)</f>
        <v>-1.80752960199808</v>
      </c>
      <c r="M337" s="36" t="n">
        <v>3.04685455008716</v>
      </c>
      <c r="N337" s="36" t="n">
        <v>1.31829577635135</v>
      </c>
      <c r="O337" s="36" t="n">
        <f aca="false">SQRT(M337^2+N337^2)</f>
        <v>3.31982324880899</v>
      </c>
      <c r="P337" s="47" t="n">
        <f aca="false">IF(J337="","",MAX(0,J337-1.96*O337/100))</f>
        <v>0.267329781293891</v>
      </c>
      <c r="Q337" s="47" t="n">
        <f aca="false">IF(J337="","",MIN(1,J337+1.96*O337/100))</f>
        <v>0.397466852647203</v>
      </c>
      <c r="R337" s="32" t="str">
        <f aca="false">IF(L337="","",IF(ABS(L337)&lt;=O337,"Yes","No"))</f>
        <v>Yes</v>
      </c>
      <c r="S337" s="32" t="str">
        <f aca="false">IF(L337="","",IF(ABS(L337)&lt;=1.96*O337,"Yes","No"))</f>
        <v>Yes</v>
      </c>
      <c r="T337" s="66" t="n">
        <f aca="false">IF(D337="","",ROUND(SQRT(((D337+G337)*O337/100)^2+(J337*(D337+G337)*0.14577)^2),0))</f>
        <v>42</v>
      </c>
      <c r="U337" s="32"/>
    </row>
    <row r="338" customFormat="false" ht="15" hidden="false" customHeight="false" outlineLevel="0" collapsed="false">
      <c r="A338" s="32" t="s">
        <v>444</v>
      </c>
      <c r="B338" s="32" t="s">
        <v>584</v>
      </c>
      <c r="C338" s="32" t="s">
        <v>587</v>
      </c>
      <c r="D338" s="66" t="n">
        <v>207</v>
      </c>
      <c r="E338" s="66" t="n">
        <v>204</v>
      </c>
      <c r="F338" s="75" t="n">
        <f aca="false">IF(E338="","",D338-E338)</f>
        <v>3</v>
      </c>
      <c r="G338" s="66" t="n">
        <v>289</v>
      </c>
      <c r="H338" s="66" t="n">
        <v>301</v>
      </c>
      <c r="I338" s="75" t="n">
        <f aca="false">IF(H338="","",G338-H338)</f>
        <v>-12</v>
      </c>
      <c r="J338" s="47" t="n">
        <f aca="false">IF(OR(D338="",D338+G338=0),"",D338/(D338+G338))</f>
        <v>0.417338709677419</v>
      </c>
      <c r="K338" s="47" t="n">
        <f aca="false">IF(E338="","",E338/(E338+H338))</f>
        <v>0.403960396039604</v>
      </c>
      <c r="L338" s="76" t="n">
        <f aca="false">IF(OR(K338="",J338=""),"",(J338-K338)*100)</f>
        <v>1.33783136378154</v>
      </c>
      <c r="M338" s="36" t="n">
        <v>3.04685455008716</v>
      </c>
      <c r="N338" s="36" t="n">
        <v>1.31829577635135</v>
      </c>
      <c r="O338" s="36" t="n">
        <f aca="false">SQRT(M338^2+N338^2)</f>
        <v>3.31982324880899</v>
      </c>
      <c r="P338" s="47" t="n">
        <f aca="false">IF(J338="","",MAX(0,J338-1.96*O338/100))</f>
        <v>0.352270174000763</v>
      </c>
      <c r="Q338" s="47" t="n">
        <f aca="false">IF(J338="","",MIN(1,J338+1.96*O338/100))</f>
        <v>0.482407245354076</v>
      </c>
      <c r="R338" s="32" t="str">
        <f aca="false">IF(L338="","",IF(ABS(L338)&lt;=O338,"Yes","No"))</f>
        <v>Yes</v>
      </c>
      <c r="S338" s="32" t="str">
        <f aca="false">IF(L338="","",IF(ABS(L338)&lt;=1.96*O338,"Yes","No"))</f>
        <v>Yes</v>
      </c>
      <c r="T338" s="66" t="n">
        <f aca="false">IF(D338="","",ROUND(SQRT(((D338+G338)*O338/100)^2+(J338*(D338+G338)*0.14577)^2),0))</f>
        <v>34</v>
      </c>
      <c r="U338" s="32"/>
    </row>
    <row r="339" customFormat="false" ht="15" hidden="false" customHeight="false" outlineLevel="0" collapsed="false">
      <c r="A339" s="32" t="s">
        <v>444</v>
      </c>
      <c r="B339" s="32" t="s">
        <v>584</v>
      </c>
      <c r="C339" s="32" t="s">
        <v>588</v>
      </c>
      <c r="D339" s="66" t="n">
        <v>143</v>
      </c>
      <c r="E339" s="66" t="n">
        <v>128</v>
      </c>
      <c r="F339" s="75" t="n">
        <f aca="false">IF(E339="","",D339-E339)</f>
        <v>15</v>
      </c>
      <c r="G339" s="66" t="n">
        <v>193</v>
      </c>
      <c r="H339" s="66" t="n">
        <v>200</v>
      </c>
      <c r="I339" s="75" t="n">
        <f aca="false">IF(H339="","",G339-H339)</f>
        <v>-7</v>
      </c>
      <c r="J339" s="47" t="n">
        <f aca="false">IF(OR(D339="",D339+G339=0),"",D339/(D339+G339))</f>
        <v>0.425595238095238</v>
      </c>
      <c r="K339" s="47" t="n">
        <f aca="false">IF(E339="","",E339/(E339+H339))</f>
        <v>0.390243902439024</v>
      </c>
      <c r="L339" s="76" t="n">
        <f aca="false">IF(OR(K339="",J339=""),"",(J339-K339)*100)</f>
        <v>3.53513356562137</v>
      </c>
      <c r="M339" s="36" t="n">
        <v>3.04685455008716</v>
      </c>
      <c r="N339" s="36" t="n">
        <v>1.31829577635135</v>
      </c>
      <c r="O339" s="36" t="n">
        <f aca="false">SQRT(M339^2+N339^2)</f>
        <v>3.31982324880899</v>
      </c>
      <c r="P339" s="47" t="n">
        <f aca="false">IF(J339="","",MAX(0,J339-1.96*O339/100))</f>
        <v>0.360526702418582</v>
      </c>
      <c r="Q339" s="47" t="n">
        <f aca="false">IF(J339="","",MIN(1,J339+1.96*O339/100))</f>
        <v>0.490663773771894</v>
      </c>
      <c r="R339" s="32" t="str">
        <f aca="false">IF(L339="","",IF(ABS(L339)&lt;=O339,"Yes","No"))</f>
        <v>No</v>
      </c>
      <c r="S339" s="32" t="str">
        <f aca="false">IF(L339="","",IF(ABS(L339)&lt;=1.96*O339,"Yes","No"))</f>
        <v>Yes</v>
      </c>
      <c r="T339" s="66" t="n">
        <f aca="false">IF(D339="","",ROUND(SQRT(((D339+G339)*O339/100)^2+(J339*(D339+G339)*0.14577)^2),0))</f>
        <v>24</v>
      </c>
      <c r="U339" s="32"/>
    </row>
    <row r="340" customFormat="false" ht="15" hidden="false" customHeight="false" outlineLevel="0" collapsed="false">
      <c r="A340" s="32" t="s">
        <v>444</v>
      </c>
      <c r="B340" s="32" t="s">
        <v>589</v>
      </c>
      <c r="C340" s="32" t="s">
        <v>590</v>
      </c>
      <c r="D340" s="66" t="n">
        <v>407</v>
      </c>
      <c r="E340" s="66" t="n">
        <v>412</v>
      </c>
      <c r="F340" s="75" t="n">
        <f aca="false">IF(E340="","",D340-E340)</f>
        <v>-5</v>
      </c>
      <c r="G340" s="66" t="n">
        <v>785</v>
      </c>
      <c r="H340" s="66" t="n">
        <v>767</v>
      </c>
      <c r="I340" s="75" t="n">
        <f aca="false">IF(H340="","",G340-H340)</f>
        <v>18</v>
      </c>
      <c r="J340" s="47" t="n">
        <f aca="false">IF(OR(D340="",D340+G340=0),"",D340/(D340+G340))</f>
        <v>0.341442953020134</v>
      </c>
      <c r="K340" s="47" t="n">
        <f aca="false">IF(E340="","",E340/(E340+H340))</f>
        <v>0.349448685326548</v>
      </c>
      <c r="L340" s="76" t="n">
        <f aca="false">IF(OR(K340="",J340=""),"",(J340-K340)*100)</f>
        <v>-0.800573230641372</v>
      </c>
      <c r="M340" s="36" t="n">
        <v>2.22613714561083</v>
      </c>
      <c r="N340" s="36" t="n">
        <v>1.31829577635135</v>
      </c>
      <c r="O340" s="36" t="n">
        <f aca="false">SQRT(M340^2+N340^2)</f>
        <v>2.58719739196957</v>
      </c>
      <c r="P340" s="47" t="n">
        <f aca="false">IF(J340="","",MAX(0,J340-1.96*O340/100))</f>
        <v>0.290733884137531</v>
      </c>
      <c r="Q340" s="47" t="n">
        <f aca="false">IF(J340="","",MIN(1,J340+1.96*O340/100))</f>
        <v>0.392152021902738</v>
      </c>
      <c r="R340" s="32" t="str">
        <f aca="false">IF(L340="","",IF(ABS(L340)&lt;=O340,"Yes","No"))</f>
        <v>Yes</v>
      </c>
      <c r="S340" s="32" t="str">
        <f aca="false">IF(L340="","",IF(ABS(L340)&lt;=1.96*O340,"Yes","No"))</f>
        <v>Yes</v>
      </c>
      <c r="T340" s="66" t="n">
        <f aca="false">IF(D340="","",ROUND(SQRT(((D340+G340)*O340/100)^2+(J340*(D340+G340)*0.07717)^2),0))</f>
        <v>44</v>
      </c>
      <c r="U340" s="32"/>
    </row>
    <row r="341" customFormat="false" ht="15" hidden="false" customHeight="false" outlineLevel="0" collapsed="false">
      <c r="A341" s="32" t="s">
        <v>444</v>
      </c>
      <c r="B341" s="32" t="s">
        <v>589</v>
      </c>
      <c r="C341" s="32" t="s">
        <v>591</v>
      </c>
      <c r="D341" s="66" t="n">
        <v>346</v>
      </c>
      <c r="E341" s="66" t="n">
        <v>361</v>
      </c>
      <c r="F341" s="75" t="n">
        <f aca="false">IF(E341="","",D341-E341)</f>
        <v>-15</v>
      </c>
      <c r="G341" s="66" t="n">
        <v>640</v>
      </c>
      <c r="H341" s="66" t="n">
        <v>633</v>
      </c>
      <c r="I341" s="75" t="n">
        <f aca="false">IF(H341="","",G341-H341)</f>
        <v>7</v>
      </c>
      <c r="J341" s="47" t="n">
        <f aca="false">IF(OR(D341="",D341+G341=0),"",D341/(D341+G341))</f>
        <v>0.350912778904665</v>
      </c>
      <c r="K341" s="47" t="n">
        <f aca="false">IF(E341="","",E341/(E341+H341))</f>
        <v>0.36317907444668</v>
      </c>
      <c r="L341" s="76" t="n">
        <f aca="false">IF(OR(K341="",J341=""),"",(J341-K341)*100)</f>
        <v>-1.22662955420148</v>
      </c>
      <c r="M341" s="36" t="n">
        <v>2.23866533453518</v>
      </c>
      <c r="N341" s="36" t="n">
        <v>1.31829577635135</v>
      </c>
      <c r="O341" s="36" t="n">
        <f aca="false">SQRT(M341^2+N341^2)</f>
        <v>2.59798503344329</v>
      </c>
      <c r="P341" s="47" t="n">
        <f aca="false">IF(J341="","",MAX(0,J341-1.96*O341/100))</f>
        <v>0.299992272249177</v>
      </c>
      <c r="Q341" s="47" t="n">
        <f aca="false">IF(J341="","",MIN(1,J341+1.96*O341/100))</f>
        <v>0.401833285560154</v>
      </c>
      <c r="R341" s="32" t="str">
        <f aca="false">IF(L341="","",IF(ABS(L341)&lt;=O341,"Yes","No"))</f>
        <v>Yes</v>
      </c>
      <c r="S341" s="32" t="str">
        <f aca="false">IF(L341="","",IF(ABS(L341)&lt;=1.96*O341,"Yes","No"))</f>
        <v>Yes</v>
      </c>
      <c r="T341" s="66" t="n">
        <f aca="false">IF(D341="","",ROUND(SQRT(((D341+G341)*O341/100)^2+(J341*(D341+G341)*0.09272)^2),0))</f>
        <v>41</v>
      </c>
      <c r="U341" s="32"/>
    </row>
    <row r="342" customFormat="false" ht="15" hidden="false" customHeight="false" outlineLevel="0" collapsed="false">
      <c r="A342" s="32" t="s">
        <v>444</v>
      </c>
      <c r="B342" s="32" t="s">
        <v>589</v>
      </c>
      <c r="C342" s="32" t="s">
        <v>592</v>
      </c>
      <c r="D342" s="66" t="n">
        <v>288</v>
      </c>
      <c r="E342" s="66" t="n">
        <v>286</v>
      </c>
      <c r="F342" s="75" t="n">
        <f aca="false">IF(E342="","",D342-E342)</f>
        <v>2</v>
      </c>
      <c r="G342" s="66" t="n">
        <v>588</v>
      </c>
      <c r="H342" s="66" t="n">
        <v>553</v>
      </c>
      <c r="I342" s="75" t="n">
        <f aca="false">IF(H342="","",G342-H342)</f>
        <v>35</v>
      </c>
      <c r="J342" s="47" t="n">
        <f aca="false">IF(OR(D342="",D342+G342=0),"",D342/(D342+G342))</f>
        <v>0.328767123287671</v>
      </c>
      <c r="K342" s="47" t="n">
        <f aca="false">IF(E342="","",E342/(E342+H342))</f>
        <v>0.34088200238379</v>
      </c>
      <c r="L342" s="76" t="n">
        <f aca="false">IF(OR(K342="",J342=""),"",(J342-K342)*100)</f>
        <v>-1.2114879096119</v>
      </c>
      <c r="M342" s="36" t="n">
        <v>2.23866533453518</v>
      </c>
      <c r="N342" s="36" t="n">
        <v>1.31829577635135</v>
      </c>
      <c r="O342" s="36" t="n">
        <f aca="false">SQRT(M342^2+N342^2)</f>
        <v>2.59798503344329</v>
      </c>
      <c r="P342" s="47" t="n">
        <f aca="false">IF(J342="","",MAX(0,J342-1.96*O342/100))</f>
        <v>0.277846616632183</v>
      </c>
      <c r="Q342" s="47" t="n">
        <f aca="false">IF(J342="","",MIN(1,J342+1.96*O342/100))</f>
        <v>0.37968762994316</v>
      </c>
      <c r="R342" s="32" t="str">
        <f aca="false">IF(L342="","",IF(ABS(L342)&lt;=O342,"Yes","No"))</f>
        <v>Yes</v>
      </c>
      <c r="S342" s="32" t="str">
        <f aca="false">IF(L342="","",IF(ABS(L342)&lt;=1.96*O342,"Yes","No"))</f>
        <v>Yes</v>
      </c>
      <c r="T342" s="66" t="n">
        <f aca="false">IF(D342="","",ROUND(SQRT(((D342+G342)*O342/100)^2+(J342*(D342+G342)*0.09272)^2),0))</f>
        <v>35</v>
      </c>
      <c r="U342" s="32"/>
    </row>
    <row r="343" customFormat="false" ht="15" hidden="false" customHeight="false" outlineLevel="0" collapsed="false">
      <c r="A343" s="32" t="s">
        <v>444</v>
      </c>
      <c r="B343" s="32" t="s">
        <v>589</v>
      </c>
      <c r="C343" s="32" t="s">
        <v>593</v>
      </c>
      <c r="D343" s="66" t="n">
        <v>298</v>
      </c>
      <c r="E343" s="66" t="n">
        <v>302</v>
      </c>
      <c r="F343" s="75" t="n">
        <f aca="false">IF(E343="","",D343-E343)</f>
        <v>-4</v>
      </c>
      <c r="G343" s="66" t="n">
        <v>598</v>
      </c>
      <c r="H343" s="66" t="n">
        <v>608</v>
      </c>
      <c r="I343" s="75" t="n">
        <f aca="false">IF(H343="","",G343-H343)</f>
        <v>-10</v>
      </c>
      <c r="J343" s="47" t="n">
        <f aca="false">IF(OR(D343="",D343+G343=0),"",D343/(D343+G343))</f>
        <v>0.332589285714286</v>
      </c>
      <c r="K343" s="47" t="n">
        <f aca="false">IF(E343="","",E343/(E343+H343))</f>
        <v>0.331868131868132</v>
      </c>
      <c r="L343" s="76" t="n">
        <f aca="false">IF(OR(K343="",J343=""),"",(J343-K343)*100)</f>
        <v>0.0721153846153844</v>
      </c>
      <c r="M343" s="36" t="n">
        <v>2.23866533453518</v>
      </c>
      <c r="N343" s="36" t="n">
        <v>1.31829577635135</v>
      </c>
      <c r="O343" s="36" t="n">
        <f aca="false">SQRT(M343^2+N343^2)</f>
        <v>2.59798503344329</v>
      </c>
      <c r="P343" s="47" t="n">
        <f aca="false">IF(J343="","",MAX(0,J343-1.96*O343/100))</f>
        <v>0.281668779058797</v>
      </c>
      <c r="Q343" s="47" t="n">
        <f aca="false">IF(J343="","",MIN(1,J343+1.96*O343/100))</f>
        <v>0.383509792369774</v>
      </c>
      <c r="R343" s="32" t="str">
        <f aca="false">IF(L343="","",IF(ABS(L343)&lt;=O343,"Yes","No"))</f>
        <v>Yes</v>
      </c>
      <c r="S343" s="32" t="str">
        <f aca="false">IF(L343="","",IF(ABS(L343)&lt;=1.96*O343,"Yes","No"))</f>
        <v>Yes</v>
      </c>
      <c r="T343" s="66" t="n">
        <f aca="false">IF(D343="","",ROUND(SQRT(((D343+G343)*O343/100)^2+(J343*(D343+G343)*0.09272)^2),0))</f>
        <v>36</v>
      </c>
      <c r="U343" s="32"/>
    </row>
    <row r="344" customFormat="false" ht="15" hidden="false" customHeight="false" outlineLevel="0" collapsed="false">
      <c r="A344" s="32" t="s">
        <v>444</v>
      </c>
      <c r="B344" s="32" t="s">
        <v>594</v>
      </c>
      <c r="C344" s="32" t="s">
        <v>595</v>
      </c>
      <c r="D344" s="66" t="n">
        <v>84</v>
      </c>
      <c r="E344" s="66" t="n">
        <v>92</v>
      </c>
      <c r="F344" s="75" t="n">
        <f aca="false">IF(E344="","",D344-E344)</f>
        <v>-8</v>
      </c>
      <c r="G344" s="66" t="n">
        <v>165</v>
      </c>
      <c r="H344" s="66" t="n">
        <v>167</v>
      </c>
      <c r="I344" s="75" t="n">
        <f aca="false">IF(H344="","",G344-H344)</f>
        <v>-2</v>
      </c>
      <c r="J344" s="47" t="n">
        <f aca="false">IF(OR(D344="",D344+G344=0),"",D344/(D344+G344))</f>
        <v>0.337349397590361</v>
      </c>
      <c r="K344" s="47" t="n">
        <f aca="false">IF(E344="","",E344/(E344+H344))</f>
        <v>0.355212355212355</v>
      </c>
      <c r="L344" s="76" t="n">
        <f aca="false">IF(OR(K344="",J344=""),"",(J344-K344)*100)</f>
        <v>-1.78629576219938</v>
      </c>
      <c r="M344" s="36" t="n">
        <v>3.04685455008716</v>
      </c>
      <c r="N344" s="36" t="n">
        <v>1.31829577635135</v>
      </c>
      <c r="O344" s="36" t="n">
        <f aca="false">SQRT(M344^2+N344^2)</f>
        <v>3.31982324880899</v>
      </c>
      <c r="P344" s="47" t="n">
        <f aca="false">IF(J344="","",MAX(0,J344-1.96*O344/100))</f>
        <v>0.272280861913705</v>
      </c>
      <c r="Q344" s="47" t="n">
        <f aca="false">IF(J344="","",MIN(1,J344+1.96*O344/100))</f>
        <v>0.402417933267018</v>
      </c>
      <c r="R344" s="32" t="str">
        <f aca="false">IF(L344="","",IF(ABS(L344)&lt;=O344,"Yes","No"))</f>
        <v>Yes</v>
      </c>
      <c r="S344" s="32" t="str">
        <f aca="false">IF(L344="","",IF(ABS(L344)&lt;=1.96*O344,"Yes","No"))</f>
        <v>Yes</v>
      </c>
      <c r="T344" s="66" t="n">
        <f aca="false">IF(D344="","",ROUND(SQRT(((D344+G344)*O344/100)^2+(J344*(D344+G344)*0.14577)^2),0))</f>
        <v>15</v>
      </c>
      <c r="U344" s="32"/>
    </row>
    <row r="345" customFormat="false" ht="15" hidden="false" customHeight="false" outlineLevel="0" collapsed="false">
      <c r="A345" s="32" t="s">
        <v>444</v>
      </c>
      <c r="B345" s="32" t="s">
        <v>596</v>
      </c>
      <c r="C345" s="32" t="s">
        <v>597</v>
      </c>
      <c r="D345" s="66" t="n">
        <v>342</v>
      </c>
      <c r="E345" s="66" t="n">
        <v>335</v>
      </c>
      <c r="F345" s="75" t="n">
        <f aca="false">IF(E345="","",D345-E345)</f>
        <v>7</v>
      </c>
      <c r="G345" s="66" t="n">
        <v>590</v>
      </c>
      <c r="H345" s="66" t="n">
        <v>581</v>
      </c>
      <c r="I345" s="75" t="n">
        <f aca="false">IF(H345="","",G345-H345)</f>
        <v>9</v>
      </c>
      <c r="J345" s="47" t="n">
        <f aca="false">IF(OR(D345="",D345+G345=0),"",D345/(D345+G345))</f>
        <v>0.366952789699571</v>
      </c>
      <c r="K345" s="47" t="n">
        <f aca="false">IF(E345="","",E345/(E345+H345))</f>
        <v>0.365720524017467</v>
      </c>
      <c r="L345" s="76" t="n">
        <f aca="false">IF(OR(K345="",J345=""),"",(J345-K345)*100)</f>
        <v>0.123226568210355</v>
      </c>
      <c r="M345" s="36" t="n">
        <v>2.23866533453518</v>
      </c>
      <c r="N345" s="36" t="n">
        <v>1.31829577635135</v>
      </c>
      <c r="O345" s="36" t="n">
        <f aca="false">SQRT(M345^2+N345^2)</f>
        <v>2.59798503344329</v>
      </c>
      <c r="P345" s="47" t="n">
        <f aca="false">IF(J345="","",MAX(0,J345-1.96*O345/100))</f>
        <v>0.316032283044082</v>
      </c>
      <c r="Q345" s="47" t="n">
        <f aca="false">IF(J345="","",MIN(1,J345+1.96*O345/100))</f>
        <v>0.417873296355059</v>
      </c>
      <c r="R345" s="32" t="str">
        <f aca="false">IF(L345="","",IF(ABS(L345)&lt;=O345,"Yes","No"))</f>
        <v>Yes</v>
      </c>
      <c r="S345" s="32" t="str">
        <f aca="false">IF(L345="","",IF(ABS(L345)&lt;=1.96*O345,"Yes","No"))</f>
        <v>Yes</v>
      </c>
      <c r="T345" s="66" t="n">
        <f aca="false">IF(D345="","",ROUND(SQRT(((D345+G345)*O345/100)^2+(J345*(D345+G345)*0.09272)^2),0))</f>
        <v>40</v>
      </c>
      <c r="U345" s="32"/>
    </row>
    <row r="346" customFormat="false" ht="15" hidden="false" customHeight="false" outlineLevel="0" collapsed="false">
      <c r="A346" s="32" t="s">
        <v>444</v>
      </c>
      <c r="B346" s="32" t="s">
        <v>598</v>
      </c>
      <c r="C346" s="32" t="s">
        <v>599</v>
      </c>
      <c r="D346" s="66" t="n">
        <v>212</v>
      </c>
      <c r="E346" s="66" t="n">
        <v>210</v>
      </c>
      <c r="F346" s="75" t="n">
        <f aca="false">IF(E346="","",D346-E346)</f>
        <v>2</v>
      </c>
      <c r="G346" s="66" t="n">
        <v>302</v>
      </c>
      <c r="H346" s="66" t="n">
        <v>309</v>
      </c>
      <c r="I346" s="75" t="n">
        <f aca="false">IF(H346="","",G346-H346)</f>
        <v>-7</v>
      </c>
      <c r="J346" s="47" t="n">
        <f aca="false">IF(OR(D346="",D346+G346=0),"",D346/(D346+G346))</f>
        <v>0.412451361867704</v>
      </c>
      <c r="K346" s="47" t="n">
        <f aca="false">IF(E346="","",E346/(E346+H346))</f>
        <v>0.404624277456647</v>
      </c>
      <c r="L346" s="76" t="n">
        <f aca="false">IF(OR(K346="",J346=""),"",(J346-K346)*100)</f>
        <v>0.782708441105684</v>
      </c>
      <c r="M346" s="36" t="n">
        <v>3.04685455008716</v>
      </c>
      <c r="N346" s="36" t="n">
        <v>1.31829577635135</v>
      </c>
      <c r="O346" s="36" t="n">
        <f aca="false">SQRT(M346^2+N346^2)</f>
        <v>3.31982324880899</v>
      </c>
      <c r="P346" s="47" t="n">
        <f aca="false">IF(J346="","",MAX(0,J346-1.96*O346/100))</f>
        <v>0.347382826191048</v>
      </c>
      <c r="Q346" s="47" t="n">
        <f aca="false">IF(J346="","",MIN(1,J346+1.96*O346/100))</f>
        <v>0.47751989754436</v>
      </c>
      <c r="R346" s="32" t="str">
        <f aca="false">IF(L346="","",IF(ABS(L346)&lt;=O346,"Yes","No"))</f>
        <v>Yes</v>
      </c>
      <c r="S346" s="32" t="str">
        <f aca="false">IF(L346="","",IF(ABS(L346)&lt;=1.96*O346,"Yes","No"))</f>
        <v>Yes</v>
      </c>
      <c r="T346" s="66" t="n">
        <f aca="false">IF(D346="","",ROUND(SQRT(((D346+G346)*O346/100)^2+(J346*(D346+G346)*0.14577)^2),0))</f>
        <v>35</v>
      </c>
      <c r="U346" s="32"/>
    </row>
    <row r="347" customFormat="false" ht="15" hidden="false" customHeight="false" outlineLevel="0" collapsed="false">
      <c r="A347" s="32" t="s">
        <v>444</v>
      </c>
      <c r="B347" s="32" t="s">
        <v>600</v>
      </c>
      <c r="C347" s="32" t="s">
        <v>601</v>
      </c>
      <c r="D347" s="66" t="n">
        <v>325</v>
      </c>
      <c r="E347" s="66" t="n">
        <v>331</v>
      </c>
      <c r="F347" s="75" t="n">
        <f aca="false">IF(E347="","",D347-E347)</f>
        <v>-6</v>
      </c>
      <c r="G347" s="66" t="n">
        <v>447</v>
      </c>
      <c r="H347" s="66" t="n">
        <v>458</v>
      </c>
      <c r="I347" s="75" t="n">
        <f aca="false">IF(H347="","",G347-H347)</f>
        <v>-11</v>
      </c>
      <c r="J347" s="47" t="n">
        <f aca="false">IF(OR(D347="",D347+G347=0),"",D347/(D347+G347))</f>
        <v>0.420984455958549</v>
      </c>
      <c r="K347" s="47" t="n">
        <f aca="false">IF(E347="","",E347/(E347+H347))</f>
        <v>0.419518377693283</v>
      </c>
      <c r="L347" s="76" t="n">
        <f aca="false">IF(OR(K347="",J347=""),"",(J347-K347)*100)</f>
        <v>0.146607826526657</v>
      </c>
      <c r="M347" s="36" t="n">
        <v>2.23866533453518</v>
      </c>
      <c r="N347" s="36" t="n">
        <v>1.31829577635135</v>
      </c>
      <c r="O347" s="36" t="n">
        <f aca="false">SQRT(M347^2+N347^2)</f>
        <v>2.59798503344329</v>
      </c>
      <c r="P347" s="47" t="n">
        <f aca="false">IF(J347="","",MAX(0,J347-1.96*O347/100))</f>
        <v>0.370063949303061</v>
      </c>
      <c r="Q347" s="47" t="n">
        <f aca="false">IF(J347="","",MIN(1,J347+1.96*O347/100))</f>
        <v>0.471904962614038</v>
      </c>
      <c r="R347" s="32" t="str">
        <f aca="false">IF(L347="","",IF(ABS(L347)&lt;=O347,"Yes","No"))</f>
        <v>Yes</v>
      </c>
      <c r="S347" s="32" t="str">
        <f aca="false">IF(L347="","",IF(ABS(L347)&lt;=1.96*O347,"Yes","No"))</f>
        <v>Yes</v>
      </c>
      <c r="T347" s="66" t="n">
        <f aca="false">IF(D347="","",ROUND(SQRT(((D347+G347)*O347/100)^2+(J347*(D347+G347)*0.09272)^2),0))</f>
        <v>36</v>
      </c>
      <c r="U347" s="32"/>
    </row>
    <row r="348" customFormat="false" ht="15" hidden="false" customHeight="false" outlineLevel="0" collapsed="false">
      <c r="A348" s="32" t="s">
        <v>444</v>
      </c>
      <c r="B348" s="32" t="s">
        <v>602</v>
      </c>
      <c r="C348" s="32" t="s">
        <v>603</v>
      </c>
      <c r="D348" s="66" t="n">
        <v>290</v>
      </c>
      <c r="E348" s="66" t="n">
        <v>307</v>
      </c>
      <c r="F348" s="75" t="n">
        <f aca="false">IF(E348="","",D348-E348)</f>
        <v>-17</v>
      </c>
      <c r="G348" s="66" t="n">
        <v>749</v>
      </c>
      <c r="H348" s="66" t="n">
        <v>746</v>
      </c>
      <c r="I348" s="75" t="n">
        <f aca="false">IF(H348="","",G348-H348)</f>
        <v>3</v>
      </c>
      <c r="J348" s="47" t="n">
        <f aca="false">IF(OR(D348="",D348+G348=0),"",D348/(D348+G348))</f>
        <v>0.279114533205005</v>
      </c>
      <c r="K348" s="47" t="n">
        <f aca="false">IF(E348="","",E348/(E348+H348))</f>
        <v>0.291547958214625</v>
      </c>
      <c r="L348" s="76" t="n">
        <f aca="false">IF(OR(K348="",J348=""),"",(J348-K348)*100)</f>
        <v>-1.24334250096201</v>
      </c>
      <c r="M348" s="36" t="n">
        <v>2.23866533453518</v>
      </c>
      <c r="N348" s="36" t="n">
        <v>1.31829577635135</v>
      </c>
      <c r="O348" s="36" t="n">
        <f aca="false">SQRT(M348^2+N348^2)</f>
        <v>2.59798503344329</v>
      </c>
      <c r="P348" s="47" t="n">
        <f aca="false">IF(J348="","",MAX(0,J348-1.96*O348/100))</f>
        <v>0.228194026549516</v>
      </c>
      <c r="Q348" s="47" t="n">
        <f aca="false">IF(J348="","",MIN(1,J348+1.96*O348/100))</f>
        <v>0.330035039860493</v>
      </c>
      <c r="R348" s="32" t="str">
        <f aca="false">IF(L348="","",IF(ABS(L348)&lt;=O348,"Yes","No"))</f>
        <v>Yes</v>
      </c>
      <c r="S348" s="32" t="str">
        <f aca="false">IF(L348="","",IF(ABS(L348)&lt;=1.96*O348,"Yes","No"))</f>
        <v>Yes</v>
      </c>
      <c r="T348" s="66" t="n">
        <f aca="false">IF(D348="","",ROUND(SQRT(((D348+G348)*O348/100)^2+(J348*(D348+G348)*0.09272)^2),0))</f>
        <v>38</v>
      </c>
      <c r="U348" s="32"/>
    </row>
    <row r="349" customFormat="false" ht="15" hidden="false" customHeight="false" outlineLevel="0" collapsed="false">
      <c r="A349" s="32" t="s">
        <v>444</v>
      </c>
      <c r="B349" s="32" t="s">
        <v>602</v>
      </c>
      <c r="C349" s="32" t="s">
        <v>604</v>
      </c>
      <c r="D349" s="66" t="n">
        <v>232</v>
      </c>
      <c r="E349" s="66" t="n">
        <v>232</v>
      </c>
      <c r="F349" s="75" t="n">
        <f aca="false">IF(E349="","",D349-E349)</f>
        <v>0</v>
      </c>
      <c r="G349" s="66" t="n">
        <v>485</v>
      </c>
      <c r="H349" s="66" t="n">
        <v>487</v>
      </c>
      <c r="I349" s="75" t="n">
        <f aca="false">IF(H349="","",G349-H349)</f>
        <v>-2</v>
      </c>
      <c r="J349" s="47" t="n">
        <f aca="false">IF(OR(D349="",D349+G349=0),"",D349/(D349+G349))</f>
        <v>0.323570432357043</v>
      </c>
      <c r="K349" s="47" t="n">
        <f aca="false">IF(E349="","",E349/(E349+H349))</f>
        <v>0.322670375521558</v>
      </c>
      <c r="L349" s="76" t="n">
        <f aca="false">IF(OR(K349="",J349=""),"",(J349-K349)*100)</f>
        <v>0.0900056835485552</v>
      </c>
      <c r="M349" s="36" t="n">
        <v>3.04685455008716</v>
      </c>
      <c r="N349" s="36" t="n">
        <v>1.31829577635135</v>
      </c>
      <c r="O349" s="36" t="n">
        <f aca="false">SQRT(M349^2+N349^2)</f>
        <v>3.31982324880899</v>
      </c>
      <c r="P349" s="47" t="n">
        <f aca="false">IF(J349="","",MAX(0,J349-1.96*O349/100))</f>
        <v>0.258501896680387</v>
      </c>
      <c r="Q349" s="47" t="n">
        <f aca="false">IF(J349="","",MIN(1,J349+1.96*O349/100))</f>
        <v>0.388638968033699</v>
      </c>
      <c r="R349" s="32" t="str">
        <f aca="false">IF(L349="","",IF(ABS(L349)&lt;=O349,"Yes","No"))</f>
        <v>Yes</v>
      </c>
      <c r="S349" s="32" t="str">
        <f aca="false">IF(L349="","",IF(ABS(L349)&lt;=1.96*O349,"Yes","No"))</f>
        <v>Yes</v>
      </c>
      <c r="T349" s="66" t="n">
        <f aca="false">IF(D349="","",ROUND(SQRT(((D349+G349)*O349/100)^2+(J349*(D349+G349)*0.14577)^2),0))</f>
        <v>41</v>
      </c>
      <c r="U349" s="32"/>
    </row>
    <row r="350" customFormat="false" ht="15" hidden="false" customHeight="false" outlineLevel="0" collapsed="false">
      <c r="A350" s="32" t="s">
        <v>444</v>
      </c>
      <c r="B350" s="32" t="s">
        <v>602</v>
      </c>
      <c r="C350" s="32" t="s">
        <v>605</v>
      </c>
      <c r="D350" s="66" t="n">
        <v>177</v>
      </c>
      <c r="E350" s="66" t="n">
        <v>178</v>
      </c>
      <c r="F350" s="75" t="n">
        <f aca="false">IF(E350="","",D350-E350)</f>
        <v>-1</v>
      </c>
      <c r="G350" s="66" t="n">
        <v>441</v>
      </c>
      <c r="H350" s="66" t="n">
        <v>480</v>
      </c>
      <c r="I350" s="75" t="n">
        <f aca="false">IF(H350="","",G350-H350)</f>
        <v>-39</v>
      </c>
      <c r="J350" s="47" t="n">
        <f aca="false">IF(OR(D350="",D350+G350=0),"",D350/(D350+G350))</f>
        <v>0.286407766990291</v>
      </c>
      <c r="K350" s="47" t="n">
        <f aca="false">IF(E350="","",E350/(E350+H350))</f>
        <v>0.270516717325228</v>
      </c>
      <c r="L350" s="76" t="n">
        <f aca="false">IF(OR(K350="",J350=""),"",(J350-K350)*100)</f>
        <v>1.58910496650633</v>
      </c>
      <c r="M350" s="36" t="n">
        <v>3.04685455008716</v>
      </c>
      <c r="N350" s="36" t="n">
        <v>1.31829577635135</v>
      </c>
      <c r="O350" s="36" t="n">
        <f aca="false">SQRT(M350^2+N350^2)</f>
        <v>3.31982324880899</v>
      </c>
      <c r="P350" s="47" t="n">
        <f aca="false">IF(J350="","",MAX(0,J350-1.96*O350/100))</f>
        <v>0.221339231313635</v>
      </c>
      <c r="Q350" s="47" t="n">
        <f aca="false">IF(J350="","",MIN(1,J350+1.96*O350/100))</f>
        <v>0.351476302666947</v>
      </c>
      <c r="R350" s="32" t="str">
        <f aca="false">IF(L350="","",IF(ABS(L350)&lt;=O350,"Yes","No"))</f>
        <v>Yes</v>
      </c>
      <c r="S350" s="32" t="str">
        <f aca="false">IF(L350="","",IF(ABS(L350)&lt;=1.96*O350,"Yes","No"))</f>
        <v>Yes</v>
      </c>
      <c r="T350" s="66" t="n">
        <f aca="false">IF(D350="","",ROUND(SQRT(((D350+G350)*O350/100)^2+(J350*(D350+G350)*0.14577)^2),0))</f>
        <v>33</v>
      </c>
      <c r="U350" s="32"/>
    </row>
    <row r="351" customFormat="false" ht="15" hidden="false" customHeight="false" outlineLevel="0" collapsed="false">
      <c r="A351" s="32" t="s">
        <v>444</v>
      </c>
      <c r="B351" s="32" t="s">
        <v>602</v>
      </c>
      <c r="C351" s="32" t="s">
        <v>606</v>
      </c>
      <c r="D351" s="66" t="n">
        <v>192</v>
      </c>
      <c r="E351" s="66" t="n">
        <v>180</v>
      </c>
      <c r="F351" s="75" t="n">
        <f aca="false">IF(E351="","",D351-E351)</f>
        <v>12</v>
      </c>
      <c r="G351" s="66" t="n">
        <v>408</v>
      </c>
      <c r="H351" s="66" t="n">
        <v>430</v>
      </c>
      <c r="I351" s="75" t="n">
        <f aca="false">IF(H351="","",G351-H351)</f>
        <v>-22</v>
      </c>
      <c r="J351" s="47" t="n">
        <f aca="false">IF(OR(D351="",D351+G351=0),"",D351/(D351+G351))</f>
        <v>0.32</v>
      </c>
      <c r="K351" s="47" t="n">
        <f aca="false">IF(E351="","",E351/(E351+H351))</f>
        <v>0.295081967213115</v>
      </c>
      <c r="L351" s="76" t="n">
        <f aca="false">IF(OR(K351="",J351=""),"",(J351-K351)*100)</f>
        <v>2.49180327868853</v>
      </c>
      <c r="M351" s="36" t="n">
        <v>3.04685455008716</v>
      </c>
      <c r="N351" s="36" t="n">
        <v>1.31829577635135</v>
      </c>
      <c r="O351" s="36" t="n">
        <f aca="false">SQRT(M351^2+N351^2)</f>
        <v>3.31982324880899</v>
      </c>
      <c r="P351" s="47" t="n">
        <f aca="false">IF(J351="","",MAX(0,J351-1.96*O351/100))</f>
        <v>0.254931464323344</v>
      </c>
      <c r="Q351" s="47" t="n">
        <f aca="false">IF(J351="","",MIN(1,J351+1.96*O351/100))</f>
        <v>0.385068535676656</v>
      </c>
      <c r="R351" s="32" t="str">
        <f aca="false">IF(L351="","",IF(ABS(L351)&lt;=O351,"Yes","No"))</f>
        <v>Yes</v>
      </c>
      <c r="S351" s="32" t="str">
        <f aca="false">IF(L351="","",IF(ABS(L351)&lt;=1.96*O351,"Yes","No"))</f>
        <v>Yes</v>
      </c>
      <c r="T351" s="66" t="n">
        <f aca="false">IF(D351="","",ROUND(SQRT(((D351+G351)*O351/100)^2+(J351*(D351+G351)*0.14577)^2),0))</f>
        <v>34</v>
      </c>
      <c r="U351" s="32"/>
    </row>
    <row r="352" customFormat="false" ht="15" hidden="false" customHeight="false" outlineLevel="0" collapsed="false">
      <c r="A352" s="32" t="s">
        <v>444</v>
      </c>
      <c r="B352" s="32" t="s">
        <v>602</v>
      </c>
      <c r="C352" s="32" t="s">
        <v>607</v>
      </c>
      <c r="D352" s="66" t="n">
        <v>316</v>
      </c>
      <c r="E352" s="66" t="n">
        <v>345</v>
      </c>
      <c r="F352" s="75" t="n">
        <f aca="false">IF(E352="","",D352-E352)</f>
        <v>-29</v>
      </c>
      <c r="G352" s="66" t="n">
        <v>572</v>
      </c>
      <c r="H352" s="66" t="n">
        <v>573</v>
      </c>
      <c r="I352" s="75" t="n">
        <f aca="false">IF(H352="","",G352-H352)</f>
        <v>-1</v>
      </c>
      <c r="J352" s="47" t="n">
        <f aca="false">IF(OR(D352="",D352+G352=0),"",D352/(D352+G352))</f>
        <v>0.355855855855856</v>
      </c>
      <c r="K352" s="47" t="n">
        <f aca="false">IF(E352="","",E352/(E352+H352))</f>
        <v>0.375816993464052</v>
      </c>
      <c r="L352" s="76" t="n">
        <f aca="false">IF(OR(K352="",J352=""),"",(J352-K352)*100)</f>
        <v>-1.99611376081965</v>
      </c>
      <c r="M352" s="36" t="n">
        <v>2.23866533453518</v>
      </c>
      <c r="N352" s="36" t="n">
        <v>1.31829577635135</v>
      </c>
      <c r="O352" s="36" t="n">
        <f aca="false">SQRT(M352^2+N352^2)</f>
        <v>2.59798503344329</v>
      </c>
      <c r="P352" s="47" t="n">
        <f aca="false">IF(J352="","",MAX(0,J352-1.96*O352/100))</f>
        <v>0.304935349200367</v>
      </c>
      <c r="Q352" s="47" t="n">
        <f aca="false">IF(J352="","",MIN(1,J352+1.96*O352/100))</f>
        <v>0.406776362511344</v>
      </c>
      <c r="R352" s="32" t="str">
        <f aca="false">IF(L352="","",IF(ABS(L352)&lt;=O352,"Yes","No"))</f>
        <v>Yes</v>
      </c>
      <c r="S352" s="32" t="str">
        <f aca="false">IF(L352="","",IF(ABS(L352)&lt;=1.96*O352,"Yes","No"))</f>
        <v>Yes</v>
      </c>
      <c r="T352" s="66" t="n">
        <f aca="false">IF(D352="","",ROUND(SQRT(((D352+G352)*O352/100)^2+(J352*(D352+G352)*0.09272)^2),0))</f>
        <v>37</v>
      </c>
      <c r="U352" s="32"/>
    </row>
    <row r="353" customFormat="false" ht="15" hidden="false" customHeight="false" outlineLevel="0" collapsed="false">
      <c r="A353" s="32" t="s">
        <v>444</v>
      </c>
      <c r="B353" s="32" t="s">
        <v>608</v>
      </c>
      <c r="C353" s="32" t="s">
        <v>609</v>
      </c>
      <c r="D353" s="66" t="n">
        <v>1061</v>
      </c>
      <c r="E353" s="66" t="n">
        <v>1084</v>
      </c>
      <c r="F353" s="75" t="n">
        <f aca="false">IF(E353="","",D353-E353)</f>
        <v>-23</v>
      </c>
      <c r="G353" s="66" t="n">
        <v>1174</v>
      </c>
      <c r="H353" s="66" t="n">
        <v>1187</v>
      </c>
      <c r="I353" s="75" t="n">
        <f aca="false">IF(H353="","",G353-H353)</f>
        <v>-13</v>
      </c>
      <c r="J353" s="47" t="n">
        <f aca="false">IF(OR(D353="",D353+G353=0),"",D353/(D353+G353))</f>
        <v>0.474720357941834</v>
      </c>
      <c r="K353" s="47" t="n">
        <f aca="false">IF(E353="","",E353/(E353+H353))</f>
        <v>0.477322765301629</v>
      </c>
      <c r="L353" s="76" t="n">
        <f aca="false">IF(OR(K353="",J353=""),"",(J353-K353)*100)</f>
        <v>-0.260240735979483</v>
      </c>
      <c r="M353" s="36" t="n">
        <v>2.22613714561083</v>
      </c>
      <c r="N353" s="36" t="n">
        <v>1.31829577635135</v>
      </c>
      <c r="O353" s="36" t="n">
        <f aca="false">SQRT(M353^2+N353^2)</f>
        <v>2.58719739196957</v>
      </c>
      <c r="P353" s="47" t="n">
        <f aca="false">IF(J353="","",MAX(0,J353-1.96*O353/100))</f>
        <v>0.424011289059231</v>
      </c>
      <c r="Q353" s="47" t="n">
        <f aca="false">IF(J353="","",MIN(1,J353+1.96*O353/100))</f>
        <v>0.525429426824438</v>
      </c>
      <c r="R353" s="32" t="str">
        <f aca="false">IF(L353="","",IF(ABS(L353)&lt;=O353,"Yes","No"))</f>
        <v>Yes</v>
      </c>
      <c r="S353" s="32" t="str">
        <f aca="false">IF(L353="","",IF(ABS(L353)&lt;=1.96*O353,"Yes","No"))</f>
        <v>Yes</v>
      </c>
      <c r="T353" s="66" t="n">
        <f aca="false">IF(D353="","",ROUND(SQRT(((D353+G353)*O353/100)^2+(J353*(D353+G353)*0.07717)^2),0))</f>
        <v>100</v>
      </c>
      <c r="U353" s="32"/>
    </row>
    <row r="354" customFormat="false" ht="15" hidden="false" customHeight="false" outlineLevel="0" collapsed="false">
      <c r="A354" s="32" t="s">
        <v>444</v>
      </c>
      <c r="B354" s="32" t="s">
        <v>608</v>
      </c>
      <c r="C354" s="32" t="s">
        <v>610</v>
      </c>
      <c r="D354" s="66" t="n">
        <v>847</v>
      </c>
      <c r="E354" s="66" t="n">
        <v>880</v>
      </c>
      <c r="F354" s="75" t="n">
        <f aca="false">IF(E354="","",D354-E354)</f>
        <v>-33</v>
      </c>
      <c r="G354" s="66" t="n">
        <v>987</v>
      </c>
      <c r="H354" s="66" t="n">
        <v>960</v>
      </c>
      <c r="I354" s="75" t="n">
        <f aca="false">IF(H354="","",G354-H354)</f>
        <v>27</v>
      </c>
      <c r="J354" s="47" t="n">
        <f aca="false">IF(OR(D354="",D354+G354=0),"",D354/(D354+G354))</f>
        <v>0.461832061068702</v>
      </c>
      <c r="K354" s="47" t="n">
        <f aca="false">IF(E354="","",E354/(E354+H354))</f>
        <v>0.478260869565217</v>
      </c>
      <c r="L354" s="76" t="n">
        <f aca="false">IF(OR(K354="",J354=""),"",(J354-K354)*100)</f>
        <v>-1.64288084965151</v>
      </c>
      <c r="M354" s="36" t="n">
        <v>2.22613714561083</v>
      </c>
      <c r="N354" s="36" t="n">
        <v>1.31829577635135</v>
      </c>
      <c r="O354" s="36" t="n">
        <f aca="false">SQRT(M354^2+N354^2)</f>
        <v>2.58719739196957</v>
      </c>
      <c r="P354" s="47" t="n">
        <f aca="false">IF(J354="","",MAX(0,J354-1.96*O354/100))</f>
        <v>0.411122992186099</v>
      </c>
      <c r="Q354" s="47" t="n">
        <f aca="false">IF(J354="","",MIN(1,J354+1.96*O354/100))</f>
        <v>0.512541129951306</v>
      </c>
      <c r="R354" s="32" t="str">
        <f aca="false">IF(L354="","",IF(ABS(L354)&lt;=O354,"Yes","No"))</f>
        <v>Yes</v>
      </c>
      <c r="S354" s="32" t="str">
        <f aca="false">IF(L354="","",IF(ABS(L354)&lt;=1.96*O354,"Yes","No"))</f>
        <v>Yes</v>
      </c>
      <c r="T354" s="66" t="n">
        <f aca="false">IF(D354="","",ROUND(SQRT(((D354+G354)*O354/100)^2+(J354*(D354+G354)*0.07717)^2),0))</f>
        <v>81</v>
      </c>
      <c r="U354" s="32"/>
    </row>
    <row r="355" customFormat="false" ht="15" hidden="false" customHeight="false" outlineLevel="0" collapsed="false">
      <c r="A355" s="32" t="s">
        <v>444</v>
      </c>
      <c r="B355" s="32" t="s">
        <v>611</v>
      </c>
      <c r="C355" s="32" t="s">
        <v>612</v>
      </c>
      <c r="D355" s="66" t="n">
        <v>413</v>
      </c>
      <c r="E355" s="66" t="n">
        <v>416</v>
      </c>
      <c r="F355" s="75" t="n">
        <f aca="false">IF(E355="","",D355-E355)</f>
        <v>-3</v>
      </c>
      <c r="G355" s="66" t="n">
        <v>648</v>
      </c>
      <c r="H355" s="66" t="n">
        <v>658</v>
      </c>
      <c r="I355" s="75" t="n">
        <f aca="false">IF(H355="","",G355-H355)</f>
        <v>-10</v>
      </c>
      <c r="J355" s="47" t="n">
        <f aca="false">IF(OR(D355="",D355+G355=0),"",D355/(D355+G355))</f>
        <v>0.389255419415646</v>
      </c>
      <c r="K355" s="47" t="n">
        <f aca="false">IF(E355="","",E355/(E355+H355))</f>
        <v>0.387337057728119</v>
      </c>
      <c r="L355" s="76" t="n">
        <f aca="false">IF(OR(K355="",J355=""),"",(J355-K355)*100)</f>
        <v>0.191836168752646</v>
      </c>
      <c r="M355" s="36" t="n">
        <v>2.23866533453518</v>
      </c>
      <c r="N355" s="36" t="n">
        <v>1.31829577635135</v>
      </c>
      <c r="O355" s="36" t="n">
        <f aca="false">SQRT(M355^2+N355^2)</f>
        <v>2.59798503344329</v>
      </c>
      <c r="P355" s="47" t="n">
        <f aca="false">IF(J355="","",MAX(0,J355-1.96*O355/100))</f>
        <v>0.338334912760157</v>
      </c>
      <c r="Q355" s="47" t="n">
        <f aca="false">IF(J355="","",MIN(1,J355+1.96*O355/100))</f>
        <v>0.440175926071134</v>
      </c>
      <c r="R355" s="32" t="str">
        <f aca="false">IF(L355="","",IF(ABS(L355)&lt;=O355,"Yes","No"))</f>
        <v>Yes</v>
      </c>
      <c r="S355" s="32" t="str">
        <f aca="false">IF(L355="","",IF(ABS(L355)&lt;=1.96*O355,"Yes","No"))</f>
        <v>Yes</v>
      </c>
      <c r="T355" s="66" t="n">
        <f aca="false">IF(D355="","",ROUND(SQRT(((D355+G355)*O355/100)^2+(J355*(D355+G355)*0.09272)^2),0))</f>
        <v>47</v>
      </c>
      <c r="U355" s="32"/>
    </row>
    <row r="356" customFormat="false" ht="15" hidden="false" customHeight="false" outlineLevel="0" collapsed="false">
      <c r="A356" s="32" t="s">
        <v>444</v>
      </c>
      <c r="B356" s="32" t="s">
        <v>419</v>
      </c>
      <c r="C356" s="32" t="s">
        <v>613</v>
      </c>
      <c r="D356" s="66" t="n">
        <v>546</v>
      </c>
      <c r="E356" s="66" t="n">
        <v>541</v>
      </c>
      <c r="F356" s="75" t="n">
        <f aca="false">IF(E356="","",D356-E356)</f>
        <v>5</v>
      </c>
      <c r="G356" s="66" t="n">
        <v>1080</v>
      </c>
      <c r="H356" s="66" t="n">
        <v>1106</v>
      </c>
      <c r="I356" s="75" t="n">
        <f aca="false">IF(H356="","",G356-H356)</f>
        <v>-26</v>
      </c>
      <c r="J356" s="47" t="n">
        <f aca="false">IF(OR(D356="",D356+G356=0),"",D356/(D356+G356))</f>
        <v>0.335793357933579</v>
      </c>
      <c r="K356" s="47" t="n">
        <f aca="false">IF(E356="","",E356/(E356+H356))</f>
        <v>0.328476017000607</v>
      </c>
      <c r="L356" s="76" t="n">
        <f aca="false">IF(OR(K356="",J356=""),"",(J356-K356)*100)</f>
        <v>0.731734093297215</v>
      </c>
      <c r="M356" s="36" t="n">
        <v>2.22613714561083</v>
      </c>
      <c r="N356" s="36" t="n">
        <v>1.31829577635135</v>
      </c>
      <c r="O356" s="36" t="n">
        <f aca="false">SQRT(M356^2+N356^2)</f>
        <v>2.58719739196957</v>
      </c>
      <c r="P356" s="47" t="n">
        <f aca="false">IF(J356="","",MAX(0,J356-1.96*O356/100))</f>
        <v>0.285084289050976</v>
      </c>
      <c r="Q356" s="47" t="n">
        <f aca="false">IF(J356="","",MIN(1,J356+1.96*O356/100))</f>
        <v>0.386502426816183</v>
      </c>
      <c r="R356" s="32" t="str">
        <f aca="false">IF(L356="","",IF(ABS(L356)&lt;=O356,"Yes","No"))</f>
        <v>Yes</v>
      </c>
      <c r="S356" s="32" t="str">
        <f aca="false">IF(L356="","",IF(ABS(L356)&lt;=1.96*O356,"Yes","No"))</f>
        <v>Yes</v>
      </c>
      <c r="T356" s="66" t="n">
        <f aca="false">IF(D356="","",ROUND(SQRT(((D356+G356)*O356/100)^2+(J356*(D356+G356)*0.07717)^2),0))</f>
        <v>60</v>
      </c>
      <c r="U356" s="32"/>
    </row>
    <row r="357" customFormat="false" ht="15" hidden="false" customHeight="false" outlineLevel="0" collapsed="false">
      <c r="A357" s="32" t="s">
        <v>444</v>
      </c>
      <c r="B357" s="32" t="s">
        <v>419</v>
      </c>
      <c r="C357" s="32" t="s">
        <v>614</v>
      </c>
      <c r="D357" s="66" t="n">
        <v>602</v>
      </c>
      <c r="E357" s="66" t="n">
        <v>500</v>
      </c>
      <c r="F357" s="75" t="n">
        <f aca="false">IF(E357="","",D357-E357)</f>
        <v>102</v>
      </c>
      <c r="G357" s="66" t="n">
        <v>1195</v>
      </c>
      <c r="H357" s="66" t="n">
        <v>982</v>
      </c>
      <c r="I357" s="75" t="n">
        <f aca="false">IF(H357="","",G357-H357)</f>
        <v>213</v>
      </c>
      <c r="J357" s="47" t="n">
        <f aca="false">IF(OR(D357="",D357+G357=0),"",D357/(D357+G357))</f>
        <v>0.335002782415136</v>
      </c>
      <c r="K357" s="47" t="n">
        <f aca="false">IF(E357="","",E357/(E357+H357))</f>
        <v>0.337381916329285</v>
      </c>
      <c r="L357" s="76" t="n">
        <f aca="false">IF(OR(K357="",J357=""),"",(J357-K357)*100)</f>
        <v>-0.237913391414846</v>
      </c>
      <c r="M357" s="36" t="n">
        <v>2.22613714561083</v>
      </c>
      <c r="N357" s="36" t="n">
        <v>1.31829577635135</v>
      </c>
      <c r="O357" s="36" t="n">
        <f aca="false">SQRT(M357^2+N357^2)</f>
        <v>2.58719739196957</v>
      </c>
      <c r="P357" s="47" t="n">
        <f aca="false">IF(J357="","",MAX(0,J357-1.96*O357/100))</f>
        <v>0.284293713532533</v>
      </c>
      <c r="Q357" s="47" t="n">
        <f aca="false">IF(J357="","",MIN(1,J357+1.96*O357/100))</f>
        <v>0.38571185129774</v>
      </c>
      <c r="R357" s="32" t="str">
        <f aca="false">IF(L357="","",IF(ABS(L357)&lt;=O357,"Yes","No"))</f>
        <v>Yes</v>
      </c>
      <c r="S357" s="32" t="str">
        <f aca="false">IF(L357="","",IF(ABS(L357)&lt;=1.96*O357,"Yes","No"))</f>
        <v>Yes</v>
      </c>
      <c r="T357" s="66" t="n">
        <f aca="false">IF(D357="","",ROUND(SQRT(((D357+G357)*O357/100)^2+(J357*(D357+G357)*0.07717)^2),0))</f>
        <v>66</v>
      </c>
      <c r="U357" s="32"/>
    </row>
    <row r="358" customFormat="false" ht="15" hidden="false" customHeight="false" outlineLevel="0" collapsed="false">
      <c r="A358" s="32" t="s">
        <v>444</v>
      </c>
      <c r="B358" s="32" t="s">
        <v>616</v>
      </c>
      <c r="C358" s="32" t="s">
        <v>616</v>
      </c>
      <c r="D358" s="66" t="n">
        <v>282</v>
      </c>
      <c r="E358" s="66" t="n">
        <v>281</v>
      </c>
      <c r="F358" s="75" t="n">
        <f aca="false">IF(E358="","",D358-E358)</f>
        <v>1</v>
      </c>
      <c r="G358" s="66" t="n">
        <v>325</v>
      </c>
      <c r="H358" s="66" t="n">
        <v>310</v>
      </c>
      <c r="I358" s="75" t="n">
        <f aca="false">IF(H358="","",G358-H358)</f>
        <v>15</v>
      </c>
      <c r="J358" s="47" t="n">
        <f aca="false">IF(OR(D358="",D358+G358=0),"",D358/(D358+G358))</f>
        <v>0.464579901153213</v>
      </c>
      <c r="K358" s="47" t="n">
        <f aca="false">IF(E358="","",E358/(E358+H358))</f>
        <v>0.475465313028765</v>
      </c>
      <c r="L358" s="76" t="n">
        <f aca="false">IF(OR(K358="",J358=""),"",(J358-K358)*100)</f>
        <v>-1.08854118755523</v>
      </c>
      <c r="M358" s="36" t="n">
        <v>3.04685455008716</v>
      </c>
      <c r="N358" s="36" t="n">
        <v>1.31829577635135</v>
      </c>
      <c r="O358" s="36" t="n">
        <f aca="false">SQRT(M358^2+N358^2)</f>
        <v>3.31982324880899</v>
      </c>
      <c r="P358" s="47" t="n">
        <f aca="false">IF(J358="","",MAX(0,J358-1.96*O358/100))</f>
        <v>0.399511365476556</v>
      </c>
      <c r="Q358" s="47" t="n">
        <f aca="false">IF(J358="","",MIN(1,J358+1.96*O358/100))</f>
        <v>0.529648436829869</v>
      </c>
      <c r="R358" s="32" t="str">
        <f aca="false">IF(L358="","",IF(ABS(L358)&lt;=O358,"Yes","No"))</f>
        <v>Yes</v>
      </c>
      <c r="S358" s="32" t="str">
        <f aca="false">IF(L358="","",IF(ABS(L358)&lt;=1.96*O358,"Yes","No"))</f>
        <v>Yes</v>
      </c>
      <c r="T358" s="66" t="n">
        <f aca="false">IF(D358="","",ROUND(SQRT(((D358+G358)*O358/100)^2+(J358*(D358+G358)*0.14577)^2),0))</f>
        <v>46</v>
      </c>
      <c r="U358" s="32"/>
    </row>
    <row r="359" customFormat="false" ht="15" hidden="false" customHeight="false" outlineLevel="0" collapsed="false">
      <c r="A359" s="32" t="s">
        <v>444</v>
      </c>
      <c r="B359" s="32" t="s">
        <v>617</v>
      </c>
      <c r="C359" s="32" t="s">
        <v>618</v>
      </c>
      <c r="D359" s="66" t="n">
        <v>499</v>
      </c>
      <c r="E359" s="66" t="n">
        <v>514</v>
      </c>
      <c r="F359" s="75" t="n">
        <f aca="false">IF(E359="","",D359-E359)</f>
        <v>-15</v>
      </c>
      <c r="G359" s="66" t="n">
        <v>699</v>
      </c>
      <c r="H359" s="66" t="n">
        <v>713</v>
      </c>
      <c r="I359" s="75" t="n">
        <f aca="false">IF(H359="","",G359-H359)</f>
        <v>-14</v>
      </c>
      <c r="J359" s="47" t="n">
        <f aca="false">IF(OR(D359="",D359+G359=0),"",D359/(D359+G359))</f>
        <v>0.41652754590985</v>
      </c>
      <c r="K359" s="47" t="n">
        <f aca="false">IF(E359="","",E359/(E359+H359))</f>
        <v>0.418907905460473</v>
      </c>
      <c r="L359" s="76" t="n">
        <f aca="false">IF(OR(K359="",J359=""),"",(J359-K359)*100)</f>
        <v>-0.238035955062293</v>
      </c>
      <c r="M359" s="36" t="n">
        <v>2.22613714561083</v>
      </c>
      <c r="N359" s="36" t="n">
        <v>1.31829577635135</v>
      </c>
      <c r="O359" s="36" t="n">
        <f aca="false">SQRT(M359^2+N359^2)</f>
        <v>2.58719739196957</v>
      </c>
      <c r="P359" s="47" t="n">
        <f aca="false">IF(J359="","",MAX(0,J359-1.96*O359/100))</f>
        <v>0.365818477027246</v>
      </c>
      <c r="Q359" s="47" t="n">
        <f aca="false">IF(J359="","",MIN(1,J359+1.96*O359/100))</f>
        <v>0.467236614792453</v>
      </c>
      <c r="R359" s="32" t="str">
        <f aca="false">IF(L359="","",IF(ABS(L359)&lt;=O359,"Yes","No"))</f>
        <v>Yes</v>
      </c>
      <c r="S359" s="32" t="str">
        <f aca="false">IF(L359="","",IF(ABS(L359)&lt;=1.96*O359,"Yes","No"))</f>
        <v>Yes</v>
      </c>
      <c r="T359" s="66" t="n">
        <f aca="false">IF(D359="","",ROUND(SQRT(((D359+G359)*O359/100)^2+(J359*(D359+G359)*0.07717)^2),0))</f>
        <v>49</v>
      </c>
      <c r="U359" s="32"/>
    </row>
    <row r="360" customFormat="false" ht="15" hidden="false" customHeight="false" outlineLevel="0" collapsed="false">
      <c r="A360" s="32" t="s">
        <v>444</v>
      </c>
      <c r="B360" s="32" t="s">
        <v>617</v>
      </c>
      <c r="C360" s="32" t="s">
        <v>619</v>
      </c>
      <c r="D360" s="66" t="n">
        <v>408</v>
      </c>
      <c r="E360" s="66" t="n">
        <v>425</v>
      </c>
      <c r="F360" s="75" t="n">
        <f aca="false">IF(E360="","",D360-E360)</f>
        <v>-17</v>
      </c>
      <c r="G360" s="66" t="n">
        <v>677</v>
      </c>
      <c r="H360" s="66" t="n">
        <v>656</v>
      </c>
      <c r="I360" s="75" t="n">
        <f aca="false">IF(H360="","",G360-H360)</f>
        <v>21</v>
      </c>
      <c r="J360" s="47" t="n">
        <f aca="false">IF(OR(D360="",D360+G360=0),"",D360/(D360+G360))</f>
        <v>0.376036866359447</v>
      </c>
      <c r="K360" s="47" t="n">
        <f aca="false">IF(E360="","",E360/(E360+H360))</f>
        <v>0.393154486586494</v>
      </c>
      <c r="L360" s="76" t="n">
        <f aca="false">IF(OR(K360="",J360=""),"",(J360-K360)*100)</f>
        <v>-1.7117620227047</v>
      </c>
      <c r="M360" s="36" t="n">
        <v>2.23866533453518</v>
      </c>
      <c r="N360" s="36" t="n">
        <v>1.31829577635135</v>
      </c>
      <c r="O360" s="36" t="n">
        <f aca="false">SQRT(M360^2+N360^2)</f>
        <v>2.59798503344329</v>
      </c>
      <c r="P360" s="47" t="n">
        <f aca="false">IF(J360="","",MAX(0,J360-1.96*O360/100))</f>
        <v>0.325116359703959</v>
      </c>
      <c r="Q360" s="47" t="n">
        <f aca="false">IF(J360="","",MIN(1,J360+1.96*O360/100))</f>
        <v>0.426957373014935</v>
      </c>
      <c r="R360" s="32" t="str">
        <f aca="false">IF(L360="","",IF(ABS(L360)&lt;=O360,"Yes","No"))</f>
        <v>Yes</v>
      </c>
      <c r="S360" s="32" t="str">
        <f aca="false">IF(L360="","",IF(ABS(L360)&lt;=1.96*O360,"Yes","No"))</f>
        <v>Yes</v>
      </c>
      <c r="T360" s="66" t="n">
        <f aca="false">IF(D360="","",ROUND(SQRT(((D360+G360)*O360/100)^2+(J360*(D360+G360)*0.09272)^2),0))</f>
        <v>47</v>
      </c>
      <c r="U360" s="32"/>
    </row>
    <row r="361" customFormat="false" ht="15" hidden="false" customHeight="false" outlineLevel="0" collapsed="false">
      <c r="A361" s="32" t="s">
        <v>444</v>
      </c>
      <c r="B361" s="32" t="s">
        <v>617</v>
      </c>
      <c r="C361" s="32" t="s">
        <v>620</v>
      </c>
      <c r="D361" s="66" t="n">
        <v>579</v>
      </c>
      <c r="E361" s="66" t="n">
        <v>624</v>
      </c>
      <c r="F361" s="75" t="n">
        <f aca="false">IF(E361="","",D361-E361)</f>
        <v>-45</v>
      </c>
      <c r="G361" s="66" t="n">
        <v>641</v>
      </c>
      <c r="H361" s="66" t="n">
        <v>618</v>
      </c>
      <c r="I361" s="75" t="n">
        <f aca="false">IF(H361="","",G361-H361)</f>
        <v>23</v>
      </c>
      <c r="J361" s="47" t="n">
        <f aca="false">IF(OR(D361="",D361+G361=0),"",D361/(D361+G361))</f>
        <v>0.474590163934426</v>
      </c>
      <c r="K361" s="47" t="n">
        <f aca="false">IF(E361="","",E361/(E361+H361))</f>
        <v>0.502415458937198</v>
      </c>
      <c r="L361" s="76" t="n">
        <f aca="false">IF(OR(K361="",J361=""),"",(J361-K361)*100)</f>
        <v>-2.78252950027719</v>
      </c>
      <c r="M361" s="36" t="n">
        <v>2.22613714561083</v>
      </c>
      <c r="N361" s="36" t="n">
        <v>1.31829577635135</v>
      </c>
      <c r="O361" s="36" t="n">
        <f aca="false">SQRT(M361^2+N361^2)</f>
        <v>2.58719739196957</v>
      </c>
      <c r="P361" s="47" t="n">
        <f aca="false">IF(J361="","",MAX(0,J361-1.96*O361/100))</f>
        <v>0.423881095051823</v>
      </c>
      <c r="Q361" s="47" t="n">
        <f aca="false">IF(J361="","",MIN(1,J361+1.96*O361/100))</f>
        <v>0.52529923281703</v>
      </c>
      <c r="R361" s="32" t="str">
        <f aca="false">IF(L361="","",IF(ABS(L361)&lt;=O361,"Yes","No"))</f>
        <v>No</v>
      </c>
      <c r="S361" s="32" t="str">
        <f aca="false">IF(L361="","",IF(ABS(L361)&lt;=1.96*O361,"Yes","No"))</f>
        <v>Yes</v>
      </c>
      <c r="T361" s="66" t="n">
        <f aca="false">IF(D361="","",ROUND(SQRT(((D361+G361)*O361/100)^2+(J361*(D361+G361)*0.07717)^2),0))</f>
        <v>55</v>
      </c>
      <c r="U361" s="32"/>
    </row>
    <row r="362" customFormat="false" ht="15" hidden="false" customHeight="false" outlineLevel="0" collapsed="false">
      <c r="A362" s="32" t="s">
        <v>444</v>
      </c>
      <c r="B362" s="32" t="s">
        <v>617</v>
      </c>
      <c r="C362" s="32" t="s">
        <v>621</v>
      </c>
      <c r="D362" s="66" t="n">
        <v>290</v>
      </c>
      <c r="E362" s="66" t="n">
        <v>284</v>
      </c>
      <c r="F362" s="75" t="n">
        <f aca="false">IF(E362="","",D362-E362)</f>
        <v>6</v>
      </c>
      <c r="G362" s="66" t="n">
        <v>405</v>
      </c>
      <c r="H362" s="66" t="n">
        <v>414</v>
      </c>
      <c r="I362" s="75" t="n">
        <f aca="false">IF(H362="","",G362-H362)</f>
        <v>-9</v>
      </c>
      <c r="J362" s="47" t="n">
        <f aca="false">IF(OR(D362="",D362+G362=0),"",D362/(D362+G362))</f>
        <v>0.41726618705036</v>
      </c>
      <c r="K362" s="47" t="n">
        <f aca="false">IF(E362="","",E362/(E362+H362))</f>
        <v>0.406876790830946</v>
      </c>
      <c r="L362" s="76" t="n">
        <f aca="false">IF(OR(K362="",J362=""),"",(J362-K362)*100)</f>
        <v>1.03893962194141</v>
      </c>
      <c r="M362" s="36" t="n">
        <v>3.04685455008716</v>
      </c>
      <c r="N362" s="36" t="n">
        <v>1.31829577635135</v>
      </c>
      <c r="O362" s="36" t="n">
        <f aca="false">SQRT(M362^2+N362^2)</f>
        <v>3.31982324880899</v>
      </c>
      <c r="P362" s="47" t="n">
        <f aca="false">IF(J362="","",MAX(0,J362-1.96*O362/100))</f>
        <v>0.352197651373704</v>
      </c>
      <c r="Q362" s="47" t="n">
        <f aca="false">IF(J362="","",MIN(1,J362+1.96*O362/100))</f>
        <v>0.482334722727016</v>
      </c>
      <c r="R362" s="32" t="str">
        <f aca="false">IF(L362="","",IF(ABS(L362)&lt;=O362,"Yes","No"))</f>
        <v>Yes</v>
      </c>
      <c r="S362" s="32" t="str">
        <f aca="false">IF(L362="","",IF(ABS(L362)&lt;=1.96*O362,"Yes","No"))</f>
        <v>Yes</v>
      </c>
      <c r="T362" s="66" t="n">
        <f aca="false">IF(D362="","",ROUND(SQRT(((D362+G362)*O362/100)^2+(J362*(D362+G362)*0.14577)^2),0))</f>
        <v>48</v>
      </c>
      <c r="U362" s="32"/>
    </row>
    <row r="363" customFormat="false" ht="15" hidden="false" customHeight="false" outlineLevel="0" collapsed="false">
      <c r="A363" s="32" t="s">
        <v>444</v>
      </c>
      <c r="B363" s="32" t="s">
        <v>622</v>
      </c>
      <c r="C363" s="32" t="s">
        <v>623</v>
      </c>
      <c r="D363" s="66" t="n">
        <v>629</v>
      </c>
      <c r="E363" s="66" t="n">
        <v>648</v>
      </c>
      <c r="F363" s="75" t="n">
        <f aca="false">IF(E363="","",D363-E363)</f>
        <v>-19</v>
      </c>
      <c r="G363" s="66" t="n">
        <v>453</v>
      </c>
      <c r="H363" s="66" t="n">
        <v>462</v>
      </c>
      <c r="I363" s="75" t="n">
        <f aca="false">IF(H363="","",G363-H363)</f>
        <v>-9</v>
      </c>
      <c r="J363" s="47" t="n">
        <f aca="false">IF(OR(D363="",D363+G363=0),"",D363/(D363+G363))</f>
        <v>0.581330868761553</v>
      </c>
      <c r="K363" s="47" t="n">
        <f aca="false">IF(E363="","",E363/(E363+H363))</f>
        <v>0.583783783783784</v>
      </c>
      <c r="L363" s="76" t="n">
        <f aca="false">IF(OR(K363="",J363=""),"",(J363-K363)*100)</f>
        <v>-0.245291502223111</v>
      </c>
      <c r="M363" s="36" t="n">
        <v>2.23866533453518</v>
      </c>
      <c r="N363" s="36" t="n">
        <v>1.31829577635135</v>
      </c>
      <c r="O363" s="36" t="n">
        <f aca="false">SQRT(M363^2+N363^2)</f>
        <v>2.59798503344329</v>
      </c>
      <c r="P363" s="47" t="n">
        <f aca="false">IF(J363="","",MAX(0,J363-1.96*O363/100))</f>
        <v>0.530410362106064</v>
      </c>
      <c r="Q363" s="47" t="n">
        <f aca="false">IF(J363="","",MIN(1,J363+1.96*O363/100))</f>
        <v>0.632251375417041</v>
      </c>
      <c r="R363" s="32" t="str">
        <f aca="false">IF(L363="","",IF(ABS(L363)&lt;=O363,"Yes","No"))</f>
        <v>Yes</v>
      </c>
      <c r="S363" s="32" t="str">
        <f aca="false">IF(L363="","",IF(ABS(L363)&lt;=1.96*O363,"Yes","No"))</f>
        <v>Yes</v>
      </c>
      <c r="T363" s="66" t="n">
        <f aca="false">IF(D363="","",ROUND(SQRT(((D363+G363)*O363/100)^2+(J363*(D363+G363)*0.09272)^2),0))</f>
        <v>65</v>
      </c>
      <c r="U363" s="32"/>
    </row>
    <row r="364" customFormat="false" ht="15" hidden="false" customHeight="false" outlineLevel="0" collapsed="false">
      <c r="A364" s="32" t="s">
        <v>444</v>
      </c>
      <c r="B364" s="32" t="s">
        <v>622</v>
      </c>
      <c r="C364" s="32" t="s">
        <v>624</v>
      </c>
      <c r="D364" s="66" t="n">
        <v>493</v>
      </c>
      <c r="E364" s="66" t="n">
        <v>491</v>
      </c>
      <c r="F364" s="75" t="n">
        <f aca="false">IF(E364="","",D364-E364)</f>
        <v>2</v>
      </c>
      <c r="G364" s="66" t="n">
        <v>390</v>
      </c>
      <c r="H364" s="66" t="n">
        <v>402</v>
      </c>
      <c r="I364" s="75" t="n">
        <f aca="false">IF(H364="","",G364-H364)</f>
        <v>-12</v>
      </c>
      <c r="J364" s="47" t="n">
        <f aca="false">IF(OR(D364="",D364+G364=0),"",D364/(D364+G364))</f>
        <v>0.55832389580974</v>
      </c>
      <c r="K364" s="47" t="n">
        <f aca="false">IF(E364="","",E364/(E364+H364))</f>
        <v>0.5498320268757</v>
      </c>
      <c r="L364" s="76" t="n">
        <f aca="false">IF(OR(K364="",J364=""),"",(J364-K364)*100)</f>
        <v>0.849186893403964</v>
      </c>
      <c r="M364" s="36" t="n">
        <v>2.23866533453518</v>
      </c>
      <c r="N364" s="36" t="n">
        <v>1.31829577635135</v>
      </c>
      <c r="O364" s="36" t="n">
        <f aca="false">SQRT(M364^2+N364^2)</f>
        <v>2.59798503344329</v>
      </c>
      <c r="P364" s="47" t="n">
        <f aca="false">IF(J364="","",MAX(0,J364-1.96*O364/100))</f>
        <v>0.507403389154251</v>
      </c>
      <c r="Q364" s="47" t="n">
        <f aca="false">IF(J364="","",MIN(1,J364+1.96*O364/100))</f>
        <v>0.609244402465228</v>
      </c>
      <c r="R364" s="32" t="str">
        <f aca="false">IF(L364="","",IF(ABS(L364)&lt;=O364,"Yes","No"))</f>
        <v>Yes</v>
      </c>
      <c r="S364" s="32" t="str">
        <f aca="false">IF(L364="","",IF(ABS(L364)&lt;=1.96*O364,"Yes","No"))</f>
        <v>Yes</v>
      </c>
      <c r="T364" s="66" t="n">
        <f aca="false">IF(D364="","",ROUND(SQRT(((D364+G364)*O364/100)^2+(J364*(D364+G364)*0.09272)^2),0))</f>
        <v>51</v>
      </c>
      <c r="U364" s="32"/>
    </row>
    <row r="365" customFormat="false" ht="15" hidden="false" customHeight="false" outlineLevel="0" collapsed="false">
      <c r="A365" s="32" t="s">
        <v>444</v>
      </c>
      <c r="B365" s="32" t="s">
        <v>622</v>
      </c>
      <c r="C365" s="32" t="s">
        <v>625</v>
      </c>
      <c r="D365" s="66" t="n">
        <v>774</v>
      </c>
      <c r="E365" s="66" t="n">
        <v>758</v>
      </c>
      <c r="F365" s="75" t="n">
        <f aca="false">IF(E365="","",D365-E365)</f>
        <v>16</v>
      </c>
      <c r="G365" s="66" t="n">
        <v>666</v>
      </c>
      <c r="H365" s="66" t="n">
        <v>674</v>
      </c>
      <c r="I365" s="75" t="n">
        <f aca="false">IF(H365="","",G365-H365)</f>
        <v>-8</v>
      </c>
      <c r="J365" s="47" t="n">
        <f aca="false">IF(OR(D365="",D365+G365=0),"",D365/(D365+G365))</f>
        <v>0.5375</v>
      </c>
      <c r="K365" s="47" t="n">
        <f aca="false">IF(E365="","",E365/(E365+H365))</f>
        <v>0.529329608938548</v>
      </c>
      <c r="L365" s="76" t="n">
        <f aca="false">IF(OR(K365="",J365=""),"",(J365-K365)*100)</f>
        <v>0.817039106145245</v>
      </c>
      <c r="M365" s="36" t="n">
        <v>2.22613714561083</v>
      </c>
      <c r="N365" s="36" t="n">
        <v>1.31829577635135</v>
      </c>
      <c r="O365" s="36" t="n">
        <f aca="false">SQRT(M365^2+N365^2)</f>
        <v>2.58719739196957</v>
      </c>
      <c r="P365" s="47" t="n">
        <f aca="false">IF(J365="","",MAX(0,J365-1.96*O365/100))</f>
        <v>0.486790931117396</v>
      </c>
      <c r="Q365" s="47" t="n">
        <f aca="false">IF(J365="","",MIN(1,J365+1.96*O365/100))</f>
        <v>0.588209068882604</v>
      </c>
      <c r="R365" s="32" t="str">
        <f aca="false">IF(L365="","",IF(ABS(L365)&lt;=O365,"Yes","No"))</f>
        <v>Yes</v>
      </c>
      <c r="S365" s="32" t="str">
        <f aca="false">IF(L365="","",IF(ABS(L365)&lt;=1.96*O365,"Yes","No"))</f>
        <v>Yes</v>
      </c>
      <c r="T365" s="66" t="n">
        <f aca="false">IF(D365="","",ROUND(SQRT(((D365+G365)*O365/100)^2+(J365*(D365+G365)*0.07717)^2),0))</f>
        <v>70</v>
      </c>
      <c r="U365" s="32"/>
    </row>
    <row r="366" customFormat="false" ht="15" hidden="false" customHeight="false" outlineLevel="0" collapsed="false">
      <c r="A366" s="32" t="s">
        <v>444</v>
      </c>
      <c r="B366" s="32" t="s">
        <v>626</v>
      </c>
      <c r="C366" s="32" t="s">
        <v>626</v>
      </c>
      <c r="D366" s="66" t="n">
        <v>644</v>
      </c>
      <c r="E366" s="66" t="n">
        <v>634</v>
      </c>
      <c r="F366" s="75" t="n">
        <f aca="false">IF(E366="","",D366-E366)</f>
        <v>10</v>
      </c>
      <c r="G366" s="66" t="n">
        <v>882</v>
      </c>
      <c r="H366" s="66" t="n">
        <v>856</v>
      </c>
      <c r="I366" s="75" t="n">
        <f aca="false">IF(H366="","",G366-H366)</f>
        <v>26</v>
      </c>
      <c r="J366" s="47" t="n">
        <f aca="false">IF(OR(D366="",D366+G366=0),"",D366/(D366+G366))</f>
        <v>0.422018348623853</v>
      </c>
      <c r="K366" s="47" t="n">
        <f aca="false">IF(E366="","",E366/(E366+H366))</f>
        <v>0.425503355704698</v>
      </c>
      <c r="L366" s="76" t="n">
        <f aca="false">IF(OR(K366="",J366=""),"",(J366-K366)*100)</f>
        <v>-0.348500708084476</v>
      </c>
      <c r="M366" s="36" t="n">
        <v>2.22613714561083</v>
      </c>
      <c r="N366" s="36" t="n">
        <v>1.31829577635135</v>
      </c>
      <c r="O366" s="36" t="n">
        <f aca="false">SQRT(M366^2+N366^2)</f>
        <v>2.58719739196957</v>
      </c>
      <c r="P366" s="47" t="n">
        <f aca="false">IF(J366="","",MAX(0,J366-1.96*O366/100))</f>
        <v>0.37130927974125</v>
      </c>
      <c r="Q366" s="47" t="n">
        <f aca="false">IF(J366="","",MIN(1,J366+1.96*O366/100))</f>
        <v>0.472727417506457</v>
      </c>
      <c r="R366" s="32" t="str">
        <f aca="false">IF(L366="","",IF(ABS(L366)&lt;=O366,"Yes","No"))</f>
        <v>Yes</v>
      </c>
      <c r="S366" s="32" t="str">
        <f aca="false">IF(L366="","",IF(ABS(L366)&lt;=1.96*O366,"Yes","No"))</f>
        <v>Yes</v>
      </c>
      <c r="T366" s="66" t="n">
        <f aca="false">IF(D366="","",ROUND(SQRT(((D366+G366)*O366/100)^2+(J366*(D366+G366)*0.07717)^2),0))</f>
        <v>63</v>
      </c>
      <c r="U366" s="32"/>
    </row>
    <row r="368" customFormat="false" ht="15" hidden="false" customHeight="false" outlineLevel="0" collapsed="false">
      <c r="A368" s="20" t="s">
        <v>763</v>
      </c>
      <c r="B368" s="44"/>
      <c r="C368" s="44"/>
      <c r="D368" s="77" t="n">
        <f aca="false">SUMIF(E2:E366,"&lt;&gt;",D2:D366)</f>
        <v>193342</v>
      </c>
      <c r="E368" s="77" t="n">
        <f aca="false">SUM(E2:E366)</f>
        <v>195077</v>
      </c>
      <c r="F368" s="78" t="n">
        <f aca="false">D368-E368</f>
        <v>-1735</v>
      </c>
      <c r="G368" s="77" t="n">
        <f aca="false">SUMIF(H2:H366,"&lt;&gt;",G2:G366)</f>
        <v>200576</v>
      </c>
      <c r="H368" s="77" t="n">
        <f aca="false">SUM(H2:H366)</f>
        <v>200918</v>
      </c>
      <c r="I368" s="78" t="n">
        <f aca="false">G368-H368</f>
        <v>-342</v>
      </c>
      <c r="J368" s="46" t="n">
        <f aca="false">D368/(D368+G368)</f>
        <v>0.49081788595596</v>
      </c>
      <c r="K368" s="46" t="n">
        <f aca="false">E368/(E368+H368)</f>
        <v>0.492624906880137</v>
      </c>
      <c r="L368" s="79" t="n">
        <f aca="false">(J368-K368)*100</f>
        <v>-0.180702092417701</v>
      </c>
      <c r="M368" s="45" t="n">
        <v>0</v>
      </c>
      <c r="N368" s="45" t="n">
        <v>1.31829577635135</v>
      </c>
      <c r="O368" s="45" t="n">
        <f aca="false">SQRT(M368^2+N368^2)</f>
        <v>1.31829577635135</v>
      </c>
      <c r="P368" s="46" t="n">
        <f aca="false">J368-1.96*O368/100</f>
        <v>0.464979288739474</v>
      </c>
      <c r="Q368" s="46" t="n">
        <f aca="false">J368+1.96*O368/100</f>
        <v>0.516656483172447</v>
      </c>
      <c r="R368" s="44" t="str">
        <f aca="false">IF(ABS(L368)&lt;=O368,"Yes","No")</f>
        <v>Yes</v>
      </c>
      <c r="S368" s="44" t="str">
        <f aca="false">IF(ABS(L368)&lt;=1.96*O368,"Yes","No")</f>
        <v>Yes</v>
      </c>
      <c r="T368" s="77" t="n">
        <f aca="false">ROUND(SQRT(((D368+G368)*O368/100)^2+(J368*(D368+G368)*0.04477)^2),0)</f>
        <v>10094</v>
      </c>
    </row>
    <row r="369" customFormat="false" ht="15" hidden="false" customHeight="false" outlineLevel="0" collapsed="false">
      <c r="A369" s="20" t="s">
        <v>764</v>
      </c>
      <c r="B369" s="44"/>
      <c r="C369" s="44"/>
      <c r="D369" s="77" t="n">
        <f aca="false">SUM(D2:D366)</f>
        <v>196209</v>
      </c>
      <c r="E369" s="77"/>
      <c r="F369" s="78"/>
      <c r="G369" s="77" t="n">
        <f aca="false">SUM(G2:G366)</f>
        <v>202111</v>
      </c>
      <c r="H369" s="77"/>
      <c r="I369" s="78"/>
      <c r="J369" s="46" t="n">
        <f aca="false">D369/(D369+G369)</f>
        <v>0.49259138381201</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25.5602240896359</v>
      </c>
    </row>
    <row r="372" customFormat="false" ht="15" hidden="false" customHeight="false" outlineLevel="0" collapsed="false">
      <c r="A372" s="2" t="s">
        <v>766</v>
      </c>
      <c r="F372" s="80" t="n">
        <f aca="false">(SUMIF(I2:I366,"&gt;0")-SUMIF(I2:I366,"&lt;0"))/COUNT(I2:I366)</f>
        <v>22.4985994397759</v>
      </c>
    </row>
    <row r="373" customFormat="false" ht="15" hidden="false" customHeight="false" outlineLevel="0" collapsed="false">
      <c r="A373" s="2" t="s">
        <v>767</v>
      </c>
      <c r="F373" s="81" t="n">
        <f aca="false">(SUMIF(L2:L366,"&gt;0")-SUMIF(L2:L366,"&lt;0"))/COUNT(L2:L366)</f>
        <v>1.59332914995124</v>
      </c>
    </row>
    <row r="374" customFormat="false" ht="15" hidden="false" customHeight="false" outlineLevel="0" collapsed="false">
      <c r="A374" s="5" t="s">
        <v>768</v>
      </c>
      <c r="F374" s="82" t="n">
        <f aca="false">SQRT(SUMSQ(L2:L366)/COUNT(L2:L366))</f>
        <v>2.17614918133099</v>
      </c>
    </row>
    <row r="375" customFormat="false" ht="15" hidden="false" customHeight="false" outlineLevel="0" collapsed="false">
      <c r="A375" s="5" t="s">
        <v>769</v>
      </c>
      <c r="F375" s="83" t="n">
        <f aca="false">L368</f>
        <v>-0.180702092417701</v>
      </c>
    </row>
    <row r="376" customFormat="false" ht="15" hidden="false" customHeight="false" outlineLevel="0" collapsed="false">
      <c r="A376" s="5" t="s">
        <v>770</v>
      </c>
      <c r="F376" s="82" t="n">
        <f aca="false">SQRT((SUMSQ(L2:L366)-2*L368*SUM(L2:L366)+COUNT(L2:L366)*L368^2)/COUNT(L2:L366))</f>
        <v>2.19070694035712</v>
      </c>
    </row>
    <row r="377" customFormat="false" ht="15" hidden="false" customHeight="false" outlineLevel="0" collapsed="false">
      <c r="A377" s="2" t="s">
        <v>771</v>
      </c>
      <c r="F377" s="84" t="n">
        <f aca="false">D368/E368-1</f>
        <v>-0.00889392393772714</v>
      </c>
    </row>
    <row r="378" customFormat="false" ht="15" hidden="false" customHeight="false" outlineLevel="0" collapsed="false">
      <c r="A378" s="5" t="s">
        <v>772</v>
      </c>
      <c r="F378" s="85" t="n">
        <f aca="false">G368/H368-1</f>
        <v>-0.0017021869618451</v>
      </c>
    </row>
    <row r="379" customFormat="false" ht="15" hidden="false" customHeight="false" outlineLevel="0" collapsed="false">
      <c r="A379" s="2" t="s">
        <v>773</v>
      </c>
      <c r="F379" s="84" t="n">
        <f aca="false">(D368+G368)/(E368+H368)-1</f>
        <v>-0.00524501571989544</v>
      </c>
    </row>
    <row r="380" customFormat="false" ht="15" hidden="false" customHeight="false" outlineLevel="0" collapsed="false">
      <c r="A380" s="2" t="s">
        <v>774</v>
      </c>
      <c r="F380" s="81" t="n">
        <f aca="false">AVERAGE(O2:O366)</f>
        <v>2.83565125266198</v>
      </c>
    </row>
    <row r="381" customFormat="false" ht="15" hidden="false" customHeight="false" outlineLevel="0" collapsed="false">
      <c r="A381" s="5" t="s">
        <v>775</v>
      </c>
      <c r="F381" s="86" t="n">
        <f aca="false">COUNTIF(R2:R366,"Yes")/(COUNTIF(R2:R366,"Yes")+COUNTIF(R2:R366,"No"))</f>
        <v>0.834733893557423</v>
      </c>
    </row>
    <row r="382" customFormat="false" ht="15" hidden="false" customHeight="false" outlineLevel="0" collapsed="false">
      <c r="A382" s="5" t="s">
        <v>776</v>
      </c>
      <c r="F382" s="86" t="n">
        <f aca="false">COUNTIF(S2:S366,"Yes")/(COUNTIF(S2:S366,"Yes")+COUNTIF(S2:S366,"No"))</f>
        <v>0.988795518207283</v>
      </c>
    </row>
    <row r="383" customFormat="false" ht="15" hidden="false" customHeight="false" outlineLevel="0" collapsed="false">
      <c r="A383" s="2" t="s">
        <v>777</v>
      </c>
      <c r="F383" s="87" t="n">
        <f aca="false">COUNTIFS(L2:L366,"&gt;=-3",L2:L366,"&lt;=3")/COUNT(L2:L366)</f>
        <v>0.862745098039216</v>
      </c>
    </row>
    <row r="384" customFormat="false" ht="15" hidden="false" customHeight="false" outlineLevel="0" collapsed="false">
      <c r="A384" s="2" t="s">
        <v>778</v>
      </c>
      <c r="F384" s="88" t="n">
        <f aca="false">COUNT(E2:E366)</f>
        <v>357</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-1023.18193159005</v>
      </c>
    </row>
    <row r="388" customFormat="false" ht="15" hidden="false" customHeight="false" outlineLevel="0" collapsed="false">
      <c r="A388" s="2" t="s">
        <v>782</v>
      </c>
      <c r="F388" s="89" t="n">
        <f aca="false">F368-((D368+G368)-(E368+H368))*K368</f>
        <v>-711.818068409955</v>
      </c>
    </row>
    <row r="389" customFormat="false" ht="15" hidden="false" customHeight="false" outlineLevel="0" collapsed="false">
      <c r="A389" s="2" t="s">
        <v>783</v>
      </c>
      <c r="F389" s="89" t="n">
        <f aca="false">((D368+G368)-(E368+H368))*(1-K368)</f>
        <v>-1053.81806840995</v>
      </c>
    </row>
    <row r="390" customFormat="false" ht="15" hidden="false" customHeight="false" outlineLevel="0" collapsed="false">
      <c r="A390" s="2" t="s">
        <v>784</v>
      </c>
      <c r="F390" s="89" t="n">
        <f aca="false">I368-((D368+G368)-(E368+H368))*(1-K368)</f>
        <v>711.818068409955</v>
      </c>
    </row>
    <row r="391" customFormat="false" ht="15" hidden="false" customHeight="false" outlineLevel="0" collapsed="false">
      <c r="A391" s="2" t="s">
        <v>785</v>
      </c>
      <c r="F391" s="84" t="n">
        <f aca="false">(F368-((D368+G368)-(E368+H368))*K368)/E368</f>
        <v>-0.0036489082178317</v>
      </c>
    </row>
    <row r="392" customFormat="false" ht="15" hidden="false" customHeight="false" outlineLevel="0" collapsed="false">
      <c r="A392" s="2" t="s">
        <v>786</v>
      </c>
      <c r="F392" s="84" t="n">
        <f aca="false">(I368-((D368+G368)-(E368+H368))*(1-K368))/H368</f>
        <v>0.00354282875805032</v>
      </c>
    </row>
    <row r="394" customFormat="false" ht="15" hidden="false" customHeight="false" outlineLevel="0" collapsed="false">
      <c r="U394" s="5" t="s">
        <v>162</v>
      </c>
    </row>
    <row r="395" customFormat="false" ht="28.35" hidden="false" customHeight="false" outlineLevel="0" collapsed="false">
      <c r="U395" s="74" t="s">
        <v>787</v>
      </c>
    </row>
    <row r="396" customFormat="false" ht="15" hidden="false" customHeight="false" outlineLevel="0" collapsed="false">
      <c r="U396" s="74" t="s">
        <v>788</v>
      </c>
    </row>
    <row r="397" customFormat="false" ht="68.65" hidden="false" customHeight="false" outlineLevel="0" collapsed="false">
      <c r="U397" s="74" t="s">
        <v>797</v>
      </c>
    </row>
    <row r="398" customFormat="false" ht="15" hidden="false" customHeight="false" outlineLevel="0" collapsed="false">
      <c r="U398" s="74" t="s">
        <v>790</v>
      </c>
    </row>
    <row r="399" customFormat="false" ht="41.75" hidden="false" customHeight="false" outlineLevel="0" collapsed="false">
      <c r="U399" s="74" t="s">
        <v>791</v>
      </c>
    </row>
    <row r="400" customFormat="false" ht="28.35" hidden="false" customHeight="false" outlineLevel="0" collapsed="false">
      <c r="U400" s="74" t="s">
        <v>792</v>
      </c>
    </row>
    <row r="401" customFormat="false" ht="28.35" hidden="false" customHeight="false" outlineLevel="0" collapsed="false">
      <c r="U401" s="74" t="s">
        <v>793</v>
      </c>
    </row>
    <row r="402" customFormat="false" ht="41.75" hidden="false" customHeight="false" outlineLevel="0" collapsed="false">
      <c r="U402" s="74" t="s">
        <v>794</v>
      </c>
    </row>
    <row r="403" customFormat="false" ht="28.35" hidden="false" customHeight="false" outlineLevel="0" collapsed="false">
      <c r="U403" s="74" t="s">
        <v>795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798</v>
      </c>
      <c r="H1" s="8" t="s">
        <v>749</v>
      </c>
      <c r="I1" s="8" t="s">
        <v>750</v>
      </c>
      <c r="J1" s="8" t="s">
        <v>751</v>
      </c>
      <c r="K1" s="8" t="s">
        <v>752</v>
      </c>
      <c r="L1" s="8" t="s">
        <v>753</v>
      </c>
      <c r="M1" s="8" t="s">
        <v>799</v>
      </c>
      <c r="N1" s="8" t="s">
        <v>800</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133</v>
      </c>
      <c r="E2" s="66" t="n">
        <v>137</v>
      </c>
      <c r="F2" s="75" t="n">
        <f aca="false">IF(E2="","",D2-E2)</f>
        <v>-4</v>
      </c>
      <c r="G2" s="66" t="n">
        <v>212</v>
      </c>
      <c r="H2" s="66" t="n">
        <v>249</v>
      </c>
      <c r="I2" s="75" t="n">
        <f aca="false">IF(H2="","",G2-H2)</f>
        <v>-37</v>
      </c>
      <c r="J2" s="47" t="n">
        <f aca="false">IF(OR(D2="",D2+G2=0),"",D2/(D2+G2))</f>
        <v>0.385507246376812</v>
      </c>
      <c r="K2" s="47" t="n">
        <f aca="false">IF(E2="","",E2/(E2+H2))</f>
        <v>0.354922279792746</v>
      </c>
      <c r="L2" s="76" t="n">
        <f aca="false">IF(OR(K2="",J2=""),"",(J2-K2)*100)</f>
        <v>3.05849665840655</v>
      </c>
      <c r="M2" s="36" t="n">
        <v>3.01638965753309</v>
      </c>
      <c r="N2" s="36" t="n">
        <v>1.3257084048539</v>
      </c>
      <c r="O2" s="36" t="n">
        <f aca="false">SQRT(M2^2+N2^2)</f>
        <v>3.29486105029831</v>
      </c>
      <c r="P2" s="47" t="n">
        <f aca="false">IF(J2="","",MAX(0,J2-1.96*O2/100))</f>
        <v>0.320927969790965</v>
      </c>
      <c r="Q2" s="47" t="n">
        <f aca="false">IF(J2="","",MIN(1,J2+1.96*O2/100))</f>
        <v>0.450086522962659</v>
      </c>
      <c r="R2" s="32" t="str">
        <f aca="false">IF(L2="","",IF(ABS(L2)&lt;=O2,"Yes","No"))</f>
        <v>Yes</v>
      </c>
      <c r="S2" s="32" t="str">
        <f aca="false">IF(L2="","",IF(ABS(L2)&lt;=1.96*O2,"Yes","No"))</f>
        <v>Yes</v>
      </c>
      <c r="T2" s="66" t="n">
        <f aca="false">IF(D2="","",ROUND(SQRT(((D2+G2)*O2/100)^2+(J2*(D2+G2)*0.08223)^2),0))</f>
        <v>16</v>
      </c>
      <c r="U2" s="32"/>
    </row>
    <row r="3" customFormat="false" ht="15" hidden="false" customHeight="false" outlineLevel="0" collapsed="false">
      <c r="A3" s="32" t="s">
        <v>185</v>
      </c>
      <c r="B3" s="32" t="s">
        <v>190</v>
      </c>
      <c r="C3" s="32" t="s">
        <v>190</v>
      </c>
      <c r="D3" s="66" t="n">
        <v>83</v>
      </c>
      <c r="E3" s="66" t="n">
        <v>84</v>
      </c>
      <c r="F3" s="75" t="n">
        <f aca="false">IF(E3="","",D3-E3)</f>
        <v>-1</v>
      </c>
      <c r="G3" s="66" t="n">
        <v>195</v>
      </c>
      <c r="H3" s="66" t="n">
        <v>230</v>
      </c>
      <c r="I3" s="75" t="n">
        <f aca="false">IF(H3="","",G3-H3)</f>
        <v>-35</v>
      </c>
      <c r="J3" s="47" t="n">
        <f aca="false">IF(OR(D3="",D3+G3=0),"",D3/(D3+G3))</f>
        <v>0.298561151079137</v>
      </c>
      <c r="K3" s="47" t="n">
        <f aca="false">IF(E3="","",E3/(E3+H3))</f>
        <v>0.267515923566879</v>
      </c>
      <c r="L3" s="76" t="n">
        <f aca="false">IF(OR(K3="",J3=""),"",(J3-K3)*100)</f>
        <v>3.10452275122577</v>
      </c>
      <c r="M3" s="36" t="n">
        <v>3.01638965753309</v>
      </c>
      <c r="N3" s="36" t="n">
        <v>1.3257084048539</v>
      </c>
      <c r="O3" s="36" t="n">
        <f aca="false">SQRT(M3^2+N3^2)</f>
        <v>3.29486105029831</v>
      </c>
      <c r="P3" s="47" t="n">
        <f aca="false">IF(J3="","",MAX(0,J3-1.96*O3/100))</f>
        <v>0.23398187449329</v>
      </c>
      <c r="Q3" s="47" t="n">
        <f aca="false">IF(J3="","",MIN(1,J3+1.96*O3/100))</f>
        <v>0.363140427664984</v>
      </c>
      <c r="R3" s="32" t="str">
        <f aca="false">IF(L3="","",IF(ABS(L3)&lt;=O3,"Yes","No"))</f>
        <v>Yes</v>
      </c>
      <c r="S3" s="32" t="str">
        <f aca="false">IF(L3="","",IF(ABS(L3)&lt;=1.96*O3,"Yes","No"))</f>
        <v>Yes</v>
      </c>
      <c r="T3" s="66" t="n">
        <f aca="false">IF(D3="","",ROUND(SQRT(((D3+G3)*O3/100)^2+(J3*(D3+G3)*0.08223)^2),0))</f>
        <v>11</v>
      </c>
      <c r="U3" s="32"/>
    </row>
    <row r="4" customFormat="false" ht="15" hidden="false" customHeight="false" outlineLevel="0" collapsed="false">
      <c r="A4" s="32" t="s">
        <v>185</v>
      </c>
      <c r="B4" s="32" t="s">
        <v>191</v>
      </c>
      <c r="C4" s="32" t="s">
        <v>191</v>
      </c>
      <c r="D4" s="66" t="n">
        <v>92</v>
      </c>
      <c r="E4" s="66" t="n">
        <v>125</v>
      </c>
      <c r="F4" s="75" t="n">
        <f aca="false">IF(E4="","",D4-E4)</f>
        <v>-33</v>
      </c>
      <c r="G4" s="66" t="n">
        <v>196</v>
      </c>
      <c r="H4" s="66" t="n">
        <v>223</v>
      </c>
      <c r="I4" s="75" t="n">
        <f aca="false">IF(H4="","",G4-H4)</f>
        <v>-27</v>
      </c>
      <c r="J4" s="47" t="n">
        <f aca="false">IF(OR(D4="",D4+G4=0),"",D4/(D4+G4))</f>
        <v>0.319444444444444</v>
      </c>
      <c r="K4" s="47" t="n">
        <f aca="false">IF(E4="","",E4/(E4+H4))</f>
        <v>0.359195402298851</v>
      </c>
      <c r="L4" s="76" t="n">
        <f aca="false">IF(OR(K4="",J4=""),"",(J4-K4)*100)</f>
        <v>-3.97509578544061</v>
      </c>
      <c r="M4" s="36" t="n">
        <v>3.01638965753309</v>
      </c>
      <c r="N4" s="36" t="n">
        <v>1.3257084048539</v>
      </c>
      <c r="O4" s="36" t="n">
        <f aca="false">SQRT(M4^2+N4^2)</f>
        <v>3.29486105029831</v>
      </c>
      <c r="P4" s="47" t="n">
        <f aca="false">IF(J4="","",MAX(0,J4-1.96*O4/100))</f>
        <v>0.254865167858598</v>
      </c>
      <c r="Q4" s="47" t="n">
        <f aca="false">IF(J4="","",MIN(1,J4+1.96*O4/100))</f>
        <v>0.384023721030291</v>
      </c>
      <c r="R4" s="32" t="str">
        <f aca="false">IF(L4="","",IF(ABS(L4)&lt;=O4,"Yes","No"))</f>
        <v>No</v>
      </c>
      <c r="S4" s="32" t="str">
        <f aca="false">IF(L4="","",IF(ABS(L4)&lt;=1.96*O4,"Yes","No"))</f>
        <v>Yes</v>
      </c>
      <c r="T4" s="66" t="n">
        <f aca="false">IF(D4="","",ROUND(SQRT(((D4+G4)*O4/100)^2+(J4*(D4+G4)*0.08223)^2),0))</f>
        <v>12</v>
      </c>
      <c r="U4" s="32"/>
    </row>
    <row r="5" customFormat="false" ht="15" hidden="false" customHeight="false" outlineLevel="0" collapsed="false">
      <c r="A5" s="32" t="s">
        <v>185</v>
      </c>
      <c r="B5" s="32" t="s">
        <v>192</v>
      </c>
      <c r="C5" s="32" t="s">
        <v>193</v>
      </c>
      <c r="D5" s="66" t="n">
        <v>174</v>
      </c>
      <c r="E5" s="66" t="n">
        <v>195</v>
      </c>
      <c r="F5" s="75" t="n">
        <f aca="false">IF(E5="","",D5-E5)</f>
        <v>-21</v>
      </c>
      <c r="G5" s="66" t="n">
        <v>447</v>
      </c>
      <c r="H5" s="66" t="n">
        <v>503</v>
      </c>
      <c r="I5" s="75" t="n">
        <f aca="false">IF(H5="","",G5-H5)</f>
        <v>-56</v>
      </c>
      <c r="J5" s="47" t="n">
        <f aca="false">IF(OR(D5="",D5+G5=0),"",D5/(D5+G5))</f>
        <v>0.280193236714976</v>
      </c>
      <c r="K5" s="47" t="n">
        <f aca="false">IF(E5="","",E5/(E5+H5))</f>
        <v>0.279369627507163</v>
      </c>
      <c r="L5" s="76" t="n">
        <f aca="false">IF(OR(K5="",J5=""),"",(J5-K5)*100)</f>
        <v>0.0823609207812548</v>
      </c>
      <c r="M5" s="36" t="n">
        <v>1.89580583007288</v>
      </c>
      <c r="N5" s="36" t="n">
        <v>1.3257084048539</v>
      </c>
      <c r="O5" s="36" t="n">
        <f aca="false">SQRT(M5^2+N5^2)</f>
        <v>2.31334876748807</v>
      </c>
      <c r="P5" s="47" t="n">
        <f aca="false">IF(J5="","",MAX(0,J5-1.96*O5/100))</f>
        <v>0.23485160087221</v>
      </c>
      <c r="Q5" s="47" t="n">
        <f aca="false">IF(J5="","",MIN(1,J5+1.96*O5/100))</f>
        <v>0.325534872557742</v>
      </c>
      <c r="R5" s="32" t="str">
        <f aca="false">IF(L5="","",IF(ABS(L5)&lt;=O5,"Yes","No"))</f>
        <v>Yes</v>
      </c>
      <c r="S5" s="32" t="str">
        <f aca="false">IF(L5="","",IF(ABS(L5)&lt;=1.96*O5,"Yes","No"))</f>
        <v>Yes</v>
      </c>
      <c r="T5" s="66" t="n">
        <f aca="false">IF(D5="","",ROUND(SQRT(((D5+G5)*O5/100)^2+(J5*(D5+G5)*0.06778)^2),0))</f>
        <v>19</v>
      </c>
      <c r="U5" s="32"/>
    </row>
    <row r="6" customFormat="false" ht="15" hidden="false" customHeight="false" outlineLevel="0" collapsed="false">
      <c r="A6" s="32" t="s">
        <v>185</v>
      </c>
      <c r="B6" s="32" t="s">
        <v>192</v>
      </c>
      <c r="C6" s="32" t="s">
        <v>195</v>
      </c>
      <c r="D6" s="66" t="n">
        <v>141</v>
      </c>
      <c r="E6" s="66" t="n">
        <v>177</v>
      </c>
      <c r="F6" s="75" t="n">
        <f aca="false">IF(E6="","",D6-E6)</f>
        <v>-36</v>
      </c>
      <c r="G6" s="66" t="n">
        <v>370</v>
      </c>
      <c r="H6" s="66" t="n">
        <v>422</v>
      </c>
      <c r="I6" s="75" t="n">
        <f aca="false">IF(H6="","",G6-H6)</f>
        <v>-52</v>
      </c>
      <c r="J6" s="47" t="n">
        <f aca="false">IF(OR(D6="",D6+G6=0),"",D6/(D6+G6))</f>
        <v>0.275929549902153</v>
      </c>
      <c r="K6" s="47" t="n">
        <f aca="false">IF(E6="","",E6/(E6+H6))</f>
        <v>0.295492487479132</v>
      </c>
      <c r="L6" s="76" t="n">
        <f aca="false">IF(OR(K6="",J6=""),"",(J6-K6)*100)</f>
        <v>-1.95629375769792</v>
      </c>
      <c r="M6" s="36" t="n">
        <v>3.01638965753309</v>
      </c>
      <c r="N6" s="36" t="n">
        <v>1.3257084048539</v>
      </c>
      <c r="O6" s="36" t="n">
        <f aca="false">SQRT(M6^2+N6^2)</f>
        <v>3.29486105029831</v>
      </c>
      <c r="P6" s="47" t="n">
        <f aca="false">IF(J6="","",MAX(0,J6-1.96*O6/100))</f>
        <v>0.211350273316306</v>
      </c>
      <c r="Q6" s="47" t="n">
        <f aca="false">IF(J6="","",MIN(1,J6+1.96*O6/100))</f>
        <v>0.340508826488</v>
      </c>
      <c r="R6" s="32" t="str">
        <f aca="false">IF(L6="","",IF(ABS(L6)&lt;=O6,"Yes","No"))</f>
        <v>Yes</v>
      </c>
      <c r="S6" s="32" t="str">
        <f aca="false">IF(L6="","",IF(ABS(L6)&lt;=1.96*O6,"Yes","No"))</f>
        <v>Yes</v>
      </c>
      <c r="T6" s="66" t="n">
        <f aca="false">IF(D6="","",ROUND(SQRT(((D6+G6)*O6/100)^2+(J6*(D6+G6)*0.08223)^2),0))</f>
        <v>20</v>
      </c>
      <c r="U6" s="32"/>
    </row>
    <row r="7" customFormat="false" ht="15" hidden="false" customHeight="false" outlineLevel="0" collapsed="false">
      <c r="A7" s="32" t="s">
        <v>185</v>
      </c>
      <c r="B7" s="32" t="s">
        <v>196</v>
      </c>
      <c r="C7" s="32" t="s">
        <v>196</v>
      </c>
      <c r="D7" s="66" t="n">
        <v>31</v>
      </c>
      <c r="E7" s="66" t="n">
        <v>33</v>
      </c>
      <c r="F7" s="75" t="n">
        <f aca="false">IF(E7="","",D7-E7)</f>
        <v>-2</v>
      </c>
      <c r="G7" s="66" t="n">
        <v>45</v>
      </c>
      <c r="H7" s="66" t="n">
        <v>61</v>
      </c>
      <c r="I7" s="75" t="n">
        <f aca="false">IF(H7="","",G7-H7)</f>
        <v>-16</v>
      </c>
      <c r="J7" s="47" t="n">
        <f aca="false">IF(OR(D7="",D7+G7=0),"",D7/(D7+G7))</f>
        <v>0.407894736842105</v>
      </c>
      <c r="K7" s="47" t="n">
        <f aca="false">IF(E7="","",E7/(E7+H7))</f>
        <v>0.351063829787234</v>
      </c>
      <c r="L7" s="76" t="n">
        <f aca="false">IF(OR(K7="",J7=""),"",(J7-K7)*100)</f>
        <v>5.68309070548712</v>
      </c>
      <c r="M7" s="36" t="n">
        <v>3.01638965753309</v>
      </c>
      <c r="N7" s="36" t="n">
        <v>1.3257084048539</v>
      </c>
      <c r="O7" s="36" t="n">
        <f aca="false">SQRT(M7^2+N7^2)</f>
        <v>3.29486105029831</v>
      </c>
      <c r="P7" s="47" t="n">
        <f aca="false">IF(J7="","",MAX(0,J7-1.96*O7/100))</f>
        <v>0.343315460256258</v>
      </c>
      <c r="Q7" s="47" t="n">
        <f aca="false">IF(J7="","",MIN(1,J7+1.96*O7/100))</f>
        <v>0.472474013427952</v>
      </c>
      <c r="R7" s="32" t="str">
        <f aca="false">IF(L7="","",IF(ABS(L7)&lt;=O7,"Yes","No"))</f>
        <v>No</v>
      </c>
      <c r="S7" s="32" t="str">
        <f aca="false">IF(L7="","",IF(ABS(L7)&lt;=1.96*O7,"Yes","No"))</f>
        <v>Yes</v>
      </c>
      <c r="T7" s="66" t="n">
        <f aca="false">IF(D7="","",ROUND(SQRT(((D7+G7)*O7/100)^2+(J7*(D7+G7)*0.08223)^2),0))</f>
        <v>4</v>
      </c>
      <c r="U7" s="32"/>
    </row>
    <row r="8" customFormat="false" ht="15" hidden="false" customHeight="false" outlineLevel="0" collapsed="false">
      <c r="A8" s="32" t="s">
        <v>185</v>
      </c>
      <c r="B8" s="32" t="s">
        <v>197</v>
      </c>
      <c r="C8" s="32" t="s">
        <v>198</v>
      </c>
      <c r="D8" s="66" t="n">
        <v>226</v>
      </c>
      <c r="E8" s="66" t="n">
        <v>250</v>
      </c>
      <c r="F8" s="75" t="n">
        <f aca="false">IF(E8="","",D8-E8)</f>
        <v>-24</v>
      </c>
      <c r="G8" s="66" t="n">
        <v>522</v>
      </c>
      <c r="H8" s="66" t="n">
        <v>589</v>
      </c>
      <c r="I8" s="75" t="n">
        <f aca="false">IF(H8="","",G8-H8)</f>
        <v>-67</v>
      </c>
      <c r="J8" s="47" t="n">
        <f aca="false">IF(OR(D8="",D8+G8=0),"",D8/(D8+G8))</f>
        <v>0.302139037433155</v>
      </c>
      <c r="K8" s="47" t="n">
        <f aca="false">IF(E8="","",E8/(E8+H8))</f>
        <v>0.297973778307509</v>
      </c>
      <c r="L8" s="76" t="n">
        <f aca="false">IF(OR(K8="",J8=""),"",(J8-K8)*100)</f>
        <v>0.416525912564614</v>
      </c>
      <c r="M8" s="36" t="n">
        <v>1.89580583007288</v>
      </c>
      <c r="N8" s="36" t="n">
        <v>1.3257084048539</v>
      </c>
      <c r="O8" s="36" t="n">
        <f aca="false">SQRT(M8^2+N8^2)</f>
        <v>2.31334876748807</v>
      </c>
      <c r="P8" s="47" t="n">
        <f aca="false">IF(J8="","",MAX(0,J8-1.96*O8/100))</f>
        <v>0.256797401590389</v>
      </c>
      <c r="Q8" s="47" t="n">
        <f aca="false">IF(J8="","",MIN(1,J8+1.96*O8/100))</f>
        <v>0.347480673275921</v>
      </c>
      <c r="R8" s="32" t="str">
        <f aca="false">IF(L8="","",IF(ABS(L8)&lt;=O8,"Yes","No"))</f>
        <v>Yes</v>
      </c>
      <c r="S8" s="32" t="str">
        <f aca="false">IF(L8="","",IF(ABS(L8)&lt;=1.96*O8,"Yes","No"))</f>
        <v>Yes</v>
      </c>
      <c r="T8" s="66" t="n">
        <f aca="false">IF(D8="","",ROUND(SQRT(((D8+G8)*O8/100)^2+(J8*(D8+G8)*0.06778)^2),0))</f>
        <v>23</v>
      </c>
      <c r="U8" s="32"/>
    </row>
    <row r="9" customFormat="false" ht="15" hidden="false" customHeight="false" outlineLevel="0" collapsed="false">
      <c r="A9" s="32" t="s">
        <v>185</v>
      </c>
      <c r="B9" s="32" t="s">
        <v>197</v>
      </c>
      <c r="C9" s="32" t="s">
        <v>199</v>
      </c>
      <c r="D9" s="66" t="n">
        <v>112</v>
      </c>
      <c r="E9" s="66" t="n">
        <v>133</v>
      </c>
      <c r="F9" s="75" t="n">
        <f aca="false">IF(E9="","",D9-E9)</f>
        <v>-21</v>
      </c>
      <c r="G9" s="66" t="n">
        <v>286</v>
      </c>
      <c r="H9" s="66" t="n">
        <v>321</v>
      </c>
      <c r="I9" s="75" t="n">
        <f aca="false">IF(H9="","",G9-H9)</f>
        <v>-35</v>
      </c>
      <c r="J9" s="47" t="n">
        <f aca="false">IF(OR(D9="",D9+G9=0),"",D9/(D9+G9))</f>
        <v>0.281407035175879</v>
      </c>
      <c r="K9" s="47" t="n">
        <f aca="false">IF(E9="","",E9/(E9+H9))</f>
        <v>0.29295154185022</v>
      </c>
      <c r="L9" s="76" t="n">
        <f aca="false">IF(OR(K9="",J9=""),"",(J9-K9)*100)</f>
        <v>-1.15445066743409</v>
      </c>
      <c r="M9" s="36" t="n">
        <v>3.01638965753309</v>
      </c>
      <c r="N9" s="36" t="n">
        <v>1.3257084048539</v>
      </c>
      <c r="O9" s="36" t="n">
        <f aca="false">SQRT(M9^2+N9^2)</f>
        <v>3.29486105029831</v>
      </c>
      <c r="P9" s="47" t="n">
        <f aca="false">IF(J9="","",MAX(0,J9-1.96*O9/100))</f>
        <v>0.216827758590033</v>
      </c>
      <c r="Q9" s="47" t="n">
        <f aca="false">IF(J9="","",MIN(1,J9+1.96*O9/100))</f>
        <v>0.345986311761726</v>
      </c>
      <c r="R9" s="32" t="str">
        <f aca="false">IF(L9="","",IF(ABS(L9)&lt;=O9,"Yes","No"))</f>
        <v>Yes</v>
      </c>
      <c r="S9" s="32" t="str">
        <f aca="false">IF(L9="","",IF(ABS(L9)&lt;=1.96*O9,"Yes","No"))</f>
        <v>Yes</v>
      </c>
      <c r="T9" s="66" t="n">
        <f aca="false">IF(D9="","",ROUND(SQRT(((D9+G9)*O9/100)^2+(J9*(D9+G9)*0.08223)^2),0))</f>
        <v>16</v>
      </c>
      <c r="U9" s="32"/>
    </row>
    <row r="10" customFormat="false" ht="15" hidden="false" customHeight="false" outlineLevel="0" collapsed="false">
      <c r="A10" s="32" t="s">
        <v>185</v>
      </c>
      <c r="B10" s="32" t="s">
        <v>197</v>
      </c>
      <c r="C10" s="32" t="s">
        <v>200</v>
      </c>
      <c r="D10" s="66" t="n">
        <v>154</v>
      </c>
      <c r="E10" s="66" t="n">
        <v>177</v>
      </c>
      <c r="F10" s="75" t="n">
        <f aca="false">IF(E10="","",D10-E10)</f>
        <v>-23</v>
      </c>
      <c r="G10" s="66" t="n">
        <v>429</v>
      </c>
      <c r="H10" s="66" t="n">
        <v>488</v>
      </c>
      <c r="I10" s="75" t="n">
        <f aca="false">IF(H10="","",G10-H10)</f>
        <v>-59</v>
      </c>
      <c r="J10" s="47" t="n">
        <f aca="false">IF(OR(D10="",D10+G10=0),"",D10/(D10+G10))</f>
        <v>0.264150943396226</v>
      </c>
      <c r="K10" s="47" t="n">
        <f aca="false">IF(E10="","",E10/(E10+H10))</f>
        <v>0.266165413533835</v>
      </c>
      <c r="L10" s="76" t="n">
        <f aca="false">IF(OR(K10="",J10=""),"",(J10-K10)*100)</f>
        <v>-0.201447013760819</v>
      </c>
      <c r="M10" s="36" t="n">
        <v>1.89580583007288</v>
      </c>
      <c r="N10" s="36" t="n">
        <v>1.3257084048539</v>
      </c>
      <c r="O10" s="36" t="n">
        <f aca="false">SQRT(M10^2+N10^2)</f>
        <v>2.31334876748807</v>
      </c>
      <c r="P10" s="47" t="n">
        <f aca="false">IF(J10="","",MAX(0,J10-1.96*O10/100))</f>
        <v>0.21880930755346</v>
      </c>
      <c r="Q10" s="47" t="n">
        <f aca="false">IF(J10="","",MIN(1,J10+1.96*O10/100))</f>
        <v>0.309492579238993</v>
      </c>
      <c r="R10" s="32" t="str">
        <f aca="false">IF(L10="","",IF(ABS(L10)&lt;=O10,"Yes","No"))</f>
        <v>Yes</v>
      </c>
      <c r="S10" s="32" t="str">
        <f aca="false">IF(L10="","",IF(ABS(L10)&lt;=1.96*O10,"Yes","No"))</f>
        <v>Yes</v>
      </c>
      <c r="T10" s="66" t="n">
        <f aca="false">IF(D10="","",ROUND(SQRT(((D10+G10)*O10/100)^2+(J10*(D10+G10)*0.06778)^2),0))</f>
        <v>17</v>
      </c>
      <c r="U10" s="32"/>
    </row>
    <row r="11" customFormat="false" ht="15" hidden="false" customHeight="false" outlineLevel="0" collapsed="false">
      <c r="A11" s="32" t="s">
        <v>185</v>
      </c>
      <c r="B11" s="32" t="s">
        <v>201</v>
      </c>
      <c r="C11" s="32" t="s">
        <v>202</v>
      </c>
      <c r="D11" s="66" t="n">
        <v>187</v>
      </c>
      <c r="E11" s="66" t="n">
        <v>200</v>
      </c>
      <c r="F11" s="75" t="n">
        <f aca="false">IF(E11="","",D11-E11)</f>
        <v>-13</v>
      </c>
      <c r="G11" s="66" t="n">
        <v>206</v>
      </c>
      <c r="H11" s="66" t="n">
        <v>240</v>
      </c>
      <c r="I11" s="75" t="n">
        <f aca="false">IF(H11="","",G11-H11)</f>
        <v>-34</v>
      </c>
      <c r="J11" s="47" t="n">
        <f aca="false">IF(OR(D11="",D11+G11=0),"",D11/(D11+G11))</f>
        <v>0.475826972010178</v>
      </c>
      <c r="K11" s="47" t="n">
        <f aca="false">IF(E11="","",E11/(E11+H11))</f>
        <v>0.454545454545455</v>
      </c>
      <c r="L11" s="76" t="n">
        <f aca="false">IF(OR(K11="",J11=""),"",(J11-K11)*100)</f>
        <v>2.12815174647236</v>
      </c>
      <c r="M11" s="36" t="n">
        <v>3.01638965753309</v>
      </c>
      <c r="N11" s="36" t="n">
        <v>1.3257084048539</v>
      </c>
      <c r="O11" s="36" t="n">
        <f aca="false">SQRT(M11^2+N11^2)</f>
        <v>3.29486105029831</v>
      </c>
      <c r="P11" s="47" t="n">
        <f aca="false">IF(J11="","",MAX(0,J11-1.96*O11/100))</f>
        <v>0.411247695424331</v>
      </c>
      <c r="Q11" s="47" t="n">
        <f aca="false">IF(J11="","",MIN(1,J11+1.96*O11/100))</f>
        <v>0.540406248596025</v>
      </c>
      <c r="R11" s="32" t="str">
        <f aca="false">IF(L11="","",IF(ABS(L11)&lt;=O11,"Yes","No"))</f>
        <v>Yes</v>
      </c>
      <c r="S11" s="32" t="str">
        <f aca="false">IF(L11="","",IF(ABS(L11)&lt;=1.96*O11,"Yes","No"))</f>
        <v>Yes</v>
      </c>
      <c r="T11" s="66" t="n">
        <f aca="false">IF(D11="","",ROUND(SQRT(((D11+G11)*O11/100)^2+(J11*(D11+G11)*0.08223)^2),0))</f>
        <v>20</v>
      </c>
      <c r="U11" s="32"/>
    </row>
    <row r="12" customFormat="false" ht="15" hidden="false" customHeight="false" outlineLevel="0" collapsed="false">
      <c r="A12" s="32" t="s">
        <v>185</v>
      </c>
      <c r="B12" s="32" t="s">
        <v>201</v>
      </c>
      <c r="C12" s="32" t="s">
        <v>203</v>
      </c>
      <c r="D12" s="66" t="n">
        <v>109</v>
      </c>
      <c r="E12" s="66" t="n">
        <v>136</v>
      </c>
      <c r="F12" s="75" t="n">
        <f aca="false">IF(E12="","",D12-E12)</f>
        <v>-27</v>
      </c>
      <c r="G12" s="66" t="n">
        <v>149</v>
      </c>
      <c r="H12" s="66" t="n">
        <v>161</v>
      </c>
      <c r="I12" s="75" t="n">
        <f aca="false">IF(H12="","",G12-H12)</f>
        <v>-12</v>
      </c>
      <c r="J12" s="47" t="n">
        <f aca="false">IF(OR(D12="",D12+G12=0),"",D12/(D12+G12))</f>
        <v>0.422480620155039</v>
      </c>
      <c r="K12" s="47" t="n">
        <f aca="false">IF(E12="","",E12/(E12+H12))</f>
        <v>0.457912457912458</v>
      </c>
      <c r="L12" s="76" t="n">
        <f aca="false">IF(OR(K12="",J12=""),"",(J12-K12)*100)</f>
        <v>-3.54318377574192</v>
      </c>
      <c r="M12" s="36" t="n">
        <v>3.01638965753309</v>
      </c>
      <c r="N12" s="36" t="n">
        <v>1.3257084048539</v>
      </c>
      <c r="O12" s="36" t="n">
        <f aca="false">SQRT(M12^2+N12^2)</f>
        <v>3.29486105029831</v>
      </c>
      <c r="P12" s="47" t="n">
        <f aca="false">IF(J12="","",MAX(0,J12-1.96*O12/100))</f>
        <v>0.357901343569192</v>
      </c>
      <c r="Q12" s="47" t="n">
        <f aca="false">IF(J12="","",MIN(1,J12+1.96*O12/100))</f>
        <v>0.487059896740886</v>
      </c>
      <c r="R12" s="32" t="str">
        <f aca="false">IF(L12="","",IF(ABS(L12)&lt;=O12,"Yes","No"))</f>
        <v>No</v>
      </c>
      <c r="S12" s="32" t="str">
        <f aca="false">IF(L12="","",IF(ABS(L12)&lt;=1.96*O12,"Yes","No"))</f>
        <v>Yes</v>
      </c>
      <c r="T12" s="66" t="n">
        <f aca="false">IF(D12="","",ROUND(SQRT(((D12+G12)*O12/100)^2+(J12*(D12+G12)*0.08223)^2),0))</f>
        <v>12</v>
      </c>
      <c r="U12" s="32"/>
    </row>
    <row r="13" customFormat="false" ht="15" hidden="false" customHeight="false" outlineLevel="0" collapsed="false">
      <c r="A13" s="32" t="s">
        <v>185</v>
      </c>
      <c r="B13" s="32" t="s">
        <v>201</v>
      </c>
      <c r="C13" s="32" t="s">
        <v>204</v>
      </c>
      <c r="D13" s="66" t="n">
        <v>241</v>
      </c>
      <c r="E13" s="66" t="n">
        <v>244</v>
      </c>
      <c r="F13" s="75" t="n">
        <f aca="false">IF(E13="","",D13-E13)</f>
        <v>-3</v>
      </c>
      <c r="G13" s="66" t="n">
        <v>336</v>
      </c>
      <c r="H13" s="66" t="n">
        <v>381</v>
      </c>
      <c r="I13" s="75" t="n">
        <f aca="false">IF(H13="","",G13-H13)</f>
        <v>-45</v>
      </c>
      <c r="J13" s="47" t="n">
        <f aca="false">IF(OR(D13="",D13+G13=0),"",D13/(D13+G13))</f>
        <v>0.417677642980936</v>
      </c>
      <c r="K13" s="47" t="n">
        <f aca="false">IF(E13="","",E13/(E13+H13))</f>
        <v>0.3904</v>
      </c>
      <c r="L13" s="76" t="n">
        <f aca="false">IF(OR(K13="",J13=""),"",(J13-K13)*100)</f>
        <v>2.72776429809358</v>
      </c>
      <c r="M13" s="36" t="n">
        <v>1.89580583007288</v>
      </c>
      <c r="N13" s="36" t="n">
        <v>1.3257084048539</v>
      </c>
      <c r="O13" s="36" t="n">
        <f aca="false">SQRT(M13^2+N13^2)</f>
        <v>2.31334876748807</v>
      </c>
      <c r="P13" s="47" t="n">
        <f aca="false">IF(J13="","",MAX(0,J13-1.96*O13/100))</f>
        <v>0.37233600713817</v>
      </c>
      <c r="Q13" s="47" t="n">
        <f aca="false">IF(J13="","",MIN(1,J13+1.96*O13/100))</f>
        <v>0.463019278823702</v>
      </c>
      <c r="R13" s="32" t="str">
        <f aca="false">IF(L13="","",IF(ABS(L13)&lt;=O13,"Yes","No"))</f>
        <v>No</v>
      </c>
      <c r="S13" s="32" t="str">
        <f aca="false">IF(L13="","",IF(ABS(L13)&lt;=1.96*O13,"Yes","No"))</f>
        <v>Yes</v>
      </c>
      <c r="T13" s="66" t="n">
        <f aca="false">IF(D13="","",ROUND(SQRT(((D13+G13)*O13/100)^2+(J13*(D13+G13)*0.06778)^2),0))</f>
        <v>21</v>
      </c>
      <c r="U13" s="32"/>
    </row>
    <row r="14" customFormat="false" ht="15" hidden="false" customHeight="false" outlineLevel="0" collapsed="false">
      <c r="A14" s="32" t="s">
        <v>185</v>
      </c>
      <c r="B14" s="32" t="s">
        <v>201</v>
      </c>
      <c r="C14" s="32" t="s">
        <v>205</v>
      </c>
      <c r="D14" s="66" t="n">
        <v>108</v>
      </c>
      <c r="E14" s="66" t="n">
        <v>141</v>
      </c>
      <c r="F14" s="75" t="n">
        <f aca="false">IF(E14="","",D14-E14)</f>
        <v>-33</v>
      </c>
      <c r="G14" s="66" t="n">
        <v>94</v>
      </c>
      <c r="H14" s="66" t="n">
        <v>108</v>
      </c>
      <c r="I14" s="75" t="n">
        <f aca="false">IF(H14="","",G14-H14)</f>
        <v>-14</v>
      </c>
      <c r="J14" s="47" t="n">
        <f aca="false">IF(OR(D14="",D14+G14=0),"",D14/(D14+G14))</f>
        <v>0.534653465346535</v>
      </c>
      <c r="K14" s="47" t="n">
        <f aca="false">IF(E14="","",E14/(E14+H14))</f>
        <v>0.566265060240964</v>
      </c>
      <c r="L14" s="76" t="n">
        <f aca="false">IF(OR(K14="",J14=""),"",(J14-K14)*100)</f>
        <v>-3.16115948944292</v>
      </c>
      <c r="M14" s="36" t="n">
        <v>3.01638965753309</v>
      </c>
      <c r="N14" s="36" t="n">
        <v>1.3257084048539</v>
      </c>
      <c r="O14" s="36" t="n">
        <f aca="false">SQRT(M14^2+N14^2)</f>
        <v>3.29486105029831</v>
      </c>
      <c r="P14" s="47" t="n">
        <f aca="false">IF(J14="","",MAX(0,J14-1.96*O14/100))</f>
        <v>0.470074188760688</v>
      </c>
      <c r="Q14" s="47" t="n">
        <f aca="false">IF(J14="","",MIN(1,J14+1.96*O14/100))</f>
        <v>0.599232741932382</v>
      </c>
      <c r="R14" s="32" t="str">
        <f aca="false">IF(L14="","",IF(ABS(L14)&lt;=O14,"Yes","No"))</f>
        <v>Yes</v>
      </c>
      <c r="S14" s="32" t="str">
        <f aca="false">IF(L14="","",IF(ABS(L14)&lt;=1.96*O14,"Yes","No"))</f>
        <v>Yes</v>
      </c>
      <c r="T14" s="66" t="n">
        <f aca="false">IF(D14="","",ROUND(SQRT(((D14+G14)*O14/100)^2+(J14*(D14+G14)*0.08223)^2),0))</f>
        <v>11</v>
      </c>
      <c r="U14" s="32"/>
    </row>
    <row r="15" customFormat="false" ht="15" hidden="false" customHeight="false" outlineLevel="0" collapsed="false">
      <c r="A15" s="32" t="s">
        <v>185</v>
      </c>
      <c r="B15" s="32" t="s">
        <v>201</v>
      </c>
      <c r="C15" s="32" t="s">
        <v>206</v>
      </c>
      <c r="D15" s="66" t="n">
        <v>181</v>
      </c>
      <c r="E15" s="66" t="n">
        <v>258</v>
      </c>
      <c r="F15" s="75" t="n">
        <f aca="false">IF(E15="","",D15-E15)</f>
        <v>-77</v>
      </c>
      <c r="G15" s="66" t="n">
        <v>243</v>
      </c>
      <c r="H15" s="66" t="n">
        <v>267</v>
      </c>
      <c r="I15" s="75" t="n">
        <f aca="false">IF(H15="","",G15-H15)</f>
        <v>-24</v>
      </c>
      <c r="J15" s="47" t="n">
        <f aca="false">IF(OR(D15="",D15+G15=0),"",D15/(D15+G15))</f>
        <v>0.42688679245283</v>
      </c>
      <c r="K15" s="47" t="n">
        <f aca="false">IF(E15="","",E15/(E15+H15))</f>
        <v>0.491428571428571</v>
      </c>
      <c r="L15" s="76" t="n">
        <f aca="false">IF(OR(K15="",J15=""),"",(J15-K15)*100)</f>
        <v>-6.45417789757413</v>
      </c>
      <c r="M15" s="36" t="n">
        <v>3.01638965753309</v>
      </c>
      <c r="N15" s="36" t="n">
        <v>1.3257084048539</v>
      </c>
      <c r="O15" s="36" t="n">
        <f aca="false">SQRT(M15^2+N15^2)</f>
        <v>3.29486105029831</v>
      </c>
      <c r="P15" s="47" t="n">
        <f aca="false">IF(J15="","",MAX(0,J15-1.96*O15/100))</f>
        <v>0.362307515866983</v>
      </c>
      <c r="Q15" s="47" t="n">
        <f aca="false">IF(J15="","",MIN(1,J15+1.96*O15/100))</f>
        <v>0.491466069038677</v>
      </c>
      <c r="R15" s="32" t="str">
        <f aca="false">IF(L15="","",IF(ABS(L15)&lt;=O15,"Yes","No"))</f>
        <v>No</v>
      </c>
      <c r="S15" s="32" t="str">
        <f aca="false">IF(L15="","",IF(ABS(L15)&lt;=1.96*O15,"Yes","No"))</f>
        <v>Yes</v>
      </c>
      <c r="T15" s="66" t="n">
        <f aca="false">IF(D15="","",ROUND(SQRT(((D15+G15)*O15/100)^2+(J15*(D15+G15)*0.08223)^2),0))</f>
        <v>20</v>
      </c>
      <c r="U15" s="32"/>
    </row>
    <row r="16" customFormat="false" ht="15" hidden="false" customHeight="false" outlineLevel="0" collapsed="false">
      <c r="A16" s="32" t="s">
        <v>185</v>
      </c>
      <c r="B16" s="32" t="s">
        <v>207</v>
      </c>
      <c r="C16" s="32" t="s">
        <v>208</v>
      </c>
      <c r="D16" s="66" t="n">
        <v>84</v>
      </c>
      <c r="E16" s="66" t="n">
        <v>89</v>
      </c>
      <c r="F16" s="75" t="n">
        <f aca="false">IF(E16="","",D16-E16)</f>
        <v>-5</v>
      </c>
      <c r="G16" s="66" t="n">
        <v>157</v>
      </c>
      <c r="H16" s="66" t="n">
        <v>161</v>
      </c>
      <c r="I16" s="75" t="n">
        <f aca="false">IF(H16="","",G16-H16)</f>
        <v>-4</v>
      </c>
      <c r="J16" s="47" t="n">
        <f aca="false">IF(OR(D16="",D16+G16=0),"",D16/(D16+G16))</f>
        <v>0.348547717842324</v>
      </c>
      <c r="K16" s="47" t="n">
        <f aca="false">IF(E16="","",E16/(E16+H16))</f>
        <v>0.356</v>
      </c>
      <c r="L16" s="76" t="n">
        <f aca="false">IF(OR(K16="",J16=""),"",(J16-K16)*100)</f>
        <v>-0.745228215767635</v>
      </c>
      <c r="M16" s="36" t="n">
        <v>3.01638965753309</v>
      </c>
      <c r="N16" s="36" t="n">
        <v>1.3257084048539</v>
      </c>
      <c r="O16" s="36" t="n">
        <f aca="false">SQRT(M16^2+N16^2)</f>
        <v>3.29486105029831</v>
      </c>
      <c r="P16" s="47" t="n">
        <f aca="false">IF(J16="","",MAX(0,J16-1.96*O16/100))</f>
        <v>0.283968441256477</v>
      </c>
      <c r="Q16" s="47" t="n">
        <f aca="false">IF(J16="","",MIN(1,J16+1.96*O16/100))</f>
        <v>0.413126994428171</v>
      </c>
      <c r="R16" s="32" t="str">
        <f aca="false">IF(L16="","",IF(ABS(L16)&lt;=O16,"Yes","No"))</f>
        <v>Yes</v>
      </c>
      <c r="S16" s="32" t="str">
        <f aca="false">IF(L16="","",IF(ABS(L16)&lt;=1.96*O16,"Yes","No"))</f>
        <v>Yes</v>
      </c>
      <c r="T16" s="66" t="n">
        <f aca="false">IF(D16="","",ROUND(SQRT(((D16+G16)*O16/100)^2+(J16*(D16+G16)*0.08223)^2),0))</f>
        <v>11</v>
      </c>
      <c r="U16" s="32"/>
    </row>
    <row r="17" customFormat="false" ht="15" hidden="false" customHeight="false" outlineLevel="0" collapsed="false">
      <c r="A17" s="32" t="s">
        <v>185</v>
      </c>
      <c r="B17" s="32" t="s">
        <v>207</v>
      </c>
      <c r="C17" s="32" t="s">
        <v>209</v>
      </c>
      <c r="D17" s="66" t="n">
        <v>177</v>
      </c>
      <c r="E17" s="66" t="n">
        <v>188</v>
      </c>
      <c r="F17" s="75" t="n">
        <f aca="false">IF(E17="","",D17-E17)</f>
        <v>-11</v>
      </c>
      <c r="G17" s="66" t="n">
        <v>393</v>
      </c>
      <c r="H17" s="66" t="n">
        <v>399</v>
      </c>
      <c r="I17" s="75" t="n">
        <f aca="false">IF(H17="","",G17-H17)</f>
        <v>-6</v>
      </c>
      <c r="J17" s="47" t="n">
        <f aca="false">IF(OR(D17="",D17+G17=0),"",D17/(D17+G17))</f>
        <v>0.310526315789474</v>
      </c>
      <c r="K17" s="47" t="n">
        <f aca="false">IF(E17="","",E17/(E17+H17))</f>
        <v>0.320272572402044</v>
      </c>
      <c r="L17" s="76" t="n">
        <f aca="false">IF(OR(K17="",J17=""),"",(J17-K17)*100)</f>
        <v>-0.974625661257061</v>
      </c>
      <c r="M17" s="36" t="n">
        <v>1.89580583007288</v>
      </c>
      <c r="N17" s="36" t="n">
        <v>1.3257084048539</v>
      </c>
      <c r="O17" s="36" t="n">
        <f aca="false">SQRT(M17^2+N17^2)</f>
        <v>2.31334876748807</v>
      </c>
      <c r="P17" s="47" t="n">
        <f aca="false">IF(J17="","",MAX(0,J17-1.96*O17/100))</f>
        <v>0.265184679946708</v>
      </c>
      <c r="Q17" s="47" t="n">
        <f aca="false">IF(J17="","",MIN(1,J17+1.96*O17/100))</f>
        <v>0.35586795163224</v>
      </c>
      <c r="R17" s="32" t="str">
        <f aca="false">IF(L17="","",IF(ABS(L17)&lt;=O17,"Yes","No"))</f>
        <v>Yes</v>
      </c>
      <c r="S17" s="32" t="str">
        <f aca="false">IF(L17="","",IF(ABS(L17)&lt;=1.96*O17,"Yes","No"))</f>
        <v>Yes</v>
      </c>
      <c r="T17" s="66" t="n">
        <f aca="false">IF(D17="","",ROUND(SQRT(((D17+G17)*O17/100)^2+(J17*(D17+G17)*0.06778)^2),0))</f>
        <v>18</v>
      </c>
      <c r="U17" s="32"/>
    </row>
    <row r="18" customFormat="false" ht="15" hidden="false" customHeight="false" outlineLevel="0" collapsed="false">
      <c r="A18" s="32" t="s">
        <v>185</v>
      </c>
      <c r="B18" s="32" t="s">
        <v>210</v>
      </c>
      <c r="C18" s="32" t="s">
        <v>211</v>
      </c>
      <c r="D18" s="66" t="n">
        <v>185</v>
      </c>
      <c r="E18" s="66" t="n">
        <v>190</v>
      </c>
      <c r="F18" s="75" t="n">
        <f aca="false">IF(E18="","",D18-E18)</f>
        <v>-5</v>
      </c>
      <c r="G18" s="66" t="n">
        <v>234</v>
      </c>
      <c r="H18" s="66" t="n">
        <v>293</v>
      </c>
      <c r="I18" s="75" t="n">
        <f aca="false">IF(H18="","",G18-H18)</f>
        <v>-59</v>
      </c>
      <c r="J18" s="47" t="n">
        <f aca="false">IF(OR(D18="",D18+G18=0),"",D18/(D18+G18))</f>
        <v>0.441527446300716</v>
      </c>
      <c r="K18" s="47" t="n">
        <f aca="false">IF(E18="","",E18/(E18+H18))</f>
        <v>0.393374741200828</v>
      </c>
      <c r="L18" s="76" t="n">
        <f aca="false">IF(OR(K18="",J18=""),"",(J18-K18)*100)</f>
        <v>4.81527050998878</v>
      </c>
      <c r="M18" s="36" t="n">
        <v>3.01638965753309</v>
      </c>
      <c r="N18" s="36" t="n">
        <v>1.3257084048539</v>
      </c>
      <c r="O18" s="36" t="n">
        <f aca="false">SQRT(M18^2+N18^2)</f>
        <v>3.29486105029831</v>
      </c>
      <c r="P18" s="47" t="n">
        <f aca="false">IF(J18="","",MAX(0,J18-1.96*O18/100))</f>
        <v>0.376948169714869</v>
      </c>
      <c r="Q18" s="47" t="n">
        <f aca="false">IF(J18="","",MIN(1,J18+1.96*O18/100))</f>
        <v>0.506106722886563</v>
      </c>
      <c r="R18" s="32" t="str">
        <f aca="false">IF(L18="","",IF(ABS(L18)&lt;=O18,"Yes","No"))</f>
        <v>No</v>
      </c>
      <c r="S18" s="32" t="str">
        <f aca="false">IF(L18="","",IF(ABS(L18)&lt;=1.96*O18,"Yes","No"))</f>
        <v>Yes</v>
      </c>
      <c r="T18" s="66" t="n">
        <f aca="false">IF(D18="","",ROUND(SQRT(((D18+G18)*O18/100)^2+(J18*(D18+G18)*0.08223)^2),0))</f>
        <v>21</v>
      </c>
      <c r="U18" s="32"/>
    </row>
    <row r="19" customFormat="false" ht="15" hidden="false" customHeight="false" outlineLevel="0" collapsed="false">
      <c r="A19" s="32" t="s">
        <v>185</v>
      </c>
      <c r="B19" s="32" t="s">
        <v>210</v>
      </c>
      <c r="C19" s="32" t="s">
        <v>212</v>
      </c>
      <c r="D19" s="66" t="n">
        <v>124</v>
      </c>
      <c r="E19" s="66" t="n">
        <v>122</v>
      </c>
      <c r="F19" s="75" t="n">
        <f aca="false">IF(E19="","",D19-E19)</f>
        <v>2</v>
      </c>
      <c r="G19" s="66" t="n">
        <v>164</v>
      </c>
      <c r="H19" s="66" t="n">
        <v>165</v>
      </c>
      <c r="I19" s="75" t="n">
        <f aca="false">IF(H19="","",G19-H19)</f>
        <v>-1</v>
      </c>
      <c r="J19" s="47" t="n">
        <f aca="false">IF(OR(D19="",D19+G19=0),"",D19/(D19+G19))</f>
        <v>0.430555555555556</v>
      </c>
      <c r="K19" s="47" t="n">
        <f aca="false">IF(E19="","",E19/(E19+H19))</f>
        <v>0.425087108013937</v>
      </c>
      <c r="L19" s="76" t="n">
        <f aca="false">IF(OR(K19="",J19=""),"",(J19-K19)*100)</f>
        <v>0.546844754161829</v>
      </c>
      <c r="M19" s="36" t="n">
        <v>3.01638965753309</v>
      </c>
      <c r="N19" s="36" t="n">
        <v>1.3257084048539</v>
      </c>
      <c r="O19" s="36" t="n">
        <f aca="false">SQRT(M19^2+N19^2)</f>
        <v>3.29486105029831</v>
      </c>
      <c r="P19" s="47" t="n">
        <f aca="false">IF(J19="","",MAX(0,J19-1.96*O19/100))</f>
        <v>0.365976278969709</v>
      </c>
      <c r="Q19" s="47" t="n">
        <f aca="false">IF(J19="","",MIN(1,J19+1.96*O19/100))</f>
        <v>0.495134832141402</v>
      </c>
      <c r="R19" s="32" t="str">
        <f aca="false">IF(L19="","",IF(ABS(L19)&lt;=O19,"Yes","No"))</f>
        <v>Yes</v>
      </c>
      <c r="S19" s="32" t="str">
        <f aca="false">IF(L19="","",IF(ABS(L19)&lt;=1.96*O19,"Yes","No"))</f>
        <v>Yes</v>
      </c>
      <c r="T19" s="66" t="n">
        <f aca="false">IF(D19="","",ROUND(SQRT(((D19+G19)*O19/100)^2+(J19*(D19+G19)*0.08223)^2),0))</f>
        <v>14</v>
      </c>
      <c r="U19" s="32"/>
    </row>
    <row r="20" customFormat="false" ht="15" hidden="false" customHeight="false" outlineLevel="0" collapsed="false">
      <c r="A20" s="32" t="s">
        <v>185</v>
      </c>
      <c r="B20" s="32" t="s">
        <v>210</v>
      </c>
      <c r="C20" s="32" t="s">
        <v>213</v>
      </c>
      <c r="D20" s="66" t="n">
        <v>92</v>
      </c>
      <c r="E20" s="66" t="n">
        <v>108</v>
      </c>
      <c r="F20" s="75" t="n">
        <f aca="false">IF(E20="","",D20-E20)</f>
        <v>-16</v>
      </c>
      <c r="G20" s="66" t="n">
        <v>115</v>
      </c>
      <c r="H20" s="66" t="n">
        <v>122</v>
      </c>
      <c r="I20" s="75" t="n">
        <f aca="false">IF(H20="","",G20-H20)</f>
        <v>-7</v>
      </c>
      <c r="J20" s="47" t="n">
        <f aca="false">IF(OR(D20="",D20+G20=0),"",D20/(D20+G20))</f>
        <v>0.444444444444444</v>
      </c>
      <c r="K20" s="47" t="n">
        <f aca="false">IF(E20="","",E20/(E20+H20))</f>
        <v>0.469565217391304</v>
      </c>
      <c r="L20" s="76" t="n">
        <f aca="false">IF(OR(K20="",J20=""),"",(J20-K20)*100)</f>
        <v>-2.51207729468599</v>
      </c>
      <c r="M20" s="36" t="n">
        <v>3.01638965753309</v>
      </c>
      <c r="N20" s="36" t="n">
        <v>1.3257084048539</v>
      </c>
      <c r="O20" s="36" t="n">
        <f aca="false">SQRT(M20^2+N20^2)</f>
        <v>3.29486105029831</v>
      </c>
      <c r="P20" s="47" t="n">
        <f aca="false">IF(J20="","",MAX(0,J20-1.96*O20/100))</f>
        <v>0.379865167858598</v>
      </c>
      <c r="Q20" s="47" t="n">
        <f aca="false">IF(J20="","",MIN(1,J20+1.96*O20/100))</f>
        <v>0.509023721030291</v>
      </c>
      <c r="R20" s="32" t="str">
        <f aca="false">IF(L20="","",IF(ABS(L20)&lt;=O20,"Yes","No"))</f>
        <v>Yes</v>
      </c>
      <c r="S20" s="32" t="str">
        <f aca="false">IF(L20="","",IF(ABS(L20)&lt;=1.96*O20,"Yes","No"))</f>
        <v>Yes</v>
      </c>
      <c r="T20" s="66" t="n">
        <f aca="false">IF(D20="","",ROUND(SQRT(((D20+G20)*O20/100)^2+(J20*(D20+G20)*0.08223)^2),0))</f>
        <v>10</v>
      </c>
      <c r="U20" s="32"/>
    </row>
    <row r="21" customFormat="false" ht="15" hidden="false" customHeight="false" outlineLevel="0" collapsed="false">
      <c r="A21" s="32" t="s">
        <v>185</v>
      </c>
      <c r="B21" s="32" t="s">
        <v>214</v>
      </c>
      <c r="C21" s="32" t="s">
        <v>214</v>
      </c>
      <c r="D21" s="66" t="n">
        <v>26</v>
      </c>
      <c r="E21" s="66" t="n">
        <v>36</v>
      </c>
      <c r="F21" s="75" t="n">
        <f aca="false">IF(E21="","",D21-E21)</f>
        <v>-10</v>
      </c>
      <c r="G21" s="66" t="n">
        <v>65</v>
      </c>
      <c r="H21" s="66" t="n">
        <v>79</v>
      </c>
      <c r="I21" s="75" t="n">
        <f aca="false">IF(H21="","",G21-H21)</f>
        <v>-14</v>
      </c>
      <c r="J21" s="47" t="n">
        <f aca="false">IF(OR(D21="",D21+G21=0),"",D21/(D21+G21))</f>
        <v>0.285714285714286</v>
      </c>
      <c r="K21" s="47" t="n">
        <f aca="false">IF(E21="","",E21/(E21+H21))</f>
        <v>0.31304347826087</v>
      </c>
      <c r="L21" s="76" t="n">
        <f aca="false">IF(OR(K21="",J21=""),"",(J21-K21)*100)</f>
        <v>-2.73291925465839</v>
      </c>
      <c r="M21" s="36" t="n">
        <v>3.01638965753309</v>
      </c>
      <c r="N21" s="36" t="n">
        <v>1.3257084048539</v>
      </c>
      <c r="O21" s="36" t="n">
        <f aca="false">SQRT(M21^2+N21^2)</f>
        <v>3.29486105029831</v>
      </c>
      <c r="P21" s="47" t="n">
        <f aca="false">IF(J21="","",MAX(0,J21-1.96*O21/100))</f>
        <v>0.221135009128439</v>
      </c>
      <c r="Q21" s="47" t="n">
        <f aca="false">IF(J21="","",MIN(1,J21+1.96*O21/100))</f>
        <v>0.350293562300133</v>
      </c>
      <c r="R21" s="32" t="str">
        <f aca="false">IF(L21="","",IF(ABS(L21)&lt;=O21,"Yes","No"))</f>
        <v>Yes</v>
      </c>
      <c r="S21" s="32" t="str">
        <f aca="false">IF(L21="","",IF(ABS(L21)&lt;=1.96*O21,"Yes","No"))</f>
        <v>Yes</v>
      </c>
      <c r="T21" s="66" t="n">
        <f aca="false">IF(D21="","",ROUND(SQRT(((D21+G21)*O21/100)^2+(J21*(D21+G21)*0.08223)^2),0))</f>
        <v>4</v>
      </c>
      <c r="U21" s="32"/>
    </row>
    <row r="22" customFormat="false" ht="15" hidden="false" customHeight="false" outlineLevel="0" collapsed="false">
      <c r="A22" s="32" t="s">
        <v>185</v>
      </c>
      <c r="B22" s="32" t="s">
        <v>215</v>
      </c>
      <c r="C22" s="32" t="s">
        <v>215</v>
      </c>
      <c r="D22" s="66" t="n">
        <v>52</v>
      </c>
      <c r="E22" s="66" t="n">
        <v>52</v>
      </c>
      <c r="F22" s="75" t="n">
        <f aca="false">IF(E22="","",D22-E22)</f>
        <v>0</v>
      </c>
      <c r="G22" s="66" t="n">
        <v>147</v>
      </c>
      <c r="H22" s="66" t="n">
        <v>189</v>
      </c>
      <c r="I22" s="75" t="n">
        <f aca="false">IF(H22="","",G22-H22)</f>
        <v>-42</v>
      </c>
      <c r="J22" s="47" t="n">
        <f aca="false">IF(OR(D22="",D22+G22=0),"",D22/(D22+G22))</f>
        <v>0.261306532663317</v>
      </c>
      <c r="K22" s="47" t="n">
        <f aca="false">IF(E22="","",E22/(E22+H22))</f>
        <v>0.215767634854772</v>
      </c>
      <c r="L22" s="76" t="n">
        <f aca="false">IF(OR(K22="",J22=""),"",(J22-K22)*100)</f>
        <v>4.55388978085448</v>
      </c>
      <c r="M22" s="36" t="n">
        <v>3.01638965753309</v>
      </c>
      <c r="N22" s="36" t="n">
        <v>1.3257084048539</v>
      </c>
      <c r="O22" s="36" t="n">
        <f aca="false">SQRT(M22^2+N22^2)</f>
        <v>3.29486105029831</v>
      </c>
      <c r="P22" s="47" t="n">
        <f aca="false">IF(J22="","",MAX(0,J22-1.96*O22/100))</f>
        <v>0.19672725607747</v>
      </c>
      <c r="Q22" s="47" t="n">
        <f aca="false">IF(J22="","",MIN(1,J22+1.96*O22/100))</f>
        <v>0.325885809249164</v>
      </c>
      <c r="R22" s="32" t="str">
        <f aca="false">IF(L22="","",IF(ABS(L22)&lt;=O22,"Yes","No"))</f>
        <v>No</v>
      </c>
      <c r="S22" s="32" t="str">
        <f aca="false">IF(L22="","",IF(ABS(L22)&lt;=1.96*O22,"Yes","No"))</f>
        <v>Yes</v>
      </c>
      <c r="T22" s="66" t="n">
        <f aca="false">IF(D22="","",ROUND(SQRT(((D22+G22)*O22/100)^2+(J22*(D22+G22)*0.08223)^2),0))</f>
        <v>8</v>
      </c>
      <c r="U22" s="32"/>
    </row>
    <row r="23" customFormat="false" ht="15" hidden="false" customHeight="false" outlineLevel="0" collapsed="false">
      <c r="A23" s="32" t="s">
        <v>185</v>
      </c>
      <c r="B23" s="32" t="s">
        <v>216</v>
      </c>
      <c r="C23" s="32" t="s">
        <v>217</v>
      </c>
      <c r="D23" s="66" t="n">
        <v>207</v>
      </c>
      <c r="E23" s="66" t="n">
        <v>233</v>
      </c>
      <c r="F23" s="75" t="n">
        <f aca="false">IF(E23="","",D23-E23)</f>
        <v>-26</v>
      </c>
      <c r="G23" s="66" t="n">
        <v>301</v>
      </c>
      <c r="H23" s="66" t="n">
        <v>333</v>
      </c>
      <c r="I23" s="75" t="n">
        <f aca="false">IF(H23="","",G23-H23)</f>
        <v>-32</v>
      </c>
      <c r="J23" s="47" t="n">
        <f aca="false">IF(OR(D23="",D23+G23=0),"",D23/(D23+G23))</f>
        <v>0.40748031496063</v>
      </c>
      <c r="K23" s="47" t="n">
        <f aca="false">IF(E23="","",E23/(E23+H23))</f>
        <v>0.411660777385159</v>
      </c>
      <c r="L23" s="76" t="n">
        <f aca="false">IF(OR(K23="",J23=""),"",(J23-K23)*100)</f>
        <v>-0.418046242452907</v>
      </c>
      <c r="M23" s="36" t="n">
        <v>3.01638965753309</v>
      </c>
      <c r="N23" s="36" t="n">
        <v>1.3257084048539</v>
      </c>
      <c r="O23" s="36" t="n">
        <f aca="false">SQRT(M23^2+N23^2)</f>
        <v>3.29486105029831</v>
      </c>
      <c r="P23" s="47" t="n">
        <f aca="false">IF(J23="","",MAX(0,J23-1.96*O23/100))</f>
        <v>0.342901038374783</v>
      </c>
      <c r="Q23" s="47" t="n">
        <f aca="false">IF(J23="","",MIN(1,J23+1.96*O23/100))</f>
        <v>0.472059591546477</v>
      </c>
      <c r="R23" s="32" t="str">
        <f aca="false">IF(L23="","",IF(ABS(L23)&lt;=O23,"Yes","No"))</f>
        <v>Yes</v>
      </c>
      <c r="S23" s="32" t="str">
        <f aca="false">IF(L23="","",IF(ABS(L23)&lt;=1.96*O23,"Yes","No"))</f>
        <v>Yes</v>
      </c>
      <c r="T23" s="66" t="n">
        <f aca="false">IF(D23="","",ROUND(SQRT(((D23+G23)*O23/100)^2+(J23*(D23+G23)*0.08223)^2),0))</f>
        <v>24</v>
      </c>
      <c r="U23" s="32"/>
    </row>
    <row r="24" customFormat="false" ht="15" hidden="false" customHeight="false" outlineLevel="0" collapsed="false">
      <c r="A24" s="32" t="s">
        <v>185</v>
      </c>
      <c r="B24" s="32" t="s">
        <v>216</v>
      </c>
      <c r="C24" s="32" t="s">
        <v>218</v>
      </c>
      <c r="D24" s="66" t="n">
        <v>186</v>
      </c>
      <c r="E24" s="66" t="n">
        <v>242</v>
      </c>
      <c r="F24" s="75" t="n">
        <f aca="false">IF(E24="","",D24-E24)</f>
        <v>-56</v>
      </c>
      <c r="G24" s="66" t="n">
        <v>271</v>
      </c>
      <c r="H24" s="66" t="n">
        <v>285</v>
      </c>
      <c r="I24" s="75" t="n">
        <f aca="false">IF(H24="","",G24-H24)</f>
        <v>-14</v>
      </c>
      <c r="J24" s="47" t="n">
        <f aca="false">IF(OR(D24="",D24+G24=0),"",D24/(D24+G24))</f>
        <v>0.407002188183807</v>
      </c>
      <c r="K24" s="47" t="n">
        <f aca="false">IF(E24="","",E24/(E24+H24))</f>
        <v>0.459203036053131</v>
      </c>
      <c r="L24" s="76" t="n">
        <f aca="false">IF(OR(K24="",J24=""),"",(J24-K24)*100)</f>
        <v>-5.22008478693235</v>
      </c>
      <c r="M24" s="36" t="n">
        <v>3.01638965753309</v>
      </c>
      <c r="N24" s="36" t="n">
        <v>1.3257084048539</v>
      </c>
      <c r="O24" s="36" t="n">
        <f aca="false">SQRT(M24^2+N24^2)</f>
        <v>3.29486105029831</v>
      </c>
      <c r="P24" s="47" t="n">
        <f aca="false">IF(J24="","",MAX(0,J24-1.96*O24/100))</f>
        <v>0.342422911597961</v>
      </c>
      <c r="Q24" s="47" t="n">
        <f aca="false">IF(J24="","",MIN(1,J24+1.96*O24/100))</f>
        <v>0.471581464769654</v>
      </c>
      <c r="R24" s="32" t="str">
        <f aca="false">IF(L24="","",IF(ABS(L24)&lt;=O24,"Yes","No"))</f>
        <v>No</v>
      </c>
      <c r="S24" s="32" t="str">
        <f aca="false">IF(L24="","",IF(ABS(L24)&lt;=1.96*O24,"Yes","No"))</f>
        <v>Yes</v>
      </c>
      <c r="T24" s="66" t="n">
        <f aca="false">IF(D24="","",ROUND(SQRT(((D24+G24)*O24/100)^2+(J24*(D24+G24)*0.08223)^2),0))</f>
        <v>21</v>
      </c>
      <c r="U24" s="32"/>
    </row>
    <row r="25" customFormat="false" ht="15" hidden="false" customHeight="false" outlineLevel="0" collapsed="false">
      <c r="A25" s="32" t="s">
        <v>185</v>
      </c>
      <c r="B25" s="32" t="s">
        <v>216</v>
      </c>
      <c r="C25" s="32" t="s">
        <v>219</v>
      </c>
      <c r="D25" s="66" t="n">
        <v>217</v>
      </c>
      <c r="E25" s="66" t="n">
        <v>244</v>
      </c>
      <c r="F25" s="75" t="n">
        <f aca="false">IF(E25="","",D25-E25)</f>
        <v>-27</v>
      </c>
      <c r="G25" s="66" t="n">
        <v>295</v>
      </c>
      <c r="H25" s="66" t="n">
        <v>330</v>
      </c>
      <c r="I25" s="75" t="n">
        <f aca="false">IF(H25="","",G25-H25)</f>
        <v>-35</v>
      </c>
      <c r="J25" s="47" t="n">
        <f aca="false">IF(OR(D25="",D25+G25=0),"",D25/(D25+G25))</f>
        <v>0.423828125</v>
      </c>
      <c r="K25" s="47" t="n">
        <f aca="false">IF(E25="","",E25/(E25+H25))</f>
        <v>0.425087108013937</v>
      </c>
      <c r="L25" s="76" t="n">
        <f aca="false">IF(OR(K25="",J25=""),"",(J25-K25)*100)</f>
        <v>-0.125898301393729</v>
      </c>
      <c r="M25" s="36" t="n">
        <v>3.01638965753309</v>
      </c>
      <c r="N25" s="36" t="n">
        <v>1.3257084048539</v>
      </c>
      <c r="O25" s="36" t="n">
        <f aca="false">SQRT(M25^2+N25^2)</f>
        <v>3.29486105029831</v>
      </c>
      <c r="P25" s="47" t="n">
        <f aca="false">IF(J25="","",MAX(0,J25-1.96*O25/100))</f>
        <v>0.359248848414153</v>
      </c>
      <c r="Q25" s="47" t="n">
        <f aca="false">IF(J25="","",MIN(1,J25+1.96*O25/100))</f>
        <v>0.488407401585847</v>
      </c>
      <c r="R25" s="32" t="str">
        <f aca="false">IF(L25="","",IF(ABS(L25)&lt;=O25,"Yes","No"))</f>
        <v>Yes</v>
      </c>
      <c r="S25" s="32" t="str">
        <f aca="false">IF(L25="","",IF(ABS(L25)&lt;=1.96*O25,"Yes","No"))</f>
        <v>Yes</v>
      </c>
      <c r="T25" s="66" t="n">
        <f aca="false">IF(D25="","",ROUND(SQRT(((D25+G25)*O25/100)^2+(J25*(D25+G25)*0.08223)^2),0))</f>
        <v>25</v>
      </c>
      <c r="U25" s="32"/>
    </row>
    <row r="26" customFormat="false" ht="15" hidden="false" customHeight="false" outlineLevel="0" collapsed="false">
      <c r="A26" s="32" t="s">
        <v>185</v>
      </c>
      <c r="B26" s="32" t="s">
        <v>220</v>
      </c>
      <c r="C26" s="32" t="s">
        <v>221</v>
      </c>
      <c r="D26" s="66" t="n">
        <v>221</v>
      </c>
      <c r="E26" s="66" t="n">
        <v>246</v>
      </c>
      <c r="F26" s="75" t="n">
        <f aca="false">IF(E26="","",D26-E26)</f>
        <v>-25</v>
      </c>
      <c r="G26" s="66" t="n">
        <v>474</v>
      </c>
      <c r="H26" s="66" t="n">
        <v>553</v>
      </c>
      <c r="I26" s="75" t="n">
        <f aca="false">IF(H26="","",G26-H26)</f>
        <v>-79</v>
      </c>
      <c r="J26" s="47" t="n">
        <f aca="false">IF(OR(D26="",D26+G26=0),"",D26/(D26+G26))</f>
        <v>0.317985611510791</v>
      </c>
      <c r="K26" s="47" t="n">
        <f aca="false">IF(E26="","",E26/(E26+H26))</f>
        <v>0.307884856070088</v>
      </c>
      <c r="L26" s="76" t="n">
        <f aca="false">IF(OR(K26="",J26=""),"",(J26-K26)*100)</f>
        <v>1.01007554407038</v>
      </c>
      <c r="M26" s="36" t="n">
        <v>1.89580583007288</v>
      </c>
      <c r="N26" s="36" t="n">
        <v>1.3257084048539</v>
      </c>
      <c r="O26" s="36" t="n">
        <f aca="false">SQRT(M26^2+N26^2)</f>
        <v>2.31334876748807</v>
      </c>
      <c r="P26" s="47" t="n">
        <f aca="false">IF(J26="","",MAX(0,J26-1.96*O26/100))</f>
        <v>0.272643975668025</v>
      </c>
      <c r="Q26" s="47" t="n">
        <f aca="false">IF(J26="","",MIN(1,J26+1.96*O26/100))</f>
        <v>0.363327247353558</v>
      </c>
      <c r="R26" s="32" t="str">
        <f aca="false">IF(L26="","",IF(ABS(L26)&lt;=O26,"Yes","No"))</f>
        <v>Yes</v>
      </c>
      <c r="S26" s="32" t="str">
        <f aca="false">IF(L26="","",IF(ABS(L26)&lt;=1.96*O26,"Yes","No"))</f>
        <v>Yes</v>
      </c>
      <c r="T26" s="66" t="n">
        <f aca="false">IF(D26="","",ROUND(SQRT(((D26+G26)*O26/100)^2+(J26*(D26+G26)*0.06778)^2),0))</f>
        <v>22</v>
      </c>
      <c r="U26" s="32"/>
    </row>
    <row r="27" customFormat="false" ht="15" hidden="false" customHeight="false" outlineLevel="0" collapsed="false">
      <c r="A27" s="32" t="s">
        <v>185</v>
      </c>
      <c r="B27" s="32" t="s">
        <v>220</v>
      </c>
      <c r="C27" s="32" t="s">
        <v>222</v>
      </c>
      <c r="D27" s="66" t="n">
        <v>154</v>
      </c>
      <c r="E27" s="66" t="n">
        <v>184</v>
      </c>
      <c r="F27" s="75" t="n">
        <f aca="false">IF(E27="","",D27-E27)</f>
        <v>-30</v>
      </c>
      <c r="G27" s="66" t="n">
        <v>308</v>
      </c>
      <c r="H27" s="66" t="n">
        <v>363</v>
      </c>
      <c r="I27" s="75" t="n">
        <f aca="false">IF(H27="","",G27-H27)</f>
        <v>-55</v>
      </c>
      <c r="J27" s="47" t="n">
        <f aca="false">IF(OR(D27="",D27+G27=0),"",D27/(D27+G27))</f>
        <v>0.333333333333333</v>
      </c>
      <c r="K27" s="47" t="n">
        <f aca="false">IF(E27="","",E27/(E27+H27))</f>
        <v>0.336380255941499</v>
      </c>
      <c r="L27" s="76" t="n">
        <f aca="false">IF(OR(K27="",J27=""),"",(J27-K27)*100)</f>
        <v>-0.304692260816575</v>
      </c>
      <c r="M27" s="36" t="n">
        <v>3.01638965753309</v>
      </c>
      <c r="N27" s="36" t="n">
        <v>1.3257084048539</v>
      </c>
      <c r="O27" s="36" t="n">
        <f aca="false">SQRT(M27^2+N27^2)</f>
        <v>3.29486105029831</v>
      </c>
      <c r="P27" s="47" t="n">
        <f aca="false">IF(J27="","",MAX(0,J27-1.96*O27/100))</f>
        <v>0.268754056747486</v>
      </c>
      <c r="Q27" s="47" t="n">
        <f aca="false">IF(J27="","",MIN(1,J27+1.96*O27/100))</f>
        <v>0.39791260991918</v>
      </c>
      <c r="R27" s="32" t="str">
        <f aca="false">IF(L27="","",IF(ABS(L27)&lt;=O27,"Yes","No"))</f>
        <v>Yes</v>
      </c>
      <c r="S27" s="32" t="str">
        <f aca="false">IF(L27="","",IF(ABS(L27)&lt;=1.96*O27,"Yes","No"))</f>
        <v>Yes</v>
      </c>
      <c r="T27" s="66" t="n">
        <f aca="false">IF(D27="","",ROUND(SQRT(((D27+G27)*O27/100)^2+(J27*(D27+G27)*0.08223)^2),0))</f>
        <v>20</v>
      </c>
      <c r="U27" s="32"/>
    </row>
    <row r="28" customFormat="false" ht="15" hidden="false" customHeight="false" outlineLevel="0" collapsed="false">
      <c r="A28" s="32" t="s">
        <v>185</v>
      </c>
      <c r="B28" s="32" t="s">
        <v>223</v>
      </c>
      <c r="C28" s="32" t="s">
        <v>224</v>
      </c>
      <c r="D28" s="66" t="n">
        <v>90</v>
      </c>
      <c r="E28" s="66" t="n">
        <v>101</v>
      </c>
      <c r="F28" s="75" t="n">
        <f aca="false">IF(E28="","",D28-E28)</f>
        <v>-11</v>
      </c>
      <c r="G28" s="66" t="n">
        <v>254</v>
      </c>
      <c r="H28" s="66" t="n">
        <v>288</v>
      </c>
      <c r="I28" s="75" t="n">
        <f aca="false">IF(H28="","",G28-H28)</f>
        <v>-34</v>
      </c>
      <c r="J28" s="47" t="n">
        <f aca="false">IF(OR(D28="",D28+G28=0),"",D28/(D28+G28))</f>
        <v>0.261627906976744</v>
      </c>
      <c r="K28" s="47" t="n">
        <f aca="false">IF(E28="","",E28/(E28+H28))</f>
        <v>0.259640102827764</v>
      </c>
      <c r="L28" s="76" t="n">
        <f aca="false">IF(OR(K28="",J28=""),"",(J28-K28)*100)</f>
        <v>0.19878041489807</v>
      </c>
      <c r="M28" s="36" t="n">
        <v>3.01638965753309</v>
      </c>
      <c r="N28" s="36" t="n">
        <v>1.3257084048539</v>
      </c>
      <c r="O28" s="36" t="n">
        <f aca="false">SQRT(M28^2+N28^2)</f>
        <v>3.29486105029831</v>
      </c>
      <c r="P28" s="47" t="n">
        <f aca="false">IF(J28="","",MAX(0,J28-1.96*O28/100))</f>
        <v>0.197048630390897</v>
      </c>
      <c r="Q28" s="47" t="n">
        <f aca="false">IF(J28="","",MIN(1,J28+1.96*O28/100))</f>
        <v>0.326207183562591</v>
      </c>
      <c r="R28" s="32" t="str">
        <f aca="false">IF(L28="","",IF(ABS(L28)&lt;=O28,"Yes","No"))</f>
        <v>Yes</v>
      </c>
      <c r="S28" s="32" t="str">
        <f aca="false">IF(L28="","",IF(ABS(L28)&lt;=1.96*O28,"Yes","No"))</f>
        <v>Yes</v>
      </c>
      <c r="T28" s="66" t="n">
        <f aca="false">IF(D28="","",ROUND(SQRT(((D28+G28)*O28/100)^2+(J28*(D28+G28)*0.08223)^2),0))</f>
        <v>14</v>
      </c>
      <c r="U28" s="32"/>
    </row>
    <row r="29" customFormat="false" ht="15" hidden="false" customHeight="false" outlineLevel="0" collapsed="false">
      <c r="A29" s="32" t="s">
        <v>185</v>
      </c>
      <c r="B29" s="32" t="s">
        <v>223</v>
      </c>
      <c r="C29" s="32" t="s">
        <v>225</v>
      </c>
      <c r="D29" s="66" t="n">
        <v>83</v>
      </c>
      <c r="E29" s="66" t="n">
        <v>95</v>
      </c>
      <c r="F29" s="75" t="n">
        <f aca="false">IF(E29="","",D29-E29)</f>
        <v>-12</v>
      </c>
      <c r="G29" s="66" t="n">
        <v>181</v>
      </c>
      <c r="H29" s="66" t="n">
        <v>211</v>
      </c>
      <c r="I29" s="75" t="n">
        <f aca="false">IF(H29="","",G29-H29)</f>
        <v>-30</v>
      </c>
      <c r="J29" s="47" t="n">
        <f aca="false">IF(OR(D29="",D29+G29=0),"",D29/(D29+G29))</f>
        <v>0.314393939393939</v>
      </c>
      <c r="K29" s="47" t="n">
        <f aca="false">IF(E29="","",E29/(E29+H29))</f>
        <v>0.310457516339869</v>
      </c>
      <c r="L29" s="76" t="n">
        <f aca="false">IF(OR(K29="",J29=""),"",(J29-K29)*100)</f>
        <v>0.39364230540701</v>
      </c>
      <c r="M29" s="36" t="n">
        <v>3.01638965753309</v>
      </c>
      <c r="N29" s="36" t="n">
        <v>1.3257084048539</v>
      </c>
      <c r="O29" s="36" t="n">
        <f aca="false">SQRT(M29^2+N29^2)</f>
        <v>3.29486105029831</v>
      </c>
      <c r="P29" s="47" t="n">
        <f aca="false">IF(J29="","",MAX(0,J29-1.96*O29/100))</f>
        <v>0.249814662808093</v>
      </c>
      <c r="Q29" s="47" t="n">
        <f aca="false">IF(J29="","",MIN(1,J29+1.96*O29/100))</f>
        <v>0.378973215979786</v>
      </c>
      <c r="R29" s="32" t="str">
        <f aca="false">IF(L29="","",IF(ABS(L29)&lt;=O29,"Yes","No"))</f>
        <v>Yes</v>
      </c>
      <c r="S29" s="32" t="str">
        <f aca="false">IF(L29="","",IF(ABS(L29)&lt;=1.96*O29,"Yes","No"))</f>
        <v>Yes</v>
      </c>
      <c r="T29" s="66" t="n">
        <f aca="false">IF(D29="","",ROUND(SQRT(((D29+G29)*O29/100)^2+(J29*(D29+G29)*0.08223)^2),0))</f>
        <v>11</v>
      </c>
      <c r="U29" s="32"/>
    </row>
    <row r="30" customFormat="false" ht="15" hidden="false" customHeight="false" outlineLevel="0" collapsed="false">
      <c r="A30" s="32" t="s">
        <v>185</v>
      </c>
      <c r="B30" s="32" t="s">
        <v>223</v>
      </c>
      <c r="C30" s="32" t="s">
        <v>226</v>
      </c>
      <c r="D30" s="66" t="n">
        <v>272</v>
      </c>
      <c r="E30" s="66" t="n">
        <v>350</v>
      </c>
      <c r="F30" s="75" t="n">
        <f aca="false">IF(E30="","",D30-E30)</f>
        <v>-78</v>
      </c>
      <c r="G30" s="66" t="n">
        <v>677</v>
      </c>
      <c r="H30" s="66" t="n">
        <v>728</v>
      </c>
      <c r="I30" s="75" t="n">
        <f aca="false">IF(H30="","",G30-H30)</f>
        <v>-51</v>
      </c>
      <c r="J30" s="47" t="n">
        <f aca="false">IF(OR(D30="",D30+G30=0),"",D30/(D30+G30))</f>
        <v>0.286617492096944</v>
      </c>
      <c r="K30" s="47" t="n">
        <f aca="false">IF(E30="","",E30/(E30+H30))</f>
        <v>0.324675324675325</v>
      </c>
      <c r="L30" s="76" t="n">
        <f aca="false">IF(OR(K30="",J30=""),"",(J30-K30)*100)</f>
        <v>-3.80578325783805</v>
      </c>
      <c r="M30" s="36" t="n">
        <v>1.66017416207198</v>
      </c>
      <c r="N30" s="36" t="n">
        <v>1.3257084048539</v>
      </c>
      <c r="O30" s="36" t="n">
        <f aca="false">SQRT(M30^2+N30^2)</f>
        <v>2.12454254443437</v>
      </c>
      <c r="P30" s="47" t="n">
        <f aca="false">IF(J30="","",MAX(0,J30-1.96*O30/100))</f>
        <v>0.244976458226031</v>
      </c>
      <c r="Q30" s="47" t="n">
        <f aca="false">IF(J30="","",MIN(1,J30+1.96*O30/100))</f>
        <v>0.328258525967858</v>
      </c>
      <c r="R30" s="32" t="str">
        <f aca="false">IF(L30="","",IF(ABS(L30)&lt;=O30,"Yes","No"))</f>
        <v>No</v>
      </c>
      <c r="S30" s="32" t="str">
        <f aca="false">IF(L30="","",IF(ABS(L30)&lt;=1.96*O30,"Yes","No"))</f>
        <v>Yes</v>
      </c>
      <c r="T30" s="66" t="n">
        <f aca="false">IF(D30="","",ROUND(SQRT(((D30+G30)*O30/100)^2+(J30*(D30+G30)*0.05273)^2),0))</f>
        <v>25</v>
      </c>
      <c r="U30" s="32"/>
    </row>
    <row r="31" customFormat="false" ht="15" hidden="false" customHeight="false" outlineLevel="0" collapsed="false">
      <c r="A31" s="32" t="s">
        <v>185</v>
      </c>
      <c r="B31" s="32" t="s">
        <v>228</v>
      </c>
      <c r="C31" s="32" t="s">
        <v>229</v>
      </c>
      <c r="D31" s="66" t="n">
        <v>211</v>
      </c>
      <c r="E31" s="66" t="n">
        <v>245</v>
      </c>
      <c r="F31" s="75" t="n">
        <f aca="false">IF(E31="","",D31-E31)</f>
        <v>-34</v>
      </c>
      <c r="G31" s="66" t="n">
        <v>281</v>
      </c>
      <c r="H31" s="66" t="n">
        <v>317</v>
      </c>
      <c r="I31" s="75" t="n">
        <f aca="false">IF(H31="","",G31-H31)</f>
        <v>-36</v>
      </c>
      <c r="J31" s="47" t="n">
        <f aca="false">IF(OR(D31="",D31+G31=0),"",D31/(D31+G31))</f>
        <v>0.428861788617886</v>
      </c>
      <c r="K31" s="47" t="n">
        <f aca="false">IF(E31="","",E31/(E31+H31))</f>
        <v>0.435943060498221</v>
      </c>
      <c r="L31" s="76" t="n">
        <f aca="false">IF(OR(K31="",J31=""),"",(J31-K31)*100)</f>
        <v>-0.708127188033447</v>
      </c>
      <c r="M31" s="36" t="n">
        <v>3.01638965753309</v>
      </c>
      <c r="N31" s="36" t="n">
        <v>1.3257084048539</v>
      </c>
      <c r="O31" s="36" t="n">
        <f aca="false">SQRT(M31^2+N31^2)</f>
        <v>3.29486105029831</v>
      </c>
      <c r="P31" s="47" t="n">
        <f aca="false">IF(J31="","",MAX(0,J31-1.96*O31/100))</f>
        <v>0.364282512032039</v>
      </c>
      <c r="Q31" s="47" t="n">
        <f aca="false">IF(J31="","",MIN(1,J31+1.96*O31/100))</f>
        <v>0.493441065203733</v>
      </c>
      <c r="R31" s="32" t="str">
        <f aca="false">IF(L31="","",IF(ABS(L31)&lt;=O31,"Yes","No"))</f>
        <v>Yes</v>
      </c>
      <c r="S31" s="32" t="str">
        <f aca="false">IF(L31="","",IF(ABS(L31)&lt;=1.96*O31,"Yes","No"))</f>
        <v>Yes</v>
      </c>
      <c r="T31" s="66" t="n">
        <f aca="false">IF(D31="","",ROUND(SQRT(((D31+G31)*O31/100)^2+(J31*(D31+G31)*0.08223)^2),0))</f>
        <v>24</v>
      </c>
      <c r="U31" s="32"/>
    </row>
    <row r="32" customFormat="false" ht="15" hidden="false" customHeight="false" outlineLevel="0" collapsed="false">
      <c r="A32" s="32" t="s">
        <v>185</v>
      </c>
      <c r="B32" s="32" t="s">
        <v>228</v>
      </c>
      <c r="C32" s="32" t="s">
        <v>230</v>
      </c>
      <c r="D32" s="66" t="n">
        <v>224</v>
      </c>
      <c r="E32" s="66" t="n">
        <v>243</v>
      </c>
      <c r="F32" s="75" t="n">
        <f aca="false">IF(E32="","",D32-E32)</f>
        <v>-19</v>
      </c>
      <c r="G32" s="66" t="n">
        <v>308</v>
      </c>
      <c r="H32" s="66" t="n">
        <v>389</v>
      </c>
      <c r="I32" s="75" t="n">
        <f aca="false">IF(H32="","",G32-H32)</f>
        <v>-81</v>
      </c>
      <c r="J32" s="47" t="n">
        <f aca="false">IF(OR(D32="",D32+G32=0),"",D32/(D32+G32))</f>
        <v>0.421052631578947</v>
      </c>
      <c r="K32" s="47" t="n">
        <f aca="false">IF(E32="","",E32/(E32+H32))</f>
        <v>0.384493670886076</v>
      </c>
      <c r="L32" s="76" t="n">
        <f aca="false">IF(OR(K32="",J32=""),"",(J32-K32)*100)</f>
        <v>3.65589606928714</v>
      </c>
      <c r="M32" s="36" t="n">
        <v>1.89580583007288</v>
      </c>
      <c r="N32" s="36" t="n">
        <v>1.3257084048539</v>
      </c>
      <c r="O32" s="36" t="n">
        <f aca="false">SQRT(M32^2+N32^2)</f>
        <v>2.31334876748807</v>
      </c>
      <c r="P32" s="47" t="n">
        <f aca="false">IF(J32="","",MAX(0,J32-1.96*O32/100))</f>
        <v>0.375710995736181</v>
      </c>
      <c r="Q32" s="47" t="n">
        <f aca="false">IF(J32="","",MIN(1,J32+1.96*O32/100))</f>
        <v>0.466394267421714</v>
      </c>
      <c r="R32" s="32" t="str">
        <f aca="false">IF(L32="","",IF(ABS(L32)&lt;=O32,"Yes","No"))</f>
        <v>No</v>
      </c>
      <c r="S32" s="32" t="str">
        <f aca="false">IF(L32="","",IF(ABS(L32)&lt;=1.96*O32,"Yes","No"))</f>
        <v>Yes</v>
      </c>
      <c r="T32" s="66" t="n">
        <f aca="false">IF(D32="","",ROUND(SQRT(((D32+G32)*O32/100)^2+(J32*(D32+G32)*0.06778)^2),0))</f>
        <v>20</v>
      </c>
      <c r="U32" s="32"/>
    </row>
    <row r="33" customFormat="false" ht="15" hidden="false" customHeight="false" outlineLevel="0" collapsed="false">
      <c r="A33" s="32" t="s">
        <v>185</v>
      </c>
      <c r="B33" s="32" t="s">
        <v>231</v>
      </c>
      <c r="C33" s="32" t="s">
        <v>231</v>
      </c>
      <c r="D33" s="66" t="n">
        <v>128</v>
      </c>
      <c r="E33" s="66" t="n">
        <v>96</v>
      </c>
      <c r="F33" s="75" t="n">
        <f aca="false">IF(E33="","",D33-E33)</f>
        <v>32</v>
      </c>
      <c r="G33" s="66" t="n">
        <v>364</v>
      </c>
      <c r="H33" s="66" t="n">
        <v>444</v>
      </c>
      <c r="I33" s="75" t="n">
        <f aca="false">IF(H33="","",G33-H33)</f>
        <v>-80</v>
      </c>
      <c r="J33" s="47" t="n">
        <f aca="false">IF(OR(D33="",D33+G33=0),"",D33/(D33+G33))</f>
        <v>0.260162601626016</v>
      </c>
      <c r="K33" s="47" t="n">
        <f aca="false">IF(E33="","",E33/(E33+H33))</f>
        <v>0.177777777777778</v>
      </c>
      <c r="L33" s="76" t="n">
        <f aca="false">IF(OR(K33="",J33=""),"",(J33-K33)*100)</f>
        <v>8.23848238482385</v>
      </c>
      <c r="M33" s="36" t="n">
        <v>3.01638965753309</v>
      </c>
      <c r="N33" s="36" t="n">
        <v>1.3257084048539</v>
      </c>
      <c r="O33" s="36" t="n">
        <f aca="false">SQRT(M33^2+N33^2)</f>
        <v>3.29486105029831</v>
      </c>
      <c r="P33" s="47" t="n">
        <f aca="false">IF(J33="","",MAX(0,J33-1.96*O33/100))</f>
        <v>0.195583325040169</v>
      </c>
      <c r="Q33" s="47" t="n">
        <f aca="false">IF(J33="","",MIN(1,J33+1.96*O33/100))</f>
        <v>0.324741878211863</v>
      </c>
      <c r="R33" s="32" t="str">
        <f aca="false">IF(L33="","",IF(ABS(L33)&lt;=O33,"Yes","No"))</f>
        <v>No</v>
      </c>
      <c r="S33" s="32" t="str">
        <f aca="false">IF(L33="","",IF(ABS(L33)&lt;=1.96*O33,"Yes","No"))</f>
        <v>No</v>
      </c>
      <c r="T33" s="66" t="n">
        <f aca="false">IF(D33="","",ROUND(SQRT(((D33+G33)*O33/100)^2+(J33*(D33+G33)*0.08223)^2),0))</f>
        <v>19</v>
      </c>
      <c r="U33" s="32"/>
    </row>
    <row r="34" customFormat="false" ht="15" hidden="false" customHeight="false" outlineLevel="0" collapsed="false">
      <c r="A34" s="32" t="s">
        <v>185</v>
      </c>
      <c r="B34" s="32" t="s">
        <v>232</v>
      </c>
      <c r="C34" s="32" t="s">
        <v>233</v>
      </c>
      <c r="D34" s="66" t="n">
        <v>211</v>
      </c>
      <c r="E34" s="66" t="n">
        <v>241</v>
      </c>
      <c r="F34" s="75" t="n">
        <f aca="false">IF(E34="","",D34-E34)</f>
        <v>-30</v>
      </c>
      <c r="G34" s="66" t="n">
        <v>408</v>
      </c>
      <c r="H34" s="66" t="n">
        <v>438</v>
      </c>
      <c r="I34" s="75" t="n">
        <f aca="false">IF(H34="","",G34-H34)</f>
        <v>-30</v>
      </c>
      <c r="J34" s="47" t="n">
        <f aca="false">IF(OR(D34="",D34+G34=0),"",D34/(D34+G34))</f>
        <v>0.340872374798061</v>
      </c>
      <c r="K34" s="47" t="n">
        <f aca="false">IF(E34="","",E34/(E34+H34))</f>
        <v>0.354933726067747</v>
      </c>
      <c r="L34" s="76" t="n">
        <f aca="false">IF(OR(K34="",J34=""),"",(J34-K34)*100)</f>
        <v>-1.40613512696853</v>
      </c>
      <c r="M34" s="36" t="n">
        <v>1.89580583007288</v>
      </c>
      <c r="N34" s="36" t="n">
        <v>1.3257084048539</v>
      </c>
      <c r="O34" s="36" t="n">
        <f aca="false">SQRT(M34^2+N34^2)</f>
        <v>2.31334876748807</v>
      </c>
      <c r="P34" s="47" t="n">
        <f aca="false">IF(J34="","",MAX(0,J34-1.96*O34/100))</f>
        <v>0.295530738955295</v>
      </c>
      <c r="Q34" s="47" t="n">
        <f aca="false">IF(J34="","",MIN(1,J34+1.96*O34/100))</f>
        <v>0.386214010640828</v>
      </c>
      <c r="R34" s="32" t="str">
        <f aca="false">IF(L34="","",IF(ABS(L34)&lt;=O34,"Yes","No"))</f>
        <v>Yes</v>
      </c>
      <c r="S34" s="32" t="str">
        <f aca="false">IF(L34="","",IF(ABS(L34)&lt;=1.96*O34,"Yes","No"))</f>
        <v>Yes</v>
      </c>
      <c r="T34" s="66" t="n">
        <f aca="false">IF(D34="","",ROUND(SQRT(((D34+G34)*O34/100)^2+(J34*(D34+G34)*0.06778)^2),0))</f>
        <v>20</v>
      </c>
      <c r="U34" s="32"/>
    </row>
    <row r="35" customFormat="false" ht="15" hidden="false" customHeight="false" outlineLevel="0" collapsed="false">
      <c r="A35" s="32" t="s">
        <v>185</v>
      </c>
      <c r="B35" s="32" t="s">
        <v>232</v>
      </c>
      <c r="C35" s="32" t="s">
        <v>234</v>
      </c>
      <c r="D35" s="66" t="n">
        <v>349</v>
      </c>
      <c r="E35" s="66" t="n">
        <v>392</v>
      </c>
      <c r="F35" s="75" t="n">
        <f aca="false">IF(E35="","",D35-E35)</f>
        <v>-43</v>
      </c>
      <c r="G35" s="66" t="n">
        <v>513</v>
      </c>
      <c r="H35" s="66" t="n">
        <v>544</v>
      </c>
      <c r="I35" s="75" t="n">
        <f aca="false">IF(H35="","",G35-H35)</f>
        <v>-31</v>
      </c>
      <c r="J35" s="47" t="n">
        <f aca="false">IF(OR(D35="",D35+G35=0),"",D35/(D35+G35))</f>
        <v>0.404872389791183</v>
      </c>
      <c r="K35" s="47" t="n">
        <f aca="false">IF(E35="","",E35/(E35+H35))</f>
        <v>0.418803418803419</v>
      </c>
      <c r="L35" s="76" t="n">
        <f aca="false">IF(OR(K35="",J35=""),"",(J35-K35)*100)</f>
        <v>-1.39310290122355</v>
      </c>
      <c r="M35" s="36" t="n">
        <v>1.66017416207198</v>
      </c>
      <c r="N35" s="36" t="n">
        <v>1.3257084048539</v>
      </c>
      <c r="O35" s="36" t="n">
        <f aca="false">SQRT(M35^2+N35^2)</f>
        <v>2.12454254443437</v>
      </c>
      <c r="P35" s="47" t="n">
        <f aca="false">IF(J35="","",MAX(0,J35-1.96*O35/100))</f>
        <v>0.36323135592027</v>
      </c>
      <c r="Q35" s="47" t="n">
        <f aca="false">IF(J35="","",MIN(1,J35+1.96*O35/100))</f>
        <v>0.446513423662097</v>
      </c>
      <c r="R35" s="32" t="str">
        <f aca="false">IF(L35="","",IF(ABS(L35)&lt;=O35,"Yes","No"))</f>
        <v>Yes</v>
      </c>
      <c r="S35" s="32" t="str">
        <f aca="false">IF(L35="","",IF(ABS(L35)&lt;=1.96*O35,"Yes","No"))</f>
        <v>Yes</v>
      </c>
      <c r="T35" s="66" t="n">
        <f aca="false">IF(D35="","",ROUND(SQRT(((D35+G35)*O35/100)^2+(J35*(D35+G35)*0.05273)^2),0))</f>
        <v>26</v>
      </c>
      <c r="U35" s="32"/>
    </row>
    <row r="36" customFormat="false" ht="15" hidden="false" customHeight="false" outlineLevel="0" collapsed="false">
      <c r="A36" s="32" t="s">
        <v>185</v>
      </c>
      <c r="B36" s="32" t="s">
        <v>232</v>
      </c>
      <c r="C36" s="32" t="s">
        <v>235</v>
      </c>
      <c r="D36" s="66" t="n">
        <v>88</v>
      </c>
      <c r="E36" s="66" t="n">
        <v>104</v>
      </c>
      <c r="F36" s="75" t="n">
        <f aca="false">IF(E36="","",D36-E36)</f>
        <v>-16</v>
      </c>
      <c r="G36" s="66" t="n">
        <v>165</v>
      </c>
      <c r="H36" s="66" t="n">
        <v>190</v>
      </c>
      <c r="I36" s="75" t="n">
        <f aca="false">IF(H36="","",G36-H36)</f>
        <v>-25</v>
      </c>
      <c r="J36" s="47" t="n">
        <f aca="false">IF(OR(D36="",D36+G36=0),"",D36/(D36+G36))</f>
        <v>0.347826086956522</v>
      </c>
      <c r="K36" s="47" t="n">
        <f aca="false">IF(E36="","",E36/(E36+H36))</f>
        <v>0.353741496598639</v>
      </c>
      <c r="L36" s="76" t="n">
        <f aca="false">IF(OR(K36="",J36=""),"",(J36-K36)*100)</f>
        <v>-0.591540964211773</v>
      </c>
      <c r="M36" s="36" t="n">
        <v>3.01638965753309</v>
      </c>
      <c r="N36" s="36" t="n">
        <v>1.3257084048539</v>
      </c>
      <c r="O36" s="36" t="n">
        <f aca="false">SQRT(M36^2+N36^2)</f>
        <v>3.29486105029831</v>
      </c>
      <c r="P36" s="47" t="n">
        <f aca="false">IF(J36="","",MAX(0,J36-1.96*O36/100))</f>
        <v>0.283246810370675</v>
      </c>
      <c r="Q36" s="47" t="n">
        <f aca="false">IF(J36="","",MIN(1,J36+1.96*O36/100))</f>
        <v>0.412405363542369</v>
      </c>
      <c r="R36" s="32" t="str">
        <f aca="false">IF(L36="","",IF(ABS(L36)&lt;=O36,"Yes","No"))</f>
        <v>Yes</v>
      </c>
      <c r="S36" s="32" t="str">
        <f aca="false">IF(L36="","",IF(ABS(L36)&lt;=1.96*O36,"Yes","No"))</f>
        <v>Yes</v>
      </c>
      <c r="T36" s="66" t="n">
        <f aca="false">IF(D36="","",ROUND(SQRT(((D36+G36)*O36/100)^2+(J36*(D36+G36)*0.08223)^2),0))</f>
        <v>11</v>
      </c>
      <c r="U36" s="32"/>
    </row>
    <row r="37" customFormat="false" ht="15" hidden="false" customHeight="false" outlineLevel="0" collapsed="false">
      <c r="A37" s="32" t="s">
        <v>185</v>
      </c>
      <c r="B37" s="32" t="s">
        <v>236</v>
      </c>
      <c r="C37" s="32" t="s">
        <v>236</v>
      </c>
      <c r="D37" s="66" t="n">
        <v>52</v>
      </c>
      <c r="E37" s="66" t="n">
        <v>51</v>
      </c>
      <c r="F37" s="75" t="n">
        <f aca="false">IF(E37="","",D37-E37)</f>
        <v>1</v>
      </c>
      <c r="G37" s="66" t="n">
        <v>123</v>
      </c>
      <c r="H37" s="66" t="n">
        <v>136</v>
      </c>
      <c r="I37" s="75" t="n">
        <f aca="false">IF(H37="","",G37-H37)</f>
        <v>-13</v>
      </c>
      <c r="J37" s="47" t="n">
        <f aca="false">IF(OR(D37="",D37+G37=0),"",D37/(D37+G37))</f>
        <v>0.297142857142857</v>
      </c>
      <c r="K37" s="47" t="n">
        <f aca="false">IF(E37="","",E37/(E37+H37))</f>
        <v>0.272727272727273</v>
      </c>
      <c r="L37" s="76" t="n">
        <f aca="false">IF(OR(K37="",J37=""),"",(J37-K37)*100)</f>
        <v>2.44155844155844</v>
      </c>
      <c r="M37" s="36" t="n">
        <v>3.01638965753309</v>
      </c>
      <c r="N37" s="36" t="n">
        <v>1.3257084048539</v>
      </c>
      <c r="O37" s="36" t="n">
        <f aca="false">SQRT(M37^2+N37^2)</f>
        <v>3.29486105029831</v>
      </c>
      <c r="P37" s="47" t="n">
        <f aca="false">IF(J37="","",MAX(0,J37-1.96*O37/100))</f>
        <v>0.23256358055701</v>
      </c>
      <c r="Q37" s="47" t="n">
        <f aca="false">IF(J37="","",MIN(1,J37+1.96*O37/100))</f>
        <v>0.361722133728704</v>
      </c>
      <c r="R37" s="32" t="str">
        <f aca="false">IF(L37="","",IF(ABS(L37)&lt;=O37,"Yes","No"))</f>
        <v>Yes</v>
      </c>
      <c r="S37" s="32" t="str">
        <f aca="false">IF(L37="","",IF(ABS(L37)&lt;=1.96*O37,"Yes","No"))</f>
        <v>Yes</v>
      </c>
      <c r="T37" s="66" t="n">
        <f aca="false">IF(D37="","",ROUND(SQRT(((D37+G37)*O37/100)^2+(J37*(D37+G37)*0.08223)^2),0))</f>
        <v>7</v>
      </c>
      <c r="U37" s="32"/>
    </row>
    <row r="38" customFormat="false" ht="15" hidden="false" customHeight="false" outlineLevel="0" collapsed="false">
      <c r="A38" s="32" t="s">
        <v>185</v>
      </c>
      <c r="B38" s="32" t="s">
        <v>237</v>
      </c>
      <c r="C38" s="32" t="s">
        <v>238</v>
      </c>
      <c r="D38" s="66" t="n">
        <v>284</v>
      </c>
      <c r="E38" s="66" t="n">
        <v>321</v>
      </c>
      <c r="F38" s="75" t="n">
        <f aca="false">IF(E38="","",D38-E38)</f>
        <v>-37</v>
      </c>
      <c r="G38" s="66" t="n">
        <v>404</v>
      </c>
      <c r="H38" s="66" t="n">
        <v>505</v>
      </c>
      <c r="I38" s="75" t="n">
        <f aca="false">IF(H38="","",G38-H38)</f>
        <v>-101</v>
      </c>
      <c r="J38" s="47" t="n">
        <f aca="false">IF(OR(D38="",D38+G38=0),"",D38/(D38+G38))</f>
        <v>0.412790697674419</v>
      </c>
      <c r="K38" s="47" t="n">
        <f aca="false">IF(E38="","",E38/(E38+H38))</f>
        <v>0.38861985472155</v>
      </c>
      <c r="L38" s="76" t="n">
        <f aca="false">IF(OR(K38="",J38=""),"",(J38-K38)*100)</f>
        <v>2.4170842952869</v>
      </c>
      <c r="M38" s="36" t="n">
        <v>1.89580583007288</v>
      </c>
      <c r="N38" s="36" t="n">
        <v>1.3257084048539</v>
      </c>
      <c r="O38" s="36" t="n">
        <f aca="false">SQRT(M38^2+N38^2)</f>
        <v>2.31334876748807</v>
      </c>
      <c r="P38" s="47" t="n">
        <f aca="false">IF(J38="","",MAX(0,J38-1.96*O38/100))</f>
        <v>0.367449061831652</v>
      </c>
      <c r="Q38" s="47" t="n">
        <f aca="false">IF(J38="","",MIN(1,J38+1.96*O38/100))</f>
        <v>0.458132333517185</v>
      </c>
      <c r="R38" s="32" t="str">
        <f aca="false">IF(L38="","",IF(ABS(L38)&lt;=O38,"Yes","No"))</f>
        <v>No</v>
      </c>
      <c r="S38" s="32" t="str">
        <f aca="false">IF(L38="","",IF(ABS(L38)&lt;=1.96*O38,"Yes","No"))</f>
        <v>Yes</v>
      </c>
      <c r="T38" s="66" t="n">
        <f aca="false">IF(D38="","",ROUND(SQRT(((D38+G38)*O38/100)^2+(J38*(D38+G38)*0.06778)^2),0))</f>
        <v>25</v>
      </c>
      <c r="U38" s="32"/>
    </row>
    <row r="39" customFormat="false" ht="15" hidden="false" customHeight="false" outlineLevel="0" collapsed="false">
      <c r="A39" s="32" t="s">
        <v>185</v>
      </c>
      <c r="B39" s="32" t="s">
        <v>237</v>
      </c>
      <c r="C39" s="32" t="s">
        <v>239</v>
      </c>
      <c r="D39" s="66" t="n">
        <v>213</v>
      </c>
      <c r="E39" s="66" t="n">
        <v>237</v>
      </c>
      <c r="F39" s="75" t="n">
        <f aca="false">IF(E39="","",D39-E39)</f>
        <v>-24</v>
      </c>
      <c r="G39" s="66" t="n">
        <v>325</v>
      </c>
      <c r="H39" s="66" t="n">
        <v>381</v>
      </c>
      <c r="I39" s="75" t="n">
        <f aca="false">IF(H39="","",G39-H39)</f>
        <v>-56</v>
      </c>
      <c r="J39" s="47" t="n">
        <f aca="false">IF(OR(D39="",D39+G39=0),"",D39/(D39+G39))</f>
        <v>0.395910780669145</v>
      </c>
      <c r="K39" s="47" t="n">
        <f aca="false">IF(E39="","",E39/(E39+H39))</f>
        <v>0.383495145631068</v>
      </c>
      <c r="L39" s="76" t="n">
        <f aca="false">IF(OR(K39="",J39=""),"",(J39-K39)*100)</f>
        <v>1.2415635038077</v>
      </c>
      <c r="M39" s="36" t="n">
        <v>1.89580583007288</v>
      </c>
      <c r="N39" s="36" t="n">
        <v>1.3257084048539</v>
      </c>
      <c r="O39" s="36" t="n">
        <f aca="false">SQRT(M39^2+N39^2)</f>
        <v>2.31334876748807</v>
      </c>
      <c r="P39" s="47" t="n">
        <f aca="false">IF(J39="","",MAX(0,J39-1.96*O39/100))</f>
        <v>0.350569144826379</v>
      </c>
      <c r="Q39" s="47" t="n">
        <f aca="false">IF(J39="","",MIN(1,J39+1.96*O39/100))</f>
        <v>0.441252416511911</v>
      </c>
      <c r="R39" s="32" t="str">
        <f aca="false">IF(L39="","",IF(ABS(L39)&lt;=O39,"Yes","No"))</f>
        <v>Yes</v>
      </c>
      <c r="S39" s="32" t="str">
        <f aca="false">IF(L39="","",IF(ABS(L39)&lt;=1.96*O39,"Yes","No"))</f>
        <v>Yes</v>
      </c>
      <c r="T39" s="66" t="n">
        <f aca="false">IF(D39="","",ROUND(SQRT(((D39+G39)*O39/100)^2+(J39*(D39+G39)*0.06778)^2),0))</f>
        <v>19</v>
      </c>
      <c r="U39" s="32"/>
    </row>
    <row r="40" customFormat="false" ht="15" hidden="false" customHeight="false" outlineLevel="0" collapsed="false">
      <c r="A40" s="32" t="s">
        <v>185</v>
      </c>
      <c r="B40" s="32" t="s">
        <v>237</v>
      </c>
      <c r="C40" s="32" t="s">
        <v>240</v>
      </c>
      <c r="D40" s="66" t="n">
        <v>338</v>
      </c>
      <c r="E40" s="66" t="n">
        <v>378</v>
      </c>
      <c r="F40" s="75" t="n">
        <f aca="false">IF(E40="","",D40-E40)</f>
        <v>-40</v>
      </c>
      <c r="G40" s="66" t="n">
        <v>500</v>
      </c>
      <c r="H40" s="66" t="n">
        <v>574</v>
      </c>
      <c r="I40" s="75" t="n">
        <f aca="false">IF(H40="","",G40-H40)</f>
        <v>-74</v>
      </c>
      <c r="J40" s="47" t="n">
        <f aca="false">IF(OR(D40="",D40+G40=0),"",D40/(D40+G40))</f>
        <v>0.403341288782816</v>
      </c>
      <c r="K40" s="47" t="n">
        <f aca="false">IF(E40="","",E40/(E40+H40))</f>
        <v>0.397058823529412</v>
      </c>
      <c r="L40" s="76" t="n">
        <f aca="false">IF(OR(K40="",J40=""),"",(J40-K40)*100)</f>
        <v>0.628246525340448</v>
      </c>
      <c r="M40" s="36" t="n">
        <v>1.66017416207198</v>
      </c>
      <c r="N40" s="36" t="n">
        <v>1.3257084048539</v>
      </c>
      <c r="O40" s="36" t="n">
        <f aca="false">SQRT(M40^2+N40^2)</f>
        <v>2.12454254443437</v>
      </c>
      <c r="P40" s="47" t="n">
        <f aca="false">IF(J40="","",MAX(0,J40-1.96*O40/100))</f>
        <v>0.361700254911903</v>
      </c>
      <c r="Q40" s="47" t="n">
        <f aca="false">IF(J40="","",MIN(1,J40+1.96*O40/100))</f>
        <v>0.44498232265373</v>
      </c>
      <c r="R40" s="32" t="str">
        <f aca="false">IF(L40="","",IF(ABS(L40)&lt;=O40,"Yes","No"))</f>
        <v>Yes</v>
      </c>
      <c r="S40" s="32" t="str">
        <f aca="false">IF(L40="","",IF(ABS(L40)&lt;=1.96*O40,"Yes","No"))</f>
        <v>Yes</v>
      </c>
      <c r="T40" s="66" t="n">
        <f aca="false">IF(D40="","",ROUND(SQRT(((D40+G40)*O40/100)^2+(J40*(D40+G40)*0.05273)^2),0))</f>
        <v>25</v>
      </c>
      <c r="U40" s="32"/>
    </row>
    <row r="41" customFormat="false" ht="15" hidden="false" customHeight="false" outlineLevel="0" collapsed="false">
      <c r="A41" s="32" t="s">
        <v>185</v>
      </c>
      <c r="B41" s="32" t="s">
        <v>237</v>
      </c>
      <c r="C41" s="32" t="s">
        <v>241</v>
      </c>
      <c r="D41" s="66" t="n">
        <v>283</v>
      </c>
      <c r="E41" s="66" t="n">
        <v>322</v>
      </c>
      <c r="F41" s="75" t="n">
        <f aca="false">IF(E41="","",D41-E41)</f>
        <v>-39</v>
      </c>
      <c r="G41" s="66" t="n">
        <v>545</v>
      </c>
      <c r="H41" s="66" t="n">
        <v>710</v>
      </c>
      <c r="I41" s="75" t="n">
        <f aca="false">IF(H41="","",G41-H41)</f>
        <v>-165</v>
      </c>
      <c r="J41" s="47" t="n">
        <f aca="false">IF(OR(D41="",D41+G41=0),"",D41/(D41+G41))</f>
        <v>0.341787439613527</v>
      </c>
      <c r="K41" s="47" t="n">
        <f aca="false">IF(E41="","",E41/(E41+H41))</f>
        <v>0.312015503875969</v>
      </c>
      <c r="L41" s="76" t="n">
        <f aca="false">IF(OR(K41="",J41=""),"",(J41-K41)*100)</f>
        <v>2.97719357375576</v>
      </c>
      <c r="M41" s="36" t="n">
        <v>1.89580583007288</v>
      </c>
      <c r="N41" s="36" t="n">
        <v>1.3257084048539</v>
      </c>
      <c r="O41" s="36" t="n">
        <f aca="false">SQRT(M41^2+N41^2)</f>
        <v>2.31334876748807</v>
      </c>
      <c r="P41" s="47" t="n">
        <f aca="false">IF(J41="","",MAX(0,J41-1.96*O41/100))</f>
        <v>0.29644580377076</v>
      </c>
      <c r="Q41" s="47" t="n">
        <f aca="false">IF(J41="","",MIN(1,J41+1.96*O41/100))</f>
        <v>0.387129075456293</v>
      </c>
      <c r="R41" s="32" t="str">
        <f aca="false">IF(L41="","",IF(ABS(L41)&lt;=O41,"Yes","No"))</f>
        <v>No</v>
      </c>
      <c r="S41" s="32" t="str">
        <f aca="false">IF(L41="","",IF(ABS(L41)&lt;=1.96*O41,"Yes","No"))</f>
        <v>Yes</v>
      </c>
      <c r="T41" s="66" t="n">
        <f aca="false">IF(D41="","",ROUND(SQRT(((D41+G41)*O41/100)^2+(J41*(D41+G41)*0.06778)^2),0))</f>
        <v>27</v>
      </c>
      <c r="U41" s="32"/>
    </row>
    <row r="42" customFormat="false" ht="15" hidden="false" customHeight="false" outlineLevel="0" collapsed="false">
      <c r="A42" s="32" t="s">
        <v>185</v>
      </c>
      <c r="B42" s="32" t="s">
        <v>237</v>
      </c>
      <c r="C42" s="32" t="s">
        <v>242</v>
      </c>
      <c r="D42" s="66" t="n">
        <v>260</v>
      </c>
      <c r="E42" s="66" t="n">
        <v>316</v>
      </c>
      <c r="F42" s="75" t="n">
        <f aca="false">IF(E42="","",D42-E42)</f>
        <v>-56</v>
      </c>
      <c r="G42" s="66" t="n">
        <v>490</v>
      </c>
      <c r="H42" s="66" t="n">
        <v>580</v>
      </c>
      <c r="I42" s="75" t="n">
        <f aca="false">IF(H42="","",G42-H42)</f>
        <v>-90</v>
      </c>
      <c r="J42" s="47" t="n">
        <f aca="false">IF(OR(D42="",D42+G42=0),"",D42/(D42+G42))</f>
        <v>0.346666666666667</v>
      </c>
      <c r="K42" s="47" t="n">
        <f aca="false">IF(E42="","",E42/(E42+H42))</f>
        <v>0.352678571428571</v>
      </c>
      <c r="L42" s="76" t="n">
        <f aca="false">IF(OR(K42="",J42=""),"",(J42-K42)*100)</f>
        <v>-0.601190476190477</v>
      </c>
      <c r="M42" s="36" t="n">
        <v>1.89580583007288</v>
      </c>
      <c r="N42" s="36" t="n">
        <v>1.3257084048539</v>
      </c>
      <c r="O42" s="36" t="n">
        <f aca="false">SQRT(M42^2+N42^2)</f>
        <v>2.31334876748807</v>
      </c>
      <c r="P42" s="47" t="n">
        <f aca="false">IF(J42="","",MAX(0,J42-1.96*O42/100))</f>
        <v>0.301325030823901</v>
      </c>
      <c r="Q42" s="47" t="n">
        <f aca="false">IF(J42="","",MIN(1,J42+1.96*O42/100))</f>
        <v>0.392008302509433</v>
      </c>
      <c r="R42" s="32" t="str">
        <f aca="false">IF(L42="","",IF(ABS(L42)&lt;=O42,"Yes","No"))</f>
        <v>Yes</v>
      </c>
      <c r="S42" s="32" t="str">
        <f aca="false">IF(L42="","",IF(ABS(L42)&lt;=1.96*O42,"Yes","No"))</f>
        <v>Yes</v>
      </c>
      <c r="T42" s="66" t="n">
        <f aca="false">IF(D42="","",ROUND(SQRT(((D42+G42)*O42/100)^2+(J42*(D42+G42)*0.06778)^2),0))</f>
        <v>25</v>
      </c>
      <c r="U42" s="32"/>
    </row>
    <row r="43" customFormat="false" ht="15" hidden="false" customHeight="false" outlineLevel="0" collapsed="false">
      <c r="A43" s="32" t="s">
        <v>185</v>
      </c>
      <c r="B43" s="32" t="s">
        <v>243</v>
      </c>
      <c r="C43" s="32" t="s">
        <v>244</v>
      </c>
      <c r="D43" s="66" t="n">
        <v>139</v>
      </c>
      <c r="E43" s="66" t="n">
        <v>138</v>
      </c>
      <c r="F43" s="75" t="n">
        <f aca="false">IF(E43="","",D43-E43)</f>
        <v>1</v>
      </c>
      <c r="G43" s="66" t="n">
        <v>138</v>
      </c>
      <c r="H43" s="66" t="n">
        <v>150</v>
      </c>
      <c r="I43" s="75" t="n">
        <f aca="false">IF(H43="","",G43-H43)</f>
        <v>-12</v>
      </c>
      <c r="J43" s="47" t="n">
        <f aca="false">IF(OR(D43="",D43+G43=0),"",D43/(D43+G43))</f>
        <v>0.501805054151625</v>
      </c>
      <c r="K43" s="47" t="n">
        <f aca="false">IF(E43="","",E43/(E43+H43))</f>
        <v>0.479166666666667</v>
      </c>
      <c r="L43" s="76" t="n">
        <f aca="false">IF(OR(K43="",J43=""),"",(J43-K43)*100)</f>
        <v>2.26383874849579</v>
      </c>
      <c r="M43" s="36" t="n">
        <v>3.01638965753309</v>
      </c>
      <c r="N43" s="36" t="n">
        <v>1.3257084048539</v>
      </c>
      <c r="O43" s="36" t="n">
        <f aca="false">SQRT(M43^2+N43^2)</f>
        <v>3.29486105029831</v>
      </c>
      <c r="P43" s="47" t="n">
        <f aca="false">IF(J43="","",MAX(0,J43-1.96*O43/100))</f>
        <v>0.437225777565778</v>
      </c>
      <c r="Q43" s="47" t="n">
        <f aca="false">IF(J43="","",MIN(1,J43+1.96*O43/100))</f>
        <v>0.566384330737471</v>
      </c>
      <c r="R43" s="32" t="str">
        <f aca="false">IF(L43="","",IF(ABS(L43)&lt;=O43,"Yes","No"))</f>
        <v>Yes</v>
      </c>
      <c r="S43" s="32" t="str">
        <f aca="false">IF(L43="","",IF(ABS(L43)&lt;=1.96*O43,"Yes","No"))</f>
        <v>Yes</v>
      </c>
      <c r="T43" s="66" t="n">
        <f aca="false">IF(D43="","",ROUND(SQRT(((D43+G43)*O43/100)^2+(J43*(D43+G43)*0.08223)^2),0))</f>
        <v>15</v>
      </c>
      <c r="U43" s="32"/>
    </row>
    <row r="44" customFormat="false" ht="15" hidden="false" customHeight="false" outlineLevel="0" collapsed="false">
      <c r="A44" s="32" t="s">
        <v>185</v>
      </c>
      <c r="B44" s="32" t="s">
        <v>243</v>
      </c>
      <c r="C44" s="32" t="s">
        <v>245</v>
      </c>
      <c r="D44" s="66" t="n">
        <v>146</v>
      </c>
      <c r="E44" s="66" t="n">
        <v>162</v>
      </c>
      <c r="F44" s="75" t="n">
        <f aca="false">IF(E44="","",D44-E44)</f>
        <v>-16</v>
      </c>
      <c r="G44" s="66" t="n">
        <v>147</v>
      </c>
      <c r="H44" s="66" t="n">
        <v>150</v>
      </c>
      <c r="I44" s="75" t="n">
        <f aca="false">IF(H44="","",G44-H44)</f>
        <v>-3</v>
      </c>
      <c r="J44" s="47" t="n">
        <f aca="false">IF(OR(D44="",D44+G44=0),"",D44/(D44+G44))</f>
        <v>0.498293515358362</v>
      </c>
      <c r="K44" s="47" t="n">
        <f aca="false">IF(E44="","",E44/(E44+H44))</f>
        <v>0.519230769230769</v>
      </c>
      <c r="L44" s="76" t="n">
        <f aca="false">IF(OR(K44="",J44=""),"",(J44-K44)*100)</f>
        <v>-2.09372538724075</v>
      </c>
      <c r="M44" s="36" t="n">
        <v>3.01638965753309</v>
      </c>
      <c r="N44" s="36" t="n">
        <v>1.3257084048539</v>
      </c>
      <c r="O44" s="36" t="n">
        <f aca="false">SQRT(M44^2+N44^2)</f>
        <v>3.29486105029831</v>
      </c>
      <c r="P44" s="47" t="n">
        <f aca="false">IF(J44="","",MAX(0,J44-1.96*O44/100))</f>
        <v>0.433714238772515</v>
      </c>
      <c r="Q44" s="47" t="n">
        <f aca="false">IF(J44="","",MIN(1,J44+1.96*O44/100))</f>
        <v>0.562872791944209</v>
      </c>
      <c r="R44" s="32" t="str">
        <f aca="false">IF(L44="","",IF(ABS(L44)&lt;=O44,"Yes","No"))</f>
        <v>Yes</v>
      </c>
      <c r="S44" s="32" t="str">
        <f aca="false">IF(L44="","",IF(ABS(L44)&lt;=1.96*O44,"Yes","No"))</f>
        <v>Yes</v>
      </c>
      <c r="T44" s="66" t="n">
        <f aca="false">IF(D44="","",ROUND(SQRT(((D44+G44)*O44/100)^2+(J44*(D44+G44)*0.08223)^2),0))</f>
        <v>15</v>
      </c>
      <c r="U44" s="32"/>
    </row>
    <row r="45" customFormat="false" ht="15" hidden="false" customHeight="false" outlineLevel="0" collapsed="false">
      <c r="A45" s="32" t="s">
        <v>185</v>
      </c>
      <c r="B45" s="32" t="s">
        <v>243</v>
      </c>
      <c r="C45" s="32" t="s">
        <v>246</v>
      </c>
      <c r="D45" s="66" t="n">
        <v>86</v>
      </c>
      <c r="E45" s="66" t="n">
        <v>98</v>
      </c>
      <c r="F45" s="75" t="n">
        <f aca="false">IF(E45="","",D45-E45)</f>
        <v>-12</v>
      </c>
      <c r="G45" s="66" t="n">
        <v>158</v>
      </c>
      <c r="H45" s="66" t="n">
        <v>153</v>
      </c>
      <c r="I45" s="75" t="n">
        <f aca="false">IF(H45="","",G45-H45)</f>
        <v>5</v>
      </c>
      <c r="J45" s="47" t="n">
        <f aca="false">IF(OR(D45="",D45+G45=0),"",D45/(D45+G45))</f>
        <v>0.352459016393443</v>
      </c>
      <c r="K45" s="47" t="n">
        <f aca="false">IF(E45="","",E45/(E45+H45))</f>
        <v>0.390438247011952</v>
      </c>
      <c r="L45" s="76" t="n">
        <f aca="false">IF(OR(K45="",J45=""),"",(J45-K45)*100)</f>
        <v>-3.79792306185096</v>
      </c>
      <c r="M45" s="36" t="n">
        <v>3.01638965753309</v>
      </c>
      <c r="N45" s="36" t="n">
        <v>1.3257084048539</v>
      </c>
      <c r="O45" s="36" t="n">
        <f aca="false">SQRT(M45^2+N45^2)</f>
        <v>3.29486105029831</v>
      </c>
      <c r="P45" s="47" t="n">
        <f aca="false">IF(J45="","",MAX(0,J45-1.96*O45/100))</f>
        <v>0.287879739807596</v>
      </c>
      <c r="Q45" s="47" t="n">
        <f aca="false">IF(J45="","",MIN(1,J45+1.96*O45/100))</f>
        <v>0.41703829297929</v>
      </c>
      <c r="R45" s="32" t="str">
        <f aca="false">IF(L45="","",IF(ABS(L45)&lt;=O45,"Yes","No"))</f>
        <v>No</v>
      </c>
      <c r="S45" s="32" t="str">
        <f aca="false">IF(L45="","",IF(ABS(L45)&lt;=1.96*O45,"Yes","No"))</f>
        <v>Yes</v>
      </c>
      <c r="T45" s="66" t="n">
        <f aca="false">IF(D45="","",ROUND(SQRT(((D45+G45)*O45/100)^2+(J45*(D45+G45)*0.08223)^2),0))</f>
        <v>11</v>
      </c>
      <c r="U45" s="32"/>
    </row>
    <row r="46" customFormat="false" ht="15" hidden="false" customHeight="false" outlineLevel="0" collapsed="false">
      <c r="A46" s="32" t="s">
        <v>185</v>
      </c>
      <c r="B46" s="32" t="s">
        <v>243</v>
      </c>
      <c r="C46" s="32" t="s">
        <v>247</v>
      </c>
      <c r="D46" s="66" t="n">
        <v>142</v>
      </c>
      <c r="E46" s="66" t="n">
        <v>159</v>
      </c>
      <c r="F46" s="75" t="n">
        <f aca="false">IF(E46="","",D46-E46)</f>
        <v>-17</v>
      </c>
      <c r="G46" s="66" t="n">
        <v>189</v>
      </c>
      <c r="H46" s="66" t="n">
        <v>225</v>
      </c>
      <c r="I46" s="75" t="n">
        <f aca="false">IF(H46="","",G46-H46)</f>
        <v>-36</v>
      </c>
      <c r="J46" s="47" t="n">
        <f aca="false">IF(OR(D46="",D46+G46=0),"",D46/(D46+G46))</f>
        <v>0.429003021148036</v>
      </c>
      <c r="K46" s="47" t="n">
        <f aca="false">IF(E46="","",E46/(E46+H46))</f>
        <v>0.4140625</v>
      </c>
      <c r="L46" s="76" t="n">
        <f aca="false">IF(OR(K46="",J46=""),"",(J46-K46)*100)</f>
        <v>1.49405211480362</v>
      </c>
      <c r="M46" s="36" t="n">
        <v>3.01638965753309</v>
      </c>
      <c r="N46" s="36" t="n">
        <v>1.3257084048539</v>
      </c>
      <c r="O46" s="36" t="n">
        <f aca="false">SQRT(M46^2+N46^2)</f>
        <v>3.29486105029831</v>
      </c>
      <c r="P46" s="47" t="n">
        <f aca="false">IF(J46="","",MAX(0,J46-1.96*O46/100))</f>
        <v>0.364423744562189</v>
      </c>
      <c r="Q46" s="47" t="n">
        <f aca="false">IF(J46="","",MIN(1,J46+1.96*O46/100))</f>
        <v>0.493582297733883</v>
      </c>
      <c r="R46" s="32" t="str">
        <f aca="false">IF(L46="","",IF(ABS(L46)&lt;=O46,"Yes","No"))</f>
        <v>Yes</v>
      </c>
      <c r="S46" s="32" t="str">
        <f aca="false">IF(L46="","",IF(ABS(L46)&lt;=1.96*O46,"Yes","No"))</f>
        <v>Yes</v>
      </c>
      <c r="T46" s="66" t="n">
        <f aca="false">IF(D46="","",ROUND(SQRT(((D46+G46)*O46/100)^2+(J46*(D46+G46)*0.08223)^2),0))</f>
        <v>16</v>
      </c>
      <c r="U46" s="32"/>
    </row>
    <row r="47" customFormat="false" ht="15" hidden="false" customHeight="false" outlineLevel="0" collapsed="false">
      <c r="A47" s="32" t="s">
        <v>185</v>
      </c>
      <c r="B47" s="32" t="s">
        <v>248</v>
      </c>
      <c r="C47" s="32" t="s">
        <v>249</v>
      </c>
      <c r="D47" s="66" t="n">
        <v>190</v>
      </c>
      <c r="E47" s="66" t="n">
        <v>209</v>
      </c>
      <c r="F47" s="75" t="n">
        <f aca="false">IF(E47="","",D47-E47)</f>
        <v>-19</v>
      </c>
      <c r="G47" s="66" t="n">
        <v>426</v>
      </c>
      <c r="H47" s="66" t="n">
        <v>498</v>
      </c>
      <c r="I47" s="75" t="n">
        <f aca="false">IF(H47="","",G47-H47)</f>
        <v>-72</v>
      </c>
      <c r="J47" s="47" t="n">
        <f aca="false">IF(OR(D47="",D47+G47=0),"",D47/(D47+G47))</f>
        <v>0.308441558441558</v>
      </c>
      <c r="K47" s="47" t="n">
        <f aca="false">IF(E47="","",E47/(E47+H47))</f>
        <v>0.295615275813296</v>
      </c>
      <c r="L47" s="76" t="n">
        <f aca="false">IF(OR(K47="",J47=""),"",(J47-K47)*100)</f>
        <v>1.28262826282629</v>
      </c>
      <c r="M47" s="36" t="n">
        <v>1.89580583007288</v>
      </c>
      <c r="N47" s="36" t="n">
        <v>1.3257084048539</v>
      </c>
      <c r="O47" s="36" t="n">
        <f aca="false">SQRT(M47^2+N47^2)</f>
        <v>2.31334876748807</v>
      </c>
      <c r="P47" s="47" t="n">
        <f aca="false">IF(J47="","",MAX(0,J47-1.96*O47/100))</f>
        <v>0.263099922598792</v>
      </c>
      <c r="Q47" s="47" t="n">
        <f aca="false">IF(J47="","",MIN(1,J47+1.96*O47/100))</f>
        <v>0.353783194284325</v>
      </c>
      <c r="R47" s="32" t="str">
        <f aca="false">IF(L47="","",IF(ABS(L47)&lt;=O47,"Yes","No"))</f>
        <v>Yes</v>
      </c>
      <c r="S47" s="32" t="str">
        <f aca="false">IF(L47="","",IF(ABS(L47)&lt;=1.96*O47,"Yes","No"))</f>
        <v>Yes</v>
      </c>
      <c r="T47" s="66" t="n">
        <f aca="false">IF(D47="","",ROUND(SQRT(((D47+G47)*O47/100)^2+(J47*(D47+G47)*0.06778)^2),0))</f>
        <v>19</v>
      </c>
      <c r="U47" s="32"/>
    </row>
    <row r="48" customFormat="false" ht="15" hidden="false" customHeight="false" outlineLevel="0" collapsed="false">
      <c r="A48" s="32" t="s">
        <v>185</v>
      </c>
      <c r="B48" s="32" t="s">
        <v>248</v>
      </c>
      <c r="C48" s="32" t="s">
        <v>250</v>
      </c>
      <c r="D48" s="66" t="n">
        <v>187</v>
      </c>
      <c r="E48" s="66" t="n">
        <v>210</v>
      </c>
      <c r="F48" s="75" t="n">
        <f aca="false">IF(E48="","",D48-E48)</f>
        <v>-23</v>
      </c>
      <c r="G48" s="66" t="n">
        <v>450</v>
      </c>
      <c r="H48" s="66" t="n">
        <v>536</v>
      </c>
      <c r="I48" s="75" t="n">
        <f aca="false">IF(H48="","",G48-H48)</f>
        <v>-86</v>
      </c>
      <c r="J48" s="47" t="n">
        <f aca="false">IF(OR(D48="",D48+G48=0),"",D48/(D48+G48))</f>
        <v>0.293563579277865</v>
      </c>
      <c r="K48" s="47" t="n">
        <f aca="false">IF(E48="","",E48/(E48+H48))</f>
        <v>0.281501340482574</v>
      </c>
      <c r="L48" s="76" t="n">
        <f aca="false">IF(OR(K48="",J48=""),"",(J48-K48)*100)</f>
        <v>1.20622387952912</v>
      </c>
      <c r="M48" s="36" t="n">
        <v>1.89580583007288</v>
      </c>
      <c r="N48" s="36" t="n">
        <v>1.3257084048539</v>
      </c>
      <c r="O48" s="36" t="n">
        <f aca="false">SQRT(M48^2+N48^2)</f>
        <v>2.31334876748807</v>
      </c>
      <c r="P48" s="47" t="n">
        <f aca="false">IF(J48="","",MAX(0,J48-1.96*O48/100))</f>
        <v>0.248221943435099</v>
      </c>
      <c r="Q48" s="47" t="n">
        <f aca="false">IF(J48="","",MIN(1,J48+1.96*O48/100))</f>
        <v>0.338905215120631</v>
      </c>
      <c r="R48" s="32" t="str">
        <f aca="false">IF(L48="","",IF(ABS(L48)&lt;=O48,"Yes","No"))</f>
        <v>Yes</v>
      </c>
      <c r="S48" s="32" t="str">
        <f aca="false">IF(L48="","",IF(ABS(L48)&lt;=1.96*O48,"Yes","No"))</f>
        <v>Yes</v>
      </c>
      <c r="T48" s="66" t="n">
        <f aca="false">IF(D48="","",ROUND(SQRT(((D48+G48)*O48/100)^2+(J48*(D48+G48)*0.06778)^2),0))</f>
        <v>19</v>
      </c>
      <c r="U48" s="32"/>
    </row>
    <row r="49" customFormat="false" ht="15" hidden="false" customHeight="false" outlineLevel="0" collapsed="false">
      <c r="A49" s="32" t="s">
        <v>185</v>
      </c>
      <c r="B49" s="32" t="s">
        <v>248</v>
      </c>
      <c r="C49" s="32" t="s">
        <v>251</v>
      </c>
      <c r="D49" s="66" t="n">
        <v>180</v>
      </c>
      <c r="E49" s="66" t="n">
        <v>206</v>
      </c>
      <c r="F49" s="75" t="n">
        <f aca="false">IF(E49="","",D49-E49)</f>
        <v>-26</v>
      </c>
      <c r="G49" s="66" t="n">
        <v>414</v>
      </c>
      <c r="H49" s="66" t="n">
        <v>472</v>
      </c>
      <c r="I49" s="75" t="n">
        <f aca="false">IF(H49="","",G49-H49)</f>
        <v>-58</v>
      </c>
      <c r="J49" s="47" t="n">
        <f aca="false">IF(OR(D49="",D49+G49=0),"",D49/(D49+G49))</f>
        <v>0.303030303030303</v>
      </c>
      <c r="K49" s="47" t="n">
        <f aca="false">IF(E49="","",E49/(E49+H49))</f>
        <v>0.303834808259587</v>
      </c>
      <c r="L49" s="76" t="n">
        <f aca="false">IF(OR(K49="",J49=""),"",(J49-K49)*100)</f>
        <v>-0.0804505229283992</v>
      </c>
      <c r="M49" s="36" t="n">
        <v>1.89580583007288</v>
      </c>
      <c r="N49" s="36" t="n">
        <v>1.3257084048539</v>
      </c>
      <c r="O49" s="36" t="n">
        <f aca="false">SQRT(M49^2+N49^2)</f>
        <v>2.31334876748807</v>
      </c>
      <c r="P49" s="47" t="n">
        <f aca="false">IF(J49="","",MAX(0,J49-1.96*O49/100))</f>
        <v>0.257688667187537</v>
      </c>
      <c r="Q49" s="47" t="n">
        <f aca="false">IF(J49="","",MIN(1,J49+1.96*O49/100))</f>
        <v>0.348371938873069</v>
      </c>
      <c r="R49" s="32" t="str">
        <f aca="false">IF(L49="","",IF(ABS(L49)&lt;=O49,"Yes","No"))</f>
        <v>Yes</v>
      </c>
      <c r="S49" s="32" t="str">
        <f aca="false">IF(L49="","",IF(ABS(L49)&lt;=1.96*O49,"Yes","No"))</f>
        <v>Yes</v>
      </c>
      <c r="T49" s="66" t="n">
        <f aca="false">IF(D49="","",ROUND(SQRT(((D49+G49)*O49/100)^2+(J49*(D49+G49)*0.06778)^2),0))</f>
        <v>18</v>
      </c>
      <c r="U49" s="32"/>
    </row>
    <row r="50" customFormat="false" ht="15" hidden="false" customHeight="false" outlineLevel="0" collapsed="false">
      <c r="A50" s="32" t="s">
        <v>185</v>
      </c>
      <c r="B50" s="32" t="s">
        <v>252</v>
      </c>
      <c r="C50" s="32" t="s">
        <v>253</v>
      </c>
      <c r="D50" s="66" t="n">
        <v>157</v>
      </c>
      <c r="E50" s="66" t="n">
        <v>167</v>
      </c>
      <c r="F50" s="75" t="n">
        <f aca="false">IF(E50="","",D50-E50)</f>
        <v>-10</v>
      </c>
      <c r="G50" s="66" t="n">
        <v>405</v>
      </c>
      <c r="H50" s="66" t="n">
        <v>435</v>
      </c>
      <c r="I50" s="75" t="n">
        <f aca="false">IF(H50="","",G50-H50)</f>
        <v>-30</v>
      </c>
      <c r="J50" s="47" t="n">
        <f aca="false">IF(OR(D50="",D50+G50=0),"",D50/(D50+G50))</f>
        <v>0.279359430604982</v>
      </c>
      <c r="K50" s="47" t="n">
        <f aca="false">IF(E50="","",E50/(E50+H50))</f>
        <v>0.277408637873754</v>
      </c>
      <c r="L50" s="76" t="n">
        <f aca="false">IF(OR(K50="",J50=""),"",(J50-K50)*100)</f>
        <v>0.195079273122806</v>
      </c>
      <c r="M50" s="36" t="n">
        <v>1.89580583007288</v>
      </c>
      <c r="N50" s="36" t="n">
        <v>1.3257084048539</v>
      </c>
      <c r="O50" s="36" t="n">
        <f aca="false">SQRT(M50^2+N50^2)</f>
        <v>2.31334876748807</v>
      </c>
      <c r="P50" s="47" t="n">
        <f aca="false">IF(J50="","",MAX(0,J50-1.96*O50/100))</f>
        <v>0.234017794762216</v>
      </c>
      <c r="Q50" s="47" t="n">
        <f aca="false">IF(J50="","",MIN(1,J50+1.96*O50/100))</f>
        <v>0.324701066447748</v>
      </c>
      <c r="R50" s="32" t="str">
        <f aca="false">IF(L50="","",IF(ABS(L50)&lt;=O50,"Yes","No"))</f>
        <v>Yes</v>
      </c>
      <c r="S50" s="32" t="str">
        <f aca="false">IF(L50="","",IF(ABS(L50)&lt;=1.96*O50,"Yes","No"))</f>
        <v>Yes</v>
      </c>
      <c r="T50" s="66" t="n">
        <f aca="false">IF(D50="","",ROUND(SQRT(((D50+G50)*O50/100)^2+(J50*(D50+G50)*0.06778)^2),0))</f>
        <v>17</v>
      </c>
      <c r="U50" s="32"/>
    </row>
    <row r="51" customFormat="false" ht="15" hidden="false" customHeight="false" outlineLevel="0" collapsed="false">
      <c r="A51" s="32" t="s">
        <v>185</v>
      </c>
      <c r="B51" s="32" t="s">
        <v>252</v>
      </c>
      <c r="C51" s="32" t="s">
        <v>254</v>
      </c>
      <c r="D51" s="66" t="n">
        <v>84</v>
      </c>
      <c r="E51" s="66" t="n">
        <v>78</v>
      </c>
      <c r="F51" s="75" t="n">
        <f aca="false">IF(E51="","",D51-E51)</f>
        <v>6</v>
      </c>
      <c r="G51" s="66" t="n">
        <v>204</v>
      </c>
      <c r="H51" s="66" t="n">
        <v>221</v>
      </c>
      <c r="I51" s="75" t="n">
        <f aca="false">IF(H51="","",G51-H51)</f>
        <v>-17</v>
      </c>
      <c r="J51" s="47" t="n">
        <f aca="false">IF(OR(D51="",D51+G51=0),"",D51/(D51+G51))</f>
        <v>0.291666666666667</v>
      </c>
      <c r="K51" s="47" t="n">
        <f aca="false">IF(E51="","",E51/(E51+H51))</f>
        <v>0.260869565217391</v>
      </c>
      <c r="L51" s="76" t="n">
        <f aca="false">IF(OR(K51="",J51=""),"",(J51-K51)*100)</f>
        <v>3.07971014492754</v>
      </c>
      <c r="M51" s="36" t="n">
        <v>3.01638965753309</v>
      </c>
      <c r="N51" s="36" t="n">
        <v>1.3257084048539</v>
      </c>
      <c r="O51" s="36" t="n">
        <f aca="false">SQRT(M51^2+N51^2)</f>
        <v>3.29486105029831</v>
      </c>
      <c r="P51" s="47" t="n">
        <f aca="false">IF(J51="","",MAX(0,J51-1.96*O51/100))</f>
        <v>0.22708739008082</v>
      </c>
      <c r="Q51" s="47" t="n">
        <f aca="false">IF(J51="","",MIN(1,J51+1.96*O51/100))</f>
        <v>0.356245943252514</v>
      </c>
      <c r="R51" s="32" t="str">
        <f aca="false">IF(L51="","",IF(ABS(L51)&lt;=O51,"Yes","No"))</f>
        <v>Yes</v>
      </c>
      <c r="S51" s="32" t="str">
        <f aca="false">IF(L51="","",IF(ABS(L51)&lt;=1.96*O51,"Yes","No"))</f>
        <v>Yes</v>
      </c>
      <c r="T51" s="66" t="n">
        <f aca="false">IF(D51="","",ROUND(SQRT(((D51+G51)*O51/100)^2+(J51*(D51+G51)*0.08223)^2),0))</f>
        <v>12</v>
      </c>
      <c r="U51" s="32"/>
    </row>
    <row r="52" customFormat="false" ht="15" hidden="false" customHeight="false" outlineLevel="0" collapsed="false">
      <c r="A52" s="32" t="s">
        <v>185</v>
      </c>
      <c r="B52" s="32" t="s">
        <v>255</v>
      </c>
      <c r="C52" s="32" t="s">
        <v>255</v>
      </c>
      <c r="D52" s="66" t="n">
        <v>40</v>
      </c>
      <c r="E52" s="66" t="n">
        <v>46</v>
      </c>
      <c r="F52" s="75" t="n">
        <f aca="false">IF(E52="","",D52-E52)</f>
        <v>-6</v>
      </c>
      <c r="G52" s="66" t="n">
        <v>52</v>
      </c>
      <c r="H52" s="66" t="n">
        <v>54</v>
      </c>
      <c r="I52" s="75" t="n">
        <f aca="false">IF(H52="","",G52-H52)</f>
        <v>-2</v>
      </c>
      <c r="J52" s="47" t="n">
        <f aca="false">IF(OR(D52="",D52+G52=0),"",D52/(D52+G52))</f>
        <v>0.434782608695652</v>
      </c>
      <c r="K52" s="47" t="n">
        <f aca="false">IF(E52="","",E52/(E52+H52))</f>
        <v>0.46</v>
      </c>
      <c r="L52" s="76" t="n">
        <f aca="false">IF(OR(K52="",J52=""),"",(J52-K52)*100)</f>
        <v>-2.52173913043479</v>
      </c>
      <c r="M52" s="36" t="n">
        <v>3.01638965753309</v>
      </c>
      <c r="N52" s="36" t="n">
        <v>1.3257084048539</v>
      </c>
      <c r="O52" s="36" t="n">
        <f aca="false">SQRT(M52^2+N52^2)</f>
        <v>3.29486105029831</v>
      </c>
      <c r="P52" s="47" t="n">
        <f aca="false">IF(J52="","",MAX(0,J52-1.96*O52/100))</f>
        <v>0.370203332109805</v>
      </c>
      <c r="Q52" s="47" t="n">
        <f aca="false">IF(J52="","",MIN(1,J52+1.96*O52/100))</f>
        <v>0.499361885281499</v>
      </c>
      <c r="R52" s="32" t="str">
        <f aca="false">IF(L52="","",IF(ABS(L52)&lt;=O52,"Yes","No"))</f>
        <v>Yes</v>
      </c>
      <c r="S52" s="32" t="str">
        <f aca="false">IF(L52="","",IF(ABS(L52)&lt;=1.96*O52,"Yes","No"))</f>
        <v>Yes</v>
      </c>
      <c r="T52" s="66" t="n">
        <f aca="false">IF(D52="","",ROUND(SQRT(((D52+G52)*O52/100)^2+(J52*(D52+G52)*0.08223)^2),0))</f>
        <v>4</v>
      </c>
      <c r="U52" s="32"/>
    </row>
    <row r="53" customFormat="false" ht="15" hidden="false" customHeight="false" outlineLevel="0" collapsed="false">
      <c r="A53" s="32" t="s">
        <v>256</v>
      </c>
      <c r="B53" s="32" t="s">
        <v>257</v>
      </c>
      <c r="C53" s="32" t="s">
        <v>257</v>
      </c>
      <c r="D53" s="66" t="n">
        <v>454</v>
      </c>
      <c r="E53" s="66" t="n">
        <v>494</v>
      </c>
      <c r="F53" s="75" t="n">
        <f aca="false">IF(E53="","",D53-E53)</f>
        <v>-40</v>
      </c>
      <c r="G53" s="66" t="n">
        <v>472</v>
      </c>
      <c r="H53" s="66" t="n">
        <v>519</v>
      </c>
      <c r="I53" s="75" t="n">
        <f aca="false">IF(H53="","",G53-H53)</f>
        <v>-47</v>
      </c>
      <c r="J53" s="47" t="n">
        <f aca="false">IF(OR(D53="",D53+G53=0),"",D53/(D53+G53))</f>
        <v>0.490280777537797</v>
      </c>
      <c r="K53" s="47" t="n">
        <f aca="false">IF(E53="","",E53/(E53+H53))</f>
        <v>0.487660414610069</v>
      </c>
      <c r="L53" s="76" t="n">
        <f aca="false">IF(OR(K53="",J53=""),"",(J53-K53)*100)</f>
        <v>0.262036292772788</v>
      </c>
      <c r="M53" s="36" t="n">
        <v>1.66017416207198</v>
      </c>
      <c r="N53" s="36" t="n">
        <v>1.3257084048539</v>
      </c>
      <c r="O53" s="36" t="n">
        <f aca="false">SQRT(M53^2+N53^2)</f>
        <v>2.12454254443437</v>
      </c>
      <c r="P53" s="47" t="n">
        <f aca="false">IF(J53="","",MAX(0,J53-1.96*O53/100))</f>
        <v>0.448639743666883</v>
      </c>
      <c r="Q53" s="47" t="n">
        <f aca="false">IF(J53="","",MIN(1,J53+1.96*O53/100))</f>
        <v>0.531921811408711</v>
      </c>
      <c r="R53" s="32" t="str">
        <f aca="false">IF(L53="","",IF(ABS(L53)&lt;=O53,"Yes","No"))</f>
        <v>Yes</v>
      </c>
      <c r="S53" s="32" t="str">
        <f aca="false">IF(L53="","",IF(ABS(L53)&lt;=1.96*O53,"Yes","No"))</f>
        <v>Yes</v>
      </c>
      <c r="T53" s="66" t="n">
        <f aca="false">IF(D53="","",ROUND(SQRT(((D53+G53)*O53/100)^2+(J53*(D53+G53)*0.05273)^2),0))</f>
        <v>31</v>
      </c>
      <c r="U53" s="32"/>
    </row>
    <row r="54" customFormat="false" ht="15" hidden="false" customHeight="false" outlineLevel="0" collapsed="false">
      <c r="A54" s="32" t="s">
        <v>256</v>
      </c>
      <c r="B54" s="32" t="s">
        <v>258</v>
      </c>
      <c r="C54" s="32" t="s">
        <v>259</v>
      </c>
      <c r="D54" s="66" t="n">
        <v>328</v>
      </c>
      <c r="E54" s="66" t="n">
        <v>264</v>
      </c>
      <c r="F54" s="75" t="n">
        <f aca="false">IF(E54="","",D54-E54)</f>
        <v>64</v>
      </c>
      <c r="G54" s="66" t="n">
        <v>74</v>
      </c>
      <c r="H54" s="66" t="n">
        <v>71</v>
      </c>
      <c r="I54" s="75" t="n">
        <f aca="false">IF(H54="","",G54-H54)</f>
        <v>3</v>
      </c>
      <c r="J54" s="47" t="n">
        <f aca="false">IF(OR(D54="",D54+G54=0),"",D54/(D54+G54))</f>
        <v>0.81592039800995</v>
      </c>
      <c r="K54" s="47" t="n">
        <f aca="false">IF(E54="","",E54/(E54+H54))</f>
        <v>0.788059701492537</v>
      </c>
      <c r="L54" s="76" t="n">
        <f aca="false">IF(OR(K54="",J54=""),"",(J54-K54)*100)</f>
        <v>2.78606965174129</v>
      </c>
      <c r="M54" s="36" t="n">
        <v>3.01638965753309</v>
      </c>
      <c r="N54" s="36" t="n">
        <v>1.3257084048539</v>
      </c>
      <c r="O54" s="36" t="n">
        <f aca="false">SQRT(M54^2+N54^2)</f>
        <v>3.29486105029831</v>
      </c>
      <c r="P54" s="47" t="n">
        <f aca="false">IF(J54="","",MAX(0,J54-1.96*O54/100))</f>
        <v>0.751341121424103</v>
      </c>
      <c r="Q54" s="47" t="n">
        <f aca="false">IF(J54="","",MIN(1,J54+1.96*O54/100))</f>
        <v>0.880499674595797</v>
      </c>
      <c r="R54" s="32" t="str">
        <f aca="false">IF(L54="","",IF(ABS(L54)&lt;=O54,"Yes","No"))</f>
        <v>Yes</v>
      </c>
      <c r="S54" s="32" t="str">
        <f aca="false">IF(L54="","",IF(ABS(L54)&lt;=1.96*O54,"Yes","No"))</f>
        <v>Yes</v>
      </c>
      <c r="T54" s="66" t="n">
        <f aca="false">IF(D54="","",ROUND(SQRT(((D54+G54)*O54/100)^2+(J54*(D54+G54)*0.08223)^2),0))</f>
        <v>30</v>
      </c>
      <c r="U54" s="32"/>
    </row>
    <row r="55" customFormat="false" ht="15" hidden="false" customHeight="false" outlineLevel="0" collapsed="false">
      <c r="A55" s="32" t="s">
        <v>256</v>
      </c>
      <c r="B55" s="32" t="s">
        <v>258</v>
      </c>
      <c r="C55" s="32" t="s">
        <v>260</v>
      </c>
      <c r="D55" s="66" t="n">
        <v>228</v>
      </c>
      <c r="E55" s="66" t="n">
        <v>152</v>
      </c>
      <c r="F55" s="75" t="n">
        <f aca="false">IF(E55="","",D55-E55)</f>
        <v>76</v>
      </c>
      <c r="G55" s="66" t="n">
        <v>69</v>
      </c>
      <c r="H55" s="66" t="n">
        <v>57</v>
      </c>
      <c r="I55" s="75" t="n">
        <f aca="false">IF(H55="","",G55-H55)</f>
        <v>12</v>
      </c>
      <c r="J55" s="47" t="n">
        <f aca="false">IF(OR(D55="",D55+G55=0),"",D55/(D55+G55))</f>
        <v>0.767676767676768</v>
      </c>
      <c r="K55" s="47" t="n">
        <f aca="false">IF(E55="","",E55/(E55+H55))</f>
        <v>0.727272727272727</v>
      </c>
      <c r="L55" s="76" t="n">
        <f aca="false">IF(OR(K55="",J55=""),"",(J55-K55)*100)</f>
        <v>4.04040404040403</v>
      </c>
      <c r="M55" s="36" t="n">
        <v>3.01638965753309</v>
      </c>
      <c r="N55" s="36" t="n">
        <v>1.3257084048539</v>
      </c>
      <c r="O55" s="36" t="n">
        <f aca="false">SQRT(M55^2+N55^2)</f>
        <v>3.29486105029831</v>
      </c>
      <c r="P55" s="47" t="n">
        <f aca="false">IF(J55="","",MAX(0,J55-1.96*O55/100))</f>
        <v>0.703097491090921</v>
      </c>
      <c r="Q55" s="47" t="n">
        <f aca="false">IF(J55="","",MIN(1,J55+1.96*O55/100))</f>
        <v>0.832256044262615</v>
      </c>
      <c r="R55" s="32" t="str">
        <f aca="false">IF(L55="","",IF(ABS(L55)&lt;=O55,"Yes","No"))</f>
        <v>No</v>
      </c>
      <c r="S55" s="32" t="str">
        <f aca="false">IF(L55="","",IF(ABS(L55)&lt;=1.96*O55,"Yes","No"))</f>
        <v>Yes</v>
      </c>
      <c r="T55" s="66" t="n">
        <f aca="false">IF(D55="","",ROUND(SQRT(((D55+G55)*O55/100)^2+(J55*(D55+G55)*0.08223)^2),0))</f>
        <v>21</v>
      </c>
      <c r="U55" s="32"/>
    </row>
    <row r="56" customFormat="false" ht="15" hidden="false" customHeight="false" outlineLevel="0" collapsed="false">
      <c r="A56" s="32" t="s">
        <v>256</v>
      </c>
      <c r="B56" s="32" t="s">
        <v>258</v>
      </c>
      <c r="C56" s="32" t="s">
        <v>261</v>
      </c>
      <c r="D56" s="66" t="n">
        <v>256</v>
      </c>
      <c r="E56" s="66" t="n">
        <v>191</v>
      </c>
      <c r="F56" s="75" t="n">
        <f aca="false">IF(E56="","",D56-E56)</f>
        <v>65</v>
      </c>
      <c r="G56" s="66" t="n">
        <v>58</v>
      </c>
      <c r="H56" s="66" t="n">
        <v>48</v>
      </c>
      <c r="I56" s="75" t="n">
        <f aca="false">IF(H56="","",G56-H56)</f>
        <v>10</v>
      </c>
      <c r="J56" s="47" t="n">
        <f aca="false">IF(OR(D56="",D56+G56=0),"",D56/(D56+G56))</f>
        <v>0.815286624203822</v>
      </c>
      <c r="K56" s="47" t="n">
        <f aca="false">IF(E56="","",E56/(E56+H56))</f>
        <v>0.799163179916318</v>
      </c>
      <c r="L56" s="76" t="n">
        <f aca="false">IF(OR(K56="",J56=""),"",(J56-K56)*100)</f>
        <v>1.61234442875037</v>
      </c>
      <c r="M56" s="36" t="n">
        <v>3.01638965753309</v>
      </c>
      <c r="N56" s="36" t="n">
        <v>1.3257084048539</v>
      </c>
      <c r="O56" s="36" t="n">
        <f aca="false">SQRT(M56^2+N56^2)</f>
        <v>3.29486105029831</v>
      </c>
      <c r="P56" s="47" t="n">
        <f aca="false">IF(J56="","",MAX(0,J56-1.96*O56/100))</f>
        <v>0.750707347617975</v>
      </c>
      <c r="Q56" s="47" t="n">
        <f aca="false">IF(J56="","",MIN(1,J56+1.96*O56/100))</f>
        <v>0.879865900789669</v>
      </c>
      <c r="R56" s="32" t="str">
        <f aca="false">IF(L56="","",IF(ABS(L56)&lt;=O56,"Yes","No"))</f>
        <v>Yes</v>
      </c>
      <c r="S56" s="32" t="str">
        <f aca="false">IF(L56="","",IF(ABS(L56)&lt;=1.96*O56,"Yes","No"))</f>
        <v>Yes</v>
      </c>
      <c r="T56" s="66" t="n">
        <f aca="false">IF(D56="","",ROUND(SQRT(((D56+G56)*O56/100)^2+(J56*(D56+G56)*0.08223)^2),0))</f>
        <v>23</v>
      </c>
      <c r="U56" s="32"/>
    </row>
    <row r="57" customFormat="false" ht="15" hidden="false" customHeight="false" outlineLevel="0" collapsed="false">
      <c r="A57" s="32" t="s">
        <v>256</v>
      </c>
      <c r="B57" s="32" t="s">
        <v>258</v>
      </c>
      <c r="C57" s="32" t="s">
        <v>262</v>
      </c>
      <c r="D57" s="66" t="n">
        <v>225</v>
      </c>
      <c r="E57" s="66" t="n">
        <v>182</v>
      </c>
      <c r="F57" s="75" t="n">
        <f aca="false">IF(E57="","",D57-E57)</f>
        <v>43</v>
      </c>
      <c r="G57" s="66" t="n">
        <v>72</v>
      </c>
      <c r="H57" s="66" t="n">
        <v>56</v>
      </c>
      <c r="I57" s="75" t="n">
        <f aca="false">IF(H57="","",G57-H57)</f>
        <v>16</v>
      </c>
      <c r="J57" s="47" t="n">
        <f aca="false">IF(OR(D57="",D57+G57=0),"",D57/(D57+G57))</f>
        <v>0.757575757575758</v>
      </c>
      <c r="K57" s="47" t="n">
        <f aca="false">IF(E57="","",E57/(E57+H57))</f>
        <v>0.764705882352941</v>
      </c>
      <c r="L57" s="76" t="n">
        <f aca="false">IF(OR(K57="",J57=""),"",(J57-K57)*100)</f>
        <v>-0.713012477718356</v>
      </c>
      <c r="M57" s="36" t="n">
        <v>3.01638965753309</v>
      </c>
      <c r="N57" s="36" t="n">
        <v>1.3257084048539</v>
      </c>
      <c r="O57" s="36" t="n">
        <f aca="false">SQRT(M57^2+N57^2)</f>
        <v>3.29486105029831</v>
      </c>
      <c r="P57" s="47" t="n">
        <f aca="false">IF(J57="","",MAX(0,J57-1.96*O57/100))</f>
        <v>0.692996480989911</v>
      </c>
      <c r="Q57" s="47" t="n">
        <f aca="false">IF(J57="","",MIN(1,J57+1.96*O57/100))</f>
        <v>0.822155034161604</v>
      </c>
      <c r="R57" s="32" t="str">
        <f aca="false">IF(L57="","",IF(ABS(L57)&lt;=O57,"Yes","No"))</f>
        <v>Yes</v>
      </c>
      <c r="S57" s="32" t="str">
        <f aca="false">IF(L57="","",IF(ABS(L57)&lt;=1.96*O57,"Yes","No"))</f>
        <v>Yes</v>
      </c>
      <c r="T57" s="66" t="n">
        <f aca="false">IF(D57="","",ROUND(SQRT(((D57+G57)*O57/100)^2+(J57*(D57+G57)*0.08223)^2),0))</f>
        <v>21</v>
      </c>
      <c r="U57" s="32"/>
    </row>
    <row r="58" customFormat="false" ht="15" hidden="false" customHeight="false" outlineLevel="0" collapsed="false">
      <c r="A58" s="32" t="s">
        <v>256</v>
      </c>
      <c r="B58" s="32" t="s">
        <v>258</v>
      </c>
      <c r="C58" s="32" t="s">
        <v>263</v>
      </c>
      <c r="D58" s="66" t="n">
        <v>263</v>
      </c>
      <c r="E58" s="66" t="n">
        <v>182</v>
      </c>
      <c r="F58" s="75" t="n">
        <f aca="false">IF(E58="","",D58-E58)</f>
        <v>81</v>
      </c>
      <c r="G58" s="66" t="n">
        <v>58</v>
      </c>
      <c r="H58" s="66" t="n">
        <v>50</v>
      </c>
      <c r="I58" s="75" t="n">
        <f aca="false">IF(H58="","",G58-H58)</f>
        <v>8</v>
      </c>
      <c r="J58" s="47" t="n">
        <f aca="false">IF(OR(D58="",D58+G58=0),"",D58/(D58+G58))</f>
        <v>0.819314641744548</v>
      </c>
      <c r="K58" s="47" t="n">
        <f aca="false">IF(E58="","",E58/(E58+H58))</f>
        <v>0.78448275862069</v>
      </c>
      <c r="L58" s="76" t="n">
        <f aca="false">IF(OR(K58="",J58=""),"",(J58-K58)*100)</f>
        <v>3.48318831238587</v>
      </c>
      <c r="M58" s="36" t="n">
        <v>3.01638965753309</v>
      </c>
      <c r="N58" s="36" t="n">
        <v>1.3257084048539</v>
      </c>
      <c r="O58" s="36" t="n">
        <f aca="false">SQRT(M58^2+N58^2)</f>
        <v>3.29486105029831</v>
      </c>
      <c r="P58" s="47" t="n">
        <f aca="false">IF(J58="","",MAX(0,J58-1.96*O58/100))</f>
        <v>0.754735365158701</v>
      </c>
      <c r="Q58" s="47" t="n">
        <f aca="false">IF(J58="","",MIN(1,J58+1.96*O58/100))</f>
        <v>0.883893918330395</v>
      </c>
      <c r="R58" s="32" t="str">
        <f aca="false">IF(L58="","",IF(ABS(L58)&lt;=O58,"Yes","No"))</f>
        <v>No</v>
      </c>
      <c r="S58" s="32" t="str">
        <f aca="false">IF(L58="","",IF(ABS(L58)&lt;=1.96*O58,"Yes","No"))</f>
        <v>Yes</v>
      </c>
      <c r="T58" s="66" t="n">
        <f aca="false">IF(D58="","",ROUND(SQRT(((D58+G58)*O58/100)^2+(J58*(D58+G58)*0.08223)^2),0))</f>
        <v>24</v>
      </c>
      <c r="U58" s="32"/>
    </row>
    <row r="59" customFormat="false" ht="15" hidden="false" customHeight="false" outlineLevel="0" collapsed="false">
      <c r="A59" s="32" t="s">
        <v>256</v>
      </c>
      <c r="B59" s="32" t="s">
        <v>258</v>
      </c>
      <c r="C59" s="32" t="s">
        <v>264</v>
      </c>
      <c r="D59" s="66" t="n">
        <v>329</v>
      </c>
      <c r="E59" s="66" t="n">
        <v>258</v>
      </c>
      <c r="F59" s="75" t="n">
        <f aca="false">IF(E59="","",D59-E59)</f>
        <v>71</v>
      </c>
      <c r="G59" s="66" t="n">
        <v>101</v>
      </c>
      <c r="H59" s="66" t="n">
        <v>100</v>
      </c>
      <c r="I59" s="75" t="n">
        <f aca="false">IF(H59="","",G59-H59)</f>
        <v>1</v>
      </c>
      <c r="J59" s="47" t="n">
        <f aca="false">IF(OR(D59="",D59+G59=0),"",D59/(D59+G59))</f>
        <v>0.765116279069767</v>
      </c>
      <c r="K59" s="47" t="n">
        <f aca="false">IF(E59="","",E59/(E59+H59))</f>
        <v>0.720670391061453</v>
      </c>
      <c r="L59" s="76" t="n">
        <f aca="false">IF(OR(K59="",J59=""),"",(J59-K59)*100)</f>
        <v>4.4445888008315</v>
      </c>
      <c r="M59" s="36" t="n">
        <v>3.01638965753309</v>
      </c>
      <c r="N59" s="36" t="n">
        <v>1.3257084048539</v>
      </c>
      <c r="O59" s="36" t="n">
        <f aca="false">SQRT(M59^2+N59^2)</f>
        <v>3.29486105029831</v>
      </c>
      <c r="P59" s="47" t="n">
        <f aca="false">IF(J59="","",MAX(0,J59-1.96*O59/100))</f>
        <v>0.700537002483921</v>
      </c>
      <c r="Q59" s="47" t="n">
        <f aca="false">IF(J59="","",MIN(1,J59+1.96*O59/100))</f>
        <v>0.829695555655614</v>
      </c>
      <c r="R59" s="32" t="str">
        <f aca="false">IF(L59="","",IF(ABS(L59)&lt;=O59,"Yes","No"))</f>
        <v>No</v>
      </c>
      <c r="S59" s="32" t="str">
        <f aca="false">IF(L59="","",IF(ABS(L59)&lt;=1.96*O59,"Yes","No"))</f>
        <v>Yes</v>
      </c>
      <c r="T59" s="66" t="n">
        <f aca="false">IF(D59="","",ROUND(SQRT(((D59+G59)*O59/100)^2+(J59*(D59+G59)*0.08223)^2),0))</f>
        <v>31</v>
      </c>
      <c r="U59" s="32"/>
    </row>
    <row r="60" customFormat="false" ht="15" hidden="false" customHeight="false" outlineLevel="0" collapsed="false">
      <c r="A60" s="32" t="s">
        <v>256</v>
      </c>
      <c r="B60" s="32" t="s">
        <v>258</v>
      </c>
      <c r="C60" s="32" t="s">
        <v>265</v>
      </c>
      <c r="D60" s="66" t="n">
        <v>806</v>
      </c>
      <c r="E60" s="66" t="n">
        <v>611</v>
      </c>
      <c r="F60" s="75" t="n">
        <f aca="false">IF(E60="","",D60-E60)</f>
        <v>195</v>
      </c>
      <c r="G60" s="66" t="n">
        <v>196</v>
      </c>
      <c r="H60" s="66" t="n">
        <v>154</v>
      </c>
      <c r="I60" s="75" t="n">
        <f aca="false">IF(H60="","",G60-H60)</f>
        <v>42</v>
      </c>
      <c r="J60" s="47" t="n">
        <f aca="false">IF(OR(D60="",D60+G60=0),"",D60/(D60+G60))</f>
        <v>0.80439121756487</v>
      </c>
      <c r="K60" s="47" t="n">
        <f aca="false">IF(E60="","",E60/(E60+H60))</f>
        <v>0.798692810457516</v>
      </c>
      <c r="L60" s="76" t="n">
        <f aca="false">IF(OR(K60="",J60=""),"",(J60-K60)*100)</f>
        <v>0.569840710735392</v>
      </c>
      <c r="M60" s="36" t="n">
        <v>1.66017416207198</v>
      </c>
      <c r="N60" s="36" t="n">
        <v>1.3257084048539</v>
      </c>
      <c r="O60" s="36" t="n">
        <f aca="false">SQRT(M60^2+N60^2)</f>
        <v>2.12454254443437</v>
      </c>
      <c r="P60" s="47" t="n">
        <f aca="false">IF(J60="","",MAX(0,J60-1.96*O60/100))</f>
        <v>0.762750183693957</v>
      </c>
      <c r="Q60" s="47" t="n">
        <f aca="false">IF(J60="","",MIN(1,J60+1.96*O60/100))</f>
        <v>0.846032251435784</v>
      </c>
      <c r="R60" s="32" t="str">
        <f aca="false">IF(L60="","",IF(ABS(L60)&lt;=O60,"Yes","No"))</f>
        <v>Yes</v>
      </c>
      <c r="S60" s="32" t="str">
        <f aca="false">IF(L60="","",IF(ABS(L60)&lt;=1.96*O60,"Yes","No"))</f>
        <v>Yes</v>
      </c>
      <c r="T60" s="66" t="n">
        <f aca="false">IF(D60="","",ROUND(SQRT(((D60+G60)*O60/100)^2+(J60*(D60+G60)*0.05273)^2),0))</f>
        <v>48</v>
      </c>
      <c r="U60" s="32"/>
    </row>
    <row r="61" customFormat="false" ht="15" hidden="false" customHeight="false" outlineLevel="0" collapsed="false">
      <c r="A61" s="32" t="s">
        <v>256</v>
      </c>
      <c r="B61" s="32" t="s">
        <v>258</v>
      </c>
      <c r="C61" s="32" t="s">
        <v>266</v>
      </c>
      <c r="D61" s="66" t="n">
        <v>282</v>
      </c>
      <c r="E61" s="66" t="n">
        <v>280</v>
      </c>
      <c r="F61" s="75" t="n">
        <f aca="false">IF(E61="","",D61-E61)</f>
        <v>2</v>
      </c>
      <c r="G61" s="66" t="n">
        <v>144</v>
      </c>
      <c r="H61" s="66" t="n">
        <v>119</v>
      </c>
      <c r="I61" s="75" t="n">
        <f aca="false">IF(H61="","",G61-H61)</f>
        <v>25</v>
      </c>
      <c r="J61" s="47" t="n">
        <f aca="false">IF(OR(D61="",D61+G61=0),"",D61/(D61+G61))</f>
        <v>0.661971830985916</v>
      </c>
      <c r="K61" s="47" t="n">
        <f aca="false">IF(E61="","",E61/(E61+H61))</f>
        <v>0.701754385964912</v>
      </c>
      <c r="L61" s="76" t="n">
        <f aca="false">IF(OR(K61="",J61=""),"",(J61-K61)*100)</f>
        <v>-3.97825549789967</v>
      </c>
      <c r="M61" s="36" t="n">
        <v>3.01638965753309</v>
      </c>
      <c r="N61" s="36" t="n">
        <v>1.3257084048539</v>
      </c>
      <c r="O61" s="36" t="n">
        <f aca="false">SQRT(M61^2+N61^2)</f>
        <v>3.29486105029831</v>
      </c>
      <c r="P61" s="47" t="n">
        <f aca="false">IF(J61="","",MAX(0,J61-1.96*O61/100))</f>
        <v>0.597392554400069</v>
      </c>
      <c r="Q61" s="47" t="n">
        <f aca="false">IF(J61="","",MIN(1,J61+1.96*O61/100))</f>
        <v>0.726551107571762</v>
      </c>
      <c r="R61" s="32" t="str">
        <f aca="false">IF(L61="","",IF(ABS(L61)&lt;=O61,"Yes","No"))</f>
        <v>No</v>
      </c>
      <c r="S61" s="32" t="str">
        <f aca="false">IF(L61="","",IF(ABS(L61)&lt;=1.96*O61,"Yes","No"))</f>
        <v>Yes</v>
      </c>
      <c r="T61" s="66" t="n">
        <f aca="false">IF(D61="","",ROUND(SQRT(((D61+G61)*O61/100)^2+(J61*(D61+G61)*0.08223)^2),0))</f>
        <v>27</v>
      </c>
      <c r="U61" s="32"/>
    </row>
    <row r="62" customFormat="false" ht="15" hidden="false" customHeight="false" outlineLevel="0" collapsed="false">
      <c r="A62" s="32" t="s">
        <v>256</v>
      </c>
      <c r="B62" s="32" t="s">
        <v>258</v>
      </c>
      <c r="C62" s="32" t="s">
        <v>267</v>
      </c>
      <c r="D62" s="66" t="n">
        <v>489</v>
      </c>
      <c r="E62" s="66" t="n">
        <v>425</v>
      </c>
      <c r="F62" s="75" t="n">
        <f aca="false">IF(E62="","",D62-E62)</f>
        <v>64</v>
      </c>
      <c r="G62" s="66" t="n">
        <v>259</v>
      </c>
      <c r="H62" s="66" t="n">
        <v>264</v>
      </c>
      <c r="I62" s="75" t="n">
        <f aca="false">IF(H62="","",G62-H62)</f>
        <v>-5</v>
      </c>
      <c r="J62" s="47" t="n">
        <f aca="false">IF(OR(D62="",D62+G62=0),"",D62/(D62+G62))</f>
        <v>0.653743315508021</v>
      </c>
      <c r="K62" s="47" t="n">
        <f aca="false">IF(E62="","",E62/(E62+H62))</f>
        <v>0.616835994194485</v>
      </c>
      <c r="L62" s="76" t="n">
        <f aca="false">IF(OR(K62="",J62=""),"",(J62-K62)*100)</f>
        <v>3.69073213135366</v>
      </c>
      <c r="M62" s="36" t="n">
        <v>1.89580583007288</v>
      </c>
      <c r="N62" s="36" t="n">
        <v>1.3257084048539</v>
      </c>
      <c r="O62" s="36" t="n">
        <f aca="false">SQRT(M62^2+N62^2)</f>
        <v>2.31334876748807</v>
      </c>
      <c r="P62" s="47" t="n">
        <f aca="false">IF(J62="","",MAX(0,J62-1.96*O62/100))</f>
        <v>0.608401679665255</v>
      </c>
      <c r="Q62" s="47" t="n">
        <f aca="false">IF(J62="","",MIN(1,J62+1.96*O62/100))</f>
        <v>0.699084951350788</v>
      </c>
      <c r="R62" s="32" t="str">
        <f aca="false">IF(L62="","",IF(ABS(L62)&lt;=O62,"Yes","No"))</f>
        <v>No</v>
      </c>
      <c r="S62" s="32" t="str">
        <f aca="false">IF(L62="","",IF(ABS(L62)&lt;=1.96*O62,"Yes","No"))</f>
        <v>Yes</v>
      </c>
      <c r="T62" s="66" t="n">
        <f aca="false">IF(D62="","",ROUND(SQRT(((D62+G62)*O62/100)^2+(J62*(D62+G62)*0.06778)^2),0))</f>
        <v>37</v>
      </c>
      <c r="U62" s="32"/>
    </row>
    <row r="63" customFormat="false" ht="15" hidden="false" customHeight="false" outlineLevel="0" collapsed="false">
      <c r="A63" s="32" t="s">
        <v>256</v>
      </c>
      <c r="B63" s="32" t="s">
        <v>258</v>
      </c>
      <c r="C63" s="32" t="s">
        <v>268</v>
      </c>
      <c r="D63" s="66" t="n">
        <v>365</v>
      </c>
      <c r="E63" s="66" t="n">
        <v>339</v>
      </c>
      <c r="F63" s="75" t="n">
        <f aca="false">IF(E63="","",D63-E63)</f>
        <v>26</v>
      </c>
      <c r="G63" s="66" t="n">
        <v>201</v>
      </c>
      <c r="H63" s="66" t="n">
        <v>205</v>
      </c>
      <c r="I63" s="75" t="n">
        <f aca="false">IF(H63="","",G63-H63)</f>
        <v>-4</v>
      </c>
      <c r="J63" s="47" t="n">
        <f aca="false">IF(OR(D63="",D63+G63=0),"",D63/(D63+G63))</f>
        <v>0.644876325088339</v>
      </c>
      <c r="K63" s="47" t="n">
        <f aca="false">IF(E63="","",E63/(E63+H63))</f>
        <v>0.623161764705882</v>
      </c>
      <c r="L63" s="76" t="n">
        <f aca="false">IF(OR(K63="",J63=""),"",(J63-K63)*100)</f>
        <v>2.17145603824569</v>
      </c>
      <c r="M63" s="36" t="n">
        <v>1.89580583007288</v>
      </c>
      <c r="N63" s="36" t="n">
        <v>1.3257084048539</v>
      </c>
      <c r="O63" s="36" t="n">
        <f aca="false">SQRT(M63^2+N63^2)</f>
        <v>2.31334876748807</v>
      </c>
      <c r="P63" s="47" t="n">
        <f aca="false">IF(J63="","",MAX(0,J63-1.96*O63/100))</f>
        <v>0.599534689245573</v>
      </c>
      <c r="Q63" s="47" t="n">
        <f aca="false">IF(J63="","",MIN(1,J63+1.96*O63/100))</f>
        <v>0.690217960931105</v>
      </c>
      <c r="R63" s="32" t="str">
        <f aca="false">IF(L63="","",IF(ABS(L63)&lt;=O63,"Yes","No"))</f>
        <v>Yes</v>
      </c>
      <c r="S63" s="32" t="str">
        <f aca="false">IF(L63="","",IF(ABS(L63)&lt;=1.96*O63,"Yes","No"))</f>
        <v>Yes</v>
      </c>
      <c r="T63" s="66" t="n">
        <f aca="false">IF(D63="","",ROUND(SQRT(((D63+G63)*O63/100)^2+(J63*(D63+G63)*0.06778)^2),0))</f>
        <v>28</v>
      </c>
      <c r="U63" s="32"/>
    </row>
    <row r="64" customFormat="false" ht="15" hidden="false" customHeight="false" outlineLevel="0" collapsed="false">
      <c r="A64" s="32" t="s">
        <v>256</v>
      </c>
      <c r="B64" s="32" t="s">
        <v>258</v>
      </c>
      <c r="C64" s="32" t="s">
        <v>269</v>
      </c>
      <c r="D64" s="66" t="n">
        <v>339</v>
      </c>
      <c r="E64" s="66" t="n">
        <v>287</v>
      </c>
      <c r="F64" s="75" t="n">
        <f aca="false">IF(E64="","",D64-E64)</f>
        <v>52</v>
      </c>
      <c r="G64" s="66" t="n">
        <v>121</v>
      </c>
      <c r="H64" s="66" t="n">
        <v>97</v>
      </c>
      <c r="I64" s="75" t="n">
        <f aca="false">IF(H64="","",G64-H64)</f>
        <v>24</v>
      </c>
      <c r="J64" s="47" t="n">
        <f aca="false">IF(OR(D64="",D64+G64=0),"",D64/(D64+G64))</f>
        <v>0.73695652173913</v>
      </c>
      <c r="K64" s="47" t="n">
        <f aca="false">IF(E64="","",E64/(E64+H64))</f>
        <v>0.747395833333333</v>
      </c>
      <c r="L64" s="76" t="n">
        <f aca="false">IF(OR(K64="",J64=""),"",(J64-K64)*100)</f>
        <v>-1.0439311594203</v>
      </c>
      <c r="M64" s="36" t="n">
        <v>3.01638965753309</v>
      </c>
      <c r="N64" s="36" t="n">
        <v>1.3257084048539</v>
      </c>
      <c r="O64" s="36" t="n">
        <f aca="false">SQRT(M64^2+N64^2)</f>
        <v>3.29486105029831</v>
      </c>
      <c r="P64" s="47" t="n">
        <f aca="false">IF(J64="","",MAX(0,J64-1.96*O64/100))</f>
        <v>0.672377245153284</v>
      </c>
      <c r="Q64" s="47" t="n">
        <f aca="false">IF(J64="","",MIN(1,J64+1.96*O64/100))</f>
        <v>0.801535798324977</v>
      </c>
      <c r="R64" s="32" t="str">
        <f aca="false">IF(L64="","",IF(ABS(L64)&lt;=O64,"Yes","No"))</f>
        <v>Yes</v>
      </c>
      <c r="S64" s="32" t="str">
        <f aca="false">IF(L64="","",IF(ABS(L64)&lt;=1.96*O64,"Yes","No"))</f>
        <v>Yes</v>
      </c>
      <c r="T64" s="66" t="n">
        <f aca="false">IF(D64="","",ROUND(SQRT(((D64+G64)*O64/100)^2+(J64*(D64+G64)*0.08223)^2),0))</f>
        <v>32</v>
      </c>
      <c r="U64" s="32"/>
    </row>
    <row r="65" customFormat="false" ht="15" hidden="false" customHeight="false" outlineLevel="0" collapsed="false">
      <c r="A65" s="32" t="s">
        <v>256</v>
      </c>
      <c r="B65" s="32" t="s">
        <v>258</v>
      </c>
      <c r="C65" s="32" t="s">
        <v>270</v>
      </c>
      <c r="D65" s="66" t="n">
        <v>410</v>
      </c>
      <c r="E65" s="66" t="n">
        <v>327</v>
      </c>
      <c r="F65" s="75" t="n">
        <f aca="false">IF(E65="","",D65-E65)</f>
        <v>83</v>
      </c>
      <c r="G65" s="66" t="n">
        <v>158</v>
      </c>
      <c r="H65" s="66" t="n">
        <v>159</v>
      </c>
      <c r="I65" s="75" t="n">
        <f aca="false">IF(H65="","",G65-H65)</f>
        <v>-1</v>
      </c>
      <c r="J65" s="47" t="n">
        <f aca="false">IF(OR(D65="",D65+G65=0),"",D65/(D65+G65))</f>
        <v>0.721830985915493</v>
      </c>
      <c r="K65" s="47" t="n">
        <f aca="false">IF(E65="","",E65/(E65+H65))</f>
        <v>0.67283950617284</v>
      </c>
      <c r="L65" s="76" t="n">
        <f aca="false">IF(OR(K65="",J65=""),"",(J65-K65)*100)</f>
        <v>4.89914797426535</v>
      </c>
      <c r="M65" s="36" t="n">
        <v>1.89580583007288</v>
      </c>
      <c r="N65" s="36" t="n">
        <v>1.3257084048539</v>
      </c>
      <c r="O65" s="36" t="n">
        <f aca="false">SQRT(M65^2+N65^2)</f>
        <v>2.31334876748807</v>
      </c>
      <c r="P65" s="47" t="n">
        <f aca="false">IF(J65="","",MAX(0,J65-1.96*O65/100))</f>
        <v>0.676489350072727</v>
      </c>
      <c r="Q65" s="47" t="n">
        <f aca="false">IF(J65="","",MIN(1,J65+1.96*O65/100))</f>
        <v>0.767172621758259</v>
      </c>
      <c r="R65" s="32" t="str">
        <f aca="false">IF(L65="","",IF(ABS(L65)&lt;=O65,"Yes","No"))</f>
        <v>No</v>
      </c>
      <c r="S65" s="32" t="str">
        <f aca="false">IF(L65="","",IF(ABS(L65)&lt;=1.96*O65,"Yes","No"))</f>
        <v>No</v>
      </c>
      <c r="T65" s="66" t="n">
        <f aca="false">IF(D65="","",ROUND(SQRT(((D65+G65)*O65/100)^2+(J65*(D65+G65)*0.06778)^2),0))</f>
        <v>31</v>
      </c>
      <c r="U65" s="32"/>
    </row>
    <row r="66" customFormat="false" ht="15" hidden="false" customHeight="false" outlineLevel="0" collapsed="false">
      <c r="A66" s="32" t="s">
        <v>256</v>
      </c>
      <c r="B66" s="32" t="s">
        <v>258</v>
      </c>
      <c r="C66" s="32" t="s">
        <v>271</v>
      </c>
      <c r="D66" s="66" t="n">
        <v>343</v>
      </c>
      <c r="E66" s="66" t="n">
        <v>309</v>
      </c>
      <c r="F66" s="75" t="n">
        <f aca="false">IF(E66="","",D66-E66)</f>
        <v>34</v>
      </c>
      <c r="G66" s="66" t="n">
        <v>185</v>
      </c>
      <c r="H66" s="66" t="n">
        <v>187</v>
      </c>
      <c r="I66" s="75" t="n">
        <f aca="false">IF(H66="","",G66-H66)</f>
        <v>-2</v>
      </c>
      <c r="J66" s="47" t="n">
        <f aca="false">IF(OR(D66="",D66+G66=0),"",D66/(D66+G66))</f>
        <v>0.649621212121212</v>
      </c>
      <c r="K66" s="47" t="n">
        <f aca="false">IF(E66="","",E66/(E66+H66))</f>
        <v>0.622983870967742</v>
      </c>
      <c r="L66" s="76" t="n">
        <f aca="false">IF(OR(K66="",J66=""),"",(J66-K66)*100)</f>
        <v>2.66373411534703</v>
      </c>
      <c r="M66" s="36" t="n">
        <v>1.89580583007288</v>
      </c>
      <c r="N66" s="36" t="n">
        <v>1.3257084048539</v>
      </c>
      <c r="O66" s="36" t="n">
        <f aca="false">SQRT(M66^2+N66^2)</f>
        <v>2.31334876748807</v>
      </c>
      <c r="P66" s="47" t="n">
        <f aca="false">IF(J66="","",MAX(0,J66-1.96*O66/100))</f>
        <v>0.604279576278446</v>
      </c>
      <c r="Q66" s="47" t="n">
        <f aca="false">IF(J66="","",MIN(1,J66+1.96*O66/100))</f>
        <v>0.694962847963978</v>
      </c>
      <c r="R66" s="32" t="str">
        <f aca="false">IF(L66="","",IF(ABS(L66)&lt;=O66,"Yes","No"))</f>
        <v>No</v>
      </c>
      <c r="S66" s="32" t="str">
        <f aca="false">IF(L66="","",IF(ABS(L66)&lt;=1.96*O66,"Yes","No"))</f>
        <v>Yes</v>
      </c>
      <c r="T66" s="66" t="n">
        <f aca="false">IF(D66="","",ROUND(SQRT(((D66+G66)*O66/100)^2+(J66*(D66+G66)*0.06778)^2),0))</f>
        <v>26</v>
      </c>
      <c r="U66" s="32"/>
    </row>
    <row r="67" customFormat="false" ht="15" hidden="false" customHeight="false" outlineLevel="0" collapsed="false">
      <c r="A67" s="32" t="s">
        <v>256</v>
      </c>
      <c r="B67" s="32" t="s">
        <v>258</v>
      </c>
      <c r="C67" s="32" t="s">
        <v>272</v>
      </c>
      <c r="D67" s="66" t="n">
        <v>310</v>
      </c>
      <c r="E67" s="66" t="n">
        <v>334</v>
      </c>
      <c r="F67" s="75" t="n">
        <f aca="false">IF(E67="","",D67-E67)</f>
        <v>-24</v>
      </c>
      <c r="G67" s="66" t="n">
        <v>213</v>
      </c>
      <c r="H67" s="66" t="n">
        <v>232</v>
      </c>
      <c r="I67" s="75" t="n">
        <f aca="false">IF(H67="","",G67-H67)</f>
        <v>-19</v>
      </c>
      <c r="J67" s="47" t="n">
        <f aca="false">IF(OR(D67="",D67+G67=0),"",D67/(D67+G67))</f>
        <v>0.592734225621415</v>
      </c>
      <c r="K67" s="47" t="n">
        <f aca="false">IF(E67="","",E67/(E67+H67))</f>
        <v>0.590106007067138</v>
      </c>
      <c r="L67" s="76" t="n">
        <f aca="false">IF(OR(K67="",J67=""),"",(J67-K67)*100)</f>
        <v>0.262821855427708</v>
      </c>
      <c r="M67" s="36" t="n">
        <v>1.89580583007288</v>
      </c>
      <c r="N67" s="36" t="n">
        <v>1.3257084048539</v>
      </c>
      <c r="O67" s="36" t="n">
        <f aca="false">SQRT(M67^2+N67^2)</f>
        <v>2.31334876748807</v>
      </c>
      <c r="P67" s="47" t="n">
        <f aca="false">IF(J67="","",MAX(0,J67-1.96*O67/100))</f>
        <v>0.547392589778649</v>
      </c>
      <c r="Q67" s="47" t="n">
        <f aca="false">IF(J67="","",MIN(1,J67+1.96*O67/100))</f>
        <v>0.638075861464181</v>
      </c>
      <c r="R67" s="32" t="str">
        <f aca="false">IF(L67="","",IF(ABS(L67)&lt;=O67,"Yes","No"))</f>
        <v>Yes</v>
      </c>
      <c r="S67" s="32" t="str">
        <f aca="false">IF(L67="","",IF(ABS(L67)&lt;=1.96*O67,"Yes","No"))</f>
        <v>Yes</v>
      </c>
      <c r="T67" s="66" t="n">
        <f aca="false">IF(D67="","",ROUND(SQRT(((D67+G67)*O67/100)^2+(J67*(D67+G67)*0.06778)^2),0))</f>
        <v>24</v>
      </c>
      <c r="U67" s="32"/>
    </row>
    <row r="68" customFormat="false" ht="15" hidden="false" customHeight="false" outlineLevel="0" collapsed="false">
      <c r="A68" s="32" t="s">
        <v>256</v>
      </c>
      <c r="B68" s="32" t="s">
        <v>258</v>
      </c>
      <c r="C68" s="32" t="s">
        <v>273</v>
      </c>
      <c r="D68" s="66" t="n">
        <v>318</v>
      </c>
      <c r="E68" s="66" t="n">
        <v>256</v>
      </c>
      <c r="F68" s="75" t="n">
        <f aca="false">IF(E68="","",D68-E68)</f>
        <v>62</v>
      </c>
      <c r="G68" s="66" t="n">
        <v>150</v>
      </c>
      <c r="H68" s="66" t="n">
        <v>154</v>
      </c>
      <c r="I68" s="75" t="n">
        <f aca="false">IF(H68="","",G68-H68)</f>
        <v>-4</v>
      </c>
      <c r="J68" s="47" t="n">
        <f aca="false">IF(OR(D68="",D68+G68=0),"",D68/(D68+G68))</f>
        <v>0.67948717948718</v>
      </c>
      <c r="K68" s="47" t="n">
        <f aca="false">IF(E68="","",E68/(E68+H68))</f>
        <v>0.624390243902439</v>
      </c>
      <c r="L68" s="76" t="n">
        <f aca="false">IF(OR(K68="",J68=""),"",(J68-K68)*100)</f>
        <v>5.50969355847405</v>
      </c>
      <c r="M68" s="36" t="n">
        <v>3.01638965753309</v>
      </c>
      <c r="N68" s="36" t="n">
        <v>1.3257084048539</v>
      </c>
      <c r="O68" s="36" t="n">
        <f aca="false">SQRT(M68^2+N68^2)</f>
        <v>3.29486105029831</v>
      </c>
      <c r="P68" s="47" t="n">
        <f aca="false">IF(J68="","",MAX(0,J68-1.96*O68/100))</f>
        <v>0.614907902901333</v>
      </c>
      <c r="Q68" s="47" t="n">
        <f aca="false">IF(J68="","",MIN(1,J68+1.96*O68/100))</f>
        <v>0.744066456073026</v>
      </c>
      <c r="R68" s="32" t="str">
        <f aca="false">IF(L68="","",IF(ABS(L68)&lt;=O68,"Yes","No"))</f>
        <v>No</v>
      </c>
      <c r="S68" s="32" t="str">
        <f aca="false">IF(L68="","",IF(ABS(L68)&lt;=1.96*O68,"Yes","No"))</f>
        <v>Yes</v>
      </c>
      <c r="T68" s="66" t="n">
        <f aca="false">IF(D68="","",ROUND(SQRT(((D68+G68)*O68/100)^2+(J68*(D68+G68)*0.08223)^2),0))</f>
        <v>30</v>
      </c>
      <c r="U68" s="32"/>
    </row>
    <row r="69" customFormat="false" ht="15" hidden="false" customHeight="false" outlineLevel="0" collapsed="false">
      <c r="A69" s="32" t="s">
        <v>256</v>
      </c>
      <c r="B69" s="32" t="s">
        <v>258</v>
      </c>
      <c r="C69" s="32" t="s">
        <v>274</v>
      </c>
      <c r="D69" s="66" t="n">
        <v>340</v>
      </c>
      <c r="E69" s="66" t="n">
        <v>274</v>
      </c>
      <c r="F69" s="75" t="n">
        <f aca="false">IF(E69="","",D69-E69)</f>
        <v>66</v>
      </c>
      <c r="G69" s="66" t="n">
        <v>84</v>
      </c>
      <c r="H69" s="66" t="n">
        <v>74</v>
      </c>
      <c r="I69" s="75" t="n">
        <f aca="false">IF(H69="","",G69-H69)</f>
        <v>10</v>
      </c>
      <c r="J69" s="47" t="n">
        <f aca="false">IF(OR(D69="",D69+G69=0),"",D69/(D69+G69))</f>
        <v>0.80188679245283</v>
      </c>
      <c r="K69" s="47" t="n">
        <f aca="false">IF(E69="","",E69/(E69+H69))</f>
        <v>0.78735632183908</v>
      </c>
      <c r="L69" s="76" t="n">
        <f aca="false">IF(OR(K69="",J69=""),"",(J69-K69)*100)</f>
        <v>1.45304706137498</v>
      </c>
      <c r="M69" s="36" t="n">
        <v>3.01638965753309</v>
      </c>
      <c r="N69" s="36" t="n">
        <v>1.3257084048539</v>
      </c>
      <c r="O69" s="36" t="n">
        <f aca="false">SQRT(M69^2+N69^2)</f>
        <v>3.29486105029831</v>
      </c>
      <c r="P69" s="47" t="n">
        <f aca="false">IF(J69="","",MAX(0,J69-1.96*O69/100))</f>
        <v>0.737307515866983</v>
      </c>
      <c r="Q69" s="47" t="n">
        <f aca="false">IF(J69="","",MIN(1,J69+1.96*O69/100))</f>
        <v>0.866466069038677</v>
      </c>
      <c r="R69" s="32" t="str">
        <f aca="false">IF(L69="","",IF(ABS(L69)&lt;=O69,"Yes","No"))</f>
        <v>Yes</v>
      </c>
      <c r="S69" s="32" t="str">
        <f aca="false">IF(L69="","",IF(ABS(L69)&lt;=1.96*O69,"Yes","No"))</f>
        <v>Yes</v>
      </c>
      <c r="T69" s="66" t="n">
        <f aca="false">IF(D69="","",ROUND(SQRT(((D69+G69)*O69/100)^2+(J69*(D69+G69)*0.08223)^2),0))</f>
        <v>31</v>
      </c>
      <c r="U69" s="32"/>
    </row>
    <row r="70" customFormat="false" ht="15" hidden="false" customHeight="false" outlineLevel="0" collapsed="false">
      <c r="A70" s="32" t="s">
        <v>256</v>
      </c>
      <c r="B70" s="32" t="s">
        <v>258</v>
      </c>
      <c r="C70" s="32" t="s">
        <v>275</v>
      </c>
      <c r="D70" s="66" t="n">
        <v>259</v>
      </c>
      <c r="E70" s="66" t="n">
        <v>211</v>
      </c>
      <c r="F70" s="75" t="n">
        <f aca="false">IF(E70="","",D70-E70)</f>
        <v>48</v>
      </c>
      <c r="G70" s="66" t="n">
        <v>111</v>
      </c>
      <c r="H70" s="66" t="n">
        <v>83</v>
      </c>
      <c r="I70" s="75" t="n">
        <f aca="false">IF(H70="","",G70-H70)</f>
        <v>28</v>
      </c>
      <c r="J70" s="47" t="n">
        <f aca="false">IF(OR(D70="",D70+G70=0),"",D70/(D70+G70))</f>
        <v>0.7</v>
      </c>
      <c r="K70" s="47" t="n">
        <f aca="false">IF(E70="","",E70/(E70+H70))</f>
        <v>0.717687074829932</v>
      </c>
      <c r="L70" s="76" t="n">
        <f aca="false">IF(OR(K70="",J70=""),"",(J70-K70)*100)</f>
        <v>-1.7687074829932</v>
      </c>
      <c r="M70" s="36" t="n">
        <v>3.01638965753309</v>
      </c>
      <c r="N70" s="36" t="n">
        <v>1.3257084048539</v>
      </c>
      <c r="O70" s="36" t="n">
        <f aca="false">SQRT(M70^2+N70^2)</f>
        <v>3.29486105029831</v>
      </c>
      <c r="P70" s="47" t="n">
        <f aca="false">IF(J70="","",MAX(0,J70-1.96*O70/100))</f>
        <v>0.635420723414153</v>
      </c>
      <c r="Q70" s="47" t="n">
        <f aca="false">IF(J70="","",MIN(1,J70+1.96*O70/100))</f>
        <v>0.764579276585847</v>
      </c>
      <c r="R70" s="32" t="str">
        <f aca="false">IF(L70="","",IF(ABS(L70)&lt;=O70,"Yes","No"))</f>
        <v>Yes</v>
      </c>
      <c r="S70" s="32" t="str">
        <f aca="false">IF(L70="","",IF(ABS(L70)&lt;=1.96*O70,"Yes","No"))</f>
        <v>Yes</v>
      </c>
      <c r="T70" s="66" t="n">
        <f aca="false">IF(D70="","",ROUND(SQRT(((D70+G70)*O70/100)^2+(J70*(D70+G70)*0.08223)^2),0))</f>
        <v>25</v>
      </c>
      <c r="U70" s="32"/>
    </row>
    <row r="71" customFormat="false" ht="15" hidden="false" customHeight="false" outlineLevel="0" collapsed="false">
      <c r="A71" s="32" t="s">
        <v>256</v>
      </c>
      <c r="B71" s="32" t="s">
        <v>258</v>
      </c>
      <c r="C71" s="32" t="s">
        <v>276</v>
      </c>
      <c r="D71" s="66" t="n">
        <v>324</v>
      </c>
      <c r="E71" s="66" t="n">
        <v>256</v>
      </c>
      <c r="F71" s="75" t="n">
        <f aca="false">IF(E71="","",D71-E71)</f>
        <v>68</v>
      </c>
      <c r="G71" s="66" t="n">
        <v>126</v>
      </c>
      <c r="H71" s="66" t="n">
        <v>123</v>
      </c>
      <c r="I71" s="75" t="n">
        <f aca="false">IF(H71="","",G71-H71)</f>
        <v>3</v>
      </c>
      <c r="J71" s="47" t="n">
        <f aca="false">IF(OR(D71="",D71+G71=0),"",D71/(D71+G71))</f>
        <v>0.72</v>
      </c>
      <c r="K71" s="47" t="n">
        <f aca="false">IF(E71="","",E71/(E71+H71))</f>
        <v>0.675461741424802</v>
      </c>
      <c r="L71" s="76" t="n">
        <f aca="false">IF(OR(K71="",J71=""),"",(J71-K71)*100)</f>
        <v>4.45382585751979</v>
      </c>
      <c r="M71" s="36" t="n">
        <v>3.01638965753309</v>
      </c>
      <c r="N71" s="36" t="n">
        <v>1.3257084048539</v>
      </c>
      <c r="O71" s="36" t="n">
        <f aca="false">SQRT(M71^2+N71^2)</f>
        <v>3.29486105029831</v>
      </c>
      <c r="P71" s="47" t="n">
        <f aca="false">IF(J71="","",MAX(0,J71-1.96*O71/100))</f>
        <v>0.655420723414153</v>
      </c>
      <c r="Q71" s="47" t="n">
        <f aca="false">IF(J71="","",MIN(1,J71+1.96*O71/100))</f>
        <v>0.784579276585847</v>
      </c>
      <c r="R71" s="32" t="str">
        <f aca="false">IF(L71="","",IF(ABS(L71)&lt;=O71,"Yes","No"))</f>
        <v>No</v>
      </c>
      <c r="S71" s="32" t="str">
        <f aca="false">IF(L71="","",IF(ABS(L71)&lt;=1.96*O71,"Yes","No"))</f>
        <v>Yes</v>
      </c>
      <c r="T71" s="66" t="n">
        <f aca="false">IF(D71="","",ROUND(SQRT(((D71+G71)*O71/100)^2+(J71*(D71+G71)*0.08223)^2),0))</f>
        <v>30</v>
      </c>
      <c r="U71" s="32"/>
    </row>
    <row r="72" customFormat="false" ht="15" hidden="false" customHeight="false" outlineLevel="0" collapsed="false">
      <c r="A72" s="32" t="s">
        <v>256</v>
      </c>
      <c r="B72" s="32" t="s">
        <v>258</v>
      </c>
      <c r="C72" s="32" t="s">
        <v>277</v>
      </c>
      <c r="D72" s="66" t="n">
        <v>236</v>
      </c>
      <c r="E72" s="66" t="n">
        <v>209</v>
      </c>
      <c r="F72" s="75" t="n">
        <f aca="false">IF(E72="","",D72-E72)</f>
        <v>27</v>
      </c>
      <c r="G72" s="66" t="n">
        <v>99</v>
      </c>
      <c r="H72" s="66" t="n">
        <v>82</v>
      </c>
      <c r="I72" s="75" t="n">
        <f aca="false">IF(H72="","",G72-H72)</f>
        <v>17</v>
      </c>
      <c r="J72" s="47" t="n">
        <f aca="false">IF(OR(D72="",D72+G72=0),"",D72/(D72+G72))</f>
        <v>0.704477611940299</v>
      </c>
      <c r="K72" s="47" t="n">
        <f aca="false">IF(E72="","",E72/(E72+H72))</f>
        <v>0.718213058419244</v>
      </c>
      <c r="L72" s="76" t="n">
        <f aca="false">IF(OR(K72="",J72=""),"",(J72-K72)*100)</f>
        <v>-1.37354464789455</v>
      </c>
      <c r="M72" s="36" t="n">
        <v>3.01638965753309</v>
      </c>
      <c r="N72" s="36" t="n">
        <v>1.3257084048539</v>
      </c>
      <c r="O72" s="36" t="n">
        <f aca="false">SQRT(M72^2+N72^2)</f>
        <v>3.29486105029831</v>
      </c>
      <c r="P72" s="47" t="n">
        <f aca="false">IF(J72="","",MAX(0,J72-1.96*O72/100))</f>
        <v>0.639898335354452</v>
      </c>
      <c r="Q72" s="47" t="n">
        <f aca="false">IF(J72="","",MIN(1,J72+1.96*O72/100))</f>
        <v>0.769056888526145</v>
      </c>
      <c r="R72" s="32" t="str">
        <f aca="false">IF(L72="","",IF(ABS(L72)&lt;=O72,"Yes","No"))</f>
        <v>Yes</v>
      </c>
      <c r="S72" s="32" t="str">
        <f aca="false">IF(L72="","",IF(ABS(L72)&lt;=1.96*O72,"Yes","No"))</f>
        <v>Yes</v>
      </c>
      <c r="T72" s="66" t="n">
        <f aca="false">IF(D72="","",ROUND(SQRT(((D72+G72)*O72/100)^2+(J72*(D72+G72)*0.08223)^2),0))</f>
        <v>22</v>
      </c>
      <c r="U72" s="32"/>
    </row>
    <row r="73" customFormat="false" ht="15" hidden="false" customHeight="false" outlineLevel="0" collapsed="false">
      <c r="A73" s="32" t="s">
        <v>256</v>
      </c>
      <c r="B73" s="32" t="s">
        <v>258</v>
      </c>
      <c r="C73" s="32" t="s">
        <v>278</v>
      </c>
      <c r="D73" s="66" t="n">
        <v>444</v>
      </c>
      <c r="E73" s="66" t="n">
        <v>368</v>
      </c>
      <c r="F73" s="75" t="n">
        <f aca="false">IF(E73="","",D73-E73)</f>
        <v>76</v>
      </c>
      <c r="G73" s="66" t="n">
        <v>190</v>
      </c>
      <c r="H73" s="66" t="n">
        <v>206</v>
      </c>
      <c r="I73" s="75" t="n">
        <f aca="false">IF(H73="","",G73-H73)</f>
        <v>-16</v>
      </c>
      <c r="J73" s="47" t="n">
        <f aca="false">IF(OR(D73="",D73+G73=0),"",D73/(D73+G73))</f>
        <v>0.700315457413249</v>
      </c>
      <c r="K73" s="47" t="n">
        <f aca="false">IF(E73="","",E73/(E73+H73))</f>
        <v>0.641114982578397</v>
      </c>
      <c r="L73" s="76" t="n">
        <f aca="false">IF(OR(K73="",J73=""),"",(J73-K73)*100)</f>
        <v>5.9200474834852</v>
      </c>
      <c r="M73" s="36" t="n">
        <v>1.89580583007288</v>
      </c>
      <c r="N73" s="36" t="n">
        <v>1.3257084048539</v>
      </c>
      <c r="O73" s="36" t="n">
        <f aca="false">SQRT(M73^2+N73^2)</f>
        <v>2.31334876748807</v>
      </c>
      <c r="P73" s="47" t="n">
        <f aca="false">IF(J73="","",MAX(0,J73-1.96*O73/100))</f>
        <v>0.654973821570483</v>
      </c>
      <c r="Q73" s="47" t="n">
        <f aca="false">IF(J73="","",MIN(1,J73+1.96*O73/100))</f>
        <v>0.745657093256015</v>
      </c>
      <c r="R73" s="32" t="str">
        <f aca="false">IF(L73="","",IF(ABS(L73)&lt;=O73,"Yes","No"))</f>
        <v>No</v>
      </c>
      <c r="S73" s="32" t="str">
        <f aca="false">IF(L73="","",IF(ABS(L73)&lt;=1.96*O73,"Yes","No"))</f>
        <v>No</v>
      </c>
      <c r="T73" s="66" t="n">
        <f aca="false">IF(D73="","",ROUND(SQRT(((D73+G73)*O73/100)^2+(J73*(D73+G73)*0.06778)^2),0))</f>
        <v>33</v>
      </c>
      <c r="U73" s="32"/>
    </row>
    <row r="74" customFormat="false" ht="15" hidden="false" customHeight="false" outlineLevel="0" collapsed="false">
      <c r="A74" s="32" t="s">
        <v>256</v>
      </c>
      <c r="B74" s="32" t="s">
        <v>258</v>
      </c>
      <c r="C74" s="32" t="s">
        <v>279</v>
      </c>
      <c r="D74" s="66" t="n">
        <v>486</v>
      </c>
      <c r="E74" s="66" t="n">
        <v>385</v>
      </c>
      <c r="F74" s="75" t="n">
        <f aca="false">IF(E74="","",D74-E74)</f>
        <v>101</v>
      </c>
      <c r="G74" s="66" t="n">
        <v>149</v>
      </c>
      <c r="H74" s="66" t="n">
        <v>168</v>
      </c>
      <c r="I74" s="75" t="n">
        <f aca="false">IF(H74="","",G74-H74)</f>
        <v>-19</v>
      </c>
      <c r="J74" s="47" t="n">
        <f aca="false">IF(OR(D74="",D74+G74=0),"",D74/(D74+G74))</f>
        <v>0.765354330708661</v>
      </c>
      <c r="K74" s="47" t="n">
        <f aca="false">IF(E74="","",E74/(E74+H74))</f>
        <v>0.69620253164557</v>
      </c>
      <c r="L74" s="76" t="n">
        <f aca="false">IF(OR(K74="",J74=""),"",(J74-K74)*100)</f>
        <v>6.91517990630918</v>
      </c>
      <c r="M74" s="36" t="n">
        <v>1.89580583007288</v>
      </c>
      <c r="N74" s="36" t="n">
        <v>1.3257084048539</v>
      </c>
      <c r="O74" s="36" t="n">
        <f aca="false">SQRT(M74^2+N74^2)</f>
        <v>2.31334876748807</v>
      </c>
      <c r="P74" s="47" t="n">
        <f aca="false">IF(J74="","",MAX(0,J74-1.96*O74/100))</f>
        <v>0.720012694865895</v>
      </c>
      <c r="Q74" s="47" t="n">
        <f aca="false">IF(J74="","",MIN(1,J74+1.96*O74/100))</f>
        <v>0.810695966551428</v>
      </c>
      <c r="R74" s="32" t="str">
        <f aca="false">IF(L74="","",IF(ABS(L74)&lt;=O74,"Yes","No"))</f>
        <v>No</v>
      </c>
      <c r="S74" s="32" t="str">
        <f aca="false">IF(L74="","",IF(ABS(L74)&lt;=1.96*O74,"Yes","No"))</f>
        <v>No</v>
      </c>
      <c r="T74" s="66" t="n">
        <f aca="false">IF(D74="","",ROUND(SQRT(((D74+G74)*O74/100)^2+(J74*(D74+G74)*0.06778)^2),0))</f>
        <v>36</v>
      </c>
      <c r="U74" s="32"/>
    </row>
    <row r="75" customFormat="false" ht="15" hidden="false" customHeight="false" outlineLevel="0" collapsed="false">
      <c r="A75" s="32" t="s">
        <v>256</v>
      </c>
      <c r="B75" s="32" t="s">
        <v>258</v>
      </c>
      <c r="C75" s="32" t="s">
        <v>280</v>
      </c>
      <c r="D75" s="66" t="n">
        <v>350</v>
      </c>
      <c r="E75" s="66" t="n">
        <v>308</v>
      </c>
      <c r="F75" s="75" t="n">
        <f aca="false">IF(E75="","",D75-E75)</f>
        <v>42</v>
      </c>
      <c r="G75" s="66" t="n">
        <v>183</v>
      </c>
      <c r="H75" s="66" t="n">
        <v>215</v>
      </c>
      <c r="I75" s="75" t="n">
        <f aca="false">IF(H75="","",G75-H75)</f>
        <v>-32</v>
      </c>
      <c r="J75" s="47" t="n">
        <f aca="false">IF(OR(D75="",D75+G75=0),"",D75/(D75+G75))</f>
        <v>0.656660412757974</v>
      </c>
      <c r="K75" s="47" t="n">
        <f aca="false">IF(E75="","",E75/(E75+H75))</f>
        <v>0.588910133843212</v>
      </c>
      <c r="L75" s="76" t="n">
        <f aca="false">IF(OR(K75="",J75=""),"",(J75-K75)*100)</f>
        <v>6.77502789147615</v>
      </c>
      <c r="M75" s="36" t="n">
        <v>1.89580583007288</v>
      </c>
      <c r="N75" s="36" t="n">
        <v>1.3257084048539</v>
      </c>
      <c r="O75" s="36" t="n">
        <f aca="false">SQRT(M75^2+N75^2)</f>
        <v>2.31334876748807</v>
      </c>
      <c r="P75" s="47" t="n">
        <f aca="false">IF(J75="","",MAX(0,J75-1.96*O75/100))</f>
        <v>0.611318776915208</v>
      </c>
      <c r="Q75" s="47" t="n">
        <f aca="false">IF(J75="","",MIN(1,J75+1.96*O75/100))</f>
        <v>0.70200204860074</v>
      </c>
      <c r="R75" s="32" t="str">
        <f aca="false">IF(L75="","",IF(ABS(L75)&lt;=O75,"Yes","No"))</f>
        <v>No</v>
      </c>
      <c r="S75" s="32" t="str">
        <f aca="false">IF(L75="","",IF(ABS(L75)&lt;=1.96*O75,"Yes","No"))</f>
        <v>No</v>
      </c>
      <c r="T75" s="66" t="n">
        <f aca="false">IF(D75="","",ROUND(SQRT(((D75+G75)*O75/100)^2+(J75*(D75+G75)*0.06778)^2),0))</f>
        <v>27</v>
      </c>
      <c r="U75" s="32"/>
    </row>
    <row r="76" customFormat="false" ht="15" hidden="false" customHeight="false" outlineLevel="0" collapsed="false">
      <c r="A76" s="32" t="s">
        <v>256</v>
      </c>
      <c r="B76" s="32" t="s">
        <v>258</v>
      </c>
      <c r="C76" s="32" t="s">
        <v>281</v>
      </c>
      <c r="D76" s="66" t="n">
        <v>407</v>
      </c>
      <c r="E76" s="66" t="n">
        <v>391</v>
      </c>
      <c r="F76" s="75" t="n">
        <f aca="false">IF(E76="","",D76-E76)</f>
        <v>16</v>
      </c>
      <c r="G76" s="66" t="n">
        <v>210</v>
      </c>
      <c r="H76" s="66" t="n">
        <v>209</v>
      </c>
      <c r="I76" s="75" t="n">
        <f aca="false">IF(H76="","",G76-H76)</f>
        <v>1</v>
      </c>
      <c r="J76" s="47" t="n">
        <f aca="false">IF(OR(D76="",D76+G76=0),"",D76/(D76+G76))</f>
        <v>0.659643435980551</v>
      </c>
      <c r="K76" s="47" t="n">
        <f aca="false">IF(E76="","",E76/(E76+H76))</f>
        <v>0.651666666666667</v>
      </c>
      <c r="L76" s="76" t="n">
        <f aca="false">IF(OR(K76="",J76=""),"",(J76-K76)*100)</f>
        <v>0.797676931388447</v>
      </c>
      <c r="M76" s="36" t="n">
        <v>1.89580583007288</v>
      </c>
      <c r="N76" s="36" t="n">
        <v>1.3257084048539</v>
      </c>
      <c r="O76" s="36" t="n">
        <f aca="false">SQRT(M76^2+N76^2)</f>
        <v>2.31334876748807</v>
      </c>
      <c r="P76" s="47" t="n">
        <f aca="false">IF(J76="","",MAX(0,J76-1.96*O76/100))</f>
        <v>0.614301800137785</v>
      </c>
      <c r="Q76" s="47" t="n">
        <f aca="false">IF(J76="","",MIN(1,J76+1.96*O76/100))</f>
        <v>0.704985071823317</v>
      </c>
      <c r="R76" s="32" t="str">
        <f aca="false">IF(L76="","",IF(ABS(L76)&lt;=O76,"Yes","No"))</f>
        <v>Yes</v>
      </c>
      <c r="S76" s="32" t="str">
        <f aca="false">IF(L76="","",IF(ABS(L76)&lt;=1.96*O76,"Yes","No"))</f>
        <v>Yes</v>
      </c>
      <c r="T76" s="66" t="n">
        <f aca="false">IF(D76="","",ROUND(SQRT(((D76+G76)*O76/100)^2+(J76*(D76+G76)*0.06778)^2),0))</f>
        <v>31</v>
      </c>
      <c r="U76" s="32"/>
    </row>
    <row r="77" customFormat="false" ht="15" hidden="false" customHeight="false" outlineLevel="0" collapsed="false">
      <c r="A77" s="32" t="s">
        <v>256</v>
      </c>
      <c r="B77" s="32" t="s">
        <v>258</v>
      </c>
      <c r="C77" s="32" t="s">
        <v>282</v>
      </c>
      <c r="D77" s="66" t="n">
        <v>496</v>
      </c>
      <c r="E77" s="66" t="n">
        <v>427</v>
      </c>
      <c r="F77" s="75" t="n">
        <f aca="false">IF(E77="","",D77-E77)</f>
        <v>69</v>
      </c>
      <c r="G77" s="66" t="n">
        <v>252</v>
      </c>
      <c r="H77" s="66" t="n">
        <v>242</v>
      </c>
      <c r="I77" s="75" t="n">
        <f aca="false">IF(H77="","",G77-H77)</f>
        <v>10</v>
      </c>
      <c r="J77" s="47" t="n">
        <f aca="false">IF(OR(D77="",D77+G77=0),"",D77/(D77+G77))</f>
        <v>0.663101604278075</v>
      </c>
      <c r="K77" s="47" t="n">
        <f aca="false">IF(E77="","",E77/(E77+H77))</f>
        <v>0.638266068759342</v>
      </c>
      <c r="L77" s="76" t="n">
        <f aca="false">IF(OR(K77="",J77=""),"",(J77-K77)*100)</f>
        <v>2.48355355187325</v>
      </c>
      <c r="M77" s="36" t="n">
        <v>1.89580583007288</v>
      </c>
      <c r="N77" s="36" t="n">
        <v>1.3257084048539</v>
      </c>
      <c r="O77" s="36" t="n">
        <f aca="false">SQRT(M77^2+N77^2)</f>
        <v>2.31334876748807</v>
      </c>
      <c r="P77" s="47" t="n">
        <f aca="false">IF(J77="","",MAX(0,J77-1.96*O77/100))</f>
        <v>0.617759968435309</v>
      </c>
      <c r="Q77" s="47" t="n">
        <f aca="false">IF(J77="","",MIN(1,J77+1.96*O77/100))</f>
        <v>0.708443240120841</v>
      </c>
      <c r="R77" s="32" t="str">
        <f aca="false">IF(L77="","",IF(ABS(L77)&lt;=O77,"Yes","No"))</f>
        <v>No</v>
      </c>
      <c r="S77" s="32" t="str">
        <f aca="false">IF(L77="","",IF(ABS(L77)&lt;=1.96*O77,"Yes","No"))</f>
        <v>Yes</v>
      </c>
      <c r="T77" s="66" t="n">
        <f aca="false">IF(D77="","",ROUND(SQRT(((D77+G77)*O77/100)^2+(J77*(D77+G77)*0.06778)^2),0))</f>
        <v>38</v>
      </c>
      <c r="U77" s="32"/>
    </row>
    <row r="78" customFormat="false" ht="15" hidden="false" customHeight="false" outlineLevel="0" collapsed="false">
      <c r="A78" s="32" t="s">
        <v>256</v>
      </c>
      <c r="B78" s="32" t="s">
        <v>258</v>
      </c>
      <c r="C78" s="32" t="s">
        <v>283</v>
      </c>
      <c r="D78" s="66" t="n">
        <v>351</v>
      </c>
      <c r="E78" s="66" t="n">
        <v>288</v>
      </c>
      <c r="F78" s="75" t="n">
        <f aca="false">IF(E78="","",D78-E78)</f>
        <v>63</v>
      </c>
      <c r="G78" s="66" t="n">
        <v>155</v>
      </c>
      <c r="H78" s="66" t="n">
        <v>176</v>
      </c>
      <c r="I78" s="75" t="n">
        <f aca="false">IF(H78="","",G78-H78)</f>
        <v>-21</v>
      </c>
      <c r="J78" s="47" t="n">
        <f aca="false">IF(OR(D78="",D78+G78=0),"",D78/(D78+G78))</f>
        <v>0.693675889328063</v>
      </c>
      <c r="K78" s="47" t="n">
        <f aca="false">IF(E78="","",E78/(E78+H78))</f>
        <v>0.620689655172414</v>
      </c>
      <c r="L78" s="76" t="n">
        <f aca="false">IF(OR(K78="",J78=""),"",(J78-K78)*100)</f>
        <v>7.29862341556494</v>
      </c>
      <c r="M78" s="36" t="n">
        <v>3.01638965753309</v>
      </c>
      <c r="N78" s="36" t="n">
        <v>1.3257084048539</v>
      </c>
      <c r="O78" s="36" t="n">
        <f aca="false">SQRT(M78^2+N78^2)</f>
        <v>3.29486105029831</v>
      </c>
      <c r="P78" s="47" t="n">
        <f aca="false">IF(J78="","",MAX(0,J78-1.96*O78/100))</f>
        <v>0.629096612742216</v>
      </c>
      <c r="Q78" s="47" t="n">
        <f aca="false">IF(J78="","",MIN(1,J78+1.96*O78/100))</f>
        <v>0.75825516591391</v>
      </c>
      <c r="R78" s="32" t="str">
        <f aca="false">IF(L78="","",IF(ABS(L78)&lt;=O78,"Yes","No"))</f>
        <v>No</v>
      </c>
      <c r="S78" s="32" t="str">
        <f aca="false">IF(L78="","",IF(ABS(L78)&lt;=1.96*O78,"Yes","No"))</f>
        <v>No</v>
      </c>
      <c r="T78" s="66" t="n">
        <f aca="false">IF(D78="","",ROUND(SQRT(((D78+G78)*O78/100)^2+(J78*(D78+G78)*0.08223)^2),0))</f>
        <v>33</v>
      </c>
      <c r="U78" s="32"/>
    </row>
    <row r="79" customFormat="false" ht="15" hidden="false" customHeight="false" outlineLevel="0" collapsed="false">
      <c r="A79" s="32" t="s">
        <v>256</v>
      </c>
      <c r="B79" s="32" t="s">
        <v>258</v>
      </c>
      <c r="C79" s="32" t="s">
        <v>284</v>
      </c>
      <c r="D79" s="66" t="n">
        <v>379</v>
      </c>
      <c r="E79" s="66" t="n">
        <v>283</v>
      </c>
      <c r="F79" s="75" t="n">
        <f aca="false">IF(E79="","",D79-E79)</f>
        <v>96</v>
      </c>
      <c r="G79" s="66" t="n">
        <v>166</v>
      </c>
      <c r="H79" s="66" t="n">
        <v>158</v>
      </c>
      <c r="I79" s="75" t="n">
        <f aca="false">IF(H79="","",G79-H79)</f>
        <v>8</v>
      </c>
      <c r="J79" s="47" t="n">
        <f aca="false">IF(OR(D79="",D79+G79=0),"",D79/(D79+G79))</f>
        <v>0.695412844036697</v>
      </c>
      <c r="K79" s="47" t="n">
        <f aca="false">IF(E79="","",E79/(E79+H79))</f>
        <v>0.64172335600907</v>
      </c>
      <c r="L79" s="76" t="n">
        <f aca="false">IF(OR(K79="",J79=""),"",(J79-K79)*100)</f>
        <v>5.3689488027627</v>
      </c>
      <c r="M79" s="36" t="n">
        <v>1.89580583007288</v>
      </c>
      <c r="N79" s="36" t="n">
        <v>1.3257084048539</v>
      </c>
      <c r="O79" s="36" t="n">
        <f aca="false">SQRT(M79^2+N79^2)</f>
        <v>2.31334876748807</v>
      </c>
      <c r="P79" s="47" t="n">
        <f aca="false">IF(J79="","",MAX(0,J79-1.96*O79/100))</f>
        <v>0.650071208193931</v>
      </c>
      <c r="Q79" s="47" t="n">
        <f aca="false">IF(J79="","",MIN(1,J79+1.96*O79/100))</f>
        <v>0.740754479879463</v>
      </c>
      <c r="R79" s="32" t="str">
        <f aca="false">IF(L79="","",IF(ABS(L79)&lt;=O79,"Yes","No"))</f>
        <v>No</v>
      </c>
      <c r="S79" s="32" t="str">
        <f aca="false">IF(L79="","",IF(ABS(L79)&lt;=1.96*O79,"Yes","No"))</f>
        <v>No</v>
      </c>
      <c r="T79" s="66" t="n">
        <f aca="false">IF(D79="","",ROUND(SQRT(((D79+G79)*O79/100)^2+(J79*(D79+G79)*0.06778)^2),0))</f>
        <v>29</v>
      </c>
      <c r="U79" s="32"/>
    </row>
    <row r="80" customFormat="false" ht="15" hidden="false" customHeight="false" outlineLevel="0" collapsed="false">
      <c r="A80" s="32" t="s">
        <v>256</v>
      </c>
      <c r="B80" s="32" t="s">
        <v>258</v>
      </c>
      <c r="C80" s="32" t="s">
        <v>285</v>
      </c>
      <c r="D80" s="66" t="n">
        <v>541</v>
      </c>
      <c r="E80" s="66" t="n">
        <v>474</v>
      </c>
      <c r="F80" s="75" t="n">
        <f aca="false">IF(E80="","",D80-E80)</f>
        <v>67</v>
      </c>
      <c r="G80" s="66" t="n">
        <v>274</v>
      </c>
      <c r="H80" s="66" t="n">
        <v>300</v>
      </c>
      <c r="I80" s="75" t="n">
        <f aca="false">IF(H80="","",G80-H80)</f>
        <v>-26</v>
      </c>
      <c r="J80" s="47" t="n">
        <f aca="false">IF(OR(D80="",D80+G80=0),"",D80/(D80+G80))</f>
        <v>0.663803680981595</v>
      </c>
      <c r="K80" s="47" t="n">
        <f aca="false">IF(E80="","",E80/(E80+H80))</f>
        <v>0.612403100775194</v>
      </c>
      <c r="L80" s="76" t="n">
        <f aca="false">IF(OR(K80="",J80=""),"",(J80-K80)*100)</f>
        <v>5.14005802064014</v>
      </c>
      <c r="M80" s="36" t="n">
        <v>1.89580583007288</v>
      </c>
      <c r="N80" s="36" t="n">
        <v>1.3257084048539</v>
      </c>
      <c r="O80" s="36" t="n">
        <f aca="false">SQRT(M80^2+N80^2)</f>
        <v>2.31334876748807</v>
      </c>
      <c r="P80" s="47" t="n">
        <f aca="false">IF(J80="","",MAX(0,J80-1.96*O80/100))</f>
        <v>0.618462045138829</v>
      </c>
      <c r="Q80" s="47" t="n">
        <f aca="false">IF(J80="","",MIN(1,J80+1.96*O80/100))</f>
        <v>0.709145316824361</v>
      </c>
      <c r="R80" s="32" t="str">
        <f aca="false">IF(L80="","",IF(ABS(L80)&lt;=O80,"Yes","No"))</f>
        <v>No</v>
      </c>
      <c r="S80" s="32" t="str">
        <f aca="false">IF(L80="","",IF(ABS(L80)&lt;=1.96*O80,"Yes","No"))</f>
        <v>No</v>
      </c>
      <c r="T80" s="66" t="n">
        <f aca="false">IF(D80="","",ROUND(SQRT(((D80+G80)*O80/100)^2+(J80*(D80+G80)*0.06778)^2),0))</f>
        <v>41</v>
      </c>
      <c r="U80" s="32"/>
    </row>
    <row r="81" customFormat="false" ht="15" hidden="false" customHeight="false" outlineLevel="0" collapsed="false">
      <c r="A81" s="32" t="s">
        <v>256</v>
      </c>
      <c r="B81" s="32" t="s">
        <v>258</v>
      </c>
      <c r="C81" s="32" t="s">
        <v>286</v>
      </c>
      <c r="D81" s="66" t="n">
        <v>344</v>
      </c>
      <c r="E81" s="66" t="n">
        <v>346</v>
      </c>
      <c r="F81" s="75" t="n">
        <f aca="false">IF(E81="","",D81-E81)</f>
        <v>-2</v>
      </c>
      <c r="G81" s="66" t="n">
        <v>167</v>
      </c>
      <c r="H81" s="66" t="n">
        <v>146</v>
      </c>
      <c r="I81" s="75" t="n">
        <f aca="false">IF(H81="","",G81-H81)</f>
        <v>21</v>
      </c>
      <c r="J81" s="47" t="n">
        <f aca="false">IF(OR(D81="",D81+G81=0),"",D81/(D81+G81))</f>
        <v>0.673189823874755</v>
      </c>
      <c r="K81" s="47" t="n">
        <f aca="false">IF(E81="","",E81/(E81+H81))</f>
        <v>0.703252032520325</v>
      </c>
      <c r="L81" s="76" t="n">
        <f aca="false">IF(OR(K81="",J81=""),"",(J81-K81)*100)</f>
        <v>-3.00622086455699</v>
      </c>
      <c r="M81" s="36" t="n">
        <v>3.01638965753309</v>
      </c>
      <c r="N81" s="36" t="n">
        <v>1.3257084048539</v>
      </c>
      <c r="O81" s="36" t="n">
        <f aca="false">SQRT(M81^2+N81^2)</f>
        <v>3.29486105029831</v>
      </c>
      <c r="P81" s="47" t="n">
        <f aca="false">IF(J81="","",MAX(0,J81-1.96*O81/100))</f>
        <v>0.608610547288909</v>
      </c>
      <c r="Q81" s="47" t="n">
        <f aca="false">IF(J81="","",MIN(1,J81+1.96*O81/100))</f>
        <v>0.737769100460602</v>
      </c>
      <c r="R81" s="32" t="str">
        <f aca="false">IF(L81="","",IF(ABS(L81)&lt;=O81,"Yes","No"))</f>
        <v>Yes</v>
      </c>
      <c r="S81" s="32" t="str">
        <f aca="false">IF(L81="","",IF(ABS(L81)&lt;=1.96*O81,"Yes","No"))</f>
        <v>Yes</v>
      </c>
      <c r="T81" s="66" t="n">
        <f aca="false">IF(D81="","",ROUND(SQRT(((D81+G81)*O81/100)^2+(J81*(D81+G81)*0.08223)^2),0))</f>
        <v>33</v>
      </c>
      <c r="U81" s="32"/>
    </row>
    <row r="82" customFormat="false" ht="15" hidden="false" customHeight="false" outlineLevel="0" collapsed="false">
      <c r="A82" s="32" t="s">
        <v>256</v>
      </c>
      <c r="B82" s="32" t="s">
        <v>258</v>
      </c>
      <c r="C82" s="32" t="s">
        <v>287</v>
      </c>
      <c r="D82" s="66" t="n">
        <v>384</v>
      </c>
      <c r="E82" s="66" t="n">
        <v>410</v>
      </c>
      <c r="F82" s="75" t="n">
        <f aca="false">IF(E82="","",D82-E82)</f>
        <v>-26</v>
      </c>
      <c r="G82" s="66" t="n">
        <v>220</v>
      </c>
      <c r="H82" s="66" t="n">
        <v>212</v>
      </c>
      <c r="I82" s="75" t="n">
        <f aca="false">IF(H82="","",G82-H82)</f>
        <v>8</v>
      </c>
      <c r="J82" s="47" t="n">
        <f aca="false">IF(OR(D82="",D82+G82=0),"",D82/(D82+G82))</f>
        <v>0.635761589403974</v>
      </c>
      <c r="K82" s="47" t="n">
        <f aca="false">IF(E82="","",E82/(E82+H82))</f>
        <v>0.659163987138264</v>
      </c>
      <c r="L82" s="76" t="n">
        <f aca="false">IF(OR(K82="",J82=""),"",(J82-K82)*100)</f>
        <v>-2.34023977342901</v>
      </c>
      <c r="M82" s="36" t="n">
        <v>1.89580583007288</v>
      </c>
      <c r="N82" s="36" t="n">
        <v>1.3257084048539</v>
      </c>
      <c r="O82" s="36" t="n">
        <f aca="false">SQRT(M82^2+N82^2)</f>
        <v>2.31334876748807</v>
      </c>
      <c r="P82" s="47" t="n">
        <f aca="false">IF(J82="","",MAX(0,J82-1.96*O82/100))</f>
        <v>0.590419953561207</v>
      </c>
      <c r="Q82" s="47" t="n">
        <f aca="false">IF(J82="","",MIN(1,J82+1.96*O82/100))</f>
        <v>0.68110322524674</v>
      </c>
      <c r="R82" s="32" t="str">
        <f aca="false">IF(L82="","",IF(ABS(L82)&lt;=O82,"Yes","No"))</f>
        <v>No</v>
      </c>
      <c r="S82" s="32" t="str">
        <f aca="false">IF(L82="","",IF(ABS(L82)&lt;=1.96*O82,"Yes","No"))</f>
        <v>Yes</v>
      </c>
      <c r="T82" s="66" t="n">
        <f aca="false">IF(D82="","",ROUND(SQRT(((D82+G82)*O82/100)^2+(J82*(D82+G82)*0.06778)^2),0))</f>
        <v>30</v>
      </c>
      <c r="U82" s="32"/>
    </row>
    <row r="83" customFormat="false" ht="15" hidden="false" customHeight="false" outlineLevel="0" collapsed="false">
      <c r="A83" s="32" t="s">
        <v>256</v>
      </c>
      <c r="B83" s="32" t="s">
        <v>258</v>
      </c>
      <c r="C83" s="32" t="s">
        <v>288</v>
      </c>
      <c r="D83" s="66" t="n">
        <v>415</v>
      </c>
      <c r="E83" s="66" t="n">
        <v>446</v>
      </c>
      <c r="F83" s="75" t="n">
        <f aca="false">IF(E83="","",D83-E83)</f>
        <v>-31</v>
      </c>
      <c r="G83" s="66" t="n">
        <v>262</v>
      </c>
      <c r="H83" s="66" t="n">
        <v>239</v>
      </c>
      <c r="I83" s="75" t="n">
        <f aca="false">IF(H83="","",G83-H83)</f>
        <v>23</v>
      </c>
      <c r="J83" s="47" t="n">
        <f aca="false">IF(OR(D83="",D83+G83=0),"",D83/(D83+G83))</f>
        <v>0.612998522895126</v>
      </c>
      <c r="K83" s="47" t="n">
        <f aca="false">IF(E83="","",E83/(E83+H83))</f>
        <v>0.651094890510949</v>
      </c>
      <c r="L83" s="76" t="n">
        <f aca="false">IF(OR(K83="",J83=""),"",(J83-K83)*100)</f>
        <v>-3.80963676158234</v>
      </c>
      <c r="M83" s="36" t="n">
        <v>1.89580583007288</v>
      </c>
      <c r="N83" s="36" t="n">
        <v>1.3257084048539</v>
      </c>
      <c r="O83" s="36" t="n">
        <f aca="false">SQRT(M83^2+N83^2)</f>
        <v>2.31334876748807</v>
      </c>
      <c r="P83" s="47" t="n">
        <f aca="false">IF(J83="","",MAX(0,J83-1.96*O83/100))</f>
        <v>0.567656887052359</v>
      </c>
      <c r="Q83" s="47" t="n">
        <f aca="false">IF(J83="","",MIN(1,J83+1.96*O83/100))</f>
        <v>0.658340158737892</v>
      </c>
      <c r="R83" s="32" t="str">
        <f aca="false">IF(L83="","",IF(ABS(L83)&lt;=O83,"Yes","No"))</f>
        <v>No</v>
      </c>
      <c r="S83" s="32" t="str">
        <f aca="false">IF(L83="","",IF(ABS(L83)&lt;=1.96*O83,"Yes","No"))</f>
        <v>Yes</v>
      </c>
      <c r="T83" s="66" t="n">
        <f aca="false">IF(D83="","",ROUND(SQRT(((D83+G83)*O83/100)^2+(J83*(D83+G83)*0.06778)^2),0))</f>
        <v>32</v>
      </c>
      <c r="U83" s="32"/>
    </row>
    <row r="84" customFormat="false" ht="15" hidden="false" customHeight="false" outlineLevel="0" collapsed="false">
      <c r="A84" s="32" t="s">
        <v>256</v>
      </c>
      <c r="B84" s="32" t="s">
        <v>258</v>
      </c>
      <c r="C84" s="32" t="s">
        <v>289</v>
      </c>
      <c r="D84" s="66" t="n">
        <v>347</v>
      </c>
      <c r="E84" s="66"/>
      <c r="F84" s="75" t="str">
        <f aca="false">IF(E84="","",D84-E84)</f>
        <v/>
      </c>
      <c r="G84" s="66" t="n">
        <v>187</v>
      </c>
      <c r="H84" s="66"/>
      <c r="I84" s="75" t="str">
        <f aca="false">IF(H84="","",G84-H84)</f>
        <v/>
      </c>
      <c r="J84" s="47" t="n">
        <f aca="false">IF(OR(D84="",D84+G84=0),"",D84/(D84+G84))</f>
        <v>0.649812734082397</v>
      </c>
      <c r="K84" s="47" t="str">
        <f aca="false">IF(E84="","",E84/(E84+H84))</f>
        <v/>
      </c>
      <c r="L84" s="76" t="str">
        <f aca="false">IF(OR(K84="",J84=""),"",(J84-K84)*100)</f>
        <v/>
      </c>
      <c r="M84" s="36" t="n">
        <v>1.89580583007288</v>
      </c>
      <c r="N84" s="36" t="n">
        <v>1.3257084048539</v>
      </c>
      <c r="O84" s="36" t="n">
        <f aca="false">SQRT(M84^2+N84^2)</f>
        <v>2.31334876748807</v>
      </c>
      <c r="P84" s="47" t="n">
        <f aca="false">IF(J84="","",MAX(0,J84-1.96*O84/100))</f>
        <v>0.604471098239631</v>
      </c>
      <c r="Q84" s="47" t="n">
        <f aca="false">IF(J84="","",MIN(1,J84+1.96*O84/100))</f>
        <v>0.695154369925163</v>
      </c>
      <c r="R84" s="32" t="str">
        <f aca="false">IF(L84="","",IF(ABS(L84)&lt;=O84,"Yes","No"))</f>
        <v/>
      </c>
      <c r="S84" s="32" t="str">
        <f aca="false">IF(L84="","",IF(ABS(L84)&lt;=1.96*O84,"Yes","No"))</f>
        <v/>
      </c>
      <c r="T84" s="66" t="n">
        <f aca="false">IF(D84="","",ROUND(SQRT(((D84+G84)*O84/100)^2+(J84*(D84+G84)*0.06778)^2),0))</f>
        <v>27</v>
      </c>
      <c r="U84" s="32" t="s">
        <v>801</v>
      </c>
    </row>
    <row r="85" customFormat="false" ht="15" hidden="false" customHeight="false" outlineLevel="0" collapsed="false">
      <c r="A85" s="32" t="s">
        <v>256</v>
      </c>
      <c r="B85" s="32" t="s">
        <v>258</v>
      </c>
      <c r="C85" s="32" t="s">
        <v>291</v>
      </c>
      <c r="D85" s="66" t="n">
        <v>726</v>
      </c>
      <c r="E85" s="66"/>
      <c r="F85" s="75" t="str">
        <f aca="false">IF(E85="","",D85-E85)</f>
        <v/>
      </c>
      <c r="G85" s="66" t="n">
        <v>429</v>
      </c>
      <c r="H85" s="66"/>
      <c r="I85" s="75" t="str">
        <f aca="false">IF(H85="","",G85-H85)</f>
        <v/>
      </c>
      <c r="J85" s="47" t="n">
        <f aca="false">IF(OR(D85="",D85+G85=0),"",D85/(D85+G85))</f>
        <v>0.628571428571429</v>
      </c>
      <c r="K85" s="47" t="str">
        <f aca="false">IF(E85="","",E85/(E85+H85))</f>
        <v/>
      </c>
      <c r="L85" s="76" t="str">
        <f aca="false">IF(OR(K85="",J85=""),"",(J85-K85)*100)</f>
        <v/>
      </c>
      <c r="M85" s="36" t="n">
        <v>1.66017416207198</v>
      </c>
      <c r="N85" s="36" t="n">
        <v>1.3257084048539</v>
      </c>
      <c r="O85" s="36" t="n">
        <f aca="false">SQRT(M85^2+N85^2)</f>
        <v>2.12454254443437</v>
      </c>
      <c r="P85" s="47" t="n">
        <f aca="false">IF(J85="","",MAX(0,J85-1.96*O85/100))</f>
        <v>0.586930394700515</v>
      </c>
      <c r="Q85" s="47" t="n">
        <f aca="false">IF(J85="","",MIN(1,J85+1.96*O85/100))</f>
        <v>0.670212462442342</v>
      </c>
      <c r="R85" s="32" t="str">
        <f aca="false">IF(L85="","",IF(ABS(L85)&lt;=O85,"Yes","No"))</f>
        <v/>
      </c>
      <c r="S85" s="32" t="str">
        <f aca="false">IF(L85="","",IF(ABS(L85)&lt;=1.96*O85,"Yes","No"))</f>
        <v/>
      </c>
      <c r="T85" s="66" t="n">
        <f aca="false">IF(D85="","",ROUND(SQRT(((D85+G85)*O85/100)^2+(J85*(D85+G85)*0.05273)^2),0))</f>
        <v>45</v>
      </c>
      <c r="U85" s="32" t="s">
        <v>801</v>
      </c>
    </row>
    <row r="86" customFormat="false" ht="15" hidden="false" customHeight="false" outlineLevel="0" collapsed="false">
      <c r="A86" s="32" t="s">
        <v>256</v>
      </c>
      <c r="B86" s="32" t="s">
        <v>258</v>
      </c>
      <c r="C86" s="32" t="s">
        <v>293</v>
      </c>
      <c r="D86" s="66" t="n">
        <v>387</v>
      </c>
      <c r="E86" s="66" t="n">
        <v>410</v>
      </c>
      <c r="F86" s="75" t="n">
        <f aca="false">IF(E86="","",D86-E86)</f>
        <v>-23</v>
      </c>
      <c r="G86" s="66" t="n">
        <v>179</v>
      </c>
      <c r="H86" s="66" t="n">
        <v>165</v>
      </c>
      <c r="I86" s="75" t="n">
        <f aca="false">IF(H86="","",G86-H86)</f>
        <v>14</v>
      </c>
      <c r="J86" s="47" t="n">
        <f aca="false">IF(OR(D86="",D86+G86=0),"",D86/(D86+G86))</f>
        <v>0.683745583038869</v>
      </c>
      <c r="K86" s="47" t="n">
        <f aca="false">IF(E86="","",E86/(E86+H86))</f>
        <v>0.71304347826087</v>
      </c>
      <c r="L86" s="76" t="n">
        <f aca="false">IF(OR(K86="",J86=""),"",(J86-K86)*100)</f>
        <v>-2.92978952220003</v>
      </c>
      <c r="M86" s="36" t="n">
        <v>1.89580583007288</v>
      </c>
      <c r="N86" s="36" t="n">
        <v>1.3257084048539</v>
      </c>
      <c r="O86" s="36" t="n">
        <f aca="false">SQRT(M86^2+N86^2)</f>
        <v>2.31334876748807</v>
      </c>
      <c r="P86" s="47" t="n">
        <f aca="false">IF(J86="","",MAX(0,J86-1.96*O86/100))</f>
        <v>0.638403947196103</v>
      </c>
      <c r="Q86" s="47" t="n">
        <f aca="false">IF(J86="","",MIN(1,J86+1.96*O86/100))</f>
        <v>0.729087218881635</v>
      </c>
      <c r="R86" s="32" t="str">
        <f aca="false">IF(L86="","",IF(ABS(L86)&lt;=O86,"Yes","No"))</f>
        <v>No</v>
      </c>
      <c r="S86" s="32" t="str">
        <f aca="false">IF(L86="","",IF(ABS(L86)&lt;=1.96*O86,"Yes","No"))</f>
        <v>Yes</v>
      </c>
      <c r="T86" s="66" t="n">
        <f aca="false">IF(D86="","",ROUND(SQRT(((D86+G86)*O86/100)^2+(J86*(D86+G86)*0.06778)^2),0))</f>
        <v>29</v>
      </c>
      <c r="U86" s="32"/>
    </row>
    <row r="87" customFormat="false" ht="15" hidden="false" customHeight="false" outlineLevel="0" collapsed="false">
      <c r="A87" s="32" t="s">
        <v>256</v>
      </c>
      <c r="B87" s="32" t="s">
        <v>258</v>
      </c>
      <c r="C87" s="32" t="s">
        <v>294</v>
      </c>
      <c r="D87" s="66" t="n">
        <v>457</v>
      </c>
      <c r="E87" s="66" t="n">
        <v>483</v>
      </c>
      <c r="F87" s="75" t="n">
        <f aca="false">IF(E87="","",D87-E87)</f>
        <v>-26</v>
      </c>
      <c r="G87" s="66" t="n">
        <v>278</v>
      </c>
      <c r="H87" s="66" t="n">
        <v>278</v>
      </c>
      <c r="I87" s="75" t="n">
        <f aca="false">IF(H87="","",G87-H87)</f>
        <v>0</v>
      </c>
      <c r="J87" s="47" t="n">
        <f aca="false">IF(OR(D87="",D87+G87=0),"",D87/(D87+G87))</f>
        <v>0.621768707482993</v>
      </c>
      <c r="K87" s="47" t="n">
        <f aca="false">IF(E87="","",E87/(E87+H87))</f>
        <v>0.634691195795007</v>
      </c>
      <c r="L87" s="76" t="n">
        <f aca="false">IF(OR(K87="",J87=""),"",(J87-K87)*100)</f>
        <v>-1.29224883120134</v>
      </c>
      <c r="M87" s="36" t="n">
        <v>1.89580583007288</v>
      </c>
      <c r="N87" s="36" t="n">
        <v>1.3257084048539</v>
      </c>
      <c r="O87" s="36" t="n">
        <f aca="false">SQRT(M87^2+N87^2)</f>
        <v>2.31334876748807</v>
      </c>
      <c r="P87" s="47" t="n">
        <f aca="false">IF(J87="","",MAX(0,J87-1.96*O87/100))</f>
        <v>0.576427071640227</v>
      </c>
      <c r="Q87" s="47" t="n">
        <f aca="false">IF(J87="","",MIN(1,J87+1.96*O87/100))</f>
        <v>0.667110343325759</v>
      </c>
      <c r="R87" s="32" t="str">
        <f aca="false">IF(L87="","",IF(ABS(L87)&lt;=O87,"Yes","No"))</f>
        <v>Yes</v>
      </c>
      <c r="S87" s="32" t="str">
        <f aca="false">IF(L87="","",IF(ABS(L87)&lt;=1.96*O87,"Yes","No"))</f>
        <v>Yes</v>
      </c>
      <c r="T87" s="66" t="n">
        <f aca="false">IF(D87="","",ROUND(SQRT(((D87+G87)*O87/100)^2+(J87*(D87+G87)*0.06778)^2),0))</f>
        <v>35</v>
      </c>
      <c r="U87" s="32"/>
    </row>
    <row r="88" customFormat="false" ht="15" hidden="false" customHeight="false" outlineLevel="0" collapsed="false">
      <c r="A88" s="32" t="s">
        <v>256</v>
      </c>
      <c r="B88" s="32" t="s">
        <v>258</v>
      </c>
      <c r="C88" s="32" t="s">
        <v>295</v>
      </c>
      <c r="D88" s="66" t="n">
        <v>13</v>
      </c>
      <c r="E88" s="66"/>
      <c r="F88" s="75" t="str">
        <f aca="false">IF(E88="","",D88-E88)</f>
        <v/>
      </c>
      <c r="G88" s="66" t="n">
        <v>7</v>
      </c>
      <c r="H88" s="66"/>
      <c r="I88" s="75" t="str">
        <f aca="false">IF(H88="","",G88-H88)</f>
        <v/>
      </c>
      <c r="J88" s="47" t="n">
        <f aca="false">IF(OR(D88="",D88+G88=0),"",D88/(D88+G88))</f>
        <v>0.65</v>
      </c>
      <c r="K88" s="47" t="str">
        <f aca="false">IF(E88="","",E88/(E88+H88))</f>
        <v/>
      </c>
      <c r="L88" s="76" t="str">
        <f aca="false">IF(OR(K88="",J88=""),"",(J88-K88)*100)</f>
        <v/>
      </c>
      <c r="M88" s="36" t="n">
        <v>3.01638965753309</v>
      </c>
      <c r="N88" s="36" t="n">
        <v>1.3257084048539</v>
      </c>
      <c r="O88" s="36" t="n">
        <f aca="false">SQRT(M88^2+N88^2)</f>
        <v>3.29486105029831</v>
      </c>
      <c r="P88" s="47" t="n">
        <f aca="false">IF(J88="","",MAX(0,J88-1.96*O88/100))</f>
        <v>0.585420723414153</v>
      </c>
      <c r="Q88" s="47" t="n">
        <f aca="false">IF(J88="","",MIN(1,J88+1.96*O88/100))</f>
        <v>0.714579276585847</v>
      </c>
      <c r="R88" s="32" t="str">
        <f aca="false">IF(L88="","",IF(ABS(L88)&lt;=O88,"Yes","No"))</f>
        <v/>
      </c>
      <c r="S88" s="32" t="str">
        <f aca="false">IF(L88="","",IF(ABS(L88)&lt;=1.96*O88,"Yes","No"))</f>
        <v/>
      </c>
      <c r="T88" s="66" t="n">
        <f aca="false">IF(D88="","",ROUND(SQRT(((D88+G88)*O88/100)^2+(J88*(D88+G88)*0.08223)^2),0))</f>
        <v>1</v>
      </c>
      <c r="U88" s="32" t="s">
        <v>801</v>
      </c>
    </row>
    <row r="89" customFormat="false" ht="15" hidden="false" customHeight="false" outlineLevel="0" collapsed="false">
      <c r="A89" s="32" t="s">
        <v>256</v>
      </c>
      <c r="B89" s="32" t="s">
        <v>258</v>
      </c>
      <c r="C89" s="32" t="s">
        <v>296</v>
      </c>
      <c r="D89" s="66" t="n">
        <v>259</v>
      </c>
      <c r="E89" s="66" t="n">
        <v>212</v>
      </c>
      <c r="F89" s="75" t="n">
        <f aca="false">IF(E89="","",D89-E89)</f>
        <v>47</v>
      </c>
      <c r="G89" s="66" t="n">
        <v>136</v>
      </c>
      <c r="H89" s="66" t="n">
        <v>155</v>
      </c>
      <c r="I89" s="75" t="n">
        <f aca="false">IF(H89="","",G89-H89)</f>
        <v>-19</v>
      </c>
      <c r="J89" s="47" t="n">
        <f aca="false">IF(OR(D89="",D89+G89=0),"",D89/(D89+G89))</f>
        <v>0.655696202531646</v>
      </c>
      <c r="K89" s="47" t="n">
        <f aca="false">IF(E89="","",E89/(E89+H89))</f>
        <v>0.577656675749319</v>
      </c>
      <c r="L89" s="76" t="n">
        <f aca="false">IF(OR(K89="",J89=""),"",(J89-K89)*100)</f>
        <v>7.80395267823268</v>
      </c>
      <c r="M89" s="36" t="n">
        <v>3.01638965753309</v>
      </c>
      <c r="N89" s="36" t="n">
        <v>1.3257084048539</v>
      </c>
      <c r="O89" s="36" t="n">
        <f aca="false">SQRT(M89^2+N89^2)</f>
        <v>3.29486105029831</v>
      </c>
      <c r="P89" s="47" t="n">
        <f aca="false">IF(J89="","",MAX(0,J89-1.96*O89/100))</f>
        <v>0.591116925945799</v>
      </c>
      <c r="Q89" s="47" t="n">
        <f aca="false">IF(J89="","",MIN(1,J89+1.96*O89/100))</f>
        <v>0.720275479117493</v>
      </c>
      <c r="R89" s="32" t="str">
        <f aca="false">IF(L89="","",IF(ABS(L89)&lt;=O89,"Yes","No"))</f>
        <v>No</v>
      </c>
      <c r="S89" s="32" t="str">
        <f aca="false">IF(L89="","",IF(ABS(L89)&lt;=1.96*O89,"Yes","No"))</f>
        <v>No</v>
      </c>
      <c r="T89" s="66" t="n">
        <f aca="false">IF(D89="","",ROUND(SQRT(((D89+G89)*O89/100)^2+(J89*(D89+G89)*0.08223)^2),0))</f>
        <v>25</v>
      </c>
      <c r="U89" s="32"/>
    </row>
    <row r="90" customFormat="false" ht="15" hidden="false" customHeight="false" outlineLevel="0" collapsed="false">
      <c r="A90" s="32" t="s">
        <v>256</v>
      </c>
      <c r="B90" s="32" t="s">
        <v>258</v>
      </c>
      <c r="C90" s="32" t="s">
        <v>297</v>
      </c>
      <c r="D90" s="66" t="n">
        <v>469</v>
      </c>
      <c r="E90" s="66" t="n">
        <v>384</v>
      </c>
      <c r="F90" s="75" t="n">
        <f aca="false">IF(E90="","",D90-E90)</f>
        <v>85</v>
      </c>
      <c r="G90" s="66" t="n">
        <v>169</v>
      </c>
      <c r="H90" s="66" t="n">
        <v>166</v>
      </c>
      <c r="I90" s="75" t="n">
        <f aca="false">IF(H90="","",G90-H90)</f>
        <v>3</v>
      </c>
      <c r="J90" s="47" t="n">
        <f aca="false">IF(OR(D90="",D90+G90=0),"",D90/(D90+G90))</f>
        <v>0.735109717868339</v>
      </c>
      <c r="K90" s="47" t="n">
        <f aca="false">IF(E90="","",E90/(E90+H90))</f>
        <v>0.698181818181818</v>
      </c>
      <c r="L90" s="76" t="n">
        <f aca="false">IF(OR(K90="",J90=""),"",(J90-K90)*100)</f>
        <v>3.69278996865203</v>
      </c>
      <c r="M90" s="36" t="n">
        <v>1.89580583007288</v>
      </c>
      <c r="N90" s="36" t="n">
        <v>1.3257084048539</v>
      </c>
      <c r="O90" s="36" t="n">
        <f aca="false">SQRT(M90^2+N90^2)</f>
        <v>2.31334876748807</v>
      </c>
      <c r="P90" s="47" t="n">
        <f aca="false">IF(J90="","",MAX(0,J90-1.96*O90/100))</f>
        <v>0.689768082025572</v>
      </c>
      <c r="Q90" s="47" t="n">
        <f aca="false">IF(J90="","",MIN(1,J90+1.96*O90/100))</f>
        <v>0.780451353711105</v>
      </c>
      <c r="R90" s="32" t="str">
        <f aca="false">IF(L90="","",IF(ABS(L90)&lt;=O90,"Yes","No"))</f>
        <v>No</v>
      </c>
      <c r="S90" s="32" t="str">
        <f aca="false">IF(L90="","",IF(ABS(L90)&lt;=1.96*O90,"Yes","No"))</f>
        <v>Yes</v>
      </c>
      <c r="T90" s="66" t="n">
        <f aca="false">IF(D90="","",ROUND(SQRT(((D90+G90)*O90/100)^2+(J90*(D90+G90)*0.06778)^2),0))</f>
        <v>35</v>
      </c>
      <c r="U90" s="32"/>
    </row>
    <row r="91" customFormat="false" ht="15" hidden="false" customHeight="false" outlineLevel="0" collapsed="false">
      <c r="A91" s="32" t="s">
        <v>256</v>
      </c>
      <c r="B91" s="32" t="s">
        <v>258</v>
      </c>
      <c r="C91" s="32" t="s">
        <v>298</v>
      </c>
      <c r="D91" s="66" t="n">
        <v>257</v>
      </c>
      <c r="E91" s="66" t="n">
        <v>254</v>
      </c>
      <c r="F91" s="75" t="n">
        <f aca="false">IF(E91="","",D91-E91)</f>
        <v>3</v>
      </c>
      <c r="G91" s="66" t="n">
        <v>169</v>
      </c>
      <c r="H91" s="66" t="n">
        <v>167</v>
      </c>
      <c r="I91" s="75" t="n">
        <f aca="false">IF(H91="","",G91-H91)</f>
        <v>2</v>
      </c>
      <c r="J91" s="47" t="n">
        <f aca="false">IF(OR(D91="",D91+G91=0),"",D91/(D91+G91))</f>
        <v>0.603286384976526</v>
      </c>
      <c r="K91" s="47" t="n">
        <f aca="false">IF(E91="","",E91/(E91+H91))</f>
        <v>0.60332541567696</v>
      </c>
      <c r="L91" s="76" t="n">
        <f aca="false">IF(OR(K91="",J91=""),"",(J91-K91)*100)</f>
        <v>-0.0039030700433762</v>
      </c>
      <c r="M91" s="36" t="n">
        <v>3.01638965753309</v>
      </c>
      <c r="N91" s="36" t="n">
        <v>1.3257084048539</v>
      </c>
      <c r="O91" s="36" t="n">
        <f aca="false">SQRT(M91^2+N91^2)</f>
        <v>3.29486105029831</v>
      </c>
      <c r="P91" s="47" t="n">
        <f aca="false">IF(J91="","",MAX(0,J91-1.96*O91/100))</f>
        <v>0.538707108390679</v>
      </c>
      <c r="Q91" s="47" t="n">
        <f aca="false">IF(J91="","",MIN(1,J91+1.96*O91/100))</f>
        <v>0.667865661562373</v>
      </c>
      <c r="R91" s="32" t="str">
        <f aca="false">IF(L91="","",IF(ABS(L91)&lt;=O91,"Yes","No"))</f>
        <v>Yes</v>
      </c>
      <c r="S91" s="32" t="str">
        <f aca="false">IF(L91="","",IF(ABS(L91)&lt;=1.96*O91,"Yes","No"))</f>
        <v>Yes</v>
      </c>
      <c r="T91" s="66" t="n">
        <f aca="false">IF(D91="","",ROUND(SQRT(((D91+G91)*O91/100)^2+(J91*(D91+G91)*0.08223)^2),0))</f>
        <v>25</v>
      </c>
      <c r="U91" s="32"/>
    </row>
    <row r="92" customFormat="false" ht="15" hidden="false" customHeight="false" outlineLevel="0" collapsed="false">
      <c r="A92" s="32" t="s">
        <v>256</v>
      </c>
      <c r="B92" s="32" t="s">
        <v>258</v>
      </c>
      <c r="C92" s="32" t="s">
        <v>299</v>
      </c>
      <c r="D92" s="66" t="n">
        <v>285</v>
      </c>
      <c r="E92" s="66" t="n">
        <v>265</v>
      </c>
      <c r="F92" s="75" t="n">
        <f aca="false">IF(E92="","",D92-E92)</f>
        <v>20</v>
      </c>
      <c r="G92" s="66" t="n">
        <v>122</v>
      </c>
      <c r="H92" s="66" t="n">
        <v>121</v>
      </c>
      <c r="I92" s="75" t="n">
        <f aca="false">IF(H92="","",G92-H92)</f>
        <v>1</v>
      </c>
      <c r="J92" s="47" t="n">
        <f aca="false">IF(OR(D92="",D92+G92=0),"",D92/(D92+G92))</f>
        <v>0.7002457002457</v>
      </c>
      <c r="K92" s="47" t="n">
        <f aca="false">IF(E92="","",E92/(E92+H92))</f>
        <v>0.686528497409326</v>
      </c>
      <c r="L92" s="76" t="n">
        <f aca="false">IF(OR(K92="",J92=""),"",(J92-K92)*100)</f>
        <v>1.37172028363738</v>
      </c>
      <c r="M92" s="36" t="n">
        <v>3.01638965753309</v>
      </c>
      <c r="N92" s="36" t="n">
        <v>1.3257084048539</v>
      </c>
      <c r="O92" s="36" t="n">
        <f aca="false">SQRT(M92^2+N92^2)</f>
        <v>3.29486105029831</v>
      </c>
      <c r="P92" s="47" t="n">
        <f aca="false">IF(J92="","",MAX(0,J92-1.96*O92/100))</f>
        <v>0.635666423659853</v>
      </c>
      <c r="Q92" s="47" t="n">
        <f aca="false">IF(J92="","",MIN(1,J92+1.96*O92/100))</f>
        <v>0.764824976831547</v>
      </c>
      <c r="R92" s="32" t="str">
        <f aca="false">IF(L92="","",IF(ABS(L92)&lt;=O92,"Yes","No"))</f>
        <v>Yes</v>
      </c>
      <c r="S92" s="32" t="str">
        <f aca="false">IF(L92="","",IF(ABS(L92)&lt;=1.96*O92,"Yes","No"))</f>
        <v>Yes</v>
      </c>
      <c r="T92" s="66" t="n">
        <f aca="false">IF(D92="","",ROUND(SQRT(((D92+G92)*O92/100)^2+(J92*(D92+G92)*0.08223)^2),0))</f>
        <v>27</v>
      </c>
      <c r="U92" s="32"/>
    </row>
    <row r="93" customFormat="false" ht="15" hidden="false" customHeight="false" outlineLevel="0" collapsed="false">
      <c r="A93" s="32" t="s">
        <v>256</v>
      </c>
      <c r="B93" s="32" t="s">
        <v>258</v>
      </c>
      <c r="C93" s="32" t="s">
        <v>300</v>
      </c>
      <c r="D93" s="66" t="n">
        <v>201</v>
      </c>
      <c r="E93" s="66" t="n">
        <v>351</v>
      </c>
      <c r="F93" s="75" t="n">
        <f aca="false">IF(E93="","",D93-E93)</f>
        <v>-150</v>
      </c>
      <c r="G93" s="66" t="n">
        <v>134</v>
      </c>
      <c r="H93" s="66" t="n">
        <v>253</v>
      </c>
      <c r="I93" s="75" t="n">
        <f aca="false">IF(H93="","",G93-H93)</f>
        <v>-119</v>
      </c>
      <c r="J93" s="47" t="n">
        <f aca="false">IF(OR(D93="",D93+G93=0),"",D93/(D93+G93))</f>
        <v>0.6</v>
      </c>
      <c r="K93" s="47" t="n">
        <f aca="false">IF(E93="","",E93/(E93+H93))</f>
        <v>0.58112582781457</v>
      </c>
      <c r="L93" s="76" t="n">
        <f aca="false">IF(OR(K93="",J93=""),"",(J93-K93)*100)</f>
        <v>1.88741721854304</v>
      </c>
      <c r="M93" s="36" t="n">
        <v>3.01638965753309</v>
      </c>
      <c r="N93" s="36" t="n">
        <v>1.3257084048539</v>
      </c>
      <c r="O93" s="36" t="n">
        <f aca="false">SQRT(M93^2+N93^2)</f>
        <v>3.29486105029831</v>
      </c>
      <c r="P93" s="47" t="n">
        <f aca="false">IF(J93="","",MAX(0,J93-1.96*O93/100))</f>
        <v>0.535420723414153</v>
      </c>
      <c r="Q93" s="47" t="n">
        <f aca="false">IF(J93="","",MIN(1,J93+1.96*O93/100))</f>
        <v>0.664579276585847</v>
      </c>
      <c r="R93" s="32" t="str">
        <f aca="false">IF(L93="","",IF(ABS(L93)&lt;=O93,"Yes","No"))</f>
        <v>Yes</v>
      </c>
      <c r="S93" s="32" t="str">
        <f aca="false">IF(L93="","",IF(ABS(L93)&lt;=1.96*O93,"Yes","No"))</f>
        <v>Yes</v>
      </c>
      <c r="T93" s="66" t="n">
        <f aca="false">IF(D93="","",ROUND(SQRT(((D93+G93)*O93/100)^2+(J93*(D93+G93)*0.08223)^2),0))</f>
        <v>20</v>
      </c>
      <c r="U93" s="32"/>
    </row>
    <row r="94" customFormat="false" ht="15" hidden="false" customHeight="false" outlineLevel="0" collapsed="false">
      <c r="A94" s="32" t="s">
        <v>256</v>
      </c>
      <c r="B94" s="32" t="s">
        <v>258</v>
      </c>
      <c r="C94" s="32" t="s">
        <v>301</v>
      </c>
      <c r="D94" s="66" t="n">
        <v>2</v>
      </c>
      <c r="E94" s="66"/>
      <c r="F94" s="75" t="str">
        <f aca="false">IF(E94="","",D94-E94)</f>
        <v/>
      </c>
      <c r="G94" s="66" t="n">
        <v>1</v>
      </c>
      <c r="H94" s="66"/>
      <c r="I94" s="75" t="str">
        <f aca="false">IF(H94="","",G94-H94)</f>
        <v/>
      </c>
      <c r="J94" s="47" t="n">
        <f aca="false">IF(OR(D94="",D94+G94=0),"",D94/(D94+G94))</f>
        <v>0.666666666666667</v>
      </c>
      <c r="K94" s="47" t="str">
        <f aca="false">IF(E94="","",E94/(E94+H94))</f>
        <v/>
      </c>
      <c r="L94" s="76" t="str">
        <f aca="false">IF(OR(K94="",J94=""),"",(J94-K94)*100)</f>
        <v/>
      </c>
      <c r="M94" s="36" t="n">
        <v>3.01638965753309</v>
      </c>
      <c r="N94" s="36" t="n">
        <v>1.3257084048539</v>
      </c>
      <c r="O94" s="36" t="n">
        <f aca="false">SQRT(M94^2+N94^2)</f>
        <v>3.29486105029831</v>
      </c>
      <c r="P94" s="47" t="n">
        <f aca="false">IF(J94="","",MAX(0,J94-1.96*O94/100))</f>
        <v>0.60208739008082</v>
      </c>
      <c r="Q94" s="47" t="n">
        <f aca="false">IF(J94="","",MIN(1,J94+1.96*O94/100))</f>
        <v>0.731245943252514</v>
      </c>
      <c r="R94" s="32" t="str">
        <f aca="false">IF(L94="","",IF(ABS(L94)&lt;=O94,"Yes","No"))</f>
        <v/>
      </c>
      <c r="S94" s="32" t="str">
        <f aca="false">IF(L94="","",IF(ABS(L94)&lt;=1.96*O94,"Yes","No"))</f>
        <v/>
      </c>
      <c r="T94" s="66" t="n">
        <f aca="false">IF(D94="","",ROUND(SQRT(((D94+G94)*O94/100)^2+(J94*(D94+G94)*0.08223)^2),0))</f>
        <v>0</v>
      </c>
      <c r="U94" s="32" t="s">
        <v>801</v>
      </c>
    </row>
    <row r="95" customFormat="false" ht="15" hidden="false" customHeight="false" outlineLevel="0" collapsed="false">
      <c r="A95" s="32" t="s">
        <v>256</v>
      </c>
      <c r="B95" s="32" t="s">
        <v>258</v>
      </c>
      <c r="C95" s="32" t="s">
        <v>302</v>
      </c>
      <c r="D95" s="66" t="n">
        <v>600</v>
      </c>
      <c r="E95" s="66" t="n">
        <v>493</v>
      </c>
      <c r="F95" s="75" t="n">
        <f aca="false">IF(E95="","",D95-E95)</f>
        <v>107</v>
      </c>
      <c r="G95" s="66" t="n">
        <v>269</v>
      </c>
      <c r="H95" s="66" t="n">
        <v>277</v>
      </c>
      <c r="I95" s="75" t="n">
        <f aca="false">IF(H95="","",G95-H95)</f>
        <v>-8</v>
      </c>
      <c r="J95" s="47" t="n">
        <f aca="false">IF(OR(D95="",D95+G95=0),"",D95/(D95+G95))</f>
        <v>0.690448791714615</v>
      </c>
      <c r="K95" s="47" t="n">
        <f aca="false">IF(E95="","",E95/(E95+H95))</f>
        <v>0.64025974025974</v>
      </c>
      <c r="L95" s="76" t="n">
        <f aca="false">IF(OR(K95="",J95=""),"",(J95-K95)*100)</f>
        <v>5.01890514548742</v>
      </c>
      <c r="M95" s="36" t="n">
        <v>1.66017416207198</v>
      </c>
      <c r="N95" s="36" t="n">
        <v>1.3257084048539</v>
      </c>
      <c r="O95" s="36" t="n">
        <f aca="false">SQRT(M95^2+N95^2)</f>
        <v>2.12454254443437</v>
      </c>
      <c r="P95" s="47" t="n">
        <f aca="false">IF(J95="","",MAX(0,J95-1.96*O95/100))</f>
        <v>0.648807757843701</v>
      </c>
      <c r="Q95" s="47" t="n">
        <f aca="false">IF(J95="","",MIN(1,J95+1.96*O95/100))</f>
        <v>0.732089825585528</v>
      </c>
      <c r="R95" s="32" t="str">
        <f aca="false">IF(L95="","",IF(ABS(L95)&lt;=O95,"Yes","No"))</f>
        <v>No</v>
      </c>
      <c r="S95" s="32" t="str">
        <f aca="false">IF(L95="","",IF(ABS(L95)&lt;=1.96*O95,"Yes","No"))</f>
        <v>No</v>
      </c>
      <c r="T95" s="66" t="n">
        <f aca="false">IF(D95="","",ROUND(SQRT(((D95+G95)*O95/100)^2+(J95*(D95+G95)*0.05273)^2),0))</f>
        <v>37</v>
      </c>
      <c r="U95" s="32"/>
    </row>
    <row r="96" customFormat="false" ht="15" hidden="false" customHeight="false" outlineLevel="0" collapsed="false">
      <c r="A96" s="32" t="s">
        <v>256</v>
      </c>
      <c r="B96" s="32" t="s">
        <v>258</v>
      </c>
      <c r="C96" s="32" t="s">
        <v>303</v>
      </c>
      <c r="D96" s="66" t="n">
        <v>305</v>
      </c>
      <c r="E96" s="66" t="n">
        <v>240</v>
      </c>
      <c r="F96" s="75" t="n">
        <f aca="false">IF(E96="","",D96-E96)</f>
        <v>65</v>
      </c>
      <c r="G96" s="66" t="n">
        <v>69</v>
      </c>
      <c r="H96" s="66" t="n">
        <v>63</v>
      </c>
      <c r="I96" s="75" t="n">
        <f aca="false">IF(H96="","",G96-H96)</f>
        <v>6</v>
      </c>
      <c r="J96" s="47" t="n">
        <f aca="false">IF(OR(D96="",D96+G96=0),"",D96/(D96+G96))</f>
        <v>0.815508021390374</v>
      </c>
      <c r="K96" s="47" t="n">
        <f aca="false">IF(E96="","",E96/(E96+H96))</f>
        <v>0.792079207920792</v>
      </c>
      <c r="L96" s="76" t="n">
        <f aca="false">IF(OR(K96="",J96=""),"",(J96-K96)*100)</f>
        <v>2.34288134695823</v>
      </c>
      <c r="M96" s="36" t="n">
        <v>3.01638965753309</v>
      </c>
      <c r="N96" s="36" t="n">
        <v>1.3257084048539</v>
      </c>
      <c r="O96" s="36" t="n">
        <f aca="false">SQRT(M96^2+N96^2)</f>
        <v>3.29486105029831</v>
      </c>
      <c r="P96" s="47" t="n">
        <f aca="false">IF(J96="","",MAX(0,J96-1.96*O96/100))</f>
        <v>0.750928744804528</v>
      </c>
      <c r="Q96" s="47" t="n">
        <f aca="false">IF(J96="","",MIN(1,J96+1.96*O96/100))</f>
        <v>0.880087297976221</v>
      </c>
      <c r="R96" s="32" t="str">
        <f aca="false">IF(L96="","",IF(ABS(L96)&lt;=O96,"Yes","No"))</f>
        <v>Yes</v>
      </c>
      <c r="S96" s="32" t="str">
        <f aca="false">IF(L96="","",IF(ABS(L96)&lt;=1.96*O96,"Yes","No"))</f>
        <v>Yes</v>
      </c>
      <c r="T96" s="66" t="n">
        <f aca="false">IF(D96="","",ROUND(SQRT(((D96+G96)*O96/100)^2+(J96*(D96+G96)*0.08223)^2),0))</f>
        <v>28</v>
      </c>
      <c r="U96" s="32"/>
    </row>
    <row r="97" customFormat="false" ht="15" hidden="false" customHeight="false" outlineLevel="0" collapsed="false">
      <c r="A97" s="32" t="s">
        <v>256</v>
      </c>
      <c r="B97" s="32" t="s">
        <v>258</v>
      </c>
      <c r="C97" s="32" t="s">
        <v>304</v>
      </c>
      <c r="D97" s="66" t="n">
        <v>253</v>
      </c>
      <c r="E97" s="66" t="n">
        <v>236</v>
      </c>
      <c r="F97" s="75" t="n">
        <f aca="false">IF(E97="","",D97-E97)</f>
        <v>17</v>
      </c>
      <c r="G97" s="66" t="n">
        <v>58</v>
      </c>
      <c r="H97" s="66" t="n">
        <v>68</v>
      </c>
      <c r="I97" s="75" t="n">
        <f aca="false">IF(H97="","",G97-H97)</f>
        <v>-10</v>
      </c>
      <c r="J97" s="47" t="n">
        <f aca="false">IF(OR(D97="",D97+G97=0),"",D97/(D97+G97))</f>
        <v>0.813504823151125</v>
      </c>
      <c r="K97" s="47" t="n">
        <f aca="false">IF(E97="","",E97/(E97+H97))</f>
        <v>0.776315789473684</v>
      </c>
      <c r="L97" s="76" t="n">
        <f aca="false">IF(OR(K97="",J97=""),"",(J97-K97)*100)</f>
        <v>3.71890336774412</v>
      </c>
      <c r="M97" s="36" t="n">
        <v>3.01638965753309</v>
      </c>
      <c r="N97" s="36" t="n">
        <v>1.3257084048539</v>
      </c>
      <c r="O97" s="36" t="n">
        <f aca="false">SQRT(M97^2+N97^2)</f>
        <v>3.29486105029831</v>
      </c>
      <c r="P97" s="47" t="n">
        <f aca="false">IF(J97="","",MAX(0,J97-1.96*O97/100))</f>
        <v>0.748925546565279</v>
      </c>
      <c r="Q97" s="47" t="n">
        <f aca="false">IF(J97="","",MIN(1,J97+1.96*O97/100))</f>
        <v>0.878084099736972</v>
      </c>
      <c r="R97" s="32" t="str">
        <f aca="false">IF(L97="","",IF(ABS(L97)&lt;=O97,"Yes","No"))</f>
        <v>No</v>
      </c>
      <c r="S97" s="32" t="str">
        <f aca="false">IF(L97="","",IF(ABS(L97)&lt;=1.96*O97,"Yes","No"))</f>
        <v>Yes</v>
      </c>
      <c r="T97" s="66" t="n">
        <f aca="false">IF(D97="","",ROUND(SQRT(((D97+G97)*O97/100)^2+(J97*(D97+G97)*0.08223)^2),0))</f>
        <v>23</v>
      </c>
      <c r="U97" s="32"/>
    </row>
    <row r="98" customFormat="false" ht="15" hidden="false" customHeight="false" outlineLevel="0" collapsed="false">
      <c r="A98" s="32" t="s">
        <v>256</v>
      </c>
      <c r="B98" s="32" t="s">
        <v>258</v>
      </c>
      <c r="C98" s="32" t="s">
        <v>305</v>
      </c>
      <c r="D98" s="66" t="n">
        <v>346</v>
      </c>
      <c r="E98" s="66" t="n">
        <v>365</v>
      </c>
      <c r="F98" s="75" t="n">
        <f aca="false">IF(E98="","",D98-E98)</f>
        <v>-19</v>
      </c>
      <c r="G98" s="66" t="n">
        <v>78</v>
      </c>
      <c r="H98" s="66" t="n">
        <v>72</v>
      </c>
      <c r="I98" s="75" t="n">
        <f aca="false">IF(H98="","",G98-H98)</f>
        <v>6</v>
      </c>
      <c r="J98" s="47" t="n">
        <f aca="false">IF(OR(D98="",D98+G98=0),"",D98/(D98+G98))</f>
        <v>0.816037735849057</v>
      </c>
      <c r="K98" s="47" t="n">
        <f aca="false">IF(E98="","",E98/(E98+H98))</f>
        <v>0.835240274599542</v>
      </c>
      <c r="L98" s="76" t="n">
        <f aca="false">IF(OR(K98="",J98=""),"",(J98-K98)*100)</f>
        <v>-1.92025387504857</v>
      </c>
      <c r="M98" s="36" t="n">
        <v>3.01638965753309</v>
      </c>
      <c r="N98" s="36" t="n">
        <v>1.3257084048539</v>
      </c>
      <c r="O98" s="36" t="n">
        <f aca="false">SQRT(M98^2+N98^2)</f>
        <v>3.29486105029831</v>
      </c>
      <c r="P98" s="47" t="n">
        <f aca="false">IF(J98="","",MAX(0,J98-1.96*O98/100))</f>
        <v>0.75145845926321</v>
      </c>
      <c r="Q98" s="47" t="n">
        <f aca="false">IF(J98="","",MIN(1,J98+1.96*O98/100))</f>
        <v>0.880617012434903</v>
      </c>
      <c r="R98" s="32" t="str">
        <f aca="false">IF(L98="","",IF(ABS(L98)&lt;=O98,"Yes","No"))</f>
        <v>Yes</v>
      </c>
      <c r="S98" s="32" t="str">
        <f aca="false">IF(L98="","",IF(ABS(L98)&lt;=1.96*O98,"Yes","No"))</f>
        <v>Yes</v>
      </c>
      <c r="T98" s="66" t="n">
        <f aca="false">IF(D98="","",ROUND(SQRT(((D98+G98)*O98/100)^2+(J98*(D98+G98)*0.08223)^2),0))</f>
        <v>32</v>
      </c>
      <c r="U98" s="32"/>
    </row>
    <row r="99" customFormat="false" ht="15" hidden="false" customHeight="false" outlineLevel="0" collapsed="false">
      <c r="A99" s="32" t="s">
        <v>256</v>
      </c>
      <c r="B99" s="32" t="s">
        <v>258</v>
      </c>
      <c r="C99" s="32" t="s">
        <v>306</v>
      </c>
      <c r="D99" s="66" t="n">
        <v>197</v>
      </c>
      <c r="E99" s="66" t="n">
        <v>173</v>
      </c>
      <c r="F99" s="75" t="n">
        <f aca="false">IF(E99="","",D99-E99)</f>
        <v>24</v>
      </c>
      <c r="G99" s="66" t="n">
        <v>48</v>
      </c>
      <c r="H99" s="66" t="n">
        <v>59</v>
      </c>
      <c r="I99" s="75" t="n">
        <f aca="false">IF(H99="","",G99-H99)</f>
        <v>-11</v>
      </c>
      <c r="J99" s="47" t="n">
        <f aca="false">IF(OR(D99="",D99+G99=0),"",D99/(D99+G99))</f>
        <v>0.804081632653061</v>
      </c>
      <c r="K99" s="47" t="n">
        <f aca="false">IF(E99="","",E99/(E99+H99))</f>
        <v>0.745689655172414</v>
      </c>
      <c r="L99" s="76" t="n">
        <f aca="false">IF(OR(K99="",J99=""),"",(J99-K99)*100)</f>
        <v>5.83919774806474</v>
      </c>
      <c r="M99" s="36" t="n">
        <v>3.01638965753309</v>
      </c>
      <c r="N99" s="36" t="n">
        <v>1.3257084048539</v>
      </c>
      <c r="O99" s="36" t="n">
        <f aca="false">SQRT(M99^2+N99^2)</f>
        <v>3.29486105029831</v>
      </c>
      <c r="P99" s="47" t="n">
        <f aca="false">IF(J99="","",MAX(0,J99-1.96*O99/100))</f>
        <v>0.739502356067214</v>
      </c>
      <c r="Q99" s="47" t="n">
        <f aca="false">IF(J99="","",MIN(1,J99+1.96*O99/100))</f>
        <v>0.868660909238908</v>
      </c>
      <c r="R99" s="32" t="str">
        <f aca="false">IF(L99="","",IF(ABS(L99)&lt;=O99,"Yes","No"))</f>
        <v>No</v>
      </c>
      <c r="S99" s="32" t="str">
        <f aca="false">IF(L99="","",IF(ABS(L99)&lt;=1.96*O99,"Yes","No"))</f>
        <v>Yes</v>
      </c>
      <c r="T99" s="66" t="n">
        <f aca="false">IF(D99="","",ROUND(SQRT(((D99+G99)*O99/100)^2+(J99*(D99+G99)*0.08223)^2),0))</f>
        <v>18</v>
      </c>
      <c r="U99" s="32"/>
    </row>
    <row r="100" customFormat="false" ht="15" hidden="false" customHeight="false" outlineLevel="0" collapsed="false">
      <c r="A100" s="32" t="s">
        <v>256</v>
      </c>
      <c r="B100" s="32" t="s">
        <v>258</v>
      </c>
      <c r="C100" s="32" t="s">
        <v>307</v>
      </c>
      <c r="D100" s="66" t="n">
        <v>279</v>
      </c>
      <c r="E100" s="66" t="n">
        <v>224</v>
      </c>
      <c r="F100" s="75" t="n">
        <f aca="false">IF(E100="","",D100-E100)</f>
        <v>55</v>
      </c>
      <c r="G100" s="66" t="n">
        <v>63</v>
      </c>
      <c r="H100" s="66" t="n">
        <v>57</v>
      </c>
      <c r="I100" s="75" t="n">
        <f aca="false">IF(H100="","",G100-H100)</f>
        <v>6</v>
      </c>
      <c r="J100" s="47" t="n">
        <f aca="false">IF(OR(D100="",D100+G100=0),"",D100/(D100+G100))</f>
        <v>0.815789473684211</v>
      </c>
      <c r="K100" s="47" t="n">
        <f aca="false">IF(E100="","",E100/(E100+H100))</f>
        <v>0.797153024911032</v>
      </c>
      <c r="L100" s="76" t="n">
        <f aca="false">IF(OR(K100="",J100=""),"",(J100-K100)*100)</f>
        <v>1.86364487731785</v>
      </c>
      <c r="M100" s="36" t="n">
        <v>3.01638965753309</v>
      </c>
      <c r="N100" s="36" t="n">
        <v>1.3257084048539</v>
      </c>
      <c r="O100" s="36" t="n">
        <f aca="false">SQRT(M100^2+N100^2)</f>
        <v>3.29486105029831</v>
      </c>
      <c r="P100" s="47" t="n">
        <f aca="false">IF(J100="","",MAX(0,J100-1.96*O100/100))</f>
        <v>0.751210197098364</v>
      </c>
      <c r="Q100" s="47" t="n">
        <f aca="false">IF(J100="","",MIN(1,J100+1.96*O100/100))</f>
        <v>0.880368750270057</v>
      </c>
      <c r="R100" s="32" t="str">
        <f aca="false">IF(L100="","",IF(ABS(L100)&lt;=O100,"Yes","No"))</f>
        <v>Yes</v>
      </c>
      <c r="S100" s="32" t="str">
        <f aca="false">IF(L100="","",IF(ABS(L100)&lt;=1.96*O100,"Yes","No"))</f>
        <v>Yes</v>
      </c>
      <c r="T100" s="66" t="n">
        <f aca="false">IF(D100="","",ROUND(SQRT(((D100+G100)*O100/100)^2+(J100*(D100+G100)*0.08223)^2),0))</f>
        <v>26</v>
      </c>
      <c r="U100" s="32"/>
    </row>
    <row r="101" customFormat="false" ht="15" hidden="false" customHeight="false" outlineLevel="0" collapsed="false">
      <c r="A101" s="32" t="s">
        <v>256</v>
      </c>
      <c r="B101" s="32" t="s">
        <v>258</v>
      </c>
      <c r="C101" s="32" t="s">
        <v>308</v>
      </c>
      <c r="D101" s="66" t="n">
        <v>149</v>
      </c>
      <c r="E101" s="66" t="n">
        <v>93</v>
      </c>
      <c r="F101" s="75" t="n">
        <f aca="false">IF(E101="","",D101-E101)</f>
        <v>56</v>
      </c>
      <c r="G101" s="66" t="n">
        <v>36</v>
      </c>
      <c r="H101" s="66" t="n">
        <v>30</v>
      </c>
      <c r="I101" s="75" t="n">
        <f aca="false">IF(H101="","",G101-H101)</f>
        <v>6</v>
      </c>
      <c r="J101" s="47" t="n">
        <f aca="false">IF(OR(D101="",D101+G101=0),"",D101/(D101+G101))</f>
        <v>0.805405405405405</v>
      </c>
      <c r="K101" s="47" t="n">
        <f aca="false">IF(E101="","",E101/(E101+H101))</f>
        <v>0.75609756097561</v>
      </c>
      <c r="L101" s="76" t="n">
        <f aca="false">IF(OR(K101="",J101=""),"",(J101-K101)*100)</f>
        <v>4.93078444297956</v>
      </c>
      <c r="M101" s="36" t="n">
        <v>3.01638965753309</v>
      </c>
      <c r="N101" s="36" t="n">
        <v>1.3257084048539</v>
      </c>
      <c r="O101" s="36" t="n">
        <f aca="false">SQRT(M101^2+N101^2)</f>
        <v>3.29486105029831</v>
      </c>
      <c r="P101" s="47" t="n">
        <f aca="false">IF(J101="","",MAX(0,J101-1.96*O101/100))</f>
        <v>0.740826128819559</v>
      </c>
      <c r="Q101" s="47" t="n">
        <f aca="false">IF(J101="","",MIN(1,J101+1.96*O101/100))</f>
        <v>0.869984681991252</v>
      </c>
      <c r="R101" s="32" t="str">
        <f aca="false">IF(L101="","",IF(ABS(L101)&lt;=O101,"Yes","No"))</f>
        <v>No</v>
      </c>
      <c r="S101" s="32" t="str">
        <f aca="false">IF(L101="","",IF(ABS(L101)&lt;=1.96*O101,"Yes","No"))</f>
        <v>Yes</v>
      </c>
      <c r="T101" s="66" t="n">
        <f aca="false">IF(D101="","",ROUND(SQRT(((D101+G101)*O101/100)^2+(J101*(D101+G101)*0.08223)^2),0))</f>
        <v>14</v>
      </c>
      <c r="U101" s="32"/>
    </row>
    <row r="102" customFormat="false" ht="15" hidden="false" customHeight="false" outlineLevel="0" collapsed="false">
      <c r="A102" s="32" t="s">
        <v>256</v>
      </c>
      <c r="B102" s="32" t="s">
        <v>258</v>
      </c>
      <c r="C102" s="32" t="s">
        <v>309</v>
      </c>
      <c r="D102" s="66" t="n">
        <v>254</v>
      </c>
      <c r="E102" s="66" t="n">
        <v>206</v>
      </c>
      <c r="F102" s="75" t="n">
        <f aca="false">IF(E102="","",D102-E102)</f>
        <v>48</v>
      </c>
      <c r="G102" s="66" t="n">
        <v>83</v>
      </c>
      <c r="H102" s="66" t="n">
        <v>84</v>
      </c>
      <c r="I102" s="75" t="n">
        <f aca="false">IF(H102="","",G102-H102)</f>
        <v>-1</v>
      </c>
      <c r="J102" s="47" t="n">
        <f aca="false">IF(OR(D102="",D102+G102=0),"",D102/(D102+G102))</f>
        <v>0.753709198813056</v>
      </c>
      <c r="K102" s="47" t="n">
        <f aca="false">IF(E102="","",E102/(E102+H102))</f>
        <v>0.710344827586207</v>
      </c>
      <c r="L102" s="76" t="n">
        <f aca="false">IF(OR(K102="",J102=""),"",(J102-K102)*100)</f>
        <v>4.33643712268496</v>
      </c>
      <c r="M102" s="36" t="n">
        <v>3.01638965753309</v>
      </c>
      <c r="N102" s="36" t="n">
        <v>1.3257084048539</v>
      </c>
      <c r="O102" s="36" t="n">
        <f aca="false">SQRT(M102^2+N102^2)</f>
        <v>3.29486105029831</v>
      </c>
      <c r="P102" s="47" t="n">
        <f aca="false">IF(J102="","",MAX(0,J102-1.96*O102/100))</f>
        <v>0.68912992222721</v>
      </c>
      <c r="Q102" s="47" t="n">
        <f aca="false">IF(J102="","",MIN(1,J102+1.96*O102/100))</f>
        <v>0.818288475398903</v>
      </c>
      <c r="R102" s="32" t="str">
        <f aca="false">IF(L102="","",IF(ABS(L102)&lt;=O102,"Yes","No"))</f>
        <v>No</v>
      </c>
      <c r="S102" s="32" t="str">
        <f aca="false">IF(L102="","",IF(ABS(L102)&lt;=1.96*O102,"Yes","No"))</f>
        <v>Yes</v>
      </c>
      <c r="T102" s="66" t="n">
        <f aca="false">IF(D102="","",ROUND(SQRT(((D102+G102)*O102/100)^2+(J102*(D102+G102)*0.08223)^2),0))</f>
        <v>24</v>
      </c>
      <c r="U102" s="32"/>
    </row>
    <row r="103" customFormat="false" ht="15" hidden="false" customHeight="false" outlineLevel="0" collapsed="false">
      <c r="A103" s="32" t="s">
        <v>256</v>
      </c>
      <c r="B103" s="32" t="s">
        <v>258</v>
      </c>
      <c r="C103" s="32" t="s">
        <v>310</v>
      </c>
      <c r="D103" s="66" t="n">
        <v>357</v>
      </c>
      <c r="E103" s="66" t="n">
        <v>305</v>
      </c>
      <c r="F103" s="75" t="n">
        <f aca="false">IF(E103="","",D103-E103)</f>
        <v>52</v>
      </c>
      <c r="G103" s="66" t="n">
        <v>81</v>
      </c>
      <c r="H103" s="66" t="n">
        <v>94</v>
      </c>
      <c r="I103" s="75" t="n">
        <f aca="false">IF(H103="","",G103-H103)</f>
        <v>-13</v>
      </c>
      <c r="J103" s="47" t="n">
        <f aca="false">IF(OR(D103="",D103+G103=0),"",D103/(D103+G103))</f>
        <v>0.815068493150685</v>
      </c>
      <c r="K103" s="47" t="n">
        <f aca="false">IF(E103="","",E103/(E103+H103))</f>
        <v>0.764411027568922</v>
      </c>
      <c r="L103" s="76" t="n">
        <f aca="false">IF(OR(K103="",J103=""),"",(J103-K103)*100)</f>
        <v>5.06574655817627</v>
      </c>
      <c r="M103" s="36" t="n">
        <v>3.01638965753309</v>
      </c>
      <c r="N103" s="36" t="n">
        <v>1.3257084048539</v>
      </c>
      <c r="O103" s="36" t="n">
        <f aca="false">SQRT(M103^2+N103^2)</f>
        <v>3.29486105029831</v>
      </c>
      <c r="P103" s="47" t="n">
        <f aca="false">IF(J103="","",MAX(0,J103-1.96*O103/100))</f>
        <v>0.750489216564838</v>
      </c>
      <c r="Q103" s="47" t="n">
        <f aca="false">IF(J103="","",MIN(1,J103+1.96*O103/100))</f>
        <v>0.879647769736532</v>
      </c>
      <c r="R103" s="32" t="str">
        <f aca="false">IF(L103="","",IF(ABS(L103)&lt;=O103,"Yes","No"))</f>
        <v>No</v>
      </c>
      <c r="S103" s="32" t="str">
        <f aca="false">IF(L103="","",IF(ABS(L103)&lt;=1.96*O103,"Yes","No"))</f>
        <v>Yes</v>
      </c>
      <c r="T103" s="66" t="n">
        <f aca="false">IF(D103="","",ROUND(SQRT(((D103+G103)*O103/100)^2+(J103*(D103+G103)*0.08223)^2),0))</f>
        <v>33</v>
      </c>
      <c r="U103" s="32"/>
    </row>
    <row r="104" customFormat="false" ht="15" hidden="false" customHeight="false" outlineLevel="0" collapsed="false">
      <c r="A104" s="32" t="s">
        <v>256</v>
      </c>
      <c r="B104" s="32" t="s">
        <v>258</v>
      </c>
      <c r="C104" s="32" t="s">
        <v>311</v>
      </c>
      <c r="D104" s="66" t="n">
        <v>142</v>
      </c>
      <c r="E104" s="66" t="n">
        <v>116</v>
      </c>
      <c r="F104" s="75" t="n">
        <f aca="false">IF(E104="","",D104-E104)</f>
        <v>26</v>
      </c>
      <c r="G104" s="66" t="n">
        <v>35</v>
      </c>
      <c r="H104" s="66" t="n">
        <v>25</v>
      </c>
      <c r="I104" s="75" t="n">
        <f aca="false">IF(H104="","",G104-H104)</f>
        <v>10</v>
      </c>
      <c r="J104" s="47" t="n">
        <f aca="false">IF(OR(D104="",D104+G104=0),"",D104/(D104+G104))</f>
        <v>0.80225988700565</v>
      </c>
      <c r="K104" s="47" t="n">
        <f aca="false">IF(E104="","",E104/(E104+H104))</f>
        <v>0.822695035460993</v>
      </c>
      <c r="L104" s="76" t="n">
        <f aca="false">IF(OR(K104="",J104=""),"",(J104-K104)*100)</f>
        <v>-2.04351484553431</v>
      </c>
      <c r="M104" s="36" t="n">
        <v>3.01638965753309</v>
      </c>
      <c r="N104" s="36" t="n">
        <v>1.3257084048539</v>
      </c>
      <c r="O104" s="36" t="n">
        <f aca="false">SQRT(M104^2+N104^2)</f>
        <v>3.29486105029831</v>
      </c>
      <c r="P104" s="47" t="n">
        <f aca="false">IF(J104="","",MAX(0,J104-1.96*O104/100))</f>
        <v>0.737680610419803</v>
      </c>
      <c r="Q104" s="47" t="n">
        <f aca="false">IF(J104="","",MIN(1,J104+1.96*O104/100))</f>
        <v>0.866839163591497</v>
      </c>
      <c r="R104" s="32" t="str">
        <f aca="false">IF(L104="","",IF(ABS(L104)&lt;=O104,"Yes","No"))</f>
        <v>Yes</v>
      </c>
      <c r="S104" s="32" t="str">
        <f aca="false">IF(L104="","",IF(ABS(L104)&lt;=1.96*O104,"Yes","No"))</f>
        <v>Yes</v>
      </c>
      <c r="T104" s="66" t="n">
        <f aca="false">IF(D104="","",ROUND(SQRT(((D104+G104)*O104/100)^2+(J104*(D104+G104)*0.08223)^2),0))</f>
        <v>13</v>
      </c>
      <c r="U104" s="32"/>
    </row>
    <row r="105" customFormat="false" ht="15" hidden="false" customHeight="false" outlineLevel="0" collapsed="false">
      <c r="A105" s="32" t="s">
        <v>256</v>
      </c>
      <c r="B105" s="32" t="s">
        <v>258</v>
      </c>
      <c r="C105" s="32" t="s">
        <v>312</v>
      </c>
      <c r="D105" s="66" t="n">
        <v>175</v>
      </c>
      <c r="E105" s="66" t="n">
        <v>147</v>
      </c>
      <c r="F105" s="75" t="n">
        <f aca="false">IF(E105="","",D105-E105)</f>
        <v>28</v>
      </c>
      <c r="G105" s="66" t="n">
        <v>39</v>
      </c>
      <c r="H105" s="66" t="n">
        <v>26</v>
      </c>
      <c r="I105" s="75" t="n">
        <f aca="false">IF(H105="","",G105-H105)</f>
        <v>13</v>
      </c>
      <c r="J105" s="47" t="n">
        <f aca="false">IF(OR(D105="",D105+G105=0),"",D105/(D105+G105))</f>
        <v>0.817757009345794</v>
      </c>
      <c r="K105" s="47" t="n">
        <f aca="false">IF(E105="","",E105/(E105+H105))</f>
        <v>0.84971098265896</v>
      </c>
      <c r="L105" s="76" t="n">
        <f aca="false">IF(OR(K105="",J105=""),"",(J105-K105)*100)</f>
        <v>-3.19539733131651</v>
      </c>
      <c r="M105" s="36" t="n">
        <v>3.01638965753309</v>
      </c>
      <c r="N105" s="36" t="n">
        <v>1.3257084048539</v>
      </c>
      <c r="O105" s="36" t="n">
        <f aca="false">SQRT(M105^2+N105^2)</f>
        <v>3.29486105029831</v>
      </c>
      <c r="P105" s="47" t="n">
        <f aca="false">IF(J105="","",MAX(0,J105-1.96*O105/100))</f>
        <v>0.753177732759948</v>
      </c>
      <c r="Q105" s="47" t="n">
        <f aca="false">IF(J105="","",MIN(1,J105+1.96*O105/100))</f>
        <v>0.882336285931641</v>
      </c>
      <c r="R105" s="32" t="str">
        <f aca="false">IF(L105="","",IF(ABS(L105)&lt;=O105,"Yes","No"))</f>
        <v>Yes</v>
      </c>
      <c r="S105" s="32" t="str">
        <f aca="false">IF(L105="","",IF(ABS(L105)&lt;=1.96*O105,"Yes","No"))</f>
        <v>Yes</v>
      </c>
      <c r="T105" s="66" t="n">
        <f aca="false">IF(D105="","",ROUND(SQRT(((D105+G105)*O105/100)^2+(J105*(D105+G105)*0.08223)^2),0))</f>
        <v>16</v>
      </c>
      <c r="U105" s="32"/>
    </row>
    <row r="106" customFormat="false" ht="15" hidden="false" customHeight="false" outlineLevel="0" collapsed="false">
      <c r="A106" s="32" t="s">
        <v>256</v>
      </c>
      <c r="B106" s="32" t="s">
        <v>258</v>
      </c>
      <c r="C106" s="32" t="s">
        <v>313</v>
      </c>
      <c r="D106" s="66" t="n">
        <v>250</v>
      </c>
      <c r="E106" s="66" t="n">
        <v>220</v>
      </c>
      <c r="F106" s="75" t="n">
        <f aca="false">IF(E106="","",D106-E106)</f>
        <v>30</v>
      </c>
      <c r="G106" s="66" t="n">
        <v>56</v>
      </c>
      <c r="H106" s="66" t="n">
        <v>55</v>
      </c>
      <c r="I106" s="75" t="n">
        <f aca="false">IF(H106="","",G106-H106)</f>
        <v>1</v>
      </c>
      <c r="J106" s="47" t="n">
        <f aca="false">IF(OR(D106="",D106+G106=0),"",D106/(D106+G106))</f>
        <v>0.816993464052288</v>
      </c>
      <c r="K106" s="47" t="n">
        <f aca="false">IF(E106="","",E106/(E106+H106))</f>
        <v>0.8</v>
      </c>
      <c r="L106" s="76" t="n">
        <f aca="false">IF(OR(K106="",J106=""),"",(J106-K106)*100)</f>
        <v>1.69934640522875</v>
      </c>
      <c r="M106" s="36" t="n">
        <v>3.01638965753309</v>
      </c>
      <c r="N106" s="36" t="n">
        <v>1.3257084048539</v>
      </c>
      <c r="O106" s="36" t="n">
        <f aca="false">SQRT(M106^2+N106^2)</f>
        <v>3.29486105029831</v>
      </c>
      <c r="P106" s="47" t="n">
        <f aca="false">IF(J106="","",MAX(0,J106-1.96*O106/100))</f>
        <v>0.752414187466441</v>
      </c>
      <c r="Q106" s="47" t="n">
        <f aca="false">IF(J106="","",MIN(1,J106+1.96*O106/100))</f>
        <v>0.881572740638134</v>
      </c>
      <c r="R106" s="32" t="str">
        <f aca="false">IF(L106="","",IF(ABS(L106)&lt;=O106,"Yes","No"))</f>
        <v>Yes</v>
      </c>
      <c r="S106" s="32" t="str">
        <f aca="false">IF(L106="","",IF(ABS(L106)&lt;=1.96*O106,"Yes","No"))</f>
        <v>Yes</v>
      </c>
      <c r="T106" s="66" t="n">
        <f aca="false">IF(D106="","",ROUND(SQRT(((D106+G106)*O106/100)^2+(J106*(D106+G106)*0.08223)^2),0))</f>
        <v>23</v>
      </c>
      <c r="U106" s="32"/>
    </row>
    <row r="107" customFormat="false" ht="15" hidden="false" customHeight="false" outlineLevel="0" collapsed="false">
      <c r="A107" s="32" t="s">
        <v>256</v>
      </c>
      <c r="B107" s="32" t="s">
        <v>258</v>
      </c>
      <c r="C107" s="32" t="s">
        <v>314</v>
      </c>
      <c r="D107" s="66" t="n">
        <v>402</v>
      </c>
      <c r="E107" s="66" t="n">
        <v>338</v>
      </c>
      <c r="F107" s="75" t="n">
        <f aca="false">IF(E107="","",D107-E107)</f>
        <v>64</v>
      </c>
      <c r="G107" s="66" t="n">
        <v>145</v>
      </c>
      <c r="H107" s="66" t="n">
        <v>159</v>
      </c>
      <c r="I107" s="75" t="n">
        <f aca="false">IF(H107="","",G107-H107)</f>
        <v>-14</v>
      </c>
      <c r="J107" s="47" t="n">
        <f aca="false">IF(OR(D107="",D107+G107=0),"",D107/(D107+G107))</f>
        <v>0.73491773308958</v>
      </c>
      <c r="K107" s="47" t="n">
        <f aca="false">IF(E107="","",E107/(E107+H107))</f>
        <v>0.680080482897384</v>
      </c>
      <c r="L107" s="76" t="n">
        <f aca="false">IF(OR(K107="",J107=""),"",(J107-K107)*100)</f>
        <v>5.48372501921952</v>
      </c>
      <c r="M107" s="36" t="n">
        <v>1.89580583007288</v>
      </c>
      <c r="N107" s="36" t="n">
        <v>1.3257084048539</v>
      </c>
      <c r="O107" s="36" t="n">
        <f aca="false">SQRT(M107^2+N107^2)</f>
        <v>2.31334876748807</v>
      </c>
      <c r="P107" s="47" t="n">
        <f aca="false">IF(J107="","",MAX(0,J107-1.96*O107/100))</f>
        <v>0.689576097246813</v>
      </c>
      <c r="Q107" s="47" t="n">
        <f aca="false">IF(J107="","",MIN(1,J107+1.96*O107/100))</f>
        <v>0.780259368932346</v>
      </c>
      <c r="R107" s="32" t="str">
        <f aca="false">IF(L107="","",IF(ABS(L107)&lt;=O107,"Yes","No"))</f>
        <v>No</v>
      </c>
      <c r="S107" s="32" t="str">
        <f aca="false">IF(L107="","",IF(ABS(L107)&lt;=1.96*O107,"Yes","No"))</f>
        <v>No</v>
      </c>
      <c r="T107" s="66" t="n">
        <f aca="false">IF(D107="","",ROUND(SQRT(((D107+G107)*O107/100)^2+(J107*(D107+G107)*0.06778)^2),0))</f>
        <v>30</v>
      </c>
      <c r="U107" s="32"/>
    </row>
    <row r="108" customFormat="false" ht="15" hidden="false" customHeight="false" outlineLevel="0" collapsed="false">
      <c r="A108" s="32" t="s">
        <v>256</v>
      </c>
      <c r="B108" s="32" t="s">
        <v>258</v>
      </c>
      <c r="C108" s="32" t="s">
        <v>315</v>
      </c>
      <c r="D108" s="66" t="n">
        <v>206</v>
      </c>
      <c r="E108" s="66" t="n">
        <v>158</v>
      </c>
      <c r="F108" s="75" t="n">
        <f aca="false">IF(E108="","",D108-E108)</f>
        <v>48</v>
      </c>
      <c r="G108" s="66" t="n">
        <v>55</v>
      </c>
      <c r="H108" s="66" t="n">
        <v>60</v>
      </c>
      <c r="I108" s="75" t="n">
        <f aca="false">IF(H108="","",G108-H108)</f>
        <v>-5</v>
      </c>
      <c r="J108" s="47" t="n">
        <f aca="false">IF(OR(D108="",D108+G108=0),"",D108/(D108+G108))</f>
        <v>0.789272030651341</v>
      </c>
      <c r="K108" s="47" t="n">
        <f aca="false">IF(E108="","",E108/(E108+H108))</f>
        <v>0.724770642201835</v>
      </c>
      <c r="L108" s="76" t="n">
        <f aca="false">IF(OR(K108="",J108=""),"",(J108-K108)*100)</f>
        <v>6.45013884495062</v>
      </c>
      <c r="M108" s="36" t="n">
        <v>3.01638965753309</v>
      </c>
      <c r="N108" s="36" t="n">
        <v>1.3257084048539</v>
      </c>
      <c r="O108" s="36" t="n">
        <f aca="false">SQRT(M108^2+N108^2)</f>
        <v>3.29486105029831</v>
      </c>
      <c r="P108" s="47" t="n">
        <f aca="false">IF(J108="","",MAX(0,J108-1.96*O108/100))</f>
        <v>0.724692754065494</v>
      </c>
      <c r="Q108" s="47" t="n">
        <f aca="false">IF(J108="","",MIN(1,J108+1.96*O108/100))</f>
        <v>0.853851307237188</v>
      </c>
      <c r="R108" s="32" t="str">
        <f aca="false">IF(L108="","",IF(ABS(L108)&lt;=O108,"Yes","No"))</f>
        <v>No</v>
      </c>
      <c r="S108" s="32" t="str">
        <f aca="false">IF(L108="","",IF(ABS(L108)&lt;=1.96*O108,"Yes","No"))</f>
        <v>Yes</v>
      </c>
      <c r="T108" s="66" t="n">
        <f aca="false">IF(D108="","",ROUND(SQRT(((D108+G108)*O108/100)^2+(J108*(D108+G108)*0.08223)^2),0))</f>
        <v>19</v>
      </c>
      <c r="U108" s="32"/>
    </row>
    <row r="109" customFormat="false" ht="15" hidden="false" customHeight="false" outlineLevel="0" collapsed="false">
      <c r="A109" s="32" t="s">
        <v>256</v>
      </c>
      <c r="B109" s="32" t="s">
        <v>258</v>
      </c>
      <c r="C109" s="32" t="s">
        <v>316</v>
      </c>
      <c r="D109" s="66" t="n">
        <v>251</v>
      </c>
      <c r="E109" s="66" t="n">
        <v>180</v>
      </c>
      <c r="F109" s="75" t="n">
        <f aca="false">IF(E109="","",D109-E109)</f>
        <v>71</v>
      </c>
      <c r="G109" s="66" t="n">
        <v>60</v>
      </c>
      <c r="H109" s="66" t="n">
        <v>58</v>
      </c>
      <c r="I109" s="75" t="n">
        <f aca="false">IF(H109="","",G109-H109)</f>
        <v>2</v>
      </c>
      <c r="J109" s="47" t="n">
        <f aca="false">IF(OR(D109="",D109+G109=0),"",D109/(D109+G109))</f>
        <v>0.807073954983923</v>
      </c>
      <c r="K109" s="47" t="n">
        <f aca="false">IF(E109="","",E109/(E109+H109))</f>
        <v>0.756302521008403</v>
      </c>
      <c r="L109" s="76" t="n">
        <f aca="false">IF(OR(K109="",J109=""),"",(J109-K109)*100)</f>
        <v>5.07714339755195</v>
      </c>
      <c r="M109" s="36" t="n">
        <v>3.01638965753309</v>
      </c>
      <c r="N109" s="36" t="n">
        <v>1.3257084048539</v>
      </c>
      <c r="O109" s="36" t="n">
        <f aca="false">SQRT(M109^2+N109^2)</f>
        <v>3.29486105029831</v>
      </c>
      <c r="P109" s="47" t="n">
        <f aca="false">IF(J109="","",MAX(0,J109-1.96*O109/100))</f>
        <v>0.742494678398076</v>
      </c>
      <c r="Q109" s="47" t="n">
        <f aca="false">IF(J109="","",MIN(1,J109+1.96*O109/100))</f>
        <v>0.87165323156977</v>
      </c>
      <c r="R109" s="32" t="str">
        <f aca="false">IF(L109="","",IF(ABS(L109)&lt;=O109,"Yes","No"))</f>
        <v>No</v>
      </c>
      <c r="S109" s="32" t="str">
        <f aca="false">IF(L109="","",IF(ABS(L109)&lt;=1.96*O109,"Yes","No"))</f>
        <v>Yes</v>
      </c>
      <c r="T109" s="66" t="n">
        <f aca="false">IF(D109="","",ROUND(SQRT(((D109+G109)*O109/100)^2+(J109*(D109+G109)*0.08223)^2),0))</f>
        <v>23</v>
      </c>
      <c r="U109" s="32"/>
    </row>
    <row r="110" customFormat="false" ht="15" hidden="false" customHeight="false" outlineLevel="0" collapsed="false">
      <c r="A110" s="32" t="s">
        <v>256</v>
      </c>
      <c r="B110" s="32" t="s">
        <v>258</v>
      </c>
      <c r="C110" s="32" t="s">
        <v>317</v>
      </c>
      <c r="D110" s="66" t="n">
        <v>303</v>
      </c>
      <c r="E110" s="66" t="n">
        <v>275</v>
      </c>
      <c r="F110" s="75" t="n">
        <f aca="false">IF(E110="","",D110-E110)</f>
        <v>28</v>
      </c>
      <c r="G110" s="66" t="n">
        <v>173</v>
      </c>
      <c r="H110" s="66" t="n">
        <v>147</v>
      </c>
      <c r="I110" s="75" t="n">
        <f aca="false">IF(H110="","",G110-H110)</f>
        <v>26</v>
      </c>
      <c r="J110" s="47" t="n">
        <f aca="false">IF(OR(D110="",D110+G110=0),"",D110/(D110+G110))</f>
        <v>0.63655462184874</v>
      </c>
      <c r="K110" s="47" t="n">
        <f aca="false">IF(E110="","",E110/(E110+H110))</f>
        <v>0.651658767772512</v>
      </c>
      <c r="L110" s="76" t="n">
        <f aca="false">IF(OR(K110="",J110=""),"",(J110-K110)*100)</f>
        <v>-1.51041459237724</v>
      </c>
      <c r="M110" s="36" t="n">
        <v>3.01638965753309</v>
      </c>
      <c r="N110" s="36" t="n">
        <v>1.3257084048539</v>
      </c>
      <c r="O110" s="36" t="n">
        <f aca="false">SQRT(M110^2+N110^2)</f>
        <v>3.29486105029831</v>
      </c>
      <c r="P110" s="47" t="n">
        <f aca="false">IF(J110="","",MAX(0,J110-1.96*O110/100))</f>
        <v>0.571975345262893</v>
      </c>
      <c r="Q110" s="47" t="n">
        <f aca="false">IF(J110="","",MIN(1,J110+1.96*O110/100))</f>
        <v>0.701133898434586</v>
      </c>
      <c r="R110" s="32" t="str">
        <f aca="false">IF(L110="","",IF(ABS(L110)&lt;=O110,"Yes","No"))</f>
        <v>Yes</v>
      </c>
      <c r="S110" s="32" t="str">
        <f aca="false">IF(L110="","",IF(ABS(L110)&lt;=1.96*O110,"Yes","No"))</f>
        <v>Yes</v>
      </c>
      <c r="T110" s="66" t="n">
        <f aca="false">IF(D110="","",ROUND(SQRT(((D110+G110)*O110/100)^2+(J110*(D110+G110)*0.08223)^2),0))</f>
        <v>29</v>
      </c>
      <c r="U110" s="32"/>
    </row>
    <row r="111" customFormat="false" ht="15" hidden="false" customHeight="false" outlineLevel="0" collapsed="false">
      <c r="A111" s="32" t="s">
        <v>256</v>
      </c>
      <c r="B111" s="32" t="s">
        <v>258</v>
      </c>
      <c r="C111" s="32" t="s">
        <v>318</v>
      </c>
      <c r="D111" s="66" t="n">
        <v>291</v>
      </c>
      <c r="E111" s="66" t="n">
        <v>240</v>
      </c>
      <c r="F111" s="75" t="n">
        <f aca="false">IF(E111="","",D111-E111)</f>
        <v>51</v>
      </c>
      <c r="G111" s="66" t="n">
        <v>65</v>
      </c>
      <c r="H111" s="66" t="n">
        <v>61</v>
      </c>
      <c r="I111" s="75" t="n">
        <f aca="false">IF(H111="","",G111-H111)</f>
        <v>4</v>
      </c>
      <c r="J111" s="47" t="n">
        <f aca="false">IF(OR(D111="",D111+G111=0),"",D111/(D111+G111))</f>
        <v>0.817415730337079</v>
      </c>
      <c r="K111" s="47" t="n">
        <f aca="false">IF(E111="","",E111/(E111+H111))</f>
        <v>0.79734219269103</v>
      </c>
      <c r="L111" s="76" t="n">
        <f aca="false">IF(OR(K111="",J111=""),"",(J111-K111)*100)</f>
        <v>2.00735376460488</v>
      </c>
      <c r="M111" s="36" t="n">
        <v>3.01638965753309</v>
      </c>
      <c r="N111" s="36" t="n">
        <v>1.3257084048539</v>
      </c>
      <c r="O111" s="36" t="n">
        <f aca="false">SQRT(M111^2+N111^2)</f>
        <v>3.29486105029831</v>
      </c>
      <c r="P111" s="47" t="n">
        <f aca="false">IF(J111="","",MAX(0,J111-1.96*O111/100))</f>
        <v>0.752836453751232</v>
      </c>
      <c r="Q111" s="47" t="n">
        <f aca="false">IF(J111="","",MIN(1,J111+1.96*O111/100))</f>
        <v>0.881995006922926</v>
      </c>
      <c r="R111" s="32" t="str">
        <f aca="false">IF(L111="","",IF(ABS(L111)&lt;=O111,"Yes","No"))</f>
        <v>Yes</v>
      </c>
      <c r="S111" s="32" t="str">
        <f aca="false">IF(L111="","",IF(ABS(L111)&lt;=1.96*O111,"Yes","No"))</f>
        <v>Yes</v>
      </c>
      <c r="T111" s="66" t="n">
        <f aca="false">IF(D111="","",ROUND(SQRT(((D111+G111)*O111/100)^2+(J111*(D111+G111)*0.08223)^2),0))</f>
        <v>27</v>
      </c>
      <c r="U111" s="32"/>
    </row>
    <row r="112" customFormat="false" ht="15" hidden="false" customHeight="false" outlineLevel="0" collapsed="false">
      <c r="A112" s="32" t="s">
        <v>256</v>
      </c>
      <c r="B112" s="32" t="s">
        <v>319</v>
      </c>
      <c r="C112" s="32" t="s">
        <v>320</v>
      </c>
      <c r="D112" s="66" t="n">
        <v>440</v>
      </c>
      <c r="E112" s="66" t="n">
        <v>472</v>
      </c>
      <c r="F112" s="75" t="n">
        <f aca="false">IF(E112="","",D112-E112)</f>
        <v>-32</v>
      </c>
      <c r="G112" s="66" t="n">
        <v>161</v>
      </c>
      <c r="H112" s="66" t="n">
        <v>160</v>
      </c>
      <c r="I112" s="75" t="n">
        <f aca="false">IF(H112="","",G112-H112)</f>
        <v>1</v>
      </c>
      <c r="J112" s="47" t="n">
        <f aca="false">IF(OR(D112="",D112+G112=0),"",D112/(D112+G112))</f>
        <v>0.732113144758736</v>
      </c>
      <c r="K112" s="47" t="n">
        <f aca="false">IF(E112="","",E112/(E112+H112))</f>
        <v>0.746835443037975</v>
      </c>
      <c r="L112" s="76" t="n">
        <f aca="false">IF(OR(K112="",J112=""),"",(J112-K112)*100)</f>
        <v>-1.47222982792392</v>
      </c>
      <c r="M112" s="36" t="n">
        <v>1.89580583007288</v>
      </c>
      <c r="N112" s="36" t="n">
        <v>1.3257084048539</v>
      </c>
      <c r="O112" s="36" t="n">
        <f aca="false">SQRT(M112^2+N112^2)</f>
        <v>2.31334876748807</v>
      </c>
      <c r="P112" s="47" t="n">
        <f aca="false">IF(J112="","",MAX(0,J112-1.96*O112/100))</f>
        <v>0.686771508915969</v>
      </c>
      <c r="Q112" s="47" t="n">
        <f aca="false">IF(J112="","",MIN(1,J112+1.96*O112/100))</f>
        <v>0.777454780601502</v>
      </c>
      <c r="R112" s="32" t="str">
        <f aca="false">IF(L112="","",IF(ABS(L112)&lt;=O112,"Yes","No"))</f>
        <v>Yes</v>
      </c>
      <c r="S112" s="32" t="str">
        <f aca="false">IF(L112="","",IF(ABS(L112)&lt;=1.96*O112,"Yes","No"))</f>
        <v>Yes</v>
      </c>
      <c r="T112" s="66" t="n">
        <f aca="false">IF(D112="","",ROUND(SQRT(((D112+G112)*O112/100)^2+(J112*(D112+G112)*0.06778)^2),0))</f>
        <v>33</v>
      </c>
      <c r="U112" s="32"/>
    </row>
    <row r="113" customFormat="false" ht="15" hidden="false" customHeight="false" outlineLevel="0" collapsed="false">
      <c r="A113" s="32" t="s">
        <v>256</v>
      </c>
      <c r="B113" s="32" t="s">
        <v>319</v>
      </c>
      <c r="C113" s="32" t="s">
        <v>321</v>
      </c>
      <c r="D113" s="66" t="n">
        <v>317</v>
      </c>
      <c r="E113" s="66" t="n">
        <v>324</v>
      </c>
      <c r="F113" s="75" t="n">
        <f aca="false">IF(E113="","",D113-E113)</f>
        <v>-7</v>
      </c>
      <c r="G113" s="66" t="n">
        <v>138</v>
      </c>
      <c r="H113" s="66" t="n">
        <v>138</v>
      </c>
      <c r="I113" s="75" t="n">
        <f aca="false">IF(H113="","",G113-H113)</f>
        <v>0</v>
      </c>
      <c r="J113" s="47" t="n">
        <f aca="false">IF(OR(D113="",D113+G113=0),"",D113/(D113+G113))</f>
        <v>0.696703296703297</v>
      </c>
      <c r="K113" s="47" t="n">
        <f aca="false">IF(E113="","",E113/(E113+H113))</f>
        <v>0.701298701298701</v>
      </c>
      <c r="L113" s="76" t="n">
        <f aca="false">IF(OR(K113="",J113=""),"",(J113-K113)*100)</f>
        <v>-0.459540459540464</v>
      </c>
      <c r="M113" s="36" t="n">
        <v>3.01638965753309</v>
      </c>
      <c r="N113" s="36" t="n">
        <v>1.3257084048539</v>
      </c>
      <c r="O113" s="36" t="n">
        <f aca="false">SQRT(M113^2+N113^2)</f>
        <v>3.29486105029831</v>
      </c>
      <c r="P113" s="47" t="n">
        <f aca="false">IF(J113="","",MAX(0,J113-1.96*O113/100))</f>
        <v>0.63212402011745</v>
      </c>
      <c r="Q113" s="47" t="n">
        <f aca="false">IF(J113="","",MIN(1,J113+1.96*O113/100))</f>
        <v>0.761282573289144</v>
      </c>
      <c r="R113" s="32" t="str">
        <f aca="false">IF(L113="","",IF(ABS(L113)&lt;=O113,"Yes","No"))</f>
        <v>Yes</v>
      </c>
      <c r="S113" s="32" t="str">
        <f aca="false">IF(L113="","",IF(ABS(L113)&lt;=1.96*O113,"Yes","No"))</f>
        <v>Yes</v>
      </c>
      <c r="T113" s="66" t="n">
        <f aca="false">IF(D113="","",ROUND(SQRT(((D113+G113)*O113/100)^2+(J113*(D113+G113)*0.08223)^2),0))</f>
        <v>30</v>
      </c>
      <c r="U113" s="32"/>
    </row>
    <row r="114" customFormat="false" ht="15" hidden="false" customHeight="false" outlineLevel="0" collapsed="false">
      <c r="A114" s="32" t="s">
        <v>256</v>
      </c>
      <c r="B114" s="32" t="s">
        <v>319</v>
      </c>
      <c r="C114" s="32" t="s">
        <v>322</v>
      </c>
      <c r="D114" s="66" t="n">
        <v>346</v>
      </c>
      <c r="E114" s="66" t="n">
        <v>366</v>
      </c>
      <c r="F114" s="75" t="n">
        <f aca="false">IF(E114="","",D114-E114)</f>
        <v>-20</v>
      </c>
      <c r="G114" s="66" t="n">
        <v>129</v>
      </c>
      <c r="H114" s="66" t="n">
        <v>124</v>
      </c>
      <c r="I114" s="75" t="n">
        <f aca="false">IF(H114="","",G114-H114)</f>
        <v>5</v>
      </c>
      <c r="J114" s="47" t="n">
        <f aca="false">IF(OR(D114="",D114+G114=0),"",D114/(D114+G114))</f>
        <v>0.728421052631579</v>
      </c>
      <c r="K114" s="47" t="n">
        <f aca="false">IF(E114="","",E114/(E114+H114))</f>
        <v>0.746938775510204</v>
      </c>
      <c r="L114" s="76" t="n">
        <f aca="false">IF(OR(K114="",J114=""),"",(J114-K114)*100)</f>
        <v>-1.85177228786251</v>
      </c>
      <c r="M114" s="36" t="n">
        <v>3.01638965753309</v>
      </c>
      <c r="N114" s="36" t="n">
        <v>1.3257084048539</v>
      </c>
      <c r="O114" s="36" t="n">
        <f aca="false">SQRT(M114^2+N114^2)</f>
        <v>3.29486105029831</v>
      </c>
      <c r="P114" s="47" t="n">
        <f aca="false">IF(J114="","",MAX(0,J114-1.96*O114/100))</f>
        <v>0.663841776045732</v>
      </c>
      <c r="Q114" s="47" t="n">
        <f aca="false">IF(J114="","",MIN(1,J114+1.96*O114/100))</f>
        <v>0.793000329217426</v>
      </c>
      <c r="R114" s="32" t="str">
        <f aca="false">IF(L114="","",IF(ABS(L114)&lt;=O114,"Yes","No"))</f>
        <v>Yes</v>
      </c>
      <c r="S114" s="32" t="str">
        <f aca="false">IF(L114="","",IF(ABS(L114)&lt;=1.96*O114,"Yes","No"))</f>
        <v>Yes</v>
      </c>
      <c r="T114" s="66" t="n">
        <f aca="false">IF(D114="","",ROUND(SQRT(((D114+G114)*O114/100)^2+(J114*(D114+G114)*0.08223)^2),0))</f>
        <v>32</v>
      </c>
      <c r="U114" s="32"/>
    </row>
    <row r="115" customFormat="false" ht="15" hidden="false" customHeight="false" outlineLevel="0" collapsed="false">
      <c r="A115" s="32" t="s">
        <v>256</v>
      </c>
      <c r="B115" s="32" t="s">
        <v>319</v>
      </c>
      <c r="C115" s="32" t="s">
        <v>323</v>
      </c>
      <c r="D115" s="66" t="n">
        <v>371</v>
      </c>
      <c r="E115" s="66" t="n">
        <v>415</v>
      </c>
      <c r="F115" s="75" t="n">
        <f aca="false">IF(E115="","",D115-E115)</f>
        <v>-44</v>
      </c>
      <c r="G115" s="66" t="n">
        <v>159</v>
      </c>
      <c r="H115" s="66" t="n">
        <v>166</v>
      </c>
      <c r="I115" s="75" t="n">
        <f aca="false">IF(H115="","",G115-H115)</f>
        <v>-7</v>
      </c>
      <c r="J115" s="47" t="n">
        <f aca="false">IF(OR(D115="",D115+G115=0),"",D115/(D115+G115))</f>
        <v>0.7</v>
      </c>
      <c r="K115" s="47" t="n">
        <f aca="false">IF(E115="","",E115/(E115+H115))</f>
        <v>0.714285714285714</v>
      </c>
      <c r="L115" s="76" t="n">
        <f aca="false">IF(OR(K115="",J115=""),"",(J115-K115)*100)</f>
        <v>-1.42857142857143</v>
      </c>
      <c r="M115" s="36" t="n">
        <v>1.89580583007288</v>
      </c>
      <c r="N115" s="36" t="n">
        <v>1.3257084048539</v>
      </c>
      <c r="O115" s="36" t="n">
        <f aca="false">SQRT(M115^2+N115^2)</f>
        <v>2.31334876748807</v>
      </c>
      <c r="P115" s="47" t="n">
        <f aca="false">IF(J115="","",MAX(0,J115-1.96*O115/100))</f>
        <v>0.654658364157234</v>
      </c>
      <c r="Q115" s="47" t="n">
        <f aca="false">IF(J115="","",MIN(1,J115+1.96*O115/100))</f>
        <v>0.745341635842766</v>
      </c>
      <c r="R115" s="32" t="str">
        <f aca="false">IF(L115="","",IF(ABS(L115)&lt;=O115,"Yes","No"))</f>
        <v>Yes</v>
      </c>
      <c r="S115" s="32" t="str">
        <f aca="false">IF(L115="","",IF(ABS(L115)&lt;=1.96*O115,"Yes","No"))</f>
        <v>Yes</v>
      </c>
      <c r="T115" s="66" t="n">
        <f aca="false">IF(D115="","",ROUND(SQRT(((D115+G115)*O115/100)^2+(J115*(D115+G115)*0.06778)^2),0))</f>
        <v>28</v>
      </c>
      <c r="U115" s="32"/>
    </row>
    <row r="116" customFormat="false" ht="15" hidden="false" customHeight="false" outlineLevel="0" collapsed="false">
      <c r="A116" s="32" t="s">
        <v>256</v>
      </c>
      <c r="B116" s="32" t="s">
        <v>319</v>
      </c>
      <c r="C116" s="32" t="s">
        <v>324</v>
      </c>
      <c r="D116" s="66" t="n">
        <v>560</v>
      </c>
      <c r="E116" s="66" t="n">
        <v>571</v>
      </c>
      <c r="F116" s="75" t="n">
        <f aca="false">IF(E116="","",D116-E116)</f>
        <v>-11</v>
      </c>
      <c r="G116" s="66" t="n">
        <v>276</v>
      </c>
      <c r="H116" s="66" t="n">
        <v>293</v>
      </c>
      <c r="I116" s="75" t="n">
        <f aca="false">IF(H116="","",G116-H116)</f>
        <v>-17</v>
      </c>
      <c r="J116" s="47" t="n">
        <f aca="false">IF(OR(D116="",D116+G116=0),"",D116/(D116+G116))</f>
        <v>0.669856459330144</v>
      </c>
      <c r="K116" s="47" t="n">
        <f aca="false">IF(E116="","",E116/(E116+H116))</f>
        <v>0.66087962962963</v>
      </c>
      <c r="L116" s="76" t="n">
        <f aca="false">IF(OR(K116="",J116=""),"",(J116-K116)*100)</f>
        <v>0.897682970051394</v>
      </c>
      <c r="M116" s="36" t="n">
        <v>1.66017416207198</v>
      </c>
      <c r="N116" s="36" t="n">
        <v>1.3257084048539</v>
      </c>
      <c r="O116" s="36" t="n">
        <f aca="false">SQRT(M116^2+N116^2)</f>
        <v>2.12454254443437</v>
      </c>
      <c r="P116" s="47" t="n">
        <f aca="false">IF(J116="","",MAX(0,J116-1.96*O116/100))</f>
        <v>0.62821542545923</v>
      </c>
      <c r="Q116" s="47" t="n">
        <f aca="false">IF(J116="","",MIN(1,J116+1.96*O116/100))</f>
        <v>0.711497493201057</v>
      </c>
      <c r="R116" s="32" t="str">
        <f aca="false">IF(L116="","",IF(ABS(L116)&lt;=O116,"Yes","No"))</f>
        <v>Yes</v>
      </c>
      <c r="S116" s="32" t="str">
        <f aca="false">IF(L116="","",IF(ABS(L116)&lt;=1.96*O116,"Yes","No"))</f>
        <v>Yes</v>
      </c>
      <c r="T116" s="66" t="n">
        <f aca="false">IF(D116="","",ROUND(SQRT(((D116+G116)*O116/100)^2+(J116*(D116+G116)*0.05273)^2),0))</f>
        <v>34</v>
      </c>
      <c r="U116" s="32"/>
    </row>
    <row r="117" customFormat="false" ht="15" hidden="false" customHeight="false" outlineLevel="0" collapsed="false">
      <c r="A117" s="32" t="s">
        <v>256</v>
      </c>
      <c r="B117" s="32" t="s">
        <v>319</v>
      </c>
      <c r="C117" s="32" t="s">
        <v>325</v>
      </c>
      <c r="D117" s="66" t="n">
        <v>380</v>
      </c>
      <c r="E117" s="66" t="n">
        <v>400</v>
      </c>
      <c r="F117" s="75" t="n">
        <f aca="false">IF(E117="","",D117-E117)</f>
        <v>-20</v>
      </c>
      <c r="G117" s="66" t="n">
        <v>210</v>
      </c>
      <c r="H117" s="66" t="n">
        <v>220</v>
      </c>
      <c r="I117" s="75" t="n">
        <f aca="false">IF(H117="","",G117-H117)</f>
        <v>-10</v>
      </c>
      <c r="J117" s="47" t="n">
        <f aca="false">IF(OR(D117="",D117+G117=0),"",D117/(D117+G117))</f>
        <v>0.644067796610169</v>
      </c>
      <c r="K117" s="47" t="n">
        <f aca="false">IF(E117="","",E117/(E117+H117))</f>
        <v>0.645161290322581</v>
      </c>
      <c r="L117" s="76" t="n">
        <f aca="false">IF(OR(K117="",J117=""),"",(J117-K117)*100)</f>
        <v>-0.109349371241119</v>
      </c>
      <c r="M117" s="36" t="n">
        <v>1.89580583007288</v>
      </c>
      <c r="N117" s="36" t="n">
        <v>1.3257084048539</v>
      </c>
      <c r="O117" s="36" t="n">
        <f aca="false">SQRT(M117^2+N117^2)</f>
        <v>2.31334876748807</v>
      </c>
      <c r="P117" s="47" t="n">
        <f aca="false">IF(J117="","",MAX(0,J117-1.96*O117/100))</f>
        <v>0.598726160767403</v>
      </c>
      <c r="Q117" s="47" t="n">
        <f aca="false">IF(J117="","",MIN(1,J117+1.96*O117/100))</f>
        <v>0.689409432452936</v>
      </c>
      <c r="R117" s="32" t="str">
        <f aca="false">IF(L117="","",IF(ABS(L117)&lt;=O117,"Yes","No"))</f>
        <v>Yes</v>
      </c>
      <c r="S117" s="32" t="str">
        <f aca="false">IF(L117="","",IF(ABS(L117)&lt;=1.96*O117,"Yes","No"))</f>
        <v>Yes</v>
      </c>
      <c r="T117" s="66" t="n">
        <f aca="false">IF(D117="","",ROUND(SQRT(((D117+G117)*O117/100)^2+(J117*(D117+G117)*0.06778)^2),0))</f>
        <v>29</v>
      </c>
      <c r="U117" s="32"/>
    </row>
    <row r="118" customFormat="false" ht="15" hidden="false" customHeight="false" outlineLevel="0" collapsed="false">
      <c r="A118" s="32" t="s">
        <v>256</v>
      </c>
      <c r="B118" s="32" t="s">
        <v>319</v>
      </c>
      <c r="C118" s="32" t="s">
        <v>326</v>
      </c>
      <c r="D118" s="66" t="n">
        <v>429</v>
      </c>
      <c r="E118" s="66" t="n">
        <v>465</v>
      </c>
      <c r="F118" s="75" t="n">
        <f aca="false">IF(E118="","",D118-E118)</f>
        <v>-36</v>
      </c>
      <c r="G118" s="66" t="n">
        <v>296</v>
      </c>
      <c r="H118" s="66" t="n">
        <v>283</v>
      </c>
      <c r="I118" s="75" t="n">
        <f aca="false">IF(H118="","",G118-H118)</f>
        <v>13</v>
      </c>
      <c r="J118" s="47" t="n">
        <f aca="false">IF(OR(D118="",D118+G118=0),"",D118/(D118+G118))</f>
        <v>0.591724137931035</v>
      </c>
      <c r="K118" s="47" t="n">
        <f aca="false">IF(E118="","",E118/(E118+H118))</f>
        <v>0.621657754010695</v>
      </c>
      <c r="L118" s="76" t="n">
        <f aca="false">IF(OR(K118="",J118=""),"",(J118-K118)*100)</f>
        <v>-2.99336160796607</v>
      </c>
      <c r="M118" s="36" t="n">
        <v>1.89580583007288</v>
      </c>
      <c r="N118" s="36" t="n">
        <v>1.3257084048539</v>
      </c>
      <c r="O118" s="36" t="n">
        <f aca="false">SQRT(M118^2+N118^2)</f>
        <v>2.31334876748807</v>
      </c>
      <c r="P118" s="47" t="n">
        <f aca="false">IF(J118="","",MAX(0,J118-1.96*O118/100))</f>
        <v>0.546382502088268</v>
      </c>
      <c r="Q118" s="47" t="n">
        <f aca="false">IF(J118="","",MIN(1,J118+1.96*O118/100))</f>
        <v>0.637065773773801</v>
      </c>
      <c r="R118" s="32" t="str">
        <f aca="false">IF(L118="","",IF(ABS(L118)&lt;=O118,"Yes","No"))</f>
        <v>No</v>
      </c>
      <c r="S118" s="32" t="str">
        <f aca="false">IF(L118="","",IF(ABS(L118)&lt;=1.96*O118,"Yes","No"))</f>
        <v>Yes</v>
      </c>
      <c r="T118" s="66" t="n">
        <f aca="false">IF(D118="","",ROUND(SQRT(((D118+G118)*O118/100)^2+(J118*(D118+G118)*0.06778)^2),0))</f>
        <v>34</v>
      </c>
      <c r="U118" s="32"/>
    </row>
    <row r="119" customFormat="false" ht="15" hidden="false" customHeight="false" outlineLevel="0" collapsed="false">
      <c r="A119" s="32" t="s">
        <v>256</v>
      </c>
      <c r="B119" s="32" t="s">
        <v>319</v>
      </c>
      <c r="C119" s="32" t="s">
        <v>327</v>
      </c>
      <c r="D119" s="66" t="n">
        <v>502</v>
      </c>
      <c r="E119" s="66" t="n">
        <v>583</v>
      </c>
      <c r="F119" s="75" t="n">
        <f aca="false">IF(E119="","",D119-E119)</f>
        <v>-81</v>
      </c>
      <c r="G119" s="66" t="n">
        <v>341</v>
      </c>
      <c r="H119" s="66" t="n">
        <v>335</v>
      </c>
      <c r="I119" s="75" t="n">
        <f aca="false">IF(H119="","",G119-H119)</f>
        <v>6</v>
      </c>
      <c r="J119" s="47" t="n">
        <f aca="false">IF(OR(D119="",D119+G119=0),"",D119/(D119+G119))</f>
        <v>0.595492289442467</v>
      </c>
      <c r="K119" s="47" t="n">
        <f aca="false">IF(E119="","",E119/(E119+H119))</f>
        <v>0.635076252723312</v>
      </c>
      <c r="L119" s="76" t="n">
        <f aca="false">IF(OR(K119="",J119=""),"",(J119-K119)*100)</f>
        <v>-3.95839632808442</v>
      </c>
      <c r="M119" s="36" t="n">
        <v>1.66017416207198</v>
      </c>
      <c r="N119" s="36" t="n">
        <v>1.3257084048539</v>
      </c>
      <c r="O119" s="36" t="n">
        <f aca="false">SQRT(M119^2+N119^2)</f>
        <v>2.12454254443437</v>
      </c>
      <c r="P119" s="47" t="n">
        <f aca="false">IF(J119="","",MAX(0,J119-1.96*O119/100))</f>
        <v>0.553851255571554</v>
      </c>
      <c r="Q119" s="47" t="n">
        <f aca="false">IF(J119="","",MIN(1,J119+1.96*O119/100))</f>
        <v>0.637133323313381</v>
      </c>
      <c r="R119" s="32" t="str">
        <f aca="false">IF(L119="","",IF(ABS(L119)&lt;=O119,"Yes","No"))</f>
        <v>No</v>
      </c>
      <c r="S119" s="32" t="str">
        <f aca="false">IF(L119="","",IF(ABS(L119)&lt;=1.96*O119,"Yes","No"))</f>
        <v>Yes</v>
      </c>
      <c r="T119" s="66" t="n">
        <f aca="false">IF(D119="","",ROUND(SQRT(((D119+G119)*O119/100)^2+(J119*(D119+G119)*0.05273)^2),0))</f>
        <v>32</v>
      </c>
      <c r="U119" s="32"/>
    </row>
    <row r="120" customFormat="false" ht="15" hidden="false" customHeight="false" outlineLevel="0" collapsed="false">
      <c r="A120" s="32" t="s">
        <v>256</v>
      </c>
      <c r="B120" s="32" t="s">
        <v>319</v>
      </c>
      <c r="C120" s="32" t="s">
        <v>328</v>
      </c>
      <c r="D120" s="66" t="n">
        <v>421</v>
      </c>
      <c r="E120" s="66" t="n">
        <v>415</v>
      </c>
      <c r="F120" s="75" t="n">
        <f aca="false">IF(E120="","",D120-E120)</f>
        <v>6</v>
      </c>
      <c r="G120" s="66" t="n">
        <v>225</v>
      </c>
      <c r="H120" s="66" t="n">
        <v>238</v>
      </c>
      <c r="I120" s="75" t="n">
        <f aca="false">IF(H120="","",G120-H120)</f>
        <v>-13</v>
      </c>
      <c r="J120" s="47" t="n">
        <f aca="false">IF(OR(D120="",D120+G120=0),"",D120/(D120+G120))</f>
        <v>0.651702786377709</v>
      </c>
      <c r="K120" s="47" t="n">
        <f aca="false">IF(E120="","",E120/(E120+H120))</f>
        <v>0.635528330781011</v>
      </c>
      <c r="L120" s="76" t="n">
        <f aca="false">IF(OR(K120="",J120=""),"",(J120-K120)*100)</f>
        <v>1.61744555966983</v>
      </c>
      <c r="M120" s="36" t="n">
        <v>1.89580583007288</v>
      </c>
      <c r="N120" s="36" t="n">
        <v>1.3257084048539</v>
      </c>
      <c r="O120" s="36" t="n">
        <f aca="false">SQRT(M120^2+N120^2)</f>
        <v>2.31334876748807</v>
      </c>
      <c r="P120" s="47" t="n">
        <f aca="false">IF(J120="","",MAX(0,J120-1.96*O120/100))</f>
        <v>0.606361150534943</v>
      </c>
      <c r="Q120" s="47" t="n">
        <f aca="false">IF(J120="","",MIN(1,J120+1.96*O120/100))</f>
        <v>0.697044422220475</v>
      </c>
      <c r="R120" s="32" t="str">
        <f aca="false">IF(L120="","",IF(ABS(L120)&lt;=O120,"Yes","No"))</f>
        <v>Yes</v>
      </c>
      <c r="S120" s="32" t="str">
        <f aca="false">IF(L120="","",IF(ABS(L120)&lt;=1.96*O120,"Yes","No"))</f>
        <v>Yes</v>
      </c>
      <c r="T120" s="66" t="n">
        <f aca="false">IF(D120="","",ROUND(SQRT(((D120+G120)*O120/100)^2+(J120*(D120+G120)*0.06778)^2),0))</f>
        <v>32</v>
      </c>
      <c r="U120" s="32"/>
    </row>
    <row r="121" customFormat="false" ht="15" hidden="false" customHeight="false" outlineLevel="0" collapsed="false">
      <c r="A121" s="32" t="s">
        <v>256</v>
      </c>
      <c r="B121" s="32" t="s">
        <v>319</v>
      </c>
      <c r="C121" s="32" t="s">
        <v>329</v>
      </c>
      <c r="D121" s="66" t="n">
        <v>303</v>
      </c>
      <c r="E121" s="66" t="n">
        <v>332</v>
      </c>
      <c r="F121" s="75" t="n">
        <f aca="false">IF(E121="","",D121-E121)</f>
        <v>-29</v>
      </c>
      <c r="G121" s="66" t="n">
        <v>220</v>
      </c>
      <c r="H121" s="66" t="n">
        <v>255</v>
      </c>
      <c r="I121" s="75" t="n">
        <f aca="false">IF(H121="","",G121-H121)</f>
        <v>-35</v>
      </c>
      <c r="J121" s="47" t="n">
        <f aca="false">IF(OR(D121="",D121+G121=0),"",D121/(D121+G121))</f>
        <v>0.579349904397706</v>
      </c>
      <c r="K121" s="47" t="n">
        <f aca="false">IF(E121="","",E121/(E121+H121))</f>
        <v>0.565587734241908</v>
      </c>
      <c r="L121" s="76" t="n">
        <f aca="false">IF(OR(K121="",J121=""),"",(J121-K121)*100)</f>
        <v>1.37621701557975</v>
      </c>
      <c r="M121" s="36" t="n">
        <v>1.89580583007288</v>
      </c>
      <c r="N121" s="36" t="n">
        <v>1.3257084048539</v>
      </c>
      <c r="O121" s="36" t="n">
        <f aca="false">SQRT(M121^2+N121^2)</f>
        <v>2.31334876748807</v>
      </c>
      <c r="P121" s="47" t="n">
        <f aca="false">IF(J121="","",MAX(0,J121-1.96*O121/100))</f>
        <v>0.534008268554939</v>
      </c>
      <c r="Q121" s="47" t="n">
        <f aca="false">IF(J121="","",MIN(1,J121+1.96*O121/100))</f>
        <v>0.624691540240472</v>
      </c>
      <c r="R121" s="32" t="str">
        <f aca="false">IF(L121="","",IF(ABS(L121)&lt;=O121,"Yes","No"))</f>
        <v>Yes</v>
      </c>
      <c r="S121" s="32" t="str">
        <f aca="false">IF(L121="","",IF(ABS(L121)&lt;=1.96*O121,"Yes","No"))</f>
        <v>Yes</v>
      </c>
      <c r="T121" s="66" t="n">
        <f aca="false">IF(D121="","",ROUND(SQRT(((D121+G121)*O121/100)^2+(J121*(D121+G121)*0.06778)^2),0))</f>
        <v>24</v>
      </c>
      <c r="U121" s="32"/>
    </row>
    <row r="122" customFormat="false" ht="15" hidden="false" customHeight="false" outlineLevel="0" collapsed="false">
      <c r="A122" s="32" t="s">
        <v>256</v>
      </c>
      <c r="B122" s="32" t="s">
        <v>319</v>
      </c>
      <c r="C122" s="32" t="s">
        <v>330</v>
      </c>
      <c r="D122" s="66" t="n">
        <v>413</v>
      </c>
      <c r="E122" s="66" t="n">
        <v>418</v>
      </c>
      <c r="F122" s="75" t="n">
        <f aca="false">IF(E122="","",D122-E122)</f>
        <v>-5</v>
      </c>
      <c r="G122" s="66" t="n">
        <v>217</v>
      </c>
      <c r="H122" s="66" t="n">
        <v>222</v>
      </c>
      <c r="I122" s="75" t="n">
        <f aca="false">IF(H122="","",G122-H122)</f>
        <v>-5</v>
      </c>
      <c r="J122" s="47" t="n">
        <f aca="false">IF(OR(D122="",D122+G122=0),"",D122/(D122+G122))</f>
        <v>0.655555555555556</v>
      </c>
      <c r="K122" s="47" t="n">
        <f aca="false">IF(E122="","",E122/(E122+H122))</f>
        <v>0.653125</v>
      </c>
      <c r="L122" s="76" t="n">
        <f aca="false">IF(OR(K122="",J122=""),"",(J122-K122)*100)</f>
        <v>0.24305555555556</v>
      </c>
      <c r="M122" s="36" t="n">
        <v>1.89580583007288</v>
      </c>
      <c r="N122" s="36" t="n">
        <v>1.3257084048539</v>
      </c>
      <c r="O122" s="36" t="n">
        <f aca="false">SQRT(M122^2+N122^2)</f>
        <v>2.31334876748807</v>
      </c>
      <c r="P122" s="47" t="n">
        <f aca="false">IF(J122="","",MAX(0,J122-1.96*O122/100))</f>
        <v>0.610213919712789</v>
      </c>
      <c r="Q122" s="47" t="n">
        <f aca="false">IF(J122="","",MIN(1,J122+1.96*O122/100))</f>
        <v>0.700897191398322</v>
      </c>
      <c r="R122" s="32" t="str">
        <f aca="false">IF(L122="","",IF(ABS(L122)&lt;=O122,"Yes","No"))</f>
        <v>Yes</v>
      </c>
      <c r="S122" s="32" t="str">
        <f aca="false">IF(L122="","",IF(ABS(L122)&lt;=1.96*O122,"Yes","No"))</f>
        <v>Yes</v>
      </c>
      <c r="T122" s="66" t="n">
        <f aca="false">IF(D122="","",ROUND(SQRT(((D122+G122)*O122/100)^2+(J122*(D122+G122)*0.06778)^2),0))</f>
        <v>32</v>
      </c>
      <c r="U122" s="32"/>
    </row>
    <row r="123" customFormat="false" ht="15" hidden="false" customHeight="false" outlineLevel="0" collapsed="false">
      <c r="A123" s="32" t="s">
        <v>256</v>
      </c>
      <c r="B123" s="32" t="s">
        <v>319</v>
      </c>
      <c r="C123" s="32" t="s">
        <v>331</v>
      </c>
      <c r="D123" s="66" t="n">
        <v>388</v>
      </c>
      <c r="E123" s="66" t="n">
        <v>425</v>
      </c>
      <c r="F123" s="75" t="n">
        <f aca="false">IF(E123="","",D123-E123)</f>
        <v>-37</v>
      </c>
      <c r="G123" s="66" t="n">
        <v>268</v>
      </c>
      <c r="H123" s="66" t="n">
        <v>271</v>
      </c>
      <c r="I123" s="75" t="n">
        <f aca="false">IF(H123="","",G123-H123)</f>
        <v>-3</v>
      </c>
      <c r="J123" s="47" t="n">
        <f aca="false">IF(OR(D123="",D123+G123=0),"",D123/(D123+G123))</f>
        <v>0.591463414634146</v>
      </c>
      <c r="K123" s="47" t="n">
        <f aca="false">IF(E123="","",E123/(E123+H123))</f>
        <v>0.610632183908046</v>
      </c>
      <c r="L123" s="76" t="n">
        <f aca="false">IF(OR(K123="",J123=""),"",(J123-K123)*100)</f>
        <v>-1.91687692738997</v>
      </c>
      <c r="M123" s="36" t="n">
        <v>1.89580583007288</v>
      </c>
      <c r="N123" s="36" t="n">
        <v>1.3257084048539</v>
      </c>
      <c r="O123" s="36" t="n">
        <f aca="false">SQRT(M123^2+N123^2)</f>
        <v>2.31334876748807</v>
      </c>
      <c r="P123" s="47" t="n">
        <f aca="false">IF(J123="","",MAX(0,J123-1.96*O123/100))</f>
        <v>0.54612177879138</v>
      </c>
      <c r="Q123" s="47" t="n">
        <f aca="false">IF(J123="","",MIN(1,J123+1.96*O123/100))</f>
        <v>0.636805050476913</v>
      </c>
      <c r="R123" s="32" t="str">
        <f aca="false">IF(L123="","",IF(ABS(L123)&lt;=O123,"Yes","No"))</f>
        <v>Yes</v>
      </c>
      <c r="S123" s="32" t="str">
        <f aca="false">IF(L123="","",IF(ABS(L123)&lt;=1.96*O123,"Yes","No"))</f>
        <v>Yes</v>
      </c>
      <c r="T123" s="66" t="n">
        <f aca="false">IF(D123="","",ROUND(SQRT(((D123+G123)*O123/100)^2+(J123*(D123+G123)*0.06778)^2),0))</f>
        <v>30</v>
      </c>
      <c r="U123" s="32"/>
    </row>
    <row r="124" customFormat="false" ht="15" hidden="false" customHeight="false" outlineLevel="0" collapsed="false">
      <c r="A124" s="32" t="s">
        <v>256</v>
      </c>
      <c r="B124" s="32" t="s">
        <v>332</v>
      </c>
      <c r="C124" s="32" t="s">
        <v>333</v>
      </c>
      <c r="D124" s="66" t="n">
        <v>377</v>
      </c>
      <c r="E124" s="66" t="n">
        <v>392</v>
      </c>
      <c r="F124" s="75" t="n">
        <f aca="false">IF(E124="","",D124-E124)</f>
        <v>-15</v>
      </c>
      <c r="G124" s="66" t="n">
        <v>253</v>
      </c>
      <c r="H124" s="66" t="n">
        <v>281</v>
      </c>
      <c r="I124" s="75" t="n">
        <f aca="false">IF(H124="","",G124-H124)</f>
        <v>-28</v>
      </c>
      <c r="J124" s="47" t="n">
        <f aca="false">IF(OR(D124="",D124+G124=0),"",D124/(D124+G124))</f>
        <v>0.598412698412698</v>
      </c>
      <c r="K124" s="47" t="n">
        <f aca="false">IF(E124="","",E124/(E124+H124))</f>
        <v>0.582466567607727</v>
      </c>
      <c r="L124" s="76" t="n">
        <f aca="false">IF(OR(K124="",J124=""),"",(J124-K124)*100)</f>
        <v>1.59461308049718</v>
      </c>
      <c r="M124" s="36" t="n">
        <v>1.89580583007288</v>
      </c>
      <c r="N124" s="36" t="n">
        <v>1.3257084048539</v>
      </c>
      <c r="O124" s="36" t="n">
        <f aca="false">SQRT(M124^2+N124^2)</f>
        <v>2.31334876748807</v>
      </c>
      <c r="P124" s="47" t="n">
        <f aca="false">IF(J124="","",MAX(0,J124-1.96*O124/100))</f>
        <v>0.553071062569932</v>
      </c>
      <c r="Q124" s="47" t="n">
        <f aca="false">IF(J124="","",MIN(1,J124+1.96*O124/100))</f>
        <v>0.643754334255465</v>
      </c>
      <c r="R124" s="32" t="str">
        <f aca="false">IF(L124="","",IF(ABS(L124)&lt;=O124,"Yes","No"))</f>
        <v>Yes</v>
      </c>
      <c r="S124" s="32" t="str">
        <f aca="false">IF(L124="","",IF(ABS(L124)&lt;=1.96*O124,"Yes","No"))</f>
        <v>Yes</v>
      </c>
      <c r="T124" s="66" t="n">
        <f aca="false">IF(D124="","",ROUND(SQRT(((D124+G124)*O124/100)^2+(J124*(D124+G124)*0.06778)^2),0))</f>
        <v>29</v>
      </c>
      <c r="U124" s="32"/>
    </row>
    <row r="125" customFormat="false" ht="15" hidden="false" customHeight="false" outlineLevel="0" collapsed="false">
      <c r="A125" s="32" t="s">
        <v>256</v>
      </c>
      <c r="B125" s="32" t="s">
        <v>332</v>
      </c>
      <c r="C125" s="32" t="s">
        <v>334</v>
      </c>
      <c r="D125" s="66" t="n">
        <v>337</v>
      </c>
      <c r="E125" s="66" t="n">
        <v>334</v>
      </c>
      <c r="F125" s="75" t="n">
        <f aca="false">IF(E125="","",D125-E125)</f>
        <v>3</v>
      </c>
      <c r="G125" s="66" t="n">
        <v>342</v>
      </c>
      <c r="H125" s="66" t="n">
        <v>333</v>
      </c>
      <c r="I125" s="75" t="n">
        <f aca="false">IF(H125="","",G125-H125)</f>
        <v>9</v>
      </c>
      <c r="J125" s="47" t="n">
        <f aca="false">IF(OR(D125="",D125+G125=0),"",D125/(D125+G125))</f>
        <v>0.496318114874816</v>
      </c>
      <c r="K125" s="47" t="n">
        <f aca="false">IF(E125="","",E125/(E125+H125))</f>
        <v>0.500749625187406</v>
      </c>
      <c r="L125" s="76" t="n">
        <f aca="false">IF(OR(K125="",J125=""),"",(J125-K125)*100)</f>
        <v>-0.443151031259037</v>
      </c>
      <c r="M125" s="36" t="n">
        <v>1.89580583007288</v>
      </c>
      <c r="N125" s="36" t="n">
        <v>1.3257084048539</v>
      </c>
      <c r="O125" s="36" t="n">
        <f aca="false">SQRT(M125^2+N125^2)</f>
        <v>2.31334876748807</v>
      </c>
      <c r="P125" s="47" t="n">
        <f aca="false">IF(J125="","",MAX(0,J125-1.96*O125/100))</f>
        <v>0.45097647903205</v>
      </c>
      <c r="Q125" s="47" t="n">
        <f aca="false">IF(J125="","",MIN(1,J125+1.96*O125/100))</f>
        <v>0.541659750717582</v>
      </c>
      <c r="R125" s="32" t="str">
        <f aca="false">IF(L125="","",IF(ABS(L125)&lt;=O125,"Yes","No"))</f>
        <v>Yes</v>
      </c>
      <c r="S125" s="32" t="str">
        <f aca="false">IF(L125="","",IF(ABS(L125)&lt;=1.96*O125,"Yes","No"))</f>
        <v>Yes</v>
      </c>
      <c r="T125" s="66" t="n">
        <f aca="false">IF(D125="","",ROUND(SQRT(((D125+G125)*O125/100)^2+(J125*(D125+G125)*0.06778)^2),0))</f>
        <v>28</v>
      </c>
      <c r="U125" s="32"/>
    </row>
    <row r="126" customFormat="false" ht="15" hidden="false" customHeight="false" outlineLevel="0" collapsed="false">
      <c r="A126" s="32" t="s">
        <v>256</v>
      </c>
      <c r="B126" s="32" t="s">
        <v>332</v>
      </c>
      <c r="C126" s="32" t="s">
        <v>335</v>
      </c>
      <c r="D126" s="66" t="n">
        <v>390</v>
      </c>
      <c r="E126" s="66" t="n">
        <v>409</v>
      </c>
      <c r="F126" s="75" t="n">
        <f aca="false">IF(E126="","",D126-E126)</f>
        <v>-19</v>
      </c>
      <c r="G126" s="66" t="n">
        <v>344</v>
      </c>
      <c r="H126" s="66" t="n">
        <v>361</v>
      </c>
      <c r="I126" s="75" t="n">
        <f aca="false">IF(H126="","",G126-H126)</f>
        <v>-17</v>
      </c>
      <c r="J126" s="47" t="n">
        <f aca="false">IF(OR(D126="",D126+G126=0),"",D126/(D126+G126))</f>
        <v>0.53133514986376</v>
      </c>
      <c r="K126" s="47" t="n">
        <f aca="false">IF(E126="","",E126/(E126+H126))</f>
        <v>0.531168831168831</v>
      </c>
      <c r="L126" s="76" t="n">
        <f aca="false">IF(OR(K126="",J126=""),"",(J126-K126)*100)</f>
        <v>0.0166318694929002</v>
      </c>
      <c r="M126" s="36" t="n">
        <v>1.89580583007288</v>
      </c>
      <c r="N126" s="36" t="n">
        <v>1.3257084048539</v>
      </c>
      <c r="O126" s="36" t="n">
        <f aca="false">SQRT(M126^2+N126^2)</f>
        <v>2.31334876748807</v>
      </c>
      <c r="P126" s="47" t="n">
        <f aca="false">IF(J126="","",MAX(0,J126-1.96*O126/100))</f>
        <v>0.485993514020994</v>
      </c>
      <c r="Q126" s="47" t="n">
        <f aca="false">IF(J126="","",MIN(1,J126+1.96*O126/100))</f>
        <v>0.576676785706526</v>
      </c>
      <c r="R126" s="32" t="str">
        <f aca="false">IF(L126="","",IF(ABS(L126)&lt;=O126,"Yes","No"))</f>
        <v>Yes</v>
      </c>
      <c r="S126" s="32" t="str">
        <f aca="false">IF(L126="","",IF(ABS(L126)&lt;=1.96*O126,"Yes","No"))</f>
        <v>Yes</v>
      </c>
      <c r="T126" s="66" t="n">
        <f aca="false">IF(D126="","",ROUND(SQRT(((D126+G126)*O126/100)^2+(J126*(D126+G126)*0.06778)^2),0))</f>
        <v>31</v>
      </c>
      <c r="U126" s="32"/>
    </row>
    <row r="127" customFormat="false" ht="15" hidden="false" customHeight="false" outlineLevel="0" collapsed="false">
      <c r="A127" s="32" t="s">
        <v>256</v>
      </c>
      <c r="B127" s="32" t="s">
        <v>336</v>
      </c>
      <c r="C127" s="32" t="s">
        <v>336</v>
      </c>
      <c r="D127" s="66" t="n">
        <v>527</v>
      </c>
      <c r="E127" s="66" t="n">
        <v>621</v>
      </c>
      <c r="F127" s="75" t="n">
        <f aca="false">IF(E127="","",D127-E127)</f>
        <v>-94</v>
      </c>
      <c r="G127" s="66" t="n">
        <v>560</v>
      </c>
      <c r="H127" s="66" t="n">
        <v>598</v>
      </c>
      <c r="I127" s="75" t="n">
        <f aca="false">IF(H127="","",G127-H127)</f>
        <v>-38</v>
      </c>
      <c r="J127" s="47" t="n">
        <f aca="false">IF(OR(D127="",D127+G127=0),"",D127/(D127+G127))</f>
        <v>0.484820607175713</v>
      </c>
      <c r="K127" s="47" t="n">
        <f aca="false">IF(E127="","",E127/(E127+H127))</f>
        <v>0.509433962264151</v>
      </c>
      <c r="L127" s="76" t="n">
        <f aca="false">IF(OR(K127="",J127=""),"",(J127-K127)*100)</f>
        <v>-2.4613355088438</v>
      </c>
      <c r="M127" s="36" t="n">
        <v>1.66017416207198</v>
      </c>
      <c r="N127" s="36" t="n">
        <v>1.3257084048539</v>
      </c>
      <c r="O127" s="36" t="n">
        <f aca="false">SQRT(M127^2+N127^2)</f>
        <v>2.12454254443437</v>
      </c>
      <c r="P127" s="47" t="n">
        <f aca="false">IF(J127="","",MAX(0,J127-1.96*O127/100))</f>
        <v>0.443179573304799</v>
      </c>
      <c r="Q127" s="47" t="n">
        <f aca="false">IF(J127="","",MIN(1,J127+1.96*O127/100))</f>
        <v>0.526461641046627</v>
      </c>
      <c r="R127" s="32" t="str">
        <f aca="false">IF(L127="","",IF(ABS(L127)&lt;=O127,"Yes","No"))</f>
        <v>No</v>
      </c>
      <c r="S127" s="32" t="str">
        <f aca="false">IF(L127="","",IF(ABS(L127)&lt;=1.96*O127,"Yes","No"))</f>
        <v>Yes</v>
      </c>
      <c r="T127" s="66" t="n">
        <f aca="false">IF(D127="","",ROUND(SQRT(((D127+G127)*O127/100)^2+(J127*(D127+G127)*0.05273)^2),0))</f>
        <v>36</v>
      </c>
      <c r="U127" s="32"/>
    </row>
    <row r="128" customFormat="false" ht="15" hidden="false" customHeight="false" outlineLevel="0" collapsed="false">
      <c r="A128" s="32" t="s">
        <v>256</v>
      </c>
      <c r="B128" s="32" t="s">
        <v>337</v>
      </c>
      <c r="C128" s="32" t="s">
        <v>338</v>
      </c>
      <c r="D128" s="66" t="n">
        <v>278</v>
      </c>
      <c r="E128" s="66" t="n">
        <v>289</v>
      </c>
      <c r="F128" s="75" t="n">
        <f aca="false">IF(E128="","",D128-E128)</f>
        <v>-11</v>
      </c>
      <c r="G128" s="66" t="n">
        <v>258</v>
      </c>
      <c r="H128" s="66" t="n">
        <v>261</v>
      </c>
      <c r="I128" s="75" t="n">
        <f aca="false">IF(H128="","",G128-H128)</f>
        <v>-3</v>
      </c>
      <c r="J128" s="47" t="n">
        <f aca="false">IF(OR(D128="",D128+G128=0),"",D128/(D128+G128))</f>
        <v>0.51865671641791</v>
      </c>
      <c r="K128" s="47" t="n">
        <f aca="false">IF(E128="","",E128/(E128+H128))</f>
        <v>0.525454545454546</v>
      </c>
      <c r="L128" s="76" t="n">
        <f aca="false">IF(OR(K128="",J128=""),"",(J128-K128)*100)</f>
        <v>-0.679782903663506</v>
      </c>
      <c r="M128" s="36" t="n">
        <v>1.89580583007288</v>
      </c>
      <c r="N128" s="36" t="n">
        <v>1.3257084048539</v>
      </c>
      <c r="O128" s="36" t="n">
        <f aca="false">SQRT(M128^2+N128^2)</f>
        <v>2.31334876748807</v>
      </c>
      <c r="P128" s="47" t="n">
        <f aca="false">IF(J128="","",MAX(0,J128-1.96*O128/100))</f>
        <v>0.473315080575144</v>
      </c>
      <c r="Q128" s="47" t="n">
        <f aca="false">IF(J128="","",MIN(1,J128+1.96*O128/100))</f>
        <v>0.563998352260677</v>
      </c>
      <c r="R128" s="32" t="str">
        <f aca="false">IF(L128="","",IF(ABS(L128)&lt;=O128,"Yes","No"))</f>
        <v>Yes</v>
      </c>
      <c r="S128" s="32" t="str">
        <f aca="false">IF(L128="","",IF(ABS(L128)&lt;=1.96*O128,"Yes","No"))</f>
        <v>Yes</v>
      </c>
      <c r="T128" s="66" t="n">
        <f aca="false">IF(D128="","",ROUND(SQRT(((D128+G128)*O128/100)^2+(J128*(D128+G128)*0.06778)^2),0))</f>
        <v>23</v>
      </c>
      <c r="U128" s="32"/>
    </row>
    <row r="129" customFormat="false" ht="15" hidden="false" customHeight="false" outlineLevel="0" collapsed="false">
      <c r="A129" s="32" t="s">
        <v>256</v>
      </c>
      <c r="B129" s="32" t="s">
        <v>337</v>
      </c>
      <c r="C129" s="32" t="s">
        <v>339</v>
      </c>
      <c r="D129" s="66" t="n">
        <v>382</v>
      </c>
      <c r="E129" s="66" t="n">
        <v>402</v>
      </c>
      <c r="F129" s="75" t="n">
        <f aca="false">IF(E129="","",D129-E129)</f>
        <v>-20</v>
      </c>
      <c r="G129" s="66" t="n">
        <v>340</v>
      </c>
      <c r="H129" s="66" t="n">
        <v>345</v>
      </c>
      <c r="I129" s="75" t="n">
        <f aca="false">IF(H129="","",G129-H129)</f>
        <v>-5</v>
      </c>
      <c r="J129" s="47" t="n">
        <f aca="false">IF(OR(D129="",D129+G129=0),"",D129/(D129+G129))</f>
        <v>0.529085872576177</v>
      </c>
      <c r="K129" s="47" t="n">
        <f aca="false">IF(E129="","",E129/(E129+H129))</f>
        <v>0.538152610441767</v>
      </c>
      <c r="L129" s="76" t="n">
        <f aca="false">IF(OR(K129="",J129=""),"",(J129-K129)*100)</f>
        <v>-0.906673786558976</v>
      </c>
      <c r="M129" s="36" t="n">
        <v>1.89580583007288</v>
      </c>
      <c r="N129" s="36" t="n">
        <v>1.3257084048539</v>
      </c>
      <c r="O129" s="36" t="n">
        <f aca="false">SQRT(M129^2+N129^2)</f>
        <v>2.31334876748807</v>
      </c>
      <c r="P129" s="47" t="n">
        <f aca="false">IF(J129="","",MAX(0,J129-1.96*O129/100))</f>
        <v>0.483744236733411</v>
      </c>
      <c r="Q129" s="47" t="n">
        <f aca="false">IF(J129="","",MIN(1,J129+1.96*O129/100))</f>
        <v>0.574427508418944</v>
      </c>
      <c r="R129" s="32" t="str">
        <f aca="false">IF(L129="","",IF(ABS(L129)&lt;=O129,"Yes","No"))</f>
        <v>Yes</v>
      </c>
      <c r="S129" s="32" t="str">
        <f aca="false">IF(L129="","",IF(ABS(L129)&lt;=1.96*O129,"Yes","No"))</f>
        <v>Yes</v>
      </c>
      <c r="T129" s="66" t="n">
        <f aca="false">IF(D129="","",ROUND(SQRT(((D129+G129)*O129/100)^2+(J129*(D129+G129)*0.06778)^2),0))</f>
        <v>31</v>
      </c>
      <c r="U129" s="32"/>
    </row>
    <row r="130" customFormat="false" ht="15" hidden="false" customHeight="false" outlineLevel="0" collapsed="false">
      <c r="A130" s="32" t="s">
        <v>256</v>
      </c>
      <c r="B130" s="32" t="s">
        <v>340</v>
      </c>
      <c r="C130" s="32" t="s">
        <v>341</v>
      </c>
      <c r="D130" s="66" t="n">
        <v>414</v>
      </c>
      <c r="E130" s="66" t="n">
        <v>455</v>
      </c>
      <c r="F130" s="75" t="n">
        <f aca="false">IF(E130="","",D130-E130)</f>
        <v>-41</v>
      </c>
      <c r="G130" s="66" t="n">
        <v>329</v>
      </c>
      <c r="H130" s="66" t="n">
        <v>363</v>
      </c>
      <c r="I130" s="75" t="n">
        <f aca="false">IF(H130="","",G130-H130)</f>
        <v>-34</v>
      </c>
      <c r="J130" s="47" t="n">
        <f aca="false">IF(OR(D130="",D130+G130=0),"",D130/(D130+G130))</f>
        <v>0.557200538358008</v>
      </c>
      <c r="K130" s="47" t="n">
        <f aca="false">IF(E130="","",E130/(E130+H130))</f>
        <v>0.556234718826406</v>
      </c>
      <c r="L130" s="76" t="n">
        <f aca="false">IF(OR(K130="",J130=""),"",(J130-K130)*100)</f>
        <v>0.0965819531602241</v>
      </c>
      <c r="M130" s="36" t="n">
        <v>1.89580583007288</v>
      </c>
      <c r="N130" s="36" t="n">
        <v>1.3257084048539</v>
      </c>
      <c r="O130" s="36" t="n">
        <f aca="false">SQRT(M130^2+N130^2)</f>
        <v>2.31334876748807</v>
      </c>
      <c r="P130" s="47" t="n">
        <f aca="false">IF(J130="","",MAX(0,J130-1.96*O130/100))</f>
        <v>0.511858902515242</v>
      </c>
      <c r="Q130" s="47" t="n">
        <f aca="false">IF(J130="","",MIN(1,J130+1.96*O130/100))</f>
        <v>0.602542174200774</v>
      </c>
      <c r="R130" s="32" t="str">
        <f aca="false">IF(L130="","",IF(ABS(L130)&lt;=O130,"Yes","No"))</f>
        <v>Yes</v>
      </c>
      <c r="S130" s="32" t="str">
        <f aca="false">IF(L130="","",IF(ABS(L130)&lt;=1.96*O130,"Yes","No"))</f>
        <v>Yes</v>
      </c>
      <c r="T130" s="66" t="n">
        <f aca="false">IF(D130="","",ROUND(SQRT(((D130+G130)*O130/100)^2+(J130*(D130+G130)*0.06778)^2),0))</f>
        <v>33</v>
      </c>
      <c r="U130" s="32"/>
    </row>
    <row r="131" customFormat="false" ht="15" hidden="false" customHeight="false" outlineLevel="0" collapsed="false">
      <c r="A131" s="32" t="s">
        <v>256</v>
      </c>
      <c r="B131" s="32" t="s">
        <v>340</v>
      </c>
      <c r="C131" s="32" t="s">
        <v>342</v>
      </c>
      <c r="D131" s="66" t="n">
        <v>424</v>
      </c>
      <c r="E131" s="66" t="n">
        <v>447</v>
      </c>
      <c r="F131" s="75" t="n">
        <f aca="false">IF(E131="","",D131-E131)</f>
        <v>-23</v>
      </c>
      <c r="G131" s="66" t="n">
        <v>362</v>
      </c>
      <c r="H131" s="66" t="n">
        <v>358</v>
      </c>
      <c r="I131" s="75" t="n">
        <f aca="false">IF(H131="","",G131-H131)</f>
        <v>4</v>
      </c>
      <c r="J131" s="47" t="n">
        <f aca="false">IF(OR(D131="",D131+G131=0),"",D131/(D131+G131))</f>
        <v>0.539440203562341</v>
      </c>
      <c r="K131" s="47" t="n">
        <f aca="false">IF(E131="","",E131/(E131+H131))</f>
        <v>0.55527950310559</v>
      </c>
      <c r="L131" s="76" t="n">
        <f aca="false">IF(OR(K131="",J131=""),"",(J131-K131)*100)</f>
        <v>-1.5839299543249</v>
      </c>
      <c r="M131" s="36" t="n">
        <v>1.89580583007288</v>
      </c>
      <c r="N131" s="36" t="n">
        <v>1.3257084048539</v>
      </c>
      <c r="O131" s="36" t="n">
        <f aca="false">SQRT(M131^2+N131^2)</f>
        <v>2.31334876748807</v>
      </c>
      <c r="P131" s="47" t="n">
        <f aca="false">IF(J131="","",MAX(0,J131-1.96*O131/100))</f>
        <v>0.494098567719575</v>
      </c>
      <c r="Q131" s="47" t="n">
        <f aca="false">IF(J131="","",MIN(1,J131+1.96*O131/100))</f>
        <v>0.584781839405107</v>
      </c>
      <c r="R131" s="32" t="str">
        <f aca="false">IF(L131="","",IF(ABS(L131)&lt;=O131,"Yes","No"))</f>
        <v>Yes</v>
      </c>
      <c r="S131" s="32" t="str">
        <f aca="false">IF(L131="","",IF(ABS(L131)&lt;=1.96*O131,"Yes","No"))</f>
        <v>Yes</v>
      </c>
      <c r="T131" s="66" t="n">
        <f aca="false">IF(D131="","",ROUND(SQRT(((D131+G131)*O131/100)^2+(J131*(D131+G131)*0.06778)^2),0))</f>
        <v>34</v>
      </c>
      <c r="U131" s="32"/>
    </row>
    <row r="132" customFormat="false" ht="15" hidden="false" customHeight="false" outlineLevel="0" collapsed="false">
      <c r="A132" s="32" t="s">
        <v>256</v>
      </c>
      <c r="B132" s="32" t="s">
        <v>340</v>
      </c>
      <c r="C132" s="32" t="s">
        <v>343</v>
      </c>
      <c r="D132" s="66" t="n">
        <v>458</v>
      </c>
      <c r="E132" s="66" t="n">
        <v>528</v>
      </c>
      <c r="F132" s="75" t="n">
        <f aca="false">IF(E132="","",D132-E132)</f>
        <v>-70</v>
      </c>
      <c r="G132" s="66" t="n">
        <v>478</v>
      </c>
      <c r="H132" s="66" t="n">
        <v>494</v>
      </c>
      <c r="I132" s="75" t="n">
        <f aca="false">IF(H132="","",G132-H132)</f>
        <v>-16</v>
      </c>
      <c r="J132" s="47" t="n">
        <f aca="false">IF(OR(D132="",D132+G132=0),"",D132/(D132+G132))</f>
        <v>0.489316239316239</v>
      </c>
      <c r="K132" s="47" t="n">
        <f aca="false">IF(E132="","",E132/(E132+H132))</f>
        <v>0.516634050880626</v>
      </c>
      <c r="L132" s="76" t="n">
        <f aca="false">IF(OR(K132="",J132=""),"",(J132-K132)*100)</f>
        <v>-2.73178115643869</v>
      </c>
      <c r="M132" s="36" t="n">
        <v>1.66017416207198</v>
      </c>
      <c r="N132" s="36" t="n">
        <v>1.3257084048539</v>
      </c>
      <c r="O132" s="36" t="n">
        <f aca="false">SQRT(M132^2+N132^2)</f>
        <v>2.12454254443437</v>
      </c>
      <c r="P132" s="47" t="n">
        <f aca="false">IF(J132="","",MAX(0,J132-1.96*O132/100))</f>
        <v>0.447675205445326</v>
      </c>
      <c r="Q132" s="47" t="n">
        <f aca="false">IF(J132="","",MIN(1,J132+1.96*O132/100))</f>
        <v>0.530957273187153</v>
      </c>
      <c r="R132" s="32" t="str">
        <f aca="false">IF(L132="","",IF(ABS(L132)&lt;=O132,"Yes","No"))</f>
        <v>No</v>
      </c>
      <c r="S132" s="32" t="str">
        <f aca="false">IF(L132="","",IF(ABS(L132)&lt;=1.96*O132,"Yes","No"))</f>
        <v>Yes</v>
      </c>
      <c r="T132" s="66" t="n">
        <f aca="false">IF(D132="","",ROUND(SQRT(((D132+G132)*O132/100)^2+(J132*(D132+G132)*0.05273)^2),0))</f>
        <v>31</v>
      </c>
      <c r="U132" s="32"/>
    </row>
    <row r="133" customFormat="false" ht="15" hidden="false" customHeight="false" outlineLevel="0" collapsed="false">
      <c r="A133" s="32" t="s">
        <v>256</v>
      </c>
      <c r="B133" s="32" t="s">
        <v>340</v>
      </c>
      <c r="C133" s="32" t="s">
        <v>344</v>
      </c>
      <c r="D133" s="66" t="n">
        <v>448</v>
      </c>
      <c r="E133" s="66" t="n">
        <v>516</v>
      </c>
      <c r="F133" s="75" t="n">
        <f aca="false">IF(E133="","",D133-E133)</f>
        <v>-68</v>
      </c>
      <c r="G133" s="66" t="n">
        <v>341</v>
      </c>
      <c r="H133" s="66" t="n">
        <v>363</v>
      </c>
      <c r="I133" s="75" t="n">
        <f aca="false">IF(H133="","",G133-H133)</f>
        <v>-22</v>
      </c>
      <c r="J133" s="47" t="n">
        <f aca="false">IF(OR(D133="",D133+G133=0),"",D133/(D133+G133))</f>
        <v>0.567807351077313</v>
      </c>
      <c r="K133" s="47" t="n">
        <f aca="false">IF(E133="","",E133/(E133+H133))</f>
        <v>0.58703071672355</v>
      </c>
      <c r="L133" s="76" t="n">
        <f aca="false">IF(OR(K133="",J133=""),"",(J133-K133)*100)</f>
        <v>-1.92233656462364</v>
      </c>
      <c r="M133" s="36" t="n">
        <v>1.89580583007288</v>
      </c>
      <c r="N133" s="36" t="n">
        <v>1.3257084048539</v>
      </c>
      <c r="O133" s="36" t="n">
        <f aca="false">SQRT(M133^2+N133^2)</f>
        <v>2.31334876748807</v>
      </c>
      <c r="P133" s="47" t="n">
        <f aca="false">IF(J133="","",MAX(0,J133-1.96*O133/100))</f>
        <v>0.522465715234547</v>
      </c>
      <c r="Q133" s="47" t="n">
        <f aca="false">IF(J133="","",MIN(1,J133+1.96*O133/100))</f>
        <v>0.613148986920079</v>
      </c>
      <c r="R133" s="32" t="str">
        <f aca="false">IF(L133="","",IF(ABS(L133)&lt;=O133,"Yes","No"))</f>
        <v>Yes</v>
      </c>
      <c r="S133" s="32" t="str">
        <f aca="false">IF(L133="","",IF(ABS(L133)&lt;=1.96*O133,"Yes","No"))</f>
        <v>Yes</v>
      </c>
      <c r="T133" s="66" t="n">
        <f aca="false">IF(D133="","",ROUND(SQRT(((D133+G133)*O133/100)^2+(J133*(D133+G133)*0.06778)^2),0))</f>
        <v>35</v>
      </c>
      <c r="U133" s="32"/>
    </row>
    <row r="134" customFormat="false" ht="15" hidden="false" customHeight="false" outlineLevel="0" collapsed="false">
      <c r="A134" s="32" t="s">
        <v>256</v>
      </c>
      <c r="B134" s="32" t="s">
        <v>340</v>
      </c>
      <c r="C134" s="32" t="s">
        <v>345</v>
      </c>
      <c r="D134" s="66" t="n">
        <v>261</v>
      </c>
      <c r="E134" s="66" t="n">
        <v>294</v>
      </c>
      <c r="F134" s="75" t="n">
        <f aca="false">IF(E134="","",D134-E134)</f>
        <v>-33</v>
      </c>
      <c r="G134" s="66" t="n">
        <v>247</v>
      </c>
      <c r="H134" s="66" t="n">
        <v>260</v>
      </c>
      <c r="I134" s="75" t="n">
        <f aca="false">IF(H134="","",G134-H134)</f>
        <v>-13</v>
      </c>
      <c r="J134" s="47" t="n">
        <f aca="false">IF(OR(D134="",D134+G134=0),"",D134/(D134+G134))</f>
        <v>0.513779527559055</v>
      </c>
      <c r="K134" s="47" t="n">
        <f aca="false">IF(E134="","",E134/(E134+H134))</f>
        <v>0.530685920577617</v>
      </c>
      <c r="L134" s="76" t="n">
        <f aca="false">IF(OR(K134="",J134=""),"",(J134-K134)*100)</f>
        <v>-1.69063930185622</v>
      </c>
      <c r="M134" s="36" t="n">
        <v>3.01638965753309</v>
      </c>
      <c r="N134" s="36" t="n">
        <v>1.3257084048539</v>
      </c>
      <c r="O134" s="36" t="n">
        <f aca="false">SQRT(M134^2+N134^2)</f>
        <v>3.29486105029831</v>
      </c>
      <c r="P134" s="47" t="n">
        <f aca="false">IF(J134="","",MAX(0,J134-1.96*O134/100))</f>
        <v>0.449200250973208</v>
      </c>
      <c r="Q134" s="47" t="n">
        <f aca="false">IF(J134="","",MIN(1,J134+1.96*O134/100))</f>
        <v>0.578358804144902</v>
      </c>
      <c r="R134" s="32" t="str">
        <f aca="false">IF(L134="","",IF(ABS(L134)&lt;=O134,"Yes","No"))</f>
        <v>Yes</v>
      </c>
      <c r="S134" s="32" t="str">
        <f aca="false">IF(L134="","",IF(ABS(L134)&lt;=1.96*O134,"Yes","No"))</f>
        <v>Yes</v>
      </c>
      <c r="T134" s="66" t="n">
        <f aca="false">IF(D134="","",ROUND(SQRT(((D134+G134)*O134/100)^2+(J134*(D134+G134)*0.08223)^2),0))</f>
        <v>27</v>
      </c>
      <c r="U134" s="32"/>
    </row>
    <row r="135" customFormat="false" ht="15" hidden="false" customHeight="false" outlineLevel="0" collapsed="false">
      <c r="A135" s="32" t="s">
        <v>256</v>
      </c>
      <c r="B135" s="32" t="s">
        <v>340</v>
      </c>
      <c r="C135" s="32" t="s">
        <v>346</v>
      </c>
      <c r="D135" s="66" t="n">
        <v>520</v>
      </c>
      <c r="E135" s="66" t="n">
        <v>594</v>
      </c>
      <c r="F135" s="75" t="n">
        <f aca="false">IF(E135="","",D135-E135)</f>
        <v>-74</v>
      </c>
      <c r="G135" s="66" t="n">
        <v>421</v>
      </c>
      <c r="H135" s="66" t="n">
        <v>412</v>
      </c>
      <c r="I135" s="75" t="n">
        <f aca="false">IF(H135="","",G135-H135)</f>
        <v>9</v>
      </c>
      <c r="J135" s="47" t="n">
        <f aca="false">IF(OR(D135="",D135+G135=0),"",D135/(D135+G135))</f>
        <v>0.552603613177471</v>
      </c>
      <c r="K135" s="47" t="n">
        <f aca="false">IF(E135="","",E135/(E135+H135))</f>
        <v>0.590457256461233</v>
      </c>
      <c r="L135" s="76" t="n">
        <f aca="false">IF(OR(K135="",J135=""),"",(J135-K135)*100)</f>
        <v>-3.78536432837618</v>
      </c>
      <c r="M135" s="36" t="n">
        <v>1.66017416207198</v>
      </c>
      <c r="N135" s="36" t="n">
        <v>1.3257084048539</v>
      </c>
      <c r="O135" s="36" t="n">
        <f aca="false">SQRT(M135^2+N135^2)</f>
        <v>2.12454254443437</v>
      </c>
      <c r="P135" s="47" t="n">
        <f aca="false">IF(J135="","",MAX(0,J135-1.96*O135/100))</f>
        <v>0.510962579306557</v>
      </c>
      <c r="Q135" s="47" t="n">
        <f aca="false">IF(J135="","",MIN(1,J135+1.96*O135/100))</f>
        <v>0.594244647048384</v>
      </c>
      <c r="R135" s="32" t="str">
        <f aca="false">IF(L135="","",IF(ABS(L135)&lt;=O135,"Yes","No"))</f>
        <v>No</v>
      </c>
      <c r="S135" s="32" t="str">
        <f aca="false">IF(L135="","",IF(ABS(L135)&lt;=1.96*O135,"Yes","No"))</f>
        <v>Yes</v>
      </c>
      <c r="T135" s="66" t="n">
        <f aca="false">IF(D135="","",ROUND(SQRT(((D135+G135)*O135/100)^2+(J135*(D135+G135)*0.05273)^2),0))</f>
        <v>34</v>
      </c>
      <c r="U135" s="32"/>
    </row>
    <row r="136" customFormat="false" ht="15" hidden="false" customHeight="false" outlineLevel="0" collapsed="false">
      <c r="A136" s="32" t="s">
        <v>256</v>
      </c>
      <c r="B136" s="32" t="s">
        <v>347</v>
      </c>
      <c r="C136" s="32" t="s">
        <v>348</v>
      </c>
      <c r="D136" s="66" t="n">
        <v>429</v>
      </c>
      <c r="E136" s="66" t="n">
        <v>413</v>
      </c>
      <c r="F136" s="75" t="n">
        <f aca="false">IF(E136="","",D136-E136)</f>
        <v>16</v>
      </c>
      <c r="G136" s="66" t="n">
        <v>167</v>
      </c>
      <c r="H136" s="66" t="n">
        <v>158</v>
      </c>
      <c r="I136" s="75" t="n">
        <f aca="false">IF(H136="","",G136-H136)</f>
        <v>9</v>
      </c>
      <c r="J136" s="47" t="n">
        <f aca="false">IF(OR(D136="",D136+G136=0),"",D136/(D136+G136))</f>
        <v>0.719798657718121</v>
      </c>
      <c r="K136" s="47" t="n">
        <f aca="false">IF(E136="","",E136/(E136+H136))</f>
        <v>0.723292469352014</v>
      </c>
      <c r="L136" s="76" t="n">
        <f aca="false">IF(OR(K136="",J136=""),"",(J136-K136)*100)</f>
        <v>-0.349381163389317</v>
      </c>
      <c r="M136" s="36" t="n">
        <v>1.89580583007288</v>
      </c>
      <c r="N136" s="36" t="n">
        <v>1.3257084048539</v>
      </c>
      <c r="O136" s="36" t="n">
        <f aca="false">SQRT(M136^2+N136^2)</f>
        <v>2.31334876748807</v>
      </c>
      <c r="P136" s="47" t="n">
        <f aca="false">IF(J136="","",MAX(0,J136-1.96*O136/100))</f>
        <v>0.674457021875355</v>
      </c>
      <c r="Q136" s="47" t="n">
        <f aca="false">IF(J136="","",MIN(1,J136+1.96*O136/100))</f>
        <v>0.765140293560887</v>
      </c>
      <c r="R136" s="32" t="str">
        <f aca="false">IF(L136="","",IF(ABS(L136)&lt;=O136,"Yes","No"))</f>
        <v>Yes</v>
      </c>
      <c r="S136" s="32" t="str">
        <f aca="false">IF(L136="","",IF(ABS(L136)&lt;=1.96*O136,"Yes","No"))</f>
        <v>Yes</v>
      </c>
      <c r="T136" s="66" t="n">
        <f aca="false">IF(D136="","",ROUND(SQRT(((D136+G136)*O136/100)^2+(J136*(D136+G136)*0.06778)^2),0))</f>
        <v>32</v>
      </c>
      <c r="U136" s="32"/>
    </row>
    <row r="137" customFormat="false" ht="15" hidden="false" customHeight="false" outlineLevel="0" collapsed="false">
      <c r="A137" s="32" t="s">
        <v>256</v>
      </c>
      <c r="B137" s="32" t="s">
        <v>347</v>
      </c>
      <c r="C137" s="32" t="s">
        <v>349</v>
      </c>
      <c r="D137" s="66" t="n">
        <v>346</v>
      </c>
      <c r="E137" s="66" t="n">
        <v>303</v>
      </c>
      <c r="F137" s="75" t="n">
        <f aca="false">IF(E137="","",D137-E137)</f>
        <v>43</v>
      </c>
      <c r="G137" s="66" t="n">
        <v>174</v>
      </c>
      <c r="H137" s="66" t="n">
        <v>169</v>
      </c>
      <c r="I137" s="75" t="n">
        <f aca="false">IF(H137="","",G137-H137)</f>
        <v>5</v>
      </c>
      <c r="J137" s="47" t="n">
        <f aca="false">IF(OR(D137="",D137+G137=0),"",D137/(D137+G137))</f>
        <v>0.665384615384615</v>
      </c>
      <c r="K137" s="47" t="n">
        <f aca="false">IF(E137="","",E137/(E137+H137))</f>
        <v>0.641949152542373</v>
      </c>
      <c r="L137" s="76" t="n">
        <f aca="false">IF(OR(K137="",J137=""),"",(J137-K137)*100)</f>
        <v>2.34354628422425</v>
      </c>
      <c r="M137" s="36" t="n">
        <v>3.01638965753309</v>
      </c>
      <c r="N137" s="36" t="n">
        <v>1.3257084048539</v>
      </c>
      <c r="O137" s="36" t="n">
        <f aca="false">SQRT(M137^2+N137^2)</f>
        <v>3.29486105029831</v>
      </c>
      <c r="P137" s="47" t="n">
        <f aca="false">IF(J137="","",MAX(0,J137-1.96*O137/100))</f>
        <v>0.600805338798769</v>
      </c>
      <c r="Q137" s="47" t="n">
        <f aca="false">IF(J137="","",MIN(1,J137+1.96*O137/100))</f>
        <v>0.729963891970462</v>
      </c>
      <c r="R137" s="32" t="str">
        <f aca="false">IF(L137="","",IF(ABS(L137)&lt;=O137,"Yes","No"))</f>
        <v>Yes</v>
      </c>
      <c r="S137" s="32" t="str">
        <f aca="false">IF(L137="","",IF(ABS(L137)&lt;=1.96*O137,"Yes","No"))</f>
        <v>Yes</v>
      </c>
      <c r="T137" s="66" t="n">
        <f aca="false">IF(D137="","",ROUND(SQRT(((D137+G137)*O137/100)^2+(J137*(D137+G137)*0.08223)^2),0))</f>
        <v>33</v>
      </c>
      <c r="U137" s="32"/>
    </row>
    <row r="138" customFormat="false" ht="15" hidden="false" customHeight="false" outlineLevel="0" collapsed="false">
      <c r="A138" s="32" t="s">
        <v>256</v>
      </c>
      <c r="B138" s="32" t="s">
        <v>347</v>
      </c>
      <c r="C138" s="32" t="s">
        <v>350</v>
      </c>
      <c r="D138" s="66" t="n">
        <v>331</v>
      </c>
      <c r="E138" s="66" t="n">
        <v>354</v>
      </c>
      <c r="F138" s="75" t="n">
        <f aca="false">IF(E138="","",D138-E138)</f>
        <v>-23</v>
      </c>
      <c r="G138" s="66" t="n">
        <v>168</v>
      </c>
      <c r="H138" s="66" t="n">
        <v>152</v>
      </c>
      <c r="I138" s="75" t="n">
        <f aca="false">IF(H138="","",G138-H138)</f>
        <v>16</v>
      </c>
      <c r="J138" s="47" t="n">
        <f aca="false">IF(OR(D138="",D138+G138=0),"",D138/(D138+G138))</f>
        <v>0.663326653306613</v>
      </c>
      <c r="K138" s="47" t="n">
        <f aca="false">IF(E138="","",E138/(E138+H138))</f>
        <v>0.699604743083004</v>
      </c>
      <c r="L138" s="76" t="n">
        <f aca="false">IF(OR(K138="",J138=""),"",(J138-K138)*100)</f>
        <v>-3.62780897763907</v>
      </c>
      <c r="M138" s="36" t="n">
        <v>3.01638965753309</v>
      </c>
      <c r="N138" s="36" t="n">
        <v>1.3257084048539</v>
      </c>
      <c r="O138" s="36" t="n">
        <f aca="false">SQRT(M138^2+N138^2)</f>
        <v>3.29486105029831</v>
      </c>
      <c r="P138" s="47" t="n">
        <f aca="false">IF(J138="","",MAX(0,J138-1.96*O138/100))</f>
        <v>0.598747376720766</v>
      </c>
      <c r="Q138" s="47" t="n">
        <f aca="false">IF(J138="","",MIN(1,J138+1.96*O138/100))</f>
        <v>0.72790592989246</v>
      </c>
      <c r="R138" s="32" t="str">
        <f aca="false">IF(L138="","",IF(ABS(L138)&lt;=O138,"Yes","No"))</f>
        <v>No</v>
      </c>
      <c r="S138" s="32" t="str">
        <f aca="false">IF(L138="","",IF(ABS(L138)&lt;=1.96*O138,"Yes","No"))</f>
        <v>Yes</v>
      </c>
      <c r="T138" s="66" t="n">
        <f aca="false">IF(D138="","",ROUND(SQRT(((D138+G138)*O138/100)^2+(J138*(D138+G138)*0.08223)^2),0))</f>
        <v>32</v>
      </c>
      <c r="U138" s="32"/>
    </row>
    <row r="139" customFormat="false" ht="15" hidden="false" customHeight="false" outlineLevel="0" collapsed="false">
      <c r="A139" s="32" t="s">
        <v>256</v>
      </c>
      <c r="B139" s="32" t="s">
        <v>351</v>
      </c>
      <c r="C139" s="32" t="s">
        <v>351</v>
      </c>
      <c r="D139" s="66" t="n">
        <v>286</v>
      </c>
      <c r="E139" s="66" t="n">
        <v>262</v>
      </c>
      <c r="F139" s="75" t="n">
        <f aca="false">IF(E139="","",D139-E139)</f>
        <v>24</v>
      </c>
      <c r="G139" s="66" t="n">
        <v>203</v>
      </c>
      <c r="H139" s="66" t="n">
        <v>205</v>
      </c>
      <c r="I139" s="75" t="n">
        <f aca="false">IF(H139="","",G139-H139)</f>
        <v>-2</v>
      </c>
      <c r="J139" s="47" t="n">
        <f aca="false">IF(OR(D139="",D139+G139=0),"",D139/(D139+G139))</f>
        <v>0.584867075664622</v>
      </c>
      <c r="K139" s="47" t="n">
        <f aca="false">IF(E139="","",E139/(E139+H139))</f>
        <v>0.561027837259101</v>
      </c>
      <c r="L139" s="76" t="n">
        <f aca="false">IF(OR(K139="",J139=""),"",(J139-K139)*100)</f>
        <v>2.3839238405521</v>
      </c>
      <c r="M139" s="36" t="n">
        <v>3.01638965753309</v>
      </c>
      <c r="N139" s="36" t="n">
        <v>1.3257084048539</v>
      </c>
      <c r="O139" s="36" t="n">
        <f aca="false">SQRT(M139^2+N139^2)</f>
        <v>3.29486105029831</v>
      </c>
      <c r="P139" s="47" t="n">
        <f aca="false">IF(J139="","",MAX(0,J139-1.96*O139/100))</f>
        <v>0.520287799078775</v>
      </c>
      <c r="Q139" s="47" t="n">
        <f aca="false">IF(J139="","",MIN(1,J139+1.96*O139/100))</f>
        <v>0.649446352250469</v>
      </c>
      <c r="R139" s="32" t="str">
        <f aca="false">IF(L139="","",IF(ABS(L139)&lt;=O139,"Yes","No"))</f>
        <v>Yes</v>
      </c>
      <c r="S139" s="32" t="str">
        <f aca="false">IF(L139="","",IF(ABS(L139)&lt;=1.96*O139,"Yes","No"))</f>
        <v>Yes</v>
      </c>
      <c r="T139" s="66" t="n">
        <f aca="false">IF(D139="","",ROUND(SQRT(((D139+G139)*O139/100)^2+(J139*(D139+G139)*0.08223)^2),0))</f>
        <v>29</v>
      </c>
      <c r="U139" s="32"/>
    </row>
    <row r="140" customFormat="false" ht="15" hidden="false" customHeight="false" outlineLevel="0" collapsed="false">
      <c r="A140" s="32" t="s">
        <v>256</v>
      </c>
      <c r="B140" s="32" t="s">
        <v>352</v>
      </c>
      <c r="C140" s="32" t="s">
        <v>352</v>
      </c>
      <c r="D140" s="66" t="n">
        <v>473</v>
      </c>
      <c r="E140" s="66" t="n">
        <v>532</v>
      </c>
      <c r="F140" s="75" t="n">
        <f aca="false">IF(E140="","",D140-E140)</f>
        <v>-59</v>
      </c>
      <c r="G140" s="66" t="n">
        <v>1000</v>
      </c>
      <c r="H140" s="66" t="n">
        <v>1068</v>
      </c>
      <c r="I140" s="75" t="n">
        <f aca="false">IF(H140="","",G140-H140)</f>
        <v>-68</v>
      </c>
      <c r="J140" s="47" t="n">
        <f aca="false">IF(OR(D140="",D140+G140=0),"",D140/(D140+G140))</f>
        <v>0.321113374066531</v>
      </c>
      <c r="K140" s="47" t="n">
        <f aca="false">IF(E140="","",E140/(E140+H140))</f>
        <v>0.3325</v>
      </c>
      <c r="L140" s="76" t="n">
        <f aca="false">IF(OR(K140="",J140=""),"",(J140-K140)*100)</f>
        <v>-1.13866259334691</v>
      </c>
      <c r="M140" s="36" t="n">
        <v>1.66017416207198</v>
      </c>
      <c r="N140" s="36" t="n">
        <v>1.3257084048539</v>
      </c>
      <c r="O140" s="36" t="n">
        <f aca="false">SQRT(M140^2+N140^2)</f>
        <v>2.12454254443437</v>
      </c>
      <c r="P140" s="47" t="n">
        <f aca="false">IF(J140="","",MAX(0,J140-1.96*O140/100))</f>
        <v>0.279472340195617</v>
      </c>
      <c r="Q140" s="47" t="n">
        <f aca="false">IF(J140="","",MIN(1,J140+1.96*O140/100))</f>
        <v>0.362754407937445</v>
      </c>
      <c r="R140" s="32" t="str">
        <f aca="false">IF(L140="","",IF(ABS(L140)&lt;=O140,"Yes","No"))</f>
        <v>Yes</v>
      </c>
      <c r="S140" s="32" t="str">
        <f aca="false">IF(L140="","",IF(ABS(L140)&lt;=1.96*O140,"Yes","No"))</f>
        <v>Yes</v>
      </c>
      <c r="T140" s="66" t="n">
        <f aca="false">IF(D140="","",ROUND(SQRT(((D140+G140)*O140/100)^2+(J140*(D140+G140)*0.05273)^2),0))</f>
        <v>40</v>
      </c>
      <c r="U140" s="32"/>
    </row>
    <row r="141" customFormat="false" ht="15" hidden="false" customHeight="false" outlineLevel="0" collapsed="false">
      <c r="A141" s="32" t="s">
        <v>256</v>
      </c>
      <c r="B141" s="32" t="s">
        <v>353</v>
      </c>
      <c r="C141" s="32" t="s">
        <v>354</v>
      </c>
      <c r="D141" s="66" t="n">
        <v>680</v>
      </c>
      <c r="E141" s="66" t="n">
        <v>765</v>
      </c>
      <c r="F141" s="75" t="n">
        <f aca="false">IF(E141="","",D141-E141)</f>
        <v>-85</v>
      </c>
      <c r="G141" s="66" t="n">
        <v>719</v>
      </c>
      <c r="H141" s="66" t="n">
        <v>744</v>
      </c>
      <c r="I141" s="75" t="n">
        <f aca="false">IF(H141="","",G141-H141)</f>
        <v>-25</v>
      </c>
      <c r="J141" s="47" t="n">
        <f aca="false">IF(OR(D141="",D141+G141=0),"",D141/(D141+G141))</f>
        <v>0.486061472480343</v>
      </c>
      <c r="K141" s="47" t="n">
        <f aca="false">IF(E141="","",E141/(E141+H141))</f>
        <v>0.506958250497018</v>
      </c>
      <c r="L141" s="76" t="n">
        <f aca="false">IF(OR(K141="",J141=""),"",(J141-K141)*100)</f>
        <v>-2.08967780166748</v>
      </c>
      <c r="M141" s="36" t="n">
        <v>1.66017416207198</v>
      </c>
      <c r="N141" s="36" t="n">
        <v>1.3257084048539</v>
      </c>
      <c r="O141" s="36" t="n">
        <f aca="false">SQRT(M141^2+N141^2)</f>
        <v>2.12454254443437</v>
      </c>
      <c r="P141" s="47" t="n">
        <f aca="false">IF(J141="","",MAX(0,J141-1.96*O141/100))</f>
        <v>0.44442043860943</v>
      </c>
      <c r="Q141" s="47" t="n">
        <f aca="false">IF(J141="","",MIN(1,J141+1.96*O141/100))</f>
        <v>0.527702506351257</v>
      </c>
      <c r="R141" s="32" t="str">
        <f aca="false">IF(L141="","",IF(ABS(L141)&lt;=O141,"Yes","No"))</f>
        <v>Yes</v>
      </c>
      <c r="S141" s="32" t="str">
        <f aca="false">IF(L141="","",IF(ABS(L141)&lt;=1.96*O141,"Yes","No"))</f>
        <v>Yes</v>
      </c>
      <c r="T141" s="66" t="n">
        <f aca="false">IF(D141="","",ROUND(SQRT(((D141+G141)*O141/100)^2+(J141*(D141+G141)*0.05273)^2),0))</f>
        <v>47</v>
      </c>
      <c r="U141" s="32"/>
    </row>
    <row r="142" customFormat="false" ht="15" hidden="false" customHeight="false" outlineLevel="0" collapsed="false">
      <c r="A142" s="32" t="s">
        <v>256</v>
      </c>
      <c r="B142" s="32" t="s">
        <v>353</v>
      </c>
      <c r="C142" s="32" t="s">
        <v>355</v>
      </c>
      <c r="D142" s="66" t="n">
        <v>832</v>
      </c>
      <c r="E142" s="66" t="n">
        <v>879</v>
      </c>
      <c r="F142" s="75" t="n">
        <f aca="false">IF(E142="","",D142-E142)</f>
        <v>-47</v>
      </c>
      <c r="G142" s="66" t="n">
        <v>839</v>
      </c>
      <c r="H142" s="66" t="n">
        <v>809</v>
      </c>
      <c r="I142" s="75" t="n">
        <f aca="false">IF(H142="","",G142-H142)</f>
        <v>30</v>
      </c>
      <c r="J142" s="47" t="n">
        <f aca="false">IF(OR(D142="",D142+G142=0),"",D142/(D142+G142))</f>
        <v>0.497905445840814</v>
      </c>
      <c r="K142" s="47" t="n">
        <f aca="false">IF(E142="","",E142/(E142+H142))</f>
        <v>0.520734597156398</v>
      </c>
      <c r="L142" s="76" t="n">
        <f aca="false">IF(OR(K142="",J142=""),"",(J142-K142)*100)</f>
        <v>-2.28291513155843</v>
      </c>
      <c r="M142" s="36" t="n">
        <v>1.66017416207198</v>
      </c>
      <c r="N142" s="36" t="n">
        <v>1.3257084048539</v>
      </c>
      <c r="O142" s="36" t="n">
        <f aca="false">SQRT(M142^2+N142^2)</f>
        <v>2.12454254443437</v>
      </c>
      <c r="P142" s="47" t="n">
        <f aca="false">IF(J142="","",MAX(0,J142-1.96*O142/100))</f>
        <v>0.4562644119699</v>
      </c>
      <c r="Q142" s="47" t="n">
        <f aca="false">IF(J142="","",MIN(1,J142+1.96*O142/100))</f>
        <v>0.539546479711727</v>
      </c>
      <c r="R142" s="32" t="str">
        <f aca="false">IF(L142="","",IF(ABS(L142)&lt;=O142,"Yes","No"))</f>
        <v>No</v>
      </c>
      <c r="S142" s="32" t="str">
        <f aca="false">IF(L142="","",IF(ABS(L142)&lt;=1.96*O142,"Yes","No"))</f>
        <v>Yes</v>
      </c>
      <c r="T142" s="66" t="n">
        <f aca="false">IF(D142="","",ROUND(SQRT(((D142+G142)*O142/100)^2+(J142*(D142+G142)*0.05273)^2),0))</f>
        <v>56</v>
      </c>
      <c r="U142" s="32"/>
    </row>
    <row r="143" customFormat="false" ht="15" hidden="false" customHeight="false" outlineLevel="0" collapsed="false">
      <c r="A143" s="32" t="s">
        <v>256</v>
      </c>
      <c r="B143" s="32" t="s">
        <v>353</v>
      </c>
      <c r="C143" s="32" t="s">
        <v>356</v>
      </c>
      <c r="D143" s="66" t="n">
        <v>1383</v>
      </c>
      <c r="E143" s="66" t="n">
        <v>1520</v>
      </c>
      <c r="F143" s="75" t="n">
        <f aca="false">IF(E143="","",D143-E143)</f>
        <v>-137</v>
      </c>
      <c r="G143" s="66" t="n">
        <v>1398</v>
      </c>
      <c r="H143" s="66" t="n">
        <v>1428</v>
      </c>
      <c r="I143" s="75" t="n">
        <f aca="false">IF(H143="","",G143-H143)</f>
        <v>-30</v>
      </c>
      <c r="J143" s="47" t="n">
        <f aca="false">IF(OR(D143="",D143+G143=0),"",D143/(D143+G143))</f>
        <v>0.49730312837109</v>
      </c>
      <c r="K143" s="47" t="n">
        <f aca="false">IF(E143="","",E143/(E143+H143))</f>
        <v>0.515603799185889</v>
      </c>
      <c r="L143" s="76" t="n">
        <f aca="false">IF(OR(K143="",J143=""),"",(J143-K143)*100)</f>
        <v>-1.83006708147992</v>
      </c>
      <c r="M143" s="36" t="n">
        <v>1.66017416207198</v>
      </c>
      <c r="N143" s="36" t="n">
        <v>1.3257084048539</v>
      </c>
      <c r="O143" s="36" t="n">
        <f aca="false">SQRT(M143^2+N143^2)</f>
        <v>2.12454254443437</v>
      </c>
      <c r="P143" s="47" t="n">
        <f aca="false">IF(J143="","",MAX(0,J143-1.96*O143/100))</f>
        <v>0.455662094500176</v>
      </c>
      <c r="Q143" s="47" t="n">
        <f aca="false">IF(J143="","",MIN(1,J143+1.96*O143/100))</f>
        <v>0.538944162242003</v>
      </c>
      <c r="R143" s="32" t="str">
        <f aca="false">IF(L143="","",IF(ABS(L143)&lt;=O143,"Yes","No"))</f>
        <v>Yes</v>
      </c>
      <c r="S143" s="32" t="str">
        <f aca="false">IF(L143="","",IF(ABS(L143)&lt;=1.96*O143,"Yes","No"))</f>
        <v>Yes</v>
      </c>
      <c r="T143" s="66" t="n">
        <f aca="false">IF(D143="","",ROUND(SQRT(((D143+G143)*O143/100)^2+(J143*(D143+G143)*0.05273)^2),0))</f>
        <v>94</v>
      </c>
      <c r="U143" s="32"/>
    </row>
    <row r="144" customFormat="false" ht="15" hidden="false" customHeight="false" outlineLevel="0" collapsed="false">
      <c r="A144" s="32" t="s">
        <v>256</v>
      </c>
      <c r="B144" s="32" t="s">
        <v>353</v>
      </c>
      <c r="C144" s="32" t="s">
        <v>357</v>
      </c>
      <c r="D144" s="66" t="n">
        <v>680</v>
      </c>
      <c r="E144" s="66" t="n">
        <v>758</v>
      </c>
      <c r="F144" s="75" t="n">
        <f aca="false">IF(E144="","",D144-E144)</f>
        <v>-78</v>
      </c>
      <c r="G144" s="66" t="n">
        <v>716</v>
      </c>
      <c r="H144" s="66" t="n">
        <v>734</v>
      </c>
      <c r="I144" s="75" t="n">
        <f aca="false">IF(H144="","",G144-H144)</f>
        <v>-18</v>
      </c>
      <c r="J144" s="47" t="n">
        <f aca="false">IF(OR(D144="",D144+G144=0),"",D144/(D144+G144))</f>
        <v>0.487106017191977</v>
      </c>
      <c r="K144" s="47" t="n">
        <f aca="false">IF(E144="","",E144/(E144+H144))</f>
        <v>0.508042895442359</v>
      </c>
      <c r="L144" s="76" t="n">
        <f aca="false">IF(OR(K144="",J144=""),"",(J144-K144)*100)</f>
        <v>-2.09368782503822</v>
      </c>
      <c r="M144" s="36" t="n">
        <v>1.66017416207198</v>
      </c>
      <c r="N144" s="36" t="n">
        <v>1.3257084048539</v>
      </c>
      <c r="O144" s="36" t="n">
        <f aca="false">SQRT(M144^2+N144^2)</f>
        <v>2.12454254443437</v>
      </c>
      <c r="P144" s="47" t="n">
        <f aca="false">IF(J144="","",MAX(0,J144-1.96*O144/100))</f>
        <v>0.445464983321064</v>
      </c>
      <c r="Q144" s="47" t="n">
        <f aca="false">IF(J144="","",MIN(1,J144+1.96*O144/100))</f>
        <v>0.528747051062891</v>
      </c>
      <c r="R144" s="32" t="str">
        <f aca="false">IF(L144="","",IF(ABS(L144)&lt;=O144,"Yes","No"))</f>
        <v>Yes</v>
      </c>
      <c r="S144" s="32" t="str">
        <f aca="false">IF(L144="","",IF(ABS(L144)&lt;=1.96*O144,"Yes","No"))</f>
        <v>Yes</v>
      </c>
      <c r="T144" s="66" t="n">
        <f aca="false">IF(D144="","",ROUND(SQRT(((D144+G144)*O144/100)^2+(J144*(D144+G144)*0.05273)^2),0))</f>
        <v>47</v>
      </c>
      <c r="U144" s="32"/>
    </row>
    <row r="145" customFormat="false" ht="15" hidden="false" customHeight="false" outlineLevel="0" collapsed="false">
      <c r="A145" s="32" t="s">
        <v>256</v>
      </c>
      <c r="B145" s="32" t="s">
        <v>353</v>
      </c>
      <c r="C145" s="32" t="s">
        <v>358</v>
      </c>
      <c r="D145" s="66" t="n">
        <v>640</v>
      </c>
      <c r="E145" s="66" t="n">
        <v>686</v>
      </c>
      <c r="F145" s="75" t="n">
        <f aca="false">IF(E145="","",D145-E145)</f>
        <v>-46</v>
      </c>
      <c r="G145" s="66" t="n">
        <v>660</v>
      </c>
      <c r="H145" s="66" t="n">
        <v>669</v>
      </c>
      <c r="I145" s="75" t="n">
        <f aca="false">IF(H145="","",G145-H145)</f>
        <v>-9</v>
      </c>
      <c r="J145" s="47" t="n">
        <f aca="false">IF(OR(D145="",D145+G145=0),"",D145/(D145+G145))</f>
        <v>0.492307692307692</v>
      </c>
      <c r="K145" s="47" t="n">
        <f aca="false">IF(E145="","",E145/(E145+H145))</f>
        <v>0.506273062730627</v>
      </c>
      <c r="L145" s="76" t="n">
        <f aca="false">IF(OR(K145="",J145=""),"",(J145-K145)*100)</f>
        <v>-1.3965370422935</v>
      </c>
      <c r="M145" s="36" t="n">
        <v>1.66017416207198</v>
      </c>
      <c r="N145" s="36" t="n">
        <v>1.3257084048539</v>
      </c>
      <c r="O145" s="36" t="n">
        <f aca="false">SQRT(M145^2+N145^2)</f>
        <v>2.12454254443437</v>
      </c>
      <c r="P145" s="47" t="n">
        <f aca="false">IF(J145="","",MAX(0,J145-1.96*O145/100))</f>
        <v>0.450666658436779</v>
      </c>
      <c r="Q145" s="47" t="n">
        <f aca="false">IF(J145="","",MIN(1,J145+1.96*O145/100))</f>
        <v>0.533948726178606</v>
      </c>
      <c r="R145" s="32" t="str">
        <f aca="false">IF(L145="","",IF(ABS(L145)&lt;=O145,"Yes","No"))</f>
        <v>Yes</v>
      </c>
      <c r="S145" s="32" t="str">
        <f aca="false">IF(L145="","",IF(ABS(L145)&lt;=1.96*O145,"Yes","No"))</f>
        <v>Yes</v>
      </c>
      <c r="T145" s="66" t="n">
        <f aca="false">IF(D145="","",ROUND(SQRT(((D145+G145)*O145/100)^2+(J145*(D145+G145)*0.05273)^2),0))</f>
        <v>44</v>
      </c>
      <c r="U145" s="32"/>
    </row>
    <row r="146" customFormat="false" ht="15" hidden="false" customHeight="false" outlineLevel="0" collapsed="false">
      <c r="A146" s="32" t="s">
        <v>256</v>
      </c>
      <c r="B146" s="32" t="s">
        <v>353</v>
      </c>
      <c r="C146" s="32" t="s">
        <v>359</v>
      </c>
      <c r="D146" s="66" t="n">
        <v>550</v>
      </c>
      <c r="E146" s="66" t="n">
        <v>628</v>
      </c>
      <c r="F146" s="75" t="n">
        <f aca="false">IF(E146="","",D146-E146)</f>
        <v>-78</v>
      </c>
      <c r="G146" s="66" t="n">
        <v>588</v>
      </c>
      <c r="H146" s="66" t="n">
        <v>578</v>
      </c>
      <c r="I146" s="75" t="n">
        <f aca="false">IF(H146="","",G146-H146)</f>
        <v>10</v>
      </c>
      <c r="J146" s="47" t="n">
        <f aca="false">IF(OR(D146="",D146+G146=0),"",D146/(D146+G146))</f>
        <v>0.483304042179262</v>
      </c>
      <c r="K146" s="47" t="n">
        <f aca="false">IF(E146="","",E146/(E146+H146))</f>
        <v>0.520729684908789</v>
      </c>
      <c r="L146" s="76" t="n">
        <f aca="false">IF(OR(K146="",J146=""),"",(J146-K146)*100)</f>
        <v>-3.74256427295275</v>
      </c>
      <c r="M146" s="36" t="n">
        <v>1.66017416207198</v>
      </c>
      <c r="N146" s="36" t="n">
        <v>1.3257084048539</v>
      </c>
      <c r="O146" s="36" t="n">
        <f aca="false">SQRT(M146^2+N146^2)</f>
        <v>2.12454254443437</v>
      </c>
      <c r="P146" s="47" t="n">
        <f aca="false">IF(J146="","",MAX(0,J146-1.96*O146/100))</f>
        <v>0.441663008308348</v>
      </c>
      <c r="Q146" s="47" t="n">
        <f aca="false">IF(J146="","",MIN(1,J146+1.96*O146/100))</f>
        <v>0.524945076050176</v>
      </c>
      <c r="R146" s="32" t="str">
        <f aca="false">IF(L146="","",IF(ABS(L146)&lt;=O146,"Yes","No"))</f>
        <v>No</v>
      </c>
      <c r="S146" s="32" t="str">
        <f aca="false">IF(L146="","",IF(ABS(L146)&lt;=1.96*O146,"Yes","No"))</f>
        <v>Yes</v>
      </c>
      <c r="T146" s="66" t="n">
        <f aca="false">IF(D146="","",ROUND(SQRT(((D146+G146)*O146/100)^2+(J146*(D146+G146)*0.05273)^2),0))</f>
        <v>38</v>
      </c>
      <c r="U146" s="32"/>
    </row>
    <row r="147" customFormat="false" ht="15" hidden="false" customHeight="false" outlineLevel="0" collapsed="false">
      <c r="A147" s="32" t="s">
        <v>256</v>
      </c>
      <c r="B147" s="32" t="s">
        <v>353</v>
      </c>
      <c r="C147" s="32" t="s">
        <v>360</v>
      </c>
      <c r="D147" s="66" t="n">
        <v>1079</v>
      </c>
      <c r="E147" s="66" t="n">
        <v>1176</v>
      </c>
      <c r="F147" s="75" t="n">
        <f aca="false">IF(E147="","",D147-E147)</f>
        <v>-97</v>
      </c>
      <c r="G147" s="66" t="n">
        <v>966</v>
      </c>
      <c r="H147" s="66" t="n">
        <v>1036</v>
      </c>
      <c r="I147" s="75" t="n">
        <f aca="false">IF(H147="","",G147-H147)</f>
        <v>-70</v>
      </c>
      <c r="J147" s="47" t="n">
        <f aca="false">IF(OR(D147="",D147+G147=0),"",D147/(D147+G147))</f>
        <v>0.527628361858191</v>
      </c>
      <c r="K147" s="47" t="n">
        <f aca="false">IF(E147="","",E147/(E147+H147))</f>
        <v>0.531645569620253</v>
      </c>
      <c r="L147" s="76" t="n">
        <f aca="false">IF(OR(K147="",J147=""),"",(J147-K147)*100)</f>
        <v>-0.401720776206238</v>
      </c>
      <c r="M147" s="36" t="n">
        <v>1.66017416207198</v>
      </c>
      <c r="N147" s="36" t="n">
        <v>1.3257084048539</v>
      </c>
      <c r="O147" s="36" t="n">
        <f aca="false">SQRT(M147^2+N147^2)</f>
        <v>2.12454254443437</v>
      </c>
      <c r="P147" s="47" t="n">
        <f aca="false">IF(J147="","",MAX(0,J147-1.96*O147/100))</f>
        <v>0.485987327987277</v>
      </c>
      <c r="Q147" s="47" t="n">
        <f aca="false">IF(J147="","",MIN(1,J147+1.96*O147/100))</f>
        <v>0.569269395729104</v>
      </c>
      <c r="R147" s="32" t="str">
        <f aca="false">IF(L147="","",IF(ABS(L147)&lt;=O147,"Yes","No"))</f>
        <v>Yes</v>
      </c>
      <c r="S147" s="32" t="str">
        <f aca="false">IF(L147="","",IF(ABS(L147)&lt;=1.96*O147,"Yes","No"))</f>
        <v>Yes</v>
      </c>
      <c r="T147" s="66" t="n">
        <f aca="false">IF(D147="","",ROUND(SQRT(((D147+G147)*O147/100)^2+(J147*(D147+G147)*0.05273)^2),0))</f>
        <v>72</v>
      </c>
      <c r="U147" s="32"/>
    </row>
    <row r="148" customFormat="false" ht="15" hidden="false" customHeight="false" outlineLevel="0" collapsed="false">
      <c r="A148" s="32" t="s">
        <v>256</v>
      </c>
      <c r="B148" s="32" t="s">
        <v>353</v>
      </c>
      <c r="C148" s="32" t="s">
        <v>361</v>
      </c>
      <c r="D148" s="66" t="n">
        <v>656</v>
      </c>
      <c r="E148" s="66" t="n">
        <v>741</v>
      </c>
      <c r="F148" s="75" t="n">
        <f aca="false">IF(E148="","",D148-E148)</f>
        <v>-85</v>
      </c>
      <c r="G148" s="66" t="n">
        <v>600</v>
      </c>
      <c r="H148" s="66" t="n">
        <v>575</v>
      </c>
      <c r="I148" s="75" t="n">
        <f aca="false">IF(H148="","",G148-H148)</f>
        <v>25</v>
      </c>
      <c r="J148" s="47" t="n">
        <f aca="false">IF(OR(D148="",D148+G148=0),"",D148/(D148+G148))</f>
        <v>0.522292993630573</v>
      </c>
      <c r="K148" s="47" t="n">
        <f aca="false">IF(E148="","",E148/(E148+H148))</f>
        <v>0.56306990881459</v>
      </c>
      <c r="L148" s="76" t="n">
        <f aca="false">IF(OR(K148="",J148=""),"",(J148-K148)*100)</f>
        <v>-4.07769151840164</v>
      </c>
      <c r="M148" s="36" t="n">
        <v>1.66017416207198</v>
      </c>
      <c r="N148" s="36" t="n">
        <v>1.3257084048539</v>
      </c>
      <c r="O148" s="36" t="n">
        <f aca="false">SQRT(M148^2+N148^2)</f>
        <v>2.12454254443437</v>
      </c>
      <c r="P148" s="47" t="n">
        <f aca="false">IF(J148="","",MAX(0,J148-1.96*O148/100))</f>
        <v>0.48065195975966</v>
      </c>
      <c r="Q148" s="47" t="n">
        <f aca="false">IF(J148="","",MIN(1,J148+1.96*O148/100))</f>
        <v>0.563934027501487</v>
      </c>
      <c r="R148" s="32" t="str">
        <f aca="false">IF(L148="","",IF(ABS(L148)&lt;=O148,"Yes","No"))</f>
        <v>No</v>
      </c>
      <c r="S148" s="32" t="str">
        <f aca="false">IF(L148="","",IF(ABS(L148)&lt;=1.96*O148,"Yes","No"))</f>
        <v>Yes</v>
      </c>
      <c r="T148" s="66" t="n">
        <f aca="false">IF(D148="","",ROUND(SQRT(((D148+G148)*O148/100)^2+(J148*(D148+G148)*0.05273)^2),0))</f>
        <v>44</v>
      </c>
      <c r="U148" s="32"/>
    </row>
    <row r="149" customFormat="false" ht="15" hidden="false" customHeight="false" outlineLevel="0" collapsed="false">
      <c r="A149" s="32" t="s">
        <v>256</v>
      </c>
      <c r="B149" s="32" t="s">
        <v>353</v>
      </c>
      <c r="C149" s="32" t="s">
        <v>362</v>
      </c>
      <c r="D149" s="66" t="n">
        <v>616</v>
      </c>
      <c r="E149" s="66" t="n">
        <v>714</v>
      </c>
      <c r="F149" s="75" t="n">
        <f aca="false">IF(E149="","",D149-E149)</f>
        <v>-98</v>
      </c>
      <c r="G149" s="66" t="n">
        <v>618</v>
      </c>
      <c r="H149" s="66" t="n">
        <v>619</v>
      </c>
      <c r="I149" s="75" t="n">
        <f aca="false">IF(H149="","",G149-H149)</f>
        <v>-1</v>
      </c>
      <c r="J149" s="47" t="n">
        <f aca="false">IF(OR(D149="",D149+G149=0),"",D149/(D149+G149))</f>
        <v>0.499189627228525</v>
      </c>
      <c r="K149" s="47" t="n">
        <f aca="false">IF(E149="","",E149/(E149+H149))</f>
        <v>0.535633908477119</v>
      </c>
      <c r="L149" s="76" t="n">
        <f aca="false">IF(OR(K149="",J149=""),"",(J149-K149)*100)</f>
        <v>-3.64442812485941</v>
      </c>
      <c r="M149" s="36" t="n">
        <v>1.66017416207198</v>
      </c>
      <c r="N149" s="36" t="n">
        <v>1.3257084048539</v>
      </c>
      <c r="O149" s="36" t="n">
        <f aca="false">SQRT(M149^2+N149^2)</f>
        <v>2.12454254443437</v>
      </c>
      <c r="P149" s="47" t="n">
        <f aca="false">IF(J149="","",MAX(0,J149-1.96*O149/100))</f>
        <v>0.457548593357612</v>
      </c>
      <c r="Q149" s="47" t="n">
        <f aca="false">IF(J149="","",MIN(1,J149+1.96*O149/100))</f>
        <v>0.540830661099439</v>
      </c>
      <c r="R149" s="32" t="str">
        <f aca="false">IF(L149="","",IF(ABS(L149)&lt;=O149,"Yes","No"))</f>
        <v>No</v>
      </c>
      <c r="S149" s="32" t="str">
        <f aca="false">IF(L149="","",IF(ABS(L149)&lt;=1.96*O149,"Yes","No"))</f>
        <v>Yes</v>
      </c>
      <c r="T149" s="66" t="n">
        <f aca="false">IF(D149="","",ROUND(SQRT(((D149+G149)*O149/100)^2+(J149*(D149+G149)*0.05273)^2),0))</f>
        <v>42</v>
      </c>
      <c r="U149" s="32"/>
    </row>
    <row r="150" customFormat="false" ht="15" hidden="false" customHeight="false" outlineLevel="0" collapsed="false">
      <c r="A150" s="32" t="s">
        <v>256</v>
      </c>
      <c r="B150" s="32" t="s">
        <v>353</v>
      </c>
      <c r="C150" s="32" t="s">
        <v>363</v>
      </c>
      <c r="D150" s="66" t="n">
        <v>417</v>
      </c>
      <c r="E150" s="66" t="n">
        <v>491</v>
      </c>
      <c r="F150" s="75" t="n">
        <f aca="false">IF(E150="","",D150-E150)</f>
        <v>-74</v>
      </c>
      <c r="G150" s="66" t="n">
        <v>416</v>
      </c>
      <c r="H150" s="66" t="n">
        <v>403</v>
      </c>
      <c r="I150" s="75" t="n">
        <f aca="false">IF(H150="","",G150-H150)</f>
        <v>13</v>
      </c>
      <c r="J150" s="47" t="n">
        <f aca="false">IF(OR(D150="",D150+G150=0),"",D150/(D150+G150))</f>
        <v>0.500600240096038</v>
      </c>
      <c r="K150" s="47" t="n">
        <f aca="false">IF(E150="","",E150/(E150+H150))</f>
        <v>0.549217002237136</v>
      </c>
      <c r="L150" s="76" t="n">
        <f aca="false">IF(OR(K150="",J150=""),"",(J150-K150)*100)</f>
        <v>-4.8616762141098</v>
      </c>
      <c r="M150" s="36" t="n">
        <v>1.66017416207198</v>
      </c>
      <c r="N150" s="36" t="n">
        <v>1.3257084048539</v>
      </c>
      <c r="O150" s="36" t="n">
        <f aca="false">SQRT(M150^2+N150^2)</f>
        <v>2.12454254443437</v>
      </c>
      <c r="P150" s="47" t="n">
        <f aca="false">IF(J150="","",MAX(0,J150-1.96*O150/100))</f>
        <v>0.458959206225125</v>
      </c>
      <c r="Q150" s="47" t="n">
        <f aca="false">IF(J150="","",MIN(1,J150+1.96*O150/100))</f>
        <v>0.542241273966952</v>
      </c>
      <c r="R150" s="32" t="str">
        <f aca="false">IF(L150="","",IF(ABS(L150)&lt;=O150,"Yes","No"))</f>
        <v>No</v>
      </c>
      <c r="S150" s="32" t="str">
        <f aca="false">IF(L150="","",IF(ABS(L150)&lt;=1.96*O150,"Yes","No"))</f>
        <v>No</v>
      </c>
      <c r="T150" s="66" t="n">
        <f aca="false">IF(D150="","",ROUND(SQRT(((D150+G150)*O150/100)^2+(J150*(D150+G150)*0.05273)^2),0))</f>
        <v>28</v>
      </c>
      <c r="U150" s="32"/>
    </row>
    <row r="151" customFormat="false" ht="15" hidden="false" customHeight="false" outlineLevel="0" collapsed="false">
      <c r="A151" s="32" t="s">
        <v>256</v>
      </c>
      <c r="B151" s="32" t="s">
        <v>364</v>
      </c>
      <c r="C151" s="32" t="s">
        <v>364</v>
      </c>
      <c r="D151" s="66" t="n">
        <v>772</v>
      </c>
      <c r="E151" s="66" t="n">
        <v>850</v>
      </c>
      <c r="F151" s="75" t="n">
        <f aca="false">IF(E151="","",D151-E151)</f>
        <v>-78</v>
      </c>
      <c r="G151" s="66" t="n">
        <v>1240</v>
      </c>
      <c r="H151" s="66" t="n">
        <v>1311</v>
      </c>
      <c r="I151" s="75" t="n">
        <f aca="false">IF(H151="","",G151-H151)</f>
        <v>-71</v>
      </c>
      <c r="J151" s="47" t="n">
        <f aca="false">IF(OR(D151="",D151+G151=0),"",D151/(D151+G151))</f>
        <v>0.383697813121272</v>
      </c>
      <c r="K151" s="47" t="n">
        <f aca="false">IF(E151="","",E151/(E151+H151))</f>
        <v>0.39333641832485</v>
      </c>
      <c r="L151" s="76" t="n">
        <f aca="false">IF(OR(K151="",J151=""),"",(J151-K151)*100)</f>
        <v>-0.963860520357723</v>
      </c>
      <c r="M151" s="36" t="n">
        <v>1.66017416207198</v>
      </c>
      <c r="N151" s="36" t="n">
        <v>1.3257084048539</v>
      </c>
      <c r="O151" s="36" t="n">
        <f aca="false">SQRT(M151^2+N151^2)</f>
        <v>2.12454254443437</v>
      </c>
      <c r="P151" s="47" t="n">
        <f aca="false">IF(J151="","",MAX(0,J151-1.96*O151/100))</f>
        <v>0.342056779250359</v>
      </c>
      <c r="Q151" s="47" t="n">
        <f aca="false">IF(J151="","",MIN(1,J151+1.96*O151/100))</f>
        <v>0.425338846992186</v>
      </c>
      <c r="R151" s="32" t="str">
        <f aca="false">IF(L151="","",IF(ABS(L151)&lt;=O151,"Yes","No"))</f>
        <v>Yes</v>
      </c>
      <c r="S151" s="32" t="str">
        <f aca="false">IF(L151="","",IF(ABS(L151)&lt;=1.96*O151,"Yes","No"))</f>
        <v>Yes</v>
      </c>
      <c r="T151" s="66" t="n">
        <f aca="false">IF(D151="","",ROUND(SQRT(((D151+G151)*O151/100)^2+(J151*(D151+G151)*0.05273)^2),0))</f>
        <v>59</v>
      </c>
      <c r="U151" s="32"/>
    </row>
    <row r="152" customFormat="false" ht="15" hidden="false" customHeight="false" outlineLevel="0" collapsed="false">
      <c r="A152" s="32" t="s">
        <v>256</v>
      </c>
      <c r="B152" s="32" t="s">
        <v>365</v>
      </c>
      <c r="C152" s="32" t="s">
        <v>365</v>
      </c>
      <c r="D152" s="66" t="n">
        <v>431</v>
      </c>
      <c r="E152" s="66" t="n">
        <v>457</v>
      </c>
      <c r="F152" s="75" t="n">
        <f aca="false">IF(E152="","",D152-E152)</f>
        <v>-26</v>
      </c>
      <c r="G152" s="66" t="n">
        <v>747</v>
      </c>
      <c r="H152" s="66" t="n">
        <v>760</v>
      </c>
      <c r="I152" s="75" t="n">
        <f aca="false">IF(H152="","",G152-H152)</f>
        <v>-13</v>
      </c>
      <c r="J152" s="47" t="n">
        <f aca="false">IF(OR(D152="",D152+G152=0),"",D152/(D152+G152))</f>
        <v>0.365874363327674</v>
      </c>
      <c r="K152" s="47" t="n">
        <f aca="false">IF(E152="","",E152/(E152+H152))</f>
        <v>0.375513557929334</v>
      </c>
      <c r="L152" s="76" t="n">
        <f aca="false">IF(OR(K152="",J152=""),"",(J152-K152)*100)</f>
        <v>-0.963919460166041</v>
      </c>
      <c r="M152" s="36" t="n">
        <v>1.66017416207198</v>
      </c>
      <c r="N152" s="36" t="n">
        <v>1.3257084048539</v>
      </c>
      <c r="O152" s="36" t="n">
        <f aca="false">SQRT(M152^2+N152^2)</f>
        <v>2.12454254443437</v>
      </c>
      <c r="P152" s="47" t="n">
        <f aca="false">IF(J152="","",MAX(0,J152-1.96*O152/100))</f>
        <v>0.32423332945676</v>
      </c>
      <c r="Q152" s="47" t="n">
        <f aca="false">IF(J152="","",MIN(1,J152+1.96*O152/100))</f>
        <v>0.407515397198588</v>
      </c>
      <c r="R152" s="32" t="str">
        <f aca="false">IF(L152="","",IF(ABS(L152)&lt;=O152,"Yes","No"))</f>
        <v>Yes</v>
      </c>
      <c r="S152" s="32" t="str">
        <f aca="false">IF(L152="","",IF(ABS(L152)&lt;=1.96*O152,"Yes","No"))</f>
        <v>Yes</v>
      </c>
      <c r="T152" s="66" t="n">
        <f aca="false">IF(D152="","",ROUND(SQRT(((D152+G152)*O152/100)^2+(J152*(D152+G152)*0.05273)^2),0))</f>
        <v>34</v>
      </c>
      <c r="U152" s="32"/>
    </row>
    <row r="153" customFormat="false" ht="15" hidden="false" customHeight="false" outlineLevel="0" collapsed="false">
      <c r="A153" s="32" t="s">
        <v>256</v>
      </c>
      <c r="B153" s="32" t="s">
        <v>366</v>
      </c>
      <c r="C153" s="32" t="s">
        <v>367</v>
      </c>
      <c r="D153" s="66" t="n">
        <v>133</v>
      </c>
      <c r="E153" s="66" t="n">
        <v>159</v>
      </c>
      <c r="F153" s="75" t="n">
        <f aca="false">IF(E153="","",D153-E153)</f>
        <v>-26</v>
      </c>
      <c r="G153" s="66" t="n">
        <v>342</v>
      </c>
      <c r="H153" s="66" t="n">
        <v>381</v>
      </c>
      <c r="I153" s="75" t="n">
        <f aca="false">IF(H153="","",G153-H153)</f>
        <v>-39</v>
      </c>
      <c r="J153" s="47" t="n">
        <f aca="false">IF(OR(D153="",D153+G153=0),"",D153/(D153+G153))</f>
        <v>0.28</v>
      </c>
      <c r="K153" s="47" t="n">
        <f aca="false">IF(E153="","",E153/(E153+H153))</f>
        <v>0.294444444444444</v>
      </c>
      <c r="L153" s="76" t="n">
        <f aca="false">IF(OR(K153="",J153=""),"",(J153-K153)*100)</f>
        <v>-1.44444444444444</v>
      </c>
      <c r="M153" s="36" t="n">
        <v>3.01638965753309</v>
      </c>
      <c r="N153" s="36" t="n">
        <v>1.3257084048539</v>
      </c>
      <c r="O153" s="36" t="n">
        <f aca="false">SQRT(M153^2+N153^2)</f>
        <v>3.29486105029831</v>
      </c>
      <c r="P153" s="47" t="n">
        <f aca="false">IF(J153="","",MAX(0,J153-1.96*O153/100))</f>
        <v>0.215420723414153</v>
      </c>
      <c r="Q153" s="47" t="n">
        <f aca="false">IF(J153="","",MIN(1,J153+1.96*O153/100))</f>
        <v>0.344579276585847</v>
      </c>
      <c r="R153" s="32" t="str">
        <f aca="false">IF(L153="","",IF(ABS(L153)&lt;=O153,"Yes","No"))</f>
        <v>Yes</v>
      </c>
      <c r="S153" s="32" t="str">
        <f aca="false">IF(L153="","",IF(ABS(L153)&lt;=1.96*O153,"Yes","No"))</f>
        <v>Yes</v>
      </c>
      <c r="T153" s="66" t="n">
        <f aca="false">IF(D153="","",ROUND(SQRT(((D153+G153)*O153/100)^2+(J153*(D153+G153)*0.08223)^2),0))</f>
        <v>19</v>
      </c>
      <c r="U153" s="32"/>
    </row>
    <row r="154" customFormat="false" ht="15" hidden="false" customHeight="false" outlineLevel="0" collapsed="false">
      <c r="A154" s="32" t="s">
        <v>256</v>
      </c>
      <c r="B154" s="32" t="s">
        <v>366</v>
      </c>
      <c r="C154" s="32" t="s">
        <v>368</v>
      </c>
      <c r="D154" s="66" t="n">
        <v>112</v>
      </c>
      <c r="E154" s="66" t="n">
        <v>116</v>
      </c>
      <c r="F154" s="75" t="n">
        <f aca="false">IF(E154="","",D154-E154)</f>
        <v>-4</v>
      </c>
      <c r="G154" s="66" t="n">
        <v>247</v>
      </c>
      <c r="H154" s="66" t="n">
        <v>244</v>
      </c>
      <c r="I154" s="75" t="n">
        <f aca="false">IF(H154="","",G154-H154)</f>
        <v>3</v>
      </c>
      <c r="J154" s="47" t="n">
        <f aca="false">IF(OR(D154="",D154+G154=0),"",D154/(D154+G154))</f>
        <v>0.311977715877437</v>
      </c>
      <c r="K154" s="47" t="n">
        <f aca="false">IF(E154="","",E154/(E154+H154))</f>
        <v>0.322222222222222</v>
      </c>
      <c r="L154" s="76" t="n">
        <f aca="false">IF(OR(K154="",J154=""),"",(J154-K154)*100)</f>
        <v>-1.02445063447849</v>
      </c>
      <c r="M154" s="36" t="n">
        <v>3.01638965753309</v>
      </c>
      <c r="N154" s="36" t="n">
        <v>1.3257084048539</v>
      </c>
      <c r="O154" s="36" t="n">
        <f aca="false">SQRT(M154^2+N154^2)</f>
        <v>3.29486105029831</v>
      </c>
      <c r="P154" s="47" t="n">
        <f aca="false">IF(J154="","",MAX(0,J154-1.96*O154/100))</f>
        <v>0.24739843929159</v>
      </c>
      <c r="Q154" s="47" t="n">
        <f aca="false">IF(J154="","",MIN(1,J154+1.96*O154/100))</f>
        <v>0.376556992463284</v>
      </c>
      <c r="R154" s="32" t="str">
        <f aca="false">IF(L154="","",IF(ABS(L154)&lt;=O154,"Yes","No"))</f>
        <v>Yes</v>
      </c>
      <c r="S154" s="32" t="str">
        <f aca="false">IF(L154="","",IF(ABS(L154)&lt;=1.96*O154,"Yes","No"))</f>
        <v>Yes</v>
      </c>
      <c r="T154" s="66" t="n">
        <f aca="false">IF(D154="","",ROUND(SQRT(((D154+G154)*O154/100)^2+(J154*(D154+G154)*0.08223)^2),0))</f>
        <v>15</v>
      </c>
      <c r="U154" s="32"/>
    </row>
    <row r="155" customFormat="false" ht="15" hidden="false" customHeight="false" outlineLevel="0" collapsed="false">
      <c r="A155" s="32" t="s">
        <v>256</v>
      </c>
      <c r="B155" s="32" t="s">
        <v>366</v>
      </c>
      <c r="C155" s="32" t="s">
        <v>369</v>
      </c>
      <c r="D155" s="66" t="n">
        <v>387</v>
      </c>
      <c r="E155" s="66" t="n">
        <v>444</v>
      </c>
      <c r="F155" s="75" t="n">
        <f aca="false">IF(E155="","",D155-E155)</f>
        <v>-57</v>
      </c>
      <c r="G155" s="66" t="n">
        <v>769</v>
      </c>
      <c r="H155" s="66" t="n">
        <v>809</v>
      </c>
      <c r="I155" s="75" t="n">
        <f aca="false">IF(H155="","",G155-H155)</f>
        <v>-40</v>
      </c>
      <c r="J155" s="47" t="n">
        <f aca="false">IF(OR(D155="",D155+G155=0),"",D155/(D155+G155))</f>
        <v>0.33477508650519</v>
      </c>
      <c r="K155" s="47" t="n">
        <f aca="false">IF(E155="","",E155/(E155+H155))</f>
        <v>0.354349561053472</v>
      </c>
      <c r="L155" s="76" t="n">
        <f aca="false">IF(OR(K155="",J155=""),"",(J155-K155)*100)</f>
        <v>-1.95744745482813</v>
      </c>
      <c r="M155" s="36" t="n">
        <v>1.66017416207198</v>
      </c>
      <c r="N155" s="36" t="n">
        <v>1.3257084048539</v>
      </c>
      <c r="O155" s="36" t="n">
        <f aca="false">SQRT(M155^2+N155^2)</f>
        <v>2.12454254443437</v>
      </c>
      <c r="P155" s="47" t="n">
        <f aca="false">IF(J155="","",MAX(0,J155-1.96*O155/100))</f>
        <v>0.293134052634277</v>
      </c>
      <c r="Q155" s="47" t="n">
        <f aca="false">IF(J155="","",MIN(1,J155+1.96*O155/100))</f>
        <v>0.376416120376104</v>
      </c>
      <c r="R155" s="32" t="str">
        <f aca="false">IF(L155="","",IF(ABS(L155)&lt;=O155,"Yes","No"))</f>
        <v>Yes</v>
      </c>
      <c r="S155" s="32" t="str">
        <f aca="false">IF(L155="","",IF(ABS(L155)&lt;=1.96*O155,"Yes","No"))</f>
        <v>Yes</v>
      </c>
      <c r="T155" s="66" t="n">
        <f aca="false">IF(D155="","",ROUND(SQRT(((D155+G155)*O155/100)^2+(J155*(D155+G155)*0.05273)^2),0))</f>
        <v>32</v>
      </c>
      <c r="U155" s="32"/>
    </row>
    <row r="156" customFormat="false" ht="15" hidden="false" customHeight="false" outlineLevel="0" collapsed="false">
      <c r="A156" s="32" t="s">
        <v>256</v>
      </c>
      <c r="B156" s="32" t="s">
        <v>370</v>
      </c>
      <c r="C156" s="32" t="s">
        <v>370</v>
      </c>
      <c r="D156" s="66" t="n">
        <v>718</v>
      </c>
      <c r="E156" s="66" t="n">
        <v>788</v>
      </c>
      <c r="F156" s="75" t="n">
        <f aca="false">IF(E156="","",D156-E156)</f>
        <v>-70</v>
      </c>
      <c r="G156" s="66" t="n">
        <v>627</v>
      </c>
      <c r="H156" s="66" t="n">
        <v>628</v>
      </c>
      <c r="I156" s="75" t="n">
        <f aca="false">IF(H156="","",G156-H156)</f>
        <v>-1</v>
      </c>
      <c r="J156" s="47" t="n">
        <f aca="false">IF(OR(D156="",D156+G156=0),"",D156/(D156+G156))</f>
        <v>0.533828996282528</v>
      </c>
      <c r="K156" s="47" t="n">
        <f aca="false">IF(E156="","",E156/(E156+H156))</f>
        <v>0.556497175141243</v>
      </c>
      <c r="L156" s="76" t="n">
        <f aca="false">IF(OR(K156="",J156=""),"",(J156-K156)*100)</f>
        <v>-2.26681788587151</v>
      </c>
      <c r="M156" s="36" t="n">
        <v>1.66017416207198</v>
      </c>
      <c r="N156" s="36" t="n">
        <v>1.3257084048539</v>
      </c>
      <c r="O156" s="36" t="n">
        <f aca="false">SQRT(M156^2+N156^2)</f>
        <v>2.12454254443437</v>
      </c>
      <c r="P156" s="47" t="n">
        <f aca="false">IF(J156="","",MAX(0,J156-1.96*O156/100))</f>
        <v>0.492187962411614</v>
      </c>
      <c r="Q156" s="47" t="n">
        <f aca="false">IF(J156="","",MIN(1,J156+1.96*O156/100))</f>
        <v>0.575470030153441</v>
      </c>
      <c r="R156" s="32" t="str">
        <f aca="false">IF(L156="","",IF(ABS(L156)&lt;=O156,"Yes","No"))</f>
        <v>No</v>
      </c>
      <c r="S156" s="32" t="str">
        <f aca="false">IF(L156="","",IF(ABS(L156)&lt;=1.96*O156,"Yes","No"))</f>
        <v>Yes</v>
      </c>
      <c r="T156" s="66" t="n">
        <f aca="false">IF(D156="","",ROUND(SQRT(((D156+G156)*O156/100)^2+(J156*(D156+G156)*0.05273)^2),0))</f>
        <v>47</v>
      </c>
      <c r="U156" s="32"/>
    </row>
    <row r="157" customFormat="false" ht="15" hidden="false" customHeight="false" outlineLevel="0" collapsed="false">
      <c r="A157" s="32" t="s">
        <v>256</v>
      </c>
      <c r="B157" s="32" t="s">
        <v>371</v>
      </c>
      <c r="C157" s="32" t="s">
        <v>372</v>
      </c>
      <c r="D157" s="66" t="n">
        <v>720</v>
      </c>
      <c r="E157" s="66" t="n">
        <v>830</v>
      </c>
      <c r="F157" s="75" t="n">
        <f aca="false">IF(E157="","",D157-E157)</f>
        <v>-110</v>
      </c>
      <c r="G157" s="66" t="n">
        <v>1041</v>
      </c>
      <c r="H157" s="66" t="n">
        <v>1043</v>
      </c>
      <c r="I157" s="75" t="n">
        <f aca="false">IF(H157="","",G157-H157)</f>
        <v>-2</v>
      </c>
      <c r="J157" s="47" t="n">
        <f aca="false">IF(OR(D157="",D157+G157=0),"",D157/(D157+G157))</f>
        <v>0.40885860306644</v>
      </c>
      <c r="K157" s="47" t="n">
        <f aca="false">IF(E157="","",E157/(E157+H157))</f>
        <v>0.443139348638548</v>
      </c>
      <c r="L157" s="76" t="n">
        <f aca="false">IF(OR(K157="",J157=""),"",(J157-K157)*100)</f>
        <v>-3.42807455721083</v>
      </c>
      <c r="M157" s="36" t="n">
        <v>1.66017416207198</v>
      </c>
      <c r="N157" s="36" t="n">
        <v>1.3257084048539</v>
      </c>
      <c r="O157" s="36" t="n">
        <f aca="false">SQRT(M157^2+N157^2)</f>
        <v>2.12454254443437</v>
      </c>
      <c r="P157" s="47" t="n">
        <f aca="false">IF(J157="","",MAX(0,J157-1.96*O157/100))</f>
        <v>0.367217569195526</v>
      </c>
      <c r="Q157" s="47" t="n">
        <f aca="false">IF(J157="","",MIN(1,J157+1.96*O157/100))</f>
        <v>0.450499636937353</v>
      </c>
      <c r="R157" s="32" t="str">
        <f aca="false">IF(L157="","",IF(ABS(L157)&lt;=O157,"Yes","No"))</f>
        <v>No</v>
      </c>
      <c r="S157" s="32" t="str">
        <f aca="false">IF(L157="","",IF(ABS(L157)&lt;=1.96*O157,"Yes","No"))</f>
        <v>Yes</v>
      </c>
      <c r="T157" s="66" t="n">
        <f aca="false">IF(D157="","",ROUND(SQRT(((D157+G157)*O157/100)^2+(J157*(D157+G157)*0.05273)^2),0))</f>
        <v>53</v>
      </c>
      <c r="U157" s="32"/>
    </row>
    <row r="158" customFormat="false" ht="15" hidden="false" customHeight="false" outlineLevel="0" collapsed="false">
      <c r="A158" s="32" t="s">
        <v>256</v>
      </c>
      <c r="B158" s="32" t="s">
        <v>371</v>
      </c>
      <c r="C158" s="32" t="s">
        <v>373</v>
      </c>
      <c r="D158" s="66" t="n">
        <v>604</v>
      </c>
      <c r="E158" s="66" t="n">
        <v>686</v>
      </c>
      <c r="F158" s="75" t="n">
        <f aca="false">IF(E158="","",D158-E158)</f>
        <v>-82</v>
      </c>
      <c r="G158" s="66" t="n">
        <v>880</v>
      </c>
      <c r="H158" s="66" t="n">
        <v>981</v>
      </c>
      <c r="I158" s="75" t="n">
        <f aca="false">IF(H158="","",G158-H158)</f>
        <v>-101</v>
      </c>
      <c r="J158" s="47" t="n">
        <f aca="false">IF(OR(D158="",D158+G158=0),"",D158/(D158+G158))</f>
        <v>0.407008086253369</v>
      </c>
      <c r="K158" s="47" t="n">
        <f aca="false">IF(E158="","",E158/(E158+H158))</f>
        <v>0.411517696460708</v>
      </c>
      <c r="L158" s="76" t="n">
        <f aca="false">IF(OR(K158="",J158=""),"",(J158-K158)*100)</f>
        <v>-0.450961020733859</v>
      </c>
      <c r="M158" s="36" t="n">
        <v>1.66017416207198</v>
      </c>
      <c r="N158" s="36" t="n">
        <v>1.3257084048539</v>
      </c>
      <c r="O158" s="36" t="n">
        <f aca="false">SQRT(M158^2+N158^2)</f>
        <v>2.12454254443437</v>
      </c>
      <c r="P158" s="47" t="n">
        <f aca="false">IF(J158="","",MAX(0,J158-1.96*O158/100))</f>
        <v>0.365367052382456</v>
      </c>
      <c r="Q158" s="47" t="n">
        <f aca="false">IF(J158="","",MIN(1,J158+1.96*O158/100))</f>
        <v>0.448649120124283</v>
      </c>
      <c r="R158" s="32" t="str">
        <f aca="false">IF(L158="","",IF(ABS(L158)&lt;=O158,"Yes","No"))</f>
        <v>Yes</v>
      </c>
      <c r="S158" s="32" t="str">
        <f aca="false">IF(L158="","",IF(ABS(L158)&lt;=1.96*O158,"Yes","No"))</f>
        <v>Yes</v>
      </c>
      <c r="T158" s="66" t="n">
        <f aca="false">IF(D158="","",ROUND(SQRT(((D158+G158)*O158/100)^2+(J158*(D158+G158)*0.05273)^2),0))</f>
        <v>45</v>
      </c>
      <c r="U158" s="32"/>
    </row>
    <row r="159" customFormat="false" ht="15" hidden="false" customHeight="false" outlineLevel="0" collapsed="false">
      <c r="A159" s="32" t="s">
        <v>256</v>
      </c>
      <c r="B159" s="32" t="s">
        <v>371</v>
      </c>
      <c r="C159" s="32" t="s">
        <v>374</v>
      </c>
      <c r="D159" s="66" t="n">
        <v>314</v>
      </c>
      <c r="E159" s="66" t="n">
        <v>370</v>
      </c>
      <c r="F159" s="75" t="n">
        <f aca="false">IF(E159="","",D159-E159)</f>
        <v>-56</v>
      </c>
      <c r="G159" s="66" t="n">
        <v>477</v>
      </c>
      <c r="H159" s="66" t="n">
        <v>519</v>
      </c>
      <c r="I159" s="75" t="n">
        <f aca="false">IF(H159="","",G159-H159)</f>
        <v>-42</v>
      </c>
      <c r="J159" s="47" t="n">
        <f aca="false">IF(OR(D159="",D159+G159=0),"",D159/(D159+G159))</f>
        <v>0.396965865992415</v>
      </c>
      <c r="K159" s="47" t="n">
        <f aca="false">IF(E159="","",E159/(E159+H159))</f>
        <v>0.416197975253093</v>
      </c>
      <c r="L159" s="76" t="n">
        <f aca="false">IF(OR(K159="",J159=""),"",(J159-K159)*100)</f>
        <v>-1.92321092606787</v>
      </c>
      <c r="M159" s="36" t="n">
        <v>1.89580583007288</v>
      </c>
      <c r="N159" s="36" t="n">
        <v>1.3257084048539</v>
      </c>
      <c r="O159" s="36" t="n">
        <f aca="false">SQRT(M159^2+N159^2)</f>
        <v>2.31334876748807</v>
      </c>
      <c r="P159" s="47" t="n">
        <f aca="false">IF(J159="","",MAX(0,J159-1.96*O159/100))</f>
        <v>0.351624230149649</v>
      </c>
      <c r="Q159" s="47" t="n">
        <f aca="false">IF(J159="","",MIN(1,J159+1.96*O159/100))</f>
        <v>0.442307501835181</v>
      </c>
      <c r="R159" s="32" t="str">
        <f aca="false">IF(L159="","",IF(ABS(L159)&lt;=O159,"Yes","No"))</f>
        <v>Yes</v>
      </c>
      <c r="S159" s="32" t="str">
        <f aca="false">IF(L159="","",IF(ABS(L159)&lt;=1.96*O159,"Yes","No"))</f>
        <v>Yes</v>
      </c>
      <c r="T159" s="66" t="n">
        <f aca="false">IF(D159="","",ROUND(SQRT(((D159+G159)*O159/100)^2+(J159*(D159+G159)*0.06778)^2),0))</f>
        <v>28</v>
      </c>
      <c r="U159" s="32"/>
    </row>
    <row r="160" customFormat="false" ht="15" hidden="false" customHeight="false" outlineLevel="0" collapsed="false">
      <c r="A160" s="32" t="s">
        <v>256</v>
      </c>
      <c r="B160" s="32" t="s">
        <v>371</v>
      </c>
      <c r="C160" s="32" t="s">
        <v>375</v>
      </c>
      <c r="D160" s="66" t="n">
        <v>469</v>
      </c>
      <c r="E160" s="66" t="n">
        <v>521</v>
      </c>
      <c r="F160" s="75" t="n">
        <f aca="false">IF(E160="","",D160-E160)</f>
        <v>-52</v>
      </c>
      <c r="G160" s="66" t="n">
        <v>693</v>
      </c>
      <c r="H160" s="66" t="n">
        <v>758</v>
      </c>
      <c r="I160" s="75" t="n">
        <f aca="false">IF(H160="","",G160-H160)</f>
        <v>-65</v>
      </c>
      <c r="J160" s="47" t="n">
        <f aca="false">IF(OR(D160="",D160+G160=0),"",D160/(D160+G160))</f>
        <v>0.403614457831325</v>
      </c>
      <c r="K160" s="47" t="n">
        <f aca="false">IF(E160="","",E160/(E160+H160))</f>
        <v>0.407349491790461</v>
      </c>
      <c r="L160" s="76" t="n">
        <f aca="false">IF(OR(K160="",J160=""),"",(J160-K160)*100)</f>
        <v>-0.373503395913599</v>
      </c>
      <c r="M160" s="36" t="n">
        <v>1.66017416207198</v>
      </c>
      <c r="N160" s="36" t="n">
        <v>1.3257084048539</v>
      </c>
      <c r="O160" s="36" t="n">
        <f aca="false">SQRT(M160^2+N160^2)</f>
        <v>2.12454254443437</v>
      </c>
      <c r="P160" s="47" t="n">
        <f aca="false">IF(J160="","",MAX(0,J160-1.96*O160/100))</f>
        <v>0.361973423960412</v>
      </c>
      <c r="Q160" s="47" t="n">
        <f aca="false">IF(J160="","",MIN(1,J160+1.96*O160/100))</f>
        <v>0.445255491702239</v>
      </c>
      <c r="R160" s="32" t="str">
        <f aca="false">IF(L160="","",IF(ABS(L160)&lt;=O160,"Yes","No"))</f>
        <v>Yes</v>
      </c>
      <c r="S160" s="32" t="str">
        <f aca="false">IF(L160="","",IF(ABS(L160)&lt;=1.96*O160,"Yes","No"))</f>
        <v>Yes</v>
      </c>
      <c r="T160" s="66" t="n">
        <f aca="false">IF(D160="","",ROUND(SQRT(((D160+G160)*O160/100)^2+(J160*(D160+G160)*0.05273)^2),0))</f>
        <v>35</v>
      </c>
      <c r="U160" s="32"/>
    </row>
    <row r="161" customFormat="false" ht="15" hidden="false" customHeight="false" outlineLevel="0" collapsed="false">
      <c r="A161" s="32" t="s">
        <v>256</v>
      </c>
      <c r="B161" s="32" t="s">
        <v>371</v>
      </c>
      <c r="C161" s="32" t="s">
        <v>376</v>
      </c>
      <c r="D161" s="66" t="n">
        <v>402</v>
      </c>
      <c r="E161" s="66" t="n">
        <v>474</v>
      </c>
      <c r="F161" s="75" t="n">
        <f aca="false">IF(E161="","",D161-E161)</f>
        <v>-72</v>
      </c>
      <c r="G161" s="66" t="n">
        <v>653</v>
      </c>
      <c r="H161" s="66" t="n">
        <v>704</v>
      </c>
      <c r="I161" s="75" t="n">
        <f aca="false">IF(H161="","",G161-H161)</f>
        <v>-51</v>
      </c>
      <c r="J161" s="47" t="n">
        <f aca="false">IF(OR(D161="",D161+G161=0),"",D161/(D161+G161))</f>
        <v>0.381042654028436</v>
      </c>
      <c r="K161" s="47" t="n">
        <f aca="false">IF(E161="","",E161/(E161+H161))</f>
        <v>0.402376910016978</v>
      </c>
      <c r="L161" s="76" t="n">
        <f aca="false">IF(OR(K161="",J161=""),"",(J161-K161)*100)</f>
        <v>-2.13342559885419</v>
      </c>
      <c r="M161" s="36" t="n">
        <v>1.66017416207198</v>
      </c>
      <c r="N161" s="36" t="n">
        <v>1.3257084048539</v>
      </c>
      <c r="O161" s="36" t="n">
        <f aca="false">SQRT(M161^2+N161^2)</f>
        <v>2.12454254443437</v>
      </c>
      <c r="P161" s="47" t="n">
        <f aca="false">IF(J161="","",MAX(0,J161-1.96*O161/100))</f>
        <v>0.339401620157522</v>
      </c>
      <c r="Q161" s="47" t="n">
        <f aca="false">IF(J161="","",MIN(1,J161+1.96*O161/100))</f>
        <v>0.42268368789935</v>
      </c>
      <c r="R161" s="32" t="str">
        <f aca="false">IF(L161="","",IF(ABS(L161)&lt;=O161,"Yes","No"))</f>
        <v>No</v>
      </c>
      <c r="S161" s="32" t="str">
        <f aca="false">IF(L161="","",IF(ABS(L161)&lt;=1.96*O161,"Yes","No"))</f>
        <v>Yes</v>
      </c>
      <c r="T161" s="66" t="n">
        <f aca="false">IF(D161="","",ROUND(SQRT(((D161+G161)*O161/100)^2+(J161*(D161+G161)*0.05273)^2),0))</f>
        <v>31</v>
      </c>
      <c r="U161" s="32"/>
    </row>
    <row r="162" customFormat="false" ht="15" hidden="false" customHeight="false" outlineLevel="0" collapsed="false">
      <c r="A162" s="32" t="s">
        <v>256</v>
      </c>
      <c r="B162" s="32" t="s">
        <v>371</v>
      </c>
      <c r="C162" s="32" t="s">
        <v>377</v>
      </c>
      <c r="D162" s="66" t="n">
        <v>345</v>
      </c>
      <c r="E162" s="66" t="n">
        <v>374</v>
      </c>
      <c r="F162" s="75" t="n">
        <f aca="false">IF(E162="","",D162-E162)</f>
        <v>-29</v>
      </c>
      <c r="G162" s="66" t="n">
        <v>424</v>
      </c>
      <c r="H162" s="66" t="n">
        <v>457</v>
      </c>
      <c r="I162" s="75" t="n">
        <f aca="false">IF(H162="","",G162-H162)</f>
        <v>-33</v>
      </c>
      <c r="J162" s="47" t="n">
        <f aca="false">IF(OR(D162="",D162+G162=0),"",D162/(D162+G162))</f>
        <v>0.448634590377113</v>
      </c>
      <c r="K162" s="47" t="n">
        <f aca="false">IF(E162="","",E162/(E162+H162))</f>
        <v>0.450060168471721</v>
      </c>
      <c r="L162" s="76" t="n">
        <f aca="false">IF(OR(K162="",J162=""),"",(J162-K162)*100)</f>
        <v>-0.142557809460769</v>
      </c>
      <c r="M162" s="36" t="n">
        <v>1.89580583007288</v>
      </c>
      <c r="N162" s="36" t="n">
        <v>1.3257084048539</v>
      </c>
      <c r="O162" s="36" t="n">
        <f aca="false">SQRT(M162^2+N162^2)</f>
        <v>2.31334876748807</v>
      </c>
      <c r="P162" s="47" t="n">
        <f aca="false">IF(J162="","",MAX(0,J162-1.96*O162/100))</f>
        <v>0.403292954534347</v>
      </c>
      <c r="Q162" s="47" t="n">
        <f aca="false">IF(J162="","",MIN(1,J162+1.96*O162/100))</f>
        <v>0.493976226219879</v>
      </c>
      <c r="R162" s="32" t="str">
        <f aca="false">IF(L162="","",IF(ABS(L162)&lt;=O162,"Yes","No"))</f>
        <v>Yes</v>
      </c>
      <c r="S162" s="32" t="str">
        <f aca="false">IF(L162="","",IF(ABS(L162)&lt;=1.96*O162,"Yes","No"))</f>
        <v>Yes</v>
      </c>
      <c r="T162" s="66" t="n">
        <f aca="false">IF(D162="","",ROUND(SQRT(((D162+G162)*O162/100)^2+(J162*(D162+G162)*0.06778)^2),0))</f>
        <v>29</v>
      </c>
      <c r="U162" s="32"/>
    </row>
    <row r="163" customFormat="false" ht="15" hidden="false" customHeight="false" outlineLevel="0" collapsed="false">
      <c r="A163" s="32" t="s">
        <v>256</v>
      </c>
      <c r="B163" s="32" t="s">
        <v>378</v>
      </c>
      <c r="C163" s="32" t="s">
        <v>379</v>
      </c>
      <c r="D163" s="66" t="n">
        <v>505</v>
      </c>
      <c r="E163" s="66" t="n">
        <v>504</v>
      </c>
      <c r="F163" s="75" t="n">
        <f aca="false">IF(E163="","",D163-E163)</f>
        <v>1</v>
      </c>
      <c r="G163" s="66" t="n">
        <v>460</v>
      </c>
      <c r="H163" s="66" t="n">
        <v>501</v>
      </c>
      <c r="I163" s="75" t="n">
        <f aca="false">IF(H163="","",G163-H163)</f>
        <v>-41</v>
      </c>
      <c r="J163" s="47" t="n">
        <f aca="false">IF(OR(D163="",D163+G163=0),"",D163/(D163+G163))</f>
        <v>0.523316062176166</v>
      </c>
      <c r="K163" s="47" t="n">
        <f aca="false">IF(E163="","",E163/(E163+H163))</f>
        <v>0.501492537313433</v>
      </c>
      <c r="L163" s="76" t="n">
        <f aca="false">IF(OR(K163="",J163=""),"",(J163-K163)*100)</f>
        <v>2.1823524862733</v>
      </c>
      <c r="M163" s="36" t="n">
        <v>1.66017416207198</v>
      </c>
      <c r="N163" s="36" t="n">
        <v>1.3257084048539</v>
      </c>
      <c r="O163" s="36" t="n">
        <f aca="false">SQRT(M163^2+N163^2)</f>
        <v>2.12454254443437</v>
      </c>
      <c r="P163" s="47" t="n">
        <f aca="false">IF(J163="","",MAX(0,J163-1.96*O163/100))</f>
        <v>0.481675028305252</v>
      </c>
      <c r="Q163" s="47" t="n">
        <f aca="false">IF(J163="","",MIN(1,J163+1.96*O163/100))</f>
        <v>0.564957096047079</v>
      </c>
      <c r="R163" s="32" t="str">
        <f aca="false">IF(L163="","",IF(ABS(L163)&lt;=O163,"Yes","No"))</f>
        <v>No</v>
      </c>
      <c r="S163" s="32" t="str">
        <f aca="false">IF(L163="","",IF(ABS(L163)&lt;=1.96*O163,"Yes","No"))</f>
        <v>Yes</v>
      </c>
      <c r="T163" s="66" t="n">
        <f aca="false">IF(D163="","",ROUND(SQRT(((D163+G163)*O163/100)^2+(J163*(D163+G163)*0.05273)^2),0))</f>
        <v>34</v>
      </c>
      <c r="U163" s="32"/>
    </row>
    <row r="164" customFormat="false" ht="15" hidden="false" customHeight="false" outlineLevel="0" collapsed="false">
      <c r="A164" s="32" t="s">
        <v>256</v>
      </c>
      <c r="B164" s="32" t="s">
        <v>378</v>
      </c>
      <c r="C164" s="32" t="s">
        <v>380</v>
      </c>
      <c r="D164" s="66" t="n">
        <v>568</v>
      </c>
      <c r="E164" s="66" t="n">
        <v>602</v>
      </c>
      <c r="F164" s="75" t="n">
        <f aca="false">IF(E164="","",D164-E164)</f>
        <v>-34</v>
      </c>
      <c r="G164" s="66" t="n">
        <v>526</v>
      </c>
      <c r="H164" s="66" t="n">
        <v>577</v>
      </c>
      <c r="I164" s="75" t="n">
        <f aca="false">IF(H164="","",G164-H164)</f>
        <v>-51</v>
      </c>
      <c r="J164" s="47" t="n">
        <f aca="false">IF(OR(D164="",D164+G164=0),"",D164/(D164+G164))</f>
        <v>0.519195612431444</v>
      </c>
      <c r="K164" s="47" t="n">
        <f aca="false">IF(E164="","",E164/(E164+H164))</f>
        <v>0.510602205258694</v>
      </c>
      <c r="L164" s="76" t="n">
        <f aca="false">IF(OR(K164="",J164=""),"",(J164-K164)*100)</f>
        <v>0.859340717275037</v>
      </c>
      <c r="M164" s="36" t="n">
        <v>1.66017416207198</v>
      </c>
      <c r="N164" s="36" t="n">
        <v>1.3257084048539</v>
      </c>
      <c r="O164" s="36" t="n">
        <f aca="false">SQRT(M164^2+N164^2)</f>
        <v>2.12454254443437</v>
      </c>
      <c r="P164" s="47" t="n">
        <f aca="false">IF(J164="","",MAX(0,J164-1.96*O164/100))</f>
        <v>0.477554578560531</v>
      </c>
      <c r="Q164" s="47" t="n">
        <f aca="false">IF(J164="","",MIN(1,J164+1.96*O164/100))</f>
        <v>0.560836646302358</v>
      </c>
      <c r="R164" s="32" t="str">
        <f aca="false">IF(L164="","",IF(ABS(L164)&lt;=O164,"Yes","No"))</f>
        <v>Yes</v>
      </c>
      <c r="S164" s="32" t="str">
        <f aca="false">IF(L164="","",IF(ABS(L164)&lt;=1.96*O164,"Yes","No"))</f>
        <v>Yes</v>
      </c>
      <c r="T164" s="66" t="n">
        <f aca="false">IF(D164="","",ROUND(SQRT(((D164+G164)*O164/100)^2+(J164*(D164+G164)*0.05273)^2),0))</f>
        <v>38</v>
      </c>
      <c r="U164" s="32"/>
    </row>
    <row r="165" customFormat="false" ht="15" hidden="false" customHeight="false" outlineLevel="0" collapsed="false">
      <c r="A165" s="32" t="s">
        <v>256</v>
      </c>
      <c r="B165" s="32" t="s">
        <v>378</v>
      </c>
      <c r="C165" s="32" t="s">
        <v>381</v>
      </c>
      <c r="D165" s="66" t="n">
        <v>248</v>
      </c>
      <c r="E165" s="66" t="n">
        <v>292</v>
      </c>
      <c r="F165" s="75" t="n">
        <f aca="false">IF(E165="","",D165-E165)</f>
        <v>-44</v>
      </c>
      <c r="G165" s="66" t="n">
        <v>251</v>
      </c>
      <c r="H165" s="66" t="n">
        <v>268</v>
      </c>
      <c r="I165" s="75" t="n">
        <f aca="false">IF(H165="","",G165-H165)</f>
        <v>-17</v>
      </c>
      <c r="J165" s="47" t="n">
        <f aca="false">IF(OR(D165="",D165+G165=0),"",D165/(D165+G165))</f>
        <v>0.496993987975952</v>
      </c>
      <c r="K165" s="47" t="n">
        <f aca="false">IF(E165="","",E165/(E165+H165))</f>
        <v>0.521428571428572</v>
      </c>
      <c r="L165" s="76" t="n">
        <f aca="false">IF(OR(K165="",J165=""),"",(J165-K165)*100)</f>
        <v>-2.44345834526196</v>
      </c>
      <c r="M165" s="36" t="n">
        <v>3.01638965753309</v>
      </c>
      <c r="N165" s="36" t="n">
        <v>1.3257084048539</v>
      </c>
      <c r="O165" s="36" t="n">
        <f aca="false">SQRT(M165^2+N165^2)</f>
        <v>3.29486105029831</v>
      </c>
      <c r="P165" s="47" t="n">
        <f aca="false">IF(J165="","",MAX(0,J165-1.96*O165/100))</f>
        <v>0.432414711390105</v>
      </c>
      <c r="Q165" s="47" t="n">
        <f aca="false">IF(J165="","",MIN(1,J165+1.96*O165/100))</f>
        <v>0.561573264561799</v>
      </c>
      <c r="R165" s="32" t="str">
        <f aca="false">IF(L165="","",IF(ABS(L165)&lt;=O165,"Yes","No"))</f>
        <v>Yes</v>
      </c>
      <c r="S165" s="32" t="str">
        <f aca="false">IF(L165="","",IF(ABS(L165)&lt;=1.96*O165,"Yes","No"))</f>
        <v>Yes</v>
      </c>
      <c r="T165" s="66" t="n">
        <f aca="false">IF(D165="","",ROUND(SQRT(((D165+G165)*O165/100)^2+(J165*(D165+G165)*0.08223)^2),0))</f>
        <v>26</v>
      </c>
      <c r="U165" s="32"/>
    </row>
    <row r="166" customFormat="false" ht="15" hidden="false" customHeight="false" outlineLevel="0" collapsed="false">
      <c r="A166" s="32" t="s">
        <v>256</v>
      </c>
      <c r="B166" s="32" t="s">
        <v>378</v>
      </c>
      <c r="C166" s="32" t="s">
        <v>382</v>
      </c>
      <c r="D166" s="66" t="n">
        <v>279</v>
      </c>
      <c r="E166" s="66" t="n">
        <v>331</v>
      </c>
      <c r="F166" s="75" t="n">
        <f aca="false">IF(E166="","",D166-E166)</f>
        <v>-52</v>
      </c>
      <c r="G166" s="66" t="n">
        <v>272</v>
      </c>
      <c r="H166" s="66" t="n">
        <v>297</v>
      </c>
      <c r="I166" s="75" t="n">
        <f aca="false">IF(H166="","",G166-H166)</f>
        <v>-25</v>
      </c>
      <c r="J166" s="47" t="n">
        <f aca="false">IF(OR(D166="",D166+G166=0),"",D166/(D166+G166))</f>
        <v>0.506352087114338</v>
      </c>
      <c r="K166" s="47" t="n">
        <f aca="false">IF(E166="","",E166/(E166+H166))</f>
        <v>0.527070063694268</v>
      </c>
      <c r="L166" s="76" t="n">
        <f aca="false">IF(OR(K166="",J166=""),"",(J166-K166)*100)</f>
        <v>-2.071797657993</v>
      </c>
      <c r="M166" s="36" t="n">
        <v>1.89580583007288</v>
      </c>
      <c r="N166" s="36" t="n">
        <v>1.3257084048539</v>
      </c>
      <c r="O166" s="36" t="n">
        <f aca="false">SQRT(M166^2+N166^2)</f>
        <v>2.31334876748807</v>
      </c>
      <c r="P166" s="47" t="n">
        <f aca="false">IF(J166="","",MAX(0,J166-1.96*O166/100))</f>
        <v>0.461010451271571</v>
      </c>
      <c r="Q166" s="47" t="n">
        <f aca="false">IF(J166="","",MIN(1,J166+1.96*O166/100))</f>
        <v>0.551693722957104</v>
      </c>
      <c r="R166" s="32" t="str">
        <f aca="false">IF(L166="","",IF(ABS(L166)&lt;=O166,"Yes","No"))</f>
        <v>Yes</v>
      </c>
      <c r="S166" s="32" t="str">
        <f aca="false">IF(L166="","",IF(ABS(L166)&lt;=1.96*O166,"Yes","No"))</f>
        <v>Yes</v>
      </c>
      <c r="T166" s="66" t="n">
        <f aca="false">IF(D166="","",ROUND(SQRT(((D166+G166)*O166/100)^2+(J166*(D166+G166)*0.06778)^2),0))</f>
        <v>23</v>
      </c>
      <c r="U166" s="32"/>
    </row>
    <row r="167" customFormat="false" ht="15" hidden="false" customHeight="false" outlineLevel="0" collapsed="false">
      <c r="A167" s="32" t="s">
        <v>256</v>
      </c>
      <c r="B167" s="32" t="s">
        <v>378</v>
      </c>
      <c r="C167" s="32" t="s">
        <v>383</v>
      </c>
      <c r="D167" s="66" t="n">
        <v>408</v>
      </c>
      <c r="E167" s="66" t="n">
        <v>418</v>
      </c>
      <c r="F167" s="75" t="n">
        <f aca="false">IF(E167="","",D167-E167)</f>
        <v>-10</v>
      </c>
      <c r="G167" s="66" t="n">
        <v>446</v>
      </c>
      <c r="H167" s="66" t="n">
        <v>445</v>
      </c>
      <c r="I167" s="75" t="n">
        <f aca="false">IF(H167="","",G167-H167)</f>
        <v>1</v>
      </c>
      <c r="J167" s="47" t="n">
        <f aca="false">IF(OR(D167="",D167+G167=0),"",D167/(D167+G167))</f>
        <v>0.477751756440281</v>
      </c>
      <c r="K167" s="47" t="n">
        <f aca="false">IF(E167="","",E167/(E167+H167))</f>
        <v>0.484356894553882</v>
      </c>
      <c r="L167" s="76" t="n">
        <f aca="false">IF(OR(K167="",J167=""),"",(J167-K167)*100)</f>
        <v>-0.660513811360081</v>
      </c>
      <c r="M167" s="36" t="n">
        <v>1.66017416207198</v>
      </c>
      <c r="N167" s="36" t="n">
        <v>1.3257084048539</v>
      </c>
      <c r="O167" s="36" t="n">
        <f aca="false">SQRT(M167^2+N167^2)</f>
        <v>2.12454254443437</v>
      </c>
      <c r="P167" s="47" t="n">
        <f aca="false">IF(J167="","",MAX(0,J167-1.96*O167/100))</f>
        <v>0.436110722569367</v>
      </c>
      <c r="Q167" s="47" t="n">
        <f aca="false">IF(J167="","",MIN(1,J167+1.96*O167/100))</f>
        <v>0.519392790311195</v>
      </c>
      <c r="R167" s="32" t="str">
        <f aca="false">IF(L167="","",IF(ABS(L167)&lt;=O167,"Yes","No"))</f>
        <v>Yes</v>
      </c>
      <c r="S167" s="32" t="str">
        <f aca="false">IF(L167="","",IF(ABS(L167)&lt;=1.96*O167,"Yes","No"))</f>
        <v>Yes</v>
      </c>
      <c r="T167" s="66" t="n">
        <f aca="false">IF(D167="","",ROUND(SQRT(((D167+G167)*O167/100)^2+(J167*(D167+G167)*0.05273)^2),0))</f>
        <v>28</v>
      </c>
      <c r="U167" s="32"/>
    </row>
    <row r="168" customFormat="false" ht="15" hidden="false" customHeight="false" outlineLevel="0" collapsed="false">
      <c r="A168" s="32" t="s">
        <v>256</v>
      </c>
      <c r="B168" s="32" t="s">
        <v>378</v>
      </c>
      <c r="C168" s="32" t="s">
        <v>384</v>
      </c>
      <c r="D168" s="66" t="n">
        <v>259</v>
      </c>
      <c r="E168" s="66" t="n">
        <v>266</v>
      </c>
      <c r="F168" s="75" t="n">
        <f aca="false">IF(E168="","",D168-E168)</f>
        <v>-7</v>
      </c>
      <c r="G168" s="66" t="n">
        <v>270</v>
      </c>
      <c r="H168" s="66" t="n">
        <v>293</v>
      </c>
      <c r="I168" s="75" t="n">
        <f aca="false">IF(H168="","",G168-H168)</f>
        <v>-23</v>
      </c>
      <c r="J168" s="47" t="n">
        <f aca="false">IF(OR(D168="",D168+G168=0),"",D168/(D168+G168))</f>
        <v>0.489603024574669</v>
      </c>
      <c r="K168" s="47" t="n">
        <f aca="false">IF(E168="","",E168/(E168+H168))</f>
        <v>0.475849731663685</v>
      </c>
      <c r="L168" s="76" t="n">
        <f aca="false">IF(OR(K168="",J168=""),"",(J168-K168)*100)</f>
        <v>1.3753292910984</v>
      </c>
      <c r="M168" s="36" t="n">
        <v>1.89580583007288</v>
      </c>
      <c r="N168" s="36" t="n">
        <v>1.3257084048539</v>
      </c>
      <c r="O168" s="36" t="n">
        <f aca="false">SQRT(M168^2+N168^2)</f>
        <v>2.31334876748807</v>
      </c>
      <c r="P168" s="47" t="n">
        <f aca="false">IF(J168="","",MAX(0,J168-1.96*O168/100))</f>
        <v>0.444261388731903</v>
      </c>
      <c r="Q168" s="47" t="n">
        <f aca="false">IF(J168="","",MIN(1,J168+1.96*O168/100))</f>
        <v>0.534944660417435</v>
      </c>
      <c r="R168" s="32" t="str">
        <f aca="false">IF(L168="","",IF(ABS(L168)&lt;=O168,"Yes","No"))</f>
        <v>Yes</v>
      </c>
      <c r="S168" s="32" t="str">
        <f aca="false">IF(L168="","",IF(ABS(L168)&lt;=1.96*O168,"Yes","No"))</f>
        <v>Yes</v>
      </c>
      <c r="T168" s="66" t="n">
        <f aca="false">IF(D168="","",ROUND(SQRT(((D168+G168)*O168/100)^2+(J168*(D168+G168)*0.06778)^2),0))</f>
        <v>21</v>
      </c>
      <c r="U168" s="32"/>
    </row>
    <row r="169" customFormat="false" ht="15" hidden="false" customHeight="false" outlineLevel="0" collapsed="false">
      <c r="A169" s="32" t="s">
        <v>256</v>
      </c>
      <c r="B169" s="32" t="s">
        <v>378</v>
      </c>
      <c r="C169" s="32" t="s">
        <v>385</v>
      </c>
      <c r="D169" s="66" t="n">
        <v>299</v>
      </c>
      <c r="E169" s="66" t="n">
        <v>350</v>
      </c>
      <c r="F169" s="75" t="n">
        <f aca="false">IF(E169="","",D169-E169)</f>
        <v>-51</v>
      </c>
      <c r="G169" s="66" t="n">
        <v>314</v>
      </c>
      <c r="H169" s="66" t="n">
        <v>297</v>
      </c>
      <c r="I169" s="75" t="n">
        <f aca="false">IF(H169="","",G169-H169)</f>
        <v>17</v>
      </c>
      <c r="J169" s="47" t="n">
        <f aca="false">IF(OR(D169="",D169+G169=0),"",D169/(D169+G169))</f>
        <v>0.487765089722675</v>
      </c>
      <c r="K169" s="47" t="n">
        <f aca="false">IF(E169="","",E169/(E169+H169))</f>
        <v>0.540958268933539</v>
      </c>
      <c r="L169" s="76" t="n">
        <f aca="false">IF(OR(K169="",J169=""),"",(J169-K169)*100)</f>
        <v>-5.3193179210864</v>
      </c>
      <c r="M169" s="36" t="n">
        <v>1.89580583007288</v>
      </c>
      <c r="N169" s="36" t="n">
        <v>1.3257084048539</v>
      </c>
      <c r="O169" s="36" t="n">
        <f aca="false">SQRT(M169^2+N169^2)</f>
        <v>2.31334876748807</v>
      </c>
      <c r="P169" s="47" t="n">
        <f aca="false">IF(J169="","",MAX(0,J169-1.96*O169/100))</f>
        <v>0.442423453879909</v>
      </c>
      <c r="Q169" s="47" t="n">
        <f aca="false">IF(J169="","",MIN(1,J169+1.96*O169/100))</f>
        <v>0.533106725565442</v>
      </c>
      <c r="R169" s="32" t="str">
        <f aca="false">IF(L169="","",IF(ABS(L169)&lt;=O169,"Yes","No"))</f>
        <v>No</v>
      </c>
      <c r="S169" s="32" t="str">
        <f aca="false">IF(L169="","",IF(ABS(L169)&lt;=1.96*O169,"Yes","No"))</f>
        <v>No</v>
      </c>
      <c r="T169" s="66" t="n">
        <f aca="false">IF(D169="","",ROUND(SQRT(((D169+G169)*O169/100)^2+(J169*(D169+G169)*0.06778)^2),0))</f>
        <v>25</v>
      </c>
      <c r="U169" s="32"/>
    </row>
    <row r="170" customFormat="false" ht="15" hidden="false" customHeight="false" outlineLevel="0" collapsed="false">
      <c r="A170" s="32" t="s">
        <v>256</v>
      </c>
      <c r="B170" s="32" t="s">
        <v>378</v>
      </c>
      <c r="C170" s="32" t="s">
        <v>386</v>
      </c>
      <c r="D170" s="66" t="n">
        <v>448</v>
      </c>
      <c r="E170" s="66" t="n">
        <v>476</v>
      </c>
      <c r="F170" s="75" t="n">
        <f aca="false">IF(E170="","",D170-E170)</f>
        <v>-28</v>
      </c>
      <c r="G170" s="66" t="n">
        <v>468</v>
      </c>
      <c r="H170" s="66" t="n">
        <v>451</v>
      </c>
      <c r="I170" s="75" t="n">
        <f aca="false">IF(H170="","",G170-H170)</f>
        <v>17</v>
      </c>
      <c r="J170" s="47" t="n">
        <f aca="false">IF(OR(D170="",D170+G170=0),"",D170/(D170+G170))</f>
        <v>0.489082969432314</v>
      </c>
      <c r="K170" s="47" t="n">
        <f aca="false">IF(E170="","",E170/(E170+H170))</f>
        <v>0.513484358144552</v>
      </c>
      <c r="L170" s="76" t="n">
        <f aca="false">IF(OR(K170="",J170=""),"",(J170-K170)*100)</f>
        <v>-2.44013887122379</v>
      </c>
      <c r="M170" s="36" t="n">
        <v>1.66017416207198</v>
      </c>
      <c r="N170" s="36" t="n">
        <v>1.3257084048539</v>
      </c>
      <c r="O170" s="36" t="n">
        <f aca="false">SQRT(M170^2+N170^2)</f>
        <v>2.12454254443437</v>
      </c>
      <c r="P170" s="47" t="n">
        <f aca="false">IF(J170="","",MAX(0,J170-1.96*O170/100))</f>
        <v>0.447441935561401</v>
      </c>
      <c r="Q170" s="47" t="n">
        <f aca="false">IF(J170="","",MIN(1,J170+1.96*O170/100))</f>
        <v>0.530724003303228</v>
      </c>
      <c r="R170" s="32" t="str">
        <f aca="false">IF(L170="","",IF(ABS(L170)&lt;=O170,"Yes","No"))</f>
        <v>No</v>
      </c>
      <c r="S170" s="32" t="str">
        <f aca="false">IF(L170="","",IF(ABS(L170)&lt;=1.96*O170,"Yes","No"))</f>
        <v>Yes</v>
      </c>
      <c r="T170" s="66" t="n">
        <f aca="false">IF(D170="","",ROUND(SQRT(((D170+G170)*O170/100)^2+(J170*(D170+G170)*0.05273)^2),0))</f>
        <v>31</v>
      </c>
      <c r="U170" s="32"/>
    </row>
    <row r="171" customFormat="false" ht="15" hidden="false" customHeight="false" outlineLevel="0" collapsed="false">
      <c r="A171" s="32" t="s">
        <v>256</v>
      </c>
      <c r="B171" s="32" t="s">
        <v>387</v>
      </c>
      <c r="C171" s="32" t="s">
        <v>388</v>
      </c>
      <c r="D171" s="66" t="n">
        <v>163</v>
      </c>
      <c r="E171" s="66" t="n">
        <v>186</v>
      </c>
      <c r="F171" s="75" t="n">
        <f aca="false">IF(E171="","",D171-E171)</f>
        <v>-23</v>
      </c>
      <c r="G171" s="66" t="n">
        <v>215</v>
      </c>
      <c r="H171" s="66" t="n">
        <v>201</v>
      </c>
      <c r="I171" s="75" t="n">
        <f aca="false">IF(H171="","",G171-H171)</f>
        <v>14</v>
      </c>
      <c r="J171" s="47" t="n">
        <f aca="false">IF(OR(D171="",D171+G171=0),"",D171/(D171+G171))</f>
        <v>0.431216931216931</v>
      </c>
      <c r="K171" s="47" t="n">
        <f aca="false">IF(E171="","",E171/(E171+H171))</f>
        <v>0.48062015503876</v>
      </c>
      <c r="L171" s="76" t="n">
        <f aca="false">IF(OR(K171="",J171=""),"",(J171-K171)*100)</f>
        <v>-4.94032238218285</v>
      </c>
      <c r="M171" s="36" t="n">
        <v>3.01638965753309</v>
      </c>
      <c r="N171" s="36" t="n">
        <v>1.3257084048539</v>
      </c>
      <c r="O171" s="36" t="n">
        <f aca="false">SQRT(M171^2+N171^2)</f>
        <v>3.29486105029831</v>
      </c>
      <c r="P171" s="47" t="n">
        <f aca="false">IF(J171="","",MAX(0,J171-1.96*O171/100))</f>
        <v>0.366637654631084</v>
      </c>
      <c r="Q171" s="47" t="n">
        <f aca="false">IF(J171="","",MIN(1,J171+1.96*O171/100))</f>
        <v>0.495796207802778</v>
      </c>
      <c r="R171" s="32" t="str">
        <f aca="false">IF(L171="","",IF(ABS(L171)&lt;=O171,"Yes","No"))</f>
        <v>No</v>
      </c>
      <c r="S171" s="32" t="str">
        <f aca="false">IF(L171="","",IF(ABS(L171)&lt;=1.96*O171,"Yes","No"))</f>
        <v>Yes</v>
      </c>
      <c r="T171" s="66" t="n">
        <f aca="false">IF(D171="","",ROUND(SQRT(((D171+G171)*O171/100)^2+(J171*(D171+G171)*0.08223)^2),0))</f>
        <v>18</v>
      </c>
      <c r="U171" s="32"/>
    </row>
    <row r="172" customFormat="false" ht="15" hidden="false" customHeight="false" outlineLevel="0" collapsed="false">
      <c r="A172" s="32" t="s">
        <v>256</v>
      </c>
      <c r="B172" s="32" t="s">
        <v>387</v>
      </c>
      <c r="C172" s="32" t="s">
        <v>389</v>
      </c>
      <c r="D172" s="66" t="n">
        <v>133</v>
      </c>
      <c r="E172" s="66" t="n">
        <v>134</v>
      </c>
      <c r="F172" s="75" t="n">
        <f aca="false">IF(E172="","",D172-E172)</f>
        <v>-1</v>
      </c>
      <c r="G172" s="66" t="n">
        <v>180</v>
      </c>
      <c r="H172" s="66" t="n">
        <v>168</v>
      </c>
      <c r="I172" s="75" t="n">
        <f aca="false">IF(H172="","",G172-H172)</f>
        <v>12</v>
      </c>
      <c r="J172" s="47" t="n">
        <f aca="false">IF(OR(D172="",D172+G172=0),"",D172/(D172+G172))</f>
        <v>0.424920127795527</v>
      </c>
      <c r="K172" s="47" t="n">
        <f aca="false">IF(E172="","",E172/(E172+H172))</f>
        <v>0.443708609271523</v>
      </c>
      <c r="L172" s="76" t="n">
        <f aca="false">IF(OR(K172="",J172=""),"",(J172-K172)*100)</f>
        <v>-1.8788481475996</v>
      </c>
      <c r="M172" s="36" t="n">
        <v>3.01638965753309</v>
      </c>
      <c r="N172" s="36" t="n">
        <v>1.3257084048539</v>
      </c>
      <c r="O172" s="36" t="n">
        <f aca="false">SQRT(M172^2+N172^2)</f>
        <v>3.29486105029831</v>
      </c>
      <c r="P172" s="47" t="n">
        <f aca="false">IF(J172="","",MAX(0,J172-1.96*O172/100))</f>
        <v>0.36034085120968</v>
      </c>
      <c r="Q172" s="47" t="n">
        <f aca="false">IF(J172="","",MIN(1,J172+1.96*O172/100))</f>
        <v>0.489499404381374</v>
      </c>
      <c r="R172" s="32" t="str">
        <f aca="false">IF(L172="","",IF(ABS(L172)&lt;=O172,"Yes","No"))</f>
        <v>Yes</v>
      </c>
      <c r="S172" s="32" t="str">
        <f aca="false">IF(L172="","",IF(ABS(L172)&lt;=1.96*O172,"Yes","No"))</f>
        <v>Yes</v>
      </c>
      <c r="T172" s="66" t="n">
        <f aca="false">IF(D172="","",ROUND(SQRT(((D172+G172)*O172/100)^2+(J172*(D172+G172)*0.08223)^2),0))</f>
        <v>15</v>
      </c>
      <c r="U172" s="32"/>
    </row>
    <row r="173" customFormat="false" ht="15" hidden="false" customHeight="false" outlineLevel="0" collapsed="false">
      <c r="A173" s="32" t="s">
        <v>256</v>
      </c>
      <c r="B173" s="32" t="s">
        <v>387</v>
      </c>
      <c r="C173" s="32" t="s">
        <v>390</v>
      </c>
      <c r="D173" s="66" t="n">
        <v>259</v>
      </c>
      <c r="E173" s="66" t="n">
        <v>291</v>
      </c>
      <c r="F173" s="75" t="n">
        <f aca="false">IF(E173="","",D173-E173)</f>
        <v>-32</v>
      </c>
      <c r="G173" s="66" t="n">
        <v>361</v>
      </c>
      <c r="H173" s="66" t="n">
        <v>371</v>
      </c>
      <c r="I173" s="75" t="n">
        <f aca="false">IF(H173="","",G173-H173)</f>
        <v>-10</v>
      </c>
      <c r="J173" s="47" t="n">
        <f aca="false">IF(OR(D173="",D173+G173=0),"",D173/(D173+G173))</f>
        <v>0.417741935483871</v>
      </c>
      <c r="K173" s="47" t="n">
        <f aca="false">IF(E173="","",E173/(E173+H173))</f>
        <v>0.439577039274925</v>
      </c>
      <c r="L173" s="76" t="n">
        <f aca="false">IF(OR(K173="",J173=""),"",(J173-K173)*100)</f>
        <v>-2.18351037910535</v>
      </c>
      <c r="M173" s="36" t="n">
        <v>1.89580583007288</v>
      </c>
      <c r="N173" s="36" t="n">
        <v>1.3257084048539</v>
      </c>
      <c r="O173" s="36" t="n">
        <f aca="false">SQRT(M173^2+N173^2)</f>
        <v>2.31334876748807</v>
      </c>
      <c r="P173" s="47" t="n">
        <f aca="false">IF(J173="","",MAX(0,J173-1.96*O173/100))</f>
        <v>0.372400299641105</v>
      </c>
      <c r="Q173" s="47" t="n">
        <f aca="false">IF(J173="","",MIN(1,J173+1.96*O173/100))</f>
        <v>0.463083571326637</v>
      </c>
      <c r="R173" s="32" t="str">
        <f aca="false">IF(L173="","",IF(ABS(L173)&lt;=O173,"Yes","No"))</f>
        <v>Yes</v>
      </c>
      <c r="S173" s="32" t="str">
        <f aca="false">IF(L173="","",IF(ABS(L173)&lt;=1.96*O173,"Yes","No"))</f>
        <v>Yes</v>
      </c>
      <c r="T173" s="66" t="n">
        <f aca="false">IF(D173="","",ROUND(SQRT(((D173+G173)*O173/100)^2+(J173*(D173+G173)*0.06778)^2),0))</f>
        <v>23</v>
      </c>
      <c r="U173" s="32"/>
    </row>
    <row r="174" customFormat="false" ht="15" hidden="false" customHeight="false" outlineLevel="0" collapsed="false">
      <c r="A174" s="32" t="s">
        <v>256</v>
      </c>
      <c r="B174" s="32" t="s">
        <v>391</v>
      </c>
      <c r="C174" s="32" t="s">
        <v>392</v>
      </c>
      <c r="D174" s="66" t="n">
        <v>679</v>
      </c>
      <c r="E174" s="66" t="n">
        <v>745</v>
      </c>
      <c r="F174" s="75" t="n">
        <f aca="false">IF(E174="","",D174-E174)</f>
        <v>-66</v>
      </c>
      <c r="G174" s="66" t="n">
        <v>662</v>
      </c>
      <c r="H174" s="66" t="n">
        <v>675</v>
      </c>
      <c r="I174" s="75" t="n">
        <f aca="false">IF(H174="","",G174-H174)</f>
        <v>-13</v>
      </c>
      <c r="J174" s="47" t="n">
        <f aca="false">IF(OR(D174="",D174+G174=0),"",D174/(D174+G174))</f>
        <v>0.506338553318419</v>
      </c>
      <c r="K174" s="47" t="n">
        <f aca="false">IF(E174="","",E174/(E174+H174))</f>
        <v>0.524647887323944</v>
      </c>
      <c r="L174" s="76" t="n">
        <f aca="false">IF(OR(K174="",J174=""),"",(J174-K174)*100)</f>
        <v>-1.83093340055246</v>
      </c>
      <c r="M174" s="36" t="n">
        <v>1.66017416207198</v>
      </c>
      <c r="N174" s="36" t="n">
        <v>1.3257084048539</v>
      </c>
      <c r="O174" s="36" t="n">
        <f aca="false">SQRT(M174^2+N174^2)</f>
        <v>2.12454254443437</v>
      </c>
      <c r="P174" s="47" t="n">
        <f aca="false">IF(J174="","",MAX(0,J174-1.96*O174/100))</f>
        <v>0.464697519447505</v>
      </c>
      <c r="Q174" s="47" t="n">
        <f aca="false">IF(J174="","",MIN(1,J174+1.96*O174/100))</f>
        <v>0.547979587189333</v>
      </c>
      <c r="R174" s="32" t="str">
        <f aca="false">IF(L174="","",IF(ABS(L174)&lt;=O174,"Yes","No"))</f>
        <v>Yes</v>
      </c>
      <c r="S174" s="32" t="str">
        <f aca="false">IF(L174="","",IF(ABS(L174)&lt;=1.96*O174,"Yes","No"))</f>
        <v>Yes</v>
      </c>
      <c r="T174" s="66" t="n">
        <f aca="false">IF(D174="","",ROUND(SQRT(((D174+G174)*O174/100)^2+(J174*(D174+G174)*0.05273)^2),0))</f>
        <v>46</v>
      </c>
      <c r="U174" s="32"/>
    </row>
    <row r="175" customFormat="false" ht="15" hidden="false" customHeight="false" outlineLevel="0" collapsed="false">
      <c r="A175" s="32" t="s">
        <v>256</v>
      </c>
      <c r="B175" s="32" t="s">
        <v>391</v>
      </c>
      <c r="C175" s="32" t="s">
        <v>393</v>
      </c>
      <c r="D175" s="66" t="n">
        <v>343</v>
      </c>
      <c r="E175" s="66" t="n">
        <v>346</v>
      </c>
      <c r="F175" s="75" t="n">
        <f aca="false">IF(E175="","",D175-E175)</f>
        <v>-3</v>
      </c>
      <c r="G175" s="66" t="n">
        <v>296</v>
      </c>
      <c r="H175" s="66" t="n">
        <v>303</v>
      </c>
      <c r="I175" s="75" t="n">
        <f aca="false">IF(H175="","",G175-H175)</f>
        <v>-7</v>
      </c>
      <c r="J175" s="47" t="n">
        <f aca="false">IF(OR(D175="",D175+G175=0),"",D175/(D175+G175))</f>
        <v>0.536776212832551</v>
      </c>
      <c r="K175" s="47" t="n">
        <f aca="false">IF(E175="","",E175/(E175+H175))</f>
        <v>0.533127889060093</v>
      </c>
      <c r="L175" s="76" t="n">
        <f aca="false">IF(OR(K175="",J175=""),"",(J175-K175)*100)</f>
        <v>0.364832377245838</v>
      </c>
      <c r="M175" s="36" t="n">
        <v>1.89580583007288</v>
      </c>
      <c r="N175" s="36" t="n">
        <v>1.3257084048539</v>
      </c>
      <c r="O175" s="36" t="n">
        <f aca="false">SQRT(M175^2+N175^2)</f>
        <v>2.31334876748807</v>
      </c>
      <c r="P175" s="47" t="n">
        <f aca="false">IF(J175="","",MAX(0,J175-1.96*O175/100))</f>
        <v>0.491434576989785</v>
      </c>
      <c r="Q175" s="47" t="n">
        <f aca="false">IF(J175="","",MIN(1,J175+1.96*O175/100))</f>
        <v>0.582117848675317</v>
      </c>
      <c r="R175" s="32" t="str">
        <f aca="false">IF(L175="","",IF(ABS(L175)&lt;=O175,"Yes","No"))</f>
        <v>Yes</v>
      </c>
      <c r="S175" s="32" t="str">
        <f aca="false">IF(L175="","",IF(ABS(L175)&lt;=1.96*O175,"Yes","No"))</f>
        <v>Yes</v>
      </c>
      <c r="T175" s="66" t="n">
        <f aca="false">IF(D175="","",ROUND(SQRT(((D175+G175)*O175/100)^2+(J175*(D175+G175)*0.06778)^2),0))</f>
        <v>28</v>
      </c>
      <c r="U175" s="32"/>
    </row>
    <row r="176" customFormat="false" ht="15" hidden="false" customHeight="false" outlineLevel="0" collapsed="false">
      <c r="A176" s="32" t="s">
        <v>256</v>
      </c>
      <c r="B176" s="32" t="s">
        <v>391</v>
      </c>
      <c r="C176" s="32" t="s">
        <v>394</v>
      </c>
      <c r="D176" s="66" t="n">
        <v>884</v>
      </c>
      <c r="E176" s="66" t="n">
        <v>935</v>
      </c>
      <c r="F176" s="75" t="n">
        <f aca="false">IF(E176="","",D176-E176)</f>
        <v>-51</v>
      </c>
      <c r="G176" s="66" t="n">
        <v>693</v>
      </c>
      <c r="H176" s="66" t="n">
        <v>631</v>
      </c>
      <c r="I176" s="75" t="n">
        <f aca="false">IF(H176="","",G176-H176)</f>
        <v>62</v>
      </c>
      <c r="J176" s="47" t="n">
        <f aca="false">IF(OR(D176="",D176+G176=0),"",D176/(D176+G176))</f>
        <v>0.560558021559924</v>
      </c>
      <c r="K176" s="47" t="n">
        <f aca="false">IF(E176="","",E176/(E176+H176))</f>
        <v>0.597062579821201</v>
      </c>
      <c r="L176" s="76" t="n">
        <f aca="false">IF(OR(K176="",J176=""),"",(J176-K176)*100)</f>
        <v>-3.65045582612765</v>
      </c>
      <c r="M176" s="36" t="n">
        <v>1.66017416207198</v>
      </c>
      <c r="N176" s="36" t="n">
        <v>1.3257084048539</v>
      </c>
      <c r="O176" s="36" t="n">
        <f aca="false">SQRT(M176^2+N176^2)</f>
        <v>2.12454254443437</v>
      </c>
      <c r="P176" s="47" t="n">
        <f aca="false">IF(J176="","",MAX(0,J176-1.96*O176/100))</f>
        <v>0.51891698768901</v>
      </c>
      <c r="Q176" s="47" t="n">
        <f aca="false">IF(J176="","",MIN(1,J176+1.96*O176/100))</f>
        <v>0.602199055430838</v>
      </c>
      <c r="R176" s="32" t="str">
        <f aca="false">IF(L176="","",IF(ABS(L176)&lt;=O176,"Yes","No"))</f>
        <v>No</v>
      </c>
      <c r="S176" s="32" t="str">
        <f aca="false">IF(L176="","",IF(ABS(L176)&lt;=1.96*O176,"Yes","No"))</f>
        <v>Yes</v>
      </c>
      <c r="T176" s="66" t="n">
        <f aca="false">IF(D176="","",ROUND(SQRT(((D176+G176)*O176/100)^2+(J176*(D176+G176)*0.05273)^2),0))</f>
        <v>57</v>
      </c>
      <c r="U176" s="32"/>
    </row>
    <row r="177" customFormat="false" ht="15" hidden="false" customHeight="false" outlineLevel="0" collapsed="false">
      <c r="A177" s="32" t="s">
        <v>256</v>
      </c>
      <c r="B177" s="32" t="s">
        <v>391</v>
      </c>
      <c r="C177" s="32" t="s">
        <v>395</v>
      </c>
      <c r="D177" s="66" t="n">
        <v>409</v>
      </c>
      <c r="E177" s="66" t="n">
        <v>424</v>
      </c>
      <c r="F177" s="75" t="n">
        <f aca="false">IF(E177="","",D177-E177)</f>
        <v>-15</v>
      </c>
      <c r="G177" s="66" t="n">
        <v>431</v>
      </c>
      <c r="H177" s="66" t="n">
        <v>437</v>
      </c>
      <c r="I177" s="75" t="n">
        <f aca="false">IF(H177="","",G177-H177)</f>
        <v>-6</v>
      </c>
      <c r="J177" s="47" t="n">
        <f aca="false">IF(OR(D177="",D177+G177=0),"",D177/(D177+G177))</f>
        <v>0.486904761904762</v>
      </c>
      <c r="K177" s="47" t="n">
        <f aca="false">IF(E177="","",E177/(E177+H177))</f>
        <v>0.492450638792102</v>
      </c>
      <c r="L177" s="76" t="n">
        <f aca="false">IF(OR(K177="",J177=""),"",(J177-K177)*100)</f>
        <v>-0.554587688734032</v>
      </c>
      <c r="M177" s="36" t="n">
        <v>1.66017416207198</v>
      </c>
      <c r="N177" s="36" t="n">
        <v>1.3257084048539</v>
      </c>
      <c r="O177" s="36" t="n">
        <f aca="false">SQRT(M177^2+N177^2)</f>
        <v>2.12454254443437</v>
      </c>
      <c r="P177" s="47" t="n">
        <f aca="false">IF(J177="","",MAX(0,J177-1.96*O177/100))</f>
        <v>0.445263728033848</v>
      </c>
      <c r="Q177" s="47" t="n">
        <f aca="false">IF(J177="","",MIN(1,J177+1.96*O177/100))</f>
        <v>0.528545795775676</v>
      </c>
      <c r="R177" s="32" t="str">
        <f aca="false">IF(L177="","",IF(ABS(L177)&lt;=O177,"Yes","No"))</f>
        <v>Yes</v>
      </c>
      <c r="S177" s="32" t="str">
        <f aca="false">IF(L177="","",IF(ABS(L177)&lt;=1.96*O177,"Yes","No"))</f>
        <v>Yes</v>
      </c>
      <c r="T177" s="66" t="n">
        <f aca="false">IF(D177="","",ROUND(SQRT(((D177+G177)*O177/100)^2+(J177*(D177+G177)*0.05273)^2),0))</f>
        <v>28</v>
      </c>
      <c r="U177" s="32"/>
    </row>
    <row r="178" customFormat="false" ht="15" hidden="false" customHeight="false" outlineLevel="0" collapsed="false">
      <c r="A178" s="32" t="s">
        <v>256</v>
      </c>
      <c r="B178" s="32" t="s">
        <v>391</v>
      </c>
      <c r="C178" s="32" t="s">
        <v>396</v>
      </c>
      <c r="D178" s="66" t="n">
        <v>798</v>
      </c>
      <c r="E178" s="66" t="n">
        <v>872</v>
      </c>
      <c r="F178" s="75" t="n">
        <f aca="false">IF(E178="","",D178-E178)</f>
        <v>-74</v>
      </c>
      <c r="G178" s="66" t="n">
        <v>561</v>
      </c>
      <c r="H178" s="66" t="n">
        <v>544</v>
      </c>
      <c r="I178" s="75" t="n">
        <f aca="false">IF(H178="","",G178-H178)</f>
        <v>17</v>
      </c>
      <c r="J178" s="47" t="n">
        <f aca="false">IF(OR(D178="",D178+G178=0),"",D178/(D178+G178))</f>
        <v>0.58719646799117</v>
      </c>
      <c r="K178" s="47" t="n">
        <f aca="false">IF(E178="","",E178/(E178+H178))</f>
        <v>0.615819209039548</v>
      </c>
      <c r="L178" s="76" t="n">
        <f aca="false">IF(OR(K178="",J178=""),"",(J178-K178)*100)</f>
        <v>-2.8622741048378</v>
      </c>
      <c r="M178" s="36" t="n">
        <v>1.66017416207198</v>
      </c>
      <c r="N178" s="36" t="n">
        <v>1.3257084048539</v>
      </c>
      <c r="O178" s="36" t="n">
        <f aca="false">SQRT(M178^2+N178^2)</f>
        <v>2.12454254443437</v>
      </c>
      <c r="P178" s="47" t="n">
        <f aca="false">IF(J178="","",MAX(0,J178-1.96*O178/100))</f>
        <v>0.545555434120256</v>
      </c>
      <c r="Q178" s="47" t="n">
        <f aca="false">IF(J178="","",MIN(1,J178+1.96*O178/100))</f>
        <v>0.628837501862084</v>
      </c>
      <c r="R178" s="32" t="str">
        <f aca="false">IF(L178="","",IF(ABS(L178)&lt;=O178,"Yes","No"))</f>
        <v>No</v>
      </c>
      <c r="S178" s="32" t="str">
        <f aca="false">IF(L178="","",IF(ABS(L178)&lt;=1.96*O178,"Yes","No"))</f>
        <v>Yes</v>
      </c>
      <c r="T178" s="66" t="n">
        <f aca="false">IF(D178="","",ROUND(SQRT(((D178+G178)*O178/100)^2+(J178*(D178+G178)*0.05273)^2),0))</f>
        <v>51</v>
      </c>
      <c r="U178" s="32"/>
    </row>
    <row r="179" customFormat="false" ht="15" hidden="false" customHeight="false" outlineLevel="0" collapsed="false">
      <c r="A179" s="32" t="s">
        <v>256</v>
      </c>
      <c r="B179" s="32" t="s">
        <v>391</v>
      </c>
      <c r="C179" s="32" t="s">
        <v>397</v>
      </c>
      <c r="D179" s="66" t="n">
        <v>803</v>
      </c>
      <c r="E179" s="66" t="n">
        <v>891</v>
      </c>
      <c r="F179" s="75" t="n">
        <f aca="false">IF(E179="","",D179-E179)</f>
        <v>-88</v>
      </c>
      <c r="G179" s="66" t="n">
        <v>555</v>
      </c>
      <c r="H179" s="66" t="n">
        <v>525</v>
      </c>
      <c r="I179" s="75" t="n">
        <f aca="false">IF(H179="","",G179-H179)</f>
        <v>30</v>
      </c>
      <c r="J179" s="47" t="n">
        <f aca="false">IF(OR(D179="",D179+G179=0),"",D179/(D179+G179))</f>
        <v>0.591310751104566</v>
      </c>
      <c r="K179" s="47" t="n">
        <f aca="false">IF(E179="","",E179/(E179+H179))</f>
        <v>0.629237288135593</v>
      </c>
      <c r="L179" s="76" t="n">
        <f aca="false">IF(OR(K179="",J179=""),"",(J179-K179)*100)</f>
        <v>-3.79265370310277</v>
      </c>
      <c r="M179" s="36" t="n">
        <v>1.66017416207198</v>
      </c>
      <c r="N179" s="36" t="n">
        <v>1.3257084048539</v>
      </c>
      <c r="O179" s="36" t="n">
        <f aca="false">SQRT(M179^2+N179^2)</f>
        <v>2.12454254443437</v>
      </c>
      <c r="P179" s="47" t="n">
        <f aca="false">IF(J179="","",MAX(0,J179-1.96*O179/100))</f>
        <v>0.549669717233652</v>
      </c>
      <c r="Q179" s="47" t="n">
        <f aca="false">IF(J179="","",MIN(1,J179+1.96*O179/100))</f>
        <v>0.632951784975479</v>
      </c>
      <c r="R179" s="32" t="str">
        <f aca="false">IF(L179="","",IF(ABS(L179)&lt;=O179,"Yes","No"))</f>
        <v>No</v>
      </c>
      <c r="S179" s="32" t="str">
        <f aca="false">IF(L179="","",IF(ABS(L179)&lt;=1.96*O179,"Yes","No"))</f>
        <v>Yes</v>
      </c>
      <c r="T179" s="66" t="n">
        <f aca="false">IF(D179="","",ROUND(SQRT(((D179+G179)*O179/100)^2+(J179*(D179+G179)*0.05273)^2),0))</f>
        <v>51</v>
      </c>
      <c r="U179" s="32"/>
    </row>
    <row r="180" customFormat="false" ht="15" hidden="false" customHeight="false" outlineLevel="0" collapsed="false">
      <c r="A180" s="32" t="s">
        <v>256</v>
      </c>
      <c r="B180" s="32" t="s">
        <v>391</v>
      </c>
      <c r="C180" s="32" t="s">
        <v>398</v>
      </c>
      <c r="D180" s="66" t="n">
        <v>378</v>
      </c>
      <c r="E180" s="66" t="n">
        <v>424</v>
      </c>
      <c r="F180" s="75" t="n">
        <f aca="false">IF(E180="","",D180-E180)</f>
        <v>-46</v>
      </c>
      <c r="G180" s="66" t="n">
        <v>325</v>
      </c>
      <c r="H180" s="66" t="n">
        <v>334</v>
      </c>
      <c r="I180" s="75" t="n">
        <f aca="false">IF(H180="","",G180-H180)</f>
        <v>-9</v>
      </c>
      <c r="J180" s="47" t="n">
        <f aca="false">IF(OR(D180="",D180+G180=0),"",D180/(D180+G180))</f>
        <v>0.537695590327169</v>
      </c>
      <c r="K180" s="47" t="n">
        <f aca="false">IF(E180="","",E180/(E180+H180))</f>
        <v>0.559366754617414</v>
      </c>
      <c r="L180" s="76" t="n">
        <f aca="false">IF(OR(K180="",J180=""),"",(J180-K180)*100)</f>
        <v>-2.1671164290245</v>
      </c>
      <c r="M180" s="36" t="n">
        <v>1.89580583007288</v>
      </c>
      <c r="N180" s="36" t="n">
        <v>1.3257084048539</v>
      </c>
      <c r="O180" s="36" t="n">
        <f aca="false">SQRT(M180^2+N180^2)</f>
        <v>2.31334876748807</v>
      </c>
      <c r="P180" s="47" t="n">
        <f aca="false">IF(J180="","",MAX(0,J180-1.96*O180/100))</f>
        <v>0.492353954484403</v>
      </c>
      <c r="Q180" s="47" t="n">
        <f aca="false">IF(J180="","",MIN(1,J180+1.96*O180/100))</f>
        <v>0.583037226169936</v>
      </c>
      <c r="R180" s="32" t="str">
        <f aca="false">IF(L180="","",IF(ABS(L180)&lt;=O180,"Yes","No"))</f>
        <v>Yes</v>
      </c>
      <c r="S180" s="32" t="str">
        <f aca="false">IF(L180="","",IF(ABS(L180)&lt;=1.96*O180,"Yes","No"))</f>
        <v>Yes</v>
      </c>
      <c r="T180" s="66" t="n">
        <f aca="false">IF(D180="","",ROUND(SQRT(((D180+G180)*O180/100)^2+(J180*(D180+G180)*0.06778)^2),0))</f>
        <v>30</v>
      </c>
      <c r="U180" s="32"/>
    </row>
    <row r="181" customFormat="false" ht="15" hidden="false" customHeight="false" outlineLevel="0" collapsed="false">
      <c r="A181" s="32" t="s">
        <v>256</v>
      </c>
      <c r="B181" s="32" t="s">
        <v>391</v>
      </c>
      <c r="C181" s="32" t="s">
        <v>399</v>
      </c>
      <c r="D181" s="66" t="n">
        <v>920</v>
      </c>
      <c r="E181" s="66" t="n">
        <v>1062</v>
      </c>
      <c r="F181" s="75" t="n">
        <f aca="false">IF(E181="","",D181-E181)</f>
        <v>-142</v>
      </c>
      <c r="G181" s="66" t="n">
        <v>920</v>
      </c>
      <c r="H181" s="66" t="n">
        <v>971</v>
      </c>
      <c r="I181" s="75" t="n">
        <f aca="false">IF(H181="","",G181-H181)</f>
        <v>-51</v>
      </c>
      <c r="J181" s="47" t="n">
        <f aca="false">IF(OR(D181="",D181+G181=0),"",D181/(D181+G181))</f>
        <v>0.5</v>
      </c>
      <c r="K181" s="47" t="n">
        <f aca="false">IF(E181="","",E181/(E181+H181))</f>
        <v>0.522380718150517</v>
      </c>
      <c r="L181" s="76" t="n">
        <f aca="false">IF(OR(K181="",J181=""),"",(J181-K181)*100)</f>
        <v>-2.23807181505165</v>
      </c>
      <c r="M181" s="36" t="n">
        <v>1.66017416207198</v>
      </c>
      <c r="N181" s="36" t="n">
        <v>1.3257084048539</v>
      </c>
      <c r="O181" s="36" t="n">
        <f aca="false">SQRT(M181^2+N181^2)</f>
        <v>2.12454254443437</v>
      </c>
      <c r="P181" s="47" t="n">
        <f aca="false">IF(J181="","",MAX(0,J181-1.96*O181/100))</f>
        <v>0.458358966129086</v>
      </c>
      <c r="Q181" s="47" t="n">
        <f aca="false">IF(J181="","",MIN(1,J181+1.96*O181/100))</f>
        <v>0.541641033870914</v>
      </c>
      <c r="R181" s="32" t="str">
        <f aca="false">IF(L181="","",IF(ABS(L181)&lt;=O181,"Yes","No"))</f>
        <v>No</v>
      </c>
      <c r="S181" s="32" t="str">
        <f aca="false">IF(L181="","",IF(ABS(L181)&lt;=1.96*O181,"Yes","No"))</f>
        <v>Yes</v>
      </c>
      <c r="T181" s="66" t="n">
        <f aca="false">IF(D181="","",ROUND(SQRT(((D181+G181)*O181/100)^2+(J181*(D181+G181)*0.05273)^2),0))</f>
        <v>62</v>
      </c>
      <c r="U181" s="32"/>
    </row>
    <row r="182" customFormat="false" ht="15" hidden="false" customHeight="false" outlineLevel="0" collapsed="false">
      <c r="A182" s="32" t="s">
        <v>256</v>
      </c>
      <c r="B182" s="32" t="s">
        <v>400</v>
      </c>
      <c r="C182" s="32" t="s">
        <v>401</v>
      </c>
      <c r="D182" s="66" t="n">
        <v>754</v>
      </c>
      <c r="E182" s="66" t="n">
        <v>812</v>
      </c>
      <c r="F182" s="75" t="n">
        <f aca="false">IF(E182="","",D182-E182)</f>
        <v>-58</v>
      </c>
      <c r="G182" s="66" t="n">
        <v>723</v>
      </c>
      <c r="H182" s="66" t="n">
        <v>703</v>
      </c>
      <c r="I182" s="75" t="n">
        <f aca="false">IF(H182="","",G182-H182)</f>
        <v>20</v>
      </c>
      <c r="J182" s="47" t="n">
        <f aca="false">IF(OR(D182="",D182+G182=0),"",D182/(D182+G182))</f>
        <v>0.510494245091402</v>
      </c>
      <c r="K182" s="47" t="n">
        <f aca="false">IF(E182="","",E182/(E182+H182))</f>
        <v>0.535973597359736</v>
      </c>
      <c r="L182" s="76" t="n">
        <f aca="false">IF(OR(K182="",J182=""),"",(J182-K182)*100)</f>
        <v>-2.54793522683344</v>
      </c>
      <c r="M182" s="36" t="n">
        <v>1.66017416207198</v>
      </c>
      <c r="N182" s="36" t="n">
        <v>1.3257084048539</v>
      </c>
      <c r="O182" s="36" t="n">
        <f aca="false">SQRT(M182^2+N182^2)</f>
        <v>2.12454254443437</v>
      </c>
      <c r="P182" s="47" t="n">
        <f aca="false">IF(J182="","",MAX(0,J182-1.96*O182/100))</f>
        <v>0.468853211220488</v>
      </c>
      <c r="Q182" s="47" t="n">
        <f aca="false">IF(J182="","",MIN(1,J182+1.96*O182/100))</f>
        <v>0.552135278962315</v>
      </c>
      <c r="R182" s="32" t="str">
        <f aca="false">IF(L182="","",IF(ABS(L182)&lt;=O182,"Yes","No"))</f>
        <v>No</v>
      </c>
      <c r="S182" s="32" t="str">
        <f aca="false">IF(L182="","",IF(ABS(L182)&lt;=1.96*O182,"Yes","No"))</f>
        <v>Yes</v>
      </c>
      <c r="T182" s="66" t="n">
        <f aca="false">IF(D182="","",ROUND(SQRT(((D182+G182)*O182/100)^2+(J182*(D182+G182)*0.05273)^2),0))</f>
        <v>51</v>
      </c>
      <c r="U182" s="32"/>
    </row>
    <row r="183" customFormat="false" ht="15" hidden="false" customHeight="false" outlineLevel="0" collapsed="false">
      <c r="A183" s="32" t="s">
        <v>256</v>
      </c>
      <c r="B183" s="32" t="s">
        <v>400</v>
      </c>
      <c r="C183" s="32" t="s">
        <v>402</v>
      </c>
      <c r="D183" s="66" t="n">
        <v>1005</v>
      </c>
      <c r="E183" s="66" t="n">
        <v>1089</v>
      </c>
      <c r="F183" s="75" t="n">
        <f aca="false">IF(E183="","",D183-E183)</f>
        <v>-84</v>
      </c>
      <c r="G183" s="66" t="n">
        <v>1005</v>
      </c>
      <c r="H183" s="66" t="n">
        <v>1003</v>
      </c>
      <c r="I183" s="75" t="n">
        <f aca="false">IF(H183="","",G183-H183)</f>
        <v>2</v>
      </c>
      <c r="J183" s="47" t="n">
        <f aca="false">IF(OR(D183="",D183+G183=0),"",D183/(D183+G183))</f>
        <v>0.5</v>
      </c>
      <c r="K183" s="47" t="n">
        <f aca="false">IF(E183="","",E183/(E183+H183))</f>
        <v>0.520554493307839</v>
      </c>
      <c r="L183" s="76" t="n">
        <f aca="false">IF(OR(K183="",J183=""),"",(J183-K183)*100)</f>
        <v>-2.05544933078394</v>
      </c>
      <c r="M183" s="36" t="n">
        <v>1.66017416207198</v>
      </c>
      <c r="N183" s="36" t="n">
        <v>1.3257084048539</v>
      </c>
      <c r="O183" s="36" t="n">
        <f aca="false">SQRT(M183^2+N183^2)</f>
        <v>2.12454254443437</v>
      </c>
      <c r="P183" s="47" t="n">
        <f aca="false">IF(J183="","",MAX(0,J183-1.96*O183/100))</f>
        <v>0.458358966129086</v>
      </c>
      <c r="Q183" s="47" t="n">
        <f aca="false">IF(J183="","",MIN(1,J183+1.96*O183/100))</f>
        <v>0.541641033870914</v>
      </c>
      <c r="R183" s="32" t="str">
        <f aca="false">IF(L183="","",IF(ABS(L183)&lt;=O183,"Yes","No"))</f>
        <v>Yes</v>
      </c>
      <c r="S183" s="32" t="str">
        <f aca="false">IF(L183="","",IF(ABS(L183)&lt;=1.96*O183,"Yes","No"))</f>
        <v>Yes</v>
      </c>
      <c r="T183" s="66" t="n">
        <f aca="false">IF(D183="","",ROUND(SQRT(((D183+G183)*O183/100)^2+(J183*(D183+G183)*0.05273)^2),0))</f>
        <v>68</v>
      </c>
      <c r="U183" s="32"/>
    </row>
    <row r="184" customFormat="false" ht="15" hidden="false" customHeight="false" outlineLevel="0" collapsed="false">
      <c r="A184" s="32" t="s">
        <v>256</v>
      </c>
      <c r="B184" s="32" t="s">
        <v>400</v>
      </c>
      <c r="C184" s="32" t="s">
        <v>403</v>
      </c>
      <c r="D184" s="66" t="n">
        <v>641</v>
      </c>
      <c r="E184" s="66" t="n">
        <v>658</v>
      </c>
      <c r="F184" s="75" t="n">
        <f aca="false">IF(E184="","",D184-E184)</f>
        <v>-17</v>
      </c>
      <c r="G184" s="66" t="n">
        <v>674</v>
      </c>
      <c r="H184" s="66" t="n">
        <v>705</v>
      </c>
      <c r="I184" s="75" t="n">
        <f aca="false">IF(H184="","",G184-H184)</f>
        <v>-31</v>
      </c>
      <c r="J184" s="47" t="n">
        <f aca="false">IF(OR(D184="",D184+G184=0),"",D184/(D184+G184))</f>
        <v>0.48745247148289</v>
      </c>
      <c r="K184" s="47" t="n">
        <f aca="false">IF(E184="","",E184/(E184+H184))</f>
        <v>0.482758620689655</v>
      </c>
      <c r="L184" s="76" t="n">
        <f aca="false">IF(OR(K184="",J184=""),"",(J184-K184)*100)</f>
        <v>0.469385079323453</v>
      </c>
      <c r="M184" s="36" t="n">
        <v>1.66017416207198</v>
      </c>
      <c r="N184" s="36" t="n">
        <v>1.3257084048539</v>
      </c>
      <c r="O184" s="36" t="n">
        <f aca="false">SQRT(M184^2+N184^2)</f>
        <v>2.12454254443437</v>
      </c>
      <c r="P184" s="47" t="n">
        <f aca="false">IF(J184="","",MAX(0,J184-1.96*O184/100))</f>
        <v>0.445811437611976</v>
      </c>
      <c r="Q184" s="47" t="n">
        <f aca="false">IF(J184="","",MIN(1,J184+1.96*O184/100))</f>
        <v>0.529093505353803</v>
      </c>
      <c r="R184" s="32" t="str">
        <f aca="false">IF(L184="","",IF(ABS(L184)&lt;=O184,"Yes","No"))</f>
        <v>Yes</v>
      </c>
      <c r="S184" s="32" t="str">
        <f aca="false">IF(L184="","",IF(ABS(L184)&lt;=1.96*O184,"Yes","No"))</f>
        <v>Yes</v>
      </c>
      <c r="T184" s="66" t="n">
        <f aca="false">IF(D184="","",ROUND(SQRT(((D184+G184)*O184/100)^2+(J184*(D184+G184)*0.05273)^2),0))</f>
        <v>44</v>
      </c>
      <c r="U184" s="32"/>
    </row>
    <row r="185" customFormat="false" ht="15" hidden="false" customHeight="false" outlineLevel="0" collapsed="false">
      <c r="A185" s="32" t="s">
        <v>256</v>
      </c>
      <c r="B185" s="32" t="s">
        <v>400</v>
      </c>
      <c r="C185" s="32" t="s">
        <v>404</v>
      </c>
      <c r="D185" s="66" t="n">
        <v>512</v>
      </c>
      <c r="E185" s="66" t="n">
        <v>516</v>
      </c>
      <c r="F185" s="75" t="n">
        <f aca="false">IF(E185="","",D185-E185)</f>
        <v>-4</v>
      </c>
      <c r="G185" s="66" t="n">
        <v>349</v>
      </c>
      <c r="H185" s="66" t="n">
        <v>400</v>
      </c>
      <c r="I185" s="75" t="n">
        <f aca="false">IF(H185="","",G185-H185)</f>
        <v>-51</v>
      </c>
      <c r="J185" s="47" t="n">
        <f aca="false">IF(OR(D185="",D185+G185=0),"",D185/(D185+G185))</f>
        <v>0.59465737514518</v>
      </c>
      <c r="K185" s="47" t="n">
        <f aca="false">IF(E185="","",E185/(E185+H185))</f>
        <v>0.563318777292576</v>
      </c>
      <c r="L185" s="76" t="n">
        <f aca="false">IF(OR(K185="",J185=""),"",(J185-K185)*100)</f>
        <v>3.13385978526036</v>
      </c>
      <c r="M185" s="36" t="n">
        <v>1.66017416207198</v>
      </c>
      <c r="N185" s="36" t="n">
        <v>1.3257084048539</v>
      </c>
      <c r="O185" s="36" t="n">
        <f aca="false">SQRT(M185^2+N185^2)</f>
        <v>2.12454254443437</v>
      </c>
      <c r="P185" s="47" t="n">
        <f aca="false">IF(J185="","",MAX(0,J185-1.96*O185/100))</f>
        <v>0.553016341274267</v>
      </c>
      <c r="Q185" s="47" t="n">
        <f aca="false">IF(J185="","",MIN(1,J185+1.96*O185/100))</f>
        <v>0.636298409016094</v>
      </c>
      <c r="R185" s="32" t="str">
        <f aca="false">IF(L185="","",IF(ABS(L185)&lt;=O185,"Yes","No"))</f>
        <v>No</v>
      </c>
      <c r="S185" s="32" t="str">
        <f aca="false">IF(L185="","",IF(ABS(L185)&lt;=1.96*O185,"Yes","No"))</f>
        <v>Yes</v>
      </c>
      <c r="T185" s="66" t="n">
        <f aca="false">IF(D185="","",ROUND(SQRT(((D185+G185)*O185/100)^2+(J185*(D185+G185)*0.05273)^2),0))</f>
        <v>33</v>
      </c>
      <c r="U185" s="32"/>
    </row>
    <row r="186" customFormat="false" ht="15" hidden="false" customHeight="false" outlineLevel="0" collapsed="false">
      <c r="A186" s="32" t="s">
        <v>256</v>
      </c>
      <c r="B186" s="32" t="s">
        <v>400</v>
      </c>
      <c r="C186" s="32" t="s">
        <v>405</v>
      </c>
      <c r="D186" s="66" t="n">
        <v>1298</v>
      </c>
      <c r="E186" s="66" t="n">
        <v>1409</v>
      </c>
      <c r="F186" s="75" t="n">
        <f aca="false">IF(E186="","",D186-E186)</f>
        <v>-111</v>
      </c>
      <c r="G186" s="66" t="n">
        <v>1191</v>
      </c>
      <c r="H186" s="66" t="n">
        <v>1142</v>
      </c>
      <c r="I186" s="75" t="n">
        <f aca="false">IF(H186="","",G186-H186)</f>
        <v>49</v>
      </c>
      <c r="J186" s="47" t="n">
        <f aca="false">IF(OR(D186="",D186+G186=0),"",D186/(D186+G186))</f>
        <v>0.521494576134994</v>
      </c>
      <c r="K186" s="47" t="n">
        <f aca="false">IF(E186="","",E186/(E186+H186))</f>
        <v>0.552332418659349</v>
      </c>
      <c r="L186" s="76" t="n">
        <f aca="false">IF(OR(K186="",J186=""),"",(J186-K186)*100)</f>
        <v>-3.08378425243553</v>
      </c>
      <c r="M186" s="36" t="n">
        <v>1.66017416207198</v>
      </c>
      <c r="N186" s="36" t="n">
        <v>1.3257084048539</v>
      </c>
      <c r="O186" s="36" t="n">
        <f aca="false">SQRT(M186^2+N186^2)</f>
        <v>2.12454254443437</v>
      </c>
      <c r="P186" s="47" t="n">
        <f aca="false">IF(J186="","",MAX(0,J186-1.96*O186/100))</f>
        <v>0.47985354226408</v>
      </c>
      <c r="Q186" s="47" t="n">
        <f aca="false">IF(J186="","",MIN(1,J186+1.96*O186/100))</f>
        <v>0.563135610005908</v>
      </c>
      <c r="R186" s="32" t="str">
        <f aca="false">IF(L186="","",IF(ABS(L186)&lt;=O186,"Yes","No"))</f>
        <v>No</v>
      </c>
      <c r="S186" s="32" t="str">
        <f aca="false">IF(L186="","",IF(ABS(L186)&lt;=1.96*O186,"Yes","No"))</f>
        <v>Yes</v>
      </c>
      <c r="T186" s="66" t="n">
        <f aca="false">IF(D186="","",ROUND(SQRT(((D186+G186)*O186/100)^2+(J186*(D186+G186)*0.05273)^2),0))</f>
        <v>86</v>
      </c>
      <c r="U186" s="32"/>
    </row>
    <row r="187" customFormat="false" ht="15" hidden="false" customHeight="false" outlineLevel="0" collapsed="false">
      <c r="A187" s="32" t="s">
        <v>256</v>
      </c>
      <c r="B187" s="32" t="s">
        <v>400</v>
      </c>
      <c r="C187" s="32" t="s">
        <v>406</v>
      </c>
      <c r="D187" s="66" t="n">
        <v>450</v>
      </c>
      <c r="E187" s="66" t="n">
        <v>513</v>
      </c>
      <c r="F187" s="75" t="n">
        <f aca="false">IF(E187="","",D187-E187)</f>
        <v>-63</v>
      </c>
      <c r="G187" s="66" t="n">
        <v>359</v>
      </c>
      <c r="H187" s="66" t="n">
        <v>429</v>
      </c>
      <c r="I187" s="75" t="n">
        <f aca="false">IF(H187="","",G187-H187)</f>
        <v>-70</v>
      </c>
      <c r="J187" s="47" t="n">
        <f aca="false">IF(OR(D187="",D187+G187=0),"",D187/(D187+G187))</f>
        <v>0.556242274412855</v>
      </c>
      <c r="K187" s="47" t="n">
        <f aca="false">IF(E187="","",E187/(E187+H187))</f>
        <v>0.544585987261147</v>
      </c>
      <c r="L187" s="76" t="n">
        <f aca="false">IF(OR(K187="",J187=""),"",(J187-K187)*100)</f>
        <v>1.16562871517089</v>
      </c>
      <c r="M187" s="36" t="n">
        <v>1.89580583007288</v>
      </c>
      <c r="N187" s="36" t="n">
        <v>1.3257084048539</v>
      </c>
      <c r="O187" s="36" t="n">
        <f aca="false">SQRT(M187^2+N187^2)</f>
        <v>2.31334876748807</v>
      </c>
      <c r="P187" s="47" t="n">
        <f aca="false">IF(J187="","",MAX(0,J187-1.96*O187/100))</f>
        <v>0.510900638570089</v>
      </c>
      <c r="Q187" s="47" t="n">
        <f aca="false">IF(J187="","",MIN(1,J187+1.96*O187/100))</f>
        <v>0.601583910255622</v>
      </c>
      <c r="R187" s="32" t="str">
        <f aca="false">IF(L187="","",IF(ABS(L187)&lt;=O187,"Yes","No"))</f>
        <v>Yes</v>
      </c>
      <c r="S187" s="32" t="str">
        <f aca="false">IF(L187="","",IF(ABS(L187)&lt;=1.96*O187,"Yes","No"))</f>
        <v>Yes</v>
      </c>
      <c r="T187" s="66" t="n">
        <f aca="false">IF(D187="","",ROUND(SQRT(((D187+G187)*O187/100)^2+(J187*(D187+G187)*0.06778)^2),0))</f>
        <v>36</v>
      </c>
      <c r="U187" s="32"/>
    </row>
    <row r="188" customFormat="false" ht="15" hidden="false" customHeight="false" outlineLevel="0" collapsed="false">
      <c r="A188" s="32" t="s">
        <v>256</v>
      </c>
      <c r="B188" s="32" t="s">
        <v>400</v>
      </c>
      <c r="C188" s="32" t="s">
        <v>407</v>
      </c>
      <c r="D188" s="66" t="n">
        <v>461</v>
      </c>
      <c r="E188" s="66" t="n">
        <v>494</v>
      </c>
      <c r="F188" s="75" t="n">
        <f aca="false">IF(E188="","",D188-E188)</f>
        <v>-33</v>
      </c>
      <c r="G188" s="66" t="n">
        <v>400</v>
      </c>
      <c r="H188" s="66" t="n">
        <v>404</v>
      </c>
      <c r="I188" s="75" t="n">
        <f aca="false">IF(H188="","",G188-H188)</f>
        <v>-4</v>
      </c>
      <c r="J188" s="47" t="n">
        <f aca="false">IF(OR(D188="",D188+G188=0),"",D188/(D188+G188))</f>
        <v>0.535423925667828</v>
      </c>
      <c r="K188" s="47" t="n">
        <f aca="false">IF(E188="","",E188/(E188+H188))</f>
        <v>0.55011135857461</v>
      </c>
      <c r="L188" s="76" t="n">
        <f aca="false">IF(OR(K188="",J188=""),"",(J188-K188)*100)</f>
        <v>-1.46874329067821</v>
      </c>
      <c r="M188" s="36" t="n">
        <v>1.66017416207198</v>
      </c>
      <c r="N188" s="36" t="n">
        <v>1.3257084048539</v>
      </c>
      <c r="O188" s="36" t="n">
        <f aca="false">SQRT(M188^2+N188^2)</f>
        <v>2.12454254443437</v>
      </c>
      <c r="P188" s="47" t="n">
        <f aca="false">IF(J188="","",MAX(0,J188-1.96*O188/100))</f>
        <v>0.493782891796915</v>
      </c>
      <c r="Q188" s="47" t="n">
        <f aca="false">IF(J188="","",MIN(1,J188+1.96*O188/100))</f>
        <v>0.577064959538742</v>
      </c>
      <c r="R188" s="32" t="str">
        <f aca="false">IF(L188="","",IF(ABS(L188)&lt;=O188,"Yes","No"))</f>
        <v>Yes</v>
      </c>
      <c r="S188" s="32" t="str">
        <f aca="false">IF(L188="","",IF(ABS(L188)&lt;=1.96*O188,"Yes","No"))</f>
        <v>Yes</v>
      </c>
      <c r="T188" s="66" t="n">
        <f aca="false">IF(D188="","",ROUND(SQRT(((D188+G188)*O188/100)^2+(J188*(D188+G188)*0.05273)^2),0))</f>
        <v>30</v>
      </c>
      <c r="U188" s="32"/>
    </row>
    <row r="189" customFormat="false" ht="15" hidden="false" customHeight="false" outlineLevel="0" collapsed="false">
      <c r="A189" s="32" t="s">
        <v>256</v>
      </c>
      <c r="B189" s="32" t="s">
        <v>400</v>
      </c>
      <c r="C189" s="32" t="s">
        <v>408</v>
      </c>
      <c r="D189" s="66" t="n">
        <v>522</v>
      </c>
      <c r="E189" s="66" t="n">
        <v>518</v>
      </c>
      <c r="F189" s="75" t="n">
        <f aca="false">IF(E189="","",D189-E189)</f>
        <v>4</v>
      </c>
      <c r="G189" s="66" t="n">
        <v>455</v>
      </c>
      <c r="H189" s="66" t="n">
        <v>471</v>
      </c>
      <c r="I189" s="75" t="n">
        <f aca="false">IF(H189="","",G189-H189)</f>
        <v>-16</v>
      </c>
      <c r="J189" s="47" t="n">
        <f aca="false">IF(OR(D189="",D189+G189=0),"",D189/(D189+G189))</f>
        <v>0.534288638689867</v>
      </c>
      <c r="K189" s="47" t="n">
        <f aca="false">IF(E189="","",E189/(E189+H189))</f>
        <v>0.52376137512639</v>
      </c>
      <c r="L189" s="76" t="n">
        <f aca="false">IF(OR(K189="",J189=""),"",(J189-K189)*100)</f>
        <v>1.05272635634767</v>
      </c>
      <c r="M189" s="36" t="n">
        <v>1.66017416207198</v>
      </c>
      <c r="N189" s="36" t="n">
        <v>1.3257084048539</v>
      </c>
      <c r="O189" s="36" t="n">
        <f aca="false">SQRT(M189^2+N189^2)</f>
        <v>2.12454254443437</v>
      </c>
      <c r="P189" s="47" t="n">
        <f aca="false">IF(J189="","",MAX(0,J189-1.96*O189/100))</f>
        <v>0.492647604818953</v>
      </c>
      <c r="Q189" s="47" t="n">
        <f aca="false">IF(J189="","",MIN(1,J189+1.96*O189/100))</f>
        <v>0.575929672560781</v>
      </c>
      <c r="R189" s="32" t="str">
        <f aca="false">IF(L189="","",IF(ABS(L189)&lt;=O189,"Yes","No"))</f>
        <v>Yes</v>
      </c>
      <c r="S189" s="32" t="str">
        <f aca="false">IF(L189="","",IF(ABS(L189)&lt;=1.96*O189,"Yes","No"))</f>
        <v>Yes</v>
      </c>
      <c r="T189" s="66" t="n">
        <f aca="false">IF(D189="","",ROUND(SQRT(((D189+G189)*O189/100)^2+(J189*(D189+G189)*0.05273)^2),0))</f>
        <v>34</v>
      </c>
      <c r="U189" s="32"/>
    </row>
    <row r="190" customFormat="false" ht="15" hidden="false" customHeight="false" outlineLevel="0" collapsed="false">
      <c r="A190" s="32" t="s">
        <v>256</v>
      </c>
      <c r="B190" s="32" t="s">
        <v>409</v>
      </c>
      <c r="C190" s="32" t="s">
        <v>410</v>
      </c>
      <c r="D190" s="66" t="n">
        <v>1060</v>
      </c>
      <c r="E190" s="66" t="n">
        <v>1212</v>
      </c>
      <c r="F190" s="75" t="n">
        <f aca="false">IF(E190="","",D190-E190)</f>
        <v>-152</v>
      </c>
      <c r="G190" s="66" t="n">
        <v>1203</v>
      </c>
      <c r="H190" s="66" t="n">
        <v>1282</v>
      </c>
      <c r="I190" s="75" t="n">
        <f aca="false">IF(H190="","",G190-H190)</f>
        <v>-79</v>
      </c>
      <c r="J190" s="47" t="n">
        <f aca="false">IF(OR(D190="",D190+G190=0),"",D190/(D190+G190))</f>
        <v>0.468404772425983</v>
      </c>
      <c r="K190" s="47" t="n">
        <f aca="false">IF(E190="","",E190/(E190+H190))</f>
        <v>0.485966319165998</v>
      </c>
      <c r="L190" s="76" t="n">
        <f aca="false">IF(OR(K190="",J190=""),"",(J190-K190)*100)</f>
        <v>-1.75615467400152</v>
      </c>
      <c r="M190" s="36" t="n">
        <v>1.66017416207198</v>
      </c>
      <c r="N190" s="36" t="n">
        <v>1.3257084048539</v>
      </c>
      <c r="O190" s="36" t="n">
        <f aca="false">SQRT(M190^2+N190^2)</f>
        <v>2.12454254443437</v>
      </c>
      <c r="P190" s="47" t="n">
        <f aca="false">IF(J190="","",MAX(0,J190-1.96*O190/100))</f>
        <v>0.42676373855507</v>
      </c>
      <c r="Q190" s="47" t="n">
        <f aca="false">IF(J190="","",MIN(1,J190+1.96*O190/100))</f>
        <v>0.510045806296897</v>
      </c>
      <c r="R190" s="32" t="str">
        <f aca="false">IF(L190="","",IF(ABS(L190)&lt;=O190,"Yes","No"))</f>
        <v>Yes</v>
      </c>
      <c r="S190" s="32" t="str">
        <f aca="false">IF(L190="","",IF(ABS(L190)&lt;=1.96*O190,"Yes","No"))</f>
        <v>Yes</v>
      </c>
      <c r="T190" s="66" t="n">
        <f aca="false">IF(D190="","",ROUND(SQRT(((D190+G190)*O190/100)^2+(J190*(D190+G190)*0.05273)^2),0))</f>
        <v>74</v>
      </c>
      <c r="U190" s="32"/>
    </row>
    <row r="191" customFormat="false" ht="15" hidden="false" customHeight="false" outlineLevel="0" collapsed="false">
      <c r="A191" s="32" t="s">
        <v>256</v>
      </c>
      <c r="B191" s="32" t="s">
        <v>409</v>
      </c>
      <c r="C191" s="32" t="s">
        <v>411</v>
      </c>
      <c r="D191" s="66" t="n">
        <v>737</v>
      </c>
      <c r="E191" s="66" t="n">
        <v>820</v>
      </c>
      <c r="F191" s="75" t="n">
        <f aca="false">IF(E191="","",D191-E191)</f>
        <v>-83</v>
      </c>
      <c r="G191" s="66" t="n">
        <v>1130</v>
      </c>
      <c r="H191" s="66" t="n">
        <v>1168</v>
      </c>
      <c r="I191" s="75" t="n">
        <f aca="false">IF(H191="","",G191-H191)</f>
        <v>-38</v>
      </c>
      <c r="J191" s="47" t="n">
        <f aca="false">IF(OR(D191="",D191+G191=0),"",D191/(D191+G191))</f>
        <v>0.394750937332619</v>
      </c>
      <c r="K191" s="47" t="n">
        <f aca="false">IF(E191="","",E191/(E191+H191))</f>
        <v>0.412474849094567</v>
      </c>
      <c r="L191" s="76" t="n">
        <f aca="false">IF(OR(K191="",J191=""),"",(J191-K191)*100)</f>
        <v>-1.77239117619482</v>
      </c>
      <c r="M191" s="36" t="n">
        <v>1.66017416207198</v>
      </c>
      <c r="N191" s="36" t="n">
        <v>1.3257084048539</v>
      </c>
      <c r="O191" s="36" t="n">
        <f aca="false">SQRT(M191^2+N191^2)</f>
        <v>2.12454254443437</v>
      </c>
      <c r="P191" s="47" t="n">
        <f aca="false">IF(J191="","",MAX(0,J191-1.96*O191/100))</f>
        <v>0.353109903461706</v>
      </c>
      <c r="Q191" s="47" t="n">
        <f aca="false">IF(J191="","",MIN(1,J191+1.96*O191/100))</f>
        <v>0.436391971203533</v>
      </c>
      <c r="R191" s="32" t="str">
        <f aca="false">IF(L191="","",IF(ABS(L191)&lt;=O191,"Yes","No"))</f>
        <v>Yes</v>
      </c>
      <c r="S191" s="32" t="str">
        <f aca="false">IF(L191="","",IF(ABS(L191)&lt;=1.96*O191,"Yes","No"))</f>
        <v>Yes</v>
      </c>
      <c r="T191" s="66" t="n">
        <f aca="false">IF(D191="","",ROUND(SQRT(((D191+G191)*O191/100)^2+(J191*(D191+G191)*0.05273)^2),0))</f>
        <v>56</v>
      </c>
      <c r="U191" s="32"/>
    </row>
    <row r="192" customFormat="false" ht="15" hidden="false" customHeight="false" outlineLevel="0" collapsed="false">
      <c r="A192" s="32" t="s">
        <v>256</v>
      </c>
      <c r="B192" s="32" t="s">
        <v>412</v>
      </c>
      <c r="C192" s="32" t="s">
        <v>413</v>
      </c>
      <c r="D192" s="66" t="n">
        <v>788</v>
      </c>
      <c r="E192" s="66" t="n">
        <v>888</v>
      </c>
      <c r="F192" s="75" t="n">
        <f aca="false">IF(E192="","",D192-E192)</f>
        <v>-100</v>
      </c>
      <c r="G192" s="66" t="n">
        <v>853</v>
      </c>
      <c r="H192" s="66" t="n">
        <v>859</v>
      </c>
      <c r="I192" s="75" t="n">
        <f aca="false">IF(H192="","",G192-H192)</f>
        <v>-6</v>
      </c>
      <c r="J192" s="47" t="n">
        <f aca="false">IF(OR(D192="",D192+G192=0),"",D192/(D192+G192))</f>
        <v>0.480195003046923</v>
      </c>
      <c r="K192" s="47" t="n">
        <f aca="false">IF(E192="","",E192/(E192+H192))</f>
        <v>0.508299942759016</v>
      </c>
      <c r="L192" s="76" t="n">
        <f aca="false">IF(OR(K192="",J192=""),"",(J192-K192)*100)</f>
        <v>-2.81049397120929</v>
      </c>
      <c r="M192" s="36" t="n">
        <v>1.66017416207198</v>
      </c>
      <c r="N192" s="36" t="n">
        <v>1.3257084048539</v>
      </c>
      <c r="O192" s="36" t="n">
        <f aca="false">SQRT(M192^2+N192^2)</f>
        <v>2.12454254443437</v>
      </c>
      <c r="P192" s="47" t="n">
        <f aca="false">IF(J192="","",MAX(0,J192-1.96*O192/100))</f>
        <v>0.438553969176009</v>
      </c>
      <c r="Q192" s="47" t="n">
        <f aca="false">IF(J192="","",MIN(1,J192+1.96*O192/100))</f>
        <v>0.521836036917836</v>
      </c>
      <c r="R192" s="32" t="str">
        <f aca="false">IF(L192="","",IF(ABS(L192)&lt;=O192,"Yes","No"))</f>
        <v>No</v>
      </c>
      <c r="S192" s="32" t="str">
        <f aca="false">IF(L192="","",IF(ABS(L192)&lt;=1.96*O192,"Yes","No"))</f>
        <v>Yes</v>
      </c>
      <c r="T192" s="66" t="n">
        <f aca="false">IF(D192="","",ROUND(SQRT(((D192+G192)*O192/100)^2+(J192*(D192+G192)*0.05273)^2),0))</f>
        <v>54</v>
      </c>
      <c r="U192" s="32"/>
    </row>
    <row r="193" customFormat="false" ht="15" hidden="false" customHeight="false" outlineLevel="0" collapsed="false">
      <c r="A193" s="32" t="s">
        <v>256</v>
      </c>
      <c r="B193" s="32" t="s">
        <v>412</v>
      </c>
      <c r="C193" s="32" t="s">
        <v>414</v>
      </c>
      <c r="D193" s="66" t="n">
        <v>508</v>
      </c>
      <c r="E193" s="66" t="n">
        <v>590</v>
      </c>
      <c r="F193" s="75" t="n">
        <f aca="false">IF(E193="","",D193-E193)</f>
        <v>-82</v>
      </c>
      <c r="G193" s="66" t="n">
        <v>586</v>
      </c>
      <c r="H193" s="66" t="n">
        <v>646</v>
      </c>
      <c r="I193" s="75" t="n">
        <f aca="false">IF(H193="","",G193-H193)</f>
        <v>-60</v>
      </c>
      <c r="J193" s="47" t="n">
        <f aca="false">IF(OR(D193="",D193+G193=0),"",D193/(D193+G193))</f>
        <v>0.464351005484461</v>
      </c>
      <c r="K193" s="47" t="n">
        <f aca="false">IF(E193="","",E193/(E193+H193))</f>
        <v>0.477346278317152</v>
      </c>
      <c r="L193" s="76" t="n">
        <f aca="false">IF(OR(K193="",J193=""),"",(J193-K193)*100)</f>
        <v>-1.29952728326914</v>
      </c>
      <c r="M193" s="36" t="n">
        <v>1.66017416207198</v>
      </c>
      <c r="N193" s="36" t="n">
        <v>1.3257084048539</v>
      </c>
      <c r="O193" s="36" t="n">
        <f aca="false">SQRT(M193^2+N193^2)</f>
        <v>2.12454254443437</v>
      </c>
      <c r="P193" s="47" t="n">
        <f aca="false">IF(J193="","",MAX(0,J193-1.96*O193/100))</f>
        <v>0.422709971613547</v>
      </c>
      <c r="Q193" s="47" t="n">
        <f aca="false">IF(J193="","",MIN(1,J193+1.96*O193/100))</f>
        <v>0.505992039355374</v>
      </c>
      <c r="R193" s="32" t="str">
        <f aca="false">IF(L193="","",IF(ABS(L193)&lt;=O193,"Yes","No"))</f>
        <v>Yes</v>
      </c>
      <c r="S193" s="32" t="str">
        <f aca="false">IF(L193="","",IF(ABS(L193)&lt;=1.96*O193,"Yes","No"))</f>
        <v>Yes</v>
      </c>
      <c r="T193" s="66" t="n">
        <f aca="false">IF(D193="","",ROUND(SQRT(((D193+G193)*O193/100)^2+(J193*(D193+G193)*0.05273)^2),0))</f>
        <v>35</v>
      </c>
      <c r="U193" s="32"/>
    </row>
    <row r="194" customFormat="false" ht="15" hidden="false" customHeight="false" outlineLevel="0" collapsed="false">
      <c r="A194" s="32" t="s">
        <v>256</v>
      </c>
      <c r="B194" s="32" t="s">
        <v>412</v>
      </c>
      <c r="C194" s="32" t="s">
        <v>415</v>
      </c>
      <c r="D194" s="66" t="n">
        <v>422</v>
      </c>
      <c r="E194" s="66" t="n">
        <v>498</v>
      </c>
      <c r="F194" s="75" t="n">
        <f aca="false">IF(E194="","",D194-E194)</f>
        <v>-76</v>
      </c>
      <c r="G194" s="66" t="n">
        <v>459</v>
      </c>
      <c r="H194" s="66" t="n">
        <v>506</v>
      </c>
      <c r="I194" s="75" t="n">
        <f aca="false">IF(H194="","",G194-H194)</f>
        <v>-47</v>
      </c>
      <c r="J194" s="47" t="n">
        <f aca="false">IF(OR(D194="",D194+G194=0),"",D194/(D194+G194))</f>
        <v>0.47900113507378</v>
      </c>
      <c r="K194" s="47" t="n">
        <f aca="false">IF(E194="","",E194/(E194+H194))</f>
        <v>0.49601593625498</v>
      </c>
      <c r="L194" s="76" t="n">
        <f aca="false">IF(OR(K194="",J194=""),"",(J194-K194)*100)</f>
        <v>-1.70148011812003</v>
      </c>
      <c r="M194" s="36" t="n">
        <v>1.66017416207198</v>
      </c>
      <c r="N194" s="36" t="n">
        <v>1.3257084048539</v>
      </c>
      <c r="O194" s="36" t="n">
        <f aca="false">SQRT(M194^2+N194^2)</f>
        <v>2.12454254443437</v>
      </c>
      <c r="P194" s="47" t="n">
        <f aca="false">IF(J194="","",MAX(0,J194-1.96*O194/100))</f>
        <v>0.437360101202866</v>
      </c>
      <c r="Q194" s="47" t="n">
        <f aca="false">IF(J194="","",MIN(1,J194+1.96*O194/100))</f>
        <v>0.520642168944693</v>
      </c>
      <c r="R194" s="32" t="str">
        <f aca="false">IF(L194="","",IF(ABS(L194)&lt;=O194,"Yes","No"))</f>
        <v>Yes</v>
      </c>
      <c r="S194" s="32" t="str">
        <f aca="false">IF(L194="","",IF(ABS(L194)&lt;=1.96*O194,"Yes","No"))</f>
        <v>Yes</v>
      </c>
      <c r="T194" s="66" t="n">
        <f aca="false">IF(D194="","",ROUND(SQRT(((D194+G194)*O194/100)^2+(J194*(D194+G194)*0.05273)^2),0))</f>
        <v>29</v>
      </c>
      <c r="U194" s="32"/>
    </row>
    <row r="195" customFormat="false" ht="15" hidden="false" customHeight="false" outlineLevel="0" collapsed="false">
      <c r="A195" s="32" t="s">
        <v>256</v>
      </c>
      <c r="B195" s="32" t="s">
        <v>412</v>
      </c>
      <c r="C195" s="32" t="s">
        <v>416</v>
      </c>
      <c r="D195" s="66" t="n">
        <v>1167</v>
      </c>
      <c r="E195" s="66" t="n">
        <v>1289</v>
      </c>
      <c r="F195" s="75" t="n">
        <f aca="false">IF(E195="","",D195-E195)</f>
        <v>-122</v>
      </c>
      <c r="G195" s="66" t="n">
        <v>1280</v>
      </c>
      <c r="H195" s="66" t="n">
        <v>1351</v>
      </c>
      <c r="I195" s="75" t="n">
        <f aca="false">IF(H195="","",G195-H195)</f>
        <v>-71</v>
      </c>
      <c r="J195" s="47" t="n">
        <f aca="false">IF(OR(D195="",D195+G195=0),"",D195/(D195+G195))</f>
        <v>0.476910502656314</v>
      </c>
      <c r="K195" s="47" t="n">
        <f aca="false">IF(E195="","",E195/(E195+H195))</f>
        <v>0.488257575757576</v>
      </c>
      <c r="L195" s="76" t="n">
        <f aca="false">IF(OR(K195="",J195=""),"",(J195-K195)*100)</f>
        <v>-1.13470731012619</v>
      </c>
      <c r="M195" s="36" t="n">
        <v>1.66017416207198</v>
      </c>
      <c r="N195" s="36" t="n">
        <v>1.3257084048539</v>
      </c>
      <c r="O195" s="36" t="n">
        <f aca="false">SQRT(M195^2+N195^2)</f>
        <v>2.12454254443437</v>
      </c>
      <c r="P195" s="47" t="n">
        <f aca="false">IF(J195="","",MAX(0,J195-1.96*O195/100))</f>
        <v>0.4352694687854</v>
      </c>
      <c r="Q195" s="47" t="n">
        <f aca="false">IF(J195="","",MIN(1,J195+1.96*O195/100))</f>
        <v>0.518551536527227</v>
      </c>
      <c r="R195" s="32" t="str">
        <f aca="false">IF(L195="","",IF(ABS(L195)&lt;=O195,"Yes","No"))</f>
        <v>Yes</v>
      </c>
      <c r="S195" s="32" t="str">
        <f aca="false">IF(L195="","",IF(ABS(L195)&lt;=1.96*O195,"Yes","No"))</f>
        <v>Yes</v>
      </c>
      <c r="T195" s="66" t="n">
        <f aca="false">IF(D195="","",ROUND(SQRT(((D195+G195)*O195/100)^2+(J195*(D195+G195)*0.05273)^2),0))</f>
        <v>81</v>
      </c>
      <c r="U195" s="32"/>
    </row>
    <row r="196" customFormat="false" ht="15" hidden="false" customHeight="false" outlineLevel="0" collapsed="false">
      <c r="A196" s="32" t="s">
        <v>256</v>
      </c>
      <c r="B196" s="32" t="s">
        <v>412</v>
      </c>
      <c r="C196" s="32" t="s">
        <v>417</v>
      </c>
      <c r="D196" s="66" t="n">
        <v>497</v>
      </c>
      <c r="E196" s="66" t="n">
        <v>559</v>
      </c>
      <c r="F196" s="75" t="n">
        <f aca="false">IF(E196="","",D196-E196)</f>
        <v>-62</v>
      </c>
      <c r="G196" s="66" t="n">
        <v>538</v>
      </c>
      <c r="H196" s="66" t="n">
        <v>520</v>
      </c>
      <c r="I196" s="75" t="n">
        <f aca="false">IF(H196="","",G196-H196)</f>
        <v>18</v>
      </c>
      <c r="J196" s="47" t="n">
        <f aca="false">IF(OR(D196="",D196+G196=0),"",D196/(D196+G196))</f>
        <v>0.480193236714976</v>
      </c>
      <c r="K196" s="47" t="n">
        <f aca="false">IF(E196="","",E196/(E196+H196))</f>
        <v>0.518072289156627</v>
      </c>
      <c r="L196" s="76" t="n">
        <f aca="false">IF(OR(K196="",J196=""),"",(J196-K196)*100)</f>
        <v>-3.78790524416507</v>
      </c>
      <c r="M196" s="36" t="n">
        <v>1.66017416207198</v>
      </c>
      <c r="N196" s="36" t="n">
        <v>1.3257084048539</v>
      </c>
      <c r="O196" s="36" t="n">
        <f aca="false">SQRT(M196^2+N196^2)</f>
        <v>2.12454254443437</v>
      </c>
      <c r="P196" s="47" t="n">
        <f aca="false">IF(J196="","",MAX(0,J196-1.96*O196/100))</f>
        <v>0.438552202844062</v>
      </c>
      <c r="Q196" s="47" t="n">
        <f aca="false">IF(J196="","",MIN(1,J196+1.96*O196/100))</f>
        <v>0.521834270585889</v>
      </c>
      <c r="R196" s="32" t="str">
        <f aca="false">IF(L196="","",IF(ABS(L196)&lt;=O196,"Yes","No"))</f>
        <v>No</v>
      </c>
      <c r="S196" s="32" t="str">
        <f aca="false">IF(L196="","",IF(ABS(L196)&lt;=1.96*O196,"Yes","No"))</f>
        <v>Yes</v>
      </c>
      <c r="T196" s="66" t="n">
        <f aca="false">IF(D196="","",ROUND(SQRT(((D196+G196)*O196/100)^2+(J196*(D196+G196)*0.05273)^2),0))</f>
        <v>34</v>
      </c>
      <c r="U196" s="32"/>
    </row>
    <row r="197" customFormat="false" ht="15" hidden="false" customHeight="false" outlineLevel="0" collapsed="false">
      <c r="A197" s="32" t="s">
        <v>256</v>
      </c>
      <c r="B197" s="32" t="s">
        <v>412</v>
      </c>
      <c r="C197" s="32" t="s">
        <v>418</v>
      </c>
      <c r="D197" s="66" t="n">
        <v>517</v>
      </c>
      <c r="E197" s="66" t="n">
        <v>582</v>
      </c>
      <c r="F197" s="75" t="n">
        <f aca="false">IF(E197="","",D197-E197)</f>
        <v>-65</v>
      </c>
      <c r="G197" s="66" t="n">
        <v>464</v>
      </c>
      <c r="H197" s="66" t="n">
        <v>487</v>
      </c>
      <c r="I197" s="75" t="n">
        <f aca="false">IF(H197="","",G197-H197)</f>
        <v>-23</v>
      </c>
      <c r="J197" s="47" t="n">
        <f aca="false">IF(OR(D197="",D197+G197=0),"",D197/(D197+G197))</f>
        <v>0.527013251783894</v>
      </c>
      <c r="K197" s="47" t="n">
        <f aca="false">IF(E197="","",E197/(E197+H197))</f>
        <v>0.5444340505145</v>
      </c>
      <c r="L197" s="76" t="n">
        <f aca="false">IF(OR(K197="",J197=""),"",(J197-K197)*100)</f>
        <v>-1.74207987306055</v>
      </c>
      <c r="M197" s="36" t="n">
        <v>1.66017416207198</v>
      </c>
      <c r="N197" s="36" t="n">
        <v>1.3257084048539</v>
      </c>
      <c r="O197" s="36" t="n">
        <f aca="false">SQRT(M197^2+N197^2)</f>
        <v>2.12454254443437</v>
      </c>
      <c r="P197" s="47" t="n">
        <f aca="false">IF(J197="","",MAX(0,J197-1.96*O197/100))</f>
        <v>0.48537221791298</v>
      </c>
      <c r="Q197" s="47" t="n">
        <f aca="false">IF(J197="","",MIN(1,J197+1.96*O197/100))</f>
        <v>0.568654285654808</v>
      </c>
      <c r="R197" s="32" t="str">
        <f aca="false">IF(L197="","",IF(ABS(L197)&lt;=O197,"Yes","No"))</f>
        <v>Yes</v>
      </c>
      <c r="S197" s="32" t="str">
        <f aca="false">IF(L197="","",IF(ABS(L197)&lt;=1.96*O197,"Yes","No"))</f>
        <v>Yes</v>
      </c>
      <c r="T197" s="66" t="n">
        <f aca="false">IF(D197="","",ROUND(SQRT(((D197+G197)*O197/100)^2+(J197*(D197+G197)*0.05273)^2),0))</f>
        <v>34</v>
      </c>
      <c r="U197" s="32"/>
    </row>
    <row r="198" customFormat="false" ht="15" hidden="false" customHeight="false" outlineLevel="0" collapsed="false">
      <c r="A198" s="32" t="s">
        <v>256</v>
      </c>
      <c r="B198" s="32" t="s">
        <v>419</v>
      </c>
      <c r="C198" s="32" t="s">
        <v>420</v>
      </c>
      <c r="D198" s="66" t="n">
        <v>165</v>
      </c>
      <c r="E198" s="66" t="n">
        <v>188</v>
      </c>
      <c r="F198" s="75" t="n">
        <f aca="false">IF(E198="","",D198-E198)</f>
        <v>-23</v>
      </c>
      <c r="G198" s="66" t="n">
        <v>355</v>
      </c>
      <c r="H198" s="66" t="n">
        <v>395</v>
      </c>
      <c r="I198" s="75" t="n">
        <f aca="false">IF(H198="","",G198-H198)</f>
        <v>-40</v>
      </c>
      <c r="J198" s="47" t="n">
        <f aca="false">IF(OR(D198="",D198+G198=0),"",D198/(D198+G198))</f>
        <v>0.317307692307692</v>
      </c>
      <c r="K198" s="47" t="n">
        <f aca="false">IF(E198="","",E198/(E198+H198))</f>
        <v>0.322469982847341</v>
      </c>
      <c r="L198" s="76" t="n">
        <f aca="false">IF(OR(K198="",J198=""),"",(J198-K198)*100)</f>
        <v>-0.516229053964906</v>
      </c>
      <c r="M198" s="36" t="n">
        <v>3.01638965753309</v>
      </c>
      <c r="N198" s="36" t="n">
        <v>1.3257084048539</v>
      </c>
      <c r="O198" s="36" t="n">
        <f aca="false">SQRT(M198^2+N198^2)</f>
        <v>3.29486105029831</v>
      </c>
      <c r="P198" s="47" t="n">
        <f aca="false">IF(J198="","",MAX(0,J198-1.96*O198/100))</f>
        <v>0.252728415721845</v>
      </c>
      <c r="Q198" s="47" t="n">
        <f aca="false">IF(J198="","",MIN(1,J198+1.96*O198/100))</f>
        <v>0.381886968893539</v>
      </c>
      <c r="R198" s="32" t="str">
        <f aca="false">IF(L198="","",IF(ABS(L198)&lt;=O198,"Yes","No"))</f>
        <v>Yes</v>
      </c>
      <c r="S198" s="32" t="str">
        <f aca="false">IF(L198="","",IF(ABS(L198)&lt;=1.96*O198,"Yes","No"))</f>
        <v>Yes</v>
      </c>
      <c r="T198" s="66" t="n">
        <f aca="false">IF(D198="","",ROUND(SQRT(((D198+G198)*O198/100)^2+(J198*(D198+G198)*0.08223)^2),0))</f>
        <v>22</v>
      </c>
      <c r="U198" s="32"/>
    </row>
    <row r="199" customFormat="false" ht="15" hidden="false" customHeight="false" outlineLevel="0" collapsed="false">
      <c r="A199" s="32" t="s">
        <v>256</v>
      </c>
      <c r="B199" s="32" t="s">
        <v>419</v>
      </c>
      <c r="C199" s="32" t="s">
        <v>421</v>
      </c>
      <c r="D199" s="66" t="n">
        <v>591</v>
      </c>
      <c r="E199" s="66" t="n">
        <v>697</v>
      </c>
      <c r="F199" s="75" t="n">
        <f aca="false">IF(E199="","",D199-E199)</f>
        <v>-106</v>
      </c>
      <c r="G199" s="66" t="n">
        <v>1114</v>
      </c>
      <c r="H199" s="66" t="n">
        <v>1216</v>
      </c>
      <c r="I199" s="75" t="n">
        <f aca="false">IF(H199="","",G199-H199)</f>
        <v>-102</v>
      </c>
      <c r="J199" s="47" t="n">
        <f aca="false">IF(OR(D199="",D199+G199=0),"",D199/(D199+G199))</f>
        <v>0.346627565982405</v>
      </c>
      <c r="K199" s="47" t="n">
        <f aca="false">IF(E199="","",E199/(E199+H199))</f>
        <v>0.364349189754313</v>
      </c>
      <c r="L199" s="76" t="n">
        <f aca="false">IF(OR(K199="",J199=""),"",(J199-K199)*100)</f>
        <v>-1.77216237719079</v>
      </c>
      <c r="M199" s="36" t="n">
        <v>1.66017416207198</v>
      </c>
      <c r="N199" s="36" t="n">
        <v>1.3257084048539</v>
      </c>
      <c r="O199" s="36" t="n">
        <f aca="false">SQRT(M199^2+N199^2)</f>
        <v>2.12454254443437</v>
      </c>
      <c r="P199" s="47" t="n">
        <f aca="false">IF(J199="","",MAX(0,J199-1.96*O199/100))</f>
        <v>0.304986532111491</v>
      </c>
      <c r="Q199" s="47" t="n">
        <f aca="false">IF(J199="","",MIN(1,J199+1.96*O199/100))</f>
        <v>0.388268599853318</v>
      </c>
      <c r="R199" s="32" t="str">
        <f aca="false">IF(L199="","",IF(ABS(L199)&lt;=O199,"Yes","No"))</f>
        <v>Yes</v>
      </c>
      <c r="S199" s="32" t="str">
        <f aca="false">IF(L199="","",IF(ABS(L199)&lt;=1.96*O199,"Yes","No"))</f>
        <v>Yes</v>
      </c>
      <c r="T199" s="66" t="n">
        <f aca="false">IF(D199="","",ROUND(SQRT(((D199+G199)*O199/100)^2+(J199*(D199+G199)*0.05273)^2),0))</f>
        <v>48</v>
      </c>
      <c r="U199" s="32"/>
    </row>
    <row r="200" customFormat="false" ht="15" hidden="false" customHeight="false" outlineLevel="0" collapsed="false">
      <c r="A200" s="32" t="s">
        <v>256</v>
      </c>
      <c r="B200" s="32" t="s">
        <v>419</v>
      </c>
      <c r="C200" s="32" t="s">
        <v>422</v>
      </c>
      <c r="D200" s="66" t="n">
        <v>136</v>
      </c>
      <c r="E200" s="66" t="n">
        <v>169</v>
      </c>
      <c r="F200" s="75" t="n">
        <f aca="false">IF(E200="","",D200-E200)</f>
        <v>-33</v>
      </c>
      <c r="G200" s="66" t="n">
        <v>293</v>
      </c>
      <c r="H200" s="66" t="n">
        <v>341</v>
      </c>
      <c r="I200" s="75" t="n">
        <f aca="false">IF(H200="","",G200-H200)</f>
        <v>-48</v>
      </c>
      <c r="J200" s="47" t="n">
        <f aca="false">IF(OR(D200="",D200+G200=0),"",D200/(D200+G200))</f>
        <v>0.317016317016317</v>
      </c>
      <c r="K200" s="47" t="n">
        <f aca="false">IF(E200="","",E200/(E200+H200))</f>
        <v>0.331372549019608</v>
      </c>
      <c r="L200" s="76" t="n">
        <f aca="false">IF(OR(K200="",J200=""),"",(J200-K200)*100)</f>
        <v>-1.43562320032908</v>
      </c>
      <c r="M200" s="36" t="n">
        <v>3.01638965753309</v>
      </c>
      <c r="N200" s="36" t="n">
        <v>1.3257084048539</v>
      </c>
      <c r="O200" s="36" t="n">
        <f aca="false">SQRT(M200^2+N200^2)</f>
        <v>3.29486105029831</v>
      </c>
      <c r="P200" s="47" t="n">
        <f aca="false">IF(J200="","",MAX(0,J200-1.96*O200/100))</f>
        <v>0.25243704043047</v>
      </c>
      <c r="Q200" s="47" t="n">
        <f aca="false">IF(J200="","",MIN(1,J200+1.96*O200/100))</f>
        <v>0.381595593602164</v>
      </c>
      <c r="R200" s="32" t="str">
        <f aca="false">IF(L200="","",IF(ABS(L200)&lt;=O200,"Yes","No"))</f>
        <v>Yes</v>
      </c>
      <c r="S200" s="32" t="str">
        <f aca="false">IF(L200="","",IF(ABS(L200)&lt;=1.96*O200,"Yes","No"))</f>
        <v>Yes</v>
      </c>
      <c r="T200" s="66" t="n">
        <f aca="false">IF(D200="","",ROUND(SQRT(((D200+G200)*O200/100)^2+(J200*(D200+G200)*0.08223)^2),0))</f>
        <v>18</v>
      </c>
      <c r="U200" s="32"/>
    </row>
    <row r="201" customFormat="false" ht="15" hidden="false" customHeight="false" outlineLevel="0" collapsed="false">
      <c r="A201" s="32" t="s">
        <v>256</v>
      </c>
      <c r="B201" s="32" t="s">
        <v>423</v>
      </c>
      <c r="C201" s="32" t="s">
        <v>423</v>
      </c>
      <c r="D201" s="66" t="n">
        <v>846</v>
      </c>
      <c r="E201" s="66" t="n">
        <v>981</v>
      </c>
      <c r="F201" s="75" t="n">
        <f aca="false">IF(E201="","",D201-E201)</f>
        <v>-135</v>
      </c>
      <c r="G201" s="66" t="n">
        <v>1683</v>
      </c>
      <c r="H201" s="66" t="n">
        <v>1711</v>
      </c>
      <c r="I201" s="75" t="n">
        <f aca="false">IF(H201="","",G201-H201)</f>
        <v>-28</v>
      </c>
      <c r="J201" s="47" t="n">
        <f aca="false">IF(OR(D201="",D201+G201=0),"",D201/(D201+G201))</f>
        <v>0.334519572953737</v>
      </c>
      <c r="K201" s="47" t="n">
        <f aca="false">IF(E201="","",E201/(E201+H201))</f>
        <v>0.364413075780089</v>
      </c>
      <c r="L201" s="76" t="n">
        <f aca="false">IF(OR(K201="",J201=""),"",(J201-K201)*100)</f>
        <v>-2.98935028263525</v>
      </c>
      <c r="M201" s="36" t="n">
        <v>1.66017416207198</v>
      </c>
      <c r="N201" s="36" t="n">
        <v>1.3257084048539</v>
      </c>
      <c r="O201" s="36" t="n">
        <f aca="false">SQRT(M201^2+N201^2)</f>
        <v>2.12454254443437</v>
      </c>
      <c r="P201" s="47" t="n">
        <f aca="false">IF(J201="","",MAX(0,J201-1.96*O201/100))</f>
        <v>0.292878539082823</v>
      </c>
      <c r="Q201" s="47" t="n">
        <f aca="false">IF(J201="","",MIN(1,J201+1.96*O201/100))</f>
        <v>0.37616060682465</v>
      </c>
      <c r="R201" s="32" t="str">
        <f aca="false">IF(L201="","",IF(ABS(L201)&lt;=O201,"Yes","No"))</f>
        <v>No</v>
      </c>
      <c r="S201" s="32" t="str">
        <f aca="false">IF(L201="","",IF(ABS(L201)&lt;=1.96*O201,"Yes","No"))</f>
        <v>Yes</v>
      </c>
      <c r="T201" s="66" t="n">
        <f aca="false">IF(D201="","",ROUND(SQRT(((D201+G201)*O201/100)^2+(J201*(D201+G201)*0.05273)^2),0))</f>
        <v>70</v>
      </c>
      <c r="U201" s="32"/>
    </row>
    <row r="202" customFormat="false" ht="15" hidden="false" customHeight="false" outlineLevel="0" collapsed="false">
      <c r="A202" s="32" t="s">
        <v>256</v>
      </c>
      <c r="B202" s="32" t="s">
        <v>424</v>
      </c>
      <c r="C202" s="32" t="s">
        <v>425</v>
      </c>
      <c r="D202" s="66" t="n">
        <v>562</v>
      </c>
      <c r="E202" s="66" t="n">
        <v>616</v>
      </c>
      <c r="F202" s="75" t="n">
        <f aca="false">IF(E202="","",D202-E202)</f>
        <v>-54</v>
      </c>
      <c r="G202" s="66" t="n">
        <v>644</v>
      </c>
      <c r="H202" s="66" t="n">
        <v>685</v>
      </c>
      <c r="I202" s="75" t="n">
        <f aca="false">IF(H202="","",G202-H202)</f>
        <v>-41</v>
      </c>
      <c r="J202" s="47" t="n">
        <f aca="false">IF(OR(D202="",D202+G202=0),"",D202/(D202+G202))</f>
        <v>0.466003316749585</v>
      </c>
      <c r="K202" s="47" t="n">
        <f aca="false">IF(E202="","",E202/(E202+H202))</f>
        <v>0.47348193697156</v>
      </c>
      <c r="L202" s="76" t="n">
        <f aca="false">IF(OR(K202="",J202=""),"",(J202-K202)*100)</f>
        <v>-0.747862022197493</v>
      </c>
      <c r="M202" s="36" t="n">
        <v>1.66017416207198</v>
      </c>
      <c r="N202" s="36" t="n">
        <v>1.3257084048539</v>
      </c>
      <c r="O202" s="36" t="n">
        <f aca="false">SQRT(M202^2+N202^2)</f>
        <v>2.12454254443437</v>
      </c>
      <c r="P202" s="47" t="n">
        <f aca="false">IF(J202="","",MAX(0,J202-1.96*O202/100))</f>
        <v>0.424362282878672</v>
      </c>
      <c r="Q202" s="47" t="n">
        <f aca="false">IF(J202="","",MIN(1,J202+1.96*O202/100))</f>
        <v>0.507644350620499</v>
      </c>
      <c r="R202" s="32" t="str">
        <f aca="false">IF(L202="","",IF(ABS(L202)&lt;=O202,"Yes","No"))</f>
        <v>Yes</v>
      </c>
      <c r="S202" s="32" t="str">
        <f aca="false">IF(L202="","",IF(ABS(L202)&lt;=1.96*O202,"Yes","No"))</f>
        <v>Yes</v>
      </c>
      <c r="T202" s="66" t="n">
        <f aca="false">IF(D202="","",ROUND(SQRT(((D202+G202)*O202/100)^2+(J202*(D202+G202)*0.05273)^2),0))</f>
        <v>39</v>
      </c>
      <c r="U202" s="32"/>
    </row>
    <row r="203" customFormat="false" ht="15" hidden="false" customHeight="false" outlineLevel="0" collapsed="false">
      <c r="A203" s="32" t="s">
        <v>256</v>
      </c>
      <c r="B203" s="32" t="s">
        <v>424</v>
      </c>
      <c r="C203" s="32" t="s">
        <v>426</v>
      </c>
      <c r="D203" s="66" t="n">
        <v>398</v>
      </c>
      <c r="E203" s="66" t="n">
        <v>446</v>
      </c>
      <c r="F203" s="75" t="n">
        <f aca="false">IF(E203="","",D203-E203)</f>
        <v>-48</v>
      </c>
      <c r="G203" s="66" t="n">
        <v>431</v>
      </c>
      <c r="H203" s="66" t="n">
        <v>517</v>
      </c>
      <c r="I203" s="75" t="n">
        <f aca="false">IF(H203="","",G203-H203)</f>
        <v>-86</v>
      </c>
      <c r="J203" s="47" t="n">
        <f aca="false">IF(OR(D203="",D203+G203=0),"",D203/(D203+G203))</f>
        <v>0.480096501809409</v>
      </c>
      <c r="K203" s="47" t="n">
        <f aca="false">IF(E203="","",E203/(E203+H203))</f>
        <v>0.463136033229491</v>
      </c>
      <c r="L203" s="76" t="n">
        <f aca="false">IF(OR(K203="",J203=""),"",(J203-K203)*100)</f>
        <v>1.69604685799178</v>
      </c>
      <c r="M203" s="36" t="n">
        <v>1.89580583007288</v>
      </c>
      <c r="N203" s="36" t="n">
        <v>1.3257084048539</v>
      </c>
      <c r="O203" s="36" t="n">
        <f aca="false">SQRT(M203^2+N203^2)</f>
        <v>2.31334876748807</v>
      </c>
      <c r="P203" s="47" t="n">
        <f aca="false">IF(J203="","",MAX(0,J203-1.96*O203/100))</f>
        <v>0.434754865966643</v>
      </c>
      <c r="Q203" s="47" t="n">
        <f aca="false">IF(J203="","",MIN(1,J203+1.96*O203/100))</f>
        <v>0.525438137652175</v>
      </c>
      <c r="R203" s="32" t="str">
        <f aca="false">IF(L203="","",IF(ABS(L203)&lt;=O203,"Yes","No"))</f>
        <v>Yes</v>
      </c>
      <c r="S203" s="32" t="str">
        <f aca="false">IF(L203="","",IF(ABS(L203)&lt;=1.96*O203,"Yes","No"))</f>
        <v>Yes</v>
      </c>
      <c r="T203" s="66" t="n">
        <f aca="false">IF(D203="","",ROUND(SQRT(((D203+G203)*O203/100)^2+(J203*(D203+G203)*0.06778)^2),0))</f>
        <v>33</v>
      </c>
      <c r="U203" s="32"/>
    </row>
    <row r="204" customFormat="false" ht="15" hidden="false" customHeight="false" outlineLevel="0" collapsed="false">
      <c r="A204" s="32" t="s">
        <v>256</v>
      </c>
      <c r="B204" s="32" t="s">
        <v>424</v>
      </c>
      <c r="C204" s="32" t="s">
        <v>427</v>
      </c>
      <c r="D204" s="66" t="n">
        <v>546</v>
      </c>
      <c r="E204" s="66" t="n">
        <v>544</v>
      </c>
      <c r="F204" s="75" t="n">
        <f aca="false">IF(E204="","",D204-E204)</f>
        <v>2</v>
      </c>
      <c r="G204" s="66" t="n">
        <v>357</v>
      </c>
      <c r="H204" s="66" t="n">
        <v>356</v>
      </c>
      <c r="I204" s="75" t="n">
        <f aca="false">IF(H204="","",G204-H204)</f>
        <v>1</v>
      </c>
      <c r="J204" s="47" t="n">
        <f aca="false">IF(OR(D204="",D204+G204=0),"",D204/(D204+G204))</f>
        <v>0.604651162790698</v>
      </c>
      <c r="K204" s="47" t="n">
        <f aca="false">IF(E204="","",E204/(E204+H204))</f>
        <v>0.604444444444445</v>
      </c>
      <c r="L204" s="76" t="n">
        <f aca="false">IF(OR(K204="",J204=""),"",(J204-K204)*100)</f>
        <v>0.0206718346253187</v>
      </c>
      <c r="M204" s="36" t="n">
        <v>1.66017416207198</v>
      </c>
      <c r="N204" s="36" t="n">
        <v>1.3257084048539</v>
      </c>
      <c r="O204" s="36" t="n">
        <f aca="false">SQRT(M204^2+N204^2)</f>
        <v>2.12454254443437</v>
      </c>
      <c r="P204" s="47" t="n">
        <f aca="false">IF(J204="","",MAX(0,J204-1.96*O204/100))</f>
        <v>0.563010128919784</v>
      </c>
      <c r="Q204" s="47" t="n">
        <f aca="false">IF(J204="","",MIN(1,J204+1.96*O204/100))</f>
        <v>0.646292196661611</v>
      </c>
      <c r="R204" s="32" t="str">
        <f aca="false">IF(L204="","",IF(ABS(L204)&lt;=O204,"Yes","No"))</f>
        <v>Yes</v>
      </c>
      <c r="S204" s="32" t="str">
        <f aca="false">IF(L204="","",IF(ABS(L204)&lt;=1.96*O204,"Yes","No"))</f>
        <v>Yes</v>
      </c>
      <c r="T204" s="66" t="n">
        <f aca="false">IF(D204="","",ROUND(SQRT(((D204+G204)*O204/100)^2+(J204*(D204+G204)*0.05273)^2),0))</f>
        <v>35</v>
      </c>
      <c r="U204" s="32"/>
    </row>
    <row r="205" customFormat="false" ht="15" hidden="false" customHeight="false" outlineLevel="0" collapsed="false">
      <c r="A205" s="32" t="s">
        <v>256</v>
      </c>
      <c r="B205" s="32" t="s">
        <v>424</v>
      </c>
      <c r="C205" s="32" t="s">
        <v>428</v>
      </c>
      <c r="D205" s="66" t="n">
        <v>638</v>
      </c>
      <c r="E205" s="66" t="n">
        <v>613</v>
      </c>
      <c r="F205" s="75" t="n">
        <f aca="false">IF(E205="","",D205-E205)</f>
        <v>25</v>
      </c>
      <c r="G205" s="66" t="n">
        <v>348</v>
      </c>
      <c r="H205" s="66" t="n">
        <v>381</v>
      </c>
      <c r="I205" s="75" t="n">
        <f aca="false">IF(H205="","",G205-H205)</f>
        <v>-33</v>
      </c>
      <c r="J205" s="47" t="n">
        <f aca="false">IF(OR(D205="",D205+G205=0),"",D205/(D205+G205))</f>
        <v>0.647058823529412</v>
      </c>
      <c r="K205" s="47" t="n">
        <f aca="false">IF(E205="","",E205/(E205+H205))</f>
        <v>0.616700201207243</v>
      </c>
      <c r="L205" s="76" t="n">
        <f aca="false">IF(OR(K205="",J205=""),"",(J205-K205)*100)</f>
        <v>3.03586223221684</v>
      </c>
      <c r="M205" s="36" t="n">
        <v>1.66017416207198</v>
      </c>
      <c r="N205" s="36" t="n">
        <v>1.3257084048539</v>
      </c>
      <c r="O205" s="36" t="n">
        <f aca="false">SQRT(M205^2+N205^2)</f>
        <v>2.12454254443437</v>
      </c>
      <c r="P205" s="47" t="n">
        <f aca="false">IF(J205="","",MAX(0,J205-1.96*O205/100))</f>
        <v>0.605417789658498</v>
      </c>
      <c r="Q205" s="47" t="n">
        <f aca="false">IF(J205="","",MIN(1,J205+1.96*O205/100))</f>
        <v>0.688699857400325</v>
      </c>
      <c r="R205" s="32" t="str">
        <f aca="false">IF(L205="","",IF(ABS(L205)&lt;=O205,"Yes","No"))</f>
        <v>No</v>
      </c>
      <c r="S205" s="32" t="str">
        <f aca="false">IF(L205="","",IF(ABS(L205)&lt;=1.96*O205,"Yes","No"))</f>
        <v>Yes</v>
      </c>
      <c r="T205" s="66" t="n">
        <f aca="false">IF(D205="","",ROUND(SQRT(((D205+G205)*O205/100)^2+(J205*(D205+G205)*0.05273)^2),0))</f>
        <v>40</v>
      </c>
      <c r="U205" s="32"/>
    </row>
    <row r="206" customFormat="false" ht="15" hidden="false" customHeight="false" outlineLevel="0" collapsed="false">
      <c r="A206" s="32" t="s">
        <v>256</v>
      </c>
      <c r="B206" s="32" t="s">
        <v>424</v>
      </c>
      <c r="C206" s="32" t="s">
        <v>429</v>
      </c>
      <c r="D206" s="66" t="n">
        <v>224</v>
      </c>
      <c r="E206" s="66" t="n">
        <v>219</v>
      </c>
      <c r="F206" s="75" t="n">
        <f aca="false">IF(E206="","",D206-E206)</f>
        <v>5</v>
      </c>
      <c r="G206" s="66" t="n">
        <v>174</v>
      </c>
      <c r="H206" s="66" t="n">
        <v>164</v>
      </c>
      <c r="I206" s="75" t="n">
        <f aca="false">IF(H206="","",G206-H206)</f>
        <v>10</v>
      </c>
      <c r="J206" s="47" t="n">
        <f aca="false">IF(OR(D206="",D206+G206=0),"",D206/(D206+G206))</f>
        <v>0.562814070351759</v>
      </c>
      <c r="K206" s="47" t="n">
        <f aca="false">IF(E206="","",E206/(E206+H206))</f>
        <v>0.571801566579634</v>
      </c>
      <c r="L206" s="76" t="n">
        <f aca="false">IF(OR(K206="",J206=""),"",(J206-K206)*100)</f>
        <v>-0.898749622787565</v>
      </c>
      <c r="M206" s="36" t="n">
        <v>3.01638965753309</v>
      </c>
      <c r="N206" s="36" t="n">
        <v>1.3257084048539</v>
      </c>
      <c r="O206" s="36" t="n">
        <f aca="false">SQRT(M206^2+N206^2)</f>
        <v>3.29486105029831</v>
      </c>
      <c r="P206" s="47" t="n">
        <f aca="false">IF(J206="","",MAX(0,J206-1.96*O206/100))</f>
        <v>0.498234793765912</v>
      </c>
      <c r="Q206" s="47" t="n">
        <f aca="false">IF(J206="","",MIN(1,J206+1.96*O206/100))</f>
        <v>0.627393346937606</v>
      </c>
      <c r="R206" s="32" t="str">
        <f aca="false">IF(L206="","",IF(ABS(L206)&lt;=O206,"Yes","No"))</f>
        <v>Yes</v>
      </c>
      <c r="S206" s="32" t="str">
        <f aca="false">IF(L206="","",IF(ABS(L206)&lt;=1.96*O206,"Yes","No"))</f>
        <v>Yes</v>
      </c>
      <c r="T206" s="66" t="n">
        <f aca="false">IF(D206="","",ROUND(SQRT(((D206+G206)*O206/100)^2+(J206*(D206+G206)*0.08223)^2),0))</f>
        <v>23</v>
      </c>
      <c r="U206" s="32"/>
    </row>
    <row r="207" customFormat="false" ht="15" hidden="false" customHeight="false" outlineLevel="0" collapsed="false">
      <c r="A207" s="32" t="s">
        <v>256</v>
      </c>
      <c r="B207" s="32" t="s">
        <v>424</v>
      </c>
      <c r="C207" s="32" t="s">
        <v>430</v>
      </c>
      <c r="D207" s="66" t="n">
        <v>369</v>
      </c>
      <c r="E207" s="66" t="n">
        <v>356</v>
      </c>
      <c r="F207" s="75" t="n">
        <f aca="false">IF(E207="","",D207-E207)</f>
        <v>13</v>
      </c>
      <c r="G207" s="66" t="n">
        <v>166</v>
      </c>
      <c r="H207" s="66" t="n">
        <v>169</v>
      </c>
      <c r="I207" s="75" t="n">
        <f aca="false">IF(H207="","",G207-H207)</f>
        <v>-3</v>
      </c>
      <c r="J207" s="47" t="n">
        <f aca="false">IF(OR(D207="",D207+G207=0),"",D207/(D207+G207))</f>
        <v>0.689719626168224</v>
      </c>
      <c r="K207" s="47" t="n">
        <f aca="false">IF(E207="","",E207/(E207+H207))</f>
        <v>0.678095238095238</v>
      </c>
      <c r="L207" s="76" t="n">
        <f aca="false">IF(OR(K207="",J207=""),"",(J207-K207)*100)</f>
        <v>1.16243880729863</v>
      </c>
      <c r="M207" s="36" t="n">
        <v>1.89580583007288</v>
      </c>
      <c r="N207" s="36" t="n">
        <v>1.3257084048539</v>
      </c>
      <c r="O207" s="36" t="n">
        <f aca="false">SQRT(M207^2+N207^2)</f>
        <v>2.31334876748807</v>
      </c>
      <c r="P207" s="47" t="n">
        <f aca="false">IF(J207="","",MAX(0,J207-1.96*O207/100))</f>
        <v>0.644377990325458</v>
      </c>
      <c r="Q207" s="47" t="n">
        <f aca="false">IF(J207="","",MIN(1,J207+1.96*O207/100))</f>
        <v>0.735061262010991</v>
      </c>
      <c r="R207" s="32" t="str">
        <f aca="false">IF(L207="","",IF(ABS(L207)&lt;=O207,"Yes","No"))</f>
        <v>Yes</v>
      </c>
      <c r="S207" s="32" t="str">
        <f aca="false">IF(L207="","",IF(ABS(L207)&lt;=1.96*O207,"Yes","No"))</f>
        <v>Yes</v>
      </c>
      <c r="T207" s="66" t="n">
        <f aca="false">IF(D207="","",ROUND(SQRT(((D207+G207)*O207/100)^2+(J207*(D207+G207)*0.06778)^2),0))</f>
        <v>28</v>
      </c>
      <c r="U207" s="32"/>
    </row>
    <row r="208" customFormat="false" ht="15" hidden="false" customHeight="false" outlineLevel="0" collapsed="false">
      <c r="A208" s="32" t="s">
        <v>256</v>
      </c>
      <c r="B208" s="32" t="s">
        <v>424</v>
      </c>
      <c r="C208" s="32" t="s">
        <v>431</v>
      </c>
      <c r="D208" s="66" t="n">
        <v>368</v>
      </c>
      <c r="E208" s="66" t="n">
        <v>392</v>
      </c>
      <c r="F208" s="75" t="n">
        <f aca="false">IF(E208="","",D208-E208)</f>
        <v>-24</v>
      </c>
      <c r="G208" s="66" t="n">
        <v>293</v>
      </c>
      <c r="H208" s="66" t="n">
        <v>296</v>
      </c>
      <c r="I208" s="75" t="n">
        <f aca="false">IF(H208="","",G208-H208)</f>
        <v>-3</v>
      </c>
      <c r="J208" s="47" t="n">
        <f aca="false">IF(OR(D208="",D208+G208=0),"",D208/(D208+G208))</f>
        <v>0.556732223903177</v>
      </c>
      <c r="K208" s="47" t="n">
        <f aca="false">IF(E208="","",E208/(E208+H208))</f>
        <v>0.569767441860465</v>
      </c>
      <c r="L208" s="76" t="n">
        <f aca="false">IF(OR(K208="",J208=""),"",(J208-K208)*100)</f>
        <v>-1.30352179572881</v>
      </c>
      <c r="M208" s="36" t="n">
        <v>1.89580583007288</v>
      </c>
      <c r="N208" s="36" t="n">
        <v>1.3257084048539</v>
      </c>
      <c r="O208" s="36" t="n">
        <f aca="false">SQRT(M208^2+N208^2)</f>
        <v>2.31334876748807</v>
      </c>
      <c r="P208" s="47" t="n">
        <f aca="false">IF(J208="","",MAX(0,J208-1.96*O208/100))</f>
        <v>0.511390588060411</v>
      </c>
      <c r="Q208" s="47" t="n">
        <f aca="false">IF(J208="","",MIN(1,J208+1.96*O208/100))</f>
        <v>0.602073859745943</v>
      </c>
      <c r="R208" s="32" t="str">
        <f aca="false">IF(L208="","",IF(ABS(L208)&lt;=O208,"Yes","No"))</f>
        <v>Yes</v>
      </c>
      <c r="S208" s="32" t="str">
        <f aca="false">IF(L208="","",IF(ABS(L208)&lt;=1.96*O208,"Yes","No"))</f>
        <v>Yes</v>
      </c>
      <c r="T208" s="66" t="n">
        <f aca="false">IF(D208="","",ROUND(SQRT(((D208+G208)*O208/100)^2+(J208*(D208+G208)*0.06778)^2),0))</f>
        <v>29</v>
      </c>
      <c r="U208" s="32"/>
    </row>
    <row r="209" customFormat="false" ht="15" hidden="false" customHeight="false" outlineLevel="0" collapsed="false">
      <c r="A209" s="32" t="s">
        <v>256</v>
      </c>
      <c r="B209" s="32" t="s">
        <v>424</v>
      </c>
      <c r="C209" s="32" t="s">
        <v>432</v>
      </c>
      <c r="D209" s="66" t="n">
        <v>206</v>
      </c>
      <c r="E209" s="66" t="n">
        <v>212</v>
      </c>
      <c r="F209" s="75" t="n">
        <f aca="false">IF(E209="","",D209-E209)</f>
        <v>-6</v>
      </c>
      <c r="G209" s="66" t="n">
        <v>204</v>
      </c>
      <c r="H209" s="66" t="n">
        <v>217</v>
      </c>
      <c r="I209" s="75" t="n">
        <f aca="false">IF(H209="","",G209-H209)</f>
        <v>-13</v>
      </c>
      <c r="J209" s="47" t="n">
        <f aca="false">IF(OR(D209="",D209+G209=0),"",D209/(D209+G209))</f>
        <v>0.502439024390244</v>
      </c>
      <c r="K209" s="47" t="n">
        <f aca="false">IF(E209="","",E209/(E209+H209))</f>
        <v>0.494172494172494</v>
      </c>
      <c r="L209" s="76" t="n">
        <f aca="false">IF(OR(K209="",J209=""),"",(J209-K209)*100)</f>
        <v>0.826653021774976</v>
      </c>
      <c r="M209" s="36" t="n">
        <v>3.01638965753309</v>
      </c>
      <c r="N209" s="36" t="n">
        <v>1.3257084048539</v>
      </c>
      <c r="O209" s="36" t="n">
        <f aca="false">SQRT(M209^2+N209^2)</f>
        <v>3.29486105029831</v>
      </c>
      <c r="P209" s="47" t="n">
        <f aca="false">IF(J209="","",MAX(0,J209-1.96*O209/100))</f>
        <v>0.437859747804397</v>
      </c>
      <c r="Q209" s="47" t="n">
        <f aca="false">IF(J209="","",MIN(1,J209+1.96*O209/100))</f>
        <v>0.567018300976091</v>
      </c>
      <c r="R209" s="32" t="str">
        <f aca="false">IF(L209="","",IF(ABS(L209)&lt;=O209,"Yes","No"))</f>
        <v>Yes</v>
      </c>
      <c r="S209" s="32" t="str">
        <f aca="false">IF(L209="","",IF(ABS(L209)&lt;=1.96*O209,"Yes","No"))</f>
        <v>Yes</v>
      </c>
      <c r="T209" s="66" t="n">
        <f aca="false">IF(D209="","",ROUND(SQRT(((D209+G209)*O209/100)^2+(J209*(D209+G209)*0.08223)^2),0))</f>
        <v>22</v>
      </c>
      <c r="U209" s="32"/>
    </row>
    <row r="210" customFormat="false" ht="15" hidden="false" customHeight="false" outlineLevel="0" collapsed="false">
      <c r="A210" s="32" t="s">
        <v>256</v>
      </c>
      <c r="B210" s="32" t="s">
        <v>424</v>
      </c>
      <c r="C210" s="32" t="s">
        <v>433</v>
      </c>
      <c r="D210" s="66" t="n">
        <v>403</v>
      </c>
      <c r="E210" s="66" t="n">
        <v>399</v>
      </c>
      <c r="F210" s="75" t="n">
        <f aca="false">IF(E210="","",D210-E210)</f>
        <v>4</v>
      </c>
      <c r="G210" s="66" t="n">
        <v>319</v>
      </c>
      <c r="H210" s="66" t="n">
        <v>329</v>
      </c>
      <c r="I210" s="75" t="n">
        <f aca="false">IF(H210="","",G210-H210)</f>
        <v>-10</v>
      </c>
      <c r="J210" s="47" t="n">
        <f aca="false">IF(OR(D210="",D210+G210=0),"",D210/(D210+G210))</f>
        <v>0.558171745152355</v>
      </c>
      <c r="K210" s="47" t="n">
        <f aca="false">IF(E210="","",E210/(E210+H210))</f>
        <v>0.548076923076923</v>
      </c>
      <c r="L210" s="76" t="n">
        <f aca="false">IF(OR(K210="",J210=""),"",(J210-K210)*100)</f>
        <v>1.00948220754314</v>
      </c>
      <c r="M210" s="36" t="n">
        <v>1.89580583007288</v>
      </c>
      <c r="N210" s="36" t="n">
        <v>1.3257084048539</v>
      </c>
      <c r="O210" s="36" t="n">
        <f aca="false">SQRT(M210^2+N210^2)</f>
        <v>2.31334876748807</v>
      </c>
      <c r="P210" s="47" t="n">
        <f aca="false">IF(J210="","",MAX(0,J210-1.96*O210/100))</f>
        <v>0.512830109309588</v>
      </c>
      <c r="Q210" s="47" t="n">
        <f aca="false">IF(J210="","",MIN(1,J210+1.96*O210/100))</f>
        <v>0.603513380995121</v>
      </c>
      <c r="R210" s="32" t="str">
        <f aca="false">IF(L210="","",IF(ABS(L210)&lt;=O210,"Yes","No"))</f>
        <v>Yes</v>
      </c>
      <c r="S210" s="32" t="str">
        <f aca="false">IF(L210="","",IF(ABS(L210)&lt;=1.96*O210,"Yes","No"))</f>
        <v>Yes</v>
      </c>
      <c r="T210" s="66" t="n">
        <f aca="false">IF(D210="","",ROUND(SQRT(((D210+G210)*O210/100)^2+(J210*(D210+G210)*0.06778)^2),0))</f>
        <v>32</v>
      </c>
      <c r="U210" s="32"/>
    </row>
    <row r="211" customFormat="false" ht="15" hidden="false" customHeight="false" outlineLevel="0" collapsed="false">
      <c r="A211" s="32" t="s">
        <v>256</v>
      </c>
      <c r="B211" s="32" t="s">
        <v>424</v>
      </c>
      <c r="C211" s="32" t="s">
        <v>434</v>
      </c>
      <c r="D211" s="66" t="n">
        <v>612</v>
      </c>
      <c r="E211" s="66" t="n">
        <v>664</v>
      </c>
      <c r="F211" s="75" t="n">
        <f aca="false">IF(E211="","",D211-E211)</f>
        <v>-52</v>
      </c>
      <c r="G211" s="66" t="n">
        <v>674</v>
      </c>
      <c r="H211" s="66" t="n">
        <v>709</v>
      </c>
      <c r="I211" s="75" t="n">
        <f aca="false">IF(H211="","",G211-H211)</f>
        <v>-35</v>
      </c>
      <c r="J211" s="47" t="n">
        <f aca="false">IF(OR(D211="",D211+G211=0),"",D211/(D211+G211))</f>
        <v>0.475894245723173</v>
      </c>
      <c r="K211" s="47" t="n">
        <f aca="false">IF(E211="","",E211/(E211+H211))</f>
        <v>0.483612527312454</v>
      </c>
      <c r="L211" s="76" t="n">
        <f aca="false">IF(OR(K211="",J211=""),"",(J211-K211)*100)</f>
        <v>-0.771828158928184</v>
      </c>
      <c r="M211" s="36" t="n">
        <v>1.66017416207198</v>
      </c>
      <c r="N211" s="36" t="n">
        <v>1.3257084048539</v>
      </c>
      <c r="O211" s="36" t="n">
        <f aca="false">SQRT(M211^2+N211^2)</f>
        <v>2.12454254443437</v>
      </c>
      <c r="P211" s="47" t="n">
        <f aca="false">IF(J211="","",MAX(0,J211-1.96*O211/100))</f>
        <v>0.434253211852259</v>
      </c>
      <c r="Q211" s="47" t="n">
        <f aca="false">IF(J211="","",MIN(1,J211+1.96*O211/100))</f>
        <v>0.517535279594086</v>
      </c>
      <c r="R211" s="32" t="str">
        <f aca="false">IF(L211="","",IF(ABS(L211)&lt;=O211,"Yes","No"))</f>
        <v>Yes</v>
      </c>
      <c r="S211" s="32" t="str">
        <f aca="false">IF(L211="","",IF(ABS(L211)&lt;=1.96*O211,"Yes","No"))</f>
        <v>Yes</v>
      </c>
      <c r="T211" s="66" t="n">
        <f aca="false">IF(D211="","",ROUND(SQRT(((D211+G211)*O211/100)^2+(J211*(D211+G211)*0.05273)^2),0))</f>
        <v>42</v>
      </c>
      <c r="U211" s="32"/>
    </row>
    <row r="212" customFormat="false" ht="15" hidden="false" customHeight="false" outlineLevel="0" collapsed="false">
      <c r="A212" s="32" t="s">
        <v>256</v>
      </c>
      <c r="B212" s="32" t="s">
        <v>424</v>
      </c>
      <c r="C212" s="32" t="s">
        <v>435</v>
      </c>
      <c r="D212" s="66" t="n">
        <v>509</v>
      </c>
      <c r="E212" s="66" t="n">
        <v>577</v>
      </c>
      <c r="F212" s="75" t="n">
        <f aca="false">IF(E212="","",D212-E212)</f>
        <v>-68</v>
      </c>
      <c r="G212" s="66" t="n">
        <v>517</v>
      </c>
      <c r="H212" s="66" t="n">
        <v>567</v>
      </c>
      <c r="I212" s="75" t="n">
        <f aca="false">IF(H212="","",G212-H212)</f>
        <v>-50</v>
      </c>
      <c r="J212" s="47" t="n">
        <f aca="false">IF(OR(D212="",D212+G212=0),"",D212/(D212+G212))</f>
        <v>0.496101364522417</v>
      </c>
      <c r="K212" s="47" t="n">
        <f aca="false">IF(E212="","",E212/(E212+H212))</f>
        <v>0.504370629370629</v>
      </c>
      <c r="L212" s="76" t="n">
        <f aca="false">IF(OR(K212="",J212=""),"",(J212-K212)*100)</f>
        <v>-0.826926484821222</v>
      </c>
      <c r="M212" s="36" t="n">
        <v>1.66017416207198</v>
      </c>
      <c r="N212" s="36" t="n">
        <v>1.3257084048539</v>
      </c>
      <c r="O212" s="36" t="n">
        <f aca="false">SQRT(M212^2+N212^2)</f>
        <v>2.12454254443437</v>
      </c>
      <c r="P212" s="47" t="n">
        <f aca="false">IF(J212="","",MAX(0,J212-1.96*O212/100))</f>
        <v>0.454460330651504</v>
      </c>
      <c r="Q212" s="47" t="n">
        <f aca="false">IF(J212="","",MIN(1,J212+1.96*O212/100))</f>
        <v>0.537742398393331</v>
      </c>
      <c r="R212" s="32" t="str">
        <f aca="false">IF(L212="","",IF(ABS(L212)&lt;=O212,"Yes","No"))</f>
        <v>Yes</v>
      </c>
      <c r="S212" s="32" t="str">
        <f aca="false">IF(L212="","",IF(ABS(L212)&lt;=1.96*O212,"Yes","No"))</f>
        <v>Yes</v>
      </c>
      <c r="T212" s="66" t="n">
        <f aca="false">IF(D212="","",ROUND(SQRT(((D212+G212)*O212/100)^2+(J212*(D212+G212)*0.05273)^2),0))</f>
        <v>35</v>
      </c>
      <c r="U212" s="32"/>
    </row>
    <row r="213" customFormat="false" ht="15" hidden="false" customHeight="false" outlineLevel="0" collapsed="false">
      <c r="A213" s="32" t="s">
        <v>256</v>
      </c>
      <c r="B213" s="32" t="s">
        <v>424</v>
      </c>
      <c r="C213" s="32" t="s">
        <v>436</v>
      </c>
      <c r="D213" s="66" t="n">
        <v>481</v>
      </c>
      <c r="E213" s="66" t="n">
        <v>470</v>
      </c>
      <c r="F213" s="75" t="n">
        <f aca="false">IF(E213="","",D213-E213)</f>
        <v>11</v>
      </c>
      <c r="G213" s="66" t="n">
        <v>423</v>
      </c>
      <c r="H213" s="66" t="n">
        <v>394</v>
      </c>
      <c r="I213" s="75" t="n">
        <f aca="false">IF(H213="","",G213-H213)</f>
        <v>29</v>
      </c>
      <c r="J213" s="47" t="n">
        <f aca="false">IF(OR(D213="",D213+G213=0),"",D213/(D213+G213))</f>
        <v>0.532079646017699</v>
      </c>
      <c r="K213" s="47" t="n">
        <f aca="false">IF(E213="","",E213/(E213+H213))</f>
        <v>0.543981481481482</v>
      </c>
      <c r="L213" s="76" t="n">
        <f aca="false">IF(OR(K213="",J213=""),"",(J213-K213)*100)</f>
        <v>-1.19018354637824</v>
      </c>
      <c r="M213" s="36" t="n">
        <v>1.66017416207198</v>
      </c>
      <c r="N213" s="36" t="n">
        <v>1.3257084048539</v>
      </c>
      <c r="O213" s="36" t="n">
        <f aca="false">SQRT(M213^2+N213^2)</f>
        <v>2.12454254443437</v>
      </c>
      <c r="P213" s="47" t="n">
        <f aca="false">IF(J213="","",MAX(0,J213-1.96*O213/100))</f>
        <v>0.490438612146785</v>
      </c>
      <c r="Q213" s="47" t="n">
        <f aca="false">IF(J213="","",MIN(1,J213+1.96*O213/100))</f>
        <v>0.573720679888613</v>
      </c>
      <c r="R213" s="32" t="str">
        <f aca="false">IF(L213="","",IF(ABS(L213)&lt;=O213,"Yes","No"))</f>
        <v>Yes</v>
      </c>
      <c r="S213" s="32" t="str">
        <f aca="false">IF(L213="","",IF(ABS(L213)&lt;=1.96*O213,"Yes","No"))</f>
        <v>Yes</v>
      </c>
      <c r="T213" s="66" t="n">
        <f aca="false">IF(D213="","",ROUND(SQRT(((D213+G213)*O213/100)^2+(J213*(D213+G213)*0.05273)^2),0))</f>
        <v>32</v>
      </c>
      <c r="U213" s="32"/>
    </row>
    <row r="214" customFormat="false" ht="15" hidden="false" customHeight="false" outlineLevel="0" collapsed="false">
      <c r="A214" s="32" t="s">
        <v>437</v>
      </c>
      <c r="B214" s="32" t="s">
        <v>438</v>
      </c>
      <c r="C214" s="32" t="s">
        <v>439</v>
      </c>
      <c r="D214" s="66" t="n">
        <v>350</v>
      </c>
      <c r="E214" s="66" t="n">
        <v>361</v>
      </c>
      <c r="F214" s="75" t="n">
        <f aca="false">IF(E214="","",D214-E214)</f>
        <v>-11</v>
      </c>
      <c r="G214" s="66" t="n">
        <v>698</v>
      </c>
      <c r="H214" s="66" t="n">
        <v>824</v>
      </c>
      <c r="I214" s="75" t="n">
        <f aca="false">IF(H214="","",G214-H214)</f>
        <v>-126</v>
      </c>
      <c r="J214" s="47" t="n">
        <f aca="false">IF(OR(D214="",D214+G214=0),"",D214/(D214+G214))</f>
        <v>0.333969465648855</v>
      </c>
      <c r="K214" s="47" t="n">
        <f aca="false">IF(E214="","",E214/(E214+H214))</f>
        <v>0.30464135021097</v>
      </c>
      <c r="L214" s="76" t="n">
        <f aca="false">IF(OR(K214="",J214=""),"",(J214-K214)*100)</f>
        <v>2.93281154378845</v>
      </c>
      <c r="M214" s="36" t="n">
        <v>1.66017416207198</v>
      </c>
      <c r="N214" s="36" t="n">
        <v>1.3257084048539</v>
      </c>
      <c r="O214" s="36" t="n">
        <f aca="false">SQRT(M214^2+N214^2)</f>
        <v>2.12454254443437</v>
      </c>
      <c r="P214" s="47" t="n">
        <f aca="false">IF(J214="","",MAX(0,J214-1.96*O214/100))</f>
        <v>0.292328431777941</v>
      </c>
      <c r="Q214" s="47" t="n">
        <f aca="false">IF(J214="","",MIN(1,J214+1.96*O214/100))</f>
        <v>0.375610499519769</v>
      </c>
      <c r="R214" s="32" t="str">
        <f aca="false">IF(L214="","",IF(ABS(L214)&lt;=O214,"Yes","No"))</f>
        <v>No</v>
      </c>
      <c r="S214" s="32" t="str">
        <f aca="false">IF(L214="","",IF(ABS(L214)&lt;=1.96*O214,"Yes","No"))</f>
        <v>Yes</v>
      </c>
      <c r="T214" s="66" t="n">
        <f aca="false">IF(D214="","",ROUND(SQRT(((D214+G214)*O214/100)^2+(J214*(D214+G214)*0.05273)^2),0))</f>
        <v>29</v>
      </c>
      <c r="U214" s="32"/>
    </row>
    <row r="215" customFormat="false" ht="15" hidden="false" customHeight="false" outlineLevel="0" collapsed="false">
      <c r="A215" s="32" t="s">
        <v>437</v>
      </c>
      <c r="B215" s="32" t="s">
        <v>440</v>
      </c>
      <c r="C215" s="32" t="s">
        <v>441</v>
      </c>
      <c r="D215" s="66" t="n">
        <v>1078</v>
      </c>
      <c r="E215" s="66" t="n">
        <v>1021</v>
      </c>
      <c r="F215" s="75" t="n">
        <f aca="false">IF(E215="","",D215-E215)</f>
        <v>57</v>
      </c>
      <c r="G215" s="66" t="n">
        <v>1710</v>
      </c>
      <c r="H215" s="66" t="n">
        <v>1984</v>
      </c>
      <c r="I215" s="75" t="n">
        <f aca="false">IF(H215="","",G215-H215)</f>
        <v>-274</v>
      </c>
      <c r="J215" s="47" t="n">
        <f aca="false">IF(OR(D215="",D215+G215=0),"",D215/(D215+G215))</f>
        <v>0.386657101865136</v>
      </c>
      <c r="K215" s="47" t="n">
        <f aca="false">IF(E215="","",E215/(E215+H215))</f>
        <v>0.339767054908486</v>
      </c>
      <c r="L215" s="76" t="n">
        <f aca="false">IF(OR(K215="",J215=""),"",(J215-K215)*100)</f>
        <v>4.68900469566504</v>
      </c>
      <c r="M215" s="36" t="n">
        <v>1.66017416207198</v>
      </c>
      <c r="N215" s="36" t="n">
        <v>1.3257084048539</v>
      </c>
      <c r="O215" s="36" t="n">
        <f aca="false">SQRT(M215^2+N215^2)</f>
        <v>2.12454254443437</v>
      </c>
      <c r="P215" s="47" t="n">
        <f aca="false">IF(J215="","",MAX(0,J215-1.96*O215/100))</f>
        <v>0.345016067994223</v>
      </c>
      <c r="Q215" s="47" t="n">
        <f aca="false">IF(J215="","",MIN(1,J215+1.96*O215/100))</f>
        <v>0.42829813573605</v>
      </c>
      <c r="R215" s="32" t="str">
        <f aca="false">IF(L215="","",IF(ABS(L215)&lt;=O215,"Yes","No"))</f>
        <v>No</v>
      </c>
      <c r="S215" s="32" t="str">
        <f aca="false">IF(L215="","",IF(ABS(L215)&lt;=1.96*O215,"Yes","No"))</f>
        <v>No</v>
      </c>
      <c r="T215" s="66" t="n">
        <f aca="false">IF(D215="","",ROUND(SQRT(((D215+G215)*O215/100)^2+(J215*(D215+G215)*0.05273)^2),0))</f>
        <v>82</v>
      </c>
      <c r="U215" s="32"/>
    </row>
    <row r="216" customFormat="false" ht="15" hidden="false" customHeight="false" outlineLevel="0" collapsed="false">
      <c r="A216" s="32" t="s">
        <v>437</v>
      </c>
      <c r="B216" s="32" t="s">
        <v>442</v>
      </c>
      <c r="C216" s="32" t="s">
        <v>443</v>
      </c>
      <c r="D216" s="66" t="n">
        <v>356</v>
      </c>
      <c r="E216" s="66" t="n">
        <v>380</v>
      </c>
      <c r="F216" s="75" t="n">
        <f aca="false">IF(E216="","",D216-E216)</f>
        <v>-24</v>
      </c>
      <c r="G216" s="66" t="n">
        <v>534</v>
      </c>
      <c r="H216" s="66" t="n">
        <v>732</v>
      </c>
      <c r="I216" s="75" t="n">
        <f aca="false">IF(H216="","",G216-H216)</f>
        <v>-198</v>
      </c>
      <c r="J216" s="47" t="n">
        <f aca="false">IF(OR(D216="",D216+G216=0),"",D216/(D216+G216))</f>
        <v>0.4</v>
      </c>
      <c r="K216" s="47" t="n">
        <f aca="false">IF(E216="","",E216/(E216+H216))</f>
        <v>0.341726618705036</v>
      </c>
      <c r="L216" s="76" t="n">
        <f aca="false">IF(OR(K216="",J216=""),"",(J216-K216)*100)</f>
        <v>5.82733812949641</v>
      </c>
      <c r="M216" s="36" t="n">
        <v>1.66017416207198</v>
      </c>
      <c r="N216" s="36" t="n">
        <v>1.3257084048539</v>
      </c>
      <c r="O216" s="36" t="n">
        <f aca="false">SQRT(M216^2+N216^2)</f>
        <v>2.12454254443437</v>
      </c>
      <c r="P216" s="47" t="n">
        <f aca="false">IF(J216="","",MAX(0,J216-1.96*O216/100))</f>
        <v>0.358358966129086</v>
      </c>
      <c r="Q216" s="47" t="n">
        <f aca="false">IF(J216="","",MIN(1,J216+1.96*O216/100))</f>
        <v>0.441641033870914</v>
      </c>
      <c r="R216" s="32" t="str">
        <f aca="false">IF(L216="","",IF(ABS(L216)&lt;=O216,"Yes","No"))</f>
        <v>No</v>
      </c>
      <c r="S216" s="32" t="str">
        <f aca="false">IF(L216="","",IF(ABS(L216)&lt;=1.96*O216,"Yes","No"))</f>
        <v>No</v>
      </c>
      <c r="T216" s="66" t="n">
        <f aca="false">IF(D216="","",ROUND(SQRT(((D216+G216)*O216/100)^2+(J216*(D216+G216)*0.05273)^2),0))</f>
        <v>27</v>
      </c>
      <c r="U216" s="32"/>
    </row>
    <row r="217" customFormat="false" ht="15" hidden="false" customHeight="false" outlineLevel="0" collapsed="false">
      <c r="A217" s="32" t="s">
        <v>444</v>
      </c>
      <c r="B217" s="32" t="s">
        <v>445</v>
      </c>
      <c r="C217" s="32" t="s">
        <v>446</v>
      </c>
      <c r="D217" s="66" t="n">
        <v>224</v>
      </c>
      <c r="E217" s="66" t="n">
        <v>526</v>
      </c>
      <c r="F217" s="75" t="n">
        <f aca="false">IF(E217="","",D217-E217)</f>
        <v>-302</v>
      </c>
      <c r="G217" s="66" t="n">
        <v>323</v>
      </c>
      <c r="H217" s="66" t="n">
        <v>747</v>
      </c>
      <c r="I217" s="75" t="n">
        <f aca="false">IF(H217="","",G217-H217)</f>
        <v>-424</v>
      </c>
      <c r="J217" s="47" t="n">
        <f aca="false">IF(OR(D217="",D217+G217=0),"",D217/(D217+G217))</f>
        <v>0.409506398537477</v>
      </c>
      <c r="K217" s="47" t="n">
        <f aca="false">IF(E217="","",E217/(E217+H217))</f>
        <v>0.413197172034564</v>
      </c>
      <c r="L217" s="76" t="n">
        <f aca="false">IF(OR(K217="",J217=""),"",(J217-K217)*100)</f>
        <v>-0.369077349708685</v>
      </c>
      <c r="M217" s="36" t="n">
        <v>1.89580583007288</v>
      </c>
      <c r="N217" s="36" t="n">
        <v>1.3257084048539</v>
      </c>
      <c r="O217" s="36" t="n">
        <f aca="false">SQRT(M217^2+N217^2)</f>
        <v>2.31334876748807</v>
      </c>
      <c r="P217" s="47" t="n">
        <f aca="false">IF(J217="","",MAX(0,J217-1.96*O217/100))</f>
        <v>0.364164762694711</v>
      </c>
      <c r="Q217" s="47" t="n">
        <f aca="false">IF(J217="","",MIN(1,J217+1.96*O217/100))</f>
        <v>0.454848034380243</v>
      </c>
      <c r="R217" s="32" t="str">
        <f aca="false">IF(L217="","",IF(ABS(L217)&lt;=O217,"Yes","No"))</f>
        <v>Yes</v>
      </c>
      <c r="S217" s="32" t="str">
        <f aca="false">IF(L217="","",IF(ABS(L217)&lt;=1.96*O217,"Yes","No"))</f>
        <v>Yes</v>
      </c>
      <c r="T217" s="66" t="n">
        <f aca="false">IF(D217="","",ROUND(SQRT(((D217+G217)*O217/100)^2+(J217*(D217+G217)*0.06778)^2),0))</f>
        <v>20</v>
      </c>
      <c r="U217" s="32"/>
    </row>
    <row r="218" customFormat="false" ht="15" hidden="false" customHeight="false" outlineLevel="0" collapsed="false">
      <c r="A218" s="32" t="s">
        <v>444</v>
      </c>
      <c r="B218" s="32" t="s">
        <v>445</v>
      </c>
      <c r="C218" s="32" t="s">
        <v>447</v>
      </c>
      <c r="D218" s="66" t="n">
        <v>560</v>
      </c>
      <c r="E218" s="66" t="n">
        <v>648</v>
      </c>
      <c r="F218" s="75" t="n">
        <f aca="false">IF(E218="","",D218-E218)</f>
        <v>-88</v>
      </c>
      <c r="G218" s="66" t="n">
        <v>675</v>
      </c>
      <c r="H218" s="66" t="n">
        <v>679</v>
      </c>
      <c r="I218" s="75" t="n">
        <f aca="false">IF(H218="","",G218-H218)</f>
        <v>-4</v>
      </c>
      <c r="J218" s="47" t="n">
        <f aca="false">IF(OR(D218="",D218+G218=0),"",D218/(D218+G218))</f>
        <v>0.453441295546559</v>
      </c>
      <c r="K218" s="47" t="n">
        <f aca="false">IF(E218="","",E218/(E218+H218))</f>
        <v>0.488319517709118</v>
      </c>
      <c r="L218" s="76" t="n">
        <f aca="false">IF(OR(K218="",J218=""),"",(J218-K218)*100)</f>
        <v>-3.48782221625596</v>
      </c>
      <c r="M218" s="36" t="n">
        <v>1.66017416207198</v>
      </c>
      <c r="N218" s="36" t="n">
        <v>1.3257084048539</v>
      </c>
      <c r="O218" s="36" t="n">
        <f aca="false">SQRT(M218^2+N218^2)</f>
        <v>2.12454254443437</v>
      </c>
      <c r="P218" s="47" t="n">
        <f aca="false">IF(J218="","",MAX(0,J218-1.96*O218/100))</f>
        <v>0.411800261675645</v>
      </c>
      <c r="Q218" s="47" t="n">
        <f aca="false">IF(J218="","",MIN(1,J218+1.96*O218/100))</f>
        <v>0.495082329417472</v>
      </c>
      <c r="R218" s="32" t="str">
        <f aca="false">IF(L218="","",IF(ABS(L218)&lt;=O218,"Yes","No"))</f>
        <v>No</v>
      </c>
      <c r="S218" s="32" t="str">
        <f aca="false">IF(L218="","",IF(ABS(L218)&lt;=1.96*O218,"Yes","No"))</f>
        <v>Yes</v>
      </c>
      <c r="T218" s="66" t="n">
        <f aca="false">IF(D218="","",ROUND(SQRT(((D218+G218)*O218/100)^2+(J218*(D218+G218)*0.05273)^2),0))</f>
        <v>40</v>
      </c>
      <c r="U218" s="32"/>
    </row>
    <row r="219" customFormat="false" ht="15" hidden="false" customHeight="false" outlineLevel="0" collapsed="false">
      <c r="A219" s="32" t="s">
        <v>444</v>
      </c>
      <c r="B219" s="32" t="s">
        <v>448</v>
      </c>
      <c r="C219" s="32" t="s">
        <v>449</v>
      </c>
      <c r="D219" s="66" t="n">
        <v>174</v>
      </c>
      <c r="E219" s="66" t="n">
        <v>182</v>
      </c>
      <c r="F219" s="75" t="n">
        <f aca="false">IF(E219="","",D219-E219)</f>
        <v>-8</v>
      </c>
      <c r="G219" s="66" t="n">
        <v>218</v>
      </c>
      <c r="H219" s="66" t="n">
        <v>220</v>
      </c>
      <c r="I219" s="75" t="n">
        <f aca="false">IF(H219="","",G219-H219)</f>
        <v>-2</v>
      </c>
      <c r="J219" s="47" t="n">
        <f aca="false">IF(OR(D219="",D219+G219=0),"",D219/(D219+G219))</f>
        <v>0.443877551020408</v>
      </c>
      <c r="K219" s="47" t="n">
        <f aca="false">IF(E219="","",E219/(E219+H219))</f>
        <v>0.45273631840796</v>
      </c>
      <c r="L219" s="76" t="n">
        <f aca="false">IF(OR(K219="",J219=""),"",(J219-K219)*100)</f>
        <v>-0.885876738755204</v>
      </c>
      <c r="M219" s="36" t="n">
        <v>3.01638965753309</v>
      </c>
      <c r="N219" s="36" t="n">
        <v>1.3257084048539</v>
      </c>
      <c r="O219" s="36" t="n">
        <f aca="false">SQRT(M219^2+N219^2)</f>
        <v>3.29486105029831</v>
      </c>
      <c r="P219" s="47" t="n">
        <f aca="false">IF(J219="","",MAX(0,J219-1.96*O219/100))</f>
        <v>0.379298274434561</v>
      </c>
      <c r="Q219" s="47" t="n">
        <f aca="false">IF(J219="","",MIN(1,J219+1.96*O219/100))</f>
        <v>0.508456827606255</v>
      </c>
      <c r="R219" s="32" t="str">
        <f aca="false">IF(L219="","",IF(ABS(L219)&lt;=O219,"Yes","No"))</f>
        <v>Yes</v>
      </c>
      <c r="S219" s="32" t="str">
        <f aca="false">IF(L219="","",IF(ABS(L219)&lt;=1.96*O219,"Yes","No"))</f>
        <v>Yes</v>
      </c>
      <c r="T219" s="66" t="n">
        <f aca="false">IF(D219="","",ROUND(SQRT(((D219+G219)*O219/100)^2+(J219*(D219+G219)*0.08223)^2),0))</f>
        <v>19</v>
      </c>
      <c r="U219" s="32"/>
    </row>
    <row r="220" customFormat="false" ht="15" hidden="false" customHeight="false" outlineLevel="0" collapsed="false">
      <c r="A220" s="32" t="s">
        <v>444</v>
      </c>
      <c r="B220" s="32" t="s">
        <v>448</v>
      </c>
      <c r="C220" s="32" t="s">
        <v>452</v>
      </c>
      <c r="D220" s="66" t="n">
        <v>161</v>
      </c>
      <c r="E220" s="66" t="n">
        <v>181</v>
      </c>
      <c r="F220" s="75" t="n">
        <f aca="false">IF(E220="","",D220-E220)</f>
        <v>-20</v>
      </c>
      <c r="G220" s="66" t="n">
        <v>199</v>
      </c>
      <c r="H220" s="66" t="n">
        <v>208</v>
      </c>
      <c r="I220" s="75" t="n">
        <f aca="false">IF(H220="","",G220-H220)</f>
        <v>-9</v>
      </c>
      <c r="J220" s="47" t="n">
        <f aca="false">IF(OR(D220="",D220+G220=0),"",D220/(D220+G220))</f>
        <v>0.447222222222222</v>
      </c>
      <c r="K220" s="47" t="n">
        <f aca="false">IF(E220="","",E220/(E220+H220))</f>
        <v>0.465295629820051</v>
      </c>
      <c r="L220" s="76" t="n">
        <f aca="false">IF(OR(K220="",J220=""),"",(J220-K220)*100)</f>
        <v>-1.80734075978292</v>
      </c>
      <c r="M220" s="36" t="n">
        <v>3.01638965753309</v>
      </c>
      <c r="N220" s="36" t="n">
        <v>1.3257084048539</v>
      </c>
      <c r="O220" s="36" t="n">
        <f aca="false">SQRT(M220^2+N220^2)</f>
        <v>3.29486105029831</v>
      </c>
      <c r="P220" s="47" t="n">
        <f aca="false">IF(J220="","",MAX(0,J220-1.96*O220/100))</f>
        <v>0.382642945636375</v>
      </c>
      <c r="Q220" s="47" t="n">
        <f aca="false">IF(J220="","",MIN(1,J220+1.96*O220/100))</f>
        <v>0.511801498808069</v>
      </c>
      <c r="R220" s="32" t="str">
        <f aca="false">IF(L220="","",IF(ABS(L220)&lt;=O220,"Yes","No"))</f>
        <v>Yes</v>
      </c>
      <c r="S220" s="32" t="str">
        <f aca="false">IF(L220="","",IF(ABS(L220)&lt;=1.96*O220,"Yes","No"))</f>
        <v>Yes</v>
      </c>
      <c r="T220" s="66" t="n">
        <f aca="false">IF(D220="","",ROUND(SQRT(((D220+G220)*O220/100)^2+(J220*(D220+G220)*0.08223)^2),0))</f>
        <v>18</v>
      </c>
      <c r="U220" s="32"/>
    </row>
    <row r="221" customFormat="false" ht="15" hidden="false" customHeight="false" outlineLevel="0" collapsed="false">
      <c r="A221" s="32" t="s">
        <v>444</v>
      </c>
      <c r="B221" s="32" t="s">
        <v>448</v>
      </c>
      <c r="C221" s="32" t="s">
        <v>453</v>
      </c>
      <c r="D221" s="66" t="n">
        <v>177</v>
      </c>
      <c r="E221" s="66" t="n">
        <v>208</v>
      </c>
      <c r="F221" s="75" t="n">
        <f aca="false">IF(E221="","",D221-E221)</f>
        <v>-31</v>
      </c>
      <c r="G221" s="66" t="n">
        <v>240</v>
      </c>
      <c r="H221" s="66" t="n">
        <v>253</v>
      </c>
      <c r="I221" s="75" t="n">
        <f aca="false">IF(H221="","",G221-H221)</f>
        <v>-13</v>
      </c>
      <c r="J221" s="47" t="n">
        <f aca="false">IF(OR(D221="",D221+G221=0),"",D221/(D221+G221))</f>
        <v>0.424460431654676</v>
      </c>
      <c r="K221" s="47" t="n">
        <f aca="false">IF(E221="","",E221/(E221+H221))</f>
        <v>0.45119305856833</v>
      </c>
      <c r="L221" s="76" t="n">
        <f aca="false">IF(OR(K221="",J221=""),"",(J221-K221)*100)</f>
        <v>-2.67326269136534</v>
      </c>
      <c r="M221" s="36" t="n">
        <v>3.01638965753309</v>
      </c>
      <c r="N221" s="36" t="n">
        <v>1.3257084048539</v>
      </c>
      <c r="O221" s="36" t="n">
        <f aca="false">SQRT(M221^2+N221^2)</f>
        <v>3.29486105029831</v>
      </c>
      <c r="P221" s="47" t="n">
        <f aca="false">IF(J221="","",MAX(0,J221-1.96*O221/100))</f>
        <v>0.359881155068829</v>
      </c>
      <c r="Q221" s="47" t="n">
        <f aca="false">IF(J221="","",MIN(1,J221+1.96*O221/100))</f>
        <v>0.489039708240523</v>
      </c>
      <c r="R221" s="32" t="str">
        <f aca="false">IF(L221="","",IF(ABS(L221)&lt;=O221,"Yes","No"))</f>
        <v>Yes</v>
      </c>
      <c r="S221" s="32" t="str">
        <f aca="false">IF(L221="","",IF(ABS(L221)&lt;=1.96*O221,"Yes","No"))</f>
        <v>Yes</v>
      </c>
      <c r="T221" s="66" t="n">
        <f aca="false">IF(D221="","",ROUND(SQRT(((D221+G221)*O221/100)^2+(J221*(D221+G221)*0.08223)^2),0))</f>
        <v>20</v>
      </c>
      <c r="U221" s="32"/>
    </row>
    <row r="222" customFormat="false" ht="15" hidden="false" customHeight="false" outlineLevel="0" collapsed="false">
      <c r="A222" s="32" t="s">
        <v>444</v>
      </c>
      <c r="B222" s="32" t="s">
        <v>448</v>
      </c>
      <c r="C222" s="32" t="s">
        <v>454</v>
      </c>
      <c r="D222" s="66" t="n">
        <v>168</v>
      </c>
      <c r="E222" s="66" t="n">
        <v>158</v>
      </c>
      <c r="F222" s="75" t="n">
        <f aca="false">IF(E222="","",D222-E222)</f>
        <v>10</v>
      </c>
      <c r="G222" s="66" t="n">
        <v>236</v>
      </c>
      <c r="H222" s="66" t="n">
        <v>247</v>
      </c>
      <c r="I222" s="75" t="n">
        <f aca="false">IF(H222="","",G222-H222)</f>
        <v>-11</v>
      </c>
      <c r="J222" s="47" t="n">
        <f aca="false">IF(OR(D222="",D222+G222=0),"",D222/(D222+G222))</f>
        <v>0.415841584158416</v>
      </c>
      <c r="K222" s="47" t="n">
        <f aca="false">IF(E222="","",E222/(E222+H222))</f>
        <v>0.390123456790123</v>
      </c>
      <c r="L222" s="76" t="n">
        <f aca="false">IF(OR(K222="",J222=""),"",(J222-K222)*100)</f>
        <v>2.57181273682924</v>
      </c>
      <c r="M222" s="36" t="n">
        <v>3.01638965753309</v>
      </c>
      <c r="N222" s="36" t="n">
        <v>1.3257084048539</v>
      </c>
      <c r="O222" s="36" t="n">
        <f aca="false">SQRT(M222^2+N222^2)</f>
        <v>3.29486105029831</v>
      </c>
      <c r="P222" s="47" t="n">
        <f aca="false">IF(J222="","",MAX(0,J222-1.96*O222/100))</f>
        <v>0.351262307572569</v>
      </c>
      <c r="Q222" s="47" t="n">
        <f aca="false">IF(J222="","",MIN(1,J222+1.96*O222/100))</f>
        <v>0.480420860744263</v>
      </c>
      <c r="R222" s="32" t="str">
        <f aca="false">IF(L222="","",IF(ABS(L222)&lt;=O222,"Yes","No"))</f>
        <v>Yes</v>
      </c>
      <c r="S222" s="32" t="str">
        <f aca="false">IF(L222="","",IF(ABS(L222)&lt;=1.96*O222,"Yes","No"))</f>
        <v>Yes</v>
      </c>
      <c r="T222" s="66" t="n">
        <f aca="false">IF(D222="","",ROUND(SQRT(((D222+G222)*O222/100)^2+(J222*(D222+G222)*0.08223)^2),0))</f>
        <v>19</v>
      </c>
      <c r="U222" s="32"/>
    </row>
    <row r="223" customFormat="false" ht="15" hidden="false" customHeight="false" outlineLevel="0" collapsed="false">
      <c r="A223" s="32" t="s">
        <v>444</v>
      </c>
      <c r="B223" s="32" t="s">
        <v>455</v>
      </c>
      <c r="C223" s="32" t="s">
        <v>456</v>
      </c>
      <c r="D223" s="66" t="n">
        <v>397</v>
      </c>
      <c r="E223" s="66" t="n">
        <v>441</v>
      </c>
      <c r="F223" s="75" t="n">
        <f aca="false">IF(E223="","",D223-E223)</f>
        <v>-44</v>
      </c>
      <c r="G223" s="66" t="n">
        <v>477</v>
      </c>
      <c r="H223" s="66" t="n">
        <v>513</v>
      </c>
      <c r="I223" s="75" t="n">
        <f aca="false">IF(H223="","",G223-H223)</f>
        <v>-36</v>
      </c>
      <c r="J223" s="47" t="n">
        <f aca="false">IF(OR(D223="",D223+G223=0),"",D223/(D223+G223))</f>
        <v>0.454233409610984</v>
      </c>
      <c r="K223" s="47" t="n">
        <f aca="false">IF(E223="","",E223/(E223+H223))</f>
        <v>0.462264150943396</v>
      </c>
      <c r="L223" s="76" t="n">
        <f aca="false">IF(OR(K223="",J223=""),"",(J223-K223)*100)</f>
        <v>-0.803074133241227</v>
      </c>
      <c r="M223" s="36" t="n">
        <v>1.66017416207198</v>
      </c>
      <c r="N223" s="36" t="n">
        <v>1.3257084048539</v>
      </c>
      <c r="O223" s="36" t="n">
        <f aca="false">SQRT(M223^2+N223^2)</f>
        <v>2.12454254443437</v>
      </c>
      <c r="P223" s="47" t="n">
        <f aca="false">IF(J223="","",MAX(0,J223-1.96*O223/100))</f>
        <v>0.41259237574007</v>
      </c>
      <c r="Q223" s="47" t="n">
        <f aca="false">IF(J223="","",MIN(1,J223+1.96*O223/100))</f>
        <v>0.495874443481898</v>
      </c>
      <c r="R223" s="32" t="str">
        <f aca="false">IF(L223="","",IF(ABS(L223)&lt;=O223,"Yes","No"))</f>
        <v>Yes</v>
      </c>
      <c r="S223" s="32" t="str">
        <f aca="false">IF(L223="","",IF(ABS(L223)&lt;=1.96*O223,"Yes","No"))</f>
        <v>Yes</v>
      </c>
      <c r="T223" s="66" t="n">
        <f aca="false">IF(D223="","",ROUND(SQRT(((D223+G223)*O223/100)^2+(J223*(D223+G223)*0.05273)^2),0))</f>
        <v>28</v>
      </c>
      <c r="U223" s="32"/>
    </row>
    <row r="224" customFormat="false" ht="15" hidden="false" customHeight="false" outlineLevel="0" collapsed="false">
      <c r="A224" s="32" t="s">
        <v>444</v>
      </c>
      <c r="B224" s="32" t="s">
        <v>319</v>
      </c>
      <c r="C224" s="32" t="s">
        <v>457</v>
      </c>
      <c r="D224" s="66" t="n">
        <v>546</v>
      </c>
      <c r="E224" s="66" t="n">
        <v>605</v>
      </c>
      <c r="F224" s="75" t="n">
        <f aca="false">IF(E224="","",D224-E224)</f>
        <v>-59</v>
      </c>
      <c r="G224" s="66" t="n">
        <v>362</v>
      </c>
      <c r="H224" s="66" t="n">
        <v>353</v>
      </c>
      <c r="I224" s="75" t="n">
        <f aca="false">IF(H224="","",G224-H224)</f>
        <v>9</v>
      </c>
      <c r="J224" s="47" t="n">
        <f aca="false">IF(OR(D224="",D224+G224=0),"",D224/(D224+G224))</f>
        <v>0.601321585903084</v>
      </c>
      <c r="K224" s="47" t="n">
        <f aca="false">IF(E224="","",E224/(E224+H224))</f>
        <v>0.631524008350731</v>
      </c>
      <c r="L224" s="76" t="n">
        <f aca="false">IF(OR(K224="",J224=""),"",(J224-K224)*100)</f>
        <v>-3.02024224476469</v>
      </c>
      <c r="M224" s="36" t="n">
        <v>1.66017416207198</v>
      </c>
      <c r="N224" s="36" t="n">
        <v>1.3257084048539</v>
      </c>
      <c r="O224" s="36" t="n">
        <f aca="false">SQRT(M224^2+N224^2)</f>
        <v>2.12454254443437</v>
      </c>
      <c r="P224" s="47" t="n">
        <f aca="false">IF(J224="","",MAX(0,J224-1.96*O224/100))</f>
        <v>0.55968055203217</v>
      </c>
      <c r="Q224" s="47" t="n">
        <f aca="false">IF(J224="","",MIN(1,J224+1.96*O224/100))</f>
        <v>0.642962619773997</v>
      </c>
      <c r="R224" s="32" t="str">
        <f aca="false">IF(L224="","",IF(ABS(L224)&lt;=O224,"Yes","No"))</f>
        <v>No</v>
      </c>
      <c r="S224" s="32" t="str">
        <f aca="false">IF(L224="","",IF(ABS(L224)&lt;=1.96*O224,"Yes","No"))</f>
        <v>Yes</v>
      </c>
      <c r="T224" s="66" t="n">
        <f aca="false">IF(D224="","",ROUND(SQRT(((D224+G224)*O224/100)^2+(J224*(D224+G224)*0.05273)^2),0))</f>
        <v>35</v>
      </c>
      <c r="U224" s="32"/>
    </row>
    <row r="225" customFormat="false" ht="15" hidden="false" customHeight="false" outlineLevel="0" collapsed="false">
      <c r="A225" s="32" t="s">
        <v>444</v>
      </c>
      <c r="B225" s="32" t="s">
        <v>319</v>
      </c>
      <c r="C225" s="32" t="s">
        <v>458</v>
      </c>
      <c r="D225" s="66" t="n">
        <v>729</v>
      </c>
      <c r="E225" s="66" t="n">
        <v>841</v>
      </c>
      <c r="F225" s="75" t="n">
        <f aca="false">IF(E225="","",D225-E225)</f>
        <v>-112</v>
      </c>
      <c r="G225" s="66" t="n">
        <v>532</v>
      </c>
      <c r="H225" s="66" t="n">
        <v>547</v>
      </c>
      <c r="I225" s="75" t="n">
        <f aca="false">IF(H225="","",G225-H225)</f>
        <v>-15</v>
      </c>
      <c r="J225" s="47" t="n">
        <f aca="false">IF(OR(D225="",D225+G225=0),"",D225/(D225+G225))</f>
        <v>0.578112609040444</v>
      </c>
      <c r="K225" s="47" t="n">
        <f aca="false">IF(E225="","",E225/(E225+H225))</f>
        <v>0.605907780979827</v>
      </c>
      <c r="L225" s="76" t="n">
        <f aca="false">IF(OR(K225="",J225=""),"",(J225-K225)*100)</f>
        <v>-2.77951719393831</v>
      </c>
      <c r="M225" s="36" t="n">
        <v>1.66017416207198</v>
      </c>
      <c r="N225" s="36" t="n">
        <v>1.3257084048539</v>
      </c>
      <c r="O225" s="36" t="n">
        <f aca="false">SQRT(M225^2+N225^2)</f>
        <v>2.12454254443437</v>
      </c>
      <c r="P225" s="47" t="n">
        <f aca="false">IF(J225="","",MAX(0,J225-1.96*O225/100))</f>
        <v>0.536471575169531</v>
      </c>
      <c r="Q225" s="47" t="n">
        <f aca="false">IF(J225="","",MIN(1,J225+1.96*O225/100))</f>
        <v>0.619753642911358</v>
      </c>
      <c r="R225" s="32" t="str">
        <f aca="false">IF(L225="","",IF(ABS(L225)&lt;=O225,"Yes","No"))</f>
        <v>No</v>
      </c>
      <c r="S225" s="32" t="str">
        <f aca="false">IF(L225="","",IF(ABS(L225)&lt;=1.96*O225,"Yes","No"))</f>
        <v>Yes</v>
      </c>
      <c r="T225" s="66" t="n">
        <f aca="false">IF(D225="","",ROUND(SQRT(((D225+G225)*O225/100)^2+(J225*(D225+G225)*0.05273)^2),0))</f>
        <v>47</v>
      </c>
      <c r="U225" s="32"/>
    </row>
    <row r="226" customFormat="false" ht="15" hidden="false" customHeight="false" outlineLevel="0" collapsed="false">
      <c r="A226" s="32" t="s">
        <v>444</v>
      </c>
      <c r="B226" s="32" t="s">
        <v>319</v>
      </c>
      <c r="C226" s="32" t="s">
        <v>459</v>
      </c>
      <c r="D226" s="66" t="n">
        <v>576</v>
      </c>
      <c r="E226" s="66" t="n">
        <v>630</v>
      </c>
      <c r="F226" s="75" t="n">
        <f aca="false">IF(E226="","",D226-E226)</f>
        <v>-54</v>
      </c>
      <c r="G226" s="66" t="n">
        <v>319</v>
      </c>
      <c r="H226" s="66" t="n">
        <v>301</v>
      </c>
      <c r="I226" s="75" t="n">
        <f aca="false">IF(H226="","",G226-H226)</f>
        <v>18</v>
      </c>
      <c r="J226" s="47" t="n">
        <f aca="false">IF(OR(D226="",D226+G226=0),"",D226/(D226+G226))</f>
        <v>0.643575418994413</v>
      </c>
      <c r="K226" s="47" t="n">
        <f aca="false">IF(E226="","",E226/(E226+H226))</f>
        <v>0.676691729323308</v>
      </c>
      <c r="L226" s="76" t="n">
        <f aca="false">IF(OR(K226="",J226=""),"",(J226-K226)*100)</f>
        <v>-3.31163103288948</v>
      </c>
      <c r="M226" s="36" t="n">
        <v>1.66017416207198</v>
      </c>
      <c r="N226" s="36" t="n">
        <v>1.3257084048539</v>
      </c>
      <c r="O226" s="36" t="n">
        <f aca="false">SQRT(M226^2+N226^2)</f>
        <v>2.12454254443437</v>
      </c>
      <c r="P226" s="47" t="n">
        <f aca="false">IF(J226="","",MAX(0,J226-1.96*O226/100))</f>
        <v>0.6019343851235</v>
      </c>
      <c r="Q226" s="47" t="n">
        <f aca="false">IF(J226="","",MIN(1,J226+1.96*O226/100))</f>
        <v>0.685216452865327</v>
      </c>
      <c r="R226" s="32" t="str">
        <f aca="false">IF(L226="","",IF(ABS(L226)&lt;=O226,"Yes","No"))</f>
        <v>No</v>
      </c>
      <c r="S226" s="32" t="str">
        <f aca="false">IF(L226="","",IF(ABS(L226)&lt;=1.96*O226,"Yes","No"))</f>
        <v>Yes</v>
      </c>
      <c r="T226" s="66" t="n">
        <f aca="false">IF(D226="","",ROUND(SQRT(((D226+G226)*O226/100)^2+(J226*(D226+G226)*0.05273)^2),0))</f>
        <v>36</v>
      </c>
      <c r="U226" s="32"/>
    </row>
    <row r="227" customFormat="false" ht="15" hidden="false" customHeight="false" outlineLevel="0" collapsed="false">
      <c r="A227" s="32" t="s">
        <v>444</v>
      </c>
      <c r="B227" s="32" t="s">
        <v>319</v>
      </c>
      <c r="C227" s="32" t="s">
        <v>460</v>
      </c>
      <c r="D227" s="66" t="n">
        <v>427</v>
      </c>
      <c r="E227" s="66" t="n">
        <v>463</v>
      </c>
      <c r="F227" s="75" t="n">
        <f aca="false">IF(E227="","",D227-E227)</f>
        <v>-36</v>
      </c>
      <c r="G227" s="66" t="n">
        <v>226</v>
      </c>
      <c r="H227" s="66" t="n">
        <v>238</v>
      </c>
      <c r="I227" s="75" t="n">
        <f aca="false">IF(H227="","",G227-H227)</f>
        <v>-12</v>
      </c>
      <c r="J227" s="47" t="n">
        <f aca="false">IF(OR(D227="",D227+G227=0),"",D227/(D227+G227))</f>
        <v>0.653905053598775</v>
      </c>
      <c r="K227" s="47" t="n">
        <f aca="false">IF(E227="","",E227/(E227+H227))</f>
        <v>0.660485021398003</v>
      </c>
      <c r="L227" s="76" t="n">
        <f aca="false">IF(OR(K227="",J227=""),"",(J227-K227)*100)</f>
        <v>-0.657996779922787</v>
      </c>
      <c r="M227" s="36" t="n">
        <v>1.89580583007288</v>
      </c>
      <c r="N227" s="36" t="n">
        <v>1.3257084048539</v>
      </c>
      <c r="O227" s="36" t="n">
        <f aca="false">SQRT(M227^2+N227^2)</f>
        <v>2.31334876748807</v>
      </c>
      <c r="P227" s="47" t="n">
        <f aca="false">IF(J227="","",MAX(0,J227-1.96*O227/100))</f>
        <v>0.608563417756009</v>
      </c>
      <c r="Q227" s="47" t="n">
        <f aca="false">IF(J227="","",MIN(1,J227+1.96*O227/100))</f>
        <v>0.699246689441541</v>
      </c>
      <c r="R227" s="32" t="str">
        <f aca="false">IF(L227="","",IF(ABS(L227)&lt;=O227,"Yes","No"))</f>
        <v>Yes</v>
      </c>
      <c r="S227" s="32" t="str">
        <f aca="false">IF(L227="","",IF(ABS(L227)&lt;=1.96*O227,"Yes","No"))</f>
        <v>Yes</v>
      </c>
      <c r="T227" s="66" t="n">
        <f aca="false">IF(D227="","",ROUND(SQRT(((D227+G227)*O227/100)^2+(J227*(D227+G227)*0.06778)^2),0))</f>
        <v>33</v>
      </c>
      <c r="U227" s="32"/>
    </row>
    <row r="228" customFormat="false" ht="15" hidden="false" customHeight="false" outlineLevel="0" collapsed="false">
      <c r="A228" s="32" t="s">
        <v>444</v>
      </c>
      <c r="B228" s="32" t="s">
        <v>319</v>
      </c>
      <c r="C228" s="32" t="s">
        <v>461</v>
      </c>
      <c r="D228" s="66" t="n">
        <v>558</v>
      </c>
      <c r="E228" s="66" t="n">
        <v>594</v>
      </c>
      <c r="F228" s="75" t="n">
        <f aca="false">IF(E228="","",D228-E228)</f>
        <v>-36</v>
      </c>
      <c r="G228" s="66" t="n">
        <v>365</v>
      </c>
      <c r="H228" s="66" t="n">
        <v>383</v>
      </c>
      <c r="I228" s="75" t="n">
        <f aca="false">IF(H228="","",G228-H228)</f>
        <v>-18</v>
      </c>
      <c r="J228" s="47" t="n">
        <f aca="false">IF(OR(D228="",D228+G228=0),"",D228/(D228+G228))</f>
        <v>0.604550379198267</v>
      </c>
      <c r="K228" s="47" t="n">
        <f aca="false">IF(E228="","",E228/(E228+H228))</f>
        <v>0.607983623336745</v>
      </c>
      <c r="L228" s="76" t="n">
        <f aca="false">IF(OR(K228="",J228=""),"",(J228-K228)*100)</f>
        <v>-0.343324413847868</v>
      </c>
      <c r="M228" s="36" t="n">
        <v>1.66017416207198</v>
      </c>
      <c r="N228" s="36" t="n">
        <v>1.3257084048539</v>
      </c>
      <c r="O228" s="36" t="n">
        <f aca="false">SQRT(M228^2+N228^2)</f>
        <v>2.12454254443437</v>
      </c>
      <c r="P228" s="47" t="n">
        <f aca="false">IF(J228="","",MAX(0,J228-1.96*O228/100))</f>
        <v>0.562909345327353</v>
      </c>
      <c r="Q228" s="47" t="n">
        <f aca="false">IF(J228="","",MIN(1,J228+1.96*O228/100))</f>
        <v>0.64619141306918</v>
      </c>
      <c r="R228" s="32" t="str">
        <f aca="false">IF(L228="","",IF(ABS(L228)&lt;=O228,"Yes","No"))</f>
        <v>Yes</v>
      </c>
      <c r="S228" s="32" t="str">
        <f aca="false">IF(L228="","",IF(ABS(L228)&lt;=1.96*O228,"Yes","No"))</f>
        <v>Yes</v>
      </c>
      <c r="T228" s="66" t="n">
        <f aca="false">IF(D228="","",ROUND(SQRT(((D228+G228)*O228/100)^2+(J228*(D228+G228)*0.05273)^2),0))</f>
        <v>35</v>
      </c>
      <c r="U228" s="32"/>
    </row>
    <row r="229" customFormat="false" ht="15" hidden="false" customHeight="false" outlineLevel="0" collapsed="false">
      <c r="A229" s="32" t="s">
        <v>444</v>
      </c>
      <c r="B229" s="32" t="s">
        <v>319</v>
      </c>
      <c r="C229" s="32" t="s">
        <v>462</v>
      </c>
      <c r="D229" s="66" t="n">
        <v>729</v>
      </c>
      <c r="E229" s="66" t="n">
        <v>777</v>
      </c>
      <c r="F229" s="75" t="n">
        <f aca="false">IF(E229="","",D229-E229)</f>
        <v>-48</v>
      </c>
      <c r="G229" s="66" t="n">
        <v>408</v>
      </c>
      <c r="H229" s="66" t="n">
        <v>422</v>
      </c>
      <c r="I229" s="75" t="n">
        <f aca="false">IF(H229="","",G229-H229)</f>
        <v>-14</v>
      </c>
      <c r="J229" s="47" t="n">
        <f aca="false">IF(OR(D229="",D229+G229=0),"",D229/(D229+G229))</f>
        <v>0.641160949868074</v>
      </c>
      <c r="K229" s="47" t="n">
        <f aca="false">IF(E229="","",E229/(E229+H229))</f>
        <v>0.648040033361134</v>
      </c>
      <c r="L229" s="76" t="n">
        <f aca="false">IF(OR(K229="",J229=""),"",(J229-K229)*100)</f>
        <v>-0.687908349306032</v>
      </c>
      <c r="M229" s="36" t="n">
        <v>1.66017416207198</v>
      </c>
      <c r="N229" s="36" t="n">
        <v>1.3257084048539</v>
      </c>
      <c r="O229" s="36" t="n">
        <f aca="false">SQRT(M229^2+N229^2)</f>
        <v>2.12454254443437</v>
      </c>
      <c r="P229" s="47" t="n">
        <f aca="false">IF(J229="","",MAX(0,J229-1.96*O229/100))</f>
        <v>0.59951991599716</v>
      </c>
      <c r="Q229" s="47" t="n">
        <f aca="false">IF(J229="","",MIN(1,J229+1.96*O229/100))</f>
        <v>0.682801983738988</v>
      </c>
      <c r="R229" s="32" t="str">
        <f aca="false">IF(L229="","",IF(ABS(L229)&lt;=O229,"Yes","No"))</f>
        <v>Yes</v>
      </c>
      <c r="S229" s="32" t="str">
        <f aca="false">IF(L229="","",IF(ABS(L229)&lt;=1.96*O229,"Yes","No"))</f>
        <v>Yes</v>
      </c>
      <c r="T229" s="66" t="n">
        <f aca="false">IF(D229="","",ROUND(SQRT(((D229+G229)*O229/100)^2+(J229*(D229+G229)*0.05273)^2),0))</f>
        <v>45</v>
      </c>
      <c r="U229" s="32"/>
    </row>
    <row r="230" customFormat="false" ht="15" hidden="false" customHeight="false" outlineLevel="0" collapsed="false">
      <c r="A230" s="32" t="s">
        <v>444</v>
      </c>
      <c r="B230" s="32" t="s">
        <v>319</v>
      </c>
      <c r="C230" s="32" t="s">
        <v>463</v>
      </c>
      <c r="D230" s="66" t="n">
        <v>538</v>
      </c>
      <c r="E230" s="66" t="n">
        <v>611</v>
      </c>
      <c r="F230" s="75" t="n">
        <f aca="false">IF(E230="","",D230-E230)</f>
        <v>-73</v>
      </c>
      <c r="G230" s="66" t="n">
        <v>401</v>
      </c>
      <c r="H230" s="66" t="n">
        <v>412</v>
      </c>
      <c r="I230" s="75" t="n">
        <f aca="false">IF(H230="","",G230-H230)</f>
        <v>-11</v>
      </c>
      <c r="J230" s="47" t="n">
        <f aca="false">IF(OR(D230="",D230+G230=0),"",D230/(D230+G230))</f>
        <v>0.572949946751864</v>
      </c>
      <c r="K230" s="47" t="n">
        <f aca="false">IF(E230="","",E230/(E230+H230))</f>
        <v>0.597262952101662</v>
      </c>
      <c r="L230" s="76" t="n">
        <f aca="false">IF(OR(K230="",J230=""),"",(J230-K230)*100)</f>
        <v>-2.43130053497981</v>
      </c>
      <c r="M230" s="36" t="n">
        <v>1.66017416207198</v>
      </c>
      <c r="N230" s="36" t="n">
        <v>1.3257084048539</v>
      </c>
      <c r="O230" s="36" t="n">
        <f aca="false">SQRT(M230^2+N230^2)</f>
        <v>2.12454254443437</v>
      </c>
      <c r="P230" s="47" t="n">
        <f aca="false">IF(J230="","",MAX(0,J230-1.96*O230/100))</f>
        <v>0.53130891288095</v>
      </c>
      <c r="Q230" s="47" t="n">
        <f aca="false">IF(J230="","",MIN(1,J230+1.96*O230/100))</f>
        <v>0.614590980622777</v>
      </c>
      <c r="R230" s="32" t="str">
        <f aca="false">IF(L230="","",IF(ABS(L230)&lt;=O230,"Yes","No"))</f>
        <v>No</v>
      </c>
      <c r="S230" s="32" t="str">
        <f aca="false">IF(L230="","",IF(ABS(L230)&lt;=1.96*O230,"Yes","No"))</f>
        <v>Yes</v>
      </c>
      <c r="T230" s="66" t="n">
        <f aca="false">IF(D230="","",ROUND(SQRT(((D230+G230)*O230/100)^2+(J230*(D230+G230)*0.05273)^2),0))</f>
        <v>35</v>
      </c>
      <c r="U230" s="32"/>
    </row>
    <row r="231" customFormat="false" ht="15" hidden="false" customHeight="false" outlineLevel="0" collapsed="false">
      <c r="A231" s="32" t="s">
        <v>444</v>
      </c>
      <c r="B231" s="32" t="s">
        <v>319</v>
      </c>
      <c r="C231" s="32" t="s">
        <v>464</v>
      </c>
      <c r="D231" s="66" t="n">
        <v>431</v>
      </c>
      <c r="E231" s="66" t="n">
        <v>458</v>
      </c>
      <c r="F231" s="75" t="n">
        <f aca="false">IF(E231="","",D231-E231)</f>
        <v>-27</v>
      </c>
      <c r="G231" s="66" t="n">
        <v>243</v>
      </c>
      <c r="H231" s="66" t="n">
        <v>241</v>
      </c>
      <c r="I231" s="75" t="n">
        <f aca="false">IF(H231="","",G231-H231)</f>
        <v>2</v>
      </c>
      <c r="J231" s="47" t="n">
        <f aca="false">IF(OR(D231="",D231+G231=0),"",D231/(D231+G231))</f>
        <v>0.63946587537092</v>
      </c>
      <c r="K231" s="47" t="n">
        <f aca="false">IF(E231="","",E231/(E231+H231))</f>
        <v>0.655221745350501</v>
      </c>
      <c r="L231" s="76" t="n">
        <f aca="false">IF(OR(K231="",J231=""),"",(J231-K231)*100)</f>
        <v>-1.57558699795808</v>
      </c>
      <c r="M231" s="36" t="n">
        <v>1.89580583007288</v>
      </c>
      <c r="N231" s="36" t="n">
        <v>1.3257084048539</v>
      </c>
      <c r="O231" s="36" t="n">
        <f aca="false">SQRT(M231^2+N231^2)</f>
        <v>2.31334876748807</v>
      </c>
      <c r="P231" s="47" t="n">
        <f aca="false">IF(J231="","",MAX(0,J231-1.96*O231/100))</f>
        <v>0.594124239528154</v>
      </c>
      <c r="Q231" s="47" t="n">
        <f aca="false">IF(J231="","",MIN(1,J231+1.96*O231/100))</f>
        <v>0.684807511213686</v>
      </c>
      <c r="R231" s="32" t="str">
        <f aca="false">IF(L231="","",IF(ABS(L231)&lt;=O231,"Yes","No"))</f>
        <v>Yes</v>
      </c>
      <c r="S231" s="32" t="str">
        <f aca="false">IF(L231="","",IF(ABS(L231)&lt;=1.96*O231,"Yes","No"))</f>
        <v>Yes</v>
      </c>
      <c r="T231" s="66" t="n">
        <f aca="false">IF(D231="","",ROUND(SQRT(((D231+G231)*O231/100)^2+(J231*(D231+G231)*0.06778)^2),0))</f>
        <v>33</v>
      </c>
      <c r="U231" s="32"/>
    </row>
    <row r="232" customFormat="false" ht="15" hidden="false" customHeight="false" outlineLevel="0" collapsed="false">
      <c r="A232" s="32" t="s">
        <v>444</v>
      </c>
      <c r="B232" s="32" t="s">
        <v>319</v>
      </c>
      <c r="C232" s="32" t="s">
        <v>465</v>
      </c>
      <c r="D232" s="66" t="n">
        <v>499</v>
      </c>
      <c r="E232" s="66" t="n">
        <v>545</v>
      </c>
      <c r="F232" s="75" t="n">
        <f aca="false">IF(E232="","",D232-E232)</f>
        <v>-46</v>
      </c>
      <c r="G232" s="66" t="n">
        <v>266</v>
      </c>
      <c r="H232" s="66" t="n">
        <v>242</v>
      </c>
      <c r="I232" s="75" t="n">
        <f aca="false">IF(H232="","",G232-H232)</f>
        <v>24</v>
      </c>
      <c r="J232" s="47" t="n">
        <f aca="false">IF(OR(D232="",D232+G232=0),"",D232/(D232+G232))</f>
        <v>0.652287581699346</v>
      </c>
      <c r="K232" s="47" t="n">
        <f aca="false">IF(E232="","",E232/(E232+H232))</f>
        <v>0.692503176620076</v>
      </c>
      <c r="L232" s="76" t="n">
        <f aca="false">IF(OR(K232="",J232=""),"",(J232-K232)*100)</f>
        <v>-4.02155949207298</v>
      </c>
      <c r="M232" s="36" t="n">
        <v>1.89580583007288</v>
      </c>
      <c r="N232" s="36" t="n">
        <v>1.3257084048539</v>
      </c>
      <c r="O232" s="36" t="n">
        <f aca="false">SQRT(M232^2+N232^2)</f>
        <v>2.31334876748807</v>
      </c>
      <c r="P232" s="47" t="n">
        <f aca="false">IF(J232="","",MAX(0,J232-1.96*O232/100))</f>
        <v>0.60694594585658</v>
      </c>
      <c r="Q232" s="47" t="n">
        <f aca="false">IF(J232="","",MIN(1,J232+1.96*O232/100))</f>
        <v>0.697629217542113</v>
      </c>
      <c r="R232" s="32" t="str">
        <f aca="false">IF(L232="","",IF(ABS(L232)&lt;=O232,"Yes","No"))</f>
        <v>No</v>
      </c>
      <c r="S232" s="32" t="str">
        <f aca="false">IF(L232="","",IF(ABS(L232)&lt;=1.96*O232,"Yes","No"))</f>
        <v>Yes</v>
      </c>
      <c r="T232" s="66" t="n">
        <f aca="false">IF(D232="","",ROUND(SQRT(((D232+G232)*O232/100)^2+(J232*(D232+G232)*0.06778)^2),0))</f>
        <v>38</v>
      </c>
      <c r="U232" s="32"/>
    </row>
    <row r="233" customFormat="false" ht="15" hidden="false" customHeight="false" outlineLevel="0" collapsed="false">
      <c r="A233" s="32" t="s">
        <v>444</v>
      </c>
      <c r="B233" s="32" t="s">
        <v>319</v>
      </c>
      <c r="C233" s="32" t="s">
        <v>466</v>
      </c>
      <c r="D233" s="66" t="n">
        <v>703</v>
      </c>
      <c r="E233" s="66" t="n">
        <v>710</v>
      </c>
      <c r="F233" s="75" t="n">
        <f aca="false">IF(E233="","",D233-E233)</f>
        <v>-7</v>
      </c>
      <c r="G233" s="66" t="n">
        <v>380</v>
      </c>
      <c r="H233" s="66" t="n">
        <v>403</v>
      </c>
      <c r="I233" s="75" t="n">
        <f aca="false">IF(H233="","",G233-H233)</f>
        <v>-23</v>
      </c>
      <c r="J233" s="47" t="n">
        <f aca="false">IF(OR(D233="",D233+G233=0),"",D233/(D233+G233))</f>
        <v>0.649122807017544</v>
      </c>
      <c r="K233" s="47" t="n">
        <f aca="false">IF(E233="","",E233/(E233+H233))</f>
        <v>0.637915543575921</v>
      </c>
      <c r="L233" s="76" t="n">
        <f aca="false">IF(OR(K233="",J233=""),"",(J233-K233)*100)</f>
        <v>1.12072634416229</v>
      </c>
      <c r="M233" s="36" t="n">
        <v>1.66017416207198</v>
      </c>
      <c r="N233" s="36" t="n">
        <v>1.3257084048539</v>
      </c>
      <c r="O233" s="36" t="n">
        <f aca="false">SQRT(M233^2+N233^2)</f>
        <v>2.12454254443437</v>
      </c>
      <c r="P233" s="47" t="n">
        <f aca="false">IF(J233="","",MAX(0,J233-1.96*O233/100))</f>
        <v>0.60748177314663</v>
      </c>
      <c r="Q233" s="47" t="n">
        <f aca="false">IF(J233="","",MIN(1,J233+1.96*O233/100))</f>
        <v>0.690763840888457</v>
      </c>
      <c r="R233" s="32" t="str">
        <f aca="false">IF(L233="","",IF(ABS(L233)&lt;=O233,"Yes","No"))</f>
        <v>Yes</v>
      </c>
      <c r="S233" s="32" t="str">
        <f aca="false">IF(L233="","",IF(ABS(L233)&lt;=1.96*O233,"Yes","No"))</f>
        <v>Yes</v>
      </c>
      <c r="T233" s="66" t="n">
        <f aca="false">IF(D233="","",ROUND(SQRT(((D233+G233)*O233/100)^2+(J233*(D233+G233)*0.05273)^2),0))</f>
        <v>44</v>
      </c>
      <c r="U233" s="32"/>
    </row>
    <row r="234" customFormat="false" ht="15" hidden="false" customHeight="false" outlineLevel="0" collapsed="false">
      <c r="A234" s="32" t="s">
        <v>444</v>
      </c>
      <c r="B234" s="32" t="s">
        <v>319</v>
      </c>
      <c r="C234" s="32" t="s">
        <v>467</v>
      </c>
      <c r="D234" s="66" t="n">
        <v>698</v>
      </c>
      <c r="E234" s="66" t="n">
        <v>510</v>
      </c>
      <c r="F234" s="75" t="n">
        <f aca="false">IF(E234="","",D234-E234)</f>
        <v>188</v>
      </c>
      <c r="G234" s="66" t="n">
        <v>185</v>
      </c>
      <c r="H234" s="66" t="n">
        <v>227</v>
      </c>
      <c r="I234" s="75" t="n">
        <f aca="false">IF(H234="","",G234-H234)</f>
        <v>-42</v>
      </c>
      <c r="J234" s="47" t="n">
        <f aca="false">IF(OR(D234="",D234+G234=0),"",D234/(D234+G234))</f>
        <v>0.790486976217441</v>
      </c>
      <c r="K234" s="47" t="n">
        <f aca="false">IF(E234="","",E234/(E234+H234))</f>
        <v>0.691994572591588</v>
      </c>
      <c r="L234" s="76" t="n">
        <f aca="false">IF(OR(K234="",J234=""),"",(J234-K234)*100)</f>
        <v>9.84924036258531</v>
      </c>
      <c r="M234" s="36" t="n">
        <v>1.66017416207198</v>
      </c>
      <c r="N234" s="36" t="n">
        <v>1.3257084048539</v>
      </c>
      <c r="O234" s="36" t="n">
        <f aca="false">SQRT(M234^2+N234^2)</f>
        <v>2.12454254443437</v>
      </c>
      <c r="P234" s="47" t="n">
        <f aca="false">IF(J234="","",MAX(0,J234-1.96*O234/100))</f>
        <v>0.748845942346527</v>
      </c>
      <c r="Q234" s="47" t="n">
        <f aca="false">IF(J234="","",MIN(1,J234+1.96*O234/100))</f>
        <v>0.832128010088354</v>
      </c>
      <c r="R234" s="32" t="str">
        <f aca="false">IF(L234="","",IF(ABS(L234)&lt;=O234,"Yes","No"))</f>
        <v>No</v>
      </c>
      <c r="S234" s="32" t="str">
        <f aca="false">IF(L234="","",IF(ABS(L234)&lt;=1.96*O234,"Yes","No"))</f>
        <v>No</v>
      </c>
      <c r="T234" s="66" t="n">
        <f aca="false">IF(D234="","",ROUND(SQRT(((D234+G234)*O234/100)^2+(J234*(D234+G234)*0.05273)^2),0))</f>
        <v>41</v>
      </c>
      <c r="U234" s="32"/>
    </row>
    <row r="235" customFormat="false" ht="15" hidden="false" customHeight="false" outlineLevel="0" collapsed="false">
      <c r="A235" s="32" t="s">
        <v>444</v>
      </c>
      <c r="B235" s="32" t="s">
        <v>319</v>
      </c>
      <c r="C235" s="32" t="s">
        <v>468</v>
      </c>
      <c r="D235" s="66" t="n">
        <v>528</v>
      </c>
      <c r="E235" s="66" t="n">
        <v>540</v>
      </c>
      <c r="F235" s="75" t="n">
        <f aca="false">IF(E235="","",D235-E235)</f>
        <v>-12</v>
      </c>
      <c r="G235" s="66" t="n">
        <v>284</v>
      </c>
      <c r="H235" s="66" t="n">
        <v>307</v>
      </c>
      <c r="I235" s="75" t="n">
        <f aca="false">IF(H235="","",G235-H235)</f>
        <v>-23</v>
      </c>
      <c r="J235" s="47" t="n">
        <f aca="false">IF(OR(D235="",D235+G235=0),"",D235/(D235+G235))</f>
        <v>0.650246305418719</v>
      </c>
      <c r="K235" s="47" t="n">
        <f aca="false">IF(E235="","",E235/(E235+H235))</f>
        <v>0.63754427390791</v>
      </c>
      <c r="L235" s="76" t="n">
        <f aca="false">IF(OR(K235="",J235=""),"",(J235-K235)*100)</f>
        <v>1.2702031510809</v>
      </c>
      <c r="M235" s="36" t="n">
        <v>1.89580583007288</v>
      </c>
      <c r="N235" s="36" t="n">
        <v>1.3257084048539</v>
      </c>
      <c r="O235" s="36" t="n">
        <f aca="false">SQRT(M235^2+N235^2)</f>
        <v>2.31334876748807</v>
      </c>
      <c r="P235" s="47" t="n">
        <f aca="false">IF(J235="","",MAX(0,J235-1.96*O235/100))</f>
        <v>0.604904669575953</v>
      </c>
      <c r="Q235" s="47" t="n">
        <f aca="false">IF(J235="","",MIN(1,J235+1.96*O235/100))</f>
        <v>0.695587941261485</v>
      </c>
      <c r="R235" s="32" t="str">
        <f aca="false">IF(L235="","",IF(ABS(L235)&lt;=O235,"Yes","No"))</f>
        <v>Yes</v>
      </c>
      <c r="S235" s="32" t="str">
        <f aca="false">IF(L235="","",IF(ABS(L235)&lt;=1.96*O235,"Yes","No"))</f>
        <v>Yes</v>
      </c>
      <c r="T235" s="66" t="n">
        <f aca="false">IF(D235="","",ROUND(SQRT(((D235+G235)*O235/100)^2+(J235*(D235+G235)*0.06778)^2),0))</f>
        <v>40</v>
      </c>
      <c r="U235" s="32"/>
    </row>
    <row r="236" customFormat="false" ht="15" hidden="false" customHeight="false" outlineLevel="0" collapsed="false">
      <c r="A236" s="32" t="s">
        <v>444</v>
      </c>
      <c r="B236" s="32" t="s">
        <v>319</v>
      </c>
      <c r="C236" s="32" t="s">
        <v>469</v>
      </c>
      <c r="D236" s="66" t="n">
        <v>192</v>
      </c>
      <c r="E236" s="66" t="n">
        <v>156</v>
      </c>
      <c r="F236" s="75" t="n">
        <f aca="false">IF(E236="","",D236-E236)</f>
        <v>36</v>
      </c>
      <c r="G236" s="66" t="n">
        <v>42</v>
      </c>
      <c r="H236" s="66" t="n">
        <v>54</v>
      </c>
      <c r="I236" s="75" t="n">
        <f aca="false">IF(H236="","",G236-H236)</f>
        <v>-12</v>
      </c>
      <c r="J236" s="47" t="n">
        <f aca="false">IF(OR(D236="",D236+G236=0),"",D236/(D236+G236))</f>
        <v>0.820512820512821</v>
      </c>
      <c r="K236" s="47" t="n">
        <f aca="false">IF(E236="","",E236/(E236+H236))</f>
        <v>0.742857142857143</v>
      </c>
      <c r="L236" s="76" t="n">
        <f aca="false">IF(OR(K236="",J236=""),"",(J236-K236)*100)</f>
        <v>7.76556776556776</v>
      </c>
      <c r="M236" s="36" t="n">
        <v>3.01638965753309</v>
      </c>
      <c r="N236" s="36" t="n">
        <v>1.3257084048539</v>
      </c>
      <c r="O236" s="36" t="n">
        <f aca="false">SQRT(M236^2+N236^2)</f>
        <v>3.29486105029831</v>
      </c>
      <c r="P236" s="47" t="n">
        <f aca="false">IF(J236="","",MAX(0,J236-1.96*O236/100))</f>
        <v>0.755933543926974</v>
      </c>
      <c r="Q236" s="47" t="n">
        <f aca="false">IF(J236="","",MIN(1,J236+1.96*O236/100))</f>
        <v>0.885092097098667</v>
      </c>
      <c r="R236" s="32" t="str">
        <f aca="false">IF(L236="","",IF(ABS(L236)&lt;=O236,"Yes","No"))</f>
        <v>No</v>
      </c>
      <c r="S236" s="32" t="str">
        <f aca="false">IF(L236="","",IF(ABS(L236)&lt;=1.96*O236,"Yes","No"))</f>
        <v>No</v>
      </c>
      <c r="T236" s="66" t="n">
        <f aca="false">IF(D236="","",ROUND(SQRT(((D236+G236)*O236/100)^2+(J236*(D236+G236)*0.08223)^2),0))</f>
        <v>18</v>
      </c>
      <c r="U236" s="32"/>
    </row>
    <row r="237" customFormat="false" ht="15" hidden="false" customHeight="false" outlineLevel="0" collapsed="false">
      <c r="A237" s="32" t="s">
        <v>444</v>
      </c>
      <c r="B237" s="32" t="s">
        <v>319</v>
      </c>
      <c r="C237" s="32" t="s">
        <v>470</v>
      </c>
      <c r="D237" s="66" t="n">
        <v>347</v>
      </c>
      <c r="E237" s="66" t="n">
        <v>353</v>
      </c>
      <c r="F237" s="75" t="n">
        <f aca="false">IF(E237="","",D237-E237)</f>
        <v>-6</v>
      </c>
      <c r="G237" s="66" t="n">
        <v>88</v>
      </c>
      <c r="H237" s="66" t="n">
        <v>92</v>
      </c>
      <c r="I237" s="75" t="n">
        <f aca="false">IF(H237="","",G237-H237)</f>
        <v>-4</v>
      </c>
      <c r="J237" s="47" t="n">
        <f aca="false">IF(OR(D237="",D237+G237=0),"",D237/(D237+G237))</f>
        <v>0.797701149425287</v>
      </c>
      <c r="K237" s="47" t="n">
        <f aca="false">IF(E237="","",E237/(E237+H237))</f>
        <v>0.793258426966292</v>
      </c>
      <c r="L237" s="76" t="n">
        <f aca="false">IF(OR(K237="",J237=""),"",(J237-K237)*100)</f>
        <v>0.444272245899524</v>
      </c>
      <c r="M237" s="36" t="n">
        <v>3.01638965753309</v>
      </c>
      <c r="N237" s="36" t="n">
        <v>1.3257084048539</v>
      </c>
      <c r="O237" s="36" t="n">
        <f aca="false">SQRT(M237^2+N237^2)</f>
        <v>3.29486105029831</v>
      </c>
      <c r="P237" s="47" t="n">
        <f aca="false">IF(J237="","",MAX(0,J237-1.96*O237/100))</f>
        <v>0.733121872839441</v>
      </c>
      <c r="Q237" s="47" t="n">
        <f aca="false">IF(J237="","",MIN(1,J237+1.96*O237/100))</f>
        <v>0.862280426011134</v>
      </c>
      <c r="R237" s="32" t="str">
        <f aca="false">IF(L237="","",IF(ABS(L237)&lt;=O237,"Yes","No"))</f>
        <v>Yes</v>
      </c>
      <c r="S237" s="32" t="str">
        <f aca="false">IF(L237="","",IF(ABS(L237)&lt;=1.96*O237,"Yes","No"))</f>
        <v>Yes</v>
      </c>
      <c r="T237" s="66" t="n">
        <f aca="false">IF(D237="","",ROUND(SQRT(((D237+G237)*O237/100)^2+(J237*(D237+G237)*0.08223)^2),0))</f>
        <v>32</v>
      </c>
      <c r="U237" s="32"/>
    </row>
    <row r="238" customFormat="false" ht="15" hidden="false" customHeight="false" outlineLevel="0" collapsed="false">
      <c r="A238" s="32" t="s">
        <v>444</v>
      </c>
      <c r="B238" s="32" t="s">
        <v>319</v>
      </c>
      <c r="C238" s="32" t="s">
        <v>471</v>
      </c>
      <c r="D238" s="66" t="n">
        <v>300</v>
      </c>
      <c r="E238" s="66" t="n">
        <v>266</v>
      </c>
      <c r="F238" s="75" t="n">
        <f aca="false">IF(E238="","",D238-E238)</f>
        <v>34</v>
      </c>
      <c r="G238" s="66" t="n">
        <v>70</v>
      </c>
      <c r="H238" s="66" t="n">
        <v>88</v>
      </c>
      <c r="I238" s="75" t="n">
        <f aca="false">IF(H238="","",G238-H238)</f>
        <v>-18</v>
      </c>
      <c r="J238" s="47" t="n">
        <f aca="false">IF(OR(D238="",D238+G238=0),"",D238/(D238+G238))</f>
        <v>0.810810810810811</v>
      </c>
      <c r="K238" s="47" t="n">
        <f aca="false">IF(E238="","",E238/(E238+H238))</f>
        <v>0.751412429378531</v>
      </c>
      <c r="L238" s="76" t="n">
        <f aca="false">IF(OR(K238="",J238=""),"",(J238-K238)*100)</f>
        <v>5.93983814322798</v>
      </c>
      <c r="M238" s="36" t="n">
        <v>3.01638965753309</v>
      </c>
      <c r="N238" s="36" t="n">
        <v>1.3257084048539</v>
      </c>
      <c r="O238" s="36" t="n">
        <f aca="false">SQRT(M238^2+N238^2)</f>
        <v>3.29486105029831</v>
      </c>
      <c r="P238" s="47" t="n">
        <f aca="false">IF(J238="","",MAX(0,J238-1.96*O238/100))</f>
        <v>0.746231534224964</v>
      </c>
      <c r="Q238" s="47" t="n">
        <f aca="false">IF(J238="","",MIN(1,J238+1.96*O238/100))</f>
        <v>0.875390087396658</v>
      </c>
      <c r="R238" s="32" t="str">
        <f aca="false">IF(L238="","",IF(ABS(L238)&lt;=O238,"Yes","No"))</f>
        <v>No</v>
      </c>
      <c r="S238" s="32" t="str">
        <f aca="false">IF(L238="","",IF(ABS(L238)&lt;=1.96*O238,"Yes","No"))</f>
        <v>Yes</v>
      </c>
      <c r="T238" s="66" t="n">
        <f aca="false">IF(D238="","",ROUND(SQRT(((D238+G238)*O238/100)^2+(J238*(D238+G238)*0.08223)^2),0))</f>
        <v>28</v>
      </c>
      <c r="U238" s="32"/>
    </row>
    <row r="239" customFormat="false" ht="15" hidden="false" customHeight="false" outlineLevel="0" collapsed="false">
      <c r="A239" s="32" t="s">
        <v>444</v>
      </c>
      <c r="B239" s="32" t="s">
        <v>319</v>
      </c>
      <c r="C239" s="32" t="s">
        <v>472</v>
      </c>
      <c r="D239" s="66" t="n">
        <v>371</v>
      </c>
      <c r="E239" s="66" t="n">
        <v>353</v>
      </c>
      <c r="F239" s="75" t="n">
        <f aca="false">IF(E239="","",D239-E239)</f>
        <v>18</v>
      </c>
      <c r="G239" s="66" t="n">
        <v>92</v>
      </c>
      <c r="H239" s="66" t="n">
        <v>88</v>
      </c>
      <c r="I239" s="75" t="n">
        <f aca="false">IF(H239="","",G239-H239)</f>
        <v>4</v>
      </c>
      <c r="J239" s="47" t="n">
        <f aca="false">IF(OR(D239="",D239+G239=0),"",D239/(D239+G239))</f>
        <v>0.801295896328294</v>
      </c>
      <c r="K239" s="47" t="n">
        <f aca="false">IF(E239="","",E239/(E239+H239))</f>
        <v>0.800453514739229</v>
      </c>
      <c r="L239" s="76" t="n">
        <f aca="false">IF(OR(K239="",J239=""),"",(J239-K239)*100)</f>
        <v>0.08423815890648</v>
      </c>
      <c r="M239" s="36" t="n">
        <v>3.01638965753309</v>
      </c>
      <c r="N239" s="36" t="n">
        <v>1.3257084048539</v>
      </c>
      <c r="O239" s="36" t="n">
        <f aca="false">SQRT(M239^2+N239^2)</f>
        <v>3.29486105029831</v>
      </c>
      <c r="P239" s="47" t="n">
        <f aca="false">IF(J239="","",MAX(0,J239-1.96*O239/100))</f>
        <v>0.736716619742447</v>
      </c>
      <c r="Q239" s="47" t="n">
        <f aca="false">IF(J239="","",MIN(1,J239+1.96*O239/100))</f>
        <v>0.865875172914141</v>
      </c>
      <c r="R239" s="32" t="str">
        <f aca="false">IF(L239="","",IF(ABS(L239)&lt;=O239,"Yes","No"))</f>
        <v>Yes</v>
      </c>
      <c r="S239" s="32" t="str">
        <f aca="false">IF(L239="","",IF(ABS(L239)&lt;=1.96*O239,"Yes","No"))</f>
        <v>Yes</v>
      </c>
      <c r="T239" s="66" t="n">
        <f aca="false">IF(D239="","",ROUND(SQRT(((D239+G239)*O239/100)^2+(J239*(D239+G239)*0.08223)^2),0))</f>
        <v>34</v>
      </c>
      <c r="U239" s="32"/>
    </row>
    <row r="240" customFormat="false" ht="15" hidden="false" customHeight="false" outlineLevel="0" collapsed="false">
      <c r="A240" s="32" t="s">
        <v>444</v>
      </c>
      <c r="B240" s="32" t="s">
        <v>319</v>
      </c>
      <c r="C240" s="32" t="s">
        <v>473</v>
      </c>
      <c r="D240" s="66" t="n">
        <v>725</v>
      </c>
      <c r="E240" s="66" t="n">
        <v>691</v>
      </c>
      <c r="F240" s="75" t="n">
        <f aca="false">IF(E240="","",D240-E240)</f>
        <v>34</v>
      </c>
      <c r="G240" s="66" t="n">
        <v>156</v>
      </c>
      <c r="H240" s="66" t="n">
        <v>98</v>
      </c>
      <c r="I240" s="75" t="n">
        <f aca="false">IF(H240="","",G240-H240)</f>
        <v>58</v>
      </c>
      <c r="J240" s="47" t="n">
        <f aca="false">IF(OR(D240="",D240+G240=0),"",D240/(D240+G240))</f>
        <v>0.822928490351873</v>
      </c>
      <c r="K240" s="47" t="n">
        <f aca="false">IF(E240="","",E240/(E240+H240))</f>
        <v>0.875792141951838</v>
      </c>
      <c r="L240" s="76" t="n">
        <f aca="false">IF(OR(K240="",J240=""),"",(J240-K240)*100)</f>
        <v>-5.28636515999649</v>
      </c>
      <c r="M240" s="36" t="n">
        <v>1.66017416207198</v>
      </c>
      <c r="N240" s="36" t="n">
        <v>1.3257084048539</v>
      </c>
      <c r="O240" s="36" t="n">
        <f aca="false">SQRT(M240^2+N240^2)</f>
        <v>2.12454254443437</v>
      </c>
      <c r="P240" s="47" t="n">
        <f aca="false">IF(J240="","",MAX(0,J240-1.96*O240/100))</f>
        <v>0.781287456480959</v>
      </c>
      <c r="Q240" s="47" t="n">
        <f aca="false">IF(J240="","",MIN(1,J240+1.96*O240/100))</f>
        <v>0.864569524222786</v>
      </c>
      <c r="R240" s="32" t="str">
        <f aca="false">IF(L240="","",IF(ABS(L240)&lt;=O240,"Yes","No"))</f>
        <v>No</v>
      </c>
      <c r="S240" s="32" t="str">
        <f aca="false">IF(L240="","",IF(ABS(L240)&lt;=1.96*O240,"Yes","No"))</f>
        <v>No</v>
      </c>
      <c r="T240" s="66" t="n">
        <f aca="false">IF(D240="","",ROUND(SQRT(((D240+G240)*O240/100)^2+(J240*(D240+G240)*0.05273)^2),0))</f>
        <v>43</v>
      </c>
      <c r="U240" s="32"/>
    </row>
    <row r="241" customFormat="false" ht="15" hidden="false" customHeight="false" outlineLevel="0" collapsed="false">
      <c r="A241" s="32" t="s">
        <v>444</v>
      </c>
      <c r="B241" s="32" t="s">
        <v>319</v>
      </c>
      <c r="C241" s="32" t="s">
        <v>474</v>
      </c>
      <c r="D241" s="66" t="n">
        <v>394</v>
      </c>
      <c r="E241" s="66" t="n">
        <v>370</v>
      </c>
      <c r="F241" s="75" t="n">
        <f aca="false">IF(E241="","",D241-E241)</f>
        <v>24</v>
      </c>
      <c r="G241" s="66" t="n">
        <v>90</v>
      </c>
      <c r="H241" s="66" t="n">
        <v>96</v>
      </c>
      <c r="I241" s="75" t="n">
        <f aca="false">IF(H241="","",G241-H241)</f>
        <v>-6</v>
      </c>
      <c r="J241" s="47" t="n">
        <f aca="false">IF(OR(D241="",D241+G241=0),"",D241/(D241+G241))</f>
        <v>0.81404958677686</v>
      </c>
      <c r="K241" s="47" t="n">
        <f aca="false">IF(E241="","",E241/(E241+H241))</f>
        <v>0.793991416309013</v>
      </c>
      <c r="L241" s="76" t="n">
        <f aca="false">IF(OR(K241="",J241=""),"",(J241-K241)*100)</f>
        <v>2.00581704678466</v>
      </c>
      <c r="M241" s="36" t="n">
        <v>3.01638965753309</v>
      </c>
      <c r="N241" s="36" t="n">
        <v>1.3257084048539</v>
      </c>
      <c r="O241" s="36" t="n">
        <f aca="false">SQRT(M241^2+N241^2)</f>
        <v>3.29486105029831</v>
      </c>
      <c r="P241" s="47" t="n">
        <f aca="false">IF(J241="","",MAX(0,J241-1.96*O241/100))</f>
        <v>0.749470310191013</v>
      </c>
      <c r="Q241" s="47" t="n">
        <f aca="false">IF(J241="","",MIN(1,J241+1.96*O241/100))</f>
        <v>0.878628863362706</v>
      </c>
      <c r="R241" s="32" t="str">
        <f aca="false">IF(L241="","",IF(ABS(L241)&lt;=O241,"Yes","No"))</f>
        <v>Yes</v>
      </c>
      <c r="S241" s="32" t="str">
        <f aca="false">IF(L241="","",IF(ABS(L241)&lt;=1.96*O241,"Yes","No"))</f>
        <v>Yes</v>
      </c>
      <c r="T241" s="66" t="n">
        <f aca="false">IF(D241="","",ROUND(SQRT(((D241+G241)*O241/100)^2+(J241*(D241+G241)*0.08223)^2),0))</f>
        <v>36</v>
      </c>
      <c r="U241" s="32"/>
    </row>
    <row r="242" customFormat="false" ht="15" hidden="false" customHeight="false" outlineLevel="0" collapsed="false">
      <c r="A242" s="32" t="s">
        <v>444</v>
      </c>
      <c r="B242" s="32" t="s">
        <v>319</v>
      </c>
      <c r="C242" s="32" t="s">
        <v>475</v>
      </c>
      <c r="D242" s="66" t="n">
        <v>444</v>
      </c>
      <c r="E242" s="66" t="n">
        <v>378</v>
      </c>
      <c r="F242" s="75" t="n">
        <f aca="false">IF(E242="","",D242-E242)</f>
        <v>66</v>
      </c>
      <c r="G242" s="66" t="n">
        <v>109</v>
      </c>
      <c r="H242" s="66" t="n">
        <v>119</v>
      </c>
      <c r="I242" s="75" t="n">
        <f aca="false">IF(H242="","",G242-H242)</f>
        <v>-10</v>
      </c>
      <c r="J242" s="47" t="n">
        <f aca="false">IF(OR(D242="",D242+G242=0),"",D242/(D242+G242))</f>
        <v>0.802893309222423</v>
      </c>
      <c r="K242" s="47" t="n">
        <f aca="false">IF(E242="","",E242/(E242+H242))</f>
        <v>0.76056338028169</v>
      </c>
      <c r="L242" s="76" t="n">
        <f aca="false">IF(OR(K242="",J242=""),"",(J242-K242)*100)</f>
        <v>4.23299289407331</v>
      </c>
      <c r="M242" s="36" t="n">
        <v>1.89580583007288</v>
      </c>
      <c r="N242" s="36" t="n">
        <v>1.3257084048539</v>
      </c>
      <c r="O242" s="36" t="n">
        <f aca="false">SQRT(M242^2+N242^2)</f>
        <v>2.31334876748807</v>
      </c>
      <c r="P242" s="47" t="n">
        <f aca="false">IF(J242="","",MAX(0,J242-1.96*O242/100))</f>
        <v>0.757551673379657</v>
      </c>
      <c r="Q242" s="47" t="n">
        <f aca="false">IF(J242="","",MIN(1,J242+1.96*O242/100))</f>
        <v>0.848234945065189</v>
      </c>
      <c r="R242" s="32" t="str">
        <f aca="false">IF(L242="","",IF(ABS(L242)&lt;=O242,"Yes","No"))</f>
        <v>No</v>
      </c>
      <c r="S242" s="32" t="str">
        <f aca="false">IF(L242="","",IF(ABS(L242)&lt;=1.96*O242,"Yes","No"))</f>
        <v>Yes</v>
      </c>
      <c r="T242" s="66" t="n">
        <f aca="false">IF(D242="","",ROUND(SQRT(((D242+G242)*O242/100)^2+(J242*(D242+G242)*0.06778)^2),0))</f>
        <v>33</v>
      </c>
      <c r="U242" s="32"/>
    </row>
    <row r="243" customFormat="false" ht="15" hidden="false" customHeight="false" outlineLevel="0" collapsed="false">
      <c r="A243" s="32" t="s">
        <v>444</v>
      </c>
      <c r="B243" s="32" t="s">
        <v>319</v>
      </c>
      <c r="C243" s="32" t="s">
        <v>476</v>
      </c>
      <c r="D243" s="66" t="n">
        <v>376</v>
      </c>
      <c r="E243" s="66" t="n">
        <v>412</v>
      </c>
      <c r="F243" s="75" t="n">
        <f aca="false">IF(E243="","",D243-E243)</f>
        <v>-36</v>
      </c>
      <c r="G243" s="66" t="n">
        <v>142</v>
      </c>
      <c r="H243" s="66" t="n">
        <v>152</v>
      </c>
      <c r="I243" s="75" t="n">
        <f aca="false">IF(H243="","",G243-H243)</f>
        <v>-10</v>
      </c>
      <c r="J243" s="47" t="n">
        <f aca="false">IF(OR(D243="",D243+G243=0),"",D243/(D243+G243))</f>
        <v>0.725868725868726</v>
      </c>
      <c r="K243" s="47" t="n">
        <f aca="false">IF(E243="","",E243/(E243+H243))</f>
        <v>0.730496453900709</v>
      </c>
      <c r="L243" s="76" t="n">
        <f aca="false">IF(OR(K243="",J243=""),"",(J243-K243)*100)</f>
        <v>-0.462772803198341</v>
      </c>
      <c r="M243" s="36" t="n">
        <v>3.01638965753309</v>
      </c>
      <c r="N243" s="36" t="n">
        <v>1.3257084048539</v>
      </c>
      <c r="O243" s="36" t="n">
        <f aca="false">SQRT(M243^2+N243^2)</f>
        <v>3.29486105029831</v>
      </c>
      <c r="P243" s="47" t="n">
        <f aca="false">IF(J243="","",MAX(0,J243-1.96*O243/100))</f>
        <v>0.661289449282879</v>
      </c>
      <c r="Q243" s="47" t="n">
        <f aca="false">IF(J243="","",MIN(1,J243+1.96*O243/100))</f>
        <v>0.790448002454573</v>
      </c>
      <c r="R243" s="32" t="str">
        <f aca="false">IF(L243="","",IF(ABS(L243)&lt;=O243,"Yes","No"))</f>
        <v>Yes</v>
      </c>
      <c r="S243" s="32" t="str">
        <f aca="false">IF(L243="","",IF(ABS(L243)&lt;=1.96*O243,"Yes","No"))</f>
        <v>Yes</v>
      </c>
      <c r="T243" s="66" t="n">
        <f aca="false">IF(D243="","",ROUND(SQRT(((D243+G243)*O243/100)^2+(J243*(D243+G243)*0.08223)^2),0))</f>
        <v>35</v>
      </c>
      <c r="U243" s="32"/>
    </row>
    <row r="244" customFormat="false" ht="15" hidden="false" customHeight="false" outlineLevel="0" collapsed="false">
      <c r="A244" s="32" t="s">
        <v>444</v>
      </c>
      <c r="B244" s="32" t="s">
        <v>319</v>
      </c>
      <c r="C244" s="32" t="s">
        <v>477</v>
      </c>
      <c r="D244" s="66" t="n">
        <v>518</v>
      </c>
      <c r="E244" s="66" t="n">
        <v>546</v>
      </c>
      <c r="F244" s="75" t="n">
        <f aca="false">IF(E244="","",D244-E244)</f>
        <v>-28</v>
      </c>
      <c r="G244" s="66" t="n">
        <v>180</v>
      </c>
      <c r="H244" s="66" t="n">
        <v>190</v>
      </c>
      <c r="I244" s="75" t="n">
        <f aca="false">IF(H244="","",G244-H244)</f>
        <v>-10</v>
      </c>
      <c r="J244" s="47" t="n">
        <f aca="false">IF(OR(D244="",D244+G244=0),"",D244/(D244+G244))</f>
        <v>0.742120343839542</v>
      </c>
      <c r="K244" s="47" t="n">
        <f aca="false">IF(E244="","",E244/(E244+H244))</f>
        <v>0.741847826086957</v>
      </c>
      <c r="L244" s="76" t="n">
        <f aca="false">IF(OR(K244="",J244=""),"",(J244-K244)*100)</f>
        <v>0.0272517752584966</v>
      </c>
      <c r="M244" s="36" t="n">
        <v>1.89580583007288</v>
      </c>
      <c r="N244" s="36" t="n">
        <v>1.3257084048539</v>
      </c>
      <c r="O244" s="36" t="n">
        <f aca="false">SQRT(M244^2+N244^2)</f>
        <v>2.31334876748807</v>
      </c>
      <c r="P244" s="47" t="n">
        <f aca="false">IF(J244="","",MAX(0,J244-1.96*O244/100))</f>
        <v>0.696778707996775</v>
      </c>
      <c r="Q244" s="47" t="n">
        <f aca="false">IF(J244="","",MIN(1,J244+1.96*O244/100))</f>
        <v>0.787461979682308</v>
      </c>
      <c r="R244" s="32" t="str">
        <f aca="false">IF(L244="","",IF(ABS(L244)&lt;=O244,"Yes","No"))</f>
        <v>Yes</v>
      </c>
      <c r="S244" s="32" t="str">
        <f aca="false">IF(L244="","",IF(ABS(L244)&lt;=1.96*O244,"Yes","No"))</f>
        <v>Yes</v>
      </c>
      <c r="T244" s="66" t="n">
        <f aca="false">IF(D244="","",ROUND(SQRT(((D244+G244)*O244/100)^2+(J244*(D244+G244)*0.06778)^2),0))</f>
        <v>39</v>
      </c>
      <c r="U244" s="32"/>
    </row>
    <row r="245" customFormat="false" ht="15" hidden="false" customHeight="false" outlineLevel="0" collapsed="false">
      <c r="A245" s="32" t="s">
        <v>444</v>
      </c>
      <c r="B245" s="32" t="s">
        <v>319</v>
      </c>
      <c r="C245" s="32" t="s">
        <v>478</v>
      </c>
      <c r="D245" s="66" t="n">
        <v>458</v>
      </c>
      <c r="E245" s="66" t="n">
        <v>483</v>
      </c>
      <c r="F245" s="75" t="n">
        <f aca="false">IF(E245="","",D245-E245)</f>
        <v>-25</v>
      </c>
      <c r="G245" s="66" t="n">
        <v>170</v>
      </c>
      <c r="H245" s="66" t="n">
        <v>192</v>
      </c>
      <c r="I245" s="75" t="n">
        <f aca="false">IF(H245="","",G245-H245)</f>
        <v>-22</v>
      </c>
      <c r="J245" s="47" t="n">
        <f aca="false">IF(OR(D245="",D245+G245=0),"",D245/(D245+G245))</f>
        <v>0.729299363057325</v>
      </c>
      <c r="K245" s="47" t="n">
        <f aca="false">IF(E245="","",E245/(E245+H245))</f>
        <v>0.715555555555556</v>
      </c>
      <c r="L245" s="76" t="n">
        <f aca="false">IF(OR(K245="",J245=""),"",(J245-K245)*100)</f>
        <v>1.37438075017693</v>
      </c>
      <c r="M245" s="36" t="n">
        <v>1.89580583007288</v>
      </c>
      <c r="N245" s="36" t="n">
        <v>1.3257084048539</v>
      </c>
      <c r="O245" s="36" t="n">
        <f aca="false">SQRT(M245^2+N245^2)</f>
        <v>2.31334876748807</v>
      </c>
      <c r="P245" s="47" t="n">
        <f aca="false">IF(J245="","",MAX(0,J245-1.96*O245/100))</f>
        <v>0.683957727214559</v>
      </c>
      <c r="Q245" s="47" t="n">
        <f aca="false">IF(J245="","",MIN(1,J245+1.96*O245/100))</f>
        <v>0.774640998900091</v>
      </c>
      <c r="R245" s="32" t="str">
        <f aca="false">IF(L245="","",IF(ABS(L245)&lt;=O245,"Yes","No"))</f>
        <v>Yes</v>
      </c>
      <c r="S245" s="32" t="str">
        <f aca="false">IF(L245="","",IF(ABS(L245)&lt;=1.96*O245,"Yes","No"))</f>
        <v>Yes</v>
      </c>
      <c r="T245" s="66" t="n">
        <f aca="false">IF(D245="","",ROUND(SQRT(((D245+G245)*O245/100)^2+(J245*(D245+G245)*0.06778)^2),0))</f>
        <v>34</v>
      </c>
      <c r="U245" s="32"/>
    </row>
    <row r="246" customFormat="false" ht="15" hidden="false" customHeight="false" outlineLevel="0" collapsed="false">
      <c r="A246" s="32" t="s">
        <v>444</v>
      </c>
      <c r="B246" s="32" t="s">
        <v>319</v>
      </c>
      <c r="C246" s="32" t="s">
        <v>479</v>
      </c>
      <c r="D246" s="66" t="n">
        <v>477</v>
      </c>
      <c r="E246" s="66" t="n">
        <v>563</v>
      </c>
      <c r="F246" s="75" t="n">
        <f aca="false">IF(E246="","",D246-E246)</f>
        <v>-86</v>
      </c>
      <c r="G246" s="66" t="n">
        <v>241</v>
      </c>
      <c r="H246" s="66" t="n">
        <v>231</v>
      </c>
      <c r="I246" s="75" t="n">
        <f aca="false">IF(H246="","",G246-H246)</f>
        <v>10</v>
      </c>
      <c r="J246" s="47" t="n">
        <f aca="false">IF(OR(D246="",D246+G246=0),"",D246/(D246+G246))</f>
        <v>0.664345403899721</v>
      </c>
      <c r="K246" s="47" t="n">
        <f aca="false">IF(E246="","",E246/(E246+H246))</f>
        <v>0.709068010075567</v>
      </c>
      <c r="L246" s="76" t="n">
        <f aca="false">IF(OR(K246="",J246=""),"",(J246-K246)*100)</f>
        <v>-4.47226061758453</v>
      </c>
      <c r="M246" s="36" t="n">
        <v>1.89580583007288</v>
      </c>
      <c r="N246" s="36" t="n">
        <v>1.3257084048539</v>
      </c>
      <c r="O246" s="36" t="n">
        <f aca="false">SQRT(M246^2+N246^2)</f>
        <v>2.31334876748807</v>
      </c>
      <c r="P246" s="47" t="n">
        <f aca="false">IF(J246="","",MAX(0,J246-1.96*O246/100))</f>
        <v>0.619003768056955</v>
      </c>
      <c r="Q246" s="47" t="n">
        <f aca="false">IF(J246="","",MIN(1,J246+1.96*O246/100))</f>
        <v>0.709687039742488</v>
      </c>
      <c r="R246" s="32" t="str">
        <f aca="false">IF(L246="","",IF(ABS(L246)&lt;=O246,"Yes","No"))</f>
        <v>No</v>
      </c>
      <c r="S246" s="32" t="str">
        <f aca="false">IF(L246="","",IF(ABS(L246)&lt;=1.96*O246,"Yes","No"))</f>
        <v>Yes</v>
      </c>
      <c r="T246" s="66" t="n">
        <f aca="false">IF(D246="","",ROUND(SQRT(((D246+G246)*O246/100)^2+(J246*(D246+G246)*0.06778)^2),0))</f>
        <v>36</v>
      </c>
      <c r="U246" s="32"/>
    </row>
    <row r="247" customFormat="false" ht="15" hidden="false" customHeight="false" outlineLevel="0" collapsed="false">
      <c r="A247" s="32" t="s">
        <v>444</v>
      </c>
      <c r="B247" s="32" t="s">
        <v>319</v>
      </c>
      <c r="C247" s="32" t="s">
        <v>480</v>
      </c>
      <c r="D247" s="66" t="n">
        <v>445</v>
      </c>
      <c r="E247" s="66"/>
      <c r="F247" s="75" t="str">
        <f aca="false">IF(E247="","",D247-E247)</f>
        <v/>
      </c>
      <c r="G247" s="66" t="n">
        <v>194</v>
      </c>
      <c r="H247" s="66"/>
      <c r="I247" s="75" t="str">
        <f aca="false">IF(H247="","",G247-H247)</f>
        <v/>
      </c>
      <c r="J247" s="47" t="n">
        <f aca="false">IF(OR(D247="",D247+G247=0),"",D247/(D247+G247))</f>
        <v>0.696400625978091</v>
      </c>
      <c r="K247" s="47" t="str">
        <f aca="false">IF(E247="","",E247/(E247+H247))</f>
        <v/>
      </c>
      <c r="L247" s="76" t="str">
        <f aca="false">IF(OR(K247="",J247=""),"",(J247-K247)*100)</f>
        <v/>
      </c>
      <c r="M247" s="36" t="n">
        <v>1.89580583007288</v>
      </c>
      <c r="N247" s="36" t="n">
        <v>1.3257084048539</v>
      </c>
      <c r="O247" s="36" t="n">
        <f aca="false">SQRT(M247^2+N247^2)</f>
        <v>2.31334876748807</v>
      </c>
      <c r="P247" s="47" t="n">
        <f aca="false">IF(J247="","",MAX(0,J247-1.96*O247/100))</f>
        <v>0.651058990135325</v>
      </c>
      <c r="Q247" s="47" t="n">
        <f aca="false">IF(J247="","",MIN(1,J247+1.96*O247/100))</f>
        <v>0.741742261820857</v>
      </c>
      <c r="R247" s="32" t="str">
        <f aca="false">IF(L247="","",IF(ABS(L247)&lt;=O247,"Yes","No"))</f>
        <v/>
      </c>
      <c r="S247" s="32" t="str">
        <f aca="false">IF(L247="","",IF(ABS(L247)&lt;=1.96*O247,"Yes","No"))</f>
        <v/>
      </c>
      <c r="T247" s="66" t="n">
        <f aca="false">IF(D247="","",ROUND(SQRT(((D247+G247)*O247/100)^2+(J247*(D247+G247)*0.06778)^2),0))</f>
        <v>34</v>
      </c>
      <c r="U247" s="32" t="s">
        <v>801</v>
      </c>
    </row>
    <row r="248" customFormat="false" ht="15" hidden="false" customHeight="false" outlineLevel="0" collapsed="false">
      <c r="A248" s="32" t="s">
        <v>444</v>
      </c>
      <c r="B248" s="32" t="s">
        <v>481</v>
      </c>
      <c r="C248" s="32" t="s">
        <v>482</v>
      </c>
      <c r="D248" s="66" t="n">
        <v>336</v>
      </c>
      <c r="E248" s="66" t="n">
        <v>374</v>
      </c>
      <c r="F248" s="75" t="n">
        <f aca="false">IF(E248="","",D248-E248)</f>
        <v>-38</v>
      </c>
      <c r="G248" s="66" t="n">
        <v>322</v>
      </c>
      <c r="H248" s="66" t="n">
        <v>338</v>
      </c>
      <c r="I248" s="75" t="n">
        <f aca="false">IF(H248="","",G248-H248)</f>
        <v>-16</v>
      </c>
      <c r="J248" s="47" t="n">
        <f aca="false">IF(OR(D248="",D248+G248=0),"",D248/(D248+G248))</f>
        <v>0.51063829787234</v>
      </c>
      <c r="K248" s="47" t="n">
        <f aca="false">IF(E248="","",E248/(E248+H248))</f>
        <v>0.525280898876405</v>
      </c>
      <c r="L248" s="76" t="n">
        <f aca="false">IF(OR(K248="",J248=""),"",(J248-K248)*100)</f>
        <v>-1.46426010040641</v>
      </c>
      <c r="M248" s="36" t="n">
        <v>1.89580583007288</v>
      </c>
      <c r="N248" s="36" t="n">
        <v>1.3257084048539</v>
      </c>
      <c r="O248" s="36" t="n">
        <f aca="false">SQRT(M248^2+N248^2)</f>
        <v>2.31334876748807</v>
      </c>
      <c r="P248" s="47" t="n">
        <f aca="false">IF(J248="","",MAX(0,J248-1.96*O248/100))</f>
        <v>0.465296662029574</v>
      </c>
      <c r="Q248" s="47" t="n">
        <f aca="false">IF(J248="","",MIN(1,J248+1.96*O248/100))</f>
        <v>0.555979933715107</v>
      </c>
      <c r="R248" s="32" t="str">
        <f aca="false">IF(L248="","",IF(ABS(L248)&lt;=O248,"Yes","No"))</f>
        <v>Yes</v>
      </c>
      <c r="S248" s="32" t="str">
        <f aca="false">IF(L248="","",IF(ABS(L248)&lt;=1.96*O248,"Yes","No"))</f>
        <v>Yes</v>
      </c>
      <c r="T248" s="66" t="n">
        <f aca="false">IF(D248="","",ROUND(SQRT(((D248+G248)*O248/100)^2+(J248*(D248+G248)*0.06778)^2),0))</f>
        <v>27</v>
      </c>
      <c r="U248" s="32"/>
    </row>
    <row r="249" customFormat="false" ht="15" hidden="false" customHeight="false" outlineLevel="0" collapsed="false">
      <c r="A249" s="32" t="s">
        <v>444</v>
      </c>
      <c r="B249" s="32" t="s">
        <v>481</v>
      </c>
      <c r="C249" s="32" t="s">
        <v>483</v>
      </c>
      <c r="D249" s="66" t="n">
        <v>437</v>
      </c>
      <c r="E249" s="66" t="n">
        <v>485</v>
      </c>
      <c r="F249" s="75" t="n">
        <f aca="false">IF(E249="","",D249-E249)</f>
        <v>-48</v>
      </c>
      <c r="G249" s="66" t="n">
        <v>410</v>
      </c>
      <c r="H249" s="66" t="n">
        <v>421</v>
      </c>
      <c r="I249" s="75" t="n">
        <f aca="false">IF(H249="","",G249-H249)</f>
        <v>-11</v>
      </c>
      <c r="J249" s="47" t="n">
        <f aca="false">IF(OR(D249="",D249+G249=0),"",D249/(D249+G249))</f>
        <v>0.515938606847698</v>
      </c>
      <c r="K249" s="47" t="n">
        <f aca="false">IF(E249="","",E249/(E249+H249))</f>
        <v>0.535320088300221</v>
      </c>
      <c r="L249" s="76" t="n">
        <f aca="false">IF(OR(K249="",J249=""),"",(J249-K249)*100)</f>
        <v>-1.93814814525229</v>
      </c>
      <c r="M249" s="36" t="n">
        <v>1.66017416207198</v>
      </c>
      <c r="N249" s="36" t="n">
        <v>1.3257084048539</v>
      </c>
      <c r="O249" s="36" t="n">
        <f aca="false">SQRT(M249^2+N249^2)</f>
        <v>2.12454254443437</v>
      </c>
      <c r="P249" s="47" t="n">
        <f aca="false">IF(J249="","",MAX(0,J249-1.96*O249/100))</f>
        <v>0.474297572976784</v>
      </c>
      <c r="Q249" s="47" t="n">
        <f aca="false">IF(J249="","",MIN(1,J249+1.96*O249/100))</f>
        <v>0.557579640718611</v>
      </c>
      <c r="R249" s="32" t="str">
        <f aca="false">IF(L249="","",IF(ABS(L249)&lt;=O249,"Yes","No"))</f>
        <v>Yes</v>
      </c>
      <c r="S249" s="32" t="str">
        <f aca="false">IF(L249="","",IF(ABS(L249)&lt;=1.96*O249,"Yes","No"))</f>
        <v>Yes</v>
      </c>
      <c r="T249" s="66" t="n">
        <f aca="false">IF(D249="","",ROUND(SQRT(((D249+G249)*O249/100)^2+(J249*(D249+G249)*0.05273)^2),0))</f>
        <v>29</v>
      </c>
      <c r="U249" s="32"/>
    </row>
    <row r="250" customFormat="false" ht="15" hidden="false" customHeight="false" outlineLevel="0" collapsed="false">
      <c r="A250" s="32" t="s">
        <v>444</v>
      </c>
      <c r="B250" s="32" t="s">
        <v>481</v>
      </c>
      <c r="C250" s="32" t="s">
        <v>484</v>
      </c>
      <c r="D250" s="66" t="n">
        <v>459</v>
      </c>
      <c r="E250" s="66" t="n">
        <v>523</v>
      </c>
      <c r="F250" s="75" t="n">
        <f aca="false">IF(E250="","",D250-E250)</f>
        <v>-64</v>
      </c>
      <c r="G250" s="66" t="n">
        <v>350</v>
      </c>
      <c r="H250" s="66" t="n">
        <v>389</v>
      </c>
      <c r="I250" s="75" t="n">
        <f aca="false">IF(H250="","",G250-H250)</f>
        <v>-39</v>
      </c>
      <c r="J250" s="47" t="n">
        <f aca="false">IF(OR(D250="",D250+G250=0),"",D250/(D250+G250))</f>
        <v>0.567367119901112</v>
      </c>
      <c r="K250" s="47" t="n">
        <f aca="false">IF(E250="","",E250/(E250+H250))</f>
        <v>0.573464912280702</v>
      </c>
      <c r="L250" s="76" t="n">
        <f aca="false">IF(OR(K250="",J250=""),"",(J250-K250)*100)</f>
        <v>-0.60977923795893</v>
      </c>
      <c r="M250" s="36" t="n">
        <v>1.89580583007288</v>
      </c>
      <c r="N250" s="36" t="n">
        <v>1.3257084048539</v>
      </c>
      <c r="O250" s="36" t="n">
        <f aca="false">SQRT(M250^2+N250^2)</f>
        <v>2.31334876748807</v>
      </c>
      <c r="P250" s="47" t="n">
        <f aca="false">IF(J250="","",MAX(0,J250-1.96*O250/100))</f>
        <v>0.522025484058346</v>
      </c>
      <c r="Q250" s="47" t="n">
        <f aca="false">IF(J250="","",MIN(1,J250+1.96*O250/100))</f>
        <v>0.612708755743879</v>
      </c>
      <c r="R250" s="32" t="str">
        <f aca="false">IF(L250="","",IF(ABS(L250)&lt;=O250,"Yes","No"))</f>
        <v>Yes</v>
      </c>
      <c r="S250" s="32" t="str">
        <f aca="false">IF(L250="","",IF(ABS(L250)&lt;=1.96*O250,"Yes","No"))</f>
        <v>Yes</v>
      </c>
      <c r="T250" s="66" t="n">
        <f aca="false">IF(D250="","",ROUND(SQRT(((D250+G250)*O250/100)^2+(J250*(D250+G250)*0.06778)^2),0))</f>
        <v>36</v>
      </c>
      <c r="U250" s="32"/>
    </row>
    <row r="251" customFormat="false" ht="15" hidden="false" customHeight="false" outlineLevel="0" collapsed="false">
      <c r="A251" s="32" t="s">
        <v>444</v>
      </c>
      <c r="B251" s="32" t="s">
        <v>481</v>
      </c>
      <c r="C251" s="32" t="s">
        <v>485</v>
      </c>
      <c r="D251" s="66" t="n">
        <v>188</v>
      </c>
      <c r="E251" s="66" t="n">
        <v>232</v>
      </c>
      <c r="F251" s="75" t="n">
        <f aca="false">IF(E251="","",D251-E251)</f>
        <v>-44</v>
      </c>
      <c r="G251" s="66" t="n">
        <v>207</v>
      </c>
      <c r="H251" s="66" t="n">
        <v>250</v>
      </c>
      <c r="I251" s="75" t="n">
        <f aca="false">IF(H251="","",G251-H251)</f>
        <v>-43</v>
      </c>
      <c r="J251" s="47" t="n">
        <f aca="false">IF(OR(D251="",D251+G251=0),"",D251/(D251+G251))</f>
        <v>0.475949367088608</v>
      </c>
      <c r="K251" s="47" t="n">
        <f aca="false">IF(E251="","",E251/(E251+H251))</f>
        <v>0.481327800829876</v>
      </c>
      <c r="L251" s="76" t="n">
        <f aca="false">IF(OR(K251="",J251=""),"",(J251-K251)*100)</f>
        <v>-0.537843374126795</v>
      </c>
      <c r="M251" s="36" t="n">
        <v>3.01638965753309</v>
      </c>
      <c r="N251" s="36" t="n">
        <v>1.3257084048539</v>
      </c>
      <c r="O251" s="36" t="n">
        <f aca="false">SQRT(M251^2+N251^2)</f>
        <v>3.29486105029831</v>
      </c>
      <c r="P251" s="47" t="n">
        <f aca="false">IF(J251="","",MAX(0,J251-1.96*O251/100))</f>
        <v>0.411370090502761</v>
      </c>
      <c r="Q251" s="47" t="n">
        <f aca="false">IF(J251="","",MIN(1,J251+1.96*O251/100))</f>
        <v>0.540528643674454</v>
      </c>
      <c r="R251" s="32" t="str">
        <f aca="false">IF(L251="","",IF(ABS(L251)&lt;=O251,"Yes","No"))</f>
        <v>Yes</v>
      </c>
      <c r="S251" s="32" t="str">
        <f aca="false">IF(L251="","",IF(ABS(L251)&lt;=1.96*O251,"Yes","No"))</f>
        <v>Yes</v>
      </c>
      <c r="T251" s="66" t="n">
        <f aca="false">IF(D251="","",ROUND(SQRT(((D251+G251)*O251/100)^2+(J251*(D251+G251)*0.08223)^2),0))</f>
        <v>20</v>
      </c>
      <c r="U251" s="32"/>
    </row>
    <row r="252" customFormat="false" ht="15" hidden="false" customHeight="false" outlineLevel="0" collapsed="false">
      <c r="A252" s="32" t="s">
        <v>444</v>
      </c>
      <c r="B252" s="32" t="s">
        <v>481</v>
      </c>
      <c r="C252" s="32" t="s">
        <v>486</v>
      </c>
      <c r="D252" s="66" t="n">
        <v>393</v>
      </c>
      <c r="E252" s="66" t="n">
        <v>435</v>
      </c>
      <c r="F252" s="75" t="n">
        <f aca="false">IF(E252="","",D252-E252)</f>
        <v>-42</v>
      </c>
      <c r="G252" s="66" t="n">
        <v>307</v>
      </c>
      <c r="H252" s="66" t="n">
        <v>317</v>
      </c>
      <c r="I252" s="75" t="n">
        <f aca="false">IF(H252="","",G252-H252)</f>
        <v>-10</v>
      </c>
      <c r="J252" s="47" t="n">
        <f aca="false">IF(OR(D252="",D252+G252=0),"",D252/(D252+G252))</f>
        <v>0.561428571428571</v>
      </c>
      <c r="K252" s="47" t="n">
        <f aca="false">IF(E252="","",E252/(E252+H252))</f>
        <v>0.578457446808511</v>
      </c>
      <c r="L252" s="76" t="n">
        <f aca="false">IF(OR(K252="",J252=""),"",(J252-K252)*100)</f>
        <v>-1.70288753799392</v>
      </c>
      <c r="M252" s="36" t="n">
        <v>1.89580583007288</v>
      </c>
      <c r="N252" s="36" t="n">
        <v>1.3257084048539</v>
      </c>
      <c r="O252" s="36" t="n">
        <f aca="false">SQRT(M252^2+N252^2)</f>
        <v>2.31334876748807</v>
      </c>
      <c r="P252" s="47" t="n">
        <f aca="false">IF(J252="","",MAX(0,J252-1.96*O252/100))</f>
        <v>0.516086935585805</v>
      </c>
      <c r="Q252" s="47" t="n">
        <f aca="false">IF(J252="","",MIN(1,J252+1.96*O252/100))</f>
        <v>0.606770207271338</v>
      </c>
      <c r="R252" s="32" t="str">
        <f aca="false">IF(L252="","",IF(ABS(L252)&lt;=O252,"Yes","No"))</f>
        <v>Yes</v>
      </c>
      <c r="S252" s="32" t="str">
        <f aca="false">IF(L252="","",IF(ABS(L252)&lt;=1.96*O252,"Yes","No"))</f>
        <v>Yes</v>
      </c>
      <c r="T252" s="66" t="n">
        <f aca="false">IF(D252="","",ROUND(SQRT(((D252+G252)*O252/100)^2+(J252*(D252+G252)*0.06778)^2),0))</f>
        <v>31</v>
      </c>
      <c r="U252" s="32"/>
    </row>
    <row r="253" customFormat="false" ht="15" hidden="false" customHeight="false" outlineLevel="0" collapsed="false">
      <c r="A253" s="32" t="s">
        <v>444</v>
      </c>
      <c r="B253" s="32" t="s">
        <v>481</v>
      </c>
      <c r="C253" s="32" t="s">
        <v>487</v>
      </c>
      <c r="D253" s="66" t="n">
        <v>397</v>
      </c>
      <c r="E253" s="66" t="n">
        <v>437</v>
      </c>
      <c r="F253" s="75" t="n">
        <f aca="false">IF(E253="","",D253-E253)</f>
        <v>-40</v>
      </c>
      <c r="G253" s="66" t="n">
        <v>322</v>
      </c>
      <c r="H253" s="66" t="n">
        <v>364</v>
      </c>
      <c r="I253" s="75" t="n">
        <f aca="false">IF(H253="","",G253-H253)</f>
        <v>-42</v>
      </c>
      <c r="J253" s="47" t="n">
        <f aca="false">IF(OR(D253="",D253+G253=0),"",D253/(D253+G253))</f>
        <v>0.552155771905424</v>
      </c>
      <c r="K253" s="47" t="n">
        <f aca="false">IF(E253="","",E253/(E253+H253))</f>
        <v>0.545568039950062</v>
      </c>
      <c r="L253" s="76" t="n">
        <f aca="false">IF(OR(K253="",J253=""),"",(J253-K253)*100)</f>
        <v>0.658773195536178</v>
      </c>
      <c r="M253" s="36" t="n">
        <v>1.89580583007288</v>
      </c>
      <c r="N253" s="36" t="n">
        <v>1.3257084048539</v>
      </c>
      <c r="O253" s="36" t="n">
        <f aca="false">SQRT(M253^2+N253^2)</f>
        <v>2.31334876748807</v>
      </c>
      <c r="P253" s="47" t="n">
        <f aca="false">IF(J253="","",MAX(0,J253-1.96*O253/100))</f>
        <v>0.506814136062658</v>
      </c>
      <c r="Q253" s="47" t="n">
        <f aca="false">IF(J253="","",MIN(1,J253+1.96*O253/100))</f>
        <v>0.59749740774819</v>
      </c>
      <c r="R253" s="32" t="str">
        <f aca="false">IF(L253="","",IF(ABS(L253)&lt;=O253,"Yes","No"))</f>
        <v>Yes</v>
      </c>
      <c r="S253" s="32" t="str">
        <f aca="false">IF(L253="","",IF(ABS(L253)&lt;=1.96*O253,"Yes","No"))</f>
        <v>Yes</v>
      </c>
      <c r="T253" s="66" t="n">
        <f aca="false">IF(D253="","",ROUND(SQRT(((D253+G253)*O253/100)^2+(J253*(D253+G253)*0.06778)^2),0))</f>
        <v>32</v>
      </c>
      <c r="U253" s="32"/>
    </row>
    <row r="254" customFormat="false" ht="15" hidden="false" customHeight="false" outlineLevel="0" collapsed="false">
      <c r="A254" s="32" t="s">
        <v>444</v>
      </c>
      <c r="B254" s="32" t="s">
        <v>481</v>
      </c>
      <c r="C254" s="32" t="s">
        <v>488</v>
      </c>
      <c r="D254" s="66" t="n">
        <v>227</v>
      </c>
      <c r="E254" s="66" t="n">
        <v>279</v>
      </c>
      <c r="F254" s="75" t="n">
        <f aca="false">IF(E254="","",D254-E254)</f>
        <v>-52</v>
      </c>
      <c r="G254" s="66" t="n">
        <v>210</v>
      </c>
      <c r="H254" s="66" t="n">
        <v>214</v>
      </c>
      <c r="I254" s="75" t="n">
        <f aca="false">IF(H254="","",G254-H254)</f>
        <v>-4</v>
      </c>
      <c r="J254" s="47" t="n">
        <f aca="false">IF(OR(D254="",D254+G254=0),"",D254/(D254+G254))</f>
        <v>0.519450800915332</v>
      </c>
      <c r="K254" s="47" t="n">
        <f aca="false">IF(E254="","",E254/(E254+H254))</f>
        <v>0.565922920892495</v>
      </c>
      <c r="L254" s="76" t="n">
        <f aca="false">IF(OR(K254="",J254=""),"",(J254-K254)*100)</f>
        <v>-4.64721199771632</v>
      </c>
      <c r="M254" s="36" t="n">
        <v>3.01638965753309</v>
      </c>
      <c r="N254" s="36" t="n">
        <v>1.3257084048539</v>
      </c>
      <c r="O254" s="36" t="n">
        <f aca="false">SQRT(M254^2+N254^2)</f>
        <v>3.29486105029831</v>
      </c>
      <c r="P254" s="47" t="n">
        <f aca="false">IF(J254="","",MAX(0,J254-1.96*O254/100))</f>
        <v>0.454871524329485</v>
      </c>
      <c r="Q254" s="47" t="n">
        <f aca="false">IF(J254="","",MIN(1,J254+1.96*O254/100))</f>
        <v>0.584030077501179</v>
      </c>
      <c r="R254" s="32" t="str">
        <f aca="false">IF(L254="","",IF(ABS(L254)&lt;=O254,"Yes","No"))</f>
        <v>No</v>
      </c>
      <c r="S254" s="32" t="str">
        <f aca="false">IF(L254="","",IF(ABS(L254)&lt;=1.96*O254,"Yes","No"))</f>
        <v>Yes</v>
      </c>
      <c r="T254" s="66" t="n">
        <f aca="false">IF(D254="","",ROUND(SQRT(((D254+G254)*O254/100)^2+(J254*(D254+G254)*0.08223)^2),0))</f>
        <v>24</v>
      </c>
      <c r="U254" s="32"/>
    </row>
    <row r="255" customFormat="false" ht="15" hidden="false" customHeight="false" outlineLevel="0" collapsed="false">
      <c r="A255" s="32" t="s">
        <v>444</v>
      </c>
      <c r="B255" s="32" t="s">
        <v>481</v>
      </c>
      <c r="C255" s="32" t="s">
        <v>489</v>
      </c>
      <c r="D255" s="66" t="n">
        <v>358</v>
      </c>
      <c r="E255" s="66" t="n">
        <v>374</v>
      </c>
      <c r="F255" s="75" t="n">
        <f aca="false">IF(E255="","",D255-E255)</f>
        <v>-16</v>
      </c>
      <c r="G255" s="66" t="n">
        <v>259</v>
      </c>
      <c r="H255" s="66" t="n">
        <v>251</v>
      </c>
      <c r="I255" s="75" t="n">
        <f aca="false">IF(H255="","",G255-H255)</f>
        <v>8</v>
      </c>
      <c r="J255" s="47" t="n">
        <f aca="false">IF(OR(D255="",D255+G255=0),"",D255/(D255+G255))</f>
        <v>0.580226904376013</v>
      </c>
      <c r="K255" s="47" t="n">
        <f aca="false">IF(E255="","",E255/(E255+H255))</f>
        <v>0.5984</v>
      </c>
      <c r="L255" s="76" t="n">
        <f aca="false">IF(OR(K255="",J255=""),"",(J255-K255)*100)</f>
        <v>-1.81730956239871</v>
      </c>
      <c r="M255" s="36" t="n">
        <v>1.89580583007288</v>
      </c>
      <c r="N255" s="36" t="n">
        <v>1.3257084048539</v>
      </c>
      <c r="O255" s="36" t="n">
        <f aca="false">SQRT(M255^2+N255^2)</f>
        <v>2.31334876748807</v>
      </c>
      <c r="P255" s="47" t="n">
        <f aca="false">IF(J255="","",MAX(0,J255-1.96*O255/100))</f>
        <v>0.534885268533247</v>
      </c>
      <c r="Q255" s="47" t="n">
        <f aca="false">IF(J255="","",MIN(1,J255+1.96*O255/100))</f>
        <v>0.625568540218779</v>
      </c>
      <c r="R255" s="32" t="str">
        <f aca="false">IF(L255="","",IF(ABS(L255)&lt;=O255,"Yes","No"))</f>
        <v>Yes</v>
      </c>
      <c r="S255" s="32" t="str">
        <f aca="false">IF(L255="","",IF(ABS(L255)&lt;=1.96*O255,"Yes","No"))</f>
        <v>Yes</v>
      </c>
      <c r="T255" s="66" t="n">
        <f aca="false">IF(D255="","",ROUND(SQRT(((D255+G255)*O255/100)^2+(J255*(D255+G255)*0.06778)^2),0))</f>
        <v>28</v>
      </c>
      <c r="U255" s="32"/>
    </row>
    <row r="256" customFormat="false" ht="15" hidden="false" customHeight="false" outlineLevel="0" collapsed="false">
      <c r="A256" s="32" t="s">
        <v>444</v>
      </c>
      <c r="B256" s="32" t="s">
        <v>481</v>
      </c>
      <c r="C256" s="32" t="s">
        <v>490</v>
      </c>
      <c r="D256" s="66" t="n">
        <v>233</v>
      </c>
      <c r="E256" s="66" t="n">
        <v>245</v>
      </c>
      <c r="F256" s="75" t="n">
        <f aca="false">IF(E256="","",D256-E256)</f>
        <v>-12</v>
      </c>
      <c r="G256" s="66" t="n">
        <v>162</v>
      </c>
      <c r="H256" s="66" t="n">
        <v>160</v>
      </c>
      <c r="I256" s="75" t="n">
        <f aca="false">IF(H256="","",G256-H256)</f>
        <v>2</v>
      </c>
      <c r="J256" s="47" t="n">
        <f aca="false">IF(OR(D256="",D256+G256=0),"",D256/(D256+G256))</f>
        <v>0.589873417721519</v>
      </c>
      <c r="K256" s="47" t="n">
        <f aca="false">IF(E256="","",E256/(E256+H256))</f>
        <v>0.604938271604938</v>
      </c>
      <c r="L256" s="76" t="n">
        <f aca="false">IF(OR(K256="",J256=""),"",(J256-K256)*100)</f>
        <v>-1.50648538834193</v>
      </c>
      <c r="M256" s="36" t="n">
        <v>3.01638965753309</v>
      </c>
      <c r="N256" s="36" t="n">
        <v>1.3257084048539</v>
      </c>
      <c r="O256" s="36" t="n">
        <f aca="false">SQRT(M256^2+N256^2)</f>
        <v>3.29486105029831</v>
      </c>
      <c r="P256" s="47" t="n">
        <f aca="false">IF(J256="","",MAX(0,J256-1.96*O256/100))</f>
        <v>0.525294141135672</v>
      </c>
      <c r="Q256" s="47" t="n">
        <f aca="false">IF(J256="","",MIN(1,J256+1.96*O256/100))</f>
        <v>0.654452694307366</v>
      </c>
      <c r="R256" s="32" t="str">
        <f aca="false">IF(L256="","",IF(ABS(L256)&lt;=O256,"Yes","No"))</f>
        <v>Yes</v>
      </c>
      <c r="S256" s="32" t="str">
        <f aca="false">IF(L256="","",IF(ABS(L256)&lt;=1.96*O256,"Yes","No"))</f>
        <v>Yes</v>
      </c>
      <c r="T256" s="66" t="n">
        <f aca="false">IF(D256="","",ROUND(SQRT(((D256+G256)*O256/100)^2+(J256*(D256+G256)*0.08223)^2),0))</f>
        <v>23</v>
      </c>
      <c r="U256" s="32"/>
    </row>
    <row r="257" customFormat="false" ht="15" hidden="false" customHeight="false" outlineLevel="0" collapsed="false">
      <c r="A257" s="32" t="s">
        <v>444</v>
      </c>
      <c r="B257" s="32" t="s">
        <v>481</v>
      </c>
      <c r="C257" s="32" t="s">
        <v>491</v>
      </c>
      <c r="D257" s="66" t="n">
        <v>247</v>
      </c>
      <c r="E257" s="66" t="n">
        <v>276</v>
      </c>
      <c r="F257" s="75" t="n">
        <f aca="false">IF(E257="","",D257-E257)</f>
        <v>-29</v>
      </c>
      <c r="G257" s="66" t="n">
        <v>253</v>
      </c>
      <c r="H257" s="66" t="n">
        <v>276</v>
      </c>
      <c r="I257" s="75" t="n">
        <f aca="false">IF(H257="","",G257-H257)</f>
        <v>-23</v>
      </c>
      <c r="J257" s="47" t="n">
        <f aca="false">IF(OR(D257="",D257+G257=0),"",D257/(D257+G257))</f>
        <v>0.494</v>
      </c>
      <c r="K257" s="47" t="n">
        <f aca="false">IF(E257="","",E257/(E257+H257))</f>
        <v>0.5</v>
      </c>
      <c r="L257" s="76" t="n">
        <f aca="false">IF(OR(K257="",J257=""),"",(J257-K257)*100)</f>
        <v>-0.600000000000001</v>
      </c>
      <c r="M257" s="36" t="n">
        <v>3.01638965753309</v>
      </c>
      <c r="N257" s="36" t="n">
        <v>1.3257084048539</v>
      </c>
      <c r="O257" s="36" t="n">
        <f aca="false">SQRT(M257^2+N257^2)</f>
        <v>3.29486105029831</v>
      </c>
      <c r="P257" s="47" t="n">
        <f aca="false">IF(J257="","",MAX(0,J257-1.96*O257/100))</f>
        <v>0.429420723414153</v>
      </c>
      <c r="Q257" s="47" t="n">
        <f aca="false">IF(J257="","",MIN(1,J257+1.96*O257/100))</f>
        <v>0.558579276585847</v>
      </c>
      <c r="R257" s="32" t="str">
        <f aca="false">IF(L257="","",IF(ABS(L257)&lt;=O257,"Yes","No"))</f>
        <v>Yes</v>
      </c>
      <c r="S257" s="32" t="str">
        <f aca="false">IF(L257="","",IF(ABS(L257)&lt;=1.96*O257,"Yes","No"))</f>
        <v>Yes</v>
      </c>
      <c r="T257" s="66" t="n">
        <f aca="false">IF(D257="","",ROUND(SQRT(((D257+G257)*O257/100)^2+(J257*(D257+G257)*0.08223)^2),0))</f>
        <v>26</v>
      </c>
      <c r="U257" s="32"/>
    </row>
    <row r="258" customFormat="false" ht="15" hidden="false" customHeight="false" outlineLevel="0" collapsed="false">
      <c r="A258" s="32" t="s">
        <v>444</v>
      </c>
      <c r="B258" s="32" t="s">
        <v>481</v>
      </c>
      <c r="C258" s="32" t="s">
        <v>492</v>
      </c>
      <c r="D258" s="66" t="n">
        <v>300</v>
      </c>
      <c r="E258" s="66" t="n">
        <v>353</v>
      </c>
      <c r="F258" s="75" t="n">
        <f aca="false">IF(E258="","",D258-E258)</f>
        <v>-53</v>
      </c>
      <c r="G258" s="66" t="n">
        <v>253</v>
      </c>
      <c r="H258" s="66" t="n">
        <v>293</v>
      </c>
      <c r="I258" s="75" t="n">
        <f aca="false">IF(H258="","",G258-H258)</f>
        <v>-40</v>
      </c>
      <c r="J258" s="47" t="n">
        <f aca="false">IF(OR(D258="",D258+G258=0),"",D258/(D258+G258))</f>
        <v>0.54249547920434</v>
      </c>
      <c r="K258" s="47" t="n">
        <f aca="false">IF(E258="","",E258/(E258+H258))</f>
        <v>0.546439628482972</v>
      </c>
      <c r="L258" s="76" t="n">
        <f aca="false">IF(OR(K258="",J258=""),"",(J258-K258)*100)</f>
        <v>-0.394414927863218</v>
      </c>
      <c r="M258" s="36" t="n">
        <v>1.89580583007288</v>
      </c>
      <c r="N258" s="36" t="n">
        <v>1.3257084048539</v>
      </c>
      <c r="O258" s="36" t="n">
        <f aca="false">SQRT(M258^2+N258^2)</f>
        <v>2.31334876748807</v>
      </c>
      <c r="P258" s="47" t="n">
        <f aca="false">IF(J258="","",MAX(0,J258-1.96*O258/100))</f>
        <v>0.497153843361574</v>
      </c>
      <c r="Q258" s="47" t="n">
        <f aca="false">IF(J258="","",MIN(1,J258+1.96*O258/100))</f>
        <v>0.587837115047106</v>
      </c>
      <c r="R258" s="32" t="str">
        <f aca="false">IF(L258="","",IF(ABS(L258)&lt;=O258,"Yes","No"))</f>
        <v>Yes</v>
      </c>
      <c r="S258" s="32" t="str">
        <f aca="false">IF(L258="","",IF(ABS(L258)&lt;=1.96*O258,"Yes","No"))</f>
        <v>Yes</v>
      </c>
      <c r="T258" s="66" t="n">
        <f aca="false">IF(D258="","",ROUND(SQRT(((D258+G258)*O258/100)^2+(J258*(D258+G258)*0.06778)^2),0))</f>
        <v>24</v>
      </c>
      <c r="U258" s="32"/>
    </row>
    <row r="259" customFormat="false" ht="15" hidden="false" customHeight="false" outlineLevel="0" collapsed="false">
      <c r="A259" s="32" t="s">
        <v>444</v>
      </c>
      <c r="B259" s="32" t="s">
        <v>481</v>
      </c>
      <c r="C259" s="32" t="s">
        <v>493</v>
      </c>
      <c r="D259" s="66" t="n">
        <v>369</v>
      </c>
      <c r="E259" s="66" t="n">
        <v>400</v>
      </c>
      <c r="F259" s="75" t="n">
        <f aca="false">IF(E259="","",D259-E259)</f>
        <v>-31</v>
      </c>
      <c r="G259" s="66" t="n">
        <v>277</v>
      </c>
      <c r="H259" s="66" t="n">
        <v>303</v>
      </c>
      <c r="I259" s="75" t="n">
        <f aca="false">IF(H259="","",G259-H259)</f>
        <v>-26</v>
      </c>
      <c r="J259" s="47" t="n">
        <f aca="false">IF(OR(D259="",D259+G259=0),"",D259/(D259+G259))</f>
        <v>0.571207430340557</v>
      </c>
      <c r="K259" s="47" t="n">
        <f aca="false">IF(E259="","",E259/(E259+H259))</f>
        <v>0.568990042674253</v>
      </c>
      <c r="L259" s="76" t="n">
        <f aca="false">IF(OR(K259="",J259=""),"",(J259-K259)*100)</f>
        <v>0.221738766630408</v>
      </c>
      <c r="M259" s="36" t="n">
        <v>1.89580583007288</v>
      </c>
      <c r="N259" s="36" t="n">
        <v>1.3257084048539</v>
      </c>
      <c r="O259" s="36" t="n">
        <f aca="false">SQRT(M259^2+N259^2)</f>
        <v>2.31334876748807</v>
      </c>
      <c r="P259" s="47" t="n">
        <f aca="false">IF(J259="","",MAX(0,J259-1.96*O259/100))</f>
        <v>0.525865794497791</v>
      </c>
      <c r="Q259" s="47" t="n">
        <f aca="false">IF(J259="","",MIN(1,J259+1.96*O259/100))</f>
        <v>0.616549066183324</v>
      </c>
      <c r="R259" s="32" t="str">
        <f aca="false">IF(L259="","",IF(ABS(L259)&lt;=O259,"Yes","No"))</f>
        <v>Yes</v>
      </c>
      <c r="S259" s="32" t="str">
        <f aca="false">IF(L259="","",IF(ABS(L259)&lt;=1.96*O259,"Yes","No"))</f>
        <v>Yes</v>
      </c>
      <c r="T259" s="66" t="n">
        <f aca="false">IF(D259="","",ROUND(SQRT(((D259+G259)*O259/100)^2+(J259*(D259+G259)*0.06778)^2),0))</f>
        <v>29</v>
      </c>
      <c r="U259" s="32"/>
    </row>
    <row r="260" customFormat="false" ht="15" hidden="false" customHeight="false" outlineLevel="0" collapsed="false">
      <c r="A260" s="32" t="s">
        <v>444</v>
      </c>
      <c r="B260" s="32" t="s">
        <v>481</v>
      </c>
      <c r="C260" s="32" t="s">
        <v>494</v>
      </c>
      <c r="D260" s="66" t="n">
        <v>314</v>
      </c>
      <c r="E260" s="66" t="n">
        <v>356</v>
      </c>
      <c r="F260" s="75" t="n">
        <f aca="false">IF(E260="","",D260-E260)</f>
        <v>-42</v>
      </c>
      <c r="G260" s="66" t="n">
        <v>312</v>
      </c>
      <c r="H260" s="66" t="n">
        <v>330</v>
      </c>
      <c r="I260" s="75" t="n">
        <f aca="false">IF(H260="","",G260-H260)</f>
        <v>-18</v>
      </c>
      <c r="J260" s="47" t="n">
        <f aca="false">IF(OR(D260="",D260+G260=0),"",D260/(D260+G260))</f>
        <v>0.501597444089457</v>
      </c>
      <c r="K260" s="47" t="n">
        <f aca="false">IF(E260="","",E260/(E260+H260))</f>
        <v>0.518950437317784</v>
      </c>
      <c r="L260" s="76" t="n">
        <f aca="false">IF(OR(K260="",J260=""),"",(J260-K260)*100)</f>
        <v>-1.73529932283274</v>
      </c>
      <c r="M260" s="36" t="n">
        <v>1.89580583007288</v>
      </c>
      <c r="N260" s="36" t="n">
        <v>1.3257084048539</v>
      </c>
      <c r="O260" s="36" t="n">
        <f aca="false">SQRT(M260^2+N260^2)</f>
        <v>2.31334876748807</v>
      </c>
      <c r="P260" s="47" t="n">
        <f aca="false">IF(J260="","",MAX(0,J260-1.96*O260/100))</f>
        <v>0.456255808246691</v>
      </c>
      <c r="Q260" s="47" t="n">
        <f aca="false">IF(J260="","",MIN(1,J260+1.96*O260/100))</f>
        <v>0.546939079932223</v>
      </c>
      <c r="R260" s="32" t="str">
        <f aca="false">IF(L260="","",IF(ABS(L260)&lt;=O260,"Yes","No"))</f>
        <v>Yes</v>
      </c>
      <c r="S260" s="32" t="str">
        <f aca="false">IF(L260="","",IF(ABS(L260)&lt;=1.96*O260,"Yes","No"))</f>
        <v>Yes</v>
      </c>
      <c r="T260" s="66" t="n">
        <f aca="false">IF(D260="","",ROUND(SQRT(((D260+G260)*O260/100)^2+(J260*(D260+G260)*0.06778)^2),0))</f>
        <v>26</v>
      </c>
      <c r="U260" s="32"/>
    </row>
    <row r="261" customFormat="false" ht="15" hidden="false" customHeight="false" outlineLevel="0" collapsed="false">
      <c r="A261" s="32" t="s">
        <v>444</v>
      </c>
      <c r="B261" s="32" t="s">
        <v>481</v>
      </c>
      <c r="C261" s="32" t="s">
        <v>495</v>
      </c>
      <c r="D261" s="66" t="n">
        <v>701</v>
      </c>
      <c r="E261" s="66" t="n">
        <v>719</v>
      </c>
      <c r="F261" s="75" t="n">
        <f aca="false">IF(E261="","",D261-E261)</f>
        <v>-18</v>
      </c>
      <c r="G261" s="66" t="n">
        <v>553</v>
      </c>
      <c r="H261" s="66" t="n">
        <v>538</v>
      </c>
      <c r="I261" s="75" t="n">
        <f aca="false">IF(H261="","",G261-H261)</f>
        <v>15</v>
      </c>
      <c r="J261" s="47" t="n">
        <f aca="false">IF(OR(D261="",D261+G261=0),"",D261/(D261+G261))</f>
        <v>0.559011164274322</v>
      </c>
      <c r="K261" s="47" t="n">
        <f aca="false">IF(E261="","",E261/(E261+H261))</f>
        <v>0.571996817820207</v>
      </c>
      <c r="L261" s="76" t="n">
        <f aca="false">IF(OR(K261="",J261=""),"",(J261-K261)*100)</f>
        <v>-1.29856535458847</v>
      </c>
      <c r="M261" s="36" t="n">
        <v>1.66017416207198</v>
      </c>
      <c r="N261" s="36" t="n">
        <v>1.3257084048539</v>
      </c>
      <c r="O261" s="36" t="n">
        <f aca="false">SQRT(M261^2+N261^2)</f>
        <v>2.12454254443437</v>
      </c>
      <c r="P261" s="47" t="n">
        <f aca="false">IF(J261="","",MAX(0,J261-1.96*O261/100))</f>
        <v>0.517370130403409</v>
      </c>
      <c r="Q261" s="47" t="n">
        <f aca="false">IF(J261="","",MIN(1,J261+1.96*O261/100))</f>
        <v>0.600652198145236</v>
      </c>
      <c r="R261" s="32" t="str">
        <f aca="false">IF(L261="","",IF(ABS(L261)&lt;=O261,"Yes","No"))</f>
        <v>Yes</v>
      </c>
      <c r="S261" s="32" t="str">
        <f aca="false">IF(L261="","",IF(ABS(L261)&lt;=1.96*O261,"Yes","No"))</f>
        <v>Yes</v>
      </c>
      <c r="T261" s="66" t="n">
        <f aca="false">IF(D261="","",ROUND(SQRT(((D261+G261)*O261/100)^2+(J261*(D261+G261)*0.05273)^2),0))</f>
        <v>46</v>
      </c>
      <c r="U261" s="32"/>
    </row>
    <row r="262" customFormat="false" ht="15" hidden="false" customHeight="false" outlineLevel="0" collapsed="false">
      <c r="A262" s="32" t="s">
        <v>444</v>
      </c>
      <c r="B262" s="32" t="s">
        <v>481</v>
      </c>
      <c r="C262" s="32" t="s">
        <v>496</v>
      </c>
      <c r="D262" s="66" t="n">
        <v>326</v>
      </c>
      <c r="E262" s="66" t="n">
        <v>391</v>
      </c>
      <c r="F262" s="75" t="n">
        <f aca="false">IF(E262="","",D262-E262)</f>
        <v>-65</v>
      </c>
      <c r="G262" s="66" t="n">
        <v>354</v>
      </c>
      <c r="H262" s="66" t="n">
        <v>384</v>
      </c>
      <c r="I262" s="75" t="n">
        <f aca="false">IF(H262="","",G262-H262)</f>
        <v>-30</v>
      </c>
      <c r="J262" s="47" t="n">
        <f aca="false">IF(OR(D262="",D262+G262=0),"",D262/(D262+G262))</f>
        <v>0.479411764705882</v>
      </c>
      <c r="K262" s="47" t="n">
        <f aca="false">IF(E262="","",E262/(E262+H262))</f>
        <v>0.504516129032258</v>
      </c>
      <c r="L262" s="76" t="n">
        <f aca="false">IF(OR(K262="",J262=""),"",(J262-K262)*100)</f>
        <v>-2.51043643263757</v>
      </c>
      <c r="M262" s="36" t="n">
        <v>1.89580583007288</v>
      </c>
      <c r="N262" s="36" t="n">
        <v>1.3257084048539</v>
      </c>
      <c r="O262" s="36" t="n">
        <f aca="false">SQRT(M262^2+N262^2)</f>
        <v>2.31334876748807</v>
      </c>
      <c r="P262" s="47" t="n">
        <f aca="false">IF(J262="","",MAX(0,J262-1.96*O262/100))</f>
        <v>0.434070128863116</v>
      </c>
      <c r="Q262" s="47" t="n">
        <f aca="false">IF(J262="","",MIN(1,J262+1.96*O262/100))</f>
        <v>0.524753400548649</v>
      </c>
      <c r="R262" s="32" t="str">
        <f aca="false">IF(L262="","",IF(ABS(L262)&lt;=O262,"Yes","No"))</f>
        <v>No</v>
      </c>
      <c r="S262" s="32" t="str">
        <f aca="false">IF(L262="","",IF(ABS(L262)&lt;=1.96*O262,"Yes","No"))</f>
        <v>Yes</v>
      </c>
      <c r="T262" s="66" t="n">
        <f aca="false">IF(D262="","",ROUND(SQRT(((D262+G262)*O262/100)^2+(J262*(D262+G262)*0.06778)^2),0))</f>
        <v>27</v>
      </c>
      <c r="U262" s="32"/>
    </row>
    <row r="263" customFormat="false" ht="15" hidden="false" customHeight="false" outlineLevel="0" collapsed="false">
      <c r="A263" s="32" t="s">
        <v>444</v>
      </c>
      <c r="B263" s="32" t="s">
        <v>481</v>
      </c>
      <c r="C263" s="32" t="s">
        <v>497</v>
      </c>
      <c r="D263" s="66" t="n">
        <v>367</v>
      </c>
      <c r="E263" s="66" t="n">
        <v>395</v>
      </c>
      <c r="F263" s="75" t="n">
        <f aca="false">IF(E263="","",D263-E263)</f>
        <v>-28</v>
      </c>
      <c r="G263" s="66" t="n">
        <v>350</v>
      </c>
      <c r="H263" s="66" t="n">
        <v>387</v>
      </c>
      <c r="I263" s="75" t="n">
        <f aca="false">IF(H263="","",G263-H263)</f>
        <v>-37</v>
      </c>
      <c r="J263" s="47" t="n">
        <f aca="false">IF(OR(D263="",D263+G263=0),"",D263/(D263+G263))</f>
        <v>0.511854951185495</v>
      </c>
      <c r="K263" s="47" t="n">
        <f aca="false">IF(E263="","",E263/(E263+H263))</f>
        <v>0.505115089514067</v>
      </c>
      <c r="L263" s="76" t="n">
        <f aca="false">IF(OR(K263="",J263=""),"",(J263-K263)*100)</f>
        <v>0.673986167142859</v>
      </c>
      <c r="M263" s="36" t="n">
        <v>1.89580583007288</v>
      </c>
      <c r="N263" s="36" t="n">
        <v>1.3257084048539</v>
      </c>
      <c r="O263" s="36" t="n">
        <f aca="false">SQRT(M263^2+N263^2)</f>
        <v>2.31334876748807</v>
      </c>
      <c r="P263" s="47" t="n">
        <f aca="false">IF(J263="","",MAX(0,J263-1.96*O263/100))</f>
        <v>0.466513315342729</v>
      </c>
      <c r="Q263" s="47" t="n">
        <f aca="false">IF(J263="","",MIN(1,J263+1.96*O263/100))</f>
        <v>0.557196587028261</v>
      </c>
      <c r="R263" s="32" t="str">
        <f aca="false">IF(L263="","",IF(ABS(L263)&lt;=O263,"Yes","No"))</f>
        <v>Yes</v>
      </c>
      <c r="S263" s="32" t="str">
        <f aca="false">IF(L263="","",IF(ABS(L263)&lt;=1.96*O263,"Yes","No"))</f>
        <v>Yes</v>
      </c>
      <c r="T263" s="66" t="n">
        <f aca="false">IF(D263="","",ROUND(SQRT(((D263+G263)*O263/100)^2+(J263*(D263+G263)*0.06778)^2),0))</f>
        <v>30</v>
      </c>
      <c r="U263" s="32"/>
    </row>
    <row r="264" customFormat="false" ht="15" hidden="false" customHeight="false" outlineLevel="0" collapsed="false">
      <c r="A264" s="32" t="s">
        <v>444</v>
      </c>
      <c r="B264" s="32" t="s">
        <v>481</v>
      </c>
      <c r="C264" s="32" t="s">
        <v>498</v>
      </c>
      <c r="D264" s="66" t="n">
        <v>356</v>
      </c>
      <c r="E264" s="66" t="n">
        <v>407</v>
      </c>
      <c r="F264" s="75" t="n">
        <f aca="false">IF(E264="","",D264-E264)</f>
        <v>-51</v>
      </c>
      <c r="G264" s="66" t="n">
        <v>327</v>
      </c>
      <c r="H264" s="66" t="n">
        <v>347</v>
      </c>
      <c r="I264" s="75" t="n">
        <f aca="false">IF(H264="","",G264-H264)</f>
        <v>-20</v>
      </c>
      <c r="J264" s="47" t="n">
        <f aca="false">IF(OR(D264="",D264+G264=0),"",D264/(D264+G264))</f>
        <v>0.521229868228404</v>
      </c>
      <c r="K264" s="47" t="n">
        <f aca="false">IF(E264="","",E264/(E264+H264))</f>
        <v>0.539787798408488</v>
      </c>
      <c r="L264" s="76" t="n">
        <f aca="false">IF(OR(K264="",J264=""),"",(J264-K264)*100)</f>
        <v>-1.8557930180084</v>
      </c>
      <c r="M264" s="36" t="n">
        <v>1.89580583007288</v>
      </c>
      <c r="N264" s="36" t="n">
        <v>1.3257084048539</v>
      </c>
      <c r="O264" s="36" t="n">
        <f aca="false">SQRT(M264^2+N264^2)</f>
        <v>2.31334876748807</v>
      </c>
      <c r="P264" s="47" t="n">
        <f aca="false">IF(J264="","",MAX(0,J264-1.96*O264/100))</f>
        <v>0.475888232385638</v>
      </c>
      <c r="Q264" s="47" t="n">
        <f aca="false">IF(J264="","",MIN(1,J264+1.96*O264/100))</f>
        <v>0.56657150407117</v>
      </c>
      <c r="R264" s="32" t="str">
        <f aca="false">IF(L264="","",IF(ABS(L264)&lt;=O264,"Yes","No"))</f>
        <v>Yes</v>
      </c>
      <c r="S264" s="32" t="str">
        <f aca="false">IF(L264="","",IF(ABS(L264)&lt;=1.96*O264,"Yes","No"))</f>
        <v>Yes</v>
      </c>
      <c r="T264" s="66" t="n">
        <f aca="false">IF(D264="","",ROUND(SQRT(((D264+G264)*O264/100)^2+(J264*(D264+G264)*0.06778)^2),0))</f>
        <v>29</v>
      </c>
      <c r="U264" s="32"/>
    </row>
    <row r="265" customFormat="false" ht="15" hidden="false" customHeight="false" outlineLevel="0" collapsed="false">
      <c r="A265" s="32" t="s">
        <v>444</v>
      </c>
      <c r="B265" s="32" t="s">
        <v>499</v>
      </c>
      <c r="C265" s="32" t="s">
        <v>500</v>
      </c>
      <c r="D265" s="66" t="n">
        <v>612</v>
      </c>
      <c r="E265" s="66" t="n">
        <v>730</v>
      </c>
      <c r="F265" s="75" t="n">
        <f aca="false">IF(E265="","",D265-E265)</f>
        <v>-118</v>
      </c>
      <c r="G265" s="66" t="n">
        <v>1026</v>
      </c>
      <c r="H265" s="66" t="n">
        <v>1145</v>
      </c>
      <c r="I265" s="75" t="n">
        <f aca="false">IF(H265="","",G265-H265)</f>
        <v>-119</v>
      </c>
      <c r="J265" s="47" t="n">
        <f aca="false">IF(OR(D265="",D265+G265=0),"",D265/(D265+G265))</f>
        <v>0.373626373626374</v>
      </c>
      <c r="K265" s="47" t="n">
        <f aca="false">IF(E265="","",E265/(E265+H265))</f>
        <v>0.389333333333333</v>
      </c>
      <c r="L265" s="76" t="n">
        <f aca="false">IF(OR(K265="",J265=""),"",(J265-K265)*100)</f>
        <v>-1.57069597069597</v>
      </c>
      <c r="M265" s="36" t="n">
        <v>1.66017416207198</v>
      </c>
      <c r="N265" s="36" t="n">
        <v>1.3257084048539</v>
      </c>
      <c r="O265" s="36" t="n">
        <f aca="false">SQRT(M265^2+N265^2)</f>
        <v>2.12454254443437</v>
      </c>
      <c r="P265" s="47" t="n">
        <f aca="false">IF(J265="","",MAX(0,J265-1.96*O265/100))</f>
        <v>0.33198533975546</v>
      </c>
      <c r="Q265" s="47" t="n">
        <f aca="false">IF(J265="","",MIN(1,J265+1.96*O265/100))</f>
        <v>0.415267407497287</v>
      </c>
      <c r="R265" s="32" t="str">
        <f aca="false">IF(L265="","",IF(ABS(L265)&lt;=O265,"Yes","No"))</f>
        <v>Yes</v>
      </c>
      <c r="S265" s="32" t="str">
        <f aca="false">IF(L265="","",IF(ABS(L265)&lt;=1.96*O265,"Yes","No"))</f>
        <v>Yes</v>
      </c>
      <c r="T265" s="66" t="n">
        <f aca="false">IF(D265="","",ROUND(SQRT(((D265+G265)*O265/100)^2+(J265*(D265+G265)*0.05273)^2),0))</f>
        <v>47</v>
      </c>
      <c r="U265" s="32"/>
    </row>
    <row r="266" customFormat="false" ht="15" hidden="false" customHeight="false" outlineLevel="0" collapsed="false">
      <c r="A266" s="32" t="s">
        <v>444</v>
      </c>
      <c r="B266" s="32" t="s">
        <v>499</v>
      </c>
      <c r="C266" s="32" t="s">
        <v>501</v>
      </c>
      <c r="D266" s="66" t="n">
        <v>566</v>
      </c>
      <c r="E266" s="66" t="n">
        <v>692</v>
      </c>
      <c r="F266" s="75" t="n">
        <f aca="false">IF(E266="","",D266-E266)</f>
        <v>-126</v>
      </c>
      <c r="G266" s="66" t="n">
        <v>827</v>
      </c>
      <c r="H266" s="66" t="n">
        <v>909</v>
      </c>
      <c r="I266" s="75" t="n">
        <f aca="false">IF(H266="","",G266-H266)</f>
        <v>-82</v>
      </c>
      <c r="J266" s="47" t="n">
        <f aca="false">IF(OR(D266="",D266+G266=0),"",D266/(D266+G266))</f>
        <v>0.406317300789663</v>
      </c>
      <c r="K266" s="47" t="n">
        <f aca="false">IF(E266="","",E266/(E266+H266))</f>
        <v>0.432229856339788</v>
      </c>
      <c r="L266" s="76" t="n">
        <f aca="false">IF(OR(K266="",J266=""),"",(J266-K266)*100)</f>
        <v>-2.5912555550125</v>
      </c>
      <c r="M266" s="36" t="n">
        <v>1.66017416207198</v>
      </c>
      <c r="N266" s="36" t="n">
        <v>1.3257084048539</v>
      </c>
      <c r="O266" s="36" t="n">
        <f aca="false">SQRT(M266^2+N266^2)</f>
        <v>2.12454254443437</v>
      </c>
      <c r="P266" s="47" t="n">
        <f aca="false">IF(J266="","",MAX(0,J266-1.96*O266/100))</f>
        <v>0.364676266918749</v>
      </c>
      <c r="Q266" s="47" t="n">
        <f aca="false">IF(J266="","",MIN(1,J266+1.96*O266/100))</f>
        <v>0.447958334660576</v>
      </c>
      <c r="R266" s="32" t="str">
        <f aca="false">IF(L266="","",IF(ABS(L266)&lt;=O266,"Yes","No"))</f>
        <v>No</v>
      </c>
      <c r="S266" s="32" t="str">
        <f aca="false">IF(L266="","",IF(ABS(L266)&lt;=1.96*O266,"Yes","No"))</f>
        <v>Yes</v>
      </c>
      <c r="T266" s="66" t="n">
        <f aca="false">IF(D266="","",ROUND(SQRT(((D266+G266)*O266/100)^2+(J266*(D266+G266)*0.05273)^2),0))</f>
        <v>42</v>
      </c>
      <c r="U266" s="32"/>
    </row>
    <row r="267" customFormat="false" ht="15" hidden="false" customHeight="false" outlineLevel="0" collapsed="false">
      <c r="A267" s="32" t="s">
        <v>444</v>
      </c>
      <c r="B267" s="32" t="s">
        <v>499</v>
      </c>
      <c r="C267" s="32" t="s">
        <v>502</v>
      </c>
      <c r="D267" s="66" t="n">
        <v>273</v>
      </c>
      <c r="E267" s="66" t="n">
        <v>315</v>
      </c>
      <c r="F267" s="75" t="n">
        <f aca="false">IF(E267="","",D267-E267)</f>
        <v>-42</v>
      </c>
      <c r="G267" s="66" t="n">
        <v>538</v>
      </c>
      <c r="H267" s="66" t="n">
        <v>608</v>
      </c>
      <c r="I267" s="75" t="n">
        <f aca="false">IF(H267="","",G267-H267)</f>
        <v>-70</v>
      </c>
      <c r="J267" s="47" t="n">
        <f aca="false">IF(OR(D267="",D267+G267=0),"",D267/(D267+G267))</f>
        <v>0.336621454993835</v>
      </c>
      <c r="K267" s="47" t="n">
        <f aca="false">IF(E267="","",E267/(E267+H267))</f>
        <v>0.341278439869989</v>
      </c>
      <c r="L267" s="76" t="n">
        <f aca="false">IF(OR(K267="",J267=""),"",(J267-K267)*100)</f>
        <v>-0.46569848761544</v>
      </c>
      <c r="M267" s="36" t="n">
        <v>1.89580583007288</v>
      </c>
      <c r="N267" s="36" t="n">
        <v>1.3257084048539</v>
      </c>
      <c r="O267" s="36" t="n">
        <f aca="false">SQRT(M267^2+N267^2)</f>
        <v>2.31334876748807</v>
      </c>
      <c r="P267" s="47" t="n">
        <f aca="false">IF(J267="","",MAX(0,J267-1.96*O267/100))</f>
        <v>0.291279819151069</v>
      </c>
      <c r="Q267" s="47" t="n">
        <f aca="false">IF(J267="","",MIN(1,J267+1.96*O267/100))</f>
        <v>0.381963090836601</v>
      </c>
      <c r="R267" s="32" t="str">
        <f aca="false">IF(L267="","",IF(ABS(L267)&lt;=O267,"Yes","No"))</f>
        <v>Yes</v>
      </c>
      <c r="S267" s="32" t="str">
        <f aca="false">IF(L267="","",IF(ABS(L267)&lt;=1.96*O267,"Yes","No"))</f>
        <v>Yes</v>
      </c>
      <c r="T267" s="66" t="n">
        <f aca="false">IF(D267="","",ROUND(SQRT(((D267+G267)*O267/100)^2+(J267*(D267+G267)*0.06778)^2),0))</f>
        <v>26</v>
      </c>
      <c r="U267" s="32"/>
    </row>
    <row r="268" customFormat="false" ht="15" hidden="false" customHeight="false" outlineLevel="0" collapsed="false">
      <c r="A268" s="32" t="s">
        <v>444</v>
      </c>
      <c r="B268" s="32" t="s">
        <v>503</v>
      </c>
      <c r="C268" s="32" t="s">
        <v>503</v>
      </c>
      <c r="D268" s="66" t="n">
        <v>25</v>
      </c>
      <c r="E268" s="66" t="n">
        <v>31</v>
      </c>
      <c r="F268" s="75" t="n">
        <f aca="false">IF(E268="","",D268-E268)</f>
        <v>-6</v>
      </c>
      <c r="G268" s="66" t="n">
        <v>44</v>
      </c>
      <c r="H268" s="66" t="n">
        <v>55</v>
      </c>
      <c r="I268" s="75" t="n">
        <f aca="false">IF(H268="","",G268-H268)</f>
        <v>-11</v>
      </c>
      <c r="J268" s="47" t="n">
        <f aca="false">IF(OR(D268="",D268+G268=0),"",D268/(D268+G268))</f>
        <v>0.36231884057971</v>
      </c>
      <c r="K268" s="47" t="n">
        <f aca="false">IF(E268="","",E268/(E268+H268))</f>
        <v>0.36046511627907</v>
      </c>
      <c r="L268" s="76" t="n">
        <f aca="false">IF(OR(K268="",J268=""),"",(J268-K268)*100)</f>
        <v>0.18537243006404</v>
      </c>
      <c r="M268" s="36" t="n">
        <v>3.01638965753309</v>
      </c>
      <c r="N268" s="36" t="n">
        <v>1.3257084048539</v>
      </c>
      <c r="O268" s="36" t="n">
        <f aca="false">SQRT(M268^2+N268^2)</f>
        <v>3.29486105029831</v>
      </c>
      <c r="P268" s="47" t="n">
        <f aca="false">IF(J268="","",MAX(0,J268-1.96*O268/100))</f>
        <v>0.297739563993863</v>
      </c>
      <c r="Q268" s="47" t="n">
        <f aca="false">IF(J268="","",MIN(1,J268+1.96*O268/100))</f>
        <v>0.426898117165557</v>
      </c>
      <c r="R268" s="32" t="str">
        <f aca="false">IF(L268="","",IF(ABS(L268)&lt;=O268,"Yes","No"))</f>
        <v>Yes</v>
      </c>
      <c r="S268" s="32" t="str">
        <f aca="false">IF(L268="","",IF(ABS(L268)&lt;=1.96*O268,"Yes","No"))</f>
        <v>Yes</v>
      </c>
      <c r="T268" s="66" t="n">
        <f aca="false">IF(D268="","",ROUND(SQRT(((D268+G268)*O268/100)^2+(J268*(D268+G268)*0.08223)^2),0))</f>
        <v>3</v>
      </c>
      <c r="U268" s="32"/>
    </row>
    <row r="269" customFormat="false" ht="15" hidden="false" customHeight="false" outlineLevel="0" collapsed="false">
      <c r="A269" s="32" t="s">
        <v>444</v>
      </c>
      <c r="B269" s="32" t="s">
        <v>504</v>
      </c>
      <c r="C269" s="32" t="s">
        <v>505</v>
      </c>
      <c r="D269" s="66" t="n">
        <v>438</v>
      </c>
      <c r="E269" s="66" t="n">
        <v>551</v>
      </c>
      <c r="F269" s="75" t="n">
        <f aca="false">IF(E269="","",D269-E269)</f>
        <v>-113</v>
      </c>
      <c r="G269" s="66" t="n">
        <v>657</v>
      </c>
      <c r="H269" s="66" t="n">
        <v>740</v>
      </c>
      <c r="I269" s="75" t="n">
        <f aca="false">IF(H269="","",G269-H269)</f>
        <v>-83</v>
      </c>
      <c r="J269" s="47" t="n">
        <f aca="false">IF(OR(D269="",D269+G269=0),"",D269/(D269+G269))</f>
        <v>0.4</v>
      </c>
      <c r="K269" s="47" t="n">
        <f aca="false">IF(E269="","",E269/(E269+H269))</f>
        <v>0.426800929512006</v>
      </c>
      <c r="L269" s="76" t="n">
        <f aca="false">IF(OR(K269="",J269=""),"",(J269-K269)*100)</f>
        <v>-2.68009295120062</v>
      </c>
      <c r="M269" s="36" t="n">
        <v>1.66017416207198</v>
      </c>
      <c r="N269" s="36" t="n">
        <v>1.3257084048539</v>
      </c>
      <c r="O269" s="36" t="n">
        <f aca="false">SQRT(M269^2+N269^2)</f>
        <v>2.12454254443437</v>
      </c>
      <c r="P269" s="47" t="n">
        <f aca="false">IF(J269="","",MAX(0,J269-1.96*O269/100))</f>
        <v>0.358358966129086</v>
      </c>
      <c r="Q269" s="47" t="n">
        <f aca="false">IF(J269="","",MIN(1,J269+1.96*O269/100))</f>
        <v>0.441641033870914</v>
      </c>
      <c r="R269" s="32" t="str">
        <f aca="false">IF(L269="","",IF(ABS(L269)&lt;=O269,"Yes","No"))</f>
        <v>No</v>
      </c>
      <c r="S269" s="32" t="str">
        <f aca="false">IF(L269="","",IF(ABS(L269)&lt;=1.96*O269,"Yes","No"))</f>
        <v>Yes</v>
      </c>
      <c r="T269" s="66" t="n">
        <f aca="false">IF(D269="","",ROUND(SQRT(((D269+G269)*O269/100)^2+(J269*(D269+G269)*0.05273)^2),0))</f>
        <v>33</v>
      </c>
      <c r="U269" s="32"/>
    </row>
    <row r="270" customFormat="false" ht="15" hidden="false" customHeight="false" outlineLevel="0" collapsed="false">
      <c r="A270" s="32" t="s">
        <v>444</v>
      </c>
      <c r="B270" s="32" t="s">
        <v>504</v>
      </c>
      <c r="C270" s="32" t="s">
        <v>506</v>
      </c>
      <c r="D270" s="66" t="n">
        <v>508</v>
      </c>
      <c r="E270" s="66" t="n">
        <v>558</v>
      </c>
      <c r="F270" s="75" t="n">
        <f aca="false">IF(E270="","",D270-E270)</f>
        <v>-50</v>
      </c>
      <c r="G270" s="66" t="n">
        <v>654</v>
      </c>
      <c r="H270" s="66" t="n">
        <v>668</v>
      </c>
      <c r="I270" s="75" t="n">
        <f aca="false">IF(H270="","",G270-H270)</f>
        <v>-14</v>
      </c>
      <c r="J270" s="47" t="n">
        <f aca="false">IF(OR(D270="",D270+G270=0),"",D270/(D270+G270))</f>
        <v>0.437177280550775</v>
      </c>
      <c r="K270" s="47" t="n">
        <f aca="false">IF(E270="","",E270/(E270+H270))</f>
        <v>0.455138662316476</v>
      </c>
      <c r="L270" s="76" t="n">
        <f aca="false">IF(OR(K270="",J270=""),"",(J270-K270)*100)</f>
        <v>-1.79613817657018</v>
      </c>
      <c r="M270" s="36" t="n">
        <v>1.66017416207198</v>
      </c>
      <c r="N270" s="36" t="n">
        <v>1.3257084048539</v>
      </c>
      <c r="O270" s="36" t="n">
        <f aca="false">SQRT(M270^2+N270^2)</f>
        <v>2.12454254443437</v>
      </c>
      <c r="P270" s="47" t="n">
        <f aca="false">IF(J270="","",MAX(0,J270-1.96*O270/100))</f>
        <v>0.395536246679861</v>
      </c>
      <c r="Q270" s="47" t="n">
        <f aca="false">IF(J270="","",MIN(1,J270+1.96*O270/100))</f>
        <v>0.478818314421688</v>
      </c>
      <c r="R270" s="32" t="str">
        <f aca="false">IF(L270="","",IF(ABS(L270)&lt;=O270,"Yes","No"))</f>
        <v>Yes</v>
      </c>
      <c r="S270" s="32" t="str">
        <f aca="false">IF(L270="","",IF(ABS(L270)&lt;=1.96*O270,"Yes","No"))</f>
        <v>Yes</v>
      </c>
      <c r="T270" s="66" t="n">
        <f aca="false">IF(D270="","",ROUND(SQRT(((D270+G270)*O270/100)^2+(J270*(D270+G270)*0.05273)^2),0))</f>
        <v>36</v>
      </c>
      <c r="U270" s="32"/>
    </row>
    <row r="271" customFormat="false" ht="15" hidden="false" customHeight="false" outlineLevel="0" collapsed="false">
      <c r="A271" s="32" t="s">
        <v>444</v>
      </c>
      <c r="B271" s="32" t="s">
        <v>507</v>
      </c>
      <c r="C271" s="32" t="s">
        <v>507</v>
      </c>
      <c r="D271" s="66" t="n">
        <v>126</v>
      </c>
      <c r="E271" s="66" t="n">
        <v>137</v>
      </c>
      <c r="F271" s="75" t="n">
        <f aca="false">IF(E271="","",D271-E271)</f>
        <v>-11</v>
      </c>
      <c r="G271" s="66" t="n">
        <v>222</v>
      </c>
      <c r="H271" s="66" t="n">
        <v>214</v>
      </c>
      <c r="I271" s="75" t="n">
        <f aca="false">IF(H271="","",G271-H271)</f>
        <v>8</v>
      </c>
      <c r="J271" s="47" t="n">
        <f aca="false">IF(OR(D271="",D271+G271=0),"",D271/(D271+G271))</f>
        <v>0.362068965517241</v>
      </c>
      <c r="K271" s="47" t="n">
        <f aca="false">IF(E271="","",E271/(E271+H271))</f>
        <v>0.39031339031339</v>
      </c>
      <c r="L271" s="76" t="n">
        <f aca="false">IF(OR(K271="",J271=""),"",(J271-K271)*100)</f>
        <v>-2.82444247961489</v>
      </c>
      <c r="M271" s="36" t="n">
        <v>3.01638965753309</v>
      </c>
      <c r="N271" s="36" t="n">
        <v>1.3257084048539</v>
      </c>
      <c r="O271" s="36" t="n">
        <f aca="false">SQRT(M271^2+N271^2)</f>
        <v>3.29486105029831</v>
      </c>
      <c r="P271" s="47" t="n">
        <f aca="false">IF(J271="","",MAX(0,J271-1.96*O271/100))</f>
        <v>0.297489688931395</v>
      </c>
      <c r="Q271" s="47" t="n">
        <f aca="false">IF(J271="","",MIN(1,J271+1.96*O271/100))</f>
        <v>0.426648242103088</v>
      </c>
      <c r="R271" s="32" t="str">
        <f aca="false">IF(L271="","",IF(ABS(L271)&lt;=O271,"Yes","No"))</f>
        <v>Yes</v>
      </c>
      <c r="S271" s="32" t="str">
        <f aca="false">IF(L271="","",IF(ABS(L271)&lt;=1.96*O271,"Yes","No"))</f>
        <v>Yes</v>
      </c>
      <c r="T271" s="66" t="n">
        <f aca="false">IF(D271="","",ROUND(SQRT(((D271+G271)*O271/100)^2+(J271*(D271+G271)*0.08223)^2),0))</f>
        <v>15</v>
      </c>
      <c r="U271" s="32"/>
    </row>
    <row r="272" customFormat="false" ht="15" hidden="false" customHeight="false" outlineLevel="0" collapsed="false">
      <c r="A272" s="32" t="s">
        <v>444</v>
      </c>
      <c r="B272" s="32" t="s">
        <v>508</v>
      </c>
      <c r="C272" s="32" t="s">
        <v>509</v>
      </c>
      <c r="D272" s="66" t="n">
        <v>220</v>
      </c>
      <c r="E272" s="66"/>
      <c r="F272" s="75" t="str">
        <f aca="false">IF(E272="","",D272-E272)</f>
        <v/>
      </c>
      <c r="G272" s="66" t="n">
        <v>84</v>
      </c>
      <c r="H272" s="66"/>
      <c r="I272" s="75" t="str">
        <f aca="false">IF(H272="","",G272-H272)</f>
        <v/>
      </c>
      <c r="J272" s="47" t="n">
        <f aca="false">IF(OR(D272="",D272+G272=0),"",D272/(D272+G272))</f>
        <v>0.723684210526316</v>
      </c>
      <c r="K272" s="47" t="str">
        <f aca="false">IF(E272="","",E272/(E272+H272))</f>
        <v/>
      </c>
      <c r="L272" s="76" t="str">
        <f aca="false">IF(OR(K272="",J272=""),"",(J272-K272)*100)</f>
        <v/>
      </c>
      <c r="M272" s="36" t="n">
        <v>3.01638965753309</v>
      </c>
      <c r="N272" s="36" t="n">
        <v>1.3257084048539</v>
      </c>
      <c r="O272" s="36" t="n">
        <f aca="false">SQRT(M272^2+N272^2)</f>
        <v>3.29486105029831</v>
      </c>
      <c r="P272" s="47" t="n">
        <f aca="false">IF(J272="","",MAX(0,J272-1.96*O272/100))</f>
        <v>0.659104933940469</v>
      </c>
      <c r="Q272" s="47" t="n">
        <f aca="false">IF(J272="","",MIN(1,J272+1.96*O272/100))</f>
        <v>0.788263487112163</v>
      </c>
      <c r="R272" s="32" t="str">
        <f aca="false">IF(L272="","",IF(ABS(L272)&lt;=O272,"Yes","No"))</f>
        <v/>
      </c>
      <c r="S272" s="32" t="str">
        <f aca="false">IF(L272="","",IF(ABS(L272)&lt;=1.96*O272,"Yes","No"))</f>
        <v/>
      </c>
      <c r="T272" s="66" t="n">
        <f aca="false">IF(D272="","",ROUND(SQRT(((D272+G272)*O272/100)^2+(J272*(D272+G272)*0.08223)^2),0))</f>
        <v>21</v>
      </c>
      <c r="U272" s="32" t="s">
        <v>801</v>
      </c>
    </row>
    <row r="273" customFormat="false" ht="15" hidden="false" customHeight="false" outlineLevel="0" collapsed="false">
      <c r="A273" s="32" t="s">
        <v>444</v>
      </c>
      <c r="B273" s="32" t="s">
        <v>508</v>
      </c>
      <c r="C273" s="32" t="s">
        <v>510</v>
      </c>
      <c r="D273" s="66" t="n">
        <v>343</v>
      </c>
      <c r="E273" s="66" t="n">
        <v>329</v>
      </c>
      <c r="F273" s="75" t="n">
        <f aca="false">IF(E273="","",D273-E273)</f>
        <v>14</v>
      </c>
      <c r="G273" s="66" t="n">
        <v>129</v>
      </c>
      <c r="H273" s="66" t="n">
        <v>127</v>
      </c>
      <c r="I273" s="75" t="n">
        <f aca="false">IF(H273="","",G273-H273)</f>
        <v>2</v>
      </c>
      <c r="J273" s="47" t="n">
        <f aca="false">IF(OR(D273="",D273+G273=0),"",D273/(D273+G273))</f>
        <v>0.726694915254237</v>
      </c>
      <c r="K273" s="47" t="n">
        <f aca="false">IF(E273="","",E273/(E273+H273))</f>
        <v>0.721491228070175</v>
      </c>
      <c r="L273" s="76" t="n">
        <f aca="false">IF(OR(K273="",J273=""),"",(J273-K273)*100)</f>
        <v>0.520368718406183</v>
      </c>
      <c r="M273" s="36" t="n">
        <v>3.01638965753309</v>
      </c>
      <c r="N273" s="36" t="n">
        <v>1.3257084048539</v>
      </c>
      <c r="O273" s="36" t="n">
        <f aca="false">SQRT(M273^2+N273^2)</f>
        <v>3.29486105029831</v>
      </c>
      <c r="P273" s="47" t="n">
        <f aca="false">IF(J273="","",MAX(0,J273-1.96*O273/100))</f>
        <v>0.66211563866839</v>
      </c>
      <c r="Q273" s="47" t="n">
        <f aca="false">IF(J273="","",MIN(1,J273+1.96*O273/100))</f>
        <v>0.791274191840084</v>
      </c>
      <c r="R273" s="32" t="str">
        <f aca="false">IF(L273="","",IF(ABS(L273)&lt;=O273,"Yes","No"))</f>
        <v>Yes</v>
      </c>
      <c r="S273" s="32" t="str">
        <f aca="false">IF(L273="","",IF(ABS(L273)&lt;=1.96*O273,"Yes","No"))</f>
        <v>Yes</v>
      </c>
      <c r="T273" s="66" t="n">
        <f aca="false">IF(D273="","",ROUND(SQRT(((D273+G273)*O273/100)^2+(J273*(D273+G273)*0.08223)^2),0))</f>
        <v>32</v>
      </c>
      <c r="U273" s="32"/>
    </row>
    <row r="274" customFormat="false" ht="15" hidden="false" customHeight="false" outlineLevel="0" collapsed="false">
      <c r="A274" s="32" t="s">
        <v>444</v>
      </c>
      <c r="B274" s="32" t="s">
        <v>508</v>
      </c>
      <c r="C274" s="32" t="s">
        <v>511</v>
      </c>
      <c r="D274" s="66" t="n">
        <v>361</v>
      </c>
      <c r="E274" s="66" t="n">
        <v>372</v>
      </c>
      <c r="F274" s="75" t="n">
        <f aca="false">IF(E274="","",D274-E274)</f>
        <v>-11</v>
      </c>
      <c r="G274" s="66" t="n">
        <v>106</v>
      </c>
      <c r="H274" s="66" t="n">
        <v>118</v>
      </c>
      <c r="I274" s="75" t="n">
        <f aca="false">IF(H274="","",G274-H274)</f>
        <v>-12</v>
      </c>
      <c r="J274" s="47" t="n">
        <f aca="false">IF(OR(D274="",D274+G274=0),"",D274/(D274+G274))</f>
        <v>0.773019271948608</v>
      </c>
      <c r="K274" s="47" t="n">
        <f aca="false">IF(E274="","",E274/(E274+H274))</f>
        <v>0.759183673469388</v>
      </c>
      <c r="L274" s="76" t="n">
        <f aca="false">IF(OR(K274="",J274=""),"",(J274-K274)*100)</f>
        <v>1.38355984792203</v>
      </c>
      <c r="M274" s="36" t="n">
        <v>3.01638965753309</v>
      </c>
      <c r="N274" s="36" t="n">
        <v>1.3257084048539</v>
      </c>
      <c r="O274" s="36" t="n">
        <f aca="false">SQRT(M274^2+N274^2)</f>
        <v>3.29486105029831</v>
      </c>
      <c r="P274" s="47" t="n">
        <f aca="false">IF(J274="","",MAX(0,J274-1.96*O274/100))</f>
        <v>0.708439995362761</v>
      </c>
      <c r="Q274" s="47" t="n">
        <f aca="false">IF(J274="","",MIN(1,J274+1.96*O274/100))</f>
        <v>0.837598548534455</v>
      </c>
      <c r="R274" s="32" t="str">
        <f aca="false">IF(L274="","",IF(ABS(L274)&lt;=O274,"Yes","No"))</f>
        <v>Yes</v>
      </c>
      <c r="S274" s="32" t="str">
        <f aca="false">IF(L274="","",IF(ABS(L274)&lt;=1.96*O274,"Yes","No"))</f>
        <v>Yes</v>
      </c>
      <c r="T274" s="66" t="n">
        <f aca="false">IF(D274="","",ROUND(SQRT(((D274+G274)*O274/100)^2+(J274*(D274+G274)*0.08223)^2),0))</f>
        <v>33</v>
      </c>
      <c r="U274" s="32"/>
    </row>
    <row r="275" customFormat="false" ht="15" hidden="false" customHeight="false" outlineLevel="0" collapsed="false">
      <c r="A275" s="32" t="s">
        <v>444</v>
      </c>
      <c r="B275" s="32" t="s">
        <v>508</v>
      </c>
      <c r="C275" s="32" t="s">
        <v>512</v>
      </c>
      <c r="D275" s="66" t="n">
        <v>603</v>
      </c>
      <c r="E275" s="66" t="n">
        <v>665</v>
      </c>
      <c r="F275" s="75" t="n">
        <f aca="false">IF(E275="","",D275-E275)</f>
        <v>-62</v>
      </c>
      <c r="G275" s="66" t="n">
        <v>216</v>
      </c>
      <c r="H275" s="66" t="n">
        <v>201</v>
      </c>
      <c r="I275" s="75" t="n">
        <f aca="false">IF(H275="","",G275-H275)</f>
        <v>15</v>
      </c>
      <c r="J275" s="47" t="n">
        <f aca="false">IF(OR(D275="",D275+G275=0),"",D275/(D275+G275))</f>
        <v>0.736263736263736</v>
      </c>
      <c r="K275" s="47" t="n">
        <f aca="false">IF(E275="","",E275/(E275+H275))</f>
        <v>0.767898383371825</v>
      </c>
      <c r="L275" s="76" t="n">
        <f aca="false">IF(OR(K275="",J275=""),"",(J275-K275)*100)</f>
        <v>-3.16346471080882</v>
      </c>
      <c r="M275" s="36" t="n">
        <v>1.89580583007288</v>
      </c>
      <c r="N275" s="36" t="n">
        <v>1.3257084048539</v>
      </c>
      <c r="O275" s="36" t="n">
        <f aca="false">SQRT(M275^2+N275^2)</f>
        <v>2.31334876748807</v>
      </c>
      <c r="P275" s="47" t="n">
        <f aca="false">IF(J275="","",MAX(0,J275-1.96*O275/100))</f>
        <v>0.69092210042097</v>
      </c>
      <c r="Q275" s="47" t="n">
        <f aca="false">IF(J275="","",MIN(1,J275+1.96*O275/100))</f>
        <v>0.781605372106503</v>
      </c>
      <c r="R275" s="32" t="str">
        <f aca="false">IF(L275="","",IF(ABS(L275)&lt;=O275,"Yes","No"))</f>
        <v>No</v>
      </c>
      <c r="S275" s="32" t="str">
        <f aca="false">IF(L275="","",IF(ABS(L275)&lt;=1.96*O275,"Yes","No"))</f>
        <v>Yes</v>
      </c>
      <c r="T275" s="66" t="n">
        <f aca="false">IF(D275="","",ROUND(SQRT(((D275+G275)*O275/100)^2+(J275*(D275+G275)*0.06778)^2),0))</f>
        <v>45</v>
      </c>
      <c r="U275" s="32"/>
    </row>
    <row r="276" customFormat="false" ht="15" hidden="false" customHeight="false" outlineLevel="0" collapsed="false">
      <c r="A276" s="32" t="s">
        <v>444</v>
      </c>
      <c r="B276" s="32" t="s">
        <v>508</v>
      </c>
      <c r="C276" s="32" t="s">
        <v>513</v>
      </c>
      <c r="D276" s="66" t="n">
        <v>186</v>
      </c>
      <c r="E276" s="66" t="n">
        <v>460</v>
      </c>
      <c r="F276" s="75" t="n">
        <f aca="false">IF(E276="","",D276-E276)</f>
        <v>-274</v>
      </c>
      <c r="G276" s="66" t="n">
        <v>51</v>
      </c>
      <c r="H276" s="66" t="n">
        <v>76</v>
      </c>
      <c r="I276" s="75" t="n">
        <f aca="false">IF(H276="","",G276-H276)</f>
        <v>-25</v>
      </c>
      <c r="J276" s="47" t="n">
        <f aca="false">IF(OR(D276="",D276+G276=0),"",D276/(D276+G276))</f>
        <v>0.784810126582278</v>
      </c>
      <c r="K276" s="47" t="n">
        <f aca="false">IF(E276="","",E276/(E276+H276))</f>
        <v>0.858208955223881</v>
      </c>
      <c r="L276" s="76" t="n">
        <f aca="false">IF(OR(K276="",J276=""),"",(J276-K276)*100)</f>
        <v>-7.33988286416022</v>
      </c>
      <c r="M276" s="36" t="n">
        <v>3.01638965753309</v>
      </c>
      <c r="N276" s="36" t="n">
        <v>1.3257084048539</v>
      </c>
      <c r="O276" s="36" t="n">
        <f aca="false">SQRT(M276^2+N276^2)</f>
        <v>3.29486105029831</v>
      </c>
      <c r="P276" s="47" t="n">
        <f aca="false">IF(J276="","",MAX(0,J276-1.96*O276/100))</f>
        <v>0.720230849996432</v>
      </c>
      <c r="Q276" s="47" t="n">
        <f aca="false">IF(J276="","",MIN(1,J276+1.96*O276/100))</f>
        <v>0.849389403168125</v>
      </c>
      <c r="R276" s="32" t="str">
        <f aca="false">IF(L276="","",IF(ABS(L276)&lt;=O276,"Yes","No"))</f>
        <v>No</v>
      </c>
      <c r="S276" s="32" t="str">
        <f aca="false">IF(L276="","",IF(ABS(L276)&lt;=1.96*O276,"Yes","No"))</f>
        <v>No</v>
      </c>
      <c r="T276" s="66" t="n">
        <f aca="false">IF(D276="","",ROUND(SQRT(((D276+G276)*O276/100)^2+(J276*(D276+G276)*0.08223)^2),0))</f>
        <v>17</v>
      </c>
      <c r="U276" s="32"/>
    </row>
    <row r="277" customFormat="false" ht="15" hidden="false" customHeight="false" outlineLevel="0" collapsed="false">
      <c r="A277" s="32" t="s">
        <v>444</v>
      </c>
      <c r="B277" s="32" t="s">
        <v>508</v>
      </c>
      <c r="C277" s="32" t="s">
        <v>514</v>
      </c>
      <c r="D277" s="66" t="n">
        <v>483</v>
      </c>
      <c r="E277" s="66" t="n">
        <v>507</v>
      </c>
      <c r="F277" s="75" t="n">
        <f aca="false">IF(E277="","",D277-E277)</f>
        <v>-24</v>
      </c>
      <c r="G277" s="66" t="n">
        <v>177</v>
      </c>
      <c r="H277" s="66" t="n">
        <v>172</v>
      </c>
      <c r="I277" s="75" t="n">
        <f aca="false">IF(H277="","",G277-H277)</f>
        <v>5</v>
      </c>
      <c r="J277" s="47" t="n">
        <f aca="false">IF(OR(D277="",D277+G277=0),"",D277/(D277+G277))</f>
        <v>0.731818181818182</v>
      </c>
      <c r="K277" s="47" t="n">
        <f aca="false">IF(E277="","",E277/(E277+H277))</f>
        <v>0.746686303387334</v>
      </c>
      <c r="L277" s="76" t="n">
        <f aca="false">IF(OR(K277="",J277=""),"",(J277-K277)*100)</f>
        <v>-1.48681215691525</v>
      </c>
      <c r="M277" s="36" t="n">
        <v>1.89580583007288</v>
      </c>
      <c r="N277" s="36" t="n">
        <v>1.3257084048539</v>
      </c>
      <c r="O277" s="36" t="n">
        <f aca="false">SQRT(M277^2+N277^2)</f>
        <v>2.31334876748807</v>
      </c>
      <c r="P277" s="47" t="n">
        <f aca="false">IF(J277="","",MAX(0,J277-1.96*O277/100))</f>
        <v>0.686476545975416</v>
      </c>
      <c r="Q277" s="47" t="n">
        <f aca="false">IF(J277="","",MIN(1,J277+1.96*O277/100))</f>
        <v>0.777159817660948</v>
      </c>
      <c r="R277" s="32" t="str">
        <f aca="false">IF(L277="","",IF(ABS(L277)&lt;=O277,"Yes","No"))</f>
        <v>Yes</v>
      </c>
      <c r="S277" s="32" t="str">
        <f aca="false">IF(L277="","",IF(ABS(L277)&lt;=1.96*O277,"Yes","No"))</f>
        <v>Yes</v>
      </c>
      <c r="T277" s="66" t="n">
        <f aca="false">IF(D277="","",ROUND(SQRT(((D277+G277)*O277/100)^2+(J277*(D277+G277)*0.06778)^2),0))</f>
        <v>36</v>
      </c>
      <c r="U277" s="32"/>
    </row>
    <row r="278" customFormat="false" ht="15" hidden="false" customHeight="false" outlineLevel="0" collapsed="false">
      <c r="A278" s="32" t="s">
        <v>444</v>
      </c>
      <c r="B278" s="32" t="s">
        <v>508</v>
      </c>
      <c r="C278" s="32" t="s">
        <v>515</v>
      </c>
      <c r="D278" s="66" t="n">
        <v>340</v>
      </c>
      <c r="E278" s="66" t="n">
        <v>364</v>
      </c>
      <c r="F278" s="75" t="n">
        <f aca="false">IF(E278="","",D278-E278)</f>
        <v>-24</v>
      </c>
      <c r="G278" s="66" t="n">
        <v>149</v>
      </c>
      <c r="H278" s="66" t="n">
        <v>155</v>
      </c>
      <c r="I278" s="75" t="n">
        <f aca="false">IF(H278="","",G278-H278)</f>
        <v>-6</v>
      </c>
      <c r="J278" s="47" t="n">
        <f aca="false">IF(OR(D278="",D278+G278=0),"",D278/(D278+G278))</f>
        <v>0.695296523517382</v>
      </c>
      <c r="K278" s="47" t="n">
        <f aca="false">IF(E278="","",E278/(E278+H278))</f>
        <v>0.701348747591522</v>
      </c>
      <c r="L278" s="76" t="n">
        <f aca="false">IF(OR(K278="",J278=""),"",(J278-K278)*100)</f>
        <v>-0.605222407413975</v>
      </c>
      <c r="M278" s="36" t="n">
        <v>3.01638965753309</v>
      </c>
      <c r="N278" s="36" t="n">
        <v>1.3257084048539</v>
      </c>
      <c r="O278" s="36" t="n">
        <f aca="false">SQRT(M278^2+N278^2)</f>
        <v>3.29486105029831</v>
      </c>
      <c r="P278" s="47" t="n">
        <f aca="false">IF(J278="","",MAX(0,J278-1.96*O278/100))</f>
        <v>0.630717246931536</v>
      </c>
      <c r="Q278" s="47" t="n">
        <f aca="false">IF(J278="","",MIN(1,J278+1.96*O278/100))</f>
        <v>0.759875800103229</v>
      </c>
      <c r="R278" s="32" t="str">
        <f aca="false">IF(L278="","",IF(ABS(L278)&lt;=O278,"Yes","No"))</f>
        <v>Yes</v>
      </c>
      <c r="S278" s="32" t="str">
        <f aca="false">IF(L278="","",IF(ABS(L278)&lt;=1.96*O278,"Yes","No"))</f>
        <v>Yes</v>
      </c>
      <c r="T278" s="66" t="n">
        <f aca="false">IF(D278="","",ROUND(SQRT(((D278+G278)*O278/100)^2+(J278*(D278+G278)*0.08223)^2),0))</f>
        <v>32</v>
      </c>
      <c r="U278" s="32"/>
    </row>
    <row r="279" customFormat="false" ht="15" hidden="false" customHeight="false" outlineLevel="0" collapsed="false">
      <c r="A279" s="32" t="s">
        <v>444</v>
      </c>
      <c r="B279" s="32" t="s">
        <v>508</v>
      </c>
      <c r="C279" s="32" t="s">
        <v>516</v>
      </c>
      <c r="D279" s="66" t="n">
        <v>179</v>
      </c>
      <c r="E279" s="66" t="n">
        <v>154</v>
      </c>
      <c r="F279" s="75" t="n">
        <f aca="false">IF(E279="","",D279-E279)</f>
        <v>25</v>
      </c>
      <c r="G279" s="66" t="n">
        <v>51</v>
      </c>
      <c r="H279" s="66" t="n">
        <v>58</v>
      </c>
      <c r="I279" s="75" t="n">
        <f aca="false">IF(H279="","",G279-H279)</f>
        <v>-7</v>
      </c>
      <c r="J279" s="47" t="n">
        <f aca="false">IF(OR(D279="",D279+G279=0),"",D279/(D279+G279))</f>
        <v>0.778260869565217</v>
      </c>
      <c r="K279" s="47" t="n">
        <f aca="false">IF(E279="","",E279/(E279+H279))</f>
        <v>0.726415094339623</v>
      </c>
      <c r="L279" s="76" t="n">
        <f aca="false">IF(OR(K279="",J279=""),"",(J279-K279)*100)</f>
        <v>5.18457752255948</v>
      </c>
      <c r="M279" s="36" t="n">
        <v>3.01638965753309</v>
      </c>
      <c r="N279" s="36" t="n">
        <v>1.3257084048539</v>
      </c>
      <c r="O279" s="36" t="n">
        <f aca="false">SQRT(M279^2+N279^2)</f>
        <v>3.29486105029831</v>
      </c>
      <c r="P279" s="47" t="n">
        <f aca="false">IF(J279="","",MAX(0,J279-1.96*O279/100))</f>
        <v>0.713681592979371</v>
      </c>
      <c r="Q279" s="47" t="n">
        <f aca="false">IF(J279="","",MIN(1,J279+1.96*O279/100))</f>
        <v>0.842840146151064</v>
      </c>
      <c r="R279" s="32" t="str">
        <f aca="false">IF(L279="","",IF(ABS(L279)&lt;=O279,"Yes","No"))</f>
        <v>No</v>
      </c>
      <c r="S279" s="32" t="str">
        <f aca="false">IF(L279="","",IF(ABS(L279)&lt;=1.96*O279,"Yes","No"))</f>
        <v>Yes</v>
      </c>
      <c r="T279" s="66" t="n">
        <f aca="false">IF(D279="","",ROUND(SQRT(((D279+G279)*O279/100)^2+(J279*(D279+G279)*0.08223)^2),0))</f>
        <v>17</v>
      </c>
      <c r="U279" s="32"/>
    </row>
    <row r="280" customFormat="false" ht="15" hidden="false" customHeight="false" outlineLevel="0" collapsed="false">
      <c r="A280" s="32" t="s">
        <v>444</v>
      </c>
      <c r="B280" s="32" t="s">
        <v>508</v>
      </c>
      <c r="C280" s="32" t="s">
        <v>517</v>
      </c>
      <c r="D280" s="66" t="n">
        <v>245</v>
      </c>
      <c r="E280" s="66" t="n">
        <v>245</v>
      </c>
      <c r="F280" s="75" t="n">
        <f aca="false">IF(E280="","",D280-E280)</f>
        <v>0</v>
      </c>
      <c r="G280" s="66" t="n">
        <v>67</v>
      </c>
      <c r="H280" s="66" t="n">
        <v>79</v>
      </c>
      <c r="I280" s="75" t="n">
        <f aca="false">IF(H280="","",G280-H280)</f>
        <v>-12</v>
      </c>
      <c r="J280" s="47" t="n">
        <f aca="false">IF(OR(D280="",D280+G280=0),"",D280/(D280+G280))</f>
        <v>0.78525641025641</v>
      </c>
      <c r="K280" s="47" t="n">
        <f aca="false">IF(E280="","",E280/(E280+H280))</f>
        <v>0.756172839506173</v>
      </c>
      <c r="L280" s="76" t="n">
        <f aca="false">IF(OR(K280="",J280=""),"",(J280-K280)*100)</f>
        <v>2.90835707502374</v>
      </c>
      <c r="M280" s="36" t="n">
        <v>3.01638965753309</v>
      </c>
      <c r="N280" s="36" t="n">
        <v>1.3257084048539</v>
      </c>
      <c r="O280" s="36" t="n">
        <f aca="false">SQRT(M280^2+N280^2)</f>
        <v>3.29486105029831</v>
      </c>
      <c r="P280" s="47" t="n">
        <f aca="false">IF(J280="","",MAX(0,J280-1.96*O280/100))</f>
        <v>0.720677133670563</v>
      </c>
      <c r="Q280" s="47" t="n">
        <f aca="false">IF(J280="","",MIN(1,J280+1.96*O280/100))</f>
        <v>0.849835686842257</v>
      </c>
      <c r="R280" s="32" t="str">
        <f aca="false">IF(L280="","",IF(ABS(L280)&lt;=O280,"Yes","No"))</f>
        <v>Yes</v>
      </c>
      <c r="S280" s="32" t="str">
        <f aca="false">IF(L280="","",IF(ABS(L280)&lt;=1.96*O280,"Yes","No"))</f>
        <v>Yes</v>
      </c>
      <c r="T280" s="66" t="n">
        <f aca="false">IF(D280="","",ROUND(SQRT(((D280+G280)*O280/100)^2+(J280*(D280+G280)*0.08223)^2),0))</f>
        <v>23</v>
      </c>
      <c r="U280" s="32"/>
    </row>
    <row r="281" customFormat="false" ht="15" hidden="false" customHeight="false" outlineLevel="0" collapsed="false">
      <c r="A281" s="32" t="s">
        <v>444</v>
      </c>
      <c r="B281" s="32" t="s">
        <v>508</v>
      </c>
      <c r="C281" s="32" t="s">
        <v>518</v>
      </c>
      <c r="D281" s="66" t="n">
        <v>270</v>
      </c>
      <c r="E281" s="66" t="n">
        <v>262</v>
      </c>
      <c r="F281" s="75" t="n">
        <f aca="false">IF(E281="","",D281-E281)</f>
        <v>8</v>
      </c>
      <c r="G281" s="66" t="n">
        <v>77</v>
      </c>
      <c r="H281" s="66" t="n">
        <v>82</v>
      </c>
      <c r="I281" s="75" t="n">
        <f aca="false">IF(H281="","",G281-H281)</f>
        <v>-5</v>
      </c>
      <c r="J281" s="47" t="n">
        <f aca="false">IF(OR(D281="",D281+G281=0),"",D281/(D281+G281))</f>
        <v>0.778097982708934</v>
      </c>
      <c r="K281" s="47" t="n">
        <f aca="false">IF(E281="","",E281/(E281+H281))</f>
        <v>0.761627906976744</v>
      </c>
      <c r="L281" s="76" t="n">
        <f aca="false">IF(OR(K281="",J281=""),"",(J281-K281)*100)</f>
        <v>1.64700757321895</v>
      </c>
      <c r="M281" s="36" t="n">
        <v>3.01638965753309</v>
      </c>
      <c r="N281" s="36" t="n">
        <v>1.3257084048539</v>
      </c>
      <c r="O281" s="36" t="n">
        <f aca="false">SQRT(M281^2+N281^2)</f>
        <v>3.29486105029831</v>
      </c>
      <c r="P281" s="47" t="n">
        <f aca="false">IF(J281="","",MAX(0,J281-1.96*O281/100))</f>
        <v>0.713518706123087</v>
      </c>
      <c r="Q281" s="47" t="n">
        <f aca="false">IF(J281="","",MIN(1,J281+1.96*O281/100))</f>
        <v>0.842677259294781</v>
      </c>
      <c r="R281" s="32" t="str">
        <f aca="false">IF(L281="","",IF(ABS(L281)&lt;=O281,"Yes","No"))</f>
        <v>Yes</v>
      </c>
      <c r="S281" s="32" t="str">
        <f aca="false">IF(L281="","",IF(ABS(L281)&lt;=1.96*O281,"Yes","No"))</f>
        <v>Yes</v>
      </c>
      <c r="T281" s="66" t="n">
        <f aca="false">IF(D281="","",ROUND(SQRT(((D281+G281)*O281/100)^2+(J281*(D281+G281)*0.08223)^2),0))</f>
        <v>25</v>
      </c>
      <c r="U281" s="32"/>
    </row>
    <row r="282" customFormat="false" ht="15" hidden="false" customHeight="false" outlineLevel="0" collapsed="false">
      <c r="A282" s="32" t="s">
        <v>444</v>
      </c>
      <c r="B282" s="32" t="s">
        <v>508</v>
      </c>
      <c r="C282" s="32" t="s">
        <v>519</v>
      </c>
      <c r="D282" s="66" t="n">
        <v>524</v>
      </c>
      <c r="E282" s="66"/>
      <c r="F282" s="75" t="str">
        <f aca="false">IF(E282="","",D282-E282)</f>
        <v/>
      </c>
      <c r="G282" s="66" t="n">
        <v>194</v>
      </c>
      <c r="H282" s="66"/>
      <c r="I282" s="75" t="str">
        <f aca="false">IF(H282="","",G282-H282)</f>
        <v/>
      </c>
      <c r="J282" s="47" t="n">
        <f aca="false">IF(OR(D282="",D282+G282=0),"",D282/(D282+G282))</f>
        <v>0.729805013927577</v>
      </c>
      <c r="K282" s="47" t="str">
        <f aca="false">IF(E282="","",E282/(E282+H282))</f>
        <v/>
      </c>
      <c r="L282" s="76" t="str">
        <f aca="false">IF(OR(K282="",J282=""),"",(J282-K282)*100)</f>
        <v/>
      </c>
      <c r="M282" s="36" t="n">
        <v>1.89580583007288</v>
      </c>
      <c r="N282" s="36" t="n">
        <v>1.3257084048539</v>
      </c>
      <c r="O282" s="36" t="n">
        <f aca="false">SQRT(M282^2+N282^2)</f>
        <v>2.31334876748807</v>
      </c>
      <c r="P282" s="47" t="n">
        <f aca="false">IF(J282="","",MAX(0,J282-1.96*O282/100))</f>
        <v>0.68446337808481</v>
      </c>
      <c r="Q282" s="47" t="n">
        <f aca="false">IF(J282="","",MIN(1,J282+1.96*O282/100))</f>
        <v>0.775146649770343</v>
      </c>
      <c r="R282" s="32" t="str">
        <f aca="false">IF(L282="","",IF(ABS(L282)&lt;=O282,"Yes","No"))</f>
        <v/>
      </c>
      <c r="S282" s="32" t="str">
        <f aca="false">IF(L282="","",IF(ABS(L282)&lt;=1.96*O282,"Yes","No"))</f>
        <v/>
      </c>
      <c r="T282" s="66" t="n">
        <f aca="false">IF(D282="","",ROUND(SQRT(((D282+G282)*O282/100)^2+(J282*(D282+G282)*0.06778)^2),0))</f>
        <v>39</v>
      </c>
      <c r="U282" s="32" t="s">
        <v>801</v>
      </c>
    </row>
    <row r="283" customFormat="false" ht="15" hidden="false" customHeight="false" outlineLevel="0" collapsed="false">
      <c r="A283" s="32" t="s">
        <v>444</v>
      </c>
      <c r="B283" s="32" t="s">
        <v>508</v>
      </c>
      <c r="C283" s="32" t="s">
        <v>520</v>
      </c>
      <c r="D283" s="66" t="n">
        <v>694</v>
      </c>
      <c r="E283" s="66" t="n">
        <v>643</v>
      </c>
      <c r="F283" s="75" t="n">
        <f aca="false">IF(E283="","",D283-E283)</f>
        <v>51</v>
      </c>
      <c r="G283" s="66" t="n">
        <v>239</v>
      </c>
      <c r="H283" s="66" t="n">
        <v>261</v>
      </c>
      <c r="I283" s="75" t="n">
        <f aca="false">IF(H283="","",G283-H283)</f>
        <v>-22</v>
      </c>
      <c r="J283" s="47" t="n">
        <f aca="false">IF(OR(D283="",D283+G283=0),"",D283/(D283+G283))</f>
        <v>0.743837084673098</v>
      </c>
      <c r="K283" s="47" t="n">
        <f aca="false">IF(E283="","",E283/(E283+H283))</f>
        <v>0.711283185840708</v>
      </c>
      <c r="L283" s="76" t="n">
        <f aca="false">IF(OR(K283="",J283=""),"",(J283-K283)*100)</f>
        <v>3.25538988323896</v>
      </c>
      <c r="M283" s="36" t="n">
        <v>1.66017416207198</v>
      </c>
      <c r="N283" s="36" t="n">
        <v>1.3257084048539</v>
      </c>
      <c r="O283" s="36" t="n">
        <f aca="false">SQRT(M283^2+N283^2)</f>
        <v>2.12454254443437</v>
      </c>
      <c r="P283" s="47" t="n">
        <f aca="false">IF(J283="","",MAX(0,J283-1.96*O283/100))</f>
        <v>0.702196050802184</v>
      </c>
      <c r="Q283" s="47" t="n">
        <f aca="false">IF(J283="","",MIN(1,J283+1.96*O283/100))</f>
        <v>0.785478118544011</v>
      </c>
      <c r="R283" s="32" t="str">
        <f aca="false">IF(L283="","",IF(ABS(L283)&lt;=O283,"Yes","No"))</f>
        <v>No</v>
      </c>
      <c r="S283" s="32" t="str">
        <f aca="false">IF(L283="","",IF(ABS(L283)&lt;=1.96*O283,"Yes","No"))</f>
        <v>Yes</v>
      </c>
      <c r="T283" s="66" t="n">
        <f aca="false">IF(D283="","",ROUND(SQRT(((D283+G283)*O283/100)^2+(J283*(D283+G283)*0.05273)^2),0))</f>
        <v>42</v>
      </c>
      <c r="U283" s="32"/>
    </row>
    <row r="284" customFormat="false" ht="15" hidden="false" customHeight="false" outlineLevel="0" collapsed="false">
      <c r="A284" s="32" t="s">
        <v>444</v>
      </c>
      <c r="B284" s="32" t="s">
        <v>521</v>
      </c>
      <c r="C284" s="32" t="s">
        <v>522</v>
      </c>
      <c r="D284" s="66" t="n">
        <v>1002</v>
      </c>
      <c r="E284" s="66" t="n">
        <v>1089</v>
      </c>
      <c r="F284" s="75" t="n">
        <f aca="false">IF(E284="","",D284-E284)</f>
        <v>-87</v>
      </c>
      <c r="G284" s="66" t="n">
        <v>1019</v>
      </c>
      <c r="H284" s="66" t="n">
        <v>1068</v>
      </c>
      <c r="I284" s="75" t="n">
        <f aca="false">IF(H284="","",G284-H284)</f>
        <v>-49</v>
      </c>
      <c r="J284" s="47" t="n">
        <f aca="false">IF(OR(D284="",D284+G284=0),"",D284/(D284+G284))</f>
        <v>0.495794161306284</v>
      </c>
      <c r="K284" s="47" t="n">
        <f aca="false">IF(E284="","",E284/(E284+H284))</f>
        <v>0.504867872044506</v>
      </c>
      <c r="L284" s="76" t="n">
        <f aca="false">IF(OR(K284="",J284=""),"",(J284-K284)*100)</f>
        <v>-0.907371073822222</v>
      </c>
      <c r="M284" s="36" t="n">
        <v>1.66017416207198</v>
      </c>
      <c r="N284" s="36" t="n">
        <v>1.3257084048539</v>
      </c>
      <c r="O284" s="36" t="n">
        <f aca="false">SQRT(M284^2+N284^2)</f>
        <v>2.12454254443437</v>
      </c>
      <c r="P284" s="47" t="n">
        <f aca="false">IF(J284="","",MAX(0,J284-1.96*O284/100))</f>
        <v>0.45415312743537</v>
      </c>
      <c r="Q284" s="47" t="n">
        <f aca="false">IF(J284="","",MIN(1,J284+1.96*O284/100))</f>
        <v>0.537435195177198</v>
      </c>
      <c r="R284" s="32" t="str">
        <f aca="false">IF(L284="","",IF(ABS(L284)&lt;=O284,"Yes","No"))</f>
        <v>Yes</v>
      </c>
      <c r="S284" s="32" t="str">
        <f aca="false">IF(L284="","",IF(ABS(L284)&lt;=1.96*O284,"Yes","No"))</f>
        <v>Yes</v>
      </c>
      <c r="T284" s="66" t="n">
        <f aca="false">IF(D284="","",ROUND(SQRT(((D284+G284)*O284/100)^2+(J284*(D284+G284)*0.05273)^2),0))</f>
        <v>68</v>
      </c>
      <c r="U284" s="32"/>
    </row>
    <row r="285" customFormat="false" ht="15" hidden="false" customHeight="false" outlineLevel="0" collapsed="false">
      <c r="A285" s="32" t="s">
        <v>444</v>
      </c>
      <c r="B285" s="32" t="s">
        <v>521</v>
      </c>
      <c r="C285" s="32" t="s">
        <v>523</v>
      </c>
      <c r="D285" s="66" t="n">
        <v>1172</v>
      </c>
      <c r="E285" s="66" t="n">
        <v>1273</v>
      </c>
      <c r="F285" s="75" t="n">
        <f aca="false">IF(E285="","",D285-E285)</f>
        <v>-101</v>
      </c>
      <c r="G285" s="66" t="n">
        <v>1019</v>
      </c>
      <c r="H285" s="66" t="n">
        <v>1133</v>
      </c>
      <c r="I285" s="75" t="n">
        <f aca="false">IF(H285="","",G285-H285)</f>
        <v>-114</v>
      </c>
      <c r="J285" s="47" t="n">
        <f aca="false">IF(OR(D285="",D285+G285=0),"",D285/(D285+G285))</f>
        <v>0.534915563669557</v>
      </c>
      <c r="K285" s="47" t="n">
        <f aca="false">IF(E285="","",E285/(E285+H285))</f>
        <v>0.529093931837074</v>
      </c>
      <c r="L285" s="76" t="n">
        <f aca="false">IF(OR(K285="",J285=""),"",(J285-K285)*100)</f>
        <v>0.58216318324833</v>
      </c>
      <c r="M285" s="36" t="n">
        <v>1.66017416207198</v>
      </c>
      <c r="N285" s="36" t="n">
        <v>1.3257084048539</v>
      </c>
      <c r="O285" s="36" t="n">
        <f aca="false">SQRT(M285^2+N285^2)</f>
        <v>2.12454254443437</v>
      </c>
      <c r="P285" s="47" t="n">
        <f aca="false">IF(J285="","",MAX(0,J285-1.96*O285/100))</f>
        <v>0.493274529798644</v>
      </c>
      <c r="Q285" s="47" t="n">
        <f aca="false">IF(J285="","",MIN(1,J285+1.96*O285/100))</f>
        <v>0.576556597540471</v>
      </c>
      <c r="R285" s="32" t="str">
        <f aca="false">IF(L285="","",IF(ABS(L285)&lt;=O285,"Yes","No"))</f>
        <v>Yes</v>
      </c>
      <c r="S285" s="32" t="str">
        <f aca="false">IF(L285="","",IF(ABS(L285)&lt;=1.96*O285,"Yes","No"))</f>
        <v>Yes</v>
      </c>
      <c r="T285" s="66" t="n">
        <f aca="false">IF(D285="","",ROUND(SQRT(((D285+G285)*O285/100)^2+(J285*(D285+G285)*0.05273)^2),0))</f>
        <v>77</v>
      </c>
      <c r="U285" s="32"/>
    </row>
    <row r="286" customFormat="false" ht="15" hidden="false" customHeight="false" outlineLevel="0" collapsed="false">
      <c r="A286" s="32" t="s">
        <v>444</v>
      </c>
      <c r="B286" s="32" t="s">
        <v>521</v>
      </c>
      <c r="C286" s="32" t="s">
        <v>524</v>
      </c>
      <c r="D286" s="66" t="n">
        <v>730</v>
      </c>
      <c r="E286" s="66" t="n">
        <v>796</v>
      </c>
      <c r="F286" s="75" t="n">
        <f aca="false">IF(E286="","",D286-E286)</f>
        <v>-66</v>
      </c>
      <c r="G286" s="66" t="n">
        <v>586</v>
      </c>
      <c r="H286" s="66" t="n">
        <v>678</v>
      </c>
      <c r="I286" s="75" t="n">
        <f aca="false">IF(H286="","",G286-H286)</f>
        <v>-92</v>
      </c>
      <c r="J286" s="47" t="n">
        <f aca="false">IF(OR(D286="",D286+G286=0),"",D286/(D286+G286))</f>
        <v>0.554711246200608</v>
      </c>
      <c r="K286" s="47" t="n">
        <f aca="false">IF(E286="","",E286/(E286+H286))</f>
        <v>0.540027137042062</v>
      </c>
      <c r="L286" s="76" t="n">
        <f aca="false">IF(OR(K286="",J286=""),"",(J286-K286)*100)</f>
        <v>1.46841091585455</v>
      </c>
      <c r="M286" s="36" t="n">
        <v>1.66017416207198</v>
      </c>
      <c r="N286" s="36" t="n">
        <v>1.3257084048539</v>
      </c>
      <c r="O286" s="36" t="n">
        <f aca="false">SQRT(M286^2+N286^2)</f>
        <v>2.12454254443437</v>
      </c>
      <c r="P286" s="47" t="n">
        <f aca="false">IF(J286="","",MAX(0,J286-1.96*O286/100))</f>
        <v>0.513070212329694</v>
      </c>
      <c r="Q286" s="47" t="n">
        <f aca="false">IF(J286="","",MIN(1,J286+1.96*O286/100))</f>
        <v>0.596352280071521</v>
      </c>
      <c r="R286" s="32" t="str">
        <f aca="false">IF(L286="","",IF(ABS(L286)&lt;=O286,"Yes","No"))</f>
        <v>Yes</v>
      </c>
      <c r="S286" s="32" t="str">
        <f aca="false">IF(L286="","",IF(ABS(L286)&lt;=1.96*O286,"Yes","No"))</f>
        <v>Yes</v>
      </c>
      <c r="T286" s="66" t="n">
        <f aca="false">IF(D286="","",ROUND(SQRT(((D286+G286)*O286/100)^2+(J286*(D286+G286)*0.05273)^2),0))</f>
        <v>48</v>
      </c>
      <c r="U286" s="32"/>
    </row>
    <row r="287" customFormat="false" ht="15" hidden="false" customHeight="false" outlineLevel="0" collapsed="false">
      <c r="A287" s="32" t="s">
        <v>444</v>
      </c>
      <c r="B287" s="32" t="s">
        <v>521</v>
      </c>
      <c r="C287" s="32" t="s">
        <v>525</v>
      </c>
      <c r="D287" s="66" t="n">
        <v>921</v>
      </c>
      <c r="E287" s="66" t="n">
        <v>1000</v>
      </c>
      <c r="F287" s="75" t="n">
        <f aca="false">IF(E287="","",D287-E287)</f>
        <v>-79</v>
      </c>
      <c r="G287" s="66" t="n">
        <v>816</v>
      </c>
      <c r="H287" s="66" t="n">
        <v>903</v>
      </c>
      <c r="I287" s="75" t="n">
        <f aca="false">IF(H287="","",G287-H287)</f>
        <v>-87</v>
      </c>
      <c r="J287" s="47" t="n">
        <f aca="false">IF(OR(D287="",D287+G287=0),"",D287/(D287+G287))</f>
        <v>0.530224525043178</v>
      </c>
      <c r="K287" s="47" t="n">
        <f aca="false">IF(E287="","",E287/(E287+H287))</f>
        <v>0.525486074619023</v>
      </c>
      <c r="L287" s="76" t="n">
        <f aca="false">IF(OR(K287="",J287=""),"",(J287-K287)*100)</f>
        <v>0.473845042415522</v>
      </c>
      <c r="M287" s="36" t="n">
        <v>1.66017416207198</v>
      </c>
      <c r="N287" s="36" t="n">
        <v>1.3257084048539</v>
      </c>
      <c r="O287" s="36" t="n">
        <f aca="false">SQRT(M287^2+N287^2)</f>
        <v>2.12454254443437</v>
      </c>
      <c r="P287" s="47" t="n">
        <f aca="false">IF(J287="","",MAX(0,J287-1.96*O287/100))</f>
        <v>0.488583491172264</v>
      </c>
      <c r="Q287" s="47" t="n">
        <f aca="false">IF(J287="","",MIN(1,J287+1.96*O287/100))</f>
        <v>0.571865558914091</v>
      </c>
      <c r="R287" s="32" t="str">
        <f aca="false">IF(L287="","",IF(ABS(L287)&lt;=O287,"Yes","No"))</f>
        <v>Yes</v>
      </c>
      <c r="S287" s="32" t="str">
        <f aca="false">IF(L287="","",IF(ABS(L287)&lt;=1.96*O287,"Yes","No"))</f>
        <v>Yes</v>
      </c>
      <c r="T287" s="66" t="n">
        <f aca="false">IF(D287="","",ROUND(SQRT(((D287+G287)*O287/100)^2+(J287*(D287+G287)*0.05273)^2),0))</f>
        <v>61</v>
      </c>
      <c r="U287" s="32"/>
    </row>
    <row r="288" customFormat="false" ht="15" hidden="false" customHeight="false" outlineLevel="0" collapsed="false">
      <c r="A288" s="32" t="s">
        <v>444</v>
      </c>
      <c r="B288" s="32" t="s">
        <v>526</v>
      </c>
      <c r="C288" s="32" t="s">
        <v>526</v>
      </c>
      <c r="D288" s="66" t="n">
        <v>545</v>
      </c>
      <c r="E288" s="66" t="n">
        <v>480</v>
      </c>
      <c r="F288" s="75" t="n">
        <f aca="false">IF(E288="","",D288-E288)</f>
        <v>65</v>
      </c>
      <c r="G288" s="66" t="n">
        <v>286</v>
      </c>
      <c r="H288" s="66" t="n">
        <v>330</v>
      </c>
      <c r="I288" s="75" t="n">
        <f aca="false">IF(H288="","",G288-H288)</f>
        <v>-44</v>
      </c>
      <c r="J288" s="47" t="n">
        <f aca="false">IF(OR(D288="",D288+G288=0),"",D288/(D288+G288))</f>
        <v>0.655836341756919</v>
      </c>
      <c r="K288" s="47" t="n">
        <f aca="false">IF(E288="","",E288/(E288+H288))</f>
        <v>0.592592592592593</v>
      </c>
      <c r="L288" s="76" t="n">
        <f aca="false">IF(OR(K288="",J288=""),"",(J288-K288)*100)</f>
        <v>6.32437491643269</v>
      </c>
      <c r="M288" s="36" t="n">
        <v>1.89580583007288</v>
      </c>
      <c r="N288" s="36" t="n">
        <v>1.3257084048539</v>
      </c>
      <c r="O288" s="36" t="n">
        <f aca="false">SQRT(M288^2+N288^2)</f>
        <v>2.31334876748807</v>
      </c>
      <c r="P288" s="47" t="n">
        <f aca="false">IF(J288="","",MAX(0,J288-1.96*O288/100))</f>
        <v>0.610494705914153</v>
      </c>
      <c r="Q288" s="47" t="n">
        <f aca="false">IF(J288="","",MIN(1,J288+1.96*O288/100))</f>
        <v>0.701177977599686</v>
      </c>
      <c r="R288" s="32" t="str">
        <f aca="false">IF(L288="","",IF(ABS(L288)&lt;=O288,"Yes","No"))</f>
        <v>No</v>
      </c>
      <c r="S288" s="32" t="str">
        <f aca="false">IF(L288="","",IF(ABS(L288)&lt;=1.96*O288,"Yes","No"))</f>
        <v>No</v>
      </c>
      <c r="T288" s="66" t="n">
        <f aca="false">IF(D288="","",ROUND(SQRT(((D288+G288)*O288/100)^2+(J288*(D288+G288)*0.06778)^2),0))</f>
        <v>42</v>
      </c>
      <c r="U288" s="32"/>
    </row>
    <row r="289" customFormat="false" ht="15" hidden="false" customHeight="false" outlineLevel="0" collapsed="false">
      <c r="A289" s="32" t="s">
        <v>444</v>
      </c>
      <c r="B289" s="32" t="s">
        <v>527</v>
      </c>
      <c r="C289" s="32" t="s">
        <v>527</v>
      </c>
      <c r="D289" s="66" t="n">
        <v>72</v>
      </c>
      <c r="E289" s="66" t="n">
        <v>72</v>
      </c>
      <c r="F289" s="75" t="n">
        <f aca="false">IF(E289="","",D289-E289)</f>
        <v>0</v>
      </c>
      <c r="G289" s="66" t="n">
        <v>56</v>
      </c>
      <c r="H289" s="66" t="n">
        <v>69</v>
      </c>
      <c r="I289" s="75" t="n">
        <f aca="false">IF(H289="","",G289-H289)</f>
        <v>-13</v>
      </c>
      <c r="J289" s="47" t="n">
        <f aca="false">IF(OR(D289="",D289+G289=0),"",D289/(D289+G289))</f>
        <v>0.5625</v>
      </c>
      <c r="K289" s="47" t="n">
        <f aca="false">IF(E289="","",E289/(E289+H289))</f>
        <v>0.51063829787234</v>
      </c>
      <c r="L289" s="76" t="n">
        <f aca="false">IF(OR(K289="",J289=""),"",(J289-K289)*100)</f>
        <v>5.18617021276596</v>
      </c>
      <c r="M289" s="36" t="n">
        <v>3.01638965753309</v>
      </c>
      <c r="N289" s="36" t="n">
        <v>1.3257084048539</v>
      </c>
      <c r="O289" s="36" t="n">
        <f aca="false">SQRT(M289^2+N289^2)</f>
        <v>3.29486105029831</v>
      </c>
      <c r="P289" s="47" t="n">
        <f aca="false">IF(J289="","",MAX(0,J289-1.96*O289/100))</f>
        <v>0.497920723414153</v>
      </c>
      <c r="Q289" s="47" t="n">
        <f aca="false">IF(J289="","",MIN(1,J289+1.96*O289/100))</f>
        <v>0.627079276585847</v>
      </c>
      <c r="R289" s="32" t="str">
        <f aca="false">IF(L289="","",IF(ABS(L289)&lt;=O289,"Yes","No"))</f>
        <v>No</v>
      </c>
      <c r="S289" s="32" t="str">
        <f aca="false">IF(L289="","",IF(ABS(L289)&lt;=1.96*O289,"Yes","No"))</f>
        <v>Yes</v>
      </c>
      <c r="T289" s="66" t="n">
        <f aca="false">IF(D289="","",ROUND(SQRT(((D289+G289)*O289/100)^2+(J289*(D289+G289)*0.08223)^2),0))</f>
        <v>7</v>
      </c>
      <c r="U289" s="32"/>
    </row>
    <row r="290" customFormat="false" ht="15" hidden="false" customHeight="false" outlineLevel="0" collapsed="false">
      <c r="A290" s="32" t="s">
        <v>444</v>
      </c>
      <c r="B290" s="32" t="s">
        <v>351</v>
      </c>
      <c r="C290" s="32" t="s">
        <v>528</v>
      </c>
      <c r="D290" s="66" t="n">
        <v>722</v>
      </c>
      <c r="E290" s="66" t="n">
        <v>770</v>
      </c>
      <c r="F290" s="75" t="n">
        <f aca="false">IF(E290="","",D290-E290)</f>
        <v>-48</v>
      </c>
      <c r="G290" s="66" t="n">
        <v>566</v>
      </c>
      <c r="H290" s="66" t="n">
        <v>546</v>
      </c>
      <c r="I290" s="75" t="n">
        <f aca="false">IF(H290="","",G290-H290)</f>
        <v>20</v>
      </c>
      <c r="J290" s="47" t="n">
        <f aca="false">IF(OR(D290="",D290+G290=0),"",D290/(D290+G290))</f>
        <v>0.56055900621118</v>
      </c>
      <c r="K290" s="47" t="n">
        <f aca="false">IF(E290="","",E290/(E290+H290))</f>
        <v>0.585106382978723</v>
      </c>
      <c r="L290" s="76" t="n">
        <f aca="false">IF(OR(K290="",J290=""),"",(J290-K290)*100)</f>
        <v>-2.45473767675433</v>
      </c>
      <c r="M290" s="36" t="n">
        <v>1.66017416207198</v>
      </c>
      <c r="N290" s="36" t="n">
        <v>1.3257084048539</v>
      </c>
      <c r="O290" s="36" t="n">
        <f aca="false">SQRT(M290^2+N290^2)</f>
        <v>2.12454254443437</v>
      </c>
      <c r="P290" s="47" t="n">
        <f aca="false">IF(J290="","",MAX(0,J290-1.96*O290/100))</f>
        <v>0.518917972340267</v>
      </c>
      <c r="Q290" s="47" t="n">
        <f aca="false">IF(J290="","",MIN(1,J290+1.96*O290/100))</f>
        <v>0.602200040082094</v>
      </c>
      <c r="R290" s="32" t="str">
        <f aca="false">IF(L290="","",IF(ABS(L290)&lt;=O290,"Yes","No"))</f>
        <v>No</v>
      </c>
      <c r="S290" s="32" t="str">
        <f aca="false">IF(L290="","",IF(ABS(L290)&lt;=1.96*O290,"Yes","No"))</f>
        <v>Yes</v>
      </c>
      <c r="T290" s="66" t="n">
        <f aca="false">IF(D290="","",ROUND(SQRT(((D290+G290)*O290/100)^2+(J290*(D290+G290)*0.05273)^2),0))</f>
        <v>47</v>
      </c>
      <c r="U290" s="32"/>
    </row>
    <row r="291" customFormat="false" ht="15" hidden="false" customHeight="false" outlineLevel="0" collapsed="false">
      <c r="A291" s="32" t="s">
        <v>444</v>
      </c>
      <c r="B291" s="32" t="s">
        <v>351</v>
      </c>
      <c r="C291" s="32" t="s">
        <v>529</v>
      </c>
      <c r="D291" s="66" t="n">
        <v>683</v>
      </c>
      <c r="E291" s="66" t="n">
        <v>731</v>
      </c>
      <c r="F291" s="75" t="n">
        <f aca="false">IF(E291="","",D291-E291)</f>
        <v>-48</v>
      </c>
      <c r="G291" s="66" t="n">
        <v>589</v>
      </c>
      <c r="H291" s="66" t="n">
        <v>608</v>
      </c>
      <c r="I291" s="75" t="n">
        <f aca="false">IF(H291="","",G291-H291)</f>
        <v>-19</v>
      </c>
      <c r="J291" s="47" t="n">
        <f aca="false">IF(OR(D291="",D291+G291=0),"",D291/(D291+G291))</f>
        <v>0.536949685534591</v>
      </c>
      <c r="K291" s="47" t="n">
        <f aca="false">IF(E291="","",E291/(E291+H291))</f>
        <v>0.545929798356983</v>
      </c>
      <c r="L291" s="76" t="n">
        <f aca="false">IF(OR(K291="",J291=""),"",(J291-K291)*100)</f>
        <v>-0.898011282239164</v>
      </c>
      <c r="M291" s="36" t="n">
        <v>1.66017416207198</v>
      </c>
      <c r="N291" s="36" t="n">
        <v>1.3257084048539</v>
      </c>
      <c r="O291" s="36" t="n">
        <f aca="false">SQRT(M291^2+N291^2)</f>
        <v>2.12454254443437</v>
      </c>
      <c r="P291" s="47" t="n">
        <f aca="false">IF(J291="","",MAX(0,J291-1.96*O291/100))</f>
        <v>0.495308651663678</v>
      </c>
      <c r="Q291" s="47" t="n">
        <f aca="false">IF(J291="","",MIN(1,J291+1.96*O291/100))</f>
        <v>0.578590719405505</v>
      </c>
      <c r="R291" s="32" t="str">
        <f aca="false">IF(L291="","",IF(ABS(L291)&lt;=O291,"Yes","No"))</f>
        <v>Yes</v>
      </c>
      <c r="S291" s="32" t="str">
        <f aca="false">IF(L291="","",IF(ABS(L291)&lt;=1.96*O291,"Yes","No"))</f>
        <v>Yes</v>
      </c>
      <c r="T291" s="66" t="n">
        <f aca="false">IF(D291="","",ROUND(SQRT(((D291+G291)*O291/100)^2+(J291*(D291+G291)*0.05273)^2),0))</f>
        <v>45</v>
      </c>
      <c r="U291" s="32"/>
    </row>
    <row r="292" customFormat="false" ht="15" hidden="false" customHeight="false" outlineLevel="0" collapsed="false">
      <c r="A292" s="32" t="s">
        <v>444</v>
      </c>
      <c r="B292" s="32" t="s">
        <v>351</v>
      </c>
      <c r="C292" s="32" t="s">
        <v>530</v>
      </c>
      <c r="D292" s="66" t="n">
        <v>341</v>
      </c>
      <c r="E292" s="66" t="n">
        <v>388</v>
      </c>
      <c r="F292" s="75" t="n">
        <f aca="false">IF(E292="","",D292-E292)</f>
        <v>-47</v>
      </c>
      <c r="G292" s="66" t="n">
        <v>318</v>
      </c>
      <c r="H292" s="66" t="n">
        <v>338</v>
      </c>
      <c r="I292" s="75" t="n">
        <f aca="false">IF(H292="","",G292-H292)</f>
        <v>-20</v>
      </c>
      <c r="J292" s="47" t="n">
        <f aca="false">IF(OR(D292="",D292+G292=0),"",D292/(D292+G292))</f>
        <v>0.517450682852807</v>
      </c>
      <c r="K292" s="47" t="n">
        <f aca="false">IF(E292="","",E292/(E292+H292))</f>
        <v>0.534435261707989</v>
      </c>
      <c r="L292" s="76" t="n">
        <f aca="false">IF(OR(K292="",J292=""),"",(J292-K292)*100)</f>
        <v>-1.69845788551817</v>
      </c>
      <c r="M292" s="36" t="n">
        <v>1.89580583007288</v>
      </c>
      <c r="N292" s="36" t="n">
        <v>1.3257084048539</v>
      </c>
      <c r="O292" s="36" t="n">
        <f aca="false">SQRT(M292^2+N292^2)</f>
        <v>2.31334876748807</v>
      </c>
      <c r="P292" s="47" t="n">
        <f aca="false">IF(J292="","",MAX(0,J292-1.96*O292/100))</f>
        <v>0.472109047010041</v>
      </c>
      <c r="Q292" s="47" t="n">
        <f aca="false">IF(J292="","",MIN(1,J292+1.96*O292/100))</f>
        <v>0.562792318695573</v>
      </c>
      <c r="R292" s="32" t="str">
        <f aca="false">IF(L292="","",IF(ABS(L292)&lt;=O292,"Yes","No"))</f>
        <v>Yes</v>
      </c>
      <c r="S292" s="32" t="str">
        <f aca="false">IF(L292="","",IF(ABS(L292)&lt;=1.96*O292,"Yes","No"))</f>
        <v>Yes</v>
      </c>
      <c r="T292" s="66" t="n">
        <f aca="false">IF(D292="","",ROUND(SQRT(((D292+G292)*O292/100)^2+(J292*(D292+G292)*0.06778)^2),0))</f>
        <v>28</v>
      </c>
      <c r="U292" s="32"/>
    </row>
    <row r="293" customFormat="false" ht="15" hidden="false" customHeight="false" outlineLevel="0" collapsed="false">
      <c r="A293" s="32" t="s">
        <v>444</v>
      </c>
      <c r="B293" s="32" t="s">
        <v>351</v>
      </c>
      <c r="C293" s="32" t="s">
        <v>531</v>
      </c>
      <c r="D293" s="66" t="n">
        <v>521</v>
      </c>
      <c r="E293" s="66" t="n">
        <v>603</v>
      </c>
      <c r="F293" s="75" t="n">
        <f aca="false">IF(E293="","",D293-E293)</f>
        <v>-82</v>
      </c>
      <c r="G293" s="66" t="n">
        <v>497</v>
      </c>
      <c r="H293" s="66" t="n">
        <v>543</v>
      </c>
      <c r="I293" s="75" t="n">
        <f aca="false">IF(H293="","",G293-H293)</f>
        <v>-46</v>
      </c>
      <c r="J293" s="47" t="n">
        <f aca="false">IF(OR(D293="",D293+G293=0),"",D293/(D293+G293))</f>
        <v>0.511787819253438</v>
      </c>
      <c r="K293" s="47" t="n">
        <f aca="false">IF(E293="","",E293/(E293+H293))</f>
        <v>0.526178010471204</v>
      </c>
      <c r="L293" s="76" t="n">
        <f aca="false">IF(OR(K293="",J293=""),"",(J293-K293)*100)</f>
        <v>-1.43901912177661</v>
      </c>
      <c r="M293" s="36" t="n">
        <v>1.66017416207198</v>
      </c>
      <c r="N293" s="36" t="n">
        <v>1.3257084048539</v>
      </c>
      <c r="O293" s="36" t="n">
        <f aca="false">SQRT(M293^2+N293^2)</f>
        <v>2.12454254443437</v>
      </c>
      <c r="P293" s="47" t="n">
        <f aca="false">IF(J293="","",MAX(0,J293-1.96*O293/100))</f>
        <v>0.470146785382524</v>
      </c>
      <c r="Q293" s="47" t="n">
        <f aca="false">IF(J293="","",MIN(1,J293+1.96*O293/100))</f>
        <v>0.553428853124352</v>
      </c>
      <c r="R293" s="32" t="str">
        <f aca="false">IF(L293="","",IF(ABS(L293)&lt;=O293,"Yes","No"))</f>
        <v>Yes</v>
      </c>
      <c r="S293" s="32" t="str">
        <f aca="false">IF(L293="","",IF(ABS(L293)&lt;=1.96*O293,"Yes","No"))</f>
        <v>Yes</v>
      </c>
      <c r="T293" s="66" t="n">
        <f aca="false">IF(D293="","",ROUND(SQRT(((D293+G293)*O293/100)^2+(J293*(D293+G293)*0.05273)^2),0))</f>
        <v>35</v>
      </c>
      <c r="U293" s="32"/>
    </row>
    <row r="294" customFormat="false" ht="15" hidden="false" customHeight="false" outlineLevel="0" collapsed="false">
      <c r="A294" s="32" t="s">
        <v>444</v>
      </c>
      <c r="B294" s="32" t="s">
        <v>351</v>
      </c>
      <c r="C294" s="32" t="s">
        <v>532</v>
      </c>
      <c r="D294" s="66" t="n">
        <v>574</v>
      </c>
      <c r="E294" s="66" t="n">
        <v>656</v>
      </c>
      <c r="F294" s="75" t="n">
        <f aca="false">IF(E294="","",D294-E294)</f>
        <v>-82</v>
      </c>
      <c r="G294" s="66" t="n">
        <v>461</v>
      </c>
      <c r="H294" s="66" t="n">
        <v>499</v>
      </c>
      <c r="I294" s="75" t="n">
        <f aca="false">IF(H294="","",G294-H294)</f>
        <v>-38</v>
      </c>
      <c r="J294" s="47" t="n">
        <f aca="false">IF(OR(D294="",D294+G294=0),"",D294/(D294+G294))</f>
        <v>0.554589371980676</v>
      </c>
      <c r="K294" s="47" t="n">
        <f aca="false">IF(E294="","",E294/(E294+H294))</f>
        <v>0.567965367965368</v>
      </c>
      <c r="L294" s="76" t="n">
        <f aca="false">IF(OR(K294="",J294=""),"",(J294-K294)*100)</f>
        <v>-1.33759959846916</v>
      </c>
      <c r="M294" s="36" t="n">
        <v>1.66017416207198</v>
      </c>
      <c r="N294" s="36" t="n">
        <v>1.3257084048539</v>
      </c>
      <c r="O294" s="36" t="n">
        <f aca="false">SQRT(M294^2+N294^2)</f>
        <v>2.12454254443437</v>
      </c>
      <c r="P294" s="47" t="n">
        <f aca="false">IF(J294="","",MAX(0,J294-1.96*O294/100))</f>
        <v>0.512948338109763</v>
      </c>
      <c r="Q294" s="47" t="n">
        <f aca="false">IF(J294="","",MIN(1,J294+1.96*O294/100))</f>
        <v>0.59623040585159</v>
      </c>
      <c r="R294" s="32" t="str">
        <f aca="false">IF(L294="","",IF(ABS(L294)&lt;=O294,"Yes","No"))</f>
        <v>Yes</v>
      </c>
      <c r="S294" s="32" t="str">
        <f aca="false">IF(L294="","",IF(ABS(L294)&lt;=1.96*O294,"Yes","No"))</f>
        <v>Yes</v>
      </c>
      <c r="T294" s="66" t="n">
        <f aca="false">IF(D294="","",ROUND(SQRT(((D294+G294)*O294/100)^2+(J294*(D294+G294)*0.05273)^2),0))</f>
        <v>37</v>
      </c>
      <c r="U294" s="32"/>
    </row>
    <row r="295" customFormat="false" ht="15" hidden="false" customHeight="false" outlineLevel="0" collapsed="false">
      <c r="A295" s="32" t="s">
        <v>444</v>
      </c>
      <c r="B295" s="32" t="s">
        <v>351</v>
      </c>
      <c r="C295" s="32" t="s">
        <v>533</v>
      </c>
      <c r="D295" s="66" t="n">
        <v>381</v>
      </c>
      <c r="E295" s="66" t="n">
        <v>422</v>
      </c>
      <c r="F295" s="75" t="n">
        <f aca="false">IF(E295="","",D295-E295)</f>
        <v>-41</v>
      </c>
      <c r="G295" s="66" t="n">
        <v>356</v>
      </c>
      <c r="H295" s="66" t="n">
        <v>349</v>
      </c>
      <c r="I295" s="75" t="n">
        <f aca="false">IF(H295="","",G295-H295)</f>
        <v>7</v>
      </c>
      <c r="J295" s="47" t="n">
        <f aca="false">IF(OR(D295="",D295+G295=0),"",D295/(D295+G295))</f>
        <v>0.51696065128901</v>
      </c>
      <c r="K295" s="47" t="n">
        <f aca="false">IF(E295="","",E295/(E295+H295))</f>
        <v>0.547341115434501</v>
      </c>
      <c r="L295" s="76" t="n">
        <f aca="false">IF(OR(K295="",J295=""),"",(J295-K295)*100)</f>
        <v>-3.03804641454912</v>
      </c>
      <c r="M295" s="36" t="n">
        <v>1.89580583007288</v>
      </c>
      <c r="N295" s="36" t="n">
        <v>1.3257084048539</v>
      </c>
      <c r="O295" s="36" t="n">
        <f aca="false">SQRT(M295^2+N295^2)</f>
        <v>2.31334876748807</v>
      </c>
      <c r="P295" s="47" t="n">
        <f aca="false">IF(J295="","",MAX(0,J295-1.96*O295/100))</f>
        <v>0.471619015446243</v>
      </c>
      <c r="Q295" s="47" t="n">
        <f aca="false">IF(J295="","",MIN(1,J295+1.96*O295/100))</f>
        <v>0.562302287131776</v>
      </c>
      <c r="R295" s="32" t="str">
        <f aca="false">IF(L295="","",IF(ABS(L295)&lt;=O295,"Yes","No"))</f>
        <v>No</v>
      </c>
      <c r="S295" s="32" t="str">
        <f aca="false">IF(L295="","",IF(ABS(L295)&lt;=1.96*O295,"Yes","No"))</f>
        <v>Yes</v>
      </c>
      <c r="T295" s="66" t="n">
        <f aca="false">IF(D295="","",ROUND(SQRT(((D295+G295)*O295/100)^2+(J295*(D295+G295)*0.06778)^2),0))</f>
        <v>31</v>
      </c>
      <c r="U295" s="32"/>
    </row>
    <row r="296" customFormat="false" ht="15" hidden="false" customHeight="false" outlineLevel="0" collapsed="false">
      <c r="A296" s="32" t="s">
        <v>444</v>
      </c>
      <c r="B296" s="32" t="s">
        <v>534</v>
      </c>
      <c r="C296" s="32" t="s">
        <v>535</v>
      </c>
      <c r="D296" s="66" t="n">
        <v>419</v>
      </c>
      <c r="E296" s="66" t="n">
        <v>430</v>
      </c>
      <c r="F296" s="75" t="n">
        <f aca="false">IF(E296="","",D296-E296)</f>
        <v>-11</v>
      </c>
      <c r="G296" s="66" t="n">
        <v>407</v>
      </c>
      <c r="H296" s="66" t="n">
        <v>446</v>
      </c>
      <c r="I296" s="75" t="n">
        <f aca="false">IF(H296="","",G296-H296)</f>
        <v>-39</v>
      </c>
      <c r="J296" s="47" t="n">
        <f aca="false">IF(OR(D296="",D296+G296=0),"",D296/(D296+G296))</f>
        <v>0.50726392251816</v>
      </c>
      <c r="K296" s="47" t="n">
        <f aca="false">IF(E296="","",E296/(E296+H296))</f>
        <v>0.490867579908676</v>
      </c>
      <c r="L296" s="76" t="n">
        <f aca="false">IF(OR(K296="",J296=""),"",(J296-K296)*100)</f>
        <v>1.6396342609484</v>
      </c>
      <c r="M296" s="36" t="n">
        <v>1.89580583007288</v>
      </c>
      <c r="N296" s="36" t="n">
        <v>1.3257084048539</v>
      </c>
      <c r="O296" s="36" t="n">
        <f aca="false">SQRT(M296^2+N296^2)</f>
        <v>2.31334876748807</v>
      </c>
      <c r="P296" s="47" t="n">
        <f aca="false">IF(J296="","",MAX(0,J296-1.96*O296/100))</f>
        <v>0.461922286675394</v>
      </c>
      <c r="Q296" s="47" t="n">
        <f aca="false">IF(J296="","",MIN(1,J296+1.96*O296/100))</f>
        <v>0.552605558360926</v>
      </c>
      <c r="R296" s="32" t="str">
        <f aca="false">IF(L296="","",IF(ABS(L296)&lt;=O296,"Yes","No"))</f>
        <v>Yes</v>
      </c>
      <c r="S296" s="32" t="str">
        <f aca="false">IF(L296="","",IF(ABS(L296)&lt;=1.96*O296,"Yes","No"))</f>
        <v>Yes</v>
      </c>
      <c r="T296" s="66" t="n">
        <f aca="false">IF(D296="","",ROUND(SQRT(((D296+G296)*O296/100)^2+(J296*(D296+G296)*0.06778)^2),0))</f>
        <v>34</v>
      </c>
      <c r="U296" s="32"/>
    </row>
    <row r="297" customFormat="false" ht="15" hidden="false" customHeight="false" outlineLevel="0" collapsed="false">
      <c r="A297" s="32" t="s">
        <v>444</v>
      </c>
      <c r="B297" s="32" t="s">
        <v>534</v>
      </c>
      <c r="C297" s="32" t="s">
        <v>536</v>
      </c>
      <c r="D297" s="66" t="n">
        <v>328</v>
      </c>
      <c r="E297" s="66" t="n">
        <v>363</v>
      </c>
      <c r="F297" s="75" t="n">
        <f aca="false">IF(E297="","",D297-E297)</f>
        <v>-35</v>
      </c>
      <c r="G297" s="66" t="n">
        <v>296</v>
      </c>
      <c r="H297" s="66" t="n">
        <v>318</v>
      </c>
      <c r="I297" s="75" t="n">
        <f aca="false">IF(H297="","",G297-H297)</f>
        <v>-22</v>
      </c>
      <c r="J297" s="47" t="n">
        <f aca="false">IF(OR(D297="",D297+G297=0),"",D297/(D297+G297))</f>
        <v>0.525641025641026</v>
      </c>
      <c r="K297" s="47" t="n">
        <f aca="false">IF(E297="","",E297/(E297+H297))</f>
        <v>0.533039647577093</v>
      </c>
      <c r="L297" s="76" t="n">
        <f aca="false">IF(OR(K297="",J297=""),"",(J297-K297)*100)</f>
        <v>-0.739862193606689</v>
      </c>
      <c r="M297" s="36" t="n">
        <v>1.89580583007288</v>
      </c>
      <c r="N297" s="36" t="n">
        <v>1.3257084048539</v>
      </c>
      <c r="O297" s="36" t="n">
        <f aca="false">SQRT(M297^2+N297^2)</f>
        <v>2.31334876748807</v>
      </c>
      <c r="P297" s="47" t="n">
        <f aca="false">IF(J297="","",MAX(0,J297-1.96*O297/100))</f>
        <v>0.48029938979826</v>
      </c>
      <c r="Q297" s="47" t="n">
        <f aca="false">IF(J297="","",MIN(1,J297+1.96*O297/100))</f>
        <v>0.570982661483792</v>
      </c>
      <c r="R297" s="32" t="str">
        <f aca="false">IF(L297="","",IF(ABS(L297)&lt;=O297,"Yes","No"))</f>
        <v>Yes</v>
      </c>
      <c r="S297" s="32" t="str">
        <f aca="false">IF(L297="","",IF(ABS(L297)&lt;=1.96*O297,"Yes","No"))</f>
        <v>Yes</v>
      </c>
      <c r="T297" s="66" t="n">
        <f aca="false">IF(D297="","",ROUND(SQRT(((D297+G297)*O297/100)^2+(J297*(D297+G297)*0.06778)^2),0))</f>
        <v>27</v>
      </c>
      <c r="U297" s="32"/>
    </row>
    <row r="298" customFormat="false" ht="15" hidden="false" customHeight="false" outlineLevel="0" collapsed="false">
      <c r="A298" s="32" t="s">
        <v>444</v>
      </c>
      <c r="B298" s="32" t="s">
        <v>534</v>
      </c>
      <c r="C298" s="32" t="s">
        <v>537</v>
      </c>
      <c r="D298" s="66" t="n">
        <v>517</v>
      </c>
      <c r="E298" s="66" t="n">
        <v>579</v>
      </c>
      <c r="F298" s="75" t="n">
        <f aca="false">IF(E298="","",D298-E298)</f>
        <v>-62</v>
      </c>
      <c r="G298" s="66" t="n">
        <v>456</v>
      </c>
      <c r="H298" s="66" t="n">
        <v>437</v>
      </c>
      <c r="I298" s="75" t="n">
        <f aca="false">IF(H298="","",G298-H298)</f>
        <v>19</v>
      </c>
      <c r="J298" s="47" t="n">
        <f aca="false">IF(OR(D298="",D298+G298=0),"",D298/(D298+G298))</f>
        <v>0.531346351490236</v>
      </c>
      <c r="K298" s="47" t="n">
        <f aca="false">IF(E298="","",E298/(E298+H298))</f>
        <v>0.56988188976378</v>
      </c>
      <c r="L298" s="76" t="n">
        <f aca="false">IF(OR(K298="",J298=""),"",(J298-K298)*100)</f>
        <v>-3.85355382735432</v>
      </c>
      <c r="M298" s="36" t="n">
        <v>1.66017416207198</v>
      </c>
      <c r="N298" s="36" t="n">
        <v>1.3257084048539</v>
      </c>
      <c r="O298" s="36" t="n">
        <f aca="false">SQRT(M298^2+N298^2)</f>
        <v>2.12454254443437</v>
      </c>
      <c r="P298" s="47" t="n">
        <f aca="false">IF(J298="","",MAX(0,J298-1.96*O298/100))</f>
        <v>0.489705317619323</v>
      </c>
      <c r="Q298" s="47" t="n">
        <f aca="false">IF(J298="","",MIN(1,J298+1.96*O298/100))</f>
        <v>0.57298738536115</v>
      </c>
      <c r="R298" s="32" t="str">
        <f aca="false">IF(L298="","",IF(ABS(L298)&lt;=O298,"Yes","No"))</f>
        <v>No</v>
      </c>
      <c r="S298" s="32" t="str">
        <f aca="false">IF(L298="","",IF(ABS(L298)&lt;=1.96*O298,"Yes","No"))</f>
        <v>Yes</v>
      </c>
      <c r="T298" s="66" t="n">
        <f aca="false">IF(D298="","",ROUND(SQRT(((D298+G298)*O298/100)^2+(J298*(D298+G298)*0.05273)^2),0))</f>
        <v>34</v>
      </c>
      <c r="U298" s="32"/>
    </row>
    <row r="299" customFormat="false" ht="15" hidden="false" customHeight="false" outlineLevel="0" collapsed="false">
      <c r="A299" s="32" t="s">
        <v>444</v>
      </c>
      <c r="B299" s="32" t="s">
        <v>538</v>
      </c>
      <c r="C299" s="32" t="s">
        <v>539</v>
      </c>
      <c r="D299" s="66" t="n">
        <v>407</v>
      </c>
      <c r="E299" s="66" t="n">
        <v>454</v>
      </c>
      <c r="F299" s="75" t="n">
        <f aca="false">IF(E299="","",D299-E299)</f>
        <v>-47</v>
      </c>
      <c r="G299" s="66" t="n">
        <v>754</v>
      </c>
      <c r="H299" s="66" t="n">
        <v>825</v>
      </c>
      <c r="I299" s="75" t="n">
        <f aca="false">IF(H299="","",G299-H299)</f>
        <v>-71</v>
      </c>
      <c r="J299" s="47" t="n">
        <f aca="false">IF(OR(D299="",D299+G299=0),"",D299/(D299+G299))</f>
        <v>0.350559862187769</v>
      </c>
      <c r="K299" s="47" t="n">
        <f aca="false">IF(E299="","",E299/(E299+H299))</f>
        <v>0.354964816262705</v>
      </c>
      <c r="L299" s="76" t="n">
        <f aca="false">IF(OR(K299="",J299=""),"",(J299-K299)*100)</f>
        <v>-0.440495407493607</v>
      </c>
      <c r="M299" s="36" t="n">
        <v>1.66017416207198</v>
      </c>
      <c r="N299" s="36" t="n">
        <v>1.3257084048539</v>
      </c>
      <c r="O299" s="36" t="n">
        <f aca="false">SQRT(M299^2+N299^2)</f>
        <v>2.12454254443437</v>
      </c>
      <c r="P299" s="47" t="n">
        <f aca="false">IF(J299="","",MAX(0,J299-1.96*O299/100))</f>
        <v>0.308918828316856</v>
      </c>
      <c r="Q299" s="47" t="n">
        <f aca="false">IF(J299="","",MIN(1,J299+1.96*O299/100))</f>
        <v>0.392200896058683</v>
      </c>
      <c r="R299" s="32" t="str">
        <f aca="false">IF(L299="","",IF(ABS(L299)&lt;=O299,"Yes","No"))</f>
        <v>Yes</v>
      </c>
      <c r="S299" s="32" t="str">
        <f aca="false">IF(L299="","",IF(ABS(L299)&lt;=1.96*O299,"Yes","No"))</f>
        <v>Yes</v>
      </c>
      <c r="T299" s="66" t="n">
        <f aca="false">IF(D299="","",ROUND(SQRT(((D299+G299)*O299/100)^2+(J299*(D299+G299)*0.05273)^2),0))</f>
        <v>33</v>
      </c>
      <c r="U299" s="32"/>
    </row>
    <row r="300" customFormat="false" ht="15" hidden="false" customHeight="false" outlineLevel="0" collapsed="false">
      <c r="A300" s="32" t="s">
        <v>444</v>
      </c>
      <c r="B300" s="32" t="s">
        <v>538</v>
      </c>
      <c r="C300" s="32" t="s">
        <v>540</v>
      </c>
      <c r="D300" s="66" t="n">
        <v>439</v>
      </c>
      <c r="E300" s="66" t="n">
        <v>529</v>
      </c>
      <c r="F300" s="75" t="n">
        <f aca="false">IF(E300="","",D300-E300)</f>
        <v>-90</v>
      </c>
      <c r="G300" s="66" t="n">
        <v>817</v>
      </c>
      <c r="H300" s="66" t="n">
        <v>916</v>
      </c>
      <c r="I300" s="75" t="n">
        <f aca="false">IF(H300="","",G300-H300)</f>
        <v>-99</v>
      </c>
      <c r="J300" s="47" t="n">
        <f aca="false">IF(OR(D300="",D300+G300=0),"",D300/(D300+G300))</f>
        <v>0.349522292993631</v>
      </c>
      <c r="K300" s="47" t="n">
        <f aca="false">IF(E300="","",E300/(E300+H300))</f>
        <v>0.366089965397924</v>
      </c>
      <c r="L300" s="76" t="n">
        <f aca="false">IF(OR(K300="",J300=""),"",(J300-K300)*100)</f>
        <v>-1.65676724042933</v>
      </c>
      <c r="M300" s="36" t="n">
        <v>1.66017416207198</v>
      </c>
      <c r="N300" s="36" t="n">
        <v>1.3257084048539</v>
      </c>
      <c r="O300" s="36" t="n">
        <f aca="false">SQRT(M300^2+N300^2)</f>
        <v>2.12454254443437</v>
      </c>
      <c r="P300" s="47" t="n">
        <f aca="false">IF(J300="","",MAX(0,J300-1.96*O300/100))</f>
        <v>0.307881259122717</v>
      </c>
      <c r="Q300" s="47" t="n">
        <f aca="false">IF(J300="","",MIN(1,J300+1.96*O300/100))</f>
        <v>0.391163326864544</v>
      </c>
      <c r="R300" s="32" t="str">
        <f aca="false">IF(L300="","",IF(ABS(L300)&lt;=O300,"Yes","No"))</f>
        <v>Yes</v>
      </c>
      <c r="S300" s="32" t="str">
        <f aca="false">IF(L300="","",IF(ABS(L300)&lt;=1.96*O300,"Yes","No"))</f>
        <v>Yes</v>
      </c>
      <c r="T300" s="66" t="n">
        <f aca="false">IF(D300="","",ROUND(SQRT(((D300+G300)*O300/100)^2+(J300*(D300+G300)*0.05273)^2),0))</f>
        <v>35</v>
      </c>
      <c r="U300" s="32"/>
    </row>
    <row r="301" customFormat="false" ht="15" hidden="false" customHeight="false" outlineLevel="0" collapsed="false">
      <c r="A301" s="32" t="s">
        <v>444</v>
      </c>
      <c r="B301" s="32" t="s">
        <v>538</v>
      </c>
      <c r="C301" s="32" t="s">
        <v>541</v>
      </c>
      <c r="D301" s="66" t="n">
        <v>154</v>
      </c>
      <c r="E301" s="66" t="n">
        <v>142</v>
      </c>
      <c r="F301" s="75" t="n">
        <f aca="false">IF(E301="","",D301-E301)</f>
        <v>12</v>
      </c>
      <c r="G301" s="66" t="n">
        <v>324</v>
      </c>
      <c r="H301" s="66" t="n">
        <v>349</v>
      </c>
      <c r="I301" s="75" t="n">
        <f aca="false">IF(H301="","",G301-H301)</f>
        <v>-25</v>
      </c>
      <c r="J301" s="47" t="n">
        <f aca="false">IF(OR(D301="",D301+G301=0),"",D301/(D301+G301))</f>
        <v>0.322175732217573</v>
      </c>
      <c r="K301" s="47" t="n">
        <f aca="false">IF(E301="","",E301/(E301+H301))</f>
        <v>0.289205702647658</v>
      </c>
      <c r="L301" s="76" t="n">
        <f aca="false">IF(OR(K301="",J301=""),"",(J301-K301)*100)</f>
        <v>3.29700295699154</v>
      </c>
      <c r="M301" s="36" t="n">
        <v>3.01638965753309</v>
      </c>
      <c r="N301" s="36" t="n">
        <v>1.3257084048539</v>
      </c>
      <c r="O301" s="36" t="n">
        <f aca="false">SQRT(M301^2+N301^2)</f>
        <v>3.29486105029831</v>
      </c>
      <c r="P301" s="47" t="n">
        <f aca="false">IF(J301="","",MAX(0,J301-1.96*O301/100))</f>
        <v>0.257596455631726</v>
      </c>
      <c r="Q301" s="47" t="n">
        <f aca="false">IF(J301="","",MIN(1,J301+1.96*O301/100))</f>
        <v>0.38675500880342</v>
      </c>
      <c r="R301" s="32" t="str">
        <f aca="false">IF(L301="","",IF(ABS(L301)&lt;=O301,"Yes","No"))</f>
        <v>No</v>
      </c>
      <c r="S301" s="32" t="str">
        <f aca="false">IF(L301="","",IF(ABS(L301)&lt;=1.96*O301,"Yes","No"))</f>
        <v>Yes</v>
      </c>
      <c r="T301" s="66" t="n">
        <f aca="false">IF(D301="","",ROUND(SQRT(((D301+G301)*O301/100)^2+(J301*(D301+G301)*0.08223)^2),0))</f>
        <v>20</v>
      </c>
      <c r="U301" s="32"/>
    </row>
    <row r="302" customFormat="false" ht="15" hidden="false" customHeight="false" outlineLevel="0" collapsed="false">
      <c r="A302" s="32" t="s">
        <v>444</v>
      </c>
      <c r="B302" s="32" t="s">
        <v>538</v>
      </c>
      <c r="C302" s="32" t="s">
        <v>542</v>
      </c>
      <c r="D302" s="66" t="n">
        <v>345</v>
      </c>
      <c r="E302" s="66" t="n">
        <v>400</v>
      </c>
      <c r="F302" s="75" t="n">
        <f aca="false">IF(E302="","",D302-E302)</f>
        <v>-55</v>
      </c>
      <c r="G302" s="66" t="n">
        <v>643</v>
      </c>
      <c r="H302" s="66" t="n">
        <v>731</v>
      </c>
      <c r="I302" s="75" t="n">
        <f aca="false">IF(H302="","",G302-H302)</f>
        <v>-88</v>
      </c>
      <c r="J302" s="47" t="n">
        <f aca="false">IF(OR(D302="",D302+G302=0),"",D302/(D302+G302))</f>
        <v>0.34919028340081</v>
      </c>
      <c r="K302" s="47" t="n">
        <f aca="false">IF(E302="","",E302/(E302+H302))</f>
        <v>0.353669319186561</v>
      </c>
      <c r="L302" s="76" t="n">
        <f aca="false">IF(OR(K302="",J302=""),"",(J302-K302)*100)</f>
        <v>-0.447903578575087</v>
      </c>
      <c r="M302" s="36" t="n">
        <v>1.66017416207198</v>
      </c>
      <c r="N302" s="36" t="n">
        <v>1.3257084048539</v>
      </c>
      <c r="O302" s="36" t="n">
        <f aca="false">SQRT(M302^2+N302^2)</f>
        <v>2.12454254443437</v>
      </c>
      <c r="P302" s="47" t="n">
        <f aca="false">IF(J302="","",MAX(0,J302-1.96*O302/100))</f>
        <v>0.307549249529896</v>
      </c>
      <c r="Q302" s="47" t="n">
        <f aca="false">IF(J302="","",MIN(1,J302+1.96*O302/100))</f>
        <v>0.390831317271723</v>
      </c>
      <c r="R302" s="32" t="str">
        <f aca="false">IF(L302="","",IF(ABS(L302)&lt;=O302,"Yes","No"))</f>
        <v>Yes</v>
      </c>
      <c r="S302" s="32" t="str">
        <f aca="false">IF(L302="","",IF(ABS(L302)&lt;=1.96*O302,"Yes","No"))</f>
        <v>Yes</v>
      </c>
      <c r="T302" s="66" t="n">
        <f aca="false">IF(D302="","",ROUND(SQRT(((D302+G302)*O302/100)^2+(J302*(D302+G302)*0.05273)^2),0))</f>
        <v>28</v>
      </c>
      <c r="U302" s="32"/>
    </row>
    <row r="303" customFormat="false" ht="15" hidden="false" customHeight="false" outlineLevel="0" collapsed="false">
      <c r="A303" s="32" t="s">
        <v>444</v>
      </c>
      <c r="B303" s="32" t="s">
        <v>538</v>
      </c>
      <c r="C303" s="32" t="s">
        <v>543</v>
      </c>
      <c r="D303" s="66" t="n">
        <v>239</v>
      </c>
      <c r="E303" s="66" t="n">
        <v>278</v>
      </c>
      <c r="F303" s="75" t="n">
        <f aca="false">IF(E303="","",D303-E303)</f>
        <v>-39</v>
      </c>
      <c r="G303" s="66" t="n">
        <v>465</v>
      </c>
      <c r="H303" s="66" t="n">
        <v>482</v>
      </c>
      <c r="I303" s="75" t="n">
        <f aca="false">IF(H303="","",G303-H303)</f>
        <v>-17</v>
      </c>
      <c r="J303" s="47" t="n">
        <f aca="false">IF(OR(D303="",D303+G303=0),"",D303/(D303+G303))</f>
        <v>0.339488636363636</v>
      </c>
      <c r="K303" s="47" t="n">
        <f aca="false">IF(E303="","",E303/(E303+H303))</f>
        <v>0.365789473684211</v>
      </c>
      <c r="L303" s="76" t="n">
        <f aca="false">IF(OR(K303="",J303=""),"",(J303-K303)*100)</f>
        <v>-2.63008373205742</v>
      </c>
      <c r="M303" s="36" t="n">
        <v>1.89580583007288</v>
      </c>
      <c r="N303" s="36" t="n">
        <v>1.3257084048539</v>
      </c>
      <c r="O303" s="36" t="n">
        <f aca="false">SQRT(M303^2+N303^2)</f>
        <v>2.31334876748807</v>
      </c>
      <c r="P303" s="47" t="n">
        <f aca="false">IF(J303="","",MAX(0,J303-1.96*O303/100))</f>
        <v>0.29414700052087</v>
      </c>
      <c r="Q303" s="47" t="n">
        <f aca="false">IF(J303="","",MIN(1,J303+1.96*O303/100))</f>
        <v>0.384830272206403</v>
      </c>
      <c r="R303" s="32" t="str">
        <f aca="false">IF(L303="","",IF(ABS(L303)&lt;=O303,"Yes","No"))</f>
        <v>No</v>
      </c>
      <c r="S303" s="32" t="str">
        <f aca="false">IF(L303="","",IF(ABS(L303)&lt;=1.96*O303,"Yes","No"))</f>
        <v>Yes</v>
      </c>
      <c r="T303" s="66" t="n">
        <f aca="false">IF(D303="","",ROUND(SQRT(((D303+G303)*O303/100)^2+(J303*(D303+G303)*0.06778)^2),0))</f>
        <v>23</v>
      </c>
      <c r="U303" s="32"/>
    </row>
    <row r="304" customFormat="false" ht="15" hidden="false" customHeight="false" outlineLevel="0" collapsed="false">
      <c r="A304" s="32" t="s">
        <v>444</v>
      </c>
      <c r="B304" s="32" t="s">
        <v>544</v>
      </c>
      <c r="C304" s="32" t="s">
        <v>545</v>
      </c>
      <c r="D304" s="66" t="n">
        <v>49</v>
      </c>
      <c r="E304" s="66" t="n">
        <v>203</v>
      </c>
      <c r="F304" s="75" t="n">
        <f aca="false">IF(E304="","",D304-E304)</f>
        <v>-154</v>
      </c>
      <c r="G304" s="66" t="n">
        <v>75</v>
      </c>
      <c r="H304" s="66" t="n">
        <v>331</v>
      </c>
      <c r="I304" s="75" t="n">
        <f aca="false">IF(H304="","",G304-H304)</f>
        <v>-256</v>
      </c>
      <c r="J304" s="47" t="n">
        <f aca="false">IF(OR(D304="",D304+G304=0),"",D304/(D304+G304))</f>
        <v>0.395161290322581</v>
      </c>
      <c r="K304" s="47" t="n">
        <f aca="false">IF(E304="","",E304/(E304+H304))</f>
        <v>0.380149812734082</v>
      </c>
      <c r="L304" s="76" t="n">
        <f aca="false">IF(OR(K304="",J304=""),"",(J304-K304)*100)</f>
        <v>1.50114775884982</v>
      </c>
      <c r="M304" s="36" t="n">
        <v>3.01638965753309</v>
      </c>
      <c r="N304" s="36" t="n">
        <v>1.3257084048539</v>
      </c>
      <c r="O304" s="36" t="n">
        <f aca="false">SQRT(M304^2+N304^2)</f>
        <v>3.29486105029831</v>
      </c>
      <c r="P304" s="47" t="n">
        <f aca="false">IF(J304="","",MAX(0,J304-1.96*O304/100))</f>
        <v>0.330582013736734</v>
      </c>
      <c r="Q304" s="47" t="n">
        <f aca="false">IF(J304="","",MIN(1,J304+1.96*O304/100))</f>
        <v>0.459740566908428</v>
      </c>
      <c r="R304" s="32" t="str">
        <f aca="false">IF(L304="","",IF(ABS(L304)&lt;=O304,"Yes","No"))</f>
        <v>Yes</v>
      </c>
      <c r="S304" s="32" t="str">
        <f aca="false">IF(L304="","",IF(ABS(L304)&lt;=1.96*O304,"Yes","No"))</f>
        <v>Yes</v>
      </c>
      <c r="T304" s="66" t="n">
        <f aca="false">IF(D304="","",ROUND(SQRT(((D304+G304)*O304/100)^2+(J304*(D304+G304)*0.08223)^2),0))</f>
        <v>6</v>
      </c>
      <c r="U304" s="32"/>
    </row>
    <row r="305" customFormat="false" ht="15" hidden="false" customHeight="false" outlineLevel="0" collapsed="false">
      <c r="A305" s="32" t="s">
        <v>444</v>
      </c>
      <c r="B305" s="32" t="s">
        <v>544</v>
      </c>
      <c r="C305" s="32" t="s">
        <v>546</v>
      </c>
      <c r="D305" s="66" t="n">
        <v>259</v>
      </c>
      <c r="E305" s="66" t="n">
        <v>308</v>
      </c>
      <c r="F305" s="75" t="n">
        <f aca="false">IF(E305="","",D305-E305)</f>
        <v>-49</v>
      </c>
      <c r="G305" s="66" t="n">
        <v>476</v>
      </c>
      <c r="H305" s="66" t="n">
        <v>558</v>
      </c>
      <c r="I305" s="75" t="n">
        <f aca="false">IF(H305="","",G305-H305)</f>
        <v>-82</v>
      </c>
      <c r="J305" s="47" t="n">
        <f aca="false">IF(OR(D305="",D305+G305=0),"",D305/(D305+G305))</f>
        <v>0.352380952380952</v>
      </c>
      <c r="K305" s="47" t="n">
        <f aca="false">IF(E305="","",E305/(E305+H305))</f>
        <v>0.355658198614319</v>
      </c>
      <c r="L305" s="76" t="n">
        <f aca="false">IF(OR(K305="",J305=""),"",(J305-K305)*100)</f>
        <v>-0.327724623336628</v>
      </c>
      <c r="M305" s="36" t="n">
        <v>1.89580583007288</v>
      </c>
      <c r="N305" s="36" t="n">
        <v>1.3257084048539</v>
      </c>
      <c r="O305" s="36" t="n">
        <f aca="false">SQRT(M305^2+N305^2)</f>
        <v>2.31334876748807</v>
      </c>
      <c r="P305" s="47" t="n">
        <f aca="false">IF(J305="","",MAX(0,J305-1.96*O305/100))</f>
        <v>0.307039316538186</v>
      </c>
      <c r="Q305" s="47" t="n">
        <f aca="false">IF(J305="","",MIN(1,J305+1.96*O305/100))</f>
        <v>0.397722588223719</v>
      </c>
      <c r="R305" s="32" t="str">
        <f aca="false">IF(L305="","",IF(ABS(L305)&lt;=O305,"Yes","No"))</f>
        <v>Yes</v>
      </c>
      <c r="S305" s="32" t="str">
        <f aca="false">IF(L305="","",IF(ABS(L305)&lt;=1.96*O305,"Yes","No"))</f>
        <v>Yes</v>
      </c>
      <c r="T305" s="66" t="n">
        <f aca="false">IF(D305="","",ROUND(SQRT(((D305+G305)*O305/100)^2+(J305*(D305+G305)*0.06778)^2),0))</f>
        <v>24</v>
      </c>
      <c r="U305" s="32"/>
    </row>
    <row r="306" customFormat="false" ht="15" hidden="false" customHeight="false" outlineLevel="0" collapsed="false">
      <c r="A306" s="32" t="s">
        <v>444</v>
      </c>
      <c r="B306" s="32" t="s">
        <v>547</v>
      </c>
      <c r="C306" s="32" t="s">
        <v>548</v>
      </c>
      <c r="D306" s="66" t="n">
        <v>1010</v>
      </c>
      <c r="E306" s="66" t="n">
        <v>1136</v>
      </c>
      <c r="F306" s="75" t="n">
        <f aca="false">IF(E306="","",D306-E306)</f>
        <v>-126</v>
      </c>
      <c r="G306" s="66" t="n">
        <v>1287</v>
      </c>
      <c r="H306" s="66" t="n">
        <v>1415</v>
      </c>
      <c r="I306" s="75" t="n">
        <f aca="false">IF(H306="","",G306-H306)</f>
        <v>-128</v>
      </c>
      <c r="J306" s="47" t="n">
        <f aca="false">IF(OR(D306="",D306+G306=0),"",D306/(D306+G306))</f>
        <v>0.43970396168916</v>
      </c>
      <c r="K306" s="47" t="n">
        <f aca="false">IF(E306="","",E306/(E306+H306))</f>
        <v>0.4453155625245</v>
      </c>
      <c r="L306" s="76" t="n">
        <f aca="false">IF(OR(K306="",J306=""),"",(J306-K306)*100)</f>
        <v>-0.561160083534046</v>
      </c>
      <c r="M306" s="36" t="n">
        <v>1.66017416207198</v>
      </c>
      <c r="N306" s="36" t="n">
        <v>1.3257084048539</v>
      </c>
      <c r="O306" s="36" t="n">
        <f aca="false">SQRT(M306^2+N306^2)</f>
        <v>2.12454254443437</v>
      </c>
      <c r="P306" s="47" t="n">
        <f aca="false">IF(J306="","",MAX(0,J306-1.96*O306/100))</f>
        <v>0.398062927818246</v>
      </c>
      <c r="Q306" s="47" t="n">
        <f aca="false">IF(J306="","",MIN(1,J306+1.96*O306/100))</f>
        <v>0.481344995560073</v>
      </c>
      <c r="R306" s="32" t="str">
        <f aca="false">IF(L306="","",IF(ABS(L306)&lt;=O306,"Yes","No"))</f>
        <v>Yes</v>
      </c>
      <c r="S306" s="32" t="str">
        <f aca="false">IF(L306="","",IF(ABS(L306)&lt;=1.96*O306,"Yes","No"))</f>
        <v>Yes</v>
      </c>
      <c r="T306" s="66" t="n">
        <f aca="false">IF(D306="","",ROUND(SQRT(((D306+G306)*O306/100)^2+(J306*(D306+G306)*0.05273)^2),0))</f>
        <v>72</v>
      </c>
      <c r="U306" s="32"/>
    </row>
    <row r="307" customFormat="false" ht="15" hidden="false" customHeight="false" outlineLevel="0" collapsed="false">
      <c r="A307" s="32" t="s">
        <v>444</v>
      </c>
      <c r="B307" s="32" t="s">
        <v>547</v>
      </c>
      <c r="C307" s="32" t="s">
        <v>549</v>
      </c>
      <c r="D307" s="66" t="n">
        <v>439</v>
      </c>
      <c r="E307" s="66" t="n">
        <v>496</v>
      </c>
      <c r="F307" s="75" t="n">
        <f aca="false">IF(E307="","",D307-E307)</f>
        <v>-57</v>
      </c>
      <c r="G307" s="66" t="n">
        <v>611</v>
      </c>
      <c r="H307" s="66" t="n">
        <v>652</v>
      </c>
      <c r="I307" s="75" t="n">
        <f aca="false">IF(H307="","",G307-H307)</f>
        <v>-41</v>
      </c>
      <c r="J307" s="47" t="n">
        <f aca="false">IF(OR(D307="",D307+G307=0),"",D307/(D307+G307))</f>
        <v>0.418095238095238</v>
      </c>
      <c r="K307" s="47" t="n">
        <f aca="false">IF(E307="","",E307/(E307+H307))</f>
        <v>0.43205574912892</v>
      </c>
      <c r="L307" s="76" t="n">
        <f aca="false">IF(OR(K307="",J307=""),"",(J307-K307)*100)</f>
        <v>-1.39605110336818</v>
      </c>
      <c r="M307" s="36" t="n">
        <v>1.66017416207198</v>
      </c>
      <c r="N307" s="36" t="n">
        <v>1.3257084048539</v>
      </c>
      <c r="O307" s="36" t="n">
        <f aca="false">SQRT(M307^2+N307^2)</f>
        <v>2.12454254443437</v>
      </c>
      <c r="P307" s="47" t="n">
        <f aca="false">IF(J307="","",MAX(0,J307-1.96*O307/100))</f>
        <v>0.376454204224324</v>
      </c>
      <c r="Q307" s="47" t="n">
        <f aca="false">IF(J307="","",MIN(1,J307+1.96*O307/100))</f>
        <v>0.459736271966152</v>
      </c>
      <c r="R307" s="32" t="str">
        <f aca="false">IF(L307="","",IF(ABS(L307)&lt;=O307,"Yes","No"))</f>
        <v>Yes</v>
      </c>
      <c r="S307" s="32" t="str">
        <f aca="false">IF(L307="","",IF(ABS(L307)&lt;=1.96*O307,"Yes","No"))</f>
        <v>Yes</v>
      </c>
      <c r="T307" s="66" t="n">
        <f aca="false">IF(D307="","",ROUND(SQRT(((D307+G307)*O307/100)^2+(J307*(D307+G307)*0.05273)^2),0))</f>
        <v>32</v>
      </c>
      <c r="U307" s="32"/>
    </row>
    <row r="308" customFormat="false" ht="15" hidden="false" customHeight="false" outlineLevel="0" collapsed="false">
      <c r="A308" s="32" t="s">
        <v>444</v>
      </c>
      <c r="B308" s="32" t="s">
        <v>550</v>
      </c>
      <c r="C308" s="32" t="s">
        <v>551</v>
      </c>
      <c r="D308" s="66" t="n">
        <v>452</v>
      </c>
      <c r="E308" s="66" t="n">
        <v>508</v>
      </c>
      <c r="F308" s="75" t="n">
        <f aca="false">IF(E308="","",D308-E308)</f>
        <v>-56</v>
      </c>
      <c r="G308" s="66" t="n">
        <v>452</v>
      </c>
      <c r="H308" s="66" t="n">
        <v>437</v>
      </c>
      <c r="I308" s="75" t="n">
        <f aca="false">IF(H308="","",G308-H308)</f>
        <v>15</v>
      </c>
      <c r="J308" s="47" t="n">
        <f aca="false">IF(OR(D308="",D308+G308=0),"",D308/(D308+G308))</f>
        <v>0.5</v>
      </c>
      <c r="K308" s="47" t="n">
        <f aca="false">IF(E308="","",E308/(E308+H308))</f>
        <v>0.537566137566138</v>
      </c>
      <c r="L308" s="76" t="n">
        <f aca="false">IF(OR(K308="",J308=""),"",(J308-K308)*100)</f>
        <v>-3.75661375661376</v>
      </c>
      <c r="M308" s="36" t="n">
        <v>1.66017416207198</v>
      </c>
      <c r="N308" s="36" t="n">
        <v>1.3257084048539</v>
      </c>
      <c r="O308" s="36" t="n">
        <f aca="false">SQRT(M308^2+N308^2)</f>
        <v>2.12454254443437</v>
      </c>
      <c r="P308" s="47" t="n">
        <f aca="false">IF(J308="","",MAX(0,J308-1.96*O308/100))</f>
        <v>0.458358966129086</v>
      </c>
      <c r="Q308" s="47" t="n">
        <f aca="false">IF(J308="","",MIN(1,J308+1.96*O308/100))</f>
        <v>0.541641033870914</v>
      </c>
      <c r="R308" s="32" t="str">
        <f aca="false">IF(L308="","",IF(ABS(L308)&lt;=O308,"Yes","No"))</f>
        <v>No</v>
      </c>
      <c r="S308" s="32" t="str">
        <f aca="false">IF(L308="","",IF(ABS(L308)&lt;=1.96*O308,"Yes","No"))</f>
        <v>Yes</v>
      </c>
      <c r="T308" s="66" t="n">
        <f aca="false">IF(D308="","",ROUND(SQRT(((D308+G308)*O308/100)^2+(J308*(D308+G308)*0.05273)^2),0))</f>
        <v>31</v>
      </c>
      <c r="U308" s="32"/>
    </row>
    <row r="309" customFormat="false" ht="15" hidden="false" customHeight="false" outlineLevel="0" collapsed="false">
      <c r="A309" s="32" t="s">
        <v>444</v>
      </c>
      <c r="B309" s="32" t="s">
        <v>550</v>
      </c>
      <c r="C309" s="32" t="s">
        <v>552</v>
      </c>
      <c r="D309" s="66" t="n">
        <v>486</v>
      </c>
      <c r="E309" s="66" t="n">
        <v>524</v>
      </c>
      <c r="F309" s="75" t="n">
        <f aca="false">IF(E309="","",D309-E309)</f>
        <v>-38</v>
      </c>
      <c r="G309" s="66" t="n">
        <v>603</v>
      </c>
      <c r="H309" s="66" t="n">
        <v>659</v>
      </c>
      <c r="I309" s="75" t="n">
        <f aca="false">IF(H309="","",G309-H309)</f>
        <v>-56</v>
      </c>
      <c r="J309" s="47" t="n">
        <f aca="false">IF(OR(D309="",D309+G309=0),"",D309/(D309+G309))</f>
        <v>0.446280991735537</v>
      </c>
      <c r="K309" s="47" t="n">
        <f aca="false">IF(E309="","",E309/(E309+H309))</f>
        <v>0.442941673710905</v>
      </c>
      <c r="L309" s="76" t="n">
        <f aca="false">IF(OR(K309="",J309=""),"",(J309-K309)*100)</f>
        <v>0.333931802463272</v>
      </c>
      <c r="M309" s="36" t="n">
        <v>1.66017416207198</v>
      </c>
      <c r="N309" s="36" t="n">
        <v>1.3257084048539</v>
      </c>
      <c r="O309" s="36" t="n">
        <f aca="false">SQRT(M309^2+N309^2)</f>
        <v>2.12454254443437</v>
      </c>
      <c r="P309" s="47" t="n">
        <f aca="false">IF(J309="","",MAX(0,J309-1.96*O309/100))</f>
        <v>0.404639957864624</v>
      </c>
      <c r="Q309" s="47" t="n">
        <f aca="false">IF(J309="","",MIN(1,J309+1.96*O309/100))</f>
        <v>0.487922025606451</v>
      </c>
      <c r="R309" s="32" t="str">
        <f aca="false">IF(L309="","",IF(ABS(L309)&lt;=O309,"Yes","No"))</f>
        <v>Yes</v>
      </c>
      <c r="S309" s="32" t="str">
        <f aca="false">IF(L309="","",IF(ABS(L309)&lt;=1.96*O309,"Yes","No"))</f>
        <v>Yes</v>
      </c>
      <c r="T309" s="66" t="n">
        <f aca="false">IF(D309="","",ROUND(SQRT(((D309+G309)*O309/100)^2+(J309*(D309+G309)*0.05273)^2),0))</f>
        <v>35</v>
      </c>
      <c r="U309" s="32"/>
    </row>
    <row r="310" customFormat="false" ht="15" hidden="false" customHeight="false" outlineLevel="0" collapsed="false">
      <c r="A310" s="32" t="s">
        <v>444</v>
      </c>
      <c r="B310" s="32" t="s">
        <v>550</v>
      </c>
      <c r="C310" s="32" t="s">
        <v>553</v>
      </c>
      <c r="D310" s="66" t="n">
        <v>188</v>
      </c>
      <c r="E310" s="66" t="n">
        <v>186</v>
      </c>
      <c r="F310" s="75" t="n">
        <f aca="false">IF(E310="","",D310-E310)</f>
        <v>2</v>
      </c>
      <c r="G310" s="66" t="n">
        <v>220</v>
      </c>
      <c r="H310" s="66" t="n">
        <v>236</v>
      </c>
      <c r="I310" s="75" t="n">
        <f aca="false">IF(H310="","",G310-H310)</f>
        <v>-16</v>
      </c>
      <c r="J310" s="47" t="n">
        <f aca="false">IF(OR(D310="",D310+G310=0),"",D310/(D310+G310))</f>
        <v>0.46078431372549</v>
      </c>
      <c r="K310" s="47" t="n">
        <f aca="false">IF(E310="","",E310/(E310+H310))</f>
        <v>0.440758293838863</v>
      </c>
      <c r="L310" s="76" t="n">
        <f aca="false">IF(OR(K310="",J310=""),"",(J310-K310)*100)</f>
        <v>2.00260198866276</v>
      </c>
      <c r="M310" s="36" t="n">
        <v>3.01638965753309</v>
      </c>
      <c r="N310" s="36" t="n">
        <v>1.3257084048539</v>
      </c>
      <c r="O310" s="36" t="n">
        <f aca="false">SQRT(M310^2+N310^2)</f>
        <v>3.29486105029831</v>
      </c>
      <c r="P310" s="47" t="n">
        <f aca="false">IF(J310="","",MAX(0,J310-1.96*O310/100))</f>
        <v>0.396205037139643</v>
      </c>
      <c r="Q310" s="47" t="n">
        <f aca="false">IF(J310="","",MIN(1,J310+1.96*O310/100))</f>
        <v>0.525363590311337</v>
      </c>
      <c r="R310" s="32" t="str">
        <f aca="false">IF(L310="","",IF(ABS(L310)&lt;=O310,"Yes","No"))</f>
        <v>Yes</v>
      </c>
      <c r="S310" s="32" t="str">
        <f aca="false">IF(L310="","",IF(ABS(L310)&lt;=1.96*O310,"Yes","No"))</f>
        <v>Yes</v>
      </c>
      <c r="T310" s="66" t="n">
        <f aca="false">IF(D310="","",ROUND(SQRT(((D310+G310)*O310/100)^2+(J310*(D310+G310)*0.08223)^2),0))</f>
        <v>20</v>
      </c>
      <c r="U310" s="32"/>
    </row>
    <row r="311" customFormat="false" ht="15" hidden="false" customHeight="false" outlineLevel="0" collapsed="false">
      <c r="A311" s="32" t="s">
        <v>444</v>
      </c>
      <c r="B311" s="32" t="s">
        <v>550</v>
      </c>
      <c r="C311" s="32" t="s">
        <v>554</v>
      </c>
      <c r="D311" s="66" t="n">
        <v>371</v>
      </c>
      <c r="E311" s="66" t="n">
        <v>394</v>
      </c>
      <c r="F311" s="75" t="n">
        <f aca="false">IF(E311="","",D311-E311)</f>
        <v>-23</v>
      </c>
      <c r="G311" s="66" t="n">
        <v>352</v>
      </c>
      <c r="H311" s="66" t="n">
        <v>360</v>
      </c>
      <c r="I311" s="75" t="n">
        <f aca="false">IF(H311="","",G311-H311)</f>
        <v>-8</v>
      </c>
      <c r="J311" s="47" t="n">
        <f aca="false">IF(OR(D311="",D311+G311=0),"",D311/(D311+G311))</f>
        <v>0.51313969571231</v>
      </c>
      <c r="K311" s="47" t="n">
        <f aca="false">IF(E311="","",E311/(E311+H311))</f>
        <v>0.522546419098143</v>
      </c>
      <c r="L311" s="76" t="n">
        <f aca="false">IF(OR(K311="",J311=""),"",(J311-K311)*100)</f>
        <v>-0.940672338583348</v>
      </c>
      <c r="M311" s="36" t="n">
        <v>1.89580583007288</v>
      </c>
      <c r="N311" s="36" t="n">
        <v>1.3257084048539</v>
      </c>
      <c r="O311" s="36" t="n">
        <f aca="false">SQRT(M311^2+N311^2)</f>
        <v>2.31334876748807</v>
      </c>
      <c r="P311" s="47" t="n">
        <f aca="false">IF(J311="","",MAX(0,J311-1.96*O311/100))</f>
        <v>0.467798059869544</v>
      </c>
      <c r="Q311" s="47" t="n">
        <f aca="false">IF(J311="","",MIN(1,J311+1.96*O311/100))</f>
        <v>0.558481331555076</v>
      </c>
      <c r="R311" s="32" t="str">
        <f aca="false">IF(L311="","",IF(ABS(L311)&lt;=O311,"Yes","No"))</f>
        <v>Yes</v>
      </c>
      <c r="S311" s="32" t="str">
        <f aca="false">IF(L311="","",IF(ABS(L311)&lt;=1.96*O311,"Yes","No"))</f>
        <v>Yes</v>
      </c>
      <c r="T311" s="66" t="n">
        <f aca="false">IF(D311="","",ROUND(SQRT(((D311+G311)*O311/100)^2+(J311*(D311+G311)*0.06778)^2),0))</f>
        <v>30</v>
      </c>
      <c r="U311" s="32"/>
    </row>
    <row r="312" customFormat="false" ht="15" hidden="false" customHeight="false" outlineLevel="0" collapsed="false">
      <c r="A312" s="32" t="s">
        <v>444</v>
      </c>
      <c r="B312" s="32" t="s">
        <v>550</v>
      </c>
      <c r="C312" s="32" t="s">
        <v>555</v>
      </c>
      <c r="D312" s="66" t="n">
        <v>274</v>
      </c>
      <c r="E312" s="66" t="n">
        <v>322</v>
      </c>
      <c r="F312" s="75" t="n">
        <f aca="false">IF(E312="","",D312-E312)</f>
        <v>-48</v>
      </c>
      <c r="G312" s="66" t="n">
        <v>256</v>
      </c>
      <c r="H312" s="66" t="n">
        <v>270</v>
      </c>
      <c r="I312" s="75" t="n">
        <f aca="false">IF(H312="","",G312-H312)</f>
        <v>-14</v>
      </c>
      <c r="J312" s="47" t="n">
        <f aca="false">IF(OR(D312="",D312+G312=0),"",D312/(D312+G312))</f>
        <v>0.516981132075472</v>
      </c>
      <c r="K312" s="47" t="n">
        <f aca="false">IF(E312="","",E312/(E312+H312))</f>
        <v>0.543918918918919</v>
      </c>
      <c r="L312" s="76" t="n">
        <f aca="false">IF(OR(K312="",J312=""),"",(J312-K312)*100)</f>
        <v>-2.69377868434473</v>
      </c>
      <c r="M312" s="36" t="n">
        <v>1.89580583007288</v>
      </c>
      <c r="N312" s="36" t="n">
        <v>1.3257084048539</v>
      </c>
      <c r="O312" s="36" t="n">
        <f aca="false">SQRT(M312^2+N312^2)</f>
        <v>2.31334876748807</v>
      </c>
      <c r="P312" s="47" t="n">
        <f aca="false">IF(J312="","",MAX(0,J312-1.96*O312/100))</f>
        <v>0.471639496232706</v>
      </c>
      <c r="Q312" s="47" t="n">
        <f aca="false">IF(J312="","",MIN(1,J312+1.96*O312/100))</f>
        <v>0.562322767918238</v>
      </c>
      <c r="R312" s="32" t="str">
        <f aca="false">IF(L312="","",IF(ABS(L312)&lt;=O312,"Yes","No"))</f>
        <v>No</v>
      </c>
      <c r="S312" s="32" t="str">
        <f aca="false">IF(L312="","",IF(ABS(L312)&lt;=1.96*O312,"Yes","No"))</f>
        <v>Yes</v>
      </c>
      <c r="T312" s="66" t="n">
        <f aca="false">IF(D312="","",ROUND(SQRT(((D312+G312)*O312/100)^2+(J312*(D312+G312)*0.06778)^2),0))</f>
        <v>22</v>
      </c>
      <c r="U312" s="32"/>
    </row>
    <row r="313" customFormat="false" ht="15" hidden="false" customHeight="false" outlineLevel="0" collapsed="false">
      <c r="A313" s="32" t="s">
        <v>444</v>
      </c>
      <c r="B313" s="32" t="s">
        <v>550</v>
      </c>
      <c r="C313" s="32" t="s">
        <v>556</v>
      </c>
      <c r="D313" s="66" t="n">
        <v>415</v>
      </c>
      <c r="E313" s="66" t="n">
        <v>490</v>
      </c>
      <c r="F313" s="75" t="n">
        <f aca="false">IF(E313="","",D313-E313)</f>
        <v>-75</v>
      </c>
      <c r="G313" s="66" t="n">
        <v>368</v>
      </c>
      <c r="H313" s="66" t="n">
        <v>382</v>
      </c>
      <c r="I313" s="75" t="n">
        <f aca="false">IF(H313="","",G313-H313)</f>
        <v>-14</v>
      </c>
      <c r="J313" s="47" t="n">
        <f aca="false">IF(OR(D313="",D313+G313=0),"",D313/(D313+G313))</f>
        <v>0.530012771392082</v>
      </c>
      <c r="K313" s="47" t="n">
        <f aca="false">IF(E313="","",E313/(E313+H313))</f>
        <v>0.561926605504587</v>
      </c>
      <c r="L313" s="76" t="n">
        <f aca="false">IF(OR(K313="",J313=""),"",(J313-K313)*100)</f>
        <v>-3.19138341125055</v>
      </c>
      <c r="M313" s="36" t="n">
        <v>1.89580583007288</v>
      </c>
      <c r="N313" s="36" t="n">
        <v>1.3257084048539</v>
      </c>
      <c r="O313" s="36" t="n">
        <f aca="false">SQRT(M313^2+N313^2)</f>
        <v>2.31334876748807</v>
      </c>
      <c r="P313" s="47" t="n">
        <f aca="false">IF(J313="","",MAX(0,J313-1.96*O313/100))</f>
        <v>0.484671135549316</v>
      </c>
      <c r="Q313" s="47" t="n">
        <f aca="false">IF(J313="","",MIN(1,J313+1.96*O313/100))</f>
        <v>0.575354407234848</v>
      </c>
      <c r="R313" s="32" t="str">
        <f aca="false">IF(L313="","",IF(ABS(L313)&lt;=O313,"Yes","No"))</f>
        <v>No</v>
      </c>
      <c r="S313" s="32" t="str">
        <f aca="false">IF(L313="","",IF(ABS(L313)&lt;=1.96*O313,"Yes","No"))</f>
        <v>Yes</v>
      </c>
      <c r="T313" s="66" t="n">
        <f aca="false">IF(D313="","",ROUND(SQRT(((D313+G313)*O313/100)^2+(J313*(D313+G313)*0.06778)^2),0))</f>
        <v>33</v>
      </c>
      <c r="U313" s="32"/>
    </row>
    <row r="314" customFormat="false" ht="15" hidden="false" customHeight="false" outlineLevel="0" collapsed="false">
      <c r="A314" s="32" t="s">
        <v>444</v>
      </c>
      <c r="B314" s="32" t="s">
        <v>550</v>
      </c>
      <c r="C314" s="32" t="s">
        <v>557</v>
      </c>
      <c r="D314" s="66" t="n">
        <v>120</v>
      </c>
      <c r="E314" s="66" t="n">
        <v>145</v>
      </c>
      <c r="F314" s="75" t="n">
        <f aca="false">IF(E314="","",D314-E314)</f>
        <v>-25</v>
      </c>
      <c r="G314" s="66" t="n">
        <v>165</v>
      </c>
      <c r="H314" s="66" t="n">
        <v>189</v>
      </c>
      <c r="I314" s="75" t="n">
        <f aca="false">IF(H314="","",G314-H314)</f>
        <v>-24</v>
      </c>
      <c r="J314" s="47" t="n">
        <f aca="false">IF(OR(D314="",D314+G314=0),"",D314/(D314+G314))</f>
        <v>0.421052631578947</v>
      </c>
      <c r="K314" s="47" t="n">
        <f aca="false">IF(E314="","",E314/(E314+H314))</f>
        <v>0.434131736526946</v>
      </c>
      <c r="L314" s="76" t="n">
        <f aca="false">IF(OR(K314="",J314=""),"",(J314-K314)*100)</f>
        <v>-1.30791049479987</v>
      </c>
      <c r="M314" s="36" t="n">
        <v>3.01638965753309</v>
      </c>
      <c r="N314" s="36" t="n">
        <v>1.3257084048539</v>
      </c>
      <c r="O314" s="36" t="n">
        <f aca="false">SQRT(M314^2+N314^2)</f>
        <v>3.29486105029831</v>
      </c>
      <c r="P314" s="47" t="n">
        <f aca="false">IF(J314="","",MAX(0,J314-1.96*O314/100))</f>
        <v>0.3564733549931</v>
      </c>
      <c r="Q314" s="47" t="n">
        <f aca="false">IF(J314="","",MIN(1,J314+1.96*O314/100))</f>
        <v>0.485631908164794</v>
      </c>
      <c r="R314" s="32" t="str">
        <f aca="false">IF(L314="","",IF(ABS(L314)&lt;=O314,"Yes","No"))</f>
        <v>Yes</v>
      </c>
      <c r="S314" s="32" t="str">
        <f aca="false">IF(L314="","",IF(ABS(L314)&lt;=1.96*O314,"Yes","No"))</f>
        <v>Yes</v>
      </c>
      <c r="T314" s="66" t="n">
        <f aca="false">IF(D314="","",ROUND(SQRT(((D314+G314)*O314/100)^2+(J314*(D314+G314)*0.08223)^2),0))</f>
        <v>14</v>
      </c>
      <c r="U314" s="32"/>
    </row>
    <row r="315" customFormat="false" ht="15" hidden="false" customHeight="false" outlineLevel="0" collapsed="false">
      <c r="A315" s="32" t="s">
        <v>444</v>
      </c>
      <c r="B315" s="32" t="s">
        <v>550</v>
      </c>
      <c r="C315" s="32" t="s">
        <v>558</v>
      </c>
      <c r="D315" s="66" t="n">
        <v>309</v>
      </c>
      <c r="E315" s="66" t="n">
        <v>350</v>
      </c>
      <c r="F315" s="75" t="n">
        <f aca="false">IF(E315="","",D315-E315)</f>
        <v>-41</v>
      </c>
      <c r="G315" s="66" t="n">
        <v>419</v>
      </c>
      <c r="H315" s="66" t="n">
        <v>475</v>
      </c>
      <c r="I315" s="75" t="n">
        <f aca="false">IF(H315="","",G315-H315)</f>
        <v>-56</v>
      </c>
      <c r="J315" s="47" t="n">
        <f aca="false">IF(OR(D315="",D315+G315=0),"",D315/(D315+G315))</f>
        <v>0.424450549450549</v>
      </c>
      <c r="K315" s="47" t="n">
        <f aca="false">IF(E315="","",E315/(E315+H315))</f>
        <v>0.424242424242424</v>
      </c>
      <c r="L315" s="76" t="n">
        <f aca="false">IF(OR(K315="",J315=""),"",(J315-K315)*100)</f>
        <v>0.0208125208125187</v>
      </c>
      <c r="M315" s="36" t="n">
        <v>1.89580583007288</v>
      </c>
      <c r="N315" s="36" t="n">
        <v>1.3257084048539</v>
      </c>
      <c r="O315" s="36" t="n">
        <f aca="false">SQRT(M315^2+N315^2)</f>
        <v>2.31334876748807</v>
      </c>
      <c r="P315" s="47" t="n">
        <f aca="false">IF(J315="","",MAX(0,J315-1.96*O315/100))</f>
        <v>0.379108913607783</v>
      </c>
      <c r="Q315" s="47" t="n">
        <f aca="false">IF(J315="","",MIN(1,J315+1.96*O315/100))</f>
        <v>0.469792185293316</v>
      </c>
      <c r="R315" s="32" t="str">
        <f aca="false">IF(L315="","",IF(ABS(L315)&lt;=O315,"Yes","No"))</f>
        <v>Yes</v>
      </c>
      <c r="S315" s="32" t="str">
        <f aca="false">IF(L315="","",IF(ABS(L315)&lt;=1.96*O315,"Yes","No"))</f>
        <v>Yes</v>
      </c>
      <c r="T315" s="66" t="n">
        <f aca="false">IF(D315="","",ROUND(SQRT(((D315+G315)*O315/100)^2+(J315*(D315+G315)*0.06778)^2),0))</f>
        <v>27</v>
      </c>
      <c r="U315" s="32"/>
    </row>
    <row r="316" customFormat="false" ht="15" hidden="false" customHeight="false" outlineLevel="0" collapsed="false">
      <c r="A316" s="32" t="s">
        <v>444</v>
      </c>
      <c r="B316" s="32" t="s">
        <v>559</v>
      </c>
      <c r="C316" s="32" t="s">
        <v>560</v>
      </c>
      <c r="D316" s="66" t="n">
        <v>301</v>
      </c>
      <c r="E316" s="66" t="n">
        <v>327</v>
      </c>
      <c r="F316" s="75" t="n">
        <f aca="false">IF(E316="","",D316-E316)</f>
        <v>-26</v>
      </c>
      <c r="G316" s="66" t="n">
        <v>551</v>
      </c>
      <c r="H316" s="66" t="n">
        <v>610</v>
      </c>
      <c r="I316" s="75" t="n">
        <f aca="false">IF(H316="","",G316-H316)</f>
        <v>-59</v>
      </c>
      <c r="J316" s="47" t="n">
        <f aca="false">IF(OR(D316="",D316+G316=0),"",D316/(D316+G316))</f>
        <v>0.353286384976526</v>
      </c>
      <c r="K316" s="47" t="n">
        <f aca="false">IF(E316="","",E316/(E316+H316))</f>
        <v>0.348986125933831</v>
      </c>
      <c r="L316" s="76" t="n">
        <f aca="false">IF(OR(K316="",J316=""),"",(J316-K316)*100)</f>
        <v>0.430025904269443</v>
      </c>
      <c r="M316" s="36" t="n">
        <v>1.66017416207198</v>
      </c>
      <c r="N316" s="36" t="n">
        <v>1.3257084048539</v>
      </c>
      <c r="O316" s="36" t="n">
        <f aca="false">SQRT(M316^2+N316^2)</f>
        <v>2.12454254443437</v>
      </c>
      <c r="P316" s="47" t="n">
        <f aca="false">IF(J316="","",MAX(0,J316-1.96*O316/100))</f>
        <v>0.311645351105612</v>
      </c>
      <c r="Q316" s="47" t="n">
        <f aca="false">IF(J316="","",MIN(1,J316+1.96*O316/100))</f>
        <v>0.394927418847439</v>
      </c>
      <c r="R316" s="32" t="str">
        <f aca="false">IF(L316="","",IF(ABS(L316)&lt;=O316,"Yes","No"))</f>
        <v>Yes</v>
      </c>
      <c r="S316" s="32" t="str">
        <f aca="false">IF(L316="","",IF(ABS(L316)&lt;=1.96*O316,"Yes","No"))</f>
        <v>Yes</v>
      </c>
      <c r="T316" s="66" t="n">
        <f aca="false">IF(D316="","",ROUND(SQRT(((D316+G316)*O316/100)^2+(J316*(D316+G316)*0.05273)^2),0))</f>
        <v>24</v>
      </c>
      <c r="U316" s="32"/>
    </row>
    <row r="317" customFormat="false" ht="15" hidden="false" customHeight="false" outlineLevel="0" collapsed="false">
      <c r="A317" s="32" t="s">
        <v>444</v>
      </c>
      <c r="B317" s="32" t="s">
        <v>559</v>
      </c>
      <c r="C317" s="32" t="s">
        <v>561</v>
      </c>
      <c r="D317" s="66" t="n">
        <v>575</v>
      </c>
      <c r="E317" s="66" t="n">
        <v>654</v>
      </c>
      <c r="F317" s="75" t="n">
        <f aca="false">IF(E317="","",D317-E317)</f>
        <v>-79</v>
      </c>
      <c r="G317" s="66" t="n">
        <v>1059</v>
      </c>
      <c r="H317" s="66" t="n">
        <v>1185</v>
      </c>
      <c r="I317" s="75" t="n">
        <f aca="false">IF(H317="","",G317-H317)</f>
        <v>-126</v>
      </c>
      <c r="J317" s="47" t="n">
        <f aca="false">IF(OR(D317="",D317+G317=0),"",D317/(D317+G317))</f>
        <v>0.351897184822521</v>
      </c>
      <c r="K317" s="47" t="n">
        <f aca="false">IF(E317="","",E317/(E317+H317))</f>
        <v>0.355628058727569</v>
      </c>
      <c r="L317" s="76" t="n">
        <f aca="false">IF(OR(K317="",J317=""),"",(J317-K317)*100)</f>
        <v>-0.373087390504789</v>
      </c>
      <c r="M317" s="36" t="n">
        <v>1.66017416207198</v>
      </c>
      <c r="N317" s="36" t="n">
        <v>1.3257084048539</v>
      </c>
      <c r="O317" s="36" t="n">
        <f aca="false">SQRT(M317^2+N317^2)</f>
        <v>2.12454254443437</v>
      </c>
      <c r="P317" s="47" t="n">
        <f aca="false">IF(J317="","",MAX(0,J317-1.96*O317/100))</f>
        <v>0.310256150951608</v>
      </c>
      <c r="Q317" s="47" t="n">
        <f aca="false">IF(J317="","",MIN(1,J317+1.96*O317/100))</f>
        <v>0.393538218693435</v>
      </c>
      <c r="R317" s="32" t="str">
        <f aca="false">IF(L317="","",IF(ABS(L317)&lt;=O317,"Yes","No"))</f>
        <v>Yes</v>
      </c>
      <c r="S317" s="32" t="str">
        <f aca="false">IF(L317="","",IF(ABS(L317)&lt;=1.96*O317,"Yes","No"))</f>
        <v>Yes</v>
      </c>
      <c r="T317" s="66" t="n">
        <f aca="false">IF(D317="","",ROUND(SQRT(((D317+G317)*O317/100)^2+(J317*(D317+G317)*0.05273)^2),0))</f>
        <v>46</v>
      </c>
      <c r="U317" s="32"/>
    </row>
    <row r="318" customFormat="false" ht="15" hidden="false" customHeight="false" outlineLevel="0" collapsed="false">
      <c r="A318" s="32" t="s">
        <v>444</v>
      </c>
      <c r="B318" s="32" t="s">
        <v>559</v>
      </c>
      <c r="C318" s="32" t="s">
        <v>562</v>
      </c>
      <c r="D318" s="66" t="n">
        <v>390</v>
      </c>
      <c r="E318" s="66" t="n">
        <v>452</v>
      </c>
      <c r="F318" s="75" t="n">
        <f aca="false">IF(E318="","",D318-E318)</f>
        <v>-62</v>
      </c>
      <c r="G318" s="66" t="n">
        <v>826</v>
      </c>
      <c r="H318" s="66" t="n">
        <v>895</v>
      </c>
      <c r="I318" s="75" t="n">
        <f aca="false">IF(H318="","",G318-H318)</f>
        <v>-69</v>
      </c>
      <c r="J318" s="47" t="n">
        <f aca="false">IF(OR(D318="",D318+G318=0),"",D318/(D318+G318))</f>
        <v>0.320723684210526</v>
      </c>
      <c r="K318" s="47" t="n">
        <f aca="false">IF(E318="","",E318/(E318+H318))</f>
        <v>0.335560504825538</v>
      </c>
      <c r="L318" s="76" t="n">
        <f aca="false">IF(OR(K318="",J318=""),"",(J318-K318)*100)</f>
        <v>-1.48368206150119</v>
      </c>
      <c r="M318" s="36" t="n">
        <v>1.66017416207198</v>
      </c>
      <c r="N318" s="36" t="n">
        <v>1.3257084048539</v>
      </c>
      <c r="O318" s="36" t="n">
        <f aca="false">SQRT(M318^2+N318^2)</f>
        <v>2.12454254443437</v>
      </c>
      <c r="P318" s="47" t="n">
        <f aca="false">IF(J318="","",MAX(0,J318-1.96*O318/100))</f>
        <v>0.279082650339613</v>
      </c>
      <c r="Q318" s="47" t="n">
        <f aca="false">IF(J318="","",MIN(1,J318+1.96*O318/100))</f>
        <v>0.36236471808144</v>
      </c>
      <c r="R318" s="32" t="str">
        <f aca="false">IF(L318="","",IF(ABS(L318)&lt;=O318,"Yes","No"))</f>
        <v>Yes</v>
      </c>
      <c r="S318" s="32" t="str">
        <f aca="false">IF(L318="","",IF(ABS(L318)&lt;=1.96*O318,"Yes","No"))</f>
        <v>Yes</v>
      </c>
      <c r="T318" s="66" t="n">
        <f aca="false">IF(D318="","",ROUND(SQRT(((D318+G318)*O318/100)^2+(J318*(D318+G318)*0.05273)^2),0))</f>
        <v>33</v>
      </c>
      <c r="U318" s="32"/>
    </row>
    <row r="319" customFormat="false" ht="15" hidden="false" customHeight="false" outlineLevel="0" collapsed="false">
      <c r="A319" s="32" t="s">
        <v>444</v>
      </c>
      <c r="B319" s="32" t="s">
        <v>559</v>
      </c>
      <c r="C319" s="32" t="s">
        <v>563</v>
      </c>
      <c r="D319" s="66" t="n">
        <v>187</v>
      </c>
      <c r="E319" s="66" t="n">
        <v>228</v>
      </c>
      <c r="F319" s="75" t="n">
        <f aca="false">IF(E319="","",D319-E319)</f>
        <v>-41</v>
      </c>
      <c r="G319" s="66" t="n">
        <v>385</v>
      </c>
      <c r="H319" s="66" t="n">
        <v>401</v>
      </c>
      <c r="I319" s="75" t="n">
        <f aca="false">IF(H319="","",G319-H319)</f>
        <v>-16</v>
      </c>
      <c r="J319" s="47" t="n">
        <f aca="false">IF(OR(D319="",D319+G319=0),"",D319/(D319+G319))</f>
        <v>0.326923076923077</v>
      </c>
      <c r="K319" s="47" t="n">
        <f aca="false">IF(E319="","",E319/(E319+H319))</f>
        <v>0.36248012718601</v>
      </c>
      <c r="L319" s="76" t="n">
        <f aca="false">IF(OR(K319="",J319=""),"",(J319-K319)*100)</f>
        <v>-3.55570502629326</v>
      </c>
      <c r="M319" s="36" t="n">
        <v>1.89580583007288</v>
      </c>
      <c r="N319" s="36" t="n">
        <v>1.3257084048539</v>
      </c>
      <c r="O319" s="36" t="n">
        <f aca="false">SQRT(M319^2+N319^2)</f>
        <v>2.31334876748807</v>
      </c>
      <c r="P319" s="47" t="n">
        <f aca="false">IF(J319="","",MAX(0,J319-1.96*O319/100))</f>
        <v>0.281581441080311</v>
      </c>
      <c r="Q319" s="47" t="n">
        <f aca="false">IF(J319="","",MIN(1,J319+1.96*O319/100))</f>
        <v>0.372264712765843</v>
      </c>
      <c r="R319" s="32" t="str">
        <f aca="false">IF(L319="","",IF(ABS(L319)&lt;=O319,"Yes","No"))</f>
        <v>No</v>
      </c>
      <c r="S319" s="32" t="str">
        <f aca="false">IF(L319="","",IF(ABS(L319)&lt;=1.96*O319,"Yes","No"))</f>
        <v>Yes</v>
      </c>
      <c r="T319" s="66" t="n">
        <f aca="false">IF(D319="","",ROUND(SQRT(((D319+G319)*O319/100)^2+(J319*(D319+G319)*0.06778)^2),0))</f>
        <v>18</v>
      </c>
      <c r="U319" s="32"/>
    </row>
    <row r="320" customFormat="false" ht="15" hidden="false" customHeight="false" outlineLevel="0" collapsed="false">
      <c r="A320" s="32" t="s">
        <v>444</v>
      </c>
      <c r="B320" s="32" t="s">
        <v>564</v>
      </c>
      <c r="C320" s="32" t="s">
        <v>565</v>
      </c>
      <c r="D320" s="66" t="n">
        <v>419</v>
      </c>
      <c r="E320" s="66" t="n">
        <v>477</v>
      </c>
      <c r="F320" s="75" t="n">
        <f aca="false">IF(E320="","",D320-E320)</f>
        <v>-58</v>
      </c>
      <c r="G320" s="66" t="n">
        <v>448</v>
      </c>
      <c r="H320" s="66" t="n">
        <v>476</v>
      </c>
      <c r="I320" s="75" t="n">
        <f aca="false">IF(H320="","",G320-H320)</f>
        <v>-28</v>
      </c>
      <c r="J320" s="47" t="n">
        <f aca="false">IF(OR(D320="",D320+G320=0),"",D320/(D320+G320))</f>
        <v>0.483275663206459</v>
      </c>
      <c r="K320" s="47" t="n">
        <f aca="false">IF(E320="","",E320/(E320+H320))</f>
        <v>0.500524658971668</v>
      </c>
      <c r="L320" s="76" t="n">
        <f aca="false">IF(OR(K320="",J320=""),"",(J320-K320)*100)</f>
        <v>-1.72489957652094</v>
      </c>
      <c r="M320" s="36" t="n">
        <v>1.66017416207198</v>
      </c>
      <c r="N320" s="36" t="n">
        <v>1.3257084048539</v>
      </c>
      <c r="O320" s="36" t="n">
        <f aca="false">SQRT(M320^2+N320^2)</f>
        <v>2.12454254443437</v>
      </c>
      <c r="P320" s="47" t="n">
        <f aca="false">IF(J320="","",MAX(0,J320-1.96*O320/100))</f>
        <v>0.441634629335545</v>
      </c>
      <c r="Q320" s="47" t="n">
        <f aca="false">IF(J320="","",MIN(1,J320+1.96*O320/100))</f>
        <v>0.524916697077373</v>
      </c>
      <c r="R320" s="32" t="str">
        <f aca="false">IF(L320="","",IF(ABS(L320)&lt;=O320,"Yes","No"))</f>
        <v>Yes</v>
      </c>
      <c r="S320" s="32" t="str">
        <f aca="false">IF(L320="","",IF(ABS(L320)&lt;=1.96*O320,"Yes","No"))</f>
        <v>Yes</v>
      </c>
      <c r="T320" s="66" t="n">
        <f aca="false">IF(D320="","",ROUND(SQRT(((D320+G320)*O320/100)^2+(J320*(D320+G320)*0.05273)^2),0))</f>
        <v>29</v>
      </c>
      <c r="U320" s="32"/>
    </row>
    <row r="321" customFormat="false" ht="15" hidden="false" customHeight="false" outlineLevel="0" collapsed="false">
      <c r="A321" s="32" t="s">
        <v>444</v>
      </c>
      <c r="B321" s="32" t="s">
        <v>564</v>
      </c>
      <c r="C321" s="32" t="s">
        <v>566</v>
      </c>
      <c r="D321" s="66" t="n">
        <v>360</v>
      </c>
      <c r="E321" s="66" t="n">
        <v>428</v>
      </c>
      <c r="F321" s="75" t="n">
        <f aca="false">IF(E321="","",D321-E321)</f>
        <v>-68</v>
      </c>
      <c r="G321" s="66" t="n">
        <v>343</v>
      </c>
      <c r="H321" s="66" t="n">
        <v>350</v>
      </c>
      <c r="I321" s="75" t="n">
        <f aca="false">IF(H321="","",G321-H321)</f>
        <v>-7</v>
      </c>
      <c r="J321" s="47" t="n">
        <f aca="false">IF(OR(D321="",D321+G321=0),"",D321/(D321+G321))</f>
        <v>0.512091038406828</v>
      </c>
      <c r="K321" s="47" t="n">
        <f aca="false">IF(E321="","",E321/(E321+H321))</f>
        <v>0.55012853470437</v>
      </c>
      <c r="L321" s="76" t="n">
        <f aca="false">IF(OR(K321="",J321=""),"",(J321-K321)*100)</f>
        <v>-3.80374962975423</v>
      </c>
      <c r="M321" s="36" t="n">
        <v>1.89580583007288</v>
      </c>
      <c r="N321" s="36" t="n">
        <v>1.3257084048539</v>
      </c>
      <c r="O321" s="36" t="n">
        <f aca="false">SQRT(M321^2+N321^2)</f>
        <v>2.31334876748807</v>
      </c>
      <c r="P321" s="47" t="n">
        <f aca="false">IF(J321="","",MAX(0,J321-1.96*O321/100))</f>
        <v>0.466749402564062</v>
      </c>
      <c r="Q321" s="47" t="n">
        <f aca="false">IF(J321="","",MIN(1,J321+1.96*O321/100))</f>
        <v>0.557432674249594</v>
      </c>
      <c r="R321" s="32" t="str">
        <f aca="false">IF(L321="","",IF(ABS(L321)&lt;=O321,"Yes","No"))</f>
        <v>No</v>
      </c>
      <c r="S321" s="32" t="str">
        <f aca="false">IF(L321="","",IF(ABS(L321)&lt;=1.96*O321,"Yes","No"))</f>
        <v>Yes</v>
      </c>
      <c r="T321" s="66" t="n">
        <f aca="false">IF(D321="","",ROUND(SQRT(((D321+G321)*O321/100)^2+(J321*(D321+G321)*0.06778)^2),0))</f>
        <v>29</v>
      </c>
      <c r="U321" s="32"/>
    </row>
    <row r="322" customFormat="false" ht="15" hidden="false" customHeight="false" outlineLevel="0" collapsed="false">
      <c r="A322" s="32" t="s">
        <v>444</v>
      </c>
      <c r="B322" s="32" t="s">
        <v>564</v>
      </c>
      <c r="C322" s="32" t="s">
        <v>567</v>
      </c>
      <c r="D322" s="66" t="n">
        <v>316</v>
      </c>
      <c r="E322" s="66" t="n">
        <v>367</v>
      </c>
      <c r="F322" s="75" t="n">
        <f aca="false">IF(E322="","",D322-E322)</f>
        <v>-51</v>
      </c>
      <c r="G322" s="66" t="n">
        <v>337</v>
      </c>
      <c r="H322" s="66" t="n">
        <v>362</v>
      </c>
      <c r="I322" s="75" t="n">
        <f aca="false">IF(H322="","",G322-H322)</f>
        <v>-25</v>
      </c>
      <c r="J322" s="47" t="n">
        <f aca="false">IF(OR(D322="",D322+G322=0),"",D322/(D322+G322))</f>
        <v>0.483920367534456</v>
      </c>
      <c r="K322" s="47" t="n">
        <f aca="false">IF(E322="","",E322/(E322+H322))</f>
        <v>0.503429355281207</v>
      </c>
      <c r="L322" s="76" t="n">
        <f aca="false">IF(OR(K322="",J322=""),"",(J322-K322)*100)</f>
        <v>-1.95089877467508</v>
      </c>
      <c r="M322" s="36" t="n">
        <v>1.89580583007288</v>
      </c>
      <c r="N322" s="36" t="n">
        <v>1.3257084048539</v>
      </c>
      <c r="O322" s="36" t="n">
        <f aca="false">SQRT(M322^2+N322^2)</f>
        <v>2.31334876748807</v>
      </c>
      <c r="P322" s="47" t="n">
        <f aca="false">IF(J322="","",MAX(0,J322-1.96*O322/100))</f>
        <v>0.43857873169169</v>
      </c>
      <c r="Q322" s="47" t="n">
        <f aca="false">IF(J322="","",MIN(1,J322+1.96*O322/100))</f>
        <v>0.529262003377223</v>
      </c>
      <c r="R322" s="32" t="str">
        <f aca="false">IF(L322="","",IF(ABS(L322)&lt;=O322,"Yes","No"))</f>
        <v>Yes</v>
      </c>
      <c r="S322" s="32" t="str">
        <f aca="false">IF(L322="","",IF(ABS(L322)&lt;=1.96*O322,"Yes","No"))</f>
        <v>Yes</v>
      </c>
      <c r="T322" s="66" t="n">
        <f aca="false">IF(D322="","",ROUND(SQRT(((D322+G322)*O322/100)^2+(J322*(D322+G322)*0.06778)^2),0))</f>
        <v>26</v>
      </c>
      <c r="U322" s="32"/>
    </row>
    <row r="323" customFormat="false" ht="15" hidden="false" customHeight="false" outlineLevel="0" collapsed="false">
      <c r="A323" s="32" t="s">
        <v>444</v>
      </c>
      <c r="B323" s="32" t="s">
        <v>568</v>
      </c>
      <c r="C323" s="32" t="s">
        <v>569</v>
      </c>
      <c r="D323" s="66" t="n">
        <v>150</v>
      </c>
      <c r="E323" s="66" t="n">
        <v>168</v>
      </c>
      <c r="F323" s="75" t="n">
        <f aca="false">IF(E323="","",D323-E323)</f>
        <v>-18</v>
      </c>
      <c r="G323" s="66" t="n">
        <v>179</v>
      </c>
      <c r="H323" s="66" t="n">
        <v>194</v>
      </c>
      <c r="I323" s="75" t="n">
        <f aca="false">IF(H323="","",G323-H323)</f>
        <v>-15</v>
      </c>
      <c r="J323" s="47" t="n">
        <f aca="false">IF(OR(D323="",D323+G323=0),"",D323/(D323+G323))</f>
        <v>0.455927051671733</v>
      </c>
      <c r="K323" s="47" t="n">
        <f aca="false">IF(E323="","",E323/(E323+H323))</f>
        <v>0.464088397790055</v>
      </c>
      <c r="L323" s="76" t="n">
        <f aca="false">IF(OR(K323="",J323=""),"",(J323-K323)*100)</f>
        <v>-0.81613461183227</v>
      </c>
      <c r="M323" s="36" t="n">
        <v>3.01638965753309</v>
      </c>
      <c r="N323" s="36" t="n">
        <v>1.3257084048539</v>
      </c>
      <c r="O323" s="36" t="n">
        <f aca="false">SQRT(M323^2+N323^2)</f>
        <v>3.29486105029831</v>
      </c>
      <c r="P323" s="47" t="n">
        <f aca="false">IF(J323="","",MAX(0,J323-1.96*O323/100))</f>
        <v>0.391347775085886</v>
      </c>
      <c r="Q323" s="47" t="n">
        <f aca="false">IF(J323="","",MIN(1,J323+1.96*O323/100))</f>
        <v>0.520506328257579</v>
      </c>
      <c r="R323" s="32" t="str">
        <f aca="false">IF(L323="","",IF(ABS(L323)&lt;=O323,"Yes","No"))</f>
        <v>Yes</v>
      </c>
      <c r="S323" s="32" t="str">
        <f aca="false">IF(L323="","",IF(ABS(L323)&lt;=1.96*O323,"Yes","No"))</f>
        <v>Yes</v>
      </c>
      <c r="T323" s="66" t="n">
        <f aca="false">IF(D323="","",ROUND(SQRT(((D323+G323)*O323/100)^2+(J323*(D323+G323)*0.08223)^2),0))</f>
        <v>16</v>
      </c>
      <c r="U323" s="32"/>
    </row>
    <row r="324" customFormat="false" ht="15" hidden="false" customHeight="false" outlineLevel="0" collapsed="false">
      <c r="A324" s="32" t="s">
        <v>444</v>
      </c>
      <c r="B324" s="32" t="s">
        <v>568</v>
      </c>
      <c r="C324" s="32" t="s">
        <v>570</v>
      </c>
      <c r="D324" s="66" t="n">
        <v>416</v>
      </c>
      <c r="E324" s="66" t="n">
        <v>476</v>
      </c>
      <c r="F324" s="75" t="n">
        <f aca="false">IF(E324="","",D324-E324)</f>
        <v>-60</v>
      </c>
      <c r="G324" s="66" t="n">
        <v>430</v>
      </c>
      <c r="H324" s="66" t="n">
        <v>440</v>
      </c>
      <c r="I324" s="75" t="n">
        <f aca="false">IF(H324="","",G324-H324)</f>
        <v>-10</v>
      </c>
      <c r="J324" s="47" t="n">
        <f aca="false">IF(OR(D324="",D324+G324=0),"",D324/(D324+G324))</f>
        <v>0.491725768321513</v>
      </c>
      <c r="K324" s="47" t="n">
        <f aca="false">IF(E324="","",E324/(E324+H324))</f>
        <v>0.519650655021834</v>
      </c>
      <c r="L324" s="76" t="n">
        <f aca="false">IF(OR(K324="",J324=""),"",(J324-K324)*100)</f>
        <v>-2.79248867003211</v>
      </c>
      <c r="M324" s="36" t="n">
        <v>1.66017416207198</v>
      </c>
      <c r="N324" s="36" t="n">
        <v>1.3257084048539</v>
      </c>
      <c r="O324" s="36" t="n">
        <f aca="false">SQRT(M324^2+N324^2)</f>
        <v>2.12454254443437</v>
      </c>
      <c r="P324" s="47" t="n">
        <f aca="false">IF(J324="","",MAX(0,J324-1.96*O324/100))</f>
        <v>0.450084734450599</v>
      </c>
      <c r="Q324" s="47" t="n">
        <f aca="false">IF(J324="","",MIN(1,J324+1.96*O324/100))</f>
        <v>0.533366802192427</v>
      </c>
      <c r="R324" s="32" t="str">
        <f aca="false">IF(L324="","",IF(ABS(L324)&lt;=O324,"Yes","No"))</f>
        <v>No</v>
      </c>
      <c r="S324" s="32" t="str">
        <f aca="false">IF(L324="","",IF(ABS(L324)&lt;=1.96*O324,"Yes","No"))</f>
        <v>Yes</v>
      </c>
      <c r="T324" s="66" t="n">
        <f aca="false">IF(D324="","",ROUND(SQRT(((D324+G324)*O324/100)^2+(J324*(D324+G324)*0.05273)^2),0))</f>
        <v>28</v>
      </c>
      <c r="U324" s="32"/>
    </row>
    <row r="325" customFormat="false" ht="15" hidden="false" customHeight="false" outlineLevel="0" collapsed="false">
      <c r="A325" s="32" t="s">
        <v>444</v>
      </c>
      <c r="B325" s="32" t="s">
        <v>571</v>
      </c>
      <c r="C325" s="32" t="s">
        <v>572</v>
      </c>
      <c r="D325" s="66" t="n">
        <v>429</v>
      </c>
      <c r="E325" s="66" t="n">
        <v>471</v>
      </c>
      <c r="F325" s="75" t="n">
        <f aca="false">IF(E325="","",D325-E325)</f>
        <v>-42</v>
      </c>
      <c r="G325" s="66" t="n">
        <v>495</v>
      </c>
      <c r="H325" s="66" t="n">
        <v>484</v>
      </c>
      <c r="I325" s="75" t="n">
        <f aca="false">IF(H325="","",G325-H325)</f>
        <v>11</v>
      </c>
      <c r="J325" s="47" t="n">
        <f aca="false">IF(OR(D325="",D325+G325=0),"",D325/(D325+G325))</f>
        <v>0.464285714285714</v>
      </c>
      <c r="K325" s="47" t="n">
        <f aca="false">IF(E325="","",E325/(E325+H325))</f>
        <v>0.493193717277487</v>
      </c>
      <c r="L325" s="76" t="n">
        <f aca="false">IF(OR(K325="",J325=""),"",(J325-K325)*100)</f>
        <v>-2.89080029917726</v>
      </c>
      <c r="M325" s="36" t="n">
        <v>1.66017416207198</v>
      </c>
      <c r="N325" s="36" t="n">
        <v>1.3257084048539</v>
      </c>
      <c r="O325" s="36" t="n">
        <f aca="false">SQRT(M325^2+N325^2)</f>
        <v>2.12454254443437</v>
      </c>
      <c r="P325" s="47" t="n">
        <f aca="false">IF(J325="","",MAX(0,J325-1.96*O325/100))</f>
        <v>0.422644680414801</v>
      </c>
      <c r="Q325" s="47" t="n">
        <f aca="false">IF(J325="","",MIN(1,J325+1.96*O325/100))</f>
        <v>0.505926748156628</v>
      </c>
      <c r="R325" s="32" t="str">
        <f aca="false">IF(L325="","",IF(ABS(L325)&lt;=O325,"Yes","No"))</f>
        <v>No</v>
      </c>
      <c r="S325" s="32" t="str">
        <f aca="false">IF(L325="","",IF(ABS(L325)&lt;=1.96*O325,"Yes","No"))</f>
        <v>Yes</v>
      </c>
      <c r="T325" s="66" t="n">
        <f aca="false">IF(D325="","",ROUND(SQRT(((D325+G325)*O325/100)^2+(J325*(D325+G325)*0.05273)^2),0))</f>
        <v>30</v>
      </c>
      <c r="U325" s="32"/>
    </row>
    <row r="326" customFormat="false" ht="15" hidden="false" customHeight="false" outlineLevel="0" collapsed="false">
      <c r="A326" s="32" t="s">
        <v>444</v>
      </c>
      <c r="B326" s="32" t="s">
        <v>571</v>
      </c>
      <c r="C326" s="32" t="s">
        <v>573</v>
      </c>
      <c r="D326" s="66" t="n">
        <v>363</v>
      </c>
      <c r="E326" s="66" t="n">
        <v>423</v>
      </c>
      <c r="F326" s="75" t="n">
        <f aca="false">IF(E326="","",D326-E326)</f>
        <v>-60</v>
      </c>
      <c r="G326" s="66" t="n">
        <v>422</v>
      </c>
      <c r="H326" s="66" t="n">
        <v>411</v>
      </c>
      <c r="I326" s="75" t="n">
        <f aca="false">IF(H326="","",G326-H326)</f>
        <v>11</v>
      </c>
      <c r="J326" s="47" t="n">
        <f aca="false">IF(OR(D326="",D326+G326=0),"",D326/(D326+G326))</f>
        <v>0.462420382165605</v>
      </c>
      <c r="K326" s="47" t="n">
        <f aca="false">IF(E326="","",E326/(E326+H326))</f>
        <v>0.507194244604317</v>
      </c>
      <c r="L326" s="76" t="n">
        <f aca="false">IF(OR(K326="",J326=""),"",(J326-K326)*100)</f>
        <v>-4.47738624387114</v>
      </c>
      <c r="M326" s="36" t="n">
        <v>1.89580583007288</v>
      </c>
      <c r="N326" s="36" t="n">
        <v>1.3257084048539</v>
      </c>
      <c r="O326" s="36" t="n">
        <f aca="false">SQRT(M326^2+N326^2)</f>
        <v>2.31334876748807</v>
      </c>
      <c r="P326" s="47" t="n">
        <f aca="false">IF(J326="","",MAX(0,J326-1.96*O326/100))</f>
        <v>0.417078746322839</v>
      </c>
      <c r="Q326" s="47" t="n">
        <f aca="false">IF(J326="","",MIN(1,J326+1.96*O326/100))</f>
        <v>0.507762018008371</v>
      </c>
      <c r="R326" s="32" t="str">
        <f aca="false">IF(L326="","",IF(ABS(L326)&lt;=O326,"Yes","No"))</f>
        <v>No</v>
      </c>
      <c r="S326" s="32" t="str">
        <f aca="false">IF(L326="","",IF(ABS(L326)&lt;=1.96*O326,"Yes","No"))</f>
        <v>Yes</v>
      </c>
      <c r="T326" s="66" t="n">
        <f aca="false">IF(D326="","",ROUND(SQRT(((D326+G326)*O326/100)^2+(J326*(D326+G326)*0.06778)^2),0))</f>
        <v>31</v>
      </c>
      <c r="U326" s="32"/>
    </row>
    <row r="327" customFormat="false" ht="15" hidden="false" customHeight="false" outlineLevel="0" collapsed="false">
      <c r="A327" s="32" t="s">
        <v>444</v>
      </c>
      <c r="B327" s="32" t="s">
        <v>571</v>
      </c>
      <c r="C327" s="32" t="s">
        <v>574</v>
      </c>
      <c r="D327" s="66" t="n">
        <v>730</v>
      </c>
      <c r="E327" s="66" t="n">
        <v>874</v>
      </c>
      <c r="F327" s="75" t="n">
        <f aca="false">IF(E327="","",D327-E327)</f>
        <v>-144</v>
      </c>
      <c r="G327" s="66" t="n">
        <v>851</v>
      </c>
      <c r="H327" s="66" t="n">
        <v>886</v>
      </c>
      <c r="I327" s="75" t="n">
        <f aca="false">IF(H327="","",G327-H327)</f>
        <v>-35</v>
      </c>
      <c r="J327" s="47" t="n">
        <f aca="false">IF(OR(D327="",D327+G327=0),"",D327/(D327+G327))</f>
        <v>0.461733080328906</v>
      </c>
      <c r="K327" s="47" t="n">
        <f aca="false">IF(E327="","",E327/(E327+H327))</f>
        <v>0.496590909090909</v>
      </c>
      <c r="L327" s="76" t="n">
        <f aca="false">IF(OR(K327="",J327=""),"",(J327-K327)*100)</f>
        <v>-3.48578287620033</v>
      </c>
      <c r="M327" s="36" t="n">
        <v>1.66017416207198</v>
      </c>
      <c r="N327" s="36" t="n">
        <v>1.3257084048539</v>
      </c>
      <c r="O327" s="36" t="n">
        <f aca="false">SQRT(M327^2+N327^2)</f>
        <v>2.12454254443437</v>
      </c>
      <c r="P327" s="47" t="n">
        <f aca="false">IF(J327="","",MAX(0,J327-1.96*O327/100))</f>
        <v>0.420092046457992</v>
      </c>
      <c r="Q327" s="47" t="n">
        <f aca="false">IF(J327="","",MIN(1,J327+1.96*O327/100))</f>
        <v>0.503374114199819</v>
      </c>
      <c r="R327" s="32" t="str">
        <f aca="false">IF(L327="","",IF(ABS(L327)&lt;=O327,"Yes","No"))</f>
        <v>No</v>
      </c>
      <c r="S327" s="32" t="str">
        <f aca="false">IF(L327="","",IF(ABS(L327)&lt;=1.96*O327,"Yes","No"))</f>
        <v>Yes</v>
      </c>
      <c r="T327" s="66" t="n">
        <f aca="false">IF(D327="","",ROUND(SQRT(((D327+G327)*O327/100)^2+(J327*(D327+G327)*0.05273)^2),0))</f>
        <v>51</v>
      </c>
      <c r="U327" s="32"/>
    </row>
    <row r="328" customFormat="false" ht="15" hidden="false" customHeight="false" outlineLevel="0" collapsed="false">
      <c r="A328" s="32" t="s">
        <v>444</v>
      </c>
      <c r="B328" s="32" t="s">
        <v>571</v>
      </c>
      <c r="C328" s="32" t="s">
        <v>575</v>
      </c>
      <c r="D328" s="66" t="n">
        <v>152</v>
      </c>
      <c r="E328" s="66" t="n">
        <v>189</v>
      </c>
      <c r="F328" s="75" t="n">
        <f aca="false">IF(E328="","",D328-E328)</f>
        <v>-37</v>
      </c>
      <c r="G328" s="66" t="n">
        <v>189</v>
      </c>
      <c r="H328" s="66" t="n">
        <v>189</v>
      </c>
      <c r="I328" s="75" t="n">
        <f aca="false">IF(H328="","",G328-H328)</f>
        <v>0</v>
      </c>
      <c r="J328" s="47" t="n">
        <f aca="false">IF(OR(D328="",D328+G328=0),"",D328/(D328+G328))</f>
        <v>0.44574780058651</v>
      </c>
      <c r="K328" s="47" t="n">
        <f aca="false">IF(E328="","",E328/(E328+H328))</f>
        <v>0.5</v>
      </c>
      <c r="L328" s="76" t="n">
        <f aca="false">IF(OR(K328="",J328=""),"",(J328-K328)*100)</f>
        <v>-5.42521994134897</v>
      </c>
      <c r="M328" s="36" t="n">
        <v>3.01638965753309</v>
      </c>
      <c r="N328" s="36" t="n">
        <v>1.3257084048539</v>
      </c>
      <c r="O328" s="36" t="n">
        <f aca="false">SQRT(M328^2+N328^2)</f>
        <v>3.29486105029831</v>
      </c>
      <c r="P328" s="47" t="n">
        <f aca="false">IF(J328="","",MAX(0,J328-1.96*O328/100))</f>
        <v>0.381168524000663</v>
      </c>
      <c r="Q328" s="47" t="n">
        <f aca="false">IF(J328="","",MIN(1,J328+1.96*O328/100))</f>
        <v>0.510327077172357</v>
      </c>
      <c r="R328" s="32" t="str">
        <f aca="false">IF(L328="","",IF(ABS(L328)&lt;=O328,"Yes","No"))</f>
        <v>No</v>
      </c>
      <c r="S328" s="32" t="str">
        <f aca="false">IF(L328="","",IF(ABS(L328)&lt;=1.96*O328,"Yes","No"))</f>
        <v>Yes</v>
      </c>
      <c r="T328" s="66" t="n">
        <f aca="false">IF(D328="","",ROUND(SQRT(((D328+G328)*O328/100)^2+(J328*(D328+G328)*0.08223)^2),0))</f>
        <v>17</v>
      </c>
      <c r="U328" s="32"/>
    </row>
    <row r="329" customFormat="false" ht="15" hidden="false" customHeight="false" outlineLevel="0" collapsed="false">
      <c r="A329" s="32" t="s">
        <v>444</v>
      </c>
      <c r="B329" s="32" t="s">
        <v>576</v>
      </c>
      <c r="C329" s="32" t="s">
        <v>577</v>
      </c>
      <c r="D329" s="66" t="n">
        <v>473</v>
      </c>
      <c r="E329" s="66" t="n">
        <v>497</v>
      </c>
      <c r="F329" s="75" t="n">
        <f aca="false">IF(E329="","",D329-E329)</f>
        <v>-24</v>
      </c>
      <c r="G329" s="66" t="n">
        <v>493</v>
      </c>
      <c r="H329" s="66" t="n">
        <v>505</v>
      </c>
      <c r="I329" s="75" t="n">
        <f aca="false">IF(H329="","",G329-H329)</f>
        <v>-12</v>
      </c>
      <c r="J329" s="47" t="n">
        <f aca="false">IF(OR(D329="",D329+G329=0),"",D329/(D329+G329))</f>
        <v>0.489648033126294</v>
      </c>
      <c r="K329" s="47" t="n">
        <f aca="false">IF(E329="","",E329/(E329+H329))</f>
        <v>0.496007984031936</v>
      </c>
      <c r="L329" s="76" t="n">
        <f aca="false">IF(OR(K329="",J329=""),"",(J329-K329)*100)</f>
        <v>-0.635995090564212</v>
      </c>
      <c r="M329" s="36" t="n">
        <v>1.66017416207198</v>
      </c>
      <c r="N329" s="36" t="n">
        <v>1.3257084048539</v>
      </c>
      <c r="O329" s="36" t="n">
        <f aca="false">SQRT(M329^2+N329^2)</f>
        <v>2.12454254443437</v>
      </c>
      <c r="P329" s="47" t="n">
        <f aca="false">IF(J329="","",MAX(0,J329-1.96*O329/100))</f>
        <v>0.44800699925538</v>
      </c>
      <c r="Q329" s="47" t="n">
        <f aca="false">IF(J329="","",MIN(1,J329+1.96*O329/100))</f>
        <v>0.531289066997208</v>
      </c>
      <c r="R329" s="32" t="str">
        <f aca="false">IF(L329="","",IF(ABS(L329)&lt;=O329,"Yes","No"))</f>
        <v>Yes</v>
      </c>
      <c r="S329" s="32" t="str">
        <f aca="false">IF(L329="","",IF(ABS(L329)&lt;=1.96*O329,"Yes","No"))</f>
        <v>Yes</v>
      </c>
      <c r="T329" s="66" t="n">
        <f aca="false">IF(D329="","",ROUND(SQRT(((D329+G329)*O329/100)^2+(J329*(D329+G329)*0.05273)^2),0))</f>
        <v>32</v>
      </c>
      <c r="U329" s="32"/>
    </row>
    <row r="330" customFormat="false" ht="15" hidden="false" customHeight="false" outlineLevel="0" collapsed="false">
      <c r="A330" s="32" t="s">
        <v>444</v>
      </c>
      <c r="B330" s="32" t="s">
        <v>576</v>
      </c>
      <c r="C330" s="32" t="s">
        <v>578</v>
      </c>
      <c r="D330" s="66" t="n">
        <v>541</v>
      </c>
      <c r="E330" s="66" t="n">
        <v>616</v>
      </c>
      <c r="F330" s="75" t="n">
        <f aca="false">IF(E330="","",D330-E330)</f>
        <v>-75</v>
      </c>
      <c r="G330" s="66" t="n">
        <v>539</v>
      </c>
      <c r="H330" s="66" t="n">
        <v>541</v>
      </c>
      <c r="I330" s="75" t="n">
        <f aca="false">IF(H330="","",G330-H330)</f>
        <v>-2</v>
      </c>
      <c r="J330" s="47" t="n">
        <f aca="false">IF(OR(D330="",D330+G330=0),"",D330/(D330+G330))</f>
        <v>0.500925925925926</v>
      </c>
      <c r="K330" s="47" t="n">
        <f aca="false">IF(E330="","",E330/(E330+H330))</f>
        <v>0.532411408815903</v>
      </c>
      <c r="L330" s="76" t="n">
        <f aca="false">IF(OR(K330="",J330=""),"",(J330-K330)*100)</f>
        <v>-3.14854828899773</v>
      </c>
      <c r="M330" s="36" t="n">
        <v>1.66017416207198</v>
      </c>
      <c r="N330" s="36" t="n">
        <v>1.3257084048539</v>
      </c>
      <c r="O330" s="36" t="n">
        <f aca="false">SQRT(M330^2+N330^2)</f>
        <v>2.12454254443437</v>
      </c>
      <c r="P330" s="47" t="n">
        <f aca="false">IF(J330="","",MAX(0,J330-1.96*O330/100))</f>
        <v>0.459284892055012</v>
      </c>
      <c r="Q330" s="47" t="n">
        <f aca="false">IF(J330="","",MIN(1,J330+1.96*O330/100))</f>
        <v>0.542566959796839</v>
      </c>
      <c r="R330" s="32" t="str">
        <f aca="false">IF(L330="","",IF(ABS(L330)&lt;=O330,"Yes","No"))</f>
        <v>No</v>
      </c>
      <c r="S330" s="32" t="str">
        <f aca="false">IF(L330="","",IF(ABS(L330)&lt;=1.96*O330,"Yes","No"))</f>
        <v>Yes</v>
      </c>
      <c r="T330" s="66" t="n">
        <f aca="false">IF(D330="","",ROUND(SQRT(((D330+G330)*O330/100)^2+(J330*(D330+G330)*0.05273)^2),0))</f>
        <v>37</v>
      </c>
      <c r="U330" s="32"/>
    </row>
    <row r="331" customFormat="false" ht="15" hidden="false" customHeight="false" outlineLevel="0" collapsed="false">
      <c r="A331" s="32" t="s">
        <v>444</v>
      </c>
      <c r="B331" s="32" t="s">
        <v>576</v>
      </c>
      <c r="C331" s="32" t="s">
        <v>579</v>
      </c>
      <c r="D331" s="66" t="n">
        <v>797</v>
      </c>
      <c r="E331" s="66" t="n">
        <v>885</v>
      </c>
      <c r="F331" s="75" t="n">
        <f aca="false">IF(E331="","",D331-E331)</f>
        <v>-88</v>
      </c>
      <c r="G331" s="66" t="n">
        <v>847</v>
      </c>
      <c r="H331" s="66" t="n">
        <v>945</v>
      </c>
      <c r="I331" s="75" t="n">
        <f aca="false">IF(H331="","",G331-H331)</f>
        <v>-98</v>
      </c>
      <c r="J331" s="47" t="n">
        <f aca="false">IF(OR(D331="",D331+G331=0),"",D331/(D331+G331))</f>
        <v>0.484793187347932</v>
      </c>
      <c r="K331" s="47" t="n">
        <f aca="false">IF(E331="","",E331/(E331+H331))</f>
        <v>0.483606557377049</v>
      </c>
      <c r="L331" s="76" t="n">
        <f aca="false">IF(OR(K331="",J331=""),"",(J331-K331)*100)</f>
        <v>0.11866299708827</v>
      </c>
      <c r="M331" s="36" t="n">
        <v>1.66017416207198</v>
      </c>
      <c r="N331" s="36" t="n">
        <v>1.3257084048539</v>
      </c>
      <c r="O331" s="36" t="n">
        <f aca="false">SQRT(M331^2+N331^2)</f>
        <v>2.12454254443437</v>
      </c>
      <c r="P331" s="47" t="n">
        <f aca="false">IF(J331="","",MAX(0,J331-1.96*O331/100))</f>
        <v>0.443152153477018</v>
      </c>
      <c r="Q331" s="47" t="n">
        <f aca="false">IF(J331="","",MIN(1,J331+1.96*O331/100))</f>
        <v>0.526434221218845</v>
      </c>
      <c r="R331" s="32" t="str">
        <f aca="false">IF(L331="","",IF(ABS(L331)&lt;=O331,"Yes","No"))</f>
        <v>Yes</v>
      </c>
      <c r="S331" s="32" t="str">
        <f aca="false">IF(L331="","",IF(ABS(L331)&lt;=1.96*O331,"Yes","No"))</f>
        <v>Yes</v>
      </c>
      <c r="T331" s="66" t="n">
        <f aca="false">IF(D331="","",ROUND(SQRT(((D331+G331)*O331/100)^2+(J331*(D331+G331)*0.05273)^2),0))</f>
        <v>55</v>
      </c>
      <c r="U331" s="32"/>
    </row>
    <row r="332" customFormat="false" ht="15" hidden="false" customHeight="false" outlineLevel="0" collapsed="false">
      <c r="A332" s="32" t="s">
        <v>444</v>
      </c>
      <c r="B332" s="32" t="s">
        <v>576</v>
      </c>
      <c r="C332" s="32" t="s">
        <v>580</v>
      </c>
      <c r="D332" s="66" t="n">
        <v>1381</v>
      </c>
      <c r="E332" s="66" t="n">
        <v>1457</v>
      </c>
      <c r="F332" s="75" t="n">
        <f aca="false">IF(E332="","",D332-E332)</f>
        <v>-76</v>
      </c>
      <c r="G332" s="66" t="n">
        <v>1149</v>
      </c>
      <c r="H332" s="66" t="n">
        <v>1179</v>
      </c>
      <c r="I332" s="75" t="n">
        <f aca="false">IF(H332="","",G332-H332)</f>
        <v>-30</v>
      </c>
      <c r="J332" s="47" t="n">
        <f aca="false">IF(OR(D332="",D332+G332=0),"",D332/(D332+G332))</f>
        <v>0.545849802371542</v>
      </c>
      <c r="K332" s="47" t="n">
        <f aca="false">IF(E332="","",E332/(E332+H332))</f>
        <v>0.552731411229135</v>
      </c>
      <c r="L332" s="76" t="n">
        <f aca="false">IF(OR(K332="",J332=""),"",(J332-K332)*100)</f>
        <v>-0.688160885759359</v>
      </c>
      <c r="M332" s="36" t="n">
        <v>1.66017416207198</v>
      </c>
      <c r="N332" s="36" t="n">
        <v>1.3257084048539</v>
      </c>
      <c r="O332" s="36" t="n">
        <f aca="false">SQRT(M332^2+N332^2)</f>
        <v>2.12454254443437</v>
      </c>
      <c r="P332" s="47" t="n">
        <f aca="false">IF(J332="","",MAX(0,J332-1.96*O332/100))</f>
        <v>0.504208768500628</v>
      </c>
      <c r="Q332" s="47" t="n">
        <f aca="false">IF(J332="","",MIN(1,J332+1.96*O332/100))</f>
        <v>0.587490836242455</v>
      </c>
      <c r="R332" s="32" t="str">
        <f aca="false">IF(L332="","",IF(ABS(L332)&lt;=O332,"Yes","No"))</f>
        <v>Yes</v>
      </c>
      <c r="S332" s="32" t="str">
        <f aca="false">IF(L332="","",IF(ABS(L332)&lt;=1.96*O332,"Yes","No"))</f>
        <v>Yes</v>
      </c>
      <c r="T332" s="66" t="n">
        <f aca="false">IF(D332="","",ROUND(SQRT(((D332+G332)*O332/100)^2+(J332*(D332+G332)*0.05273)^2),0))</f>
        <v>91</v>
      </c>
      <c r="U332" s="32"/>
    </row>
    <row r="333" customFormat="false" ht="15" hidden="false" customHeight="false" outlineLevel="0" collapsed="false">
      <c r="A333" s="32" t="s">
        <v>444</v>
      </c>
      <c r="B333" s="32" t="s">
        <v>576</v>
      </c>
      <c r="C333" s="32" t="s">
        <v>581</v>
      </c>
      <c r="D333" s="66" t="n">
        <v>604</v>
      </c>
      <c r="E333" s="66" t="n">
        <v>640</v>
      </c>
      <c r="F333" s="75" t="n">
        <f aca="false">IF(E333="","",D333-E333)</f>
        <v>-36</v>
      </c>
      <c r="G333" s="66" t="n">
        <v>624</v>
      </c>
      <c r="H333" s="66" t="n">
        <v>661</v>
      </c>
      <c r="I333" s="75" t="n">
        <f aca="false">IF(H333="","",G333-H333)</f>
        <v>-37</v>
      </c>
      <c r="J333" s="47" t="n">
        <f aca="false">IF(OR(D333="",D333+G333=0),"",D333/(D333+G333))</f>
        <v>0.49185667752443</v>
      </c>
      <c r="K333" s="47" t="n">
        <f aca="false">IF(E333="","",E333/(E333+H333))</f>
        <v>0.491929285165257</v>
      </c>
      <c r="L333" s="76" t="n">
        <f aca="false">IF(OR(K333="",J333=""),"",(J333-K333)*100)</f>
        <v>-0.00726076408275045</v>
      </c>
      <c r="M333" s="36" t="n">
        <v>1.66017416207198</v>
      </c>
      <c r="N333" s="36" t="n">
        <v>1.3257084048539</v>
      </c>
      <c r="O333" s="36" t="n">
        <f aca="false">SQRT(M333^2+N333^2)</f>
        <v>2.12454254443437</v>
      </c>
      <c r="P333" s="47" t="n">
        <f aca="false">IF(J333="","",MAX(0,J333-1.96*O333/100))</f>
        <v>0.450215643653516</v>
      </c>
      <c r="Q333" s="47" t="n">
        <f aca="false">IF(J333="","",MIN(1,J333+1.96*O333/100))</f>
        <v>0.533497711395344</v>
      </c>
      <c r="R333" s="32" t="str">
        <f aca="false">IF(L333="","",IF(ABS(L333)&lt;=O333,"Yes","No"))</f>
        <v>Yes</v>
      </c>
      <c r="S333" s="32" t="str">
        <f aca="false">IF(L333="","",IF(ABS(L333)&lt;=1.96*O333,"Yes","No"))</f>
        <v>Yes</v>
      </c>
      <c r="T333" s="66" t="n">
        <f aca="false">IF(D333="","",ROUND(SQRT(((D333+G333)*O333/100)^2+(J333*(D333+G333)*0.05273)^2),0))</f>
        <v>41</v>
      </c>
      <c r="U333" s="32"/>
    </row>
    <row r="334" customFormat="false" ht="15" hidden="false" customHeight="false" outlineLevel="0" collapsed="false">
      <c r="A334" s="32" t="s">
        <v>444</v>
      </c>
      <c r="B334" s="32" t="s">
        <v>576</v>
      </c>
      <c r="C334" s="32" t="s">
        <v>582</v>
      </c>
      <c r="D334" s="66" t="n">
        <v>284</v>
      </c>
      <c r="E334" s="66" t="n">
        <v>293</v>
      </c>
      <c r="F334" s="75" t="n">
        <f aca="false">IF(E334="","",D334-E334)</f>
        <v>-9</v>
      </c>
      <c r="G334" s="66" t="n">
        <v>301</v>
      </c>
      <c r="H334" s="66" t="n">
        <v>336</v>
      </c>
      <c r="I334" s="75" t="n">
        <f aca="false">IF(H334="","",G334-H334)</f>
        <v>-35</v>
      </c>
      <c r="J334" s="47" t="n">
        <f aca="false">IF(OR(D334="",D334+G334=0),"",D334/(D334+G334))</f>
        <v>0.485470085470085</v>
      </c>
      <c r="K334" s="47" t="n">
        <f aca="false">IF(E334="","",E334/(E334+H334))</f>
        <v>0.465818759936407</v>
      </c>
      <c r="L334" s="76" t="n">
        <f aca="false">IF(OR(K334="",J334=""),"",(J334-K334)*100)</f>
        <v>1.96513255336785</v>
      </c>
      <c r="M334" s="36" t="n">
        <v>1.89580583007288</v>
      </c>
      <c r="N334" s="36" t="n">
        <v>1.3257084048539</v>
      </c>
      <c r="O334" s="36" t="n">
        <f aca="false">SQRT(M334^2+N334^2)</f>
        <v>2.31334876748807</v>
      </c>
      <c r="P334" s="47" t="n">
        <f aca="false">IF(J334="","",MAX(0,J334-1.96*O334/100))</f>
        <v>0.440128449627319</v>
      </c>
      <c r="Q334" s="47" t="n">
        <f aca="false">IF(J334="","",MIN(1,J334+1.96*O334/100))</f>
        <v>0.530811721312852</v>
      </c>
      <c r="R334" s="32" t="str">
        <f aca="false">IF(L334="","",IF(ABS(L334)&lt;=O334,"Yes","No"))</f>
        <v>Yes</v>
      </c>
      <c r="S334" s="32" t="str">
        <f aca="false">IF(L334="","",IF(ABS(L334)&lt;=1.96*O334,"Yes","No"))</f>
        <v>Yes</v>
      </c>
      <c r="T334" s="66" t="n">
        <f aca="false">IF(D334="","",ROUND(SQRT(((D334+G334)*O334/100)^2+(J334*(D334+G334)*0.06778)^2),0))</f>
        <v>24</v>
      </c>
      <c r="U334" s="32"/>
    </row>
    <row r="335" customFormat="false" ht="15" hidden="false" customHeight="false" outlineLevel="0" collapsed="false">
      <c r="A335" s="32" t="s">
        <v>444</v>
      </c>
      <c r="B335" s="32" t="s">
        <v>576</v>
      </c>
      <c r="C335" s="32" t="s">
        <v>583</v>
      </c>
      <c r="D335" s="66" t="n">
        <v>932</v>
      </c>
      <c r="E335" s="66" t="n">
        <v>1015</v>
      </c>
      <c r="F335" s="75" t="n">
        <f aca="false">IF(E335="","",D335-E335)</f>
        <v>-83</v>
      </c>
      <c r="G335" s="66" t="n">
        <v>711</v>
      </c>
      <c r="H335" s="66" t="n">
        <v>743</v>
      </c>
      <c r="I335" s="75" t="n">
        <f aca="false">IF(H335="","",G335-H335)</f>
        <v>-32</v>
      </c>
      <c r="J335" s="47" t="n">
        <f aca="false">IF(OR(D335="",D335+G335=0),"",D335/(D335+G335))</f>
        <v>0.567255021302495</v>
      </c>
      <c r="K335" s="47" t="n">
        <f aca="false">IF(E335="","",E335/(E335+H335))</f>
        <v>0.5773606370876</v>
      </c>
      <c r="L335" s="76" t="n">
        <f aca="false">IF(OR(K335="",J335=""),"",(J335-K335)*100)</f>
        <v>-1.01056157851042</v>
      </c>
      <c r="M335" s="36" t="n">
        <v>1.66017416207198</v>
      </c>
      <c r="N335" s="36" t="n">
        <v>1.3257084048539</v>
      </c>
      <c r="O335" s="36" t="n">
        <f aca="false">SQRT(M335^2+N335^2)</f>
        <v>2.12454254443437</v>
      </c>
      <c r="P335" s="47" t="n">
        <f aca="false">IF(J335="","",MAX(0,J335-1.96*O335/100))</f>
        <v>0.525613987431582</v>
      </c>
      <c r="Q335" s="47" t="n">
        <f aca="false">IF(J335="","",MIN(1,J335+1.96*O335/100))</f>
        <v>0.608896055173409</v>
      </c>
      <c r="R335" s="32" t="str">
        <f aca="false">IF(L335="","",IF(ABS(L335)&lt;=O335,"Yes","No"))</f>
        <v>Yes</v>
      </c>
      <c r="S335" s="32" t="str">
        <f aca="false">IF(L335="","",IF(ABS(L335)&lt;=1.96*O335,"Yes","No"))</f>
        <v>Yes</v>
      </c>
      <c r="T335" s="66" t="n">
        <f aca="false">IF(D335="","",ROUND(SQRT(((D335+G335)*O335/100)^2+(J335*(D335+G335)*0.05273)^2),0))</f>
        <v>60</v>
      </c>
      <c r="U335" s="32"/>
    </row>
    <row r="336" customFormat="false" ht="15" hidden="false" customHeight="false" outlineLevel="0" collapsed="false">
      <c r="A336" s="32" t="s">
        <v>444</v>
      </c>
      <c r="B336" s="32" t="s">
        <v>584</v>
      </c>
      <c r="C336" s="32" t="s">
        <v>585</v>
      </c>
      <c r="D336" s="66" t="n">
        <v>62</v>
      </c>
      <c r="E336" s="66" t="n">
        <v>79</v>
      </c>
      <c r="F336" s="75" t="n">
        <f aca="false">IF(E336="","",D336-E336)</f>
        <v>-17</v>
      </c>
      <c r="G336" s="66" t="n">
        <v>99</v>
      </c>
      <c r="H336" s="66" t="n">
        <v>114</v>
      </c>
      <c r="I336" s="75" t="n">
        <f aca="false">IF(H336="","",G336-H336)</f>
        <v>-15</v>
      </c>
      <c r="J336" s="47" t="n">
        <f aca="false">IF(OR(D336="",D336+G336=0),"",D336/(D336+G336))</f>
        <v>0.385093167701863</v>
      </c>
      <c r="K336" s="47" t="n">
        <f aca="false">IF(E336="","",E336/(E336+H336))</f>
        <v>0.409326424870466</v>
      </c>
      <c r="L336" s="76" t="n">
        <f aca="false">IF(OR(K336="",J336=""),"",(J336-K336)*100)</f>
        <v>-2.4233257168603</v>
      </c>
      <c r="M336" s="36" t="n">
        <v>3.01638965753309</v>
      </c>
      <c r="N336" s="36" t="n">
        <v>1.3257084048539</v>
      </c>
      <c r="O336" s="36" t="n">
        <f aca="false">SQRT(M336^2+N336^2)</f>
        <v>3.29486105029831</v>
      </c>
      <c r="P336" s="47" t="n">
        <f aca="false">IF(J336="","",MAX(0,J336-1.96*O336/100))</f>
        <v>0.320513891116016</v>
      </c>
      <c r="Q336" s="47" t="n">
        <f aca="false">IF(J336="","",MIN(1,J336+1.96*O336/100))</f>
        <v>0.44967244428771</v>
      </c>
      <c r="R336" s="32" t="str">
        <f aca="false">IF(L336="","",IF(ABS(L336)&lt;=O336,"Yes","No"))</f>
        <v>Yes</v>
      </c>
      <c r="S336" s="32" t="str">
        <f aca="false">IF(L336="","",IF(ABS(L336)&lt;=1.96*O336,"Yes","No"))</f>
        <v>Yes</v>
      </c>
      <c r="T336" s="66" t="n">
        <f aca="false">IF(D336="","",ROUND(SQRT(((D336+G336)*O336/100)^2+(J336*(D336+G336)*0.08223)^2),0))</f>
        <v>7</v>
      </c>
      <c r="U336" s="32"/>
    </row>
    <row r="337" customFormat="false" ht="15" hidden="false" customHeight="false" outlineLevel="0" collapsed="false">
      <c r="A337" s="32" t="s">
        <v>444</v>
      </c>
      <c r="B337" s="32" t="s">
        <v>584</v>
      </c>
      <c r="C337" s="32" t="s">
        <v>586</v>
      </c>
      <c r="D337" s="66" t="n">
        <v>180</v>
      </c>
      <c r="E337" s="66" t="n">
        <v>196</v>
      </c>
      <c r="F337" s="75" t="n">
        <f aca="false">IF(E337="","",D337-E337)</f>
        <v>-16</v>
      </c>
      <c r="G337" s="66" t="n">
        <v>346</v>
      </c>
      <c r="H337" s="66" t="n">
        <v>365</v>
      </c>
      <c r="I337" s="75" t="n">
        <f aca="false">IF(H337="","",G337-H337)</f>
        <v>-19</v>
      </c>
      <c r="J337" s="47" t="n">
        <f aca="false">IF(OR(D337="",D337+G337=0),"",D337/(D337+G337))</f>
        <v>0.342205323193916</v>
      </c>
      <c r="K337" s="47" t="n">
        <f aca="false">IF(E337="","",E337/(E337+H337))</f>
        <v>0.349376114081996</v>
      </c>
      <c r="L337" s="76" t="n">
        <f aca="false">IF(OR(K337="",J337=""),"",(J337-K337)*100)</f>
        <v>-0.717079088808009</v>
      </c>
      <c r="M337" s="36" t="n">
        <v>1.89580583007288</v>
      </c>
      <c r="N337" s="36" t="n">
        <v>1.3257084048539</v>
      </c>
      <c r="O337" s="36" t="n">
        <f aca="false">SQRT(M337^2+N337^2)</f>
        <v>2.31334876748807</v>
      </c>
      <c r="P337" s="47" t="n">
        <f aca="false">IF(J337="","",MAX(0,J337-1.96*O337/100))</f>
        <v>0.29686368735115</v>
      </c>
      <c r="Q337" s="47" t="n">
        <f aca="false">IF(J337="","",MIN(1,J337+1.96*O337/100))</f>
        <v>0.387546959036683</v>
      </c>
      <c r="R337" s="32" t="str">
        <f aca="false">IF(L337="","",IF(ABS(L337)&lt;=O337,"Yes","No"))</f>
        <v>Yes</v>
      </c>
      <c r="S337" s="32" t="str">
        <f aca="false">IF(L337="","",IF(ABS(L337)&lt;=1.96*O337,"Yes","No"))</f>
        <v>Yes</v>
      </c>
      <c r="T337" s="66" t="n">
        <f aca="false">IF(D337="","",ROUND(SQRT(((D337+G337)*O337/100)^2+(J337*(D337+G337)*0.06778)^2),0))</f>
        <v>17</v>
      </c>
      <c r="U337" s="32"/>
    </row>
    <row r="338" customFormat="false" ht="15" hidden="false" customHeight="false" outlineLevel="0" collapsed="false">
      <c r="A338" s="32" t="s">
        <v>444</v>
      </c>
      <c r="B338" s="32" t="s">
        <v>584</v>
      </c>
      <c r="C338" s="32" t="s">
        <v>587</v>
      </c>
      <c r="D338" s="66" t="n">
        <v>147</v>
      </c>
      <c r="E338" s="66" t="n">
        <v>145</v>
      </c>
      <c r="F338" s="75" t="n">
        <f aca="false">IF(E338="","",D338-E338)</f>
        <v>2</v>
      </c>
      <c r="G338" s="66" t="n">
        <v>178</v>
      </c>
      <c r="H338" s="66" t="n">
        <v>194</v>
      </c>
      <c r="I338" s="75" t="n">
        <f aca="false">IF(H338="","",G338-H338)</f>
        <v>-16</v>
      </c>
      <c r="J338" s="47" t="n">
        <f aca="false">IF(OR(D338="",D338+G338=0),"",D338/(D338+G338))</f>
        <v>0.452307692307692</v>
      </c>
      <c r="K338" s="47" t="n">
        <f aca="false">IF(E338="","",E338/(E338+H338))</f>
        <v>0.427728613569322</v>
      </c>
      <c r="L338" s="76" t="n">
        <f aca="false">IF(OR(K338="",J338=""),"",(J338-K338)*100)</f>
        <v>2.45790787383708</v>
      </c>
      <c r="M338" s="36" t="n">
        <v>3.01638965753309</v>
      </c>
      <c r="N338" s="36" t="n">
        <v>1.3257084048539</v>
      </c>
      <c r="O338" s="36" t="n">
        <f aca="false">SQRT(M338^2+N338^2)</f>
        <v>3.29486105029831</v>
      </c>
      <c r="P338" s="47" t="n">
        <f aca="false">IF(J338="","",MAX(0,J338-1.96*O338/100))</f>
        <v>0.387728415721845</v>
      </c>
      <c r="Q338" s="47" t="n">
        <f aca="false">IF(J338="","",MIN(1,J338+1.96*O338/100))</f>
        <v>0.516886968893539</v>
      </c>
      <c r="R338" s="32" t="str">
        <f aca="false">IF(L338="","",IF(ABS(L338)&lt;=O338,"Yes","No"))</f>
        <v>Yes</v>
      </c>
      <c r="S338" s="32" t="str">
        <f aca="false">IF(L338="","",IF(ABS(L338)&lt;=1.96*O338,"Yes","No"))</f>
        <v>Yes</v>
      </c>
      <c r="T338" s="66" t="n">
        <f aca="false">IF(D338="","",ROUND(SQRT(((D338+G338)*O338/100)^2+(J338*(D338+G338)*0.08223)^2),0))</f>
        <v>16</v>
      </c>
      <c r="U338" s="32"/>
    </row>
    <row r="339" customFormat="false" ht="15" hidden="false" customHeight="false" outlineLevel="0" collapsed="false">
      <c r="A339" s="32" t="s">
        <v>444</v>
      </c>
      <c r="B339" s="32" t="s">
        <v>584</v>
      </c>
      <c r="C339" s="32" t="s">
        <v>588</v>
      </c>
      <c r="D339" s="66" t="n">
        <v>86</v>
      </c>
      <c r="E339" s="66" t="n">
        <v>91</v>
      </c>
      <c r="F339" s="75" t="n">
        <f aca="false">IF(E339="","",D339-E339)</f>
        <v>-5</v>
      </c>
      <c r="G339" s="66" t="n">
        <v>107</v>
      </c>
      <c r="H339" s="66" t="n">
        <v>105</v>
      </c>
      <c r="I339" s="75" t="n">
        <f aca="false">IF(H339="","",G339-H339)</f>
        <v>2</v>
      </c>
      <c r="J339" s="47" t="n">
        <f aca="false">IF(OR(D339="",D339+G339=0),"",D339/(D339+G339))</f>
        <v>0.44559585492228</v>
      </c>
      <c r="K339" s="47" t="n">
        <f aca="false">IF(E339="","",E339/(E339+H339))</f>
        <v>0.464285714285714</v>
      </c>
      <c r="L339" s="76" t="n">
        <f aca="false">IF(OR(K339="",J339=""),"",(J339-K339)*100)</f>
        <v>-1.86898593634345</v>
      </c>
      <c r="M339" s="36" t="n">
        <v>3.01638965753309</v>
      </c>
      <c r="N339" s="36" t="n">
        <v>1.3257084048539</v>
      </c>
      <c r="O339" s="36" t="n">
        <f aca="false">SQRT(M339^2+N339^2)</f>
        <v>3.29486105029831</v>
      </c>
      <c r="P339" s="47" t="n">
        <f aca="false">IF(J339="","",MAX(0,J339-1.96*O339/100))</f>
        <v>0.381016578336433</v>
      </c>
      <c r="Q339" s="47" t="n">
        <f aca="false">IF(J339="","",MIN(1,J339+1.96*O339/100))</f>
        <v>0.510175131508127</v>
      </c>
      <c r="R339" s="32" t="str">
        <f aca="false">IF(L339="","",IF(ABS(L339)&lt;=O339,"Yes","No"))</f>
        <v>Yes</v>
      </c>
      <c r="S339" s="32" t="str">
        <f aca="false">IF(L339="","",IF(ABS(L339)&lt;=1.96*O339,"Yes","No"))</f>
        <v>Yes</v>
      </c>
      <c r="T339" s="66" t="n">
        <f aca="false">IF(D339="","",ROUND(SQRT(((D339+G339)*O339/100)^2+(J339*(D339+G339)*0.08223)^2),0))</f>
        <v>10</v>
      </c>
      <c r="U339" s="32"/>
    </row>
    <row r="340" customFormat="false" ht="15" hidden="false" customHeight="false" outlineLevel="0" collapsed="false">
      <c r="A340" s="32" t="s">
        <v>444</v>
      </c>
      <c r="B340" s="32" t="s">
        <v>589</v>
      </c>
      <c r="C340" s="32" t="s">
        <v>590</v>
      </c>
      <c r="D340" s="66" t="n">
        <v>321</v>
      </c>
      <c r="E340" s="66" t="n">
        <v>319</v>
      </c>
      <c r="F340" s="75" t="n">
        <f aca="false">IF(E340="","",D340-E340)</f>
        <v>2</v>
      </c>
      <c r="G340" s="66" t="n">
        <v>531</v>
      </c>
      <c r="H340" s="66" t="n">
        <v>601</v>
      </c>
      <c r="I340" s="75" t="n">
        <f aca="false">IF(H340="","",G340-H340)</f>
        <v>-70</v>
      </c>
      <c r="J340" s="47" t="n">
        <f aca="false">IF(OR(D340="",D340+G340=0),"",D340/(D340+G340))</f>
        <v>0.376760563380282</v>
      </c>
      <c r="K340" s="47" t="n">
        <f aca="false">IF(E340="","",E340/(E340+H340))</f>
        <v>0.346739130434783</v>
      </c>
      <c r="L340" s="76" t="n">
        <f aca="false">IF(OR(K340="",J340=""),"",(J340-K340)*100)</f>
        <v>3.00214329454991</v>
      </c>
      <c r="M340" s="36" t="n">
        <v>1.66017416207198</v>
      </c>
      <c r="N340" s="36" t="n">
        <v>1.3257084048539</v>
      </c>
      <c r="O340" s="36" t="n">
        <f aca="false">SQRT(M340^2+N340^2)</f>
        <v>2.12454254443437</v>
      </c>
      <c r="P340" s="47" t="n">
        <f aca="false">IF(J340="","",MAX(0,J340-1.96*O340/100))</f>
        <v>0.335119529509368</v>
      </c>
      <c r="Q340" s="47" t="n">
        <f aca="false">IF(J340="","",MIN(1,J340+1.96*O340/100))</f>
        <v>0.418401597251195</v>
      </c>
      <c r="R340" s="32" t="str">
        <f aca="false">IF(L340="","",IF(ABS(L340)&lt;=O340,"Yes","No"))</f>
        <v>No</v>
      </c>
      <c r="S340" s="32" t="str">
        <f aca="false">IF(L340="","",IF(ABS(L340)&lt;=1.96*O340,"Yes","No"))</f>
        <v>Yes</v>
      </c>
      <c r="T340" s="66" t="n">
        <f aca="false">IF(D340="","",ROUND(SQRT(((D340+G340)*O340/100)^2+(J340*(D340+G340)*0.05273)^2),0))</f>
        <v>25</v>
      </c>
      <c r="U340" s="32"/>
    </row>
    <row r="341" customFormat="false" ht="15" hidden="false" customHeight="false" outlineLevel="0" collapsed="false">
      <c r="A341" s="32" t="s">
        <v>444</v>
      </c>
      <c r="B341" s="32" t="s">
        <v>589</v>
      </c>
      <c r="C341" s="32" t="s">
        <v>591</v>
      </c>
      <c r="D341" s="66" t="n">
        <v>272</v>
      </c>
      <c r="E341" s="66" t="n">
        <v>273</v>
      </c>
      <c r="F341" s="75" t="n">
        <f aca="false">IF(E341="","",D341-E341)</f>
        <v>-1</v>
      </c>
      <c r="G341" s="66" t="n">
        <v>432</v>
      </c>
      <c r="H341" s="66" t="n">
        <v>469</v>
      </c>
      <c r="I341" s="75" t="n">
        <f aca="false">IF(H341="","",G341-H341)</f>
        <v>-37</v>
      </c>
      <c r="J341" s="47" t="n">
        <f aca="false">IF(OR(D341="",D341+G341=0),"",D341/(D341+G341))</f>
        <v>0.386363636363636</v>
      </c>
      <c r="K341" s="47" t="n">
        <f aca="false">IF(E341="","",E341/(E341+H341))</f>
        <v>0.367924528301887</v>
      </c>
      <c r="L341" s="76" t="n">
        <f aca="false">IF(OR(K341="",J341=""),"",(J341-K341)*100)</f>
        <v>1.84391080617496</v>
      </c>
      <c r="M341" s="36" t="n">
        <v>1.89580583007288</v>
      </c>
      <c r="N341" s="36" t="n">
        <v>1.3257084048539</v>
      </c>
      <c r="O341" s="36" t="n">
        <f aca="false">SQRT(M341^2+N341^2)</f>
        <v>2.31334876748807</v>
      </c>
      <c r="P341" s="47" t="n">
        <f aca="false">IF(J341="","",MAX(0,J341-1.96*O341/100))</f>
        <v>0.34102200052087</v>
      </c>
      <c r="Q341" s="47" t="n">
        <f aca="false">IF(J341="","",MIN(1,J341+1.96*O341/100))</f>
        <v>0.431705272206403</v>
      </c>
      <c r="R341" s="32" t="str">
        <f aca="false">IF(L341="","",IF(ABS(L341)&lt;=O341,"Yes","No"))</f>
        <v>Yes</v>
      </c>
      <c r="S341" s="32" t="str">
        <f aca="false">IF(L341="","",IF(ABS(L341)&lt;=1.96*O341,"Yes","No"))</f>
        <v>Yes</v>
      </c>
      <c r="T341" s="66" t="n">
        <f aca="false">IF(D341="","",ROUND(SQRT(((D341+G341)*O341/100)^2+(J341*(D341+G341)*0.06778)^2),0))</f>
        <v>25</v>
      </c>
      <c r="U341" s="32"/>
    </row>
    <row r="342" customFormat="false" ht="15" hidden="false" customHeight="false" outlineLevel="0" collapsed="false">
      <c r="A342" s="32" t="s">
        <v>444</v>
      </c>
      <c r="B342" s="32" t="s">
        <v>589</v>
      </c>
      <c r="C342" s="32" t="s">
        <v>592</v>
      </c>
      <c r="D342" s="66" t="n">
        <v>198</v>
      </c>
      <c r="E342" s="66" t="n">
        <v>243</v>
      </c>
      <c r="F342" s="75" t="n">
        <f aca="false">IF(E342="","",D342-E342)</f>
        <v>-45</v>
      </c>
      <c r="G342" s="66" t="n">
        <v>388</v>
      </c>
      <c r="H342" s="66" t="n">
        <v>462</v>
      </c>
      <c r="I342" s="75" t="n">
        <f aca="false">IF(H342="","",G342-H342)</f>
        <v>-74</v>
      </c>
      <c r="J342" s="47" t="n">
        <f aca="false">IF(OR(D342="",D342+G342=0),"",D342/(D342+G342))</f>
        <v>0.337883959044369</v>
      </c>
      <c r="K342" s="47" t="n">
        <f aca="false">IF(E342="","",E342/(E342+H342))</f>
        <v>0.34468085106383</v>
      </c>
      <c r="L342" s="76" t="n">
        <f aca="false">IF(OR(K342="",J342=""),"",(J342-K342)*100)</f>
        <v>-0.679689201946121</v>
      </c>
      <c r="M342" s="36" t="n">
        <v>1.89580583007288</v>
      </c>
      <c r="N342" s="36" t="n">
        <v>1.3257084048539</v>
      </c>
      <c r="O342" s="36" t="n">
        <f aca="false">SQRT(M342^2+N342^2)</f>
        <v>2.31334876748807</v>
      </c>
      <c r="P342" s="47" t="n">
        <f aca="false">IF(J342="","",MAX(0,J342-1.96*O342/100))</f>
        <v>0.292542323201602</v>
      </c>
      <c r="Q342" s="47" t="n">
        <f aca="false">IF(J342="","",MIN(1,J342+1.96*O342/100))</f>
        <v>0.383225594887135</v>
      </c>
      <c r="R342" s="32" t="str">
        <f aca="false">IF(L342="","",IF(ABS(L342)&lt;=O342,"Yes","No"))</f>
        <v>Yes</v>
      </c>
      <c r="S342" s="32" t="str">
        <f aca="false">IF(L342="","",IF(ABS(L342)&lt;=1.96*O342,"Yes","No"))</f>
        <v>Yes</v>
      </c>
      <c r="T342" s="66" t="n">
        <f aca="false">IF(D342="","",ROUND(SQRT(((D342+G342)*O342/100)^2+(J342*(D342+G342)*0.06778)^2),0))</f>
        <v>19</v>
      </c>
      <c r="U342" s="32"/>
    </row>
    <row r="343" customFormat="false" ht="15" hidden="false" customHeight="false" outlineLevel="0" collapsed="false">
      <c r="A343" s="32" t="s">
        <v>444</v>
      </c>
      <c r="B343" s="32" t="s">
        <v>589</v>
      </c>
      <c r="C343" s="32" t="s">
        <v>593</v>
      </c>
      <c r="D343" s="66" t="n">
        <v>215</v>
      </c>
      <c r="E343" s="66" t="n">
        <v>241</v>
      </c>
      <c r="F343" s="75" t="n">
        <f aca="false">IF(E343="","",D343-E343)</f>
        <v>-26</v>
      </c>
      <c r="G343" s="66" t="n">
        <v>395</v>
      </c>
      <c r="H343" s="66" t="n">
        <v>466</v>
      </c>
      <c r="I343" s="75" t="n">
        <f aca="false">IF(H343="","",G343-H343)</f>
        <v>-71</v>
      </c>
      <c r="J343" s="47" t="n">
        <f aca="false">IF(OR(D343="",D343+G343=0),"",D343/(D343+G343))</f>
        <v>0.352459016393443</v>
      </c>
      <c r="K343" s="47" t="n">
        <f aca="false">IF(E343="","",E343/(E343+H343))</f>
        <v>0.340876944837341</v>
      </c>
      <c r="L343" s="76" t="n">
        <f aca="false">IF(OR(K343="",J343=""),"",(J343-K343)*100)</f>
        <v>1.15820715561017</v>
      </c>
      <c r="M343" s="36" t="n">
        <v>1.89580583007288</v>
      </c>
      <c r="N343" s="36" t="n">
        <v>1.3257084048539</v>
      </c>
      <c r="O343" s="36" t="n">
        <f aca="false">SQRT(M343^2+N343^2)</f>
        <v>2.31334876748807</v>
      </c>
      <c r="P343" s="47" t="n">
        <f aca="false">IF(J343="","",MAX(0,J343-1.96*O343/100))</f>
        <v>0.307117380550676</v>
      </c>
      <c r="Q343" s="47" t="n">
        <f aca="false">IF(J343="","",MIN(1,J343+1.96*O343/100))</f>
        <v>0.397800652236209</v>
      </c>
      <c r="R343" s="32" t="str">
        <f aca="false">IF(L343="","",IF(ABS(L343)&lt;=O343,"Yes","No"))</f>
        <v>Yes</v>
      </c>
      <c r="S343" s="32" t="str">
        <f aca="false">IF(L343="","",IF(ABS(L343)&lt;=1.96*O343,"Yes","No"))</f>
        <v>Yes</v>
      </c>
      <c r="T343" s="66" t="n">
        <f aca="false">IF(D343="","",ROUND(SQRT(((D343+G343)*O343/100)^2+(J343*(D343+G343)*0.06778)^2),0))</f>
        <v>20</v>
      </c>
      <c r="U343" s="32"/>
    </row>
    <row r="344" customFormat="false" ht="15" hidden="false" customHeight="false" outlineLevel="0" collapsed="false">
      <c r="A344" s="32" t="s">
        <v>444</v>
      </c>
      <c r="B344" s="32" t="s">
        <v>594</v>
      </c>
      <c r="C344" s="32" t="s">
        <v>595</v>
      </c>
      <c r="D344" s="66" t="n">
        <v>60</v>
      </c>
      <c r="E344" s="66" t="n">
        <v>65</v>
      </c>
      <c r="F344" s="75" t="n">
        <f aca="false">IF(E344="","",D344-E344)</f>
        <v>-5</v>
      </c>
      <c r="G344" s="66" t="n">
        <v>118</v>
      </c>
      <c r="H344" s="66" t="n">
        <v>129</v>
      </c>
      <c r="I344" s="75" t="n">
        <f aca="false">IF(H344="","",G344-H344)</f>
        <v>-11</v>
      </c>
      <c r="J344" s="47" t="n">
        <f aca="false">IF(OR(D344="",D344+G344=0),"",D344/(D344+G344))</f>
        <v>0.337078651685393</v>
      </c>
      <c r="K344" s="47" t="n">
        <f aca="false">IF(E344="","",E344/(E344+H344))</f>
        <v>0.335051546391753</v>
      </c>
      <c r="L344" s="76" t="n">
        <f aca="false">IF(OR(K344="",J344=""),"",(J344-K344)*100)</f>
        <v>0.20271052936407</v>
      </c>
      <c r="M344" s="36" t="n">
        <v>3.01638965753309</v>
      </c>
      <c r="N344" s="36" t="n">
        <v>1.3257084048539</v>
      </c>
      <c r="O344" s="36" t="n">
        <f aca="false">SQRT(M344^2+N344^2)</f>
        <v>3.29486105029831</v>
      </c>
      <c r="P344" s="47" t="n">
        <f aca="false">IF(J344="","",MAX(0,J344-1.96*O344/100))</f>
        <v>0.272499375099546</v>
      </c>
      <c r="Q344" s="47" t="n">
        <f aca="false">IF(J344="","",MIN(1,J344+1.96*O344/100))</f>
        <v>0.40165792827124</v>
      </c>
      <c r="R344" s="32" t="str">
        <f aca="false">IF(L344="","",IF(ABS(L344)&lt;=O344,"Yes","No"))</f>
        <v>Yes</v>
      </c>
      <c r="S344" s="32" t="str">
        <f aca="false">IF(L344="","",IF(ABS(L344)&lt;=1.96*O344,"Yes","No"))</f>
        <v>Yes</v>
      </c>
      <c r="T344" s="66" t="n">
        <f aca="false">IF(D344="","",ROUND(SQRT(((D344+G344)*O344/100)^2+(J344*(D344+G344)*0.08223)^2),0))</f>
        <v>8</v>
      </c>
      <c r="U344" s="32"/>
    </row>
    <row r="345" customFormat="false" ht="15" hidden="false" customHeight="false" outlineLevel="0" collapsed="false">
      <c r="A345" s="32" t="s">
        <v>444</v>
      </c>
      <c r="B345" s="32" t="s">
        <v>596</v>
      </c>
      <c r="C345" s="32" t="s">
        <v>597</v>
      </c>
      <c r="D345" s="66" t="n">
        <v>263</v>
      </c>
      <c r="E345" s="66" t="n">
        <v>258</v>
      </c>
      <c r="F345" s="75" t="n">
        <f aca="false">IF(E345="","",D345-E345)</f>
        <v>5</v>
      </c>
      <c r="G345" s="66" t="n">
        <v>392</v>
      </c>
      <c r="H345" s="66" t="n">
        <v>418</v>
      </c>
      <c r="I345" s="75" t="n">
        <f aca="false">IF(H345="","",G345-H345)</f>
        <v>-26</v>
      </c>
      <c r="J345" s="47" t="n">
        <f aca="false">IF(OR(D345="",D345+G345=0),"",D345/(D345+G345))</f>
        <v>0.401526717557252</v>
      </c>
      <c r="K345" s="47" t="n">
        <f aca="false">IF(E345="","",E345/(E345+H345))</f>
        <v>0.381656804733728</v>
      </c>
      <c r="L345" s="76" t="n">
        <f aca="false">IF(OR(K345="",J345=""),"",(J345-K345)*100)</f>
        <v>1.98699128235241</v>
      </c>
      <c r="M345" s="36" t="n">
        <v>1.89580583007288</v>
      </c>
      <c r="N345" s="36" t="n">
        <v>1.3257084048539</v>
      </c>
      <c r="O345" s="36" t="n">
        <f aca="false">SQRT(M345^2+N345^2)</f>
        <v>2.31334876748807</v>
      </c>
      <c r="P345" s="47" t="n">
        <f aca="false">IF(J345="","",MAX(0,J345-1.96*O345/100))</f>
        <v>0.356185081714486</v>
      </c>
      <c r="Q345" s="47" t="n">
        <f aca="false">IF(J345="","",MIN(1,J345+1.96*O345/100))</f>
        <v>0.446868353400018</v>
      </c>
      <c r="R345" s="32" t="str">
        <f aca="false">IF(L345="","",IF(ABS(L345)&lt;=O345,"Yes","No"))</f>
        <v>Yes</v>
      </c>
      <c r="S345" s="32" t="str">
        <f aca="false">IF(L345="","",IF(ABS(L345)&lt;=1.96*O345,"Yes","No"))</f>
        <v>Yes</v>
      </c>
      <c r="T345" s="66" t="n">
        <f aca="false">IF(D345="","",ROUND(SQRT(((D345+G345)*O345/100)^2+(J345*(D345+G345)*0.06778)^2),0))</f>
        <v>23</v>
      </c>
      <c r="U345" s="32"/>
    </row>
    <row r="346" customFormat="false" ht="15" hidden="false" customHeight="false" outlineLevel="0" collapsed="false">
      <c r="A346" s="32" t="s">
        <v>444</v>
      </c>
      <c r="B346" s="32" t="s">
        <v>598</v>
      </c>
      <c r="C346" s="32" t="s">
        <v>599</v>
      </c>
      <c r="D346" s="66" t="n">
        <v>141</v>
      </c>
      <c r="E346" s="66" t="n">
        <v>160</v>
      </c>
      <c r="F346" s="75" t="n">
        <f aca="false">IF(E346="","",D346-E346)</f>
        <v>-19</v>
      </c>
      <c r="G346" s="66" t="n">
        <v>193</v>
      </c>
      <c r="H346" s="66" t="n">
        <v>227</v>
      </c>
      <c r="I346" s="75" t="n">
        <f aca="false">IF(H346="","",G346-H346)</f>
        <v>-34</v>
      </c>
      <c r="J346" s="47" t="n">
        <f aca="false">IF(OR(D346="",D346+G346=0),"",D346/(D346+G346))</f>
        <v>0.422155688622755</v>
      </c>
      <c r="K346" s="47" t="n">
        <f aca="false">IF(E346="","",E346/(E346+H346))</f>
        <v>0.41343669250646</v>
      </c>
      <c r="L346" s="76" t="n">
        <f aca="false">IF(OR(K346="",J346=""),"",(J346-K346)*100)</f>
        <v>0.871899611629456</v>
      </c>
      <c r="M346" s="36" t="n">
        <v>3.01638965753309</v>
      </c>
      <c r="N346" s="36" t="n">
        <v>1.3257084048539</v>
      </c>
      <c r="O346" s="36" t="n">
        <f aca="false">SQRT(M346^2+N346^2)</f>
        <v>3.29486105029831</v>
      </c>
      <c r="P346" s="47" t="n">
        <f aca="false">IF(J346="","",MAX(0,J346-1.96*O346/100))</f>
        <v>0.357576412036908</v>
      </c>
      <c r="Q346" s="47" t="n">
        <f aca="false">IF(J346="","",MIN(1,J346+1.96*O346/100))</f>
        <v>0.486734965208601</v>
      </c>
      <c r="R346" s="32" t="str">
        <f aca="false">IF(L346="","",IF(ABS(L346)&lt;=O346,"Yes","No"))</f>
        <v>Yes</v>
      </c>
      <c r="S346" s="32" t="str">
        <f aca="false">IF(L346="","",IF(ABS(L346)&lt;=1.96*O346,"Yes","No"))</f>
        <v>Yes</v>
      </c>
      <c r="T346" s="66" t="n">
        <f aca="false">IF(D346="","",ROUND(SQRT(((D346+G346)*O346/100)^2+(J346*(D346+G346)*0.08223)^2),0))</f>
        <v>16</v>
      </c>
      <c r="U346" s="32"/>
    </row>
    <row r="347" customFormat="false" ht="15" hidden="false" customHeight="false" outlineLevel="0" collapsed="false">
      <c r="A347" s="32" t="s">
        <v>444</v>
      </c>
      <c r="B347" s="32" t="s">
        <v>600</v>
      </c>
      <c r="C347" s="32" t="s">
        <v>601</v>
      </c>
      <c r="D347" s="66" t="n">
        <v>221</v>
      </c>
      <c r="E347" s="66" t="n">
        <v>243</v>
      </c>
      <c r="F347" s="75" t="n">
        <f aca="false">IF(E347="","",D347-E347)</f>
        <v>-22</v>
      </c>
      <c r="G347" s="66" t="n">
        <v>302</v>
      </c>
      <c r="H347" s="66" t="n">
        <v>318</v>
      </c>
      <c r="I347" s="75" t="n">
        <f aca="false">IF(H347="","",G347-H347)</f>
        <v>-16</v>
      </c>
      <c r="J347" s="47" t="n">
        <f aca="false">IF(OR(D347="",D347+G347=0),"",D347/(D347+G347))</f>
        <v>0.422562141491396</v>
      </c>
      <c r="K347" s="47" t="n">
        <f aca="false">IF(E347="","",E347/(E347+H347))</f>
        <v>0.433155080213904</v>
      </c>
      <c r="L347" s="76" t="n">
        <f aca="false">IF(OR(K347="",J347=""),"",(J347-K347)*100)</f>
        <v>-1.05929387225079</v>
      </c>
      <c r="M347" s="36" t="n">
        <v>1.89580583007288</v>
      </c>
      <c r="N347" s="36" t="n">
        <v>1.3257084048539</v>
      </c>
      <c r="O347" s="36" t="n">
        <f aca="false">SQRT(M347^2+N347^2)</f>
        <v>2.31334876748807</v>
      </c>
      <c r="P347" s="47" t="n">
        <f aca="false">IF(J347="","",MAX(0,J347-1.96*O347/100))</f>
        <v>0.37722050564863</v>
      </c>
      <c r="Q347" s="47" t="n">
        <f aca="false">IF(J347="","",MIN(1,J347+1.96*O347/100))</f>
        <v>0.467903777334162</v>
      </c>
      <c r="R347" s="32" t="str">
        <f aca="false">IF(L347="","",IF(ABS(L347)&lt;=O347,"Yes","No"))</f>
        <v>Yes</v>
      </c>
      <c r="S347" s="32" t="str">
        <f aca="false">IF(L347="","",IF(ABS(L347)&lt;=1.96*O347,"Yes","No"))</f>
        <v>Yes</v>
      </c>
      <c r="T347" s="66" t="n">
        <f aca="false">IF(D347="","",ROUND(SQRT(((D347+G347)*O347/100)^2+(J347*(D347+G347)*0.06778)^2),0))</f>
        <v>19</v>
      </c>
      <c r="U347" s="32"/>
    </row>
    <row r="348" customFormat="false" ht="15" hidden="false" customHeight="false" outlineLevel="0" collapsed="false">
      <c r="A348" s="32" t="s">
        <v>444</v>
      </c>
      <c r="B348" s="32" t="s">
        <v>602</v>
      </c>
      <c r="C348" s="32" t="s">
        <v>603</v>
      </c>
      <c r="D348" s="66" t="n">
        <v>241</v>
      </c>
      <c r="E348" s="66" t="n">
        <v>242</v>
      </c>
      <c r="F348" s="75" t="n">
        <f aca="false">IF(E348="","",D348-E348)</f>
        <v>-1</v>
      </c>
      <c r="G348" s="66" t="n">
        <v>521</v>
      </c>
      <c r="H348" s="66" t="n">
        <v>587</v>
      </c>
      <c r="I348" s="75" t="n">
        <f aca="false">IF(H348="","",G348-H348)</f>
        <v>-66</v>
      </c>
      <c r="J348" s="47" t="n">
        <f aca="false">IF(OR(D348="",D348+G348=0),"",D348/(D348+G348))</f>
        <v>0.316272965879265</v>
      </c>
      <c r="K348" s="47" t="n">
        <f aca="false">IF(E348="","",E348/(E348+H348))</f>
        <v>0.291917973462002</v>
      </c>
      <c r="L348" s="76" t="n">
        <f aca="false">IF(OR(K348="",J348=""),"",(J348-K348)*100)</f>
        <v>2.43549924172626</v>
      </c>
      <c r="M348" s="36" t="n">
        <v>1.89580583007288</v>
      </c>
      <c r="N348" s="36" t="n">
        <v>1.3257084048539</v>
      </c>
      <c r="O348" s="36" t="n">
        <f aca="false">SQRT(M348^2+N348^2)</f>
        <v>2.31334876748807</v>
      </c>
      <c r="P348" s="47" t="n">
        <f aca="false">IF(J348="","",MAX(0,J348-1.96*O348/100))</f>
        <v>0.270931330036499</v>
      </c>
      <c r="Q348" s="47" t="n">
        <f aca="false">IF(J348="","",MIN(1,J348+1.96*O348/100))</f>
        <v>0.361614601722031</v>
      </c>
      <c r="R348" s="32" t="str">
        <f aca="false">IF(L348="","",IF(ABS(L348)&lt;=O348,"Yes","No"))</f>
        <v>No</v>
      </c>
      <c r="S348" s="32" t="str">
        <f aca="false">IF(L348="","",IF(ABS(L348)&lt;=1.96*O348,"Yes","No"))</f>
        <v>Yes</v>
      </c>
      <c r="T348" s="66" t="n">
        <f aca="false">IF(D348="","",ROUND(SQRT(((D348+G348)*O348/100)^2+(J348*(D348+G348)*0.06778)^2),0))</f>
        <v>24</v>
      </c>
      <c r="U348" s="32"/>
    </row>
    <row r="349" customFormat="false" ht="15" hidden="false" customHeight="false" outlineLevel="0" collapsed="false">
      <c r="A349" s="32" t="s">
        <v>444</v>
      </c>
      <c r="B349" s="32" t="s">
        <v>602</v>
      </c>
      <c r="C349" s="32" t="s">
        <v>604</v>
      </c>
      <c r="D349" s="66" t="n">
        <v>181</v>
      </c>
      <c r="E349" s="66" t="n">
        <v>194</v>
      </c>
      <c r="F349" s="75" t="n">
        <f aca="false">IF(E349="","",D349-E349)</f>
        <v>-13</v>
      </c>
      <c r="G349" s="66" t="n">
        <v>349</v>
      </c>
      <c r="H349" s="66" t="n">
        <v>394</v>
      </c>
      <c r="I349" s="75" t="n">
        <f aca="false">IF(H349="","",G349-H349)</f>
        <v>-45</v>
      </c>
      <c r="J349" s="47" t="n">
        <f aca="false">IF(OR(D349="",D349+G349=0),"",D349/(D349+G349))</f>
        <v>0.341509433962264</v>
      </c>
      <c r="K349" s="47" t="n">
        <f aca="false">IF(E349="","",E349/(E349+H349))</f>
        <v>0.329931972789116</v>
      </c>
      <c r="L349" s="76" t="n">
        <f aca="false">IF(OR(K349="",J349=""),"",(J349-K349)*100)</f>
        <v>1.15774611731485</v>
      </c>
      <c r="M349" s="36" t="n">
        <v>1.89580583007288</v>
      </c>
      <c r="N349" s="36" t="n">
        <v>1.3257084048539</v>
      </c>
      <c r="O349" s="36" t="n">
        <f aca="false">SQRT(M349^2+N349^2)</f>
        <v>2.31334876748807</v>
      </c>
      <c r="P349" s="47" t="n">
        <f aca="false">IF(J349="","",MAX(0,J349-1.96*O349/100))</f>
        <v>0.296167798119498</v>
      </c>
      <c r="Q349" s="47" t="n">
        <f aca="false">IF(J349="","",MIN(1,J349+1.96*O349/100))</f>
        <v>0.38685106980503</v>
      </c>
      <c r="R349" s="32" t="str">
        <f aca="false">IF(L349="","",IF(ABS(L349)&lt;=O349,"Yes","No"))</f>
        <v>Yes</v>
      </c>
      <c r="S349" s="32" t="str">
        <f aca="false">IF(L349="","",IF(ABS(L349)&lt;=1.96*O349,"Yes","No"))</f>
        <v>Yes</v>
      </c>
      <c r="T349" s="66" t="n">
        <f aca="false">IF(D349="","",ROUND(SQRT(((D349+G349)*O349/100)^2+(J349*(D349+G349)*0.06778)^2),0))</f>
        <v>17</v>
      </c>
      <c r="U349" s="32"/>
    </row>
    <row r="350" customFormat="false" ht="15" hidden="false" customHeight="false" outlineLevel="0" collapsed="false">
      <c r="A350" s="32" t="s">
        <v>444</v>
      </c>
      <c r="B350" s="32" t="s">
        <v>602</v>
      </c>
      <c r="C350" s="32" t="s">
        <v>605</v>
      </c>
      <c r="D350" s="66" t="n">
        <v>137</v>
      </c>
      <c r="E350" s="66" t="n">
        <v>151</v>
      </c>
      <c r="F350" s="75" t="n">
        <f aca="false">IF(E350="","",D350-E350)</f>
        <v>-14</v>
      </c>
      <c r="G350" s="66" t="n">
        <v>296</v>
      </c>
      <c r="H350" s="66" t="n">
        <v>358</v>
      </c>
      <c r="I350" s="75" t="n">
        <f aca="false">IF(H350="","",G350-H350)</f>
        <v>-62</v>
      </c>
      <c r="J350" s="47" t="n">
        <f aca="false">IF(OR(D350="",D350+G350=0),"",D350/(D350+G350))</f>
        <v>0.316397228637413</v>
      </c>
      <c r="K350" s="47" t="n">
        <f aca="false">IF(E350="","",E350/(E350+H350))</f>
        <v>0.296660117878193</v>
      </c>
      <c r="L350" s="76" t="n">
        <f aca="false">IF(OR(K350="",J350=""),"",(J350-K350)*100)</f>
        <v>1.97371107592209</v>
      </c>
      <c r="M350" s="36" t="n">
        <v>3.01638965753309</v>
      </c>
      <c r="N350" s="36" t="n">
        <v>1.3257084048539</v>
      </c>
      <c r="O350" s="36" t="n">
        <f aca="false">SQRT(M350^2+N350^2)</f>
        <v>3.29486105029831</v>
      </c>
      <c r="P350" s="47" t="n">
        <f aca="false">IF(J350="","",MAX(0,J350-1.96*O350/100))</f>
        <v>0.251817952051567</v>
      </c>
      <c r="Q350" s="47" t="n">
        <f aca="false">IF(J350="","",MIN(1,J350+1.96*O350/100))</f>
        <v>0.38097650522326</v>
      </c>
      <c r="R350" s="32" t="str">
        <f aca="false">IF(L350="","",IF(ABS(L350)&lt;=O350,"Yes","No"))</f>
        <v>Yes</v>
      </c>
      <c r="S350" s="32" t="str">
        <f aca="false">IF(L350="","",IF(ABS(L350)&lt;=1.96*O350,"Yes","No"))</f>
        <v>Yes</v>
      </c>
      <c r="T350" s="66" t="n">
        <f aca="false">IF(D350="","",ROUND(SQRT(((D350+G350)*O350/100)^2+(J350*(D350+G350)*0.08223)^2),0))</f>
        <v>18</v>
      </c>
      <c r="U350" s="32"/>
    </row>
    <row r="351" customFormat="false" ht="15" hidden="false" customHeight="false" outlineLevel="0" collapsed="false">
      <c r="A351" s="32" t="s">
        <v>444</v>
      </c>
      <c r="B351" s="32" t="s">
        <v>602</v>
      </c>
      <c r="C351" s="32" t="s">
        <v>606</v>
      </c>
      <c r="D351" s="66" t="n">
        <v>150</v>
      </c>
      <c r="E351" s="66" t="n">
        <v>161</v>
      </c>
      <c r="F351" s="75" t="n">
        <f aca="false">IF(E351="","",D351-E351)</f>
        <v>-11</v>
      </c>
      <c r="G351" s="66" t="n">
        <v>304</v>
      </c>
      <c r="H351" s="66" t="n">
        <v>314</v>
      </c>
      <c r="I351" s="75" t="n">
        <f aca="false">IF(H351="","",G351-H351)</f>
        <v>-10</v>
      </c>
      <c r="J351" s="47" t="n">
        <f aca="false">IF(OR(D351="",D351+G351=0),"",D351/(D351+G351))</f>
        <v>0.330396475770925</v>
      </c>
      <c r="K351" s="47" t="n">
        <f aca="false">IF(E351="","",E351/(E351+H351))</f>
        <v>0.338947368421053</v>
      </c>
      <c r="L351" s="76" t="n">
        <f aca="false">IF(OR(K351="",J351=""),"",(J351-K351)*100)</f>
        <v>-0.855089265012748</v>
      </c>
      <c r="M351" s="36" t="n">
        <v>3.01638965753309</v>
      </c>
      <c r="N351" s="36" t="n">
        <v>1.3257084048539</v>
      </c>
      <c r="O351" s="36" t="n">
        <f aca="false">SQRT(M351^2+N351^2)</f>
        <v>3.29486105029831</v>
      </c>
      <c r="P351" s="47" t="n">
        <f aca="false">IF(J351="","",MAX(0,J351-1.96*O351/100))</f>
        <v>0.265817199185078</v>
      </c>
      <c r="Q351" s="47" t="n">
        <f aca="false">IF(J351="","",MIN(1,J351+1.96*O351/100))</f>
        <v>0.394975752356772</v>
      </c>
      <c r="R351" s="32" t="str">
        <f aca="false">IF(L351="","",IF(ABS(L351)&lt;=O351,"Yes","No"))</f>
        <v>Yes</v>
      </c>
      <c r="S351" s="32" t="str">
        <f aca="false">IF(L351="","",IF(ABS(L351)&lt;=1.96*O351,"Yes","No"))</f>
        <v>Yes</v>
      </c>
      <c r="T351" s="66" t="n">
        <f aca="false">IF(D351="","",ROUND(SQRT(((D351+G351)*O351/100)^2+(J351*(D351+G351)*0.08223)^2),0))</f>
        <v>19</v>
      </c>
      <c r="U351" s="32"/>
    </row>
    <row r="352" customFormat="false" ht="15" hidden="false" customHeight="false" outlineLevel="0" collapsed="false">
      <c r="A352" s="32" t="s">
        <v>444</v>
      </c>
      <c r="B352" s="32" t="s">
        <v>602</v>
      </c>
      <c r="C352" s="32" t="s">
        <v>607</v>
      </c>
      <c r="D352" s="66" t="n">
        <v>257</v>
      </c>
      <c r="E352" s="66" t="n">
        <v>282</v>
      </c>
      <c r="F352" s="75" t="n">
        <f aca="false">IF(E352="","",D352-E352)</f>
        <v>-25</v>
      </c>
      <c r="G352" s="66" t="n">
        <v>411</v>
      </c>
      <c r="H352" s="66" t="n">
        <v>442</v>
      </c>
      <c r="I352" s="75" t="n">
        <f aca="false">IF(H352="","",G352-H352)</f>
        <v>-31</v>
      </c>
      <c r="J352" s="47" t="n">
        <f aca="false">IF(OR(D352="",D352+G352=0),"",D352/(D352+G352))</f>
        <v>0.384730538922156</v>
      </c>
      <c r="K352" s="47" t="n">
        <f aca="false">IF(E352="","",E352/(E352+H352))</f>
        <v>0.389502762430939</v>
      </c>
      <c r="L352" s="76" t="n">
        <f aca="false">IF(OR(K352="",J352=""),"",(J352-K352)*100)</f>
        <v>-0.477222350878354</v>
      </c>
      <c r="M352" s="36" t="n">
        <v>1.89580583007288</v>
      </c>
      <c r="N352" s="36" t="n">
        <v>1.3257084048539</v>
      </c>
      <c r="O352" s="36" t="n">
        <f aca="false">SQRT(M352^2+N352^2)</f>
        <v>2.31334876748807</v>
      </c>
      <c r="P352" s="47" t="n">
        <f aca="false">IF(J352="","",MAX(0,J352-1.96*O352/100))</f>
        <v>0.33938890307939</v>
      </c>
      <c r="Q352" s="47" t="n">
        <f aca="false">IF(J352="","",MIN(1,J352+1.96*O352/100))</f>
        <v>0.430072174764922</v>
      </c>
      <c r="R352" s="32" t="str">
        <f aca="false">IF(L352="","",IF(ABS(L352)&lt;=O352,"Yes","No"))</f>
        <v>Yes</v>
      </c>
      <c r="S352" s="32" t="str">
        <f aca="false">IF(L352="","",IF(ABS(L352)&lt;=1.96*O352,"Yes","No"))</f>
        <v>Yes</v>
      </c>
      <c r="T352" s="66" t="n">
        <f aca="false">IF(D352="","",ROUND(SQRT(((D352+G352)*O352/100)^2+(J352*(D352+G352)*0.06778)^2),0))</f>
        <v>23</v>
      </c>
      <c r="U352" s="32"/>
    </row>
    <row r="353" customFormat="false" ht="15" hidden="false" customHeight="false" outlineLevel="0" collapsed="false">
      <c r="A353" s="32" t="s">
        <v>444</v>
      </c>
      <c r="B353" s="32" t="s">
        <v>608</v>
      </c>
      <c r="C353" s="32" t="s">
        <v>609</v>
      </c>
      <c r="D353" s="66" t="n">
        <v>741</v>
      </c>
      <c r="E353" s="66" t="n">
        <v>922</v>
      </c>
      <c r="F353" s="75" t="n">
        <f aca="false">IF(E353="","",D353-E353)</f>
        <v>-181</v>
      </c>
      <c r="G353" s="66" t="n">
        <v>818</v>
      </c>
      <c r="H353" s="66" t="n">
        <v>894</v>
      </c>
      <c r="I353" s="75" t="n">
        <f aca="false">IF(H353="","",G353-H353)</f>
        <v>-76</v>
      </c>
      <c r="J353" s="47" t="n">
        <f aca="false">IF(OR(D353="",D353+G353=0),"",D353/(D353+G353))</f>
        <v>0.475304682488775</v>
      </c>
      <c r="K353" s="47" t="n">
        <f aca="false">IF(E353="","",E353/(E353+H353))</f>
        <v>0.507709251101322</v>
      </c>
      <c r="L353" s="76" t="n">
        <f aca="false">IF(OR(K353="",J353=""),"",(J353-K353)*100)</f>
        <v>-3.24045686125468</v>
      </c>
      <c r="M353" s="36" t="n">
        <v>1.66017416207198</v>
      </c>
      <c r="N353" s="36" t="n">
        <v>1.3257084048539</v>
      </c>
      <c r="O353" s="36" t="n">
        <f aca="false">SQRT(M353^2+N353^2)</f>
        <v>2.12454254443437</v>
      </c>
      <c r="P353" s="47" t="n">
        <f aca="false">IF(J353="","",MAX(0,J353-1.96*O353/100))</f>
        <v>0.433663648617861</v>
      </c>
      <c r="Q353" s="47" t="n">
        <f aca="false">IF(J353="","",MIN(1,J353+1.96*O353/100))</f>
        <v>0.516945716359688</v>
      </c>
      <c r="R353" s="32" t="str">
        <f aca="false">IF(L353="","",IF(ABS(L353)&lt;=O353,"Yes","No"))</f>
        <v>No</v>
      </c>
      <c r="S353" s="32" t="str">
        <f aca="false">IF(L353="","",IF(ABS(L353)&lt;=1.96*O353,"Yes","No"))</f>
        <v>Yes</v>
      </c>
      <c r="T353" s="66" t="n">
        <f aca="false">IF(D353="","",ROUND(SQRT(((D353+G353)*O353/100)^2+(J353*(D353+G353)*0.05273)^2),0))</f>
        <v>51</v>
      </c>
      <c r="U353" s="32"/>
    </row>
    <row r="354" customFormat="false" ht="15" hidden="false" customHeight="false" outlineLevel="0" collapsed="false">
      <c r="A354" s="32" t="s">
        <v>444</v>
      </c>
      <c r="B354" s="32" t="s">
        <v>608</v>
      </c>
      <c r="C354" s="32" t="s">
        <v>610</v>
      </c>
      <c r="D354" s="66" t="n">
        <v>594</v>
      </c>
      <c r="E354" s="66" t="n">
        <v>653</v>
      </c>
      <c r="F354" s="75" t="n">
        <f aca="false">IF(E354="","",D354-E354)</f>
        <v>-59</v>
      </c>
      <c r="G354" s="66" t="n">
        <v>636</v>
      </c>
      <c r="H354" s="66" t="n">
        <v>694</v>
      </c>
      <c r="I354" s="75" t="n">
        <f aca="false">IF(H354="","",G354-H354)</f>
        <v>-58</v>
      </c>
      <c r="J354" s="47" t="n">
        <f aca="false">IF(OR(D354="",D354+G354=0),"",D354/(D354+G354))</f>
        <v>0.482926829268293</v>
      </c>
      <c r="K354" s="47" t="n">
        <f aca="false">IF(E354="","",E354/(E354+H354))</f>
        <v>0.484780994803267</v>
      </c>
      <c r="L354" s="76" t="n">
        <f aca="false">IF(OR(K354="",J354=""),"",(J354-K354)*100)</f>
        <v>-0.185416553497386</v>
      </c>
      <c r="M354" s="36" t="n">
        <v>1.66017416207198</v>
      </c>
      <c r="N354" s="36" t="n">
        <v>1.3257084048539</v>
      </c>
      <c r="O354" s="36" t="n">
        <f aca="false">SQRT(M354^2+N354^2)</f>
        <v>2.12454254443437</v>
      </c>
      <c r="P354" s="47" t="n">
        <f aca="false">IF(J354="","",MAX(0,J354-1.96*O354/100))</f>
        <v>0.441285795397379</v>
      </c>
      <c r="Q354" s="47" t="n">
        <f aca="false">IF(J354="","",MIN(1,J354+1.96*O354/100))</f>
        <v>0.524567863139206</v>
      </c>
      <c r="R354" s="32" t="str">
        <f aca="false">IF(L354="","",IF(ABS(L354)&lt;=O354,"Yes","No"))</f>
        <v>Yes</v>
      </c>
      <c r="S354" s="32" t="str">
        <f aca="false">IF(L354="","",IF(ABS(L354)&lt;=1.96*O354,"Yes","No"))</f>
        <v>Yes</v>
      </c>
      <c r="T354" s="66" t="n">
        <f aca="false">IF(D354="","",ROUND(SQRT(((D354+G354)*O354/100)^2+(J354*(D354+G354)*0.05273)^2),0))</f>
        <v>41</v>
      </c>
      <c r="U354" s="32"/>
    </row>
    <row r="355" customFormat="false" ht="15" hidden="false" customHeight="false" outlineLevel="0" collapsed="false">
      <c r="A355" s="32" t="s">
        <v>444</v>
      </c>
      <c r="B355" s="32" t="s">
        <v>611</v>
      </c>
      <c r="C355" s="32" t="s">
        <v>612</v>
      </c>
      <c r="D355" s="66" t="n">
        <v>273</v>
      </c>
      <c r="E355" s="66" t="n">
        <v>305</v>
      </c>
      <c r="F355" s="75" t="n">
        <f aca="false">IF(E355="","",D355-E355)</f>
        <v>-32</v>
      </c>
      <c r="G355" s="66" t="n">
        <v>393</v>
      </c>
      <c r="H355" s="66" t="n">
        <v>419</v>
      </c>
      <c r="I355" s="75" t="n">
        <f aca="false">IF(H355="","",G355-H355)</f>
        <v>-26</v>
      </c>
      <c r="J355" s="47" t="n">
        <f aca="false">IF(OR(D355="",D355+G355=0),"",D355/(D355+G355))</f>
        <v>0.40990990990991</v>
      </c>
      <c r="K355" s="47" t="n">
        <f aca="false">IF(E355="","",E355/(E355+H355))</f>
        <v>0.421270718232044</v>
      </c>
      <c r="L355" s="76" t="n">
        <f aca="false">IF(OR(K355="",J355=""),"",(J355-K355)*100)</f>
        <v>-1.13608083221343</v>
      </c>
      <c r="M355" s="36" t="n">
        <v>1.89580583007288</v>
      </c>
      <c r="N355" s="36" t="n">
        <v>1.3257084048539</v>
      </c>
      <c r="O355" s="36" t="n">
        <f aca="false">SQRT(M355^2+N355^2)</f>
        <v>2.31334876748807</v>
      </c>
      <c r="P355" s="47" t="n">
        <f aca="false">IF(J355="","",MAX(0,J355-1.96*O355/100))</f>
        <v>0.364568274067144</v>
      </c>
      <c r="Q355" s="47" t="n">
        <f aca="false">IF(J355="","",MIN(1,J355+1.96*O355/100))</f>
        <v>0.455251545752676</v>
      </c>
      <c r="R355" s="32" t="str">
        <f aca="false">IF(L355="","",IF(ABS(L355)&lt;=O355,"Yes","No"))</f>
        <v>Yes</v>
      </c>
      <c r="S355" s="32" t="str">
        <f aca="false">IF(L355="","",IF(ABS(L355)&lt;=1.96*O355,"Yes","No"))</f>
        <v>Yes</v>
      </c>
      <c r="T355" s="66" t="n">
        <f aca="false">IF(D355="","",ROUND(SQRT(((D355+G355)*O355/100)^2+(J355*(D355+G355)*0.06778)^2),0))</f>
        <v>24</v>
      </c>
      <c r="U355" s="32"/>
    </row>
    <row r="356" customFormat="false" ht="15" hidden="false" customHeight="false" outlineLevel="0" collapsed="false">
      <c r="A356" s="32" t="s">
        <v>444</v>
      </c>
      <c r="B356" s="32" t="s">
        <v>419</v>
      </c>
      <c r="C356" s="32" t="s">
        <v>613</v>
      </c>
      <c r="D356" s="66" t="n">
        <v>542</v>
      </c>
      <c r="E356" s="66" t="n">
        <v>628</v>
      </c>
      <c r="F356" s="75" t="n">
        <f aca="false">IF(E356="","",D356-E356)</f>
        <v>-86</v>
      </c>
      <c r="G356" s="66" t="n">
        <v>1000</v>
      </c>
      <c r="H356" s="66" t="n">
        <v>1170</v>
      </c>
      <c r="I356" s="75" t="n">
        <f aca="false">IF(H356="","",G356-H356)</f>
        <v>-170</v>
      </c>
      <c r="J356" s="47" t="n">
        <f aca="false">IF(OR(D356="",D356+G356=0),"",D356/(D356+G356))</f>
        <v>0.351491569390402</v>
      </c>
      <c r="K356" s="47" t="n">
        <f aca="false">IF(E356="","",E356/(E356+H356))</f>
        <v>0.349276974416018</v>
      </c>
      <c r="L356" s="76" t="n">
        <f aca="false">IF(OR(K356="",J356=""),"",(J356-K356)*100)</f>
        <v>0.221459497438425</v>
      </c>
      <c r="M356" s="36" t="n">
        <v>1.66017416207198</v>
      </c>
      <c r="N356" s="36" t="n">
        <v>1.3257084048539</v>
      </c>
      <c r="O356" s="36" t="n">
        <f aca="false">SQRT(M356^2+N356^2)</f>
        <v>2.12454254443437</v>
      </c>
      <c r="P356" s="47" t="n">
        <f aca="false">IF(J356="","",MAX(0,J356-1.96*O356/100))</f>
        <v>0.309850535519488</v>
      </c>
      <c r="Q356" s="47" t="n">
        <f aca="false">IF(J356="","",MIN(1,J356+1.96*O356/100))</f>
        <v>0.393132603261316</v>
      </c>
      <c r="R356" s="32" t="str">
        <f aca="false">IF(L356="","",IF(ABS(L356)&lt;=O356,"Yes","No"))</f>
        <v>Yes</v>
      </c>
      <c r="S356" s="32" t="str">
        <f aca="false">IF(L356="","",IF(ABS(L356)&lt;=1.96*O356,"Yes","No"))</f>
        <v>Yes</v>
      </c>
      <c r="T356" s="66" t="n">
        <f aca="false">IF(D356="","",ROUND(SQRT(((D356+G356)*O356/100)^2+(J356*(D356+G356)*0.05273)^2),0))</f>
        <v>43</v>
      </c>
      <c r="U356" s="32"/>
    </row>
    <row r="357" customFormat="false" ht="15" hidden="false" customHeight="false" outlineLevel="0" collapsed="false">
      <c r="A357" s="32" t="s">
        <v>444</v>
      </c>
      <c r="B357" s="32" t="s">
        <v>419</v>
      </c>
      <c r="C357" s="32" t="s">
        <v>614</v>
      </c>
      <c r="D357" s="66" t="n">
        <v>203</v>
      </c>
      <c r="E357" s="66"/>
      <c r="F357" s="75" t="str">
        <f aca="false">IF(E357="","",D357-E357)</f>
        <v/>
      </c>
      <c r="G357" s="66" t="n">
        <v>385</v>
      </c>
      <c r="H357" s="66"/>
      <c r="I357" s="75" t="str">
        <f aca="false">IF(H357="","",G357-H357)</f>
        <v/>
      </c>
      <c r="J357" s="47" t="n">
        <f aca="false">IF(OR(D357="",D357+G357=0),"",D357/(D357+G357))</f>
        <v>0.345238095238095</v>
      </c>
      <c r="K357" s="47" t="str">
        <f aca="false">IF(E357="","",E357/(E357+H357))</f>
        <v/>
      </c>
      <c r="L357" s="76" t="str">
        <f aca="false">IF(OR(K357="",J357=""),"",(J357-K357)*100)</f>
        <v/>
      </c>
      <c r="M357" s="36" t="n">
        <v>1.89580583007288</v>
      </c>
      <c r="N357" s="36" t="n">
        <v>1.3257084048539</v>
      </c>
      <c r="O357" s="36" t="n">
        <f aca="false">SQRT(M357^2+N357^2)</f>
        <v>2.31334876748807</v>
      </c>
      <c r="P357" s="47" t="n">
        <f aca="false">IF(J357="","",MAX(0,J357-1.96*O357/100))</f>
        <v>0.299896459395329</v>
      </c>
      <c r="Q357" s="47" t="n">
        <f aca="false">IF(J357="","",MIN(1,J357+1.96*O357/100))</f>
        <v>0.390579731080861</v>
      </c>
      <c r="R357" s="32" t="str">
        <f aca="false">IF(L357="","",IF(ABS(L357)&lt;=O357,"Yes","No"))</f>
        <v/>
      </c>
      <c r="S357" s="32" t="str">
        <f aca="false">IF(L357="","",IF(ABS(L357)&lt;=1.96*O357,"Yes","No"))</f>
        <v/>
      </c>
      <c r="T357" s="66" t="n">
        <f aca="false">IF(D357="","",ROUND(SQRT(((D357+G357)*O357/100)^2+(J357*(D357+G357)*0.06778)^2),0))</f>
        <v>19</v>
      </c>
      <c r="U357" s="32" t="s">
        <v>801</v>
      </c>
    </row>
    <row r="358" customFormat="false" ht="15" hidden="false" customHeight="false" outlineLevel="0" collapsed="false">
      <c r="A358" s="32" t="s">
        <v>444</v>
      </c>
      <c r="B358" s="32" t="s">
        <v>616</v>
      </c>
      <c r="C358" s="32" t="s">
        <v>616</v>
      </c>
      <c r="D358" s="66" t="n">
        <v>168</v>
      </c>
      <c r="E358" s="66" t="n">
        <v>199</v>
      </c>
      <c r="F358" s="75" t="n">
        <f aca="false">IF(E358="","",D358-E358)</f>
        <v>-31</v>
      </c>
      <c r="G358" s="66" t="n">
        <v>200</v>
      </c>
      <c r="H358" s="66" t="n">
        <v>215</v>
      </c>
      <c r="I358" s="75" t="n">
        <f aca="false">IF(H358="","",G358-H358)</f>
        <v>-15</v>
      </c>
      <c r="J358" s="47" t="n">
        <f aca="false">IF(OR(D358="",D358+G358=0),"",D358/(D358+G358))</f>
        <v>0.456521739130435</v>
      </c>
      <c r="K358" s="47" t="n">
        <f aca="false">IF(E358="","",E358/(E358+H358))</f>
        <v>0.480676328502416</v>
      </c>
      <c r="L358" s="76" t="n">
        <f aca="false">IF(OR(K358="",J358=""),"",(J358-K358)*100)</f>
        <v>-2.41545893719807</v>
      </c>
      <c r="M358" s="36" t="n">
        <v>3.01638965753309</v>
      </c>
      <c r="N358" s="36" t="n">
        <v>1.3257084048539</v>
      </c>
      <c r="O358" s="36" t="n">
        <f aca="false">SQRT(M358^2+N358^2)</f>
        <v>3.29486105029831</v>
      </c>
      <c r="P358" s="47" t="n">
        <f aca="false">IF(J358="","",MAX(0,J358-1.96*O358/100))</f>
        <v>0.391942462544588</v>
      </c>
      <c r="Q358" s="47" t="n">
        <f aca="false">IF(J358="","",MIN(1,J358+1.96*O358/100))</f>
        <v>0.521101015716282</v>
      </c>
      <c r="R358" s="32" t="str">
        <f aca="false">IF(L358="","",IF(ABS(L358)&lt;=O358,"Yes","No"))</f>
        <v>Yes</v>
      </c>
      <c r="S358" s="32" t="str">
        <f aca="false">IF(L358="","",IF(ABS(L358)&lt;=1.96*O358,"Yes","No"))</f>
        <v>Yes</v>
      </c>
      <c r="T358" s="66" t="n">
        <f aca="false">IF(D358="","",ROUND(SQRT(((D358+G358)*O358/100)^2+(J358*(D358+G358)*0.08223)^2),0))</f>
        <v>18</v>
      </c>
      <c r="U358" s="32"/>
    </row>
    <row r="359" customFormat="false" ht="15" hidden="false" customHeight="false" outlineLevel="0" collapsed="false">
      <c r="A359" s="32" t="s">
        <v>444</v>
      </c>
      <c r="B359" s="32" t="s">
        <v>617</v>
      </c>
      <c r="C359" s="32" t="s">
        <v>618</v>
      </c>
      <c r="D359" s="66" t="n">
        <v>378</v>
      </c>
      <c r="E359" s="66" t="n">
        <v>427</v>
      </c>
      <c r="F359" s="75" t="n">
        <f aca="false">IF(E359="","",D359-E359)</f>
        <v>-49</v>
      </c>
      <c r="G359" s="66" t="n">
        <v>500</v>
      </c>
      <c r="H359" s="66" t="n">
        <v>553</v>
      </c>
      <c r="I359" s="75" t="n">
        <f aca="false">IF(H359="","",G359-H359)</f>
        <v>-53</v>
      </c>
      <c r="J359" s="47" t="n">
        <f aca="false">IF(OR(D359="",D359+G359=0),"",D359/(D359+G359))</f>
        <v>0.430523917995444</v>
      </c>
      <c r="K359" s="47" t="n">
        <f aca="false">IF(E359="","",E359/(E359+H359))</f>
        <v>0.435714285714286</v>
      </c>
      <c r="L359" s="76" t="n">
        <f aca="false">IF(OR(K359="",J359=""),"",(J359-K359)*100)</f>
        <v>-0.519036771884152</v>
      </c>
      <c r="M359" s="36" t="n">
        <v>1.66017416207198</v>
      </c>
      <c r="N359" s="36" t="n">
        <v>1.3257084048539</v>
      </c>
      <c r="O359" s="36" t="n">
        <f aca="false">SQRT(M359^2+N359^2)</f>
        <v>2.12454254443437</v>
      </c>
      <c r="P359" s="47" t="n">
        <f aca="false">IF(J359="","",MAX(0,J359-1.96*O359/100))</f>
        <v>0.388882884124531</v>
      </c>
      <c r="Q359" s="47" t="n">
        <f aca="false">IF(J359="","",MIN(1,J359+1.96*O359/100))</f>
        <v>0.472164951866358</v>
      </c>
      <c r="R359" s="32" t="str">
        <f aca="false">IF(L359="","",IF(ABS(L359)&lt;=O359,"Yes","No"))</f>
        <v>Yes</v>
      </c>
      <c r="S359" s="32" t="str">
        <f aca="false">IF(L359="","",IF(ABS(L359)&lt;=1.96*O359,"Yes","No"))</f>
        <v>Yes</v>
      </c>
      <c r="T359" s="66" t="n">
        <f aca="false">IF(D359="","",ROUND(SQRT(((D359+G359)*O359/100)^2+(J359*(D359+G359)*0.05273)^2),0))</f>
        <v>27</v>
      </c>
      <c r="U359" s="32"/>
    </row>
    <row r="360" customFormat="false" ht="15" hidden="false" customHeight="false" outlineLevel="0" collapsed="false">
      <c r="A360" s="32" t="s">
        <v>444</v>
      </c>
      <c r="B360" s="32" t="s">
        <v>617</v>
      </c>
      <c r="C360" s="32" t="s">
        <v>619</v>
      </c>
      <c r="D360" s="66" t="n">
        <v>289</v>
      </c>
      <c r="E360" s="66" t="n">
        <v>338</v>
      </c>
      <c r="F360" s="75" t="n">
        <f aca="false">IF(E360="","",D360-E360)</f>
        <v>-49</v>
      </c>
      <c r="G360" s="66" t="n">
        <v>442</v>
      </c>
      <c r="H360" s="66" t="n">
        <v>507</v>
      </c>
      <c r="I360" s="75" t="n">
        <f aca="false">IF(H360="","",G360-H360)</f>
        <v>-65</v>
      </c>
      <c r="J360" s="47" t="n">
        <f aca="false">IF(OR(D360="",D360+G360=0),"",D360/(D360+G360))</f>
        <v>0.395348837209302</v>
      </c>
      <c r="K360" s="47" t="n">
        <f aca="false">IF(E360="","",E360/(E360+H360))</f>
        <v>0.4</v>
      </c>
      <c r="L360" s="76" t="n">
        <f aca="false">IF(OR(K360="",J360=""),"",(J360-K360)*100)</f>
        <v>-0.465116279069772</v>
      </c>
      <c r="M360" s="36" t="n">
        <v>1.89580583007288</v>
      </c>
      <c r="N360" s="36" t="n">
        <v>1.3257084048539</v>
      </c>
      <c r="O360" s="36" t="n">
        <f aca="false">SQRT(M360^2+N360^2)</f>
        <v>2.31334876748807</v>
      </c>
      <c r="P360" s="47" t="n">
        <f aca="false">IF(J360="","",MAX(0,J360-1.96*O360/100))</f>
        <v>0.350007201366536</v>
      </c>
      <c r="Q360" s="47" t="n">
        <f aca="false">IF(J360="","",MIN(1,J360+1.96*O360/100))</f>
        <v>0.440690473052069</v>
      </c>
      <c r="R360" s="32" t="str">
        <f aca="false">IF(L360="","",IF(ABS(L360)&lt;=O360,"Yes","No"))</f>
        <v>Yes</v>
      </c>
      <c r="S360" s="32" t="str">
        <f aca="false">IF(L360="","",IF(ABS(L360)&lt;=1.96*O360,"Yes","No"))</f>
        <v>Yes</v>
      </c>
      <c r="T360" s="66" t="n">
        <f aca="false">IF(D360="","",ROUND(SQRT(((D360+G360)*O360/100)^2+(J360*(D360+G360)*0.06778)^2),0))</f>
        <v>26</v>
      </c>
      <c r="U360" s="32"/>
    </row>
    <row r="361" customFormat="false" ht="15" hidden="false" customHeight="false" outlineLevel="0" collapsed="false">
      <c r="A361" s="32" t="s">
        <v>444</v>
      </c>
      <c r="B361" s="32" t="s">
        <v>617</v>
      </c>
      <c r="C361" s="32" t="s">
        <v>620</v>
      </c>
      <c r="D361" s="66" t="n">
        <v>425</v>
      </c>
      <c r="E361" s="66" t="n">
        <v>444</v>
      </c>
      <c r="F361" s="75" t="n">
        <f aca="false">IF(E361="","",D361-E361)</f>
        <v>-19</v>
      </c>
      <c r="G361" s="66" t="n">
        <v>465</v>
      </c>
      <c r="H361" s="66" t="n">
        <v>467</v>
      </c>
      <c r="I361" s="75" t="n">
        <f aca="false">IF(H361="","",G361-H361)</f>
        <v>-2</v>
      </c>
      <c r="J361" s="47" t="n">
        <f aca="false">IF(OR(D361="",D361+G361=0),"",D361/(D361+G361))</f>
        <v>0.47752808988764</v>
      </c>
      <c r="K361" s="47" t="n">
        <f aca="false">IF(E361="","",E361/(E361+H361))</f>
        <v>0.487376509330406</v>
      </c>
      <c r="L361" s="76" t="n">
        <f aca="false">IF(OR(K361="",J361=""),"",(J361-K361)*100)</f>
        <v>-0.984841944276571</v>
      </c>
      <c r="M361" s="36" t="n">
        <v>1.66017416207198</v>
      </c>
      <c r="N361" s="36" t="n">
        <v>1.3257084048539</v>
      </c>
      <c r="O361" s="36" t="n">
        <f aca="false">SQRT(M361^2+N361^2)</f>
        <v>2.12454254443437</v>
      </c>
      <c r="P361" s="47" t="n">
        <f aca="false">IF(J361="","",MAX(0,J361-1.96*O361/100))</f>
        <v>0.435887056016727</v>
      </c>
      <c r="Q361" s="47" t="n">
        <f aca="false">IF(J361="","",MIN(1,J361+1.96*O361/100))</f>
        <v>0.519169123758554</v>
      </c>
      <c r="R361" s="32" t="str">
        <f aca="false">IF(L361="","",IF(ABS(L361)&lt;=O361,"Yes","No"))</f>
        <v>Yes</v>
      </c>
      <c r="S361" s="32" t="str">
        <f aca="false">IF(L361="","",IF(ABS(L361)&lt;=1.96*O361,"Yes","No"))</f>
        <v>Yes</v>
      </c>
      <c r="T361" s="66" t="n">
        <f aca="false">IF(D361="","",ROUND(SQRT(((D361+G361)*O361/100)^2+(J361*(D361+G361)*0.05273)^2),0))</f>
        <v>29</v>
      </c>
      <c r="U361" s="32"/>
    </row>
    <row r="362" customFormat="false" ht="15" hidden="false" customHeight="false" outlineLevel="0" collapsed="false">
      <c r="A362" s="32" t="s">
        <v>444</v>
      </c>
      <c r="B362" s="32" t="s">
        <v>617</v>
      </c>
      <c r="C362" s="32" t="s">
        <v>621</v>
      </c>
      <c r="D362" s="66" t="n">
        <v>250</v>
      </c>
      <c r="E362" s="66" t="n">
        <v>247</v>
      </c>
      <c r="F362" s="75" t="n">
        <f aca="false">IF(E362="","",D362-E362)</f>
        <v>3</v>
      </c>
      <c r="G362" s="66" t="n">
        <v>297</v>
      </c>
      <c r="H362" s="66" t="n">
        <v>333</v>
      </c>
      <c r="I362" s="75" t="n">
        <f aca="false">IF(H362="","",G362-H362)</f>
        <v>-36</v>
      </c>
      <c r="J362" s="47" t="n">
        <f aca="false">IF(OR(D362="",D362+G362=0),"",D362/(D362+G362))</f>
        <v>0.457038391224863</v>
      </c>
      <c r="K362" s="47" t="n">
        <f aca="false">IF(E362="","",E362/(E362+H362))</f>
        <v>0.425862068965517</v>
      </c>
      <c r="L362" s="76" t="n">
        <f aca="false">IF(OR(K362="",J362=""),"",(J362-K362)*100)</f>
        <v>3.11763222593456</v>
      </c>
      <c r="M362" s="36" t="n">
        <v>1.89580583007288</v>
      </c>
      <c r="N362" s="36" t="n">
        <v>1.3257084048539</v>
      </c>
      <c r="O362" s="36" t="n">
        <f aca="false">SQRT(M362^2+N362^2)</f>
        <v>2.31334876748807</v>
      </c>
      <c r="P362" s="47" t="n">
        <f aca="false">IF(J362="","",MAX(0,J362-1.96*O362/100))</f>
        <v>0.411696755382097</v>
      </c>
      <c r="Q362" s="47" t="n">
        <f aca="false">IF(J362="","",MIN(1,J362+1.96*O362/100))</f>
        <v>0.502380027067629</v>
      </c>
      <c r="R362" s="32" t="str">
        <f aca="false">IF(L362="","",IF(ABS(L362)&lt;=O362,"Yes","No"))</f>
        <v>No</v>
      </c>
      <c r="S362" s="32" t="str">
        <f aca="false">IF(L362="","",IF(ABS(L362)&lt;=1.96*O362,"Yes","No"))</f>
        <v>Yes</v>
      </c>
      <c r="T362" s="66" t="n">
        <f aca="false">IF(D362="","",ROUND(SQRT(((D362+G362)*O362/100)^2+(J362*(D362+G362)*0.06778)^2),0))</f>
        <v>21</v>
      </c>
      <c r="U362" s="32"/>
    </row>
    <row r="363" customFormat="false" ht="15" hidden="false" customHeight="false" outlineLevel="0" collapsed="false">
      <c r="A363" s="32" t="s">
        <v>444</v>
      </c>
      <c r="B363" s="32" t="s">
        <v>622</v>
      </c>
      <c r="C363" s="32" t="s">
        <v>623</v>
      </c>
      <c r="D363" s="66" t="n">
        <v>410</v>
      </c>
      <c r="E363" s="66" t="n">
        <v>457</v>
      </c>
      <c r="F363" s="75" t="n">
        <f aca="false">IF(E363="","",D363-E363)</f>
        <v>-47</v>
      </c>
      <c r="G363" s="66" t="n">
        <v>263</v>
      </c>
      <c r="H363" s="66" t="n">
        <v>286</v>
      </c>
      <c r="I363" s="75" t="n">
        <f aca="false">IF(H363="","",G363-H363)</f>
        <v>-23</v>
      </c>
      <c r="J363" s="47" t="n">
        <f aca="false">IF(OR(D363="",D363+G363=0),"",D363/(D363+G363))</f>
        <v>0.609212481426449</v>
      </c>
      <c r="K363" s="47" t="n">
        <f aca="false">IF(E363="","",E363/(E363+H363))</f>
        <v>0.61507402422611</v>
      </c>
      <c r="L363" s="76" t="n">
        <f aca="false">IF(OR(K363="",J363=""),"",(J363-K363)*100)</f>
        <v>-0.586154279966167</v>
      </c>
      <c r="M363" s="36" t="n">
        <v>1.89580583007288</v>
      </c>
      <c r="N363" s="36" t="n">
        <v>1.3257084048539</v>
      </c>
      <c r="O363" s="36" t="n">
        <f aca="false">SQRT(M363^2+N363^2)</f>
        <v>2.31334876748807</v>
      </c>
      <c r="P363" s="47" t="n">
        <f aca="false">IF(J363="","",MAX(0,J363-1.96*O363/100))</f>
        <v>0.563870845583683</v>
      </c>
      <c r="Q363" s="47" t="n">
        <f aca="false">IF(J363="","",MIN(1,J363+1.96*O363/100))</f>
        <v>0.654554117269215</v>
      </c>
      <c r="R363" s="32" t="str">
        <f aca="false">IF(L363="","",IF(ABS(L363)&lt;=O363,"Yes","No"))</f>
        <v>Yes</v>
      </c>
      <c r="S363" s="32" t="str">
        <f aca="false">IF(L363="","",IF(ABS(L363)&lt;=1.96*O363,"Yes","No"))</f>
        <v>Yes</v>
      </c>
      <c r="T363" s="66" t="n">
        <f aca="false">IF(D363="","",ROUND(SQRT(((D363+G363)*O363/100)^2+(J363*(D363+G363)*0.06778)^2),0))</f>
        <v>32</v>
      </c>
      <c r="U363" s="32"/>
    </row>
    <row r="364" customFormat="false" ht="15" hidden="false" customHeight="false" outlineLevel="0" collapsed="false">
      <c r="A364" s="32" t="s">
        <v>444</v>
      </c>
      <c r="B364" s="32" t="s">
        <v>622</v>
      </c>
      <c r="C364" s="32" t="s">
        <v>624</v>
      </c>
      <c r="D364" s="66" t="n">
        <v>332</v>
      </c>
      <c r="E364" s="66" t="n">
        <v>353</v>
      </c>
      <c r="F364" s="75" t="n">
        <f aca="false">IF(E364="","",D364-E364)</f>
        <v>-21</v>
      </c>
      <c r="G364" s="66" t="n">
        <v>226</v>
      </c>
      <c r="H364" s="66" t="n">
        <v>251</v>
      </c>
      <c r="I364" s="75" t="n">
        <f aca="false">IF(H364="","",G364-H364)</f>
        <v>-25</v>
      </c>
      <c r="J364" s="47" t="n">
        <f aca="false">IF(OR(D364="",D364+G364=0),"",D364/(D364+G364))</f>
        <v>0.594982078853047</v>
      </c>
      <c r="K364" s="47" t="n">
        <f aca="false">IF(E364="","",E364/(E364+H364))</f>
        <v>0.584437086092715</v>
      </c>
      <c r="L364" s="76" t="n">
        <f aca="false">IF(OR(K364="",J364=""),"",(J364-K364)*100)</f>
        <v>1.05449927603313</v>
      </c>
      <c r="M364" s="36" t="n">
        <v>1.89580583007288</v>
      </c>
      <c r="N364" s="36" t="n">
        <v>1.3257084048539</v>
      </c>
      <c r="O364" s="36" t="n">
        <f aca="false">SQRT(M364^2+N364^2)</f>
        <v>2.31334876748807</v>
      </c>
      <c r="P364" s="47" t="n">
        <f aca="false">IF(J364="","",MAX(0,J364-1.96*O364/100))</f>
        <v>0.54964044301028</v>
      </c>
      <c r="Q364" s="47" t="n">
        <f aca="false">IF(J364="","",MIN(1,J364+1.96*O364/100))</f>
        <v>0.640323714695813</v>
      </c>
      <c r="R364" s="32" t="str">
        <f aca="false">IF(L364="","",IF(ABS(L364)&lt;=O364,"Yes","No"))</f>
        <v>Yes</v>
      </c>
      <c r="S364" s="32" t="str">
        <f aca="false">IF(L364="","",IF(ABS(L364)&lt;=1.96*O364,"Yes","No"))</f>
        <v>Yes</v>
      </c>
      <c r="T364" s="66" t="n">
        <f aca="false">IF(D364="","",ROUND(SQRT(((D364+G364)*O364/100)^2+(J364*(D364+G364)*0.06778)^2),0))</f>
        <v>26</v>
      </c>
      <c r="U364" s="32"/>
    </row>
    <row r="365" customFormat="false" ht="15" hidden="false" customHeight="false" outlineLevel="0" collapsed="false">
      <c r="A365" s="32" t="s">
        <v>444</v>
      </c>
      <c r="B365" s="32" t="s">
        <v>622</v>
      </c>
      <c r="C365" s="32" t="s">
        <v>625</v>
      </c>
      <c r="D365" s="66" t="n">
        <v>483</v>
      </c>
      <c r="E365" s="66" t="n">
        <v>530</v>
      </c>
      <c r="F365" s="75" t="n">
        <f aca="false">IF(E365="","",D365-E365)</f>
        <v>-47</v>
      </c>
      <c r="G365" s="66" t="n">
        <v>413</v>
      </c>
      <c r="H365" s="66" t="n">
        <v>416</v>
      </c>
      <c r="I365" s="75" t="n">
        <f aca="false">IF(H365="","",G365-H365)</f>
        <v>-3</v>
      </c>
      <c r="J365" s="47" t="n">
        <f aca="false">IF(OR(D365="",D365+G365=0),"",D365/(D365+G365))</f>
        <v>0.5390625</v>
      </c>
      <c r="K365" s="47" t="n">
        <f aca="false">IF(E365="","",E365/(E365+H365))</f>
        <v>0.560253699788584</v>
      </c>
      <c r="L365" s="76" t="n">
        <f aca="false">IF(OR(K365="",J365=""),"",(J365-K365)*100)</f>
        <v>-2.11911997885835</v>
      </c>
      <c r="M365" s="36" t="n">
        <v>1.66017416207198</v>
      </c>
      <c r="N365" s="36" t="n">
        <v>1.3257084048539</v>
      </c>
      <c r="O365" s="36" t="n">
        <f aca="false">SQRT(M365^2+N365^2)</f>
        <v>2.12454254443437</v>
      </c>
      <c r="P365" s="47" t="n">
        <f aca="false">IF(J365="","",MAX(0,J365-1.96*O365/100))</f>
        <v>0.497421466129086</v>
      </c>
      <c r="Q365" s="47" t="n">
        <f aca="false">IF(J365="","",MIN(1,J365+1.96*O365/100))</f>
        <v>0.580703533870914</v>
      </c>
      <c r="R365" s="32" t="str">
        <f aca="false">IF(L365="","",IF(ABS(L365)&lt;=O365,"Yes","No"))</f>
        <v>Yes</v>
      </c>
      <c r="S365" s="32" t="str">
        <f aca="false">IF(L365="","",IF(ABS(L365)&lt;=1.96*O365,"Yes","No"))</f>
        <v>Yes</v>
      </c>
      <c r="T365" s="66" t="n">
        <f aca="false">IF(D365="","",ROUND(SQRT(((D365+G365)*O365/100)^2+(J365*(D365+G365)*0.05273)^2),0))</f>
        <v>32</v>
      </c>
      <c r="U365" s="32"/>
    </row>
    <row r="366" customFormat="false" ht="15" hidden="false" customHeight="false" outlineLevel="0" collapsed="false">
      <c r="A366" s="32" t="s">
        <v>444</v>
      </c>
      <c r="B366" s="32" t="s">
        <v>626</v>
      </c>
      <c r="C366" s="32" t="s">
        <v>626</v>
      </c>
      <c r="D366" s="66" t="n">
        <v>407</v>
      </c>
      <c r="E366" s="66" t="n">
        <v>494</v>
      </c>
      <c r="F366" s="75" t="n">
        <f aca="false">IF(E366="","",D366-E366)</f>
        <v>-87</v>
      </c>
      <c r="G366" s="66" t="n">
        <v>560</v>
      </c>
      <c r="H366" s="66" t="n">
        <v>601</v>
      </c>
      <c r="I366" s="75" t="n">
        <f aca="false">IF(H366="","",G366-H366)</f>
        <v>-41</v>
      </c>
      <c r="J366" s="47" t="n">
        <f aca="false">IF(OR(D366="",D366+G366=0),"",D366/(D366+G366))</f>
        <v>0.420889348500517</v>
      </c>
      <c r="K366" s="47" t="n">
        <f aca="false">IF(E366="","",E366/(E366+H366))</f>
        <v>0.451141552511416</v>
      </c>
      <c r="L366" s="76" t="n">
        <f aca="false">IF(OR(K366="",J366=""),"",(J366-K366)*100)</f>
        <v>-3.02522040108985</v>
      </c>
      <c r="M366" s="36" t="n">
        <v>1.66017416207198</v>
      </c>
      <c r="N366" s="36" t="n">
        <v>1.3257084048539</v>
      </c>
      <c r="O366" s="36" t="n">
        <f aca="false">SQRT(M366^2+N366^2)</f>
        <v>2.12454254443437</v>
      </c>
      <c r="P366" s="47" t="n">
        <f aca="false">IF(J366="","",MAX(0,J366-1.96*O366/100))</f>
        <v>0.379248314629603</v>
      </c>
      <c r="Q366" s="47" t="n">
        <f aca="false">IF(J366="","",MIN(1,J366+1.96*O366/100))</f>
        <v>0.462530382371431</v>
      </c>
      <c r="R366" s="32" t="str">
        <f aca="false">IF(L366="","",IF(ABS(L366)&lt;=O366,"Yes","No"))</f>
        <v>No</v>
      </c>
      <c r="S366" s="32" t="str">
        <f aca="false">IF(L366="","",IF(ABS(L366)&lt;=1.96*O366,"Yes","No"))</f>
        <v>Yes</v>
      </c>
      <c r="T366" s="66" t="n">
        <f aca="false">IF(D366="","",ROUND(SQRT(((D366+G366)*O366/100)^2+(J366*(D366+G366)*0.05273)^2),0))</f>
        <v>30</v>
      </c>
      <c r="U366" s="32"/>
    </row>
    <row r="368" customFormat="false" ht="15" hidden="false" customHeight="false" outlineLevel="0" collapsed="false">
      <c r="A368" s="20" t="s">
        <v>763</v>
      </c>
      <c r="B368" s="44"/>
      <c r="C368" s="44"/>
      <c r="D368" s="77" t="n">
        <f aca="false">SUMIF(E2:E366,"&lt;&gt;",D2:D366)</f>
        <v>138954</v>
      </c>
      <c r="E368" s="77" t="n">
        <f aca="false">SUM(E2:E366)</f>
        <v>148272</v>
      </c>
      <c r="F368" s="78" t="n">
        <f aca="false">D368-E368</f>
        <v>-9318</v>
      </c>
      <c r="G368" s="77" t="n">
        <f aca="false">SUMIF(H2:H366,"&lt;&gt;",G2:G366)</f>
        <v>134599</v>
      </c>
      <c r="H368" s="77" t="n">
        <f aca="false">SUM(H2:H366)</f>
        <v>143744</v>
      </c>
      <c r="I368" s="78" t="n">
        <f aca="false">G368-H368</f>
        <v>-9145</v>
      </c>
      <c r="J368" s="46" t="n">
        <f aca="false">D368/(D368+G368)</f>
        <v>0.507960066239449</v>
      </c>
      <c r="K368" s="46" t="n">
        <f aca="false">E368/(E368+H368)</f>
        <v>0.507752999835626</v>
      </c>
      <c r="L368" s="79" t="n">
        <f aca="false">(J368-K368)*100</f>
        <v>0.0207066403823508</v>
      </c>
      <c r="M368" s="45" t="n">
        <v>0</v>
      </c>
      <c r="N368" s="45" t="n">
        <v>1.3257084048539</v>
      </c>
      <c r="O368" s="45" t="n">
        <f aca="false">SQRT(M368^2+N368^2)</f>
        <v>1.3257084048539</v>
      </c>
      <c r="P368" s="46" t="n">
        <f aca="false">J368-1.96*O368/100</f>
        <v>0.481976181504313</v>
      </c>
      <c r="Q368" s="46" t="n">
        <f aca="false">J368+1.96*O368/100</f>
        <v>0.533943950974585</v>
      </c>
      <c r="R368" s="44" t="str">
        <f aca="false">IF(ABS(L368)&lt;=O368,"Yes","No")</f>
        <v>Yes</v>
      </c>
      <c r="S368" s="44" t="str">
        <f aca="false">IF(ABS(L368)&lt;=1.96*O368,"Yes","No")</f>
        <v>Yes</v>
      </c>
      <c r="T368" s="77" t="n">
        <f aca="false">ROUND(SQRT(((D368+G368)*O368/100)^2+(J368*(D368+G368)*0.00449)^2),0)</f>
        <v>3680</v>
      </c>
    </row>
    <row r="369" customFormat="false" ht="15" hidden="false" customHeight="false" outlineLevel="0" collapsed="false">
      <c r="A369" s="20" t="s">
        <v>764</v>
      </c>
      <c r="B369" s="44"/>
      <c r="C369" s="44"/>
      <c r="D369" s="77" t="n">
        <f aca="false">SUM(D2:D366)</f>
        <v>141434</v>
      </c>
      <c r="E369" s="77"/>
      <c r="F369" s="78"/>
      <c r="G369" s="77" t="n">
        <f aca="false">SUM(G2:G366)</f>
        <v>136080</v>
      </c>
      <c r="H369" s="77"/>
      <c r="I369" s="78"/>
      <c r="J369" s="46" t="n">
        <f aca="false">D369/(D369+G369)</f>
        <v>0.50964636018363</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45.3557422969188</v>
      </c>
    </row>
    <row r="372" customFormat="false" ht="15" hidden="false" customHeight="false" outlineLevel="0" collapsed="false">
      <c r="A372" s="2" t="s">
        <v>766</v>
      </c>
      <c r="F372" s="80" t="n">
        <f aca="false">(SUMIF(I2:I366,"&gt;0")-SUMIF(I2:I366,"&lt;0"))/COUNT(I2:I366)</f>
        <v>31.7619047619048</v>
      </c>
    </row>
    <row r="373" customFormat="false" ht="15" hidden="false" customHeight="false" outlineLevel="0" collapsed="false">
      <c r="A373" s="2" t="s">
        <v>767</v>
      </c>
      <c r="F373" s="81" t="n">
        <f aca="false">(SUMIF(L2:L366,"&gt;0")-SUMIF(L2:L366,"&lt;0"))/COUNT(L2:L366)</f>
        <v>2.16802334589921</v>
      </c>
    </row>
    <row r="374" customFormat="false" ht="15" hidden="false" customHeight="false" outlineLevel="0" collapsed="false">
      <c r="A374" s="5" t="s">
        <v>768</v>
      </c>
      <c r="F374" s="82" t="n">
        <f aca="false">SQRT(SUMSQ(L2:L366)/COUNT(L2:L366))</f>
        <v>2.75572686388882</v>
      </c>
    </row>
    <row r="375" customFormat="false" ht="15" hidden="false" customHeight="false" outlineLevel="0" collapsed="false">
      <c r="A375" s="5" t="s">
        <v>769</v>
      </c>
      <c r="F375" s="83" t="n">
        <f aca="false">L368</f>
        <v>0.0207066403823508</v>
      </c>
    </row>
    <row r="376" customFormat="false" ht="15" hidden="false" customHeight="false" outlineLevel="0" collapsed="false">
      <c r="A376" s="5" t="s">
        <v>770</v>
      </c>
      <c r="F376" s="82" t="n">
        <f aca="false">SQRT((SUMSQ(L2:L366)-2*L368*SUM(L2:L366)+COUNT(L2:L366)*L368^2)/COUNT(L2:L366))</f>
        <v>2.75719476072014</v>
      </c>
    </row>
    <row r="377" customFormat="false" ht="15" hidden="false" customHeight="false" outlineLevel="0" collapsed="false">
      <c r="A377" s="2" t="s">
        <v>771</v>
      </c>
      <c r="F377" s="84" t="n">
        <f aca="false">D368/E368-1</f>
        <v>-0.062843962447394</v>
      </c>
    </row>
    <row r="378" customFormat="false" ht="15" hidden="false" customHeight="false" outlineLevel="0" collapsed="false">
      <c r="A378" s="5" t="s">
        <v>772</v>
      </c>
      <c r="F378" s="85" t="n">
        <f aca="false">G368/H368-1</f>
        <v>-0.0636200467497774</v>
      </c>
    </row>
    <row r="379" customFormat="false" ht="15" hidden="false" customHeight="false" outlineLevel="0" collapsed="false">
      <c r="A379" s="2" t="s">
        <v>773</v>
      </c>
      <c r="F379" s="84" t="n">
        <f aca="false">(D368+G368)/(E368+H368)-1</f>
        <v>-0.0632259876171168</v>
      </c>
    </row>
    <row r="380" customFormat="false" ht="15" hidden="false" customHeight="false" outlineLevel="0" collapsed="false">
      <c r="A380" s="2" t="s">
        <v>774</v>
      </c>
      <c r="F380" s="81" t="n">
        <f aca="false">AVERAGE(O2:O366)</f>
        <v>2.57830805321491</v>
      </c>
    </row>
    <row r="381" customFormat="false" ht="15" hidden="false" customHeight="false" outlineLevel="0" collapsed="false">
      <c r="A381" s="5" t="s">
        <v>775</v>
      </c>
      <c r="F381" s="86" t="n">
        <f aca="false">COUNTIF(R2:R366,"Yes")/(COUNTIF(R2:R366,"Yes")+COUNTIF(R2:R366,"No"))</f>
        <v>0.666666666666667</v>
      </c>
    </row>
    <row r="382" customFormat="false" ht="15" hidden="false" customHeight="false" outlineLevel="0" collapsed="false">
      <c r="A382" s="5" t="s">
        <v>776</v>
      </c>
      <c r="F382" s="86" t="n">
        <f aca="false">COUNTIF(S2:S366,"Yes")/(COUNTIF(S2:S366,"Yes")+COUNTIF(S2:S366,"No"))</f>
        <v>0.943977591036415</v>
      </c>
    </row>
    <row r="383" customFormat="false" ht="15" hidden="false" customHeight="false" outlineLevel="0" collapsed="false">
      <c r="A383" s="2" t="s">
        <v>777</v>
      </c>
      <c r="F383" s="87" t="n">
        <f aca="false">COUNTIFS(L2:L366,"&gt;=-3",L2:L366,"&lt;=3")/COUNT(L2:L366)</f>
        <v>0.739495798319328</v>
      </c>
    </row>
    <row r="384" customFormat="false" ht="15" hidden="false" customHeight="false" outlineLevel="0" collapsed="false">
      <c r="A384" s="2" t="s">
        <v>802</v>
      </c>
      <c r="F384" s="88" t="n">
        <f aca="false">COUNT(E2:E366)</f>
        <v>357</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-9374.64363596515</v>
      </c>
    </row>
    <row r="388" customFormat="false" ht="15" hidden="false" customHeight="false" outlineLevel="0" collapsed="false">
      <c r="A388" s="2" t="s">
        <v>782</v>
      </c>
      <c r="F388" s="89" t="n">
        <f aca="false">F368-((D368+G368)-(E368+H368))*K368</f>
        <v>56.6436359651543</v>
      </c>
    </row>
    <row r="389" customFormat="false" ht="15" hidden="false" customHeight="false" outlineLevel="0" collapsed="false">
      <c r="A389" s="2" t="s">
        <v>783</v>
      </c>
      <c r="F389" s="89" t="n">
        <f aca="false">((D368+G368)-(E368+H368))*(1-K368)</f>
        <v>-9088.35636403485</v>
      </c>
    </row>
    <row r="390" customFormat="false" ht="15" hidden="false" customHeight="false" outlineLevel="0" collapsed="false">
      <c r="A390" s="2" t="s">
        <v>784</v>
      </c>
      <c r="F390" s="89" t="n">
        <f aca="false">I368-((D368+G368)-(E368+H368))*(1-K368)</f>
        <v>-56.6436359651543</v>
      </c>
    </row>
    <row r="391" customFormat="false" ht="15" hidden="false" customHeight="false" outlineLevel="0" collapsed="false">
      <c r="A391" s="2" t="s">
        <v>785</v>
      </c>
      <c r="F391" s="84" t="n">
        <f aca="false">(F368-((D368+G368)-(E368+H368))*K368)/E368</f>
        <v>0.000382025169722903</v>
      </c>
    </row>
    <row r="392" customFormat="false" ht="15" hidden="false" customHeight="false" outlineLevel="0" collapsed="false">
      <c r="A392" s="2" t="s">
        <v>786</v>
      </c>
      <c r="F392" s="84" t="n">
        <f aca="false">(I368-((D368+G368)-(E368+H368))*(1-K368))/H368</f>
        <v>-0.000394059132660524</v>
      </c>
    </row>
    <row r="394" customFormat="false" ht="15" hidden="false" customHeight="false" outlineLevel="0" collapsed="false">
      <c r="U394" s="5" t="s">
        <v>162</v>
      </c>
    </row>
    <row r="395" customFormat="false" ht="28.35" hidden="false" customHeight="false" outlineLevel="0" collapsed="false">
      <c r="U395" s="74" t="s">
        <v>803</v>
      </c>
    </row>
    <row r="396" customFormat="false" ht="15" hidden="false" customHeight="false" outlineLevel="0" collapsed="false">
      <c r="U396" s="74" t="s">
        <v>788</v>
      </c>
    </row>
    <row r="397" customFormat="false" ht="28.35" hidden="false" customHeight="false" outlineLevel="0" collapsed="false">
      <c r="U397" s="74" t="s">
        <v>804</v>
      </c>
    </row>
    <row r="398" customFormat="false" ht="15" hidden="false" customHeight="false" outlineLevel="0" collapsed="false">
      <c r="U398" s="74" t="s">
        <v>805</v>
      </c>
    </row>
    <row r="399" customFormat="false" ht="41.75" hidden="false" customHeight="false" outlineLevel="0" collapsed="false">
      <c r="U399" s="74" t="s">
        <v>806</v>
      </c>
    </row>
    <row r="400" customFormat="false" ht="28.35" hidden="false" customHeight="false" outlineLevel="0" collapsed="false">
      <c r="U400" s="74" t="s">
        <v>807</v>
      </c>
    </row>
    <row r="401" customFormat="false" ht="28.35" hidden="false" customHeight="false" outlineLevel="0" collapsed="false">
      <c r="U401" s="74" t="s">
        <v>793</v>
      </c>
    </row>
    <row r="402" customFormat="false" ht="41.75" hidden="false" customHeight="false" outlineLevel="0" collapsed="false">
      <c r="U402" s="74" t="s">
        <v>808</v>
      </c>
    </row>
    <row r="403" customFormat="false" ht="28.35" hidden="false" customHeight="false" outlineLevel="0" collapsed="false">
      <c r="U403" s="74" t="s">
        <v>809</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798</v>
      </c>
      <c r="H1" s="8" t="s">
        <v>749</v>
      </c>
      <c r="I1" s="8" t="s">
        <v>750</v>
      </c>
      <c r="J1" s="8" t="s">
        <v>751</v>
      </c>
      <c r="K1" s="8" t="s">
        <v>752</v>
      </c>
      <c r="L1" s="8" t="s">
        <v>753</v>
      </c>
      <c r="M1" s="8" t="s">
        <v>799</v>
      </c>
      <c r="N1" s="8" t="s">
        <v>800</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131</v>
      </c>
      <c r="E2" s="66" t="n">
        <v>137</v>
      </c>
      <c r="F2" s="75" t="n">
        <f aca="false">IF(E2="","",D2-E2)</f>
        <v>-6</v>
      </c>
      <c r="G2" s="66" t="n">
        <v>214</v>
      </c>
      <c r="H2" s="66" t="n">
        <v>249</v>
      </c>
      <c r="I2" s="75" t="n">
        <f aca="false">IF(H2="","",G2-H2)</f>
        <v>-35</v>
      </c>
      <c r="J2" s="47" t="n">
        <f aca="false">IF(OR(D2="",D2+G2=0),"",D2/(D2+G2))</f>
        <v>0.379710144927536</v>
      </c>
      <c r="K2" s="47" t="n">
        <f aca="false">IF(E2="","",E2/(E2+H2))</f>
        <v>0.354922279792746</v>
      </c>
      <c r="L2" s="76" t="n">
        <f aca="false">IF(OR(K2="",J2=""),"",(J2-K2)*100)</f>
        <v>2.47878651347901</v>
      </c>
      <c r="M2" s="36" t="n">
        <v>3.35765895837102</v>
      </c>
      <c r="N2" s="36" t="n">
        <v>1.32381570360678</v>
      </c>
      <c r="O2" s="36" t="n">
        <f aca="false">SQRT(M2^2+N2^2)</f>
        <v>3.60920513379956</v>
      </c>
      <c r="P2" s="47" t="n">
        <f aca="false">IF(J2="","",MAX(0,J2-1.96*O2/100))</f>
        <v>0.308969724305065</v>
      </c>
      <c r="Q2" s="47" t="n">
        <f aca="false">IF(J2="","",MIN(1,J2+1.96*O2/100))</f>
        <v>0.450450565550008</v>
      </c>
      <c r="R2" s="32" t="str">
        <f aca="false">IF(L2="","",IF(ABS(L2)&lt;=O2,"Yes","No"))</f>
        <v>Yes</v>
      </c>
      <c r="S2" s="32" t="str">
        <f aca="false">IF(L2="","",IF(ABS(L2)&lt;=1.96*O2,"Yes","No"))</f>
        <v>Yes</v>
      </c>
      <c r="T2" s="66" t="n">
        <f aca="false">IF(D2="","",ROUND(SQRT(((D2+G2)*O2/100)^2+(J2*(D2+G2)*0.08223)^2),0))</f>
        <v>16</v>
      </c>
      <c r="U2" s="32"/>
    </row>
    <row r="3" customFormat="false" ht="15" hidden="false" customHeight="false" outlineLevel="0" collapsed="false">
      <c r="A3" s="32" t="s">
        <v>185</v>
      </c>
      <c r="B3" s="32" t="s">
        <v>190</v>
      </c>
      <c r="C3" s="32" t="s">
        <v>190</v>
      </c>
      <c r="D3" s="66" t="n">
        <v>83</v>
      </c>
      <c r="E3" s="66" t="n">
        <v>84</v>
      </c>
      <c r="F3" s="75" t="n">
        <f aca="false">IF(E3="","",D3-E3)</f>
        <v>-1</v>
      </c>
      <c r="G3" s="66" t="n">
        <v>195</v>
      </c>
      <c r="H3" s="66" t="n">
        <v>230</v>
      </c>
      <c r="I3" s="75" t="n">
        <f aca="false">IF(H3="","",G3-H3)</f>
        <v>-35</v>
      </c>
      <c r="J3" s="47" t="n">
        <f aca="false">IF(OR(D3="",D3+G3=0),"",D3/(D3+G3))</f>
        <v>0.298561151079137</v>
      </c>
      <c r="K3" s="47" t="n">
        <f aca="false">IF(E3="","",E3/(E3+H3))</f>
        <v>0.267515923566879</v>
      </c>
      <c r="L3" s="76" t="n">
        <f aca="false">IF(OR(K3="",J3=""),"",(J3-K3)*100)</f>
        <v>3.10452275122577</v>
      </c>
      <c r="M3" s="36" t="n">
        <v>3.35765895837102</v>
      </c>
      <c r="N3" s="36" t="n">
        <v>1.32381570360678</v>
      </c>
      <c r="O3" s="36" t="n">
        <f aca="false">SQRT(M3^2+N3^2)</f>
        <v>3.60920513379956</v>
      </c>
      <c r="P3" s="47" t="n">
        <f aca="false">IF(J3="","",MAX(0,J3-1.96*O3/100))</f>
        <v>0.227820730456665</v>
      </c>
      <c r="Q3" s="47" t="n">
        <f aca="false">IF(J3="","",MIN(1,J3+1.96*O3/100))</f>
        <v>0.369301571701608</v>
      </c>
      <c r="R3" s="32" t="str">
        <f aca="false">IF(L3="","",IF(ABS(L3)&lt;=O3,"Yes","No"))</f>
        <v>Yes</v>
      </c>
      <c r="S3" s="32" t="str">
        <f aca="false">IF(L3="","",IF(ABS(L3)&lt;=1.96*O3,"Yes","No"))</f>
        <v>Yes</v>
      </c>
      <c r="T3" s="66" t="n">
        <f aca="false">IF(D3="","",ROUND(SQRT(((D3+G3)*O3/100)^2+(J3*(D3+G3)*0.08223)^2),0))</f>
        <v>12</v>
      </c>
      <c r="U3" s="32"/>
    </row>
    <row r="4" customFormat="false" ht="15" hidden="false" customHeight="false" outlineLevel="0" collapsed="false">
      <c r="A4" s="32" t="s">
        <v>185</v>
      </c>
      <c r="B4" s="32" t="s">
        <v>191</v>
      </c>
      <c r="C4" s="32" t="s">
        <v>191</v>
      </c>
      <c r="D4" s="66" t="n">
        <v>94</v>
      </c>
      <c r="E4" s="66" t="n">
        <v>125</v>
      </c>
      <c r="F4" s="75" t="n">
        <f aca="false">IF(E4="","",D4-E4)</f>
        <v>-31</v>
      </c>
      <c r="G4" s="66" t="n">
        <v>194</v>
      </c>
      <c r="H4" s="66" t="n">
        <v>223</v>
      </c>
      <c r="I4" s="75" t="n">
        <f aca="false">IF(H4="","",G4-H4)</f>
        <v>-29</v>
      </c>
      <c r="J4" s="47" t="n">
        <f aca="false">IF(OR(D4="",D4+G4=0),"",D4/(D4+G4))</f>
        <v>0.326388888888889</v>
      </c>
      <c r="K4" s="47" t="n">
        <f aca="false">IF(E4="","",E4/(E4+H4))</f>
        <v>0.359195402298851</v>
      </c>
      <c r="L4" s="76" t="n">
        <f aca="false">IF(OR(K4="",J4=""),"",(J4-K4)*100)</f>
        <v>-3.28065134099617</v>
      </c>
      <c r="M4" s="36" t="n">
        <v>3.35765895837102</v>
      </c>
      <c r="N4" s="36" t="n">
        <v>1.32381570360678</v>
      </c>
      <c r="O4" s="36" t="n">
        <f aca="false">SQRT(M4^2+N4^2)</f>
        <v>3.60920513379956</v>
      </c>
      <c r="P4" s="47" t="n">
        <f aca="false">IF(J4="","",MAX(0,J4-1.96*O4/100))</f>
        <v>0.255648468266418</v>
      </c>
      <c r="Q4" s="47" t="n">
        <f aca="false">IF(J4="","",MIN(1,J4+1.96*O4/100))</f>
        <v>0.39712930951136</v>
      </c>
      <c r="R4" s="32" t="str">
        <f aca="false">IF(L4="","",IF(ABS(L4)&lt;=O4,"Yes","No"))</f>
        <v>Yes</v>
      </c>
      <c r="S4" s="32" t="str">
        <f aca="false">IF(L4="","",IF(ABS(L4)&lt;=1.96*O4,"Yes","No"))</f>
        <v>Yes</v>
      </c>
      <c r="T4" s="66" t="n">
        <f aca="false">IF(D4="","",ROUND(SQRT(((D4+G4)*O4/100)^2+(J4*(D4+G4)*0.08223)^2),0))</f>
        <v>13</v>
      </c>
      <c r="U4" s="32"/>
    </row>
    <row r="5" customFormat="false" ht="15" hidden="false" customHeight="false" outlineLevel="0" collapsed="false">
      <c r="A5" s="32" t="s">
        <v>185</v>
      </c>
      <c r="B5" s="32" t="s">
        <v>192</v>
      </c>
      <c r="C5" s="32" t="s">
        <v>193</v>
      </c>
      <c r="D5" s="66" t="n">
        <v>178</v>
      </c>
      <c r="E5" s="66" t="n">
        <v>195</v>
      </c>
      <c r="F5" s="75" t="n">
        <f aca="false">IF(E5="","",D5-E5)</f>
        <v>-17</v>
      </c>
      <c r="G5" s="66" t="n">
        <v>443</v>
      </c>
      <c r="H5" s="66" t="n">
        <v>503</v>
      </c>
      <c r="I5" s="75" t="n">
        <f aca="false">IF(H5="","",G5-H5)</f>
        <v>-60</v>
      </c>
      <c r="J5" s="47" t="n">
        <f aca="false">IF(OR(D5="",D5+G5=0),"",D5/(D5+G5))</f>
        <v>0.286634460547504</v>
      </c>
      <c r="K5" s="47" t="n">
        <f aca="false">IF(E5="","",E5/(E5+H5))</f>
        <v>0.279369627507163</v>
      </c>
      <c r="L5" s="76" t="n">
        <f aca="false">IF(OR(K5="",J5=""),"",(J5-K5)*100)</f>
        <v>0.72648330403407</v>
      </c>
      <c r="M5" s="36" t="n">
        <v>2.25365795852886</v>
      </c>
      <c r="N5" s="36" t="n">
        <v>1.32381570360678</v>
      </c>
      <c r="O5" s="36" t="n">
        <f aca="false">SQRT(M5^2+N5^2)</f>
        <v>2.61370660387818</v>
      </c>
      <c r="P5" s="47" t="n">
        <f aca="false">IF(J5="","",MAX(0,J5-1.96*O5/100))</f>
        <v>0.235405811111492</v>
      </c>
      <c r="Q5" s="47" t="n">
        <f aca="false">IF(J5="","",MIN(1,J5+1.96*O5/100))</f>
        <v>0.337863109983516</v>
      </c>
      <c r="R5" s="32" t="str">
        <f aca="false">IF(L5="","",IF(ABS(L5)&lt;=O5,"Yes","No"))</f>
        <v>Yes</v>
      </c>
      <c r="S5" s="32" t="str">
        <f aca="false">IF(L5="","",IF(ABS(L5)&lt;=1.96*O5,"Yes","No"))</f>
        <v>Yes</v>
      </c>
      <c r="T5" s="66" t="n">
        <f aca="false">IF(D5="","",ROUND(SQRT(((D5+G5)*O5/100)^2+(J5*(D5+G5)*0.06778)^2),0))</f>
        <v>20</v>
      </c>
      <c r="U5" s="32"/>
    </row>
    <row r="6" customFormat="false" ht="15" hidden="false" customHeight="false" outlineLevel="0" collapsed="false">
      <c r="A6" s="32" t="s">
        <v>185</v>
      </c>
      <c r="B6" s="32" t="s">
        <v>192</v>
      </c>
      <c r="C6" s="32" t="s">
        <v>195</v>
      </c>
      <c r="D6" s="66" t="n">
        <v>141</v>
      </c>
      <c r="E6" s="66" t="n">
        <v>177</v>
      </c>
      <c r="F6" s="75" t="n">
        <f aca="false">IF(E6="","",D6-E6)</f>
        <v>-36</v>
      </c>
      <c r="G6" s="66" t="n">
        <v>370</v>
      </c>
      <c r="H6" s="66" t="n">
        <v>422</v>
      </c>
      <c r="I6" s="75" t="n">
        <f aca="false">IF(H6="","",G6-H6)</f>
        <v>-52</v>
      </c>
      <c r="J6" s="47" t="n">
        <f aca="false">IF(OR(D6="",D6+G6=0),"",D6/(D6+G6))</f>
        <v>0.275929549902153</v>
      </c>
      <c r="K6" s="47" t="n">
        <f aca="false">IF(E6="","",E6/(E6+H6))</f>
        <v>0.295492487479132</v>
      </c>
      <c r="L6" s="76" t="n">
        <f aca="false">IF(OR(K6="",J6=""),"",(J6-K6)*100)</f>
        <v>-1.95629375769792</v>
      </c>
      <c r="M6" s="36" t="n">
        <v>3.35765895837102</v>
      </c>
      <c r="N6" s="36" t="n">
        <v>1.32381570360678</v>
      </c>
      <c r="O6" s="36" t="n">
        <f aca="false">SQRT(M6^2+N6^2)</f>
        <v>3.60920513379956</v>
      </c>
      <c r="P6" s="47" t="n">
        <f aca="false">IF(J6="","",MAX(0,J6-1.96*O6/100))</f>
        <v>0.205189129279681</v>
      </c>
      <c r="Q6" s="47" t="n">
        <f aca="false">IF(J6="","",MIN(1,J6+1.96*O6/100))</f>
        <v>0.346669970524624</v>
      </c>
      <c r="R6" s="32" t="str">
        <f aca="false">IF(L6="","",IF(ABS(L6)&lt;=O6,"Yes","No"))</f>
        <v>Yes</v>
      </c>
      <c r="S6" s="32" t="str">
        <f aca="false">IF(L6="","",IF(ABS(L6)&lt;=1.96*O6,"Yes","No"))</f>
        <v>Yes</v>
      </c>
      <c r="T6" s="66" t="n">
        <f aca="false">IF(D6="","",ROUND(SQRT(((D6+G6)*O6/100)^2+(J6*(D6+G6)*0.08223)^2),0))</f>
        <v>22</v>
      </c>
      <c r="U6" s="32"/>
    </row>
    <row r="7" customFormat="false" ht="15" hidden="false" customHeight="false" outlineLevel="0" collapsed="false">
      <c r="A7" s="32" t="s">
        <v>185</v>
      </c>
      <c r="B7" s="32" t="s">
        <v>196</v>
      </c>
      <c r="C7" s="32" t="s">
        <v>196</v>
      </c>
      <c r="D7" s="66" t="n">
        <v>32</v>
      </c>
      <c r="E7" s="66" t="n">
        <v>33</v>
      </c>
      <c r="F7" s="75" t="n">
        <f aca="false">IF(E7="","",D7-E7)</f>
        <v>-1</v>
      </c>
      <c r="G7" s="66" t="n">
        <v>44</v>
      </c>
      <c r="H7" s="66" t="n">
        <v>61</v>
      </c>
      <c r="I7" s="75" t="n">
        <f aca="false">IF(H7="","",G7-H7)</f>
        <v>-17</v>
      </c>
      <c r="J7" s="47" t="n">
        <f aca="false">IF(OR(D7="",D7+G7=0),"",D7/(D7+G7))</f>
        <v>0.421052631578947</v>
      </c>
      <c r="K7" s="47" t="n">
        <f aca="false">IF(E7="","",E7/(E7+H7))</f>
        <v>0.351063829787234</v>
      </c>
      <c r="L7" s="76" t="n">
        <f aca="false">IF(OR(K7="",J7=""),"",(J7-K7)*100)</f>
        <v>6.99888017917133</v>
      </c>
      <c r="M7" s="36" t="n">
        <v>3.35765895837102</v>
      </c>
      <c r="N7" s="36" t="n">
        <v>1.32381570360678</v>
      </c>
      <c r="O7" s="36" t="n">
        <f aca="false">SQRT(M7^2+N7^2)</f>
        <v>3.60920513379956</v>
      </c>
      <c r="P7" s="47" t="n">
        <f aca="false">IF(J7="","",MAX(0,J7-1.96*O7/100))</f>
        <v>0.350312210956476</v>
      </c>
      <c r="Q7" s="47" t="n">
        <f aca="false">IF(J7="","",MIN(1,J7+1.96*O7/100))</f>
        <v>0.491793052201419</v>
      </c>
      <c r="R7" s="32" t="str">
        <f aca="false">IF(L7="","",IF(ABS(L7)&lt;=O7,"Yes","No"))</f>
        <v>No</v>
      </c>
      <c r="S7" s="32" t="str">
        <f aca="false">IF(L7="","",IF(ABS(L7)&lt;=1.96*O7,"Yes","No"))</f>
        <v>Yes</v>
      </c>
      <c r="T7" s="66" t="n">
        <f aca="false">IF(D7="","",ROUND(SQRT(((D7+G7)*O7/100)^2+(J7*(D7+G7)*0.08223)^2),0))</f>
        <v>4</v>
      </c>
      <c r="U7" s="32"/>
    </row>
    <row r="8" customFormat="false" ht="15" hidden="false" customHeight="false" outlineLevel="0" collapsed="false">
      <c r="A8" s="32" t="s">
        <v>185</v>
      </c>
      <c r="B8" s="32" t="s">
        <v>197</v>
      </c>
      <c r="C8" s="32" t="s">
        <v>198</v>
      </c>
      <c r="D8" s="66" t="n">
        <v>230</v>
      </c>
      <c r="E8" s="66" t="n">
        <v>250</v>
      </c>
      <c r="F8" s="75" t="n">
        <f aca="false">IF(E8="","",D8-E8)</f>
        <v>-20</v>
      </c>
      <c r="G8" s="66" t="n">
        <v>518</v>
      </c>
      <c r="H8" s="66" t="n">
        <v>589</v>
      </c>
      <c r="I8" s="75" t="n">
        <f aca="false">IF(H8="","",G8-H8)</f>
        <v>-71</v>
      </c>
      <c r="J8" s="47" t="n">
        <f aca="false">IF(OR(D8="",D8+G8=0),"",D8/(D8+G8))</f>
        <v>0.307486631016043</v>
      </c>
      <c r="K8" s="47" t="n">
        <f aca="false">IF(E8="","",E8/(E8+H8))</f>
        <v>0.297973778307509</v>
      </c>
      <c r="L8" s="76" t="n">
        <f aca="false">IF(OR(K8="",J8=""),"",(J8-K8)*100)</f>
        <v>0.951285270853386</v>
      </c>
      <c r="M8" s="36" t="n">
        <v>2.25365795852886</v>
      </c>
      <c r="N8" s="36" t="n">
        <v>1.32381570360678</v>
      </c>
      <c r="O8" s="36" t="n">
        <f aca="false">SQRT(M8^2+N8^2)</f>
        <v>2.61370660387818</v>
      </c>
      <c r="P8" s="47" t="n">
        <f aca="false">IF(J8="","",MAX(0,J8-1.96*O8/100))</f>
        <v>0.256257981580031</v>
      </c>
      <c r="Q8" s="47" t="n">
        <f aca="false">IF(J8="","",MIN(1,J8+1.96*O8/100))</f>
        <v>0.358715280452055</v>
      </c>
      <c r="R8" s="32" t="str">
        <f aca="false">IF(L8="","",IF(ABS(L8)&lt;=O8,"Yes","No"))</f>
        <v>Yes</v>
      </c>
      <c r="S8" s="32" t="str">
        <f aca="false">IF(L8="","",IF(ABS(L8)&lt;=1.96*O8,"Yes","No"))</f>
        <v>Yes</v>
      </c>
      <c r="T8" s="66" t="n">
        <f aca="false">IF(D8="","",ROUND(SQRT(((D8+G8)*O8/100)^2+(J8*(D8+G8)*0.06778)^2),0))</f>
        <v>25</v>
      </c>
      <c r="U8" s="32"/>
    </row>
    <row r="9" customFormat="false" ht="15" hidden="false" customHeight="false" outlineLevel="0" collapsed="false">
      <c r="A9" s="32" t="s">
        <v>185</v>
      </c>
      <c r="B9" s="32" t="s">
        <v>197</v>
      </c>
      <c r="C9" s="32" t="s">
        <v>199</v>
      </c>
      <c r="D9" s="66" t="n">
        <v>114</v>
      </c>
      <c r="E9" s="66" t="n">
        <v>133</v>
      </c>
      <c r="F9" s="75" t="n">
        <f aca="false">IF(E9="","",D9-E9)</f>
        <v>-19</v>
      </c>
      <c r="G9" s="66" t="n">
        <v>284</v>
      </c>
      <c r="H9" s="66" t="n">
        <v>321</v>
      </c>
      <c r="I9" s="75" t="n">
        <f aca="false">IF(H9="","",G9-H9)</f>
        <v>-37</v>
      </c>
      <c r="J9" s="47" t="n">
        <f aca="false">IF(OR(D9="",D9+G9=0),"",D9/(D9+G9))</f>
        <v>0.28643216080402</v>
      </c>
      <c r="K9" s="47" t="n">
        <f aca="false">IF(E9="","",E9/(E9+H9))</f>
        <v>0.29295154185022</v>
      </c>
      <c r="L9" s="76" t="n">
        <f aca="false">IF(OR(K9="",J9=""),"",(J9-K9)*100)</f>
        <v>-0.651938104620015</v>
      </c>
      <c r="M9" s="36" t="n">
        <v>3.35765895837102</v>
      </c>
      <c r="N9" s="36" t="n">
        <v>1.32381570360678</v>
      </c>
      <c r="O9" s="36" t="n">
        <f aca="false">SQRT(M9^2+N9^2)</f>
        <v>3.60920513379956</v>
      </c>
      <c r="P9" s="47" t="n">
        <f aca="false">IF(J9="","",MAX(0,J9-1.96*O9/100))</f>
        <v>0.215691740181549</v>
      </c>
      <c r="Q9" s="47" t="n">
        <f aca="false">IF(J9="","",MIN(1,J9+1.96*O9/100))</f>
        <v>0.357172581426492</v>
      </c>
      <c r="R9" s="32" t="str">
        <f aca="false">IF(L9="","",IF(ABS(L9)&lt;=O9,"Yes","No"))</f>
        <v>Yes</v>
      </c>
      <c r="S9" s="32" t="str">
        <f aca="false">IF(L9="","",IF(ABS(L9)&lt;=1.96*O9,"Yes","No"))</f>
        <v>Yes</v>
      </c>
      <c r="T9" s="66" t="n">
        <f aca="false">IF(D9="","",ROUND(SQRT(((D9+G9)*O9/100)^2+(J9*(D9+G9)*0.08223)^2),0))</f>
        <v>17</v>
      </c>
      <c r="U9" s="32"/>
    </row>
    <row r="10" customFormat="false" ht="15" hidden="false" customHeight="false" outlineLevel="0" collapsed="false">
      <c r="A10" s="32" t="s">
        <v>185</v>
      </c>
      <c r="B10" s="32" t="s">
        <v>197</v>
      </c>
      <c r="C10" s="32" t="s">
        <v>200</v>
      </c>
      <c r="D10" s="66" t="n">
        <v>153</v>
      </c>
      <c r="E10" s="66" t="n">
        <v>177</v>
      </c>
      <c r="F10" s="75" t="n">
        <f aca="false">IF(E10="","",D10-E10)</f>
        <v>-24</v>
      </c>
      <c r="G10" s="66" t="n">
        <v>430</v>
      </c>
      <c r="H10" s="66" t="n">
        <v>488</v>
      </c>
      <c r="I10" s="75" t="n">
        <f aca="false">IF(H10="","",G10-H10)</f>
        <v>-58</v>
      </c>
      <c r="J10" s="47" t="n">
        <f aca="false">IF(OR(D10="",D10+G10=0),"",D10/(D10+G10))</f>
        <v>0.262435677530017</v>
      </c>
      <c r="K10" s="47" t="n">
        <f aca="false">IF(E10="","",E10/(E10+H10))</f>
        <v>0.266165413533835</v>
      </c>
      <c r="L10" s="76" t="n">
        <f aca="false">IF(OR(K10="",J10=""),"",(J10-K10)*100)</f>
        <v>-0.372973600381743</v>
      </c>
      <c r="M10" s="36" t="n">
        <v>2.25365795852886</v>
      </c>
      <c r="N10" s="36" t="n">
        <v>1.32381570360678</v>
      </c>
      <c r="O10" s="36" t="n">
        <f aca="false">SQRT(M10^2+N10^2)</f>
        <v>2.61370660387818</v>
      </c>
      <c r="P10" s="47" t="n">
        <f aca="false">IF(J10="","",MAX(0,J10-1.96*O10/100))</f>
        <v>0.211207028094005</v>
      </c>
      <c r="Q10" s="47" t="n">
        <f aca="false">IF(J10="","",MIN(1,J10+1.96*O10/100))</f>
        <v>0.313664326966029</v>
      </c>
      <c r="R10" s="32" t="str">
        <f aca="false">IF(L10="","",IF(ABS(L10)&lt;=O10,"Yes","No"))</f>
        <v>Yes</v>
      </c>
      <c r="S10" s="32" t="str">
        <f aca="false">IF(L10="","",IF(ABS(L10)&lt;=1.96*O10,"Yes","No"))</f>
        <v>Yes</v>
      </c>
      <c r="T10" s="66" t="n">
        <f aca="false">IF(D10="","",ROUND(SQRT(((D10+G10)*O10/100)^2+(J10*(D10+G10)*0.06778)^2),0))</f>
        <v>18</v>
      </c>
      <c r="U10" s="32"/>
    </row>
    <row r="11" customFormat="false" ht="15" hidden="false" customHeight="false" outlineLevel="0" collapsed="false">
      <c r="A11" s="32" t="s">
        <v>185</v>
      </c>
      <c r="B11" s="32" t="s">
        <v>201</v>
      </c>
      <c r="C11" s="32" t="s">
        <v>202</v>
      </c>
      <c r="D11" s="66" t="n">
        <v>189</v>
      </c>
      <c r="E11" s="66" t="n">
        <v>200</v>
      </c>
      <c r="F11" s="75" t="n">
        <f aca="false">IF(E11="","",D11-E11)</f>
        <v>-11</v>
      </c>
      <c r="G11" s="66" t="n">
        <v>204</v>
      </c>
      <c r="H11" s="66" t="n">
        <v>240</v>
      </c>
      <c r="I11" s="75" t="n">
        <f aca="false">IF(H11="","",G11-H11)</f>
        <v>-36</v>
      </c>
      <c r="J11" s="47" t="n">
        <f aca="false">IF(OR(D11="",D11+G11=0),"",D11/(D11+G11))</f>
        <v>0.480916030534351</v>
      </c>
      <c r="K11" s="47" t="n">
        <f aca="false">IF(E11="","",E11/(E11+H11))</f>
        <v>0.454545454545455</v>
      </c>
      <c r="L11" s="76" t="n">
        <f aca="false">IF(OR(K11="",J11=""),"",(J11-K11)*100)</f>
        <v>2.63705759888966</v>
      </c>
      <c r="M11" s="36" t="n">
        <v>3.35765895837102</v>
      </c>
      <c r="N11" s="36" t="n">
        <v>1.32381570360678</v>
      </c>
      <c r="O11" s="36" t="n">
        <f aca="false">SQRT(M11^2+N11^2)</f>
        <v>3.60920513379956</v>
      </c>
      <c r="P11" s="47" t="n">
        <f aca="false">IF(J11="","",MAX(0,J11-1.96*O11/100))</f>
        <v>0.41017560991188</v>
      </c>
      <c r="Q11" s="47" t="n">
        <f aca="false">IF(J11="","",MIN(1,J11+1.96*O11/100))</f>
        <v>0.551656451156823</v>
      </c>
      <c r="R11" s="32" t="str">
        <f aca="false">IF(L11="","",IF(ABS(L11)&lt;=O11,"Yes","No"))</f>
        <v>Yes</v>
      </c>
      <c r="S11" s="32" t="str">
        <f aca="false">IF(L11="","",IF(ABS(L11)&lt;=1.96*O11,"Yes","No"))</f>
        <v>Yes</v>
      </c>
      <c r="T11" s="66" t="n">
        <f aca="false">IF(D11="","",ROUND(SQRT(((D11+G11)*O11/100)^2+(J11*(D11+G11)*0.08223)^2),0))</f>
        <v>21</v>
      </c>
      <c r="U11" s="32"/>
    </row>
    <row r="12" customFormat="false" ht="15" hidden="false" customHeight="false" outlineLevel="0" collapsed="false">
      <c r="A12" s="32" t="s">
        <v>185</v>
      </c>
      <c r="B12" s="32" t="s">
        <v>201</v>
      </c>
      <c r="C12" s="32" t="s">
        <v>203</v>
      </c>
      <c r="D12" s="66" t="n">
        <v>108</v>
      </c>
      <c r="E12" s="66" t="n">
        <v>136</v>
      </c>
      <c r="F12" s="75" t="n">
        <f aca="false">IF(E12="","",D12-E12)</f>
        <v>-28</v>
      </c>
      <c r="G12" s="66" t="n">
        <v>150</v>
      </c>
      <c r="H12" s="66" t="n">
        <v>161</v>
      </c>
      <c r="I12" s="75" t="n">
        <f aca="false">IF(H12="","",G12-H12)</f>
        <v>-11</v>
      </c>
      <c r="J12" s="47" t="n">
        <f aca="false">IF(OR(D12="",D12+G12=0),"",D12/(D12+G12))</f>
        <v>0.418604651162791</v>
      </c>
      <c r="K12" s="47" t="n">
        <f aca="false">IF(E12="","",E12/(E12+H12))</f>
        <v>0.457912457912458</v>
      </c>
      <c r="L12" s="76" t="n">
        <f aca="false">IF(OR(K12="",J12=""),"",(J12-K12)*100)</f>
        <v>-3.93078067496672</v>
      </c>
      <c r="M12" s="36" t="n">
        <v>3.35765895837102</v>
      </c>
      <c r="N12" s="36" t="n">
        <v>1.32381570360678</v>
      </c>
      <c r="O12" s="36" t="n">
        <f aca="false">SQRT(M12^2+N12^2)</f>
        <v>3.60920513379956</v>
      </c>
      <c r="P12" s="47" t="n">
        <f aca="false">IF(J12="","",MAX(0,J12-1.96*O12/100))</f>
        <v>0.347864230540319</v>
      </c>
      <c r="Q12" s="47" t="n">
        <f aca="false">IF(J12="","",MIN(1,J12+1.96*O12/100))</f>
        <v>0.489345071785262</v>
      </c>
      <c r="R12" s="32" t="str">
        <f aca="false">IF(L12="","",IF(ABS(L12)&lt;=O12,"Yes","No"))</f>
        <v>No</v>
      </c>
      <c r="S12" s="32" t="str">
        <f aca="false">IF(L12="","",IF(ABS(L12)&lt;=1.96*O12,"Yes","No"))</f>
        <v>Yes</v>
      </c>
      <c r="T12" s="66" t="n">
        <f aca="false">IF(D12="","",ROUND(SQRT(((D12+G12)*O12/100)^2+(J12*(D12+G12)*0.08223)^2),0))</f>
        <v>13</v>
      </c>
      <c r="U12" s="32"/>
    </row>
    <row r="13" customFormat="false" ht="15" hidden="false" customHeight="false" outlineLevel="0" collapsed="false">
      <c r="A13" s="32" t="s">
        <v>185</v>
      </c>
      <c r="B13" s="32" t="s">
        <v>201</v>
      </c>
      <c r="C13" s="32" t="s">
        <v>204</v>
      </c>
      <c r="D13" s="66" t="n">
        <v>238</v>
      </c>
      <c r="E13" s="66" t="n">
        <v>244</v>
      </c>
      <c r="F13" s="75" t="n">
        <f aca="false">IF(E13="","",D13-E13)</f>
        <v>-6</v>
      </c>
      <c r="G13" s="66" t="n">
        <v>339</v>
      </c>
      <c r="H13" s="66" t="n">
        <v>381</v>
      </c>
      <c r="I13" s="75" t="n">
        <f aca="false">IF(H13="","",G13-H13)</f>
        <v>-42</v>
      </c>
      <c r="J13" s="47" t="n">
        <f aca="false">IF(OR(D13="",D13+G13=0),"",D13/(D13+G13))</f>
        <v>0.412478336221837</v>
      </c>
      <c r="K13" s="47" t="n">
        <f aca="false">IF(E13="","",E13/(E13+H13))</f>
        <v>0.3904</v>
      </c>
      <c r="L13" s="76" t="n">
        <f aca="false">IF(OR(K13="",J13=""),"",(J13-K13)*100)</f>
        <v>2.20783362218371</v>
      </c>
      <c r="M13" s="36" t="n">
        <v>2.25365795852886</v>
      </c>
      <c r="N13" s="36" t="n">
        <v>1.32381570360678</v>
      </c>
      <c r="O13" s="36" t="n">
        <f aca="false">SQRT(M13^2+N13^2)</f>
        <v>2.61370660387818</v>
      </c>
      <c r="P13" s="47" t="n">
        <f aca="false">IF(J13="","",MAX(0,J13-1.96*O13/100))</f>
        <v>0.361249686785825</v>
      </c>
      <c r="Q13" s="47" t="n">
        <f aca="false">IF(J13="","",MIN(1,J13+1.96*O13/100))</f>
        <v>0.463706985657849</v>
      </c>
      <c r="R13" s="32" t="str">
        <f aca="false">IF(L13="","",IF(ABS(L13)&lt;=O13,"Yes","No"))</f>
        <v>Yes</v>
      </c>
      <c r="S13" s="32" t="str">
        <f aca="false">IF(L13="","",IF(ABS(L13)&lt;=1.96*O13,"Yes","No"))</f>
        <v>Yes</v>
      </c>
      <c r="T13" s="66" t="n">
        <f aca="false">IF(D13="","",ROUND(SQRT(((D13+G13)*O13/100)^2+(J13*(D13+G13)*0.06778)^2),0))</f>
        <v>22</v>
      </c>
      <c r="U13" s="32"/>
    </row>
    <row r="14" customFormat="false" ht="15" hidden="false" customHeight="false" outlineLevel="0" collapsed="false">
      <c r="A14" s="32" t="s">
        <v>185</v>
      </c>
      <c r="B14" s="32" t="s">
        <v>201</v>
      </c>
      <c r="C14" s="32" t="s">
        <v>205</v>
      </c>
      <c r="D14" s="66" t="n">
        <v>110</v>
      </c>
      <c r="E14" s="66" t="n">
        <v>141</v>
      </c>
      <c r="F14" s="75" t="n">
        <f aca="false">IF(E14="","",D14-E14)</f>
        <v>-31</v>
      </c>
      <c r="G14" s="66" t="n">
        <v>92</v>
      </c>
      <c r="H14" s="66" t="n">
        <v>108</v>
      </c>
      <c r="I14" s="75" t="n">
        <f aca="false">IF(H14="","",G14-H14)</f>
        <v>-16</v>
      </c>
      <c r="J14" s="47" t="n">
        <f aca="false">IF(OR(D14="",D14+G14=0),"",D14/(D14+G14))</f>
        <v>0.544554455445545</v>
      </c>
      <c r="K14" s="47" t="n">
        <f aca="false">IF(E14="","",E14/(E14+H14))</f>
        <v>0.566265060240964</v>
      </c>
      <c r="L14" s="76" t="n">
        <f aca="false">IF(OR(K14="",J14=""),"",(J14-K14)*100)</f>
        <v>-2.17106047954193</v>
      </c>
      <c r="M14" s="36" t="n">
        <v>3.35765895837102</v>
      </c>
      <c r="N14" s="36" t="n">
        <v>1.32381570360678</v>
      </c>
      <c r="O14" s="36" t="n">
        <f aca="false">SQRT(M14^2+N14^2)</f>
        <v>3.60920513379956</v>
      </c>
      <c r="P14" s="47" t="n">
        <f aca="false">IF(J14="","",MAX(0,J14-1.96*O14/100))</f>
        <v>0.473814034823073</v>
      </c>
      <c r="Q14" s="47" t="n">
        <f aca="false">IF(J14="","",MIN(1,J14+1.96*O14/100))</f>
        <v>0.615294876068016</v>
      </c>
      <c r="R14" s="32" t="str">
        <f aca="false">IF(L14="","",IF(ABS(L14)&lt;=O14,"Yes","No"))</f>
        <v>Yes</v>
      </c>
      <c r="S14" s="32" t="str">
        <f aca="false">IF(L14="","",IF(ABS(L14)&lt;=1.96*O14,"Yes","No"))</f>
        <v>Yes</v>
      </c>
      <c r="T14" s="66" t="n">
        <f aca="false">IF(D14="","",ROUND(SQRT(((D14+G14)*O14/100)^2+(J14*(D14+G14)*0.08223)^2),0))</f>
        <v>12</v>
      </c>
      <c r="U14" s="32"/>
    </row>
    <row r="15" customFormat="false" ht="15" hidden="false" customHeight="false" outlineLevel="0" collapsed="false">
      <c r="A15" s="32" t="s">
        <v>185</v>
      </c>
      <c r="B15" s="32" t="s">
        <v>201</v>
      </c>
      <c r="C15" s="32" t="s">
        <v>206</v>
      </c>
      <c r="D15" s="66" t="n">
        <v>182</v>
      </c>
      <c r="E15" s="66" t="n">
        <v>258</v>
      </c>
      <c r="F15" s="75" t="n">
        <f aca="false">IF(E15="","",D15-E15)</f>
        <v>-76</v>
      </c>
      <c r="G15" s="66" t="n">
        <v>242</v>
      </c>
      <c r="H15" s="66" t="n">
        <v>267</v>
      </c>
      <c r="I15" s="75" t="n">
        <f aca="false">IF(H15="","",G15-H15)</f>
        <v>-25</v>
      </c>
      <c r="J15" s="47" t="n">
        <f aca="false">IF(OR(D15="",D15+G15=0),"",D15/(D15+G15))</f>
        <v>0.429245283018868</v>
      </c>
      <c r="K15" s="47" t="n">
        <f aca="false">IF(E15="","",E15/(E15+H15))</f>
        <v>0.491428571428571</v>
      </c>
      <c r="L15" s="76" t="n">
        <f aca="false">IF(OR(K15="",J15=""),"",(J15-K15)*100)</f>
        <v>-6.21832884097035</v>
      </c>
      <c r="M15" s="36" t="n">
        <v>3.35765895837102</v>
      </c>
      <c r="N15" s="36" t="n">
        <v>1.32381570360678</v>
      </c>
      <c r="O15" s="36" t="n">
        <f aca="false">SQRT(M15^2+N15^2)</f>
        <v>3.60920513379956</v>
      </c>
      <c r="P15" s="47" t="n">
        <f aca="false">IF(J15="","",MAX(0,J15-1.96*O15/100))</f>
        <v>0.358504862396397</v>
      </c>
      <c r="Q15" s="47" t="n">
        <f aca="false">IF(J15="","",MIN(1,J15+1.96*O15/100))</f>
        <v>0.499985703641339</v>
      </c>
      <c r="R15" s="32" t="str">
        <f aca="false">IF(L15="","",IF(ABS(L15)&lt;=O15,"Yes","No"))</f>
        <v>No</v>
      </c>
      <c r="S15" s="32" t="str">
        <f aca="false">IF(L15="","",IF(ABS(L15)&lt;=1.96*O15,"Yes","No"))</f>
        <v>Yes</v>
      </c>
      <c r="T15" s="66" t="n">
        <f aca="false">IF(D15="","",ROUND(SQRT(((D15+G15)*O15/100)^2+(J15*(D15+G15)*0.08223)^2),0))</f>
        <v>21</v>
      </c>
      <c r="U15" s="32"/>
    </row>
    <row r="16" customFormat="false" ht="15" hidden="false" customHeight="false" outlineLevel="0" collapsed="false">
      <c r="A16" s="32" t="s">
        <v>185</v>
      </c>
      <c r="B16" s="32" t="s">
        <v>207</v>
      </c>
      <c r="C16" s="32" t="s">
        <v>208</v>
      </c>
      <c r="D16" s="66" t="n">
        <v>85</v>
      </c>
      <c r="E16" s="66" t="n">
        <v>89</v>
      </c>
      <c r="F16" s="75" t="n">
        <f aca="false">IF(E16="","",D16-E16)</f>
        <v>-4</v>
      </c>
      <c r="G16" s="66" t="n">
        <v>156</v>
      </c>
      <c r="H16" s="66" t="n">
        <v>161</v>
      </c>
      <c r="I16" s="75" t="n">
        <f aca="false">IF(H16="","",G16-H16)</f>
        <v>-5</v>
      </c>
      <c r="J16" s="47" t="n">
        <f aca="false">IF(OR(D16="",D16+G16=0),"",D16/(D16+G16))</f>
        <v>0.352697095435685</v>
      </c>
      <c r="K16" s="47" t="n">
        <f aca="false">IF(E16="","",E16/(E16+H16))</f>
        <v>0.356</v>
      </c>
      <c r="L16" s="76" t="n">
        <f aca="false">IF(OR(K16="",J16=""),"",(J16-K16)*100)</f>
        <v>-0.330290456431531</v>
      </c>
      <c r="M16" s="36" t="n">
        <v>3.35765895837102</v>
      </c>
      <c r="N16" s="36" t="n">
        <v>1.32381570360678</v>
      </c>
      <c r="O16" s="36" t="n">
        <f aca="false">SQRT(M16^2+N16^2)</f>
        <v>3.60920513379956</v>
      </c>
      <c r="P16" s="47" t="n">
        <f aca="false">IF(J16="","",MAX(0,J16-1.96*O16/100))</f>
        <v>0.281956674813213</v>
      </c>
      <c r="Q16" s="47" t="n">
        <f aca="false">IF(J16="","",MIN(1,J16+1.96*O16/100))</f>
        <v>0.423437516058156</v>
      </c>
      <c r="R16" s="32" t="str">
        <f aca="false">IF(L16="","",IF(ABS(L16)&lt;=O16,"Yes","No"))</f>
        <v>Yes</v>
      </c>
      <c r="S16" s="32" t="str">
        <f aca="false">IF(L16="","",IF(ABS(L16)&lt;=1.96*O16,"Yes","No"))</f>
        <v>Yes</v>
      </c>
      <c r="T16" s="66" t="n">
        <f aca="false">IF(D16="","",ROUND(SQRT(((D16+G16)*O16/100)^2+(J16*(D16+G16)*0.08223)^2),0))</f>
        <v>11</v>
      </c>
      <c r="U16" s="32"/>
    </row>
    <row r="17" customFormat="false" ht="15" hidden="false" customHeight="false" outlineLevel="0" collapsed="false">
      <c r="A17" s="32" t="s">
        <v>185</v>
      </c>
      <c r="B17" s="32" t="s">
        <v>207</v>
      </c>
      <c r="C17" s="32" t="s">
        <v>209</v>
      </c>
      <c r="D17" s="66" t="n">
        <v>180</v>
      </c>
      <c r="E17" s="66" t="n">
        <v>188</v>
      </c>
      <c r="F17" s="75" t="n">
        <f aca="false">IF(E17="","",D17-E17)</f>
        <v>-8</v>
      </c>
      <c r="G17" s="66" t="n">
        <v>390</v>
      </c>
      <c r="H17" s="66" t="n">
        <v>399</v>
      </c>
      <c r="I17" s="75" t="n">
        <f aca="false">IF(H17="","",G17-H17)</f>
        <v>-9</v>
      </c>
      <c r="J17" s="47" t="n">
        <f aca="false">IF(OR(D17="",D17+G17=0),"",D17/(D17+G17))</f>
        <v>0.315789473684211</v>
      </c>
      <c r="K17" s="47" t="n">
        <f aca="false">IF(E17="","",E17/(E17+H17))</f>
        <v>0.320272572402044</v>
      </c>
      <c r="L17" s="76" t="n">
        <f aca="false">IF(OR(K17="",J17=""),"",(J17-K17)*100)</f>
        <v>-0.448309871783381</v>
      </c>
      <c r="M17" s="36" t="n">
        <v>2.25365795852886</v>
      </c>
      <c r="N17" s="36" t="n">
        <v>1.32381570360678</v>
      </c>
      <c r="O17" s="36" t="n">
        <f aca="false">SQRT(M17^2+N17^2)</f>
        <v>2.61370660387818</v>
      </c>
      <c r="P17" s="47" t="n">
        <f aca="false">IF(J17="","",MAX(0,J17-1.96*O17/100))</f>
        <v>0.264560824248198</v>
      </c>
      <c r="Q17" s="47" t="n">
        <f aca="false">IF(J17="","",MIN(1,J17+1.96*O17/100))</f>
        <v>0.367018123120223</v>
      </c>
      <c r="R17" s="32" t="str">
        <f aca="false">IF(L17="","",IF(ABS(L17)&lt;=O17,"Yes","No"))</f>
        <v>Yes</v>
      </c>
      <c r="S17" s="32" t="str">
        <f aca="false">IF(L17="","",IF(ABS(L17)&lt;=1.96*O17,"Yes","No"))</f>
        <v>Yes</v>
      </c>
      <c r="T17" s="66" t="n">
        <f aca="false">IF(D17="","",ROUND(SQRT(((D17+G17)*O17/100)^2+(J17*(D17+G17)*0.06778)^2),0))</f>
        <v>19</v>
      </c>
      <c r="U17" s="32"/>
    </row>
    <row r="18" customFormat="false" ht="15" hidden="false" customHeight="false" outlineLevel="0" collapsed="false">
      <c r="A18" s="32" t="s">
        <v>185</v>
      </c>
      <c r="B18" s="32" t="s">
        <v>210</v>
      </c>
      <c r="C18" s="32" t="s">
        <v>211</v>
      </c>
      <c r="D18" s="66" t="n">
        <v>195</v>
      </c>
      <c r="E18" s="66" t="n">
        <v>190</v>
      </c>
      <c r="F18" s="75" t="n">
        <f aca="false">IF(E18="","",D18-E18)</f>
        <v>5</v>
      </c>
      <c r="G18" s="66" t="n">
        <v>224</v>
      </c>
      <c r="H18" s="66" t="n">
        <v>293</v>
      </c>
      <c r="I18" s="75" t="n">
        <f aca="false">IF(H18="","",G18-H18)</f>
        <v>-69</v>
      </c>
      <c r="J18" s="47" t="n">
        <f aca="false">IF(OR(D18="",D18+G18=0),"",D18/(D18+G18))</f>
        <v>0.465393794749403</v>
      </c>
      <c r="K18" s="47" t="n">
        <f aca="false">IF(E18="","",E18/(E18+H18))</f>
        <v>0.393374741200828</v>
      </c>
      <c r="L18" s="76" t="n">
        <f aca="false">IF(OR(K18="",J18=""),"",(J18-K18)*100)</f>
        <v>7.20190535485752</v>
      </c>
      <c r="M18" s="36" t="n">
        <v>3.35765895837102</v>
      </c>
      <c r="N18" s="36" t="n">
        <v>1.32381570360678</v>
      </c>
      <c r="O18" s="36" t="n">
        <f aca="false">SQRT(M18^2+N18^2)</f>
        <v>3.60920513379956</v>
      </c>
      <c r="P18" s="47" t="n">
        <f aca="false">IF(J18="","",MAX(0,J18-1.96*O18/100))</f>
        <v>0.394653374126932</v>
      </c>
      <c r="Q18" s="47" t="n">
        <f aca="false">IF(J18="","",MIN(1,J18+1.96*O18/100))</f>
        <v>0.536134215371875</v>
      </c>
      <c r="R18" s="32" t="str">
        <f aca="false">IF(L18="","",IF(ABS(L18)&lt;=O18,"Yes","No"))</f>
        <v>No</v>
      </c>
      <c r="S18" s="32" t="str">
        <f aca="false">IF(L18="","",IF(ABS(L18)&lt;=1.96*O18,"Yes","No"))</f>
        <v>No</v>
      </c>
      <c r="T18" s="66" t="n">
        <f aca="false">IF(D18="","",ROUND(SQRT(((D18+G18)*O18/100)^2+(J18*(D18+G18)*0.08223)^2),0))</f>
        <v>22</v>
      </c>
      <c r="U18" s="32"/>
    </row>
    <row r="19" customFormat="false" ht="15" hidden="false" customHeight="false" outlineLevel="0" collapsed="false">
      <c r="A19" s="32" t="s">
        <v>185</v>
      </c>
      <c r="B19" s="32" t="s">
        <v>210</v>
      </c>
      <c r="C19" s="32" t="s">
        <v>212</v>
      </c>
      <c r="D19" s="66" t="n">
        <v>127</v>
      </c>
      <c r="E19" s="66" t="n">
        <v>122</v>
      </c>
      <c r="F19" s="75" t="n">
        <f aca="false">IF(E19="","",D19-E19)</f>
        <v>5</v>
      </c>
      <c r="G19" s="66" t="n">
        <v>161</v>
      </c>
      <c r="H19" s="66" t="n">
        <v>165</v>
      </c>
      <c r="I19" s="75" t="n">
        <f aca="false">IF(H19="","",G19-H19)</f>
        <v>-4</v>
      </c>
      <c r="J19" s="47" t="n">
        <f aca="false">IF(OR(D19="",D19+G19=0),"",D19/(D19+G19))</f>
        <v>0.440972222222222</v>
      </c>
      <c r="K19" s="47" t="n">
        <f aca="false">IF(E19="","",E19/(E19+H19))</f>
        <v>0.425087108013937</v>
      </c>
      <c r="L19" s="76" t="n">
        <f aca="false">IF(OR(K19="",J19=""),"",(J19-K19)*100)</f>
        <v>1.58851142082849</v>
      </c>
      <c r="M19" s="36" t="n">
        <v>3.35765895837102</v>
      </c>
      <c r="N19" s="36" t="n">
        <v>1.32381570360678</v>
      </c>
      <c r="O19" s="36" t="n">
        <f aca="false">SQRT(M19^2+N19^2)</f>
        <v>3.60920513379956</v>
      </c>
      <c r="P19" s="47" t="n">
        <f aca="false">IF(J19="","",MAX(0,J19-1.96*O19/100))</f>
        <v>0.370231801599751</v>
      </c>
      <c r="Q19" s="47" t="n">
        <f aca="false">IF(J19="","",MIN(1,J19+1.96*O19/100))</f>
        <v>0.511712642844694</v>
      </c>
      <c r="R19" s="32" t="str">
        <f aca="false">IF(L19="","",IF(ABS(L19)&lt;=O19,"Yes","No"))</f>
        <v>Yes</v>
      </c>
      <c r="S19" s="32" t="str">
        <f aca="false">IF(L19="","",IF(ABS(L19)&lt;=1.96*O19,"Yes","No"))</f>
        <v>Yes</v>
      </c>
      <c r="T19" s="66" t="n">
        <f aca="false">IF(D19="","",ROUND(SQRT(((D19+G19)*O19/100)^2+(J19*(D19+G19)*0.08223)^2),0))</f>
        <v>15</v>
      </c>
      <c r="U19" s="32"/>
    </row>
    <row r="20" customFormat="false" ht="15" hidden="false" customHeight="false" outlineLevel="0" collapsed="false">
      <c r="A20" s="32" t="s">
        <v>185</v>
      </c>
      <c r="B20" s="32" t="s">
        <v>210</v>
      </c>
      <c r="C20" s="32" t="s">
        <v>213</v>
      </c>
      <c r="D20" s="66" t="n">
        <v>98</v>
      </c>
      <c r="E20" s="66" t="n">
        <v>108</v>
      </c>
      <c r="F20" s="75" t="n">
        <f aca="false">IF(E20="","",D20-E20)</f>
        <v>-10</v>
      </c>
      <c r="G20" s="66" t="n">
        <v>109</v>
      </c>
      <c r="H20" s="66" t="n">
        <v>122</v>
      </c>
      <c r="I20" s="75" t="n">
        <f aca="false">IF(H20="","",G20-H20)</f>
        <v>-13</v>
      </c>
      <c r="J20" s="47" t="n">
        <f aca="false">IF(OR(D20="",D20+G20=0),"",D20/(D20+G20))</f>
        <v>0.473429951690821</v>
      </c>
      <c r="K20" s="47" t="n">
        <f aca="false">IF(E20="","",E20/(E20+H20))</f>
        <v>0.469565217391304</v>
      </c>
      <c r="L20" s="76" t="n">
        <f aca="false">IF(OR(K20="",J20=""),"",(J20-K20)*100)</f>
        <v>0.386473429951689</v>
      </c>
      <c r="M20" s="36" t="n">
        <v>3.35765895837102</v>
      </c>
      <c r="N20" s="36" t="n">
        <v>1.32381570360678</v>
      </c>
      <c r="O20" s="36" t="n">
        <f aca="false">SQRT(M20^2+N20^2)</f>
        <v>3.60920513379956</v>
      </c>
      <c r="P20" s="47" t="n">
        <f aca="false">IF(J20="","",MAX(0,J20-1.96*O20/100))</f>
        <v>0.40268953106835</v>
      </c>
      <c r="Q20" s="47" t="n">
        <f aca="false">IF(J20="","",MIN(1,J20+1.96*O20/100))</f>
        <v>0.544170372313293</v>
      </c>
      <c r="R20" s="32" t="str">
        <f aca="false">IF(L20="","",IF(ABS(L20)&lt;=O20,"Yes","No"))</f>
        <v>Yes</v>
      </c>
      <c r="S20" s="32" t="str">
        <f aca="false">IF(L20="","",IF(ABS(L20)&lt;=1.96*O20,"Yes","No"))</f>
        <v>Yes</v>
      </c>
      <c r="T20" s="66" t="n">
        <f aca="false">IF(D20="","",ROUND(SQRT(((D20+G20)*O20/100)^2+(J20*(D20+G20)*0.08223)^2),0))</f>
        <v>11</v>
      </c>
      <c r="U20" s="32"/>
    </row>
    <row r="21" customFormat="false" ht="15" hidden="false" customHeight="false" outlineLevel="0" collapsed="false">
      <c r="A21" s="32" t="s">
        <v>185</v>
      </c>
      <c r="B21" s="32" t="s">
        <v>214</v>
      </c>
      <c r="C21" s="32" t="s">
        <v>214</v>
      </c>
      <c r="D21" s="66" t="n">
        <v>27</v>
      </c>
      <c r="E21" s="66" t="n">
        <v>36</v>
      </c>
      <c r="F21" s="75" t="n">
        <f aca="false">IF(E21="","",D21-E21)</f>
        <v>-9</v>
      </c>
      <c r="G21" s="66" t="n">
        <v>64</v>
      </c>
      <c r="H21" s="66" t="n">
        <v>79</v>
      </c>
      <c r="I21" s="75" t="n">
        <f aca="false">IF(H21="","",G21-H21)</f>
        <v>-15</v>
      </c>
      <c r="J21" s="47" t="n">
        <f aca="false">IF(OR(D21="",D21+G21=0),"",D21/(D21+G21))</f>
        <v>0.296703296703297</v>
      </c>
      <c r="K21" s="47" t="n">
        <f aca="false">IF(E21="","",E21/(E21+H21))</f>
        <v>0.31304347826087</v>
      </c>
      <c r="L21" s="76" t="n">
        <f aca="false">IF(OR(K21="",J21=""),"",(J21-K21)*100)</f>
        <v>-1.63401815575729</v>
      </c>
      <c r="M21" s="36" t="n">
        <v>3.35765895837102</v>
      </c>
      <c r="N21" s="36" t="n">
        <v>1.32381570360678</v>
      </c>
      <c r="O21" s="36" t="n">
        <f aca="false">SQRT(M21^2+N21^2)</f>
        <v>3.60920513379956</v>
      </c>
      <c r="P21" s="47" t="n">
        <f aca="false">IF(J21="","",MAX(0,J21-1.96*O21/100))</f>
        <v>0.225962876080825</v>
      </c>
      <c r="Q21" s="47" t="n">
        <f aca="false">IF(J21="","",MIN(1,J21+1.96*O21/100))</f>
        <v>0.367443717325768</v>
      </c>
      <c r="R21" s="32" t="str">
        <f aca="false">IF(L21="","",IF(ABS(L21)&lt;=O21,"Yes","No"))</f>
        <v>Yes</v>
      </c>
      <c r="S21" s="32" t="str">
        <f aca="false">IF(L21="","",IF(ABS(L21)&lt;=1.96*O21,"Yes","No"))</f>
        <v>Yes</v>
      </c>
      <c r="T21" s="66" t="n">
        <f aca="false">IF(D21="","",ROUND(SQRT(((D21+G21)*O21/100)^2+(J21*(D21+G21)*0.08223)^2),0))</f>
        <v>4</v>
      </c>
      <c r="U21" s="32"/>
    </row>
    <row r="22" customFormat="false" ht="15" hidden="false" customHeight="false" outlineLevel="0" collapsed="false">
      <c r="A22" s="32" t="s">
        <v>185</v>
      </c>
      <c r="B22" s="32" t="s">
        <v>215</v>
      </c>
      <c r="C22" s="32" t="s">
        <v>215</v>
      </c>
      <c r="D22" s="66" t="n">
        <v>52</v>
      </c>
      <c r="E22" s="66" t="n">
        <v>52</v>
      </c>
      <c r="F22" s="75" t="n">
        <f aca="false">IF(E22="","",D22-E22)</f>
        <v>0</v>
      </c>
      <c r="G22" s="66" t="n">
        <v>147</v>
      </c>
      <c r="H22" s="66" t="n">
        <v>189</v>
      </c>
      <c r="I22" s="75" t="n">
        <f aca="false">IF(H22="","",G22-H22)</f>
        <v>-42</v>
      </c>
      <c r="J22" s="47" t="n">
        <f aca="false">IF(OR(D22="",D22+G22=0),"",D22/(D22+G22))</f>
        <v>0.261306532663317</v>
      </c>
      <c r="K22" s="47" t="n">
        <f aca="false">IF(E22="","",E22/(E22+H22))</f>
        <v>0.215767634854772</v>
      </c>
      <c r="L22" s="76" t="n">
        <f aca="false">IF(OR(K22="",J22=""),"",(J22-K22)*100)</f>
        <v>4.55388978085448</v>
      </c>
      <c r="M22" s="36" t="n">
        <v>3.35765895837102</v>
      </c>
      <c r="N22" s="36" t="n">
        <v>1.32381570360678</v>
      </c>
      <c r="O22" s="36" t="n">
        <f aca="false">SQRT(M22^2+N22^2)</f>
        <v>3.60920513379956</v>
      </c>
      <c r="P22" s="47" t="n">
        <f aca="false">IF(J22="","",MAX(0,J22-1.96*O22/100))</f>
        <v>0.190566112040845</v>
      </c>
      <c r="Q22" s="47" t="n">
        <f aca="false">IF(J22="","",MIN(1,J22+1.96*O22/100))</f>
        <v>0.332046953285788</v>
      </c>
      <c r="R22" s="32" t="str">
        <f aca="false">IF(L22="","",IF(ABS(L22)&lt;=O22,"Yes","No"))</f>
        <v>No</v>
      </c>
      <c r="S22" s="32" t="str">
        <f aca="false">IF(L22="","",IF(ABS(L22)&lt;=1.96*O22,"Yes","No"))</f>
        <v>Yes</v>
      </c>
      <c r="T22" s="66" t="n">
        <f aca="false">IF(D22="","",ROUND(SQRT(((D22+G22)*O22/100)^2+(J22*(D22+G22)*0.08223)^2),0))</f>
        <v>8</v>
      </c>
      <c r="U22" s="32"/>
    </row>
    <row r="23" customFormat="false" ht="15" hidden="false" customHeight="false" outlineLevel="0" collapsed="false">
      <c r="A23" s="32" t="s">
        <v>185</v>
      </c>
      <c r="B23" s="32" t="s">
        <v>216</v>
      </c>
      <c r="C23" s="32" t="s">
        <v>217</v>
      </c>
      <c r="D23" s="66" t="n">
        <v>209</v>
      </c>
      <c r="E23" s="66" t="n">
        <v>233</v>
      </c>
      <c r="F23" s="75" t="n">
        <f aca="false">IF(E23="","",D23-E23)</f>
        <v>-24</v>
      </c>
      <c r="G23" s="66" t="n">
        <v>299</v>
      </c>
      <c r="H23" s="66" t="n">
        <v>333</v>
      </c>
      <c r="I23" s="75" t="n">
        <f aca="false">IF(H23="","",G23-H23)</f>
        <v>-34</v>
      </c>
      <c r="J23" s="47" t="n">
        <f aca="false">IF(OR(D23="",D23+G23=0),"",D23/(D23+G23))</f>
        <v>0.411417322834646</v>
      </c>
      <c r="K23" s="47" t="n">
        <f aca="false">IF(E23="","",E23/(E23+H23))</f>
        <v>0.411660777385159</v>
      </c>
      <c r="L23" s="76" t="n">
        <f aca="false">IF(OR(K23="",J23=""),"",(J23-K23)*100)</f>
        <v>-0.0243454550513333</v>
      </c>
      <c r="M23" s="36" t="n">
        <v>3.35765895837102</v>
      </c>
      <c r="N23" s="36" t="n">
        <v>1.32381570360678</v>
      </c>
      <c r="O23" s="36" t="n">
        <f aca="false">SQRT(M23^2+N23^2)</f>
        <v>3.60920513379956</v>
      </c>
      <c r="P23" s="47" t="n">
        <f aca="false">IF(J23="","",MAX(0,J23-1.96*O23/100))</f>
        <v>0.340676902212174</v>
      </c>
      <c r="Q23" s="47" t="n">
        <f aca="false">IF(J23="","",MIN(1,J23+1.96*O23/100))</f>
        <v>0.482157743457117</v>
      </c>
      <c r="R23" s="32" t="str">
        <f aca="false">IF(L23="","",IF(ABS(L23)&lt;=O23,"Yes","No"))</f>
        <v>Yes</v>
      </c>
      <c r="S23" s="32" t="str">
        <f aca="false">IF(L23="","",IF(ABS(L23)&lt;=1.96*O23,"Yes","No"))</f>
        <v>Yes</v>
      </c>
      <c r="T23" s="66" t="n">
        <f aca="false">IF(D23="","",ROUND(SQRT(((D23+G23)*O23/100)^2+(J23*(D23+G23)*0.08223)^2),0))</f>
        <v>25</v>
      </c>
      <c r="U23" s="32"/>
    </row>
    <row r="24" customFormat="false" ht="15" hidden="false" customHeight="false" outlineLevel="0" collapsed="false">
      <c r="A24" s="32" t="s">
        <v>185</v>
      </c>
      <c r="B24" s="32" t="s">
        <v>216</v>
      </c>
      <c r="C24" s="32" t="s">
        <v>218</v>
      </c>
      <c r="D24" s="66" t="n">
        <v>187</v>
      </c>
      <c r="E24" s="66" t="n">
        <v>242</v>
      </c>
      <c r="F24" s="75" t="n">
        <f aca="false">IF(E24="","",D24-E24)</f>
        <v>-55</v>
      </c>
      <c r="G24" s="66" t="n">
        <v>270</v>
      </c>
      <c r="H24" s="66" t="n">
        <v>285</v>
      </c>
      <c r="I24" s="75" t="n">
        <f aca="false">IF(H24="","",G24-H24)</f>
        <v>-15</v>
      </c>
      <c r="J24" s="47" t="n">
        <f aca="false">IF(OR(D24="",D24+G24=0),"",D24/(D24+G24))</f>
        <v>0.409190371991247</v>
      </c>
      <c r="K24" s="47" t="n">
        <f aca="false">IF(E24="","",E24/(E24+H24))</f>
        <v>0.459203036053131</v>
      </c>
      <c r="L24" s="76" t="n">
        <f aca="false">IF(OR(K24="",J24=""),"",(J24-K24)*100)</f>
        <v>-5.00126640618837</v>
      </c>
      <c r="M24" s="36" t="n">
        <v>3.35765895837102</v>
      </c>
      <c r="N24" s="36" t="n">
        <v>1.32381570360678</v>
      </c>
      <c r="O24" s="36" t="n">
        <f aca="false">SQRT(M24^2+N24^2)</f>
        <v>3.60920513379956</v>
      </c>
      <c r="P24" s="47" t="n">
        <f aca="false">IF(J24="","",MAX(0,J24-1.96*O24/100))</f>
        <v>0.338449951368776</v>
      </c>
      <c r="Q24" s="47" t="n">
        <f aca="false">IF(J24="","",MIN(1,J24+1.96*O24/100))</f>
        <v>0.479930792613719</v>
      </c>
      <c r="R24" s="32" t="str">
        <f aca="false">IF(L24="","",IF(ABS(L24)&lt;=O24,"Yes","No"))</f>
        <v>No</v>
      </c>
      <c r="S24" s="32" t="str">
        <f aca="false">IF(L24="","",IF(ABS(L24)&lt;=1.96*O24,"Yes","No"))</f>
        <v>Yes</v>
      </c>
      <c r="T24" s="66" t="n">
        <f aca="false">IF(D24="","",ROUND(SQRT(((D24+G24)*O24/100)^2+(J24*(D24+G24)*0.08223)^2),0))</f>
        <v>23</v>
      </c>
      <c r="U24" s="32"/>
    </row>
    <row r="25" customFormat="false" ht="15" hidden="false" customHeight="false" outlineLevel="0" collapsed="false">
      <c r="A25" s="32" t="s">
        <v>185</v>
      </c>
      <c r="B25" s="32" t="s">
        <v>216</v>
      </c>
      <c r="C25" s="32" t="s">
        <v>219</v>
      </c>
      <c r="D25" s="66" t="n">
        <v>221</v>
      </c>
      <c r="E25" s="66" t="n">
        <v>244</v>
      </c>
      <c r="F25" s="75" t="n">
        <f aca="false">IF(E25="","",D25-E25)</f>
        <v>-23</v>
      </c>
      <c r="G25" s="66" t="n">
        <v>291</v>
      </c>
      <c r="H25" s="66" t="n">
        <v>330</v>
      </c>
      <c r="I25" s="75" t="n">
        <f aca="false">IF(H25="","",G25-H25)</f>
        <v>-39</v>
      </c>
      <c r="J25" s="47" t="n">
        <f aca="false">IF(OR(D25="",D25+G25=0),"",D25/(D25+G25))</f>
        <v>0.431640625</v>
      </c>
      <c r="K25" s="47" t="n">
        <f aca="false">IF(E25="","",E25/(E25+H25))</f>
        <v>0.425087108013937</v>
      </c>
      <c r="L25" s="76" t="n">
        <f aca="false">IF(OR(K25="",J25=""),"",(J25-K25)*100)</f>
        <v>0.655351698606271</v>
      </c>
      <c r="M25" s="36" t="n">
        <v>3.35765895837102</v>
      </c>
      <c r="N25" s="36" t="n">
        <v>1.32381570360678</v>
      </c>
      <c r="O25" s="36" t="n">
        <f aca="false">SQRT(M25^2+N25^2)</f>
        <v>3.60920513379956</v>
      </c>
      <c r="P25" s="47" t="n">
        <f aca="false">IF(J25="","",MAX(0,J25-1.96*O25/100))</f>
        <v>0.360900204377529</v>
      </c>
      <c r="Q25" s="47" t="n">
        <f aca="false">IF(J25="","",MIN(1,J25+1.96*O25/100))</f>
        <v>0.502381045622471</v>
      </c>
      <c r="R25" s="32" t="str">
        <f aca="false">IF(L25="","",IF(ABS(L25)&lt;=O25,"Yes","No"))</f>
        <v>Yes</v>
      </c>
      <c r="S25" s="32" t="str">
        <f aca="false">IF(L25="","",IF(ABS(L25)&lt;=1.96*O25,"Yes","No"))</f>
        <v>Yes</v>
      </c>
      <c r="T25" s="66" t="n">
        <f aca="false">IF(D25="","",ROUND(SQRT(((D25+G25)*O25/100)^2+(J25*(D25+G25)*0.08223)^2),0))</f>
        <v>26</v>
      </c>
      <c r="U25" s="32"/>
    </row>
    <row r="26" customFormat="false" ht="15" hidden="false" customHeight="false" outlineLevel="0" collapsed="false">
      <c r="A26" s="32" t="s">
        <v>185</v>
      </c>
      <c r="B26" s="32" t="s">
        <v>220</v>
      </c>
      <c r="C26" s="32" t="s">
        <v>221</v>
      </c>
      <c r="D26" s="66" t="n">
        <v>226</v>
      </c>
      <c r="E26" s="66" t="n">
        <v>246</v>
      </c>
      <c r="F26" s="75" t="n">
        <f aca="false">IF(E26="","",D26-E26)</f>
        <v>-20</v>
      </c>
      <c r="G26" s="66" t="n">
        <v>469</v>
      </c>
      <c r="H26" s="66" t="n">
        <v>553</v>
      </c>
      <c r="I26" s="75" t="n">
        <f aca="false">IF(H26="","",G26-H26)</f>
        <v>-84</v>
      </c>
      <c r="J26" s="47" t="n">
        <f aca="false">IF(OR(D26="",D26+G26=0),"",D26/(D26+G26))</f>
        <v>0.325179856115108</v>
      </c>
      <c r="K26" s="47" t="n">
        <f aca="false">IF(E26="","",E26/(E26+H26))</f>
        <v>0.307884856070088</v>
      </c>
      <c r="L26" s="76" t="n">
        <f aca="false">IF(OR(K26="",J26=""),"",(J26-K26)*100)</f>
        <v>1.72950000450203</v>
      </c>
      <c r="M26" s="36" t="n">
        <v>2.25365795852886</v>
      </c>
      <c r="N26" s="36" t="n">
        <v>1.32381570360678</v>
      </c>
      <c r="O26" s="36" t="n">
        <f aca="false">SQRT(M26^2+N26^2)</f>
        <v>2.61370660387818</v>
      </c>
      <c r="P26" s="47" t="n">
        <f aca="false">IF(J26="","",MAX(0,J26-1.96*O26/100))</f>
        <v>0.273951206679096</v>
      </c>
      <c r="Q26" s="47" t="n">
        <f aca="false">IF(J26="","",MIN(1,J26+1.96*O26/100))</f>
        <v>0.37640850555112</v>
      </c>
      <c r="R26" s="32" t="str">
        <f aca="false">IF(L26="","",IF(ABS(L26)&lt;=O26,"Yes","No"))</f>
        <v>Yes</v>
      </c>
      <c r="S26" s="32" t="str">
        <f aca="false">IF(L26="","",IF(ABS(L26)&lt;=1.96*O26,"Yes","No"))</f>
        <v>Yes</v>
      </c>
      <c r="T26" s="66" t="n">
        <f aca="false">IF(D26="","",ROUND(SQRT(((D26+G26)*O26/100)^2+(J26*(D26+G26)*0.06778)^2),0))</f>
        <v>24</v>
      </c>
      <c r="U26" s="32"/>
    </row>
    <row r="27" customFormat="false" ht="15" hidden="false" customHeight="false" outlineLevel="0" collapsed="false">
      <c r="A27" s="32" t="s">
        <v>185</v>
      </c>
      <c r="B27" s="32" t="s">
        <v>220</v>
      </c>
      <c r="C27" s="32" t="s">
        <v>222</v>
      </c>
      <c r="D27" s="66" t="n">
        <v>159</v>
      </c>
      <c r="E27" s="66" t="n">
        <v>184</v>
      </c>
      <c r="F27" s="75" t="n">
        <f aca="false">IF(E27="","",D27-E27)</f>
        <v>-25</v>
      </c>
      <c r="G27" s="66" t="n">
        <v>303</v>
      </c>
      <c r="H27" s="66" t="n">
        <v>363</v>
      </c>
      <c r="I27" s="75" t="n">
        <f aca="false">IF(H27="","",G27-H27)</f>
        <v>-60</v>
      </c>
      <c r="J27" s="47" t="n">
        <f aca="false">IF(OR(D27="",D27+G27=0),"",D27/(D27+G27))</f>
        <v>0.344155844155844</v>
      </c>
      <c r="K27" s="47" t="n">
        <f aca="false">IF(E27="","",E27/(E27+H27))</f>
        <v>0.336380255941499</v>
      </c>
      <c r="L27" s="76" t="n">
        <f aca="false">IF(OR(K27="",J27=""),"",(J27-K27)*100)</f>
        <v>0.77755882143451</v>
      </c>
      <c r="M27" s="36" t="n">
        <v>3.35765895837102</v>
      </c>
      <c r="N27" s="36" t="n">
        <v>1.32381570360678</v>
      </c>
      <c r="O27" s="36" t="n">
        <f aca="false">SQRT(M27^2+N27^2)</f>
        <v>3.60920513379956</v>
      </c>
      <c r="P27" s="47" t="n">
        <f aca="false">IF(J27="","",MAX(0,J27-1.96*O27/100))</f>
        <v>0.273415423533373</v>
      </c>
      <c r="Q27" s="47" t="n">
        <f aca="false">IF(J27="","",MIN(1,J27+1.96*O27/100))</f>
        <v>0.414896264778316</v>
      </c>
      <c r="R27" s="32" t="str">
        <f aca="false">IF(L27="","",IF(ABS(L27)&lt;=O27,"Yes","No"))</f>
        <v>Yes</v>
      </c>
      <c r="S27" s="32" t="str">
        <f aca="false">IF(L27="","",IF(ABS(L27)&lt;=1.96*O27,"Yes","No"))</f>
        <v>Yes</v>
      </c>
      <c r="T27" s="66" t="n">
        <f aca="false">IF(D27="","",ROUND(SQRT(((D27+G27)*O27/100)^2+(J27*(D27+G27)*0.08223)^2),0))</f>
        <v>21</v>
      </c>
      <c r="U27" s="32"/>
    </row>
    <row r="28" customFormat="false" ht="15" hidden="false" customHeight="false" outlineLevel="0" collapsed="false">
      <c r="A28" s="32" t="s">
        <v>185</v>
      </c>
      <c r="B28" s="32" t="s">
        <v>223</v>
      </c>
      <c r="C28" s="32" t="s">
        <v>224</v>
      </c>
      <c r="D28" s="66" t="n">
        <v>91</v>
      </c>
      <c r="E28" s="66" t="n">
        <v>101</v>
      </c>
      <c r="F28" s="75" t="n">
        <f aca="false">IF(E28="","",D28-E28)</f>
        <v>-10</v>
      </c>
      <c r="G28" s="66" t="n">
        <v>253</v>
      </c>
      <c r="H28" s="66" t="n">
        <v>288</v>
      </c>
      <c r="I28" s="75" t="n">
        <f aca="false">IF(H28="","",G28-H28)</f>
        <v>-35</v>
      </c>
      <c r="J28" s="47" t="n">
        <f aca="false">IF(OR(D28="",D28+G28=0),"",D28/(D28+G28))</f>
        <v>0.26453488372093</v>
      </c>
      <c r="K28" s="47" t="n">
        <f aca="false">IF(E28="","",E28/(E28+H28))</f>
        <v>0.259640102827764</v>
      </c>
      <c r="L28" s="76" t="n">
        <f aca="false">IF(OR(K28="",J28=""),"",(J28-K28)*100)</f>
        <v>0.489478089316675</v>
      </c>
      <c r="M28" s="36" t="n">
        <v>3.35765895837102</v>
      </c>
      <c r="N28" s="36" t="n">
        <v>1.32381570360678</v>
      </c>
      <c r="O28" s="36" t="n">
        <f aca="false">SQRT(M28^2+N28^2)</f>
        <v>3.60920513379956</v>
      </c>
      <c r="P28" s="47" t="n">
        <f aca="false">IF(J28="","",MAX(0,J28-1.96*O28/100))</f>
        <v>0.193794463098459</v>
      </c>
      <c r="Q28" s="47" t="n">
        <f aca="false">IF(J28="","",MIN(1,J28+1.96*O28/100))</f>
        <v>0.335275304343402</v>
      </c>
      <c r="R28" s="32" t="str">
        <f aca="false">IF(L28="","",IF(ABS(L28)&lt;=O28,"Yes","No"))</f>
        <v>Yes</v>
      </c>
      <c r="S28" s="32" t="str">
        <f aca="false">IF(L28="","",IF(ABS(L28)&lt;=1.96*O28,"Yes","No"))</f>
        <v>Yes</v>
      </c>
      <c r="T28" s="66" t="n">
        <f aca="false">IF(D28="","",ROUND(SQRT(((D28+G28)*O28/100)^2+(J28*(D28+G28)*0.08223)^2),0))</f>
        <v>14</v>
      </c>
      <c r="U28" s="32"/>
    </row>
    <row r="29" customFormat="false" ht="15" hidden="false" customHeight="false" outlineLevel="0" collapsed="false">
      <c r="A29" s="32" t="s">
        <v>185</v>
      </c>
      <c r="B29" s="32" t="s">
        <v>223</v>
      </c>
      <c r="C29" s="32" t="s">
        <v>225</v>
      </c>
      <c r="D29" s="66" t="n">
        <v>85</v>
      </c>
      <c r="E29" s="66" t="n">
        <v>95</v>
      </c>
      <c r="F29" s="75" t="n">
        <f aca="false">IF(E29="","",D29-E29)</f>
        <v>-10</v>
      </c>
      <c r="G29" s="66" t="n">
        <v>179</v>
      </c>
      <c r="H29" s="66" t="n">
        <v>211</v>
      </c>
      <c r="I29" s="75" t="n">
        <f aca="false">IF(H29="","",G29-H29)</f>
        <v>-32</v>
      </c>
      <c r="J29" s="47" t="n">
        <f aca="false">IF(OR(D29="",D29+G29=0),"",D29/(D29+G29))</f>
        <v>0.321969696969697</v>
      </c>
      <c r="K29" s="47" t="n">
        <f aca="false">IF(E29="","",E29/(E29+H29))</f>
        <v>0.310457516339869</v>
      </c>
      <c r="L29" s="76" t="n">
        <f aca="false">IF(OR(K29="",J29=""),"",(J29-K29)*100)</f>
        <v>1.15121806298277</v>
      </c>
      <c r="M29" s="36" t="n">
        <v>3.35765895837102</v>
      </c>
      <c r="N29" s="36" t="n">
        <v>1.32381570360678</v>
      </c>
      <c r="O29" s="36" t="n">
        <f aca="false">SQRT(M29^2+N29^2)</f>
        <v>3.60920513379956</v>
      </c>
      <c r="P29" s="47" t="n">
        <f aca="false">IF(J29="","",MAX(0,J29-1.96*O29/100))</f>
        <v>0.251229276347226</v>
      </c>
      <c r="Q29" s="47" t="n">
        <f aca="false">IF(J29="","",MIN(1,J29+1.96*O29/100))</f>
        <v>0.392710117592168</v>
      </c>
      <c r="R29" s="32" t="str">
        <f aca="false">IF(L29="","",IF(ABS(L29)&lt;=O29,"Yes","No"))</f>
        <v>Yes</v>
      </c>
      <c r="S29" s="32" t="str">
        <f aca="false">IF(L29="","",IF(ABS(L29)&lt;=1.96*O29,"Yes","No"))</f>
        <v>Yes</v>
      </c>
      <c r="T29" s="66" t="n">
        <f aca="false">IF(D29="","",ROUND(SQRT(((D29+G29)*O29/100)^2+(J29*(D29+G29)*0.08223)^2),0))</f>
        <v>12</v>
      </c>
      <c r="U29" s="32"/>
    </row>
    <row r="30" customFormat="false" ht="15" hidden="false" customHeight="false" outlineLevel="0" collapsed="false">
      <c r="A30" s="32" t="s">
        <v>185</v>
      </c>
      <c r="B30" s="32" t="s">
        <v>223</v>
      </c>
      <c r="C30" s="32" t="s">
        <v>226</v>
      </c>
      <c r="D30" s="66" t="n">
        <v>278</v>
      </c>
      <c r="E30" s="66" t="n">
        <v>350</v>
      </c>
      <c r="F30" s="75" t="n">
        <f aca="false">IF(E30="","",D30-E30)</f>
        <v>-72</v>
      </c>
      <c r="G30" s="66" t="n">
        <v>671</v>
      </c>
      <c r="H30" s="66" t="n">
        <v>728</v>
      </c>
      <c r="I30" s="75" t="n">
        <f aca="false">IF(H30="","",G30-H30)</f>
        <v>-57</v>
      </c>
      <c r="J30" s="47" t="n">
        <f aca="false">IF(OR(D30="",D30+G30=0),"",D30/(D30+G30))</f>
        <v>0.292939936775553</v>
      </c>
      <c r="K30" s="47" t="n">
        <f aca="false">IF(E30="","",E30/(E30+H30))</f>
        <v>0.324675324675325</v>
      </c>
      <c r="L30" s="76" t="n">
        <f aca="false">IF(OR(K30="",J30=""),"",(J30-K30)*100)</f>
        <v>-3.17353878997715</v>
      </c>
      <c r="M30" s="36" t="n">
        <v>1.74372460562593</v>
      </c>
      <c r="N30" s="36" t="n">
        <v>1.32381570360678</v>
      </c>
      <c r="O30" s="36" t="n">
        <f aca="false">SQRT(M30^2+N30^2)</f>
        <v>2.18930662936493</v>
      </c>
      <c r="P30" s="47" t="n">
        <f aca="false">IF(J30="","",MAX(0,J30-1.96*O30/100))</f>
        <v>0.250029526840001</v>
      </c>
      <c r="Q30" s="47" t="n">
        <f aca="false">IF(J30="","",MIN(1,J30+1.96*O30/100))</f>
        <v>0.335850346711106</v>
      </c>
      <c r="R30" s="32" t="str">
        <f aca="false">IF(L30="","",IF(ABS(L30)&lt;=O30,"Yes","No"))</f>
        <v>No</v>
      </c>
      <c r="S30" s="32" t="str">
        <f aca="false">IF(L30="","",IF(ABS(L30)&lt;=1.96*O30,"Yes","No"))</f>
        <v>Yes</v>
      </c>
      <c r="T30" s="66" t="n">
        <f aca="false">IF(D30="","",ROUND(SQRT(((D30+G30)*O30/100)^2+(J30*(D30+G30)*0.05273)^2),0))</f>
        <v>25</v>
      </c>
      <c r="U30" s="32"/>
    </row>
    <row r="31" customFormat="false" ht="15" hidden="false" customHeight="false" outlineLevel="0" collapsed="false">
      <c r="A31" s="32" t="s">
        <v>185</v>
      </c>
      <c r="B31" s="32" t="s">
        <v>228</v>
      </c>
      <c r="C31" s="32" t="s">
        <v>229</v>
      </c>
      <c r="D31" s="66" t="n">
        <v>213</v>
      </c>
      <c r="E31" s="66" t="n">
        <v>245</v>
      </c>
      <c r="F31" s="75" t="n">
        <f aca="false">IF(E31="","",D31-E31)</f>
        <v>-32</v>
      </c>
      <c r="G31" s="66" t="n">
        <v>279</v>
      </c>
      <c r="H31" s="66" t="n">
        <v>317</v>
      </c>
      <c r="I31" s="75" t="n">
        <f aca="false">IF(H31="","",G31-H31)</f>
        <v>-38</v>
      </c>
      <c r="J31" s="47" t="n">
        <f aca="false">IF(OR(D31="",D31+G31=0),"",D31/(D31+G31))</f>
        <v>0.432926829268293</v>
      </c>
      <c r="K31" s="47" t="n">
        <f aca="false">IF(E31="","",E31/(E31+H31))</f>
        <v>0.435943060498221</v>
      </c>
      <c r="L31" s="76" t="n">
        <f aca="false">IF(OR(K31="",J31=""),"",(J31-K31)*100)</f>
        <v>-0.301623122992795</v>
      </c>
      <c r="M31" s="36" t="n">
        <v>3.35765895837102</v>
      </c>
      <c r="N31" s="36" t="n">
        <v>1.32381570360678</v>
      </c>
      <c r="O31" s="36" t="n">
        <f aca="false">SQRT(M31^2+N31^2)</f>
        <v>3.60920513379956</v>
      </c>
      <c r="P31" s="47" t="n">
        <f aca="false">IF(J31="","",MAX(0,J31-1.96*O31/100))</f>
        <v>0.362186408645821</v>
      </c>
      <c r="Q31" s="47" t="n">
        <f aca="false">IF(J31="","",MIN(1,J31+1.96*O31/100))</f>
        <v>0.503667249890764</v>
      </c>
      <c r="R31" s="32" t="str">
        <f aca="false">IF(L31="","",IF(ABS(L31)&lt;=O31,"Yes","No"))</f>
        <v>Yes</v>
      </c>
      <c r="S31" s="32" t="str">
        <f aca="false">IF(L31="","",IF(ABS(L31)&lt;=1.96*O31,"Yes","No"))</f>
        <v>Yes</v>
      </c>
      <c r="T31" s="66" t="n">
        <f aca="false">IF(D31="","",ROUND(SQRT(((D31+G31)*O31/100)^2+(J31*(D31+G31)*0.08223)^2),0))</f>
        <v>25</v>
      </c>
      <c r="U31" s="32"/>
    </row>
    <row r="32" customFormat="false" ht="15" hidden="false" customHeight="false" outlineLevel="0" collapsed="false">
      <c r="A32" s="32" t="s">
        <v>185</v>
      </c>
      <c r="B32" s="32" t="s">
        <v>228</v>
      </c>
      <c r="C32" s="32" t="s">
        <v>230</v>
      </c>
      <c r="D32" s="66" t="n">
        <v>227</v>
      </c>
      <c r="E32" s="66" t="n">
        <v>243</v>
      </c>
      <c r="F32" s="75" t="n">
        <f aca="false">IF(E32="","",D32-E32)</f>
        <v>-16</v>
      </c>
      <c r="G32" s="66" t="n">
        <v>305</v>
      </c>
      <c r="H32" s="66" t="n">
        <v>389</v>
      </c>
      <c r="I32" s="75" t="n">
        <f aca="false">IF(H32="","",G32-H32)</f>
        <v>-84</v>
      </c>
      <c r="J32" s="47" t="n">
        <f aca="false">IF(OR(D32="",D32+G32=0),"",D32/(D32+G32))</f>
        <v>0.426691729323308</v>
      </c>
      <c r="K32" s="47" t="n">
        <f aca="false">IF(E32="","",E32/(E32+H32))</f>
        <v>0.384493670886076</v>
      </c>
      <c r="L32" s="76" t="n">
        <f aca="false">IF(OR(K32="",J32=""),"",(J32-K32)*100)</f>
        <v>4.21980584372323</v>
      </c>
      <c r="M32" s="36" t="n">
        <v>2.25365795852886</v>
      </c>
      <c r="N32" s="36" t="n">
        <v>1.32381570360678</v>
      </c>
      <c r="O32" s="36" t="n">
        <f aca="false">SQRT(M32^2+N32^2)</f>
        <v>2.61370660387818</v>
      </c>
      <c r="P32" s="47" t="n">
        <f aca="false">IF(J32="","",MAX(0,J32-1.96*O32/100))</f>
        <v>0.375463079887296</v>
      </c>
      <c r="Q32" s="47" t="n">
        <f aca="false">IF(J32="","",MIN(1,J32+1.96*O32/100))</f>
        <v>0.477920378759321</v>
      </c>
      <c r="R32" s="32" t="str">
        <f aca="false">IF(L32="","",IF(ABS(L32)&lt;=O32,"Yes","No"))</f>
        <v>No</v>
      </c>
      <c r="S32" s="32" t="str">
        <f aca="false">IF(L32="","",IF(ABS(L32)&lt;=1.96*O32,"Yes","No"))</f>
        <v>Yes</v>
      </c>
      <c r="T32" s="66" t="n">
        <f aca="false">IF(D32="","",ROUND(SQRT(((D32+G32)*O32/100)^2+(J32*(D32+G32)*0.06778)^2),0))</f>
        <v>21</v>
      </c>
      <c r="U32" s="32"/>
    </row>
    <row r="33" customFormat="false" ht="15" hidden="false" customHeight="false" outlineLevel="0" collapsed="false">
      <c r="A33" s="32" t="s">
        <v>185</v>
      </c>
      <c r="B33" s="32" t="s">
        <v>231</v>
      </c>
      <c r="C33" s="32" t="s">
        <v>231</v>
      </c>
      <c r="D33" s="66" t="n">
        <v>128</v>
      </c>
      <c r="E33" s="66" t="n">
        <v>96</v>
      </c>
      <c r="F33" s="75" t="n">
        <f aca="false">IF(E33="","",D33-E33)</f>
        <v>32</v>
      </c>
      <c r="G33" s="66" t="n">
        <v>364</v>
      </c>
      <c r="H33" s="66" t="n">
        <v>444</v>
      </c>
      <c r="I33" s="75" t="n">
        <f aca="false">IF(H33="","",G33-H33)</f>
        <v>-80</v>
      </c>
      <c r="J33" s="47" t="n">
        <f aca="false">IF(OR(D33="",D33+G33=0),"",D33/(D33+G33))</f>
        <v>0.260162601626016</v>
      </c>
      <c r="K33" s="47" t="n">
        <f aca="false">IF(E33="","",E33/(E33+H33))</f>
        <v>0.177777777777778</v>
      </c>
      <c r="L33" s="76" t="n">
        <f aca="false">IF(OR(K33="",J33=""),"",(J33-K33)*100)</f>
        <v>8.23848238482385</v>
      </c>
      <c r="M33" s="36" t="n">
        <v>3.35765895837102</v>
      </c>
      <c r="N33" s="36" t="n">
        <v>1.32381570360678</v>
      </c>
      <c r="O33" s="36" t="n">
        <f aca="false">SQRT(M33^2+N33^2)</f>
        <v>3.60920513379956</v>
      </c>
      <c r="P33" s="47" t="n">
        <f aca="false">IF(J33="","",MAX(0,J33-1.96*O33/100))</f>
        <v>0.189422181003545</v>
      </c>
      <c r="Q33" s="47" t="n">
        <f aca="false">IF(J33="","",MIN(1,J33+1.96*O33/100))</f>
        <v>0.330903022248488</v>
      </c>
      <c r="R33" s="32" t="str">
        <f aca="false">IF(L33="","",IF(ABS(L33)&lt;=O33,"Yes","No"))</f>
        <v>No</v>
      </c>
      <c r="S33" s="32" t="str">
        <f aca="false">IF(L33="","",IF(ABS(L33)&lt;=1.96*O33,"Yes","No"))</f>
        <v>No</v>
      </c>
      <c r="T33" s="66" t="n">
        <f aca="false">IF(D33="","",ROUND(SQRT(((D33+G33)*O33/100)^2+(J33*(D33+G33)*0.08223)^2),0))</f>
        <v>21</v>
      </c>
      <c r="U33" s="32"/>
    </row>
    <row r="34" customFormat="false" ht="15" hidden="false" customHeight="false" outlineLevel="0" collapsed="false">
      <c r="A34" s="32" t="s">
        <v>185</v>
      </c>
      <c r="B34" s="32" t="s">
        <v>232</v>
      </c>
      <c r="C34" s="32" t="s">
        <v>233</v>
      </c>
      <c r="D34" s="66" t="n">
        <v>215</v>
      </c>
      <c r="E34" s="66" t="n">
        <v>241</v>
      </c>
      <c r="F34" s="75" t="n">
        <f aca="false">IF(E34="","",D34-E34)</f>
        <v>-26</v>
      </c>
      <c r="G34" s="66" t="n">
        <v>404</v>
      </c>
      <c r="H34" s="66" t="n">
        <v>438</v>
      </c>
      <c r="I34" s="75" t="n">
        <f aca="false">IF(H34="","",G34-H34)</f>
        <v>-34</v>
      </c>
      <c r="J34" s="47" t="n">
        <f aca="false">IF(OR(D34="",D34+G34=0),"",D34/(D34+G34))</f>
        <v>0.347334410339257</v>
      </c>
      <c r="K34" s="47" t="n">
        <f aca="false">IF(E34="","",E34/(E34+H34))</f>
        <v>0.354933726067747</v>
      </c>
      <c r="L34" s="76" t="n">
        <f aca="false">IF(OR(K34="",J34=""),"",(J34-K34)*100)</f>
        <v>-0.759931572848982</v>
      </c>
      <c r="M34" s="36" t="n">
        <v>2.25365795852886</v>
      </c>
      <c r="N34" s="36" t="n">
        <v>1.32381570360678</v>
      </c>
      <c r="O34" s="36" t="n">
        <f aca="false">SQRT(M34^2+N34^2)</f>
        <v>2.61370660387818</v>
      </c>
      <c r="P34" s="47" t="n">
        <f aca="false">IF(J34="","",MAX(0,J34-1.96*O34/100))</f>
        <v>0.296105760903245</v>
      </c>
      <c r="Q34" s="47" t="n">
        <f aca="false">IF(J34="","",MIN(1,J34+1.96*O34/100))</f>
        <v>0.398563059775269</v>
      </c>
      <c r="R34" s="32" t="str">
        <f aca="false">IF(L34="","",IF(ABS(L34)&lt;=O34,"Yes","No"))</f>
        <v>Yes</v>
      </c>
      <c r="S34" s="32" t="str">
        <f aca="false">IF(L34="","",IF(ABS(L34)&lt;=1.96*O34,"Yes","No"))</f>
        <v>Yes</v>
      </c>
      <c r="T34" s="66" t="n">
        <f aca="false">IF(D34="","",ROUND(SQRT(((D34+G34)*O34/100)^2+(J34*(D34+G34)*0.06778)^2),0))</f>
        <v>22</v>
      </c>
      <c r="U34" s="32"/>
    </row>
    <row r="35" customFormat="false" ht="15" hidden="false" customHeight="false" outlineLevel="0" collapsed="false">
      <c r="A35" s="32" t="s">
        <v>185</v>
      </c>
      <c r="B35" s="32" t="s">
        <v>232</v>
      </c>
      <c r="C35" s="32" t="s">
        <v>234</v>
      </c>
      <c r="D35" s="66" t="n">
        <v>347</v>
      </c>
      <c r="E35" s="66" t="n">
        <v>392</v>
      </c>
      <c r="F35" s="75" t="n">
        <f aca="false">IF(E35="","",D35-E35)</f>
        <v>-45</v>
      </c>
      <c r="G35" s="66" t="n">
        <v>515</v>
      </c>
      <c r="H35" s="66" t="n">
        <v>544</v>
      </c>
      <c r="I35" s="75" t="n">
        <f aca="false">IF(H35="","",G35-H35)</f>
        <v>-29</v>
      </c>
      <c r="J35" s="47" t="n">
        <f aca="false">IF(OR(D35="",D35+G35=0),"",D35/(D35+G35))</f>
        <v>0.402552204176334</v>
      </c>
      <c r="K35" s="47" t="n">
        <f aca="false">IF(E35="","",E35/(E35+H35))</f>
        <v>0.418803418803419</v>
      </c>
      <c r="L35" s="76" t="n">
        <f aca="false">IF(OR(K35="",J35=""),"",(J35-K35)*100)</f>
        <v>-1.62512146270847</v>
      </c>
      <c r="M35" s="36" t="n">
        <v>1.74372460562593</v>
      </c>
      <c r="N35" s="36" t="n">
        <v>1.32381570360678</v>
      </c>
      <c r="O35" s="36" t="n">
        <f aca="false">SQRT(M35^2+N35^2)</f>
        <v>2.18930662936493</v>
      </c>
      <c r="P35" s="47" t="n">
        <f aca="false">IF(J35="","",MAX(0,J35-1.96*O35/100))</f>
        <v>0.359641794240781</v>
      </c>
      <c r="Q35" s="47" t="n">
        <f aca="false">IF(J35="","",MIN(1,J35+1.96*O35/100))</f>
        <v>0.445462614111887</v>
      </c>
      <c r="R35" s="32" t="str">
        <f aca="false">IF(L35="","",IF(ABS(L35)&lt;=O35,"Yes","No"))</f>
        <v>Yes</v>
      </c>
      <c r="S35" s="32" t="str">
        <f aca="false">IF(L35="","",IF(ABS(L35)&lt;=1.96*O35,"Yes","No"))</f>
        <v>Yes</v>
      </c>
      <c r="T35" s="66" t="n">
        <f aca="false">IF(D35="","",ROUND(SQRT(((D35+G35)*O35/100)^2+(J35*(D35+G35)*0.05273)^2),0))</f>
        <v>26</v>
      </c>
      <c r="U35" s="32"/>
    </row>
    <row r="36" customFormat="false" ht="15" hidden="false" customHeight="false" outlineLevel="0" collapsed="false">
      <c r="A36" s="32" t="s">
        <v>185</v>
      </c>
      <c r="B36" s="32" t="s">
        <v>232</v>
      </c>
      <c r="C36" s="32" t="s">
        <v>235</v>
      </c>
      <c r="D36" s="66" t="n">
        <v>89</v>
      </c>
      <c r="E36" s="66" t="n">
        <v>104</v>
      </c>
      <c r="F36" s="75" t="n">
        <f aca="false">IF(E36="","",D36-E36)</f>
        <v>-15</v>
      </c>
      <c r="G36" s="66" t="n">
        <v>164</v>
      </c>
      <c r="H36" s="66" t="n">
        <v>190</v>
      </c>
      <c r="I36" s="75" t="n">
        <f aca="false">IF(H36="","",G36-H36)</f>
        <v>-26</v>
      </c>
      <c r="J36" s="47" t="n">
        <f aca="false">IF(OR(D36="",D36+G36=0),"",D36/(D36+G36))</f>
        <v>0.351778656126482</v>
      </c>
      <c r="K36" s="47" t="n">
        <f aca="false">IF(E36="","",E36/(E36+H36))</f>
        <v>0.353741496598639</v>
      </c>
      <c r="L36" s="76" t="n">
        <f aca="false">IF(OR(K36="",J36=""),"",(J36-K36)*100)</f>
        <v>-0.196284047215722</v>
      </c>
      <c r="M36" s="36" t="n">
        <v>3.35765895837102</v>
      </c>
      <c r="N36" s="36" t="n">
        <v>1.32381570360678</v>
      </c>
      <c r="O36" s="36" t="n">
        <f aca="false">SQRT(M36^2+N36^2)</f>
        <v>3.60920513379956</v>
      </c>
      <c r="P36" s="47" t="n">
        <f aca="false">IF(J36="","",MAX(0,J36-1.96*O36/100))</f>
        <v>0.281038235504011</v>
      </c>
      <c r="Q36" s="47" t="n">
        <f aca="false">IF(J36="","",MIN(1,J36+1.96*O36/100))</f>
        <v>0.422519076748954</v>
      </c>
      <c r="R36" s="32" t="str">
        <f aca="false">IF(L36="","",IF(ABS(L36)&lt;=O36,"Yes","No"))</f>
        <v>Yes</v>
      </c>
      <c r="S36" s="32" t="str">
        <f aca="false">IF(L36="","",IF(ABS(L36)&lt;=1.96*O36,"Yes","No"))</f>
        <v>Yes</v>
      </c>
      <c r="T36" s="66" t="n">
        <f aca="false">IF(D36="","",ROUND(SQRT(((D36+G36)*O36/100)^2+(J36*(D36+G36)*0.08223)^2),0))</f>
        <v>12</v>
      </c>
      <c r="U36" s="32"/>
    </row>
    <row r="37" customFormat="false" ht="15" hidden="false" customHeight="false" outlineLevel="0" collapsed="false">
      <c r="A37" s="32" t="s">
        <v>185</v>
      </c>
      <c r="B37" s="32" t="s">
        <v>236</v>
      </c>
      <c r="C37" s="32" t="s">
        <v>236</v>
      </c>
      <c r="D37" s="66" t="n">
        <v>52</v>
      </c>
      <c r="E37" s="66" t="n">
        <v>51</v>
      </c>
      <c r="F37" s="75" t="n">
        <f aca="false">IF(E37="","",D37-E37)</f>
        <v>1</v>
      </c>
      <c r="G37" s="66" t="n">
        <v>123</v>
      </c>
      <c r="H37" s="66" t="n">
        <v>136</v>
      </c>
      <c r="I37" s="75" t="n">
        <f aca="false">IF(H37="","",G37-H37)</f>
        <v>-13</v>
      </c>
      <c r="J37" s="47" t="n">
        <f aca="false">IF(OR(D37="",D37+G37=0),"",D37/(D37+G37))</f>
        <v>0.297142857142857</v>
      </c>
      <c r="K37" s="47" t="n">
        <f aca="false">IF(E37="","",E37/(E37+H37))</f>
        <v>0.272727272727273</v>
      </c>
      <c r="L37" s="76" t="n">
        <f aca="false">IF(OR(K37="",J37=""),"",(J37-K37)*100)</f>
        <v>2.44155844155844</v>
      </c>
      <c r="M37" s="36" t="n">
        <v>3.35765895837102</v>
      </c>
      <c r="N37" s="36" t="n">
        <v>1.32381570360678</v>
      </c>
      <c r="O37" s="36" t="n">
        <f aca="false">SQRT(M37^2+N37^2)</f>
        <v>3.60920513379956</v>
      </c>
      <c r="P37" s="47" t="n">
        <f aca="false">IF(J37="","",MAX(0,J37-1.96*O37/100))</f>
        <v>0.226402436520386</v>
      </c>
      <c r="Q37" s="47" t="n">
        <f aca="false">IF(J37="","",MIN(1,J37+1.96*O37/100))</f>
        <v>0.367883277765329</v>
      </c>
      <c r="R37" s="32" t="str">
        <f aca="false">IF(L37="","",IF(ABS(L37)&lt;=O37,"Yes","No"))</f>
        <v>Yes</v>
      </c>
      <c r="S37" s="32" t="str">
        <f aca="false">IF(L37="","",IF(ABS(L37)&lt;=1.96*O37,"Yes","No"))</f>
        <v>Yes</v>
      </c>
      <c r="T37" s="66" t="n">
        <f aca="false">IF(D37="","",ROUND(SQRT(((D37+G37)*O37/100)^2+(J37*(D37+G37)*0.08223)^2),0))</f>
        <v>8</v>
      </c>
      <c r="U37" s="32"/>
    </row>
    <row r="38" customFormat="false" ht="15" hidden="false" customHeight="false" outlineLevel="0" collapsed="false">
      <c r="A38" s="32" t="s">
        <v>185</v>
      </c>
      <c r="B38" s="32" t="s">
        <v>237</v>
      </c>
      <c r="C38" s="32" t="s">
        <v>238</v>
      </c>
      <c r="D38" s="66" t="n">
        <v>282</v>
      </c>
      <c r="E38" s="66" t="n">
        <v>321</v>
      </c>
      <c r="F38" s="75" t="n">
        <f aca="false">IF(E38="","",D38-E38)</f>
        <v>-39</v>
      </c>
      <c r="G38" s="66" t="n">
        <v>406</v>
      </c>
      <c r="H38" s="66" t="n">
        <v>505</v>
      </c>
      <c r="I38" s="75" t="n">
        <f aca="false">IF(H38="","",G38-H38)</f>
        <v>-99</v>
      </c>
      <c r="J38" s="47" t="n">
        <f aca="false">IF(OR(D38="",D38+G38=0),"",D38/(D38+G38))</f>
        <v>0.409883720930233</v>
      </c>
      <c r="K38" s="47" t="n">
        <f aca="false">IF(E38="","",E38/(E38+H38))</f>
        <v>0.38861985472155</v>
      </c>
      <c r="L38" s="76" t="n">
        <f aca="false">IF(OR(K38="",J38=""),"",(J38-K38)*100)</f>
        <v>2.12638662086829</v>
      </c>
      <c r="M38" s="36" t="n">
        <v>2.25365795852886</v>
      </c>
      <c r="N38" s="36" t="n">
        <v>1.32381570360678</v>
      </c>
      <c r="O38" s="36" t="n">
        <f aca="false">SQRT(M38^2+N38^2)</f>
        <v>2.61370660387818</v>
      </c>
      <c r="P38" s="47" t="n">
        <f aca="false">IF(J38="","",MAX(0,J38-1.96*O38/100))</f>
        <v>0.35865507149422</v>
      </c>
      <c r="Q38" s="47" t="n">
        <f aca="false">IF(J38="","",MIN(1,J38+1.96*O38/100))</f>
        <v>0.461112370366245</v>
      </c>
      <c r="R38" s="32" t="str">
        <f aca="false">IF(L38="","",IF(ABS(L38)&lt;=O38,"Yes","No"))</f>
        <v>Yes</v>
      </c>
      <c r="S38" s="32" t="str">
        <f aca="false">IF(L38="","",IF(ABS(L38)&lt;=1.96*O38,"Yes","No"))</f>
        <v>Yes</v>
      </c>
      <c r="T38" s="66" t="n">
        <f aca="false">IF(D38="","",ROUND(SQRT(((D38+G38)*O38/100)^2+(J38*(D38+G38)*0.06778)^2),0))</f>
        <v>26</v>
      </c>
      <c r="U38" s="32"/>
    </row>
    <row r="39" customFormat="false" ht="15" hidden="false" customHeight="false" outlineLevel="0" collapsed="false">
      <c r="A39" s="32" t="s">
        <v>185</v>
      </c>
      <c r="B39" s="32" t="s">
        <v>237</v>
      </c>
      <c r="C39" s="32" t="s">
        <v>239</v>
      </c>
      <c r="D39" s="66" t="n">
        <v>215</v>
      </c>
      <c r="E39" s="66" t="n">
        <v>237</v>
      </c>
      <c r="F39" s="75" t="n">
        <f aca="false">IF(E39="","",D39-E39)</f>
        <v>-22</v>
      </c>
      <c r="G39" s="66" t="n">
        <v>323</v>
      </c>
      <c r="H39" s="66" t="n">
        <v>381</v>
      </c>
      <c r="I39" s="75" t="n">
        <f aca="false">IF(H39="","",G39-H39)</f>
        <v>-58</v>
      </c>
      <c r="J39" s="47" t="n">
        <f aca="false">IF(OR(D39="",D39+G39=0),"",D39/(D39+G39))</f>
        <v>0.399628252788104</v>
      </c>
      <c r="K39" s="47" t="n">
        <f aca="false">IF(E39="","",E39/(E39+H39))</f>
        <v>0.383495145631068</v>
      </c>
      <c r="L39" s="76" t="n">
        <f aca="false">IF(OR(K39="",J39=""),"",(J39-K39)*100)</f>
        <v>1.61331071570361</v>
      </c>
      <c r="M39" s="36" t="n">
        <v>2.25365795852886</v>
      </c>
      <c r="N39" s="36" t="n">
        <v>1.32381570360678</v>
      </c>
      <c r="O39" s="36" t="n">
        <f aca="false">SQRT(M39^2+N39^2)</f>
        <v>2.61370660387818</v>
      </c>
      <c r="P39" s="47" t="n">
        <f aca="false">IF(J39="","",MAX(0,J39-1.96*O39/100))</f>
        <v>0.348399603352092</v>
      </c>
      <c r="Q39" s="47" t="n">
        <f aca="false">IF(J39="","",MIN(1,J39+1.96*O39/100))</f>
        <v>0.450856902224116</v>
      </c>
      <c r="R39" s="32" t="str">
        <f aca="false">IF(L39="","",IF(ABS(L39)&lt;=O39,"Yes","No"))</f>
        <v>Yes</v>
      </c>
      <c r="S39" s="32" t="str">
        <f aca="false">IF(L39="","",IF(ABS(L39)&lt;=1.96*O39,"Yes","No"))</f>
        <v>Yes</v>
      </c>
      <c r="T39" s="66" t="n">
        <f aca="false">IF(D39="","",ROUND(SQRT(((D39+G39)*O39/100)^2+(J39*(D39+G39)*0.06778)^2),0))</f>
        <v>20</v>
      </c>
      <c r="U39" s="32"/>
    </row>
    <row r="40" customFormat="false" ht="15" hidden="false" customHeight="false" outlineLevel="0" collapsed="false">
      <c r="A40" s="32" t="s">
        <v>185</v>
      </c>
      <c r="B40" s="32" t="s">
        <v>237</v>
      </c>
      <c r="C40" s="32" t="s">
        <v>240</v>
      </c>
      <c r="D40" s="66" t="n">
        <v>340</v>
      </c>
      <c r="E40" s="66" t="n">
        <v>378</v>
      </c>
      <c r="F40" s="75" t="n">
        <f aca="false">IF(E40="","",D40-E40)</f>
        <v>-38</v>
      </c>
      <c r="G40" s="66" t="n">
        <v>498</v>
      </c>
      <c r="H40" s="66" t="n">
        <v>574</v>
      </c>
      <c r="I40" s="75" t="n">
        <f aca="false">IF(H40="","",G40-H40)</f>
        <v>-76</v>
      </c>
      <c r="J40" s="47" t="n">
        <f aca="false">IF(OR(D40="",D40+G40=0),"",D40/(D40+G40))</f>
        <v>0.405727923627685</v>
      </c>
      <c r="K40" s="47" t="n">
        <f aca="false">IF(E40="","",E40/(E40+H40))</f>
        <v>0.397058823529412</v>
      </c>
      <c r="L40" s="76" t="n">
        <f aca="false">IF(OR(K40="",J40=""),"",(J40-K40)*100)</f>
        <v>0.866910009827321</v>
      </c>
      <c r="M40" s="36" t="n">
        <v>1.74372460562593</v>
      </c>
      <c r="N40" s="36" t="n">
        <v>1.32381570360678</v>
      </c>
      <c r="O40" s="36" t="n">
        <f aca="false">SQRT(M40^2+N40^2)</f>
        <v>2.18930662936493</v>
      </c>
      <c r="P40" s="47" t="n">
        <f aca="false">IF(J40="","",MAX(0,J40-1.96*O40/100))</f>
        <v>0.362817513692132</v>
      </c>
      <c r="Q40" s="47" t="n">
        <f aca="false">IF(J40="","",MIN(1,J40+1.96*O40/100))</f>
        <v>0.448638333563238</v>
      </c>
      <c r="R40" s="32" t="str">
        <f aca="false">IF(L40="","",IF(ABS(L40)&lt;=O40,"Yes","No"))</f>
        <v>Yes</v>
      </c>
      <c r="S40" s="32" t="str">
        <f aca="false">IF(L40="","",IF(ABS(L40)&lt;=1.96*O40,"Yes","No"))</f>
        <v>Yes</v>
      </c>
      <c r="T40" s="66" t="n">
        <f aca="false">IF(D40="","",ROUND(SQRT(((D40+G40)*O40/100)^2+(J40*(D40+G40)*0.05273)^2),0))</f>
        <v>26</v>
      </c>
      <c r="U40" s="32"/>
    </row>
    <row r="41" customFormat="false" ht="15" hidden="false" customHeight="false" outlineLevel="0" collapsed="false">
      <c r="A41" s="32" t="s">
        <v>185</v>
      </c>
      <c r="B41" s="32" t="s">
        <v>237</v>
      </c>
      <c r="C41" s="32" t="s">
        <v>241</v>
      </c>
      <c r="D41" s="66" t="n">
        <v>285</v>
      </c>
      <c r="E41" s="66" t="n">
        <v>322</v>
      </c>
      <c r="F41" s="75" t="n">
        <f aca="false">IF(E41="","",D41-E41)</f>
        <v>-37</v>
      </c>
      <c r="G41" s="66" t="n">
        <v>543</v>
      </c>
      <c r="H41" s="66" t="n">
        <v>710</v>
      </c>
      <c r="I41" s="75" t="n">
        <f aca="false">IF(H41="","",G41-H41)</f>
        <v>-167</v>
      </c>
      <c r="J41" s="47" t="n">
        <f aca="false">IF(OR(D41="",D41+G41=0),"",D41/(D41+G41))</f>
        <v>0.344202898550725</v>
      </c>
      <c r="K41" s="47" t="n">
        <f aca="false">IF(E41="","",E41/(E41+H41))</f>
        <v>0.312015503875969</v>
      </c>
      <c r="L41" s="76" t="n">
        <f aca="false">IF(OR(K41="",J41=""),"",(J41-K41)*100)</f>
        <v>3.21873946747556</v>
      </c>
      <c r="M41" s="36" t="n">
        <v>2.25365795852886</v>
      </c>
      <c r="N41" s="36" t="n">
        <v>1.32381570360678</v>
      </c>
      <c r="O41" s="36" t="n">
        <f aca="false">SQRT(M41^2+N41^2)</f>
        <v>2.61370660387818</v>
      </c>
      <c r="P41" s="47" t="n">
        <f aca="false">IF(J41="","",MAX(0,J41-1.96*O41/100))</f>
        <v>0.292974249114712</v>
      </c>
      <c r="Q41" s="47" t="n">
        <f aca="false">IF(J41="","",MIN(1,J41+1.96*O41/100))</f>
        <v>0.395431547986737</v>
      </c>
      <c r="R41" s="32" t="str">
        <f aca="false">IF(L41="","",IF(ABS(L41)&lt;=O41,"Yes","No"))</f>
        <v>No</v>
      </c>
      <c r="S41" s="32" t="str">
        <f aca="false">IF(L41="","",IF(ABS(L41)&lt;=1.96*O41,"Yes","No"))</f>
        <v>Yes</v>
      </c>
      <c r="T41" s="66" t="n">
        <f aca="false">IF(D41="","",ROUND(SQRT(((D41+G41)*O41/100)^2+(J41*(D41+G41)*0.06778)^2),0))</f>
        <v>29</v>
      </c>
      <c r="U41" s="32"/>
    </row>
    <row r="42" customFormat="false" ht="15" hidden="false" customHeight="false" outlineLevel="0" collapsed="false">
      <c r="A42" s="32" t="s">
        <v>185</v>
      </c>
      <c r="B42" s="32" t="s">
        <v>237</v>
      </c>
      <c r="C42" s="32" t="s">
        <v>242</v>
      </c>
      <c r="D42" s="66" t="n">
        <v>263</v>
      </c>
      <c r="E42" s="66" t="n">
        <v>316</v>
      </c>
      <c r="F42" s="75" t="n">
        <f aca="false">IF(E42="","",D42-E42)</f>
        <v>-53</v>
      </c>
      <c r="G42" s="66" t="n">
        <v>487</v>
      </c>
      <c r="H42" s="66" t="n">
        <v>580</v>
      </c>
      <c r="I42" s="75" t="n">
        <f aca="false">IF(H42="","",G42-H42)</f>
        <v>-93</v>
      </c>
      <c r="J42" s="47" t="n">
        <f aca="false">IF(OR(D42="",D42+G42=0),"",D42/(D42+G42))</f>
        <v>0.350666666666667</v>
      </c>
      <c r="K42" s="47" t="n">
        <f aca="false">IF(E42="","",E42/(E42+H42))</f>
        <v>0.352678571428571</v>
      </c>
      <c r="L42" s="76" t="n">
        <f aca="false">IF(OR(K42="",J42=""),"",(J42-K42)*100)</f>
        <v>-0.201190476190477</v>
      </c>
      <c r="M42" s="36" t="n">
        <v>2.25365795852886</v>
      </c>
      <c r="N42" s="36" t="n">
        <v>1.32381570360678</v>
      </c>
      <c r="O42" s="36" t="n">
        <f aca="false">SQRT(M42^2+N42^2)</f>
        <v>2.61370660387818</v>
      </c>
      <c r="P42" s="47" t="n">
        <f aca="false">IF(J42="","",MAX(0,J42-1.96*O42/100))</f>
        <v>0.299438017230654</v>
      </c>
      <c r="Q42" s="47" t="n">
        <f aca="false">IF(J42="","",MIN(1,J42+1.96*O42/100))</f>
        <v>0.401895316102679</v>
      </c>
      <c r="R42" s="32" t="str">
        <f aca="false">IF(L42="","",IF(ABS(L42)&lt;=O42,"Yes","No"))</f>
        <v>Yes</v>
      </c>
      <c r="S42" s="32" t="str">
        <f aca="false">IF(L42="","",IF(ABS(L42)&lt;=1.96*O42,"Yes","No"))</f>
        <v>Yes</v>
      </c>
      <c r="T42" s="66" t="n">
        <f aca="false">IF(D42="","",ROUND(SQRT(((D42+G42)*O42/100)^2+(J42*(D42+G42)*0.06778)^2),0))</f>
        <v>26</v>
      </c>
      <c r="U42" s="32"/>
    </row>
    <row r="43" customFormat="false" ht="15" hidden="false" customHeight="false" outlineLevel="0" collapsed="false">
      <c r="A43" s="32" t="s">
        <v>185</v>
      </c>
      <c r="B43" s="32" t="s">
        <v>243</v>
      </c>
      <c r="C43" s="32" t="s">
        <v>244</v>
      </c>
      <c r="D43" s="66" t="n">
        <v>141</v>
      </c>
      <c r="E43" s="66" t="n">
        <v>138</v>
      </c>
      <c r="F43" s="75" t="n">
        <f aca="false">IF(E43="","",D43-E43)</f>
        <v>3</v>
      </c>
      <c r="G43" s="66" t="n">
        <v>136</v>
      </c>
      <c r="H43" s="66" t="n">
        <v>150</v>
      </c>
      <c r="I43" s="75" t="n">
        <f aca="false">IF(H43="","",G43-H43)</f>
        <v>-14</v>
      </c>
      <c r="J43" s="47" t="n">
        <f aca="false">IF(OR(D43="",D43+G43=0),"",D43/(D43+G43))</f>
        <v>0.509025270758123</v>
      </c>
      <c r="K43" s="47" t="n">
        <f aca="false">IF(E43="","",E43/(E43+H43))</f>
        <v>0.479166666666667</v>
      </c>
      <c r="L43" s="76" t="n">
        <f aca="false">IF(OR(K43="",J43=""),"",(J43-K43)*100)</f>
        <v>2.98586040914561</v>
      </c>
      <c r="M43" s="36" t="n">
        <v>3.35765895837102</v>
      </c>
      <c r="N43" s="36" t="n">
        <v>1.32381570360678</v>
      </c>
      <c r="O43" s="36" t="n">
        <f aca="false">SQRT(M43^2+N43^2)</f>
        <v>3.60920513379956</v>
      </c>
      <c r="P43" s="47" t="n">
        <f aca="false">IF(J43="","",MAX(0,J43-1.96*O43/100))</f>
        <v>0.438284850135651</v>
      </c>
      <c r="Q43" s="47" t="n">
        <f aca="false">IF(J43="","",MIN(1,J43+1.96*O43/100))</f>
        <v>0.579765691380594</v>
      </c>
      <c r="R43" s="32" t="str">
        <f aca="false">IF(L43="","",IF(ABS(L43)&lt;=O43,"Yes","No"))</f>
        <v>Yes</v>
      </c>
      <c r="S43" s="32" t="str">
        <f aca="false">IF(L43="","",IF(ABS(L43)&lt;=1.96*O43,"Yes","No"))</f>
        <v>Yes</v>
      </c>
      <c r="T43" s="66" t="n">
        <f aca="false">IF(D43="","",ROUND(SQRT(((D43+G43)*O43/100)^2+(J43*(D43+G43)*0.08223)^2),0))</f>
        <v>15</v>
      </c>
      <c r="U43" s="32"/>
    </row>
    <row r="44" customFormat="false" ht="15" hidden="false" customHeight="false" outlineLevel="0" collapsed="false">
      <c r="A44" s="32" t="s">
        <v>185</v>
      </c>
      <c r="B44" s="32" t="s">
        <v>243</v>
      </c>
      <c r="C44" s="32" t="s">
        <v>245</v>
      </c>
      <c r="D44" s="66" t="n">
        <v>149</v>
      </c>
      <c r="E44" s="66" t="n">
        <v>162</v>
      </c>
      <c r="F44" s="75" t="n">
        <f aca="false">IF(E44="","",D44-E44)</f>
        <v>-13</v>
      </c>
      <c r="G44" s="66" t="n">
        <v>144</v>
      </c>
      <c r="H44" s="66" t="n">
        <v>150</v>
      </c>
      <c r="I44" s="75" t="n">
        <f aca="false">IF(H44="","",G44-H44)</f>
        <v>-6</v>
      </c>
      <c r="J44" s="47" t="n">
        <f aca="false">IF(OR(D44="",D44+G44=0),"",D44/(D44+G44))</f>
        <v>0.508532423208191</v>
      </c>
      <c r="K44" s="47" t="n">
        <f aca="false">IF(E44="","",E44/(E44+H44))</f>
        <v>0.519230769230769</v>
      </c>
      <c r="L44" s="76" t="n">
        <f aca="false">IF(OR(K44="",J44=""),"",(J44-K44)*100)</f>
        <v>-1.06983460225781</v>
      </c>
      <c r="M44" s="36" t="n">
        <v>3.35765895837102</v>
      </c>
      <c r="N44" s="36" t="n">
        <v>1.32381570360678</v>
      </c>
      <c r="O44" s="36" t="n">
        <f aca="false">SQRT(M44^2+N44^2)</f>
        <v>3.60920513379956</v>
      </c>
      <c r="P44" s="47" t="n">
        <f aca="false">IF(J44="","",MAX(0,J44-1.96*O44/100))</f>
        <v>0.43779200258572</v>
      </c>
      <c r="Q44" s="47" t="n">
        <f aca="false">IF(J44="","",MIN(1,J44+1.96*O44/100))</f>
        <v>0.579272843830663</v>
      </c>
      <c r="R44" s="32" t="str">
        <f aca="false">IF(L44="","",IF(ABS(L44)&lt;=O44,"Yes","No"))</f>
        <v>Yes</v>
      </c>
      <c r="S44" s="32" t="str">
        <f aca="false">IF(L44="","",IF(ABS(L44)&lt;=1.96*O44,"Yes","No"))</f>
        <v>Yes</v>
      </c>
      <c r="T44" s="66" t="n">
        <f aca="false">IF(D44="","",ROUND(SQRT(((D44+G44)*O44/100)^2+(J44*(D44+G44)*0.08223)^2),0))</f>
        <v>16</v>
      </c>
      <c r="U44" s="32"/>
    </row>
    <row r="45" customFormat="false" ht="15" hidden="false" customHeight="false" outlineLevel="0" collapsed="false">
      <c r="A45" s="32" t="s">
        <v>185</v>
      </c>
      <c r="B45" s="32" t="s">
        <v>243</v>
      </c>
      <c r="C45" s="32" t="s">
        <v>246</v>
      </c>
      <c r="D45" s="66" t="n">
        <v>87</v>
      </c>
      <c r="E45" s="66" t="n">
        <v>98</v>
      </c>
      <c r="F45" s="75" t="n">
        <f aca="false">IF(E45="","",D45-E45)</f>
        <v>-11</v>
      </c>
      <c r="G45" s="66" t="n">
        <v>157</v>
      </c>
      <c r="H45" s="66" t="n">
        <v>153</v>
      </c>
      <c r="I45" s="75" t="n">
        <f aca="false">IF(H45="","",G45-H45)</f>
        <v>4</v>
      </c>
      <c r="J45" s="47" t="n">
        <f aca="false">IF(OR(D45="",D45+G45=0),"",D45/(D45+G45))</f>
        <v>0.35655737704918</v>
      </c>
      <c r="K45" s="47" t="n">
        <f aca="false">IF(E45="","",E45/(E45+H45))</f>
        <v>0.390438247011952</v>
      </c>
      <c r="L45" s="76" t="n">
        <f aca="false">IF(OR(K45="",J45=""),"",(J45-K45)*100)</f>
        <v>-3.38808699627718</v>
      </c>
      <c r="M45" s="36" t="n">
        <v>3.35765895837102</v>
      </c>
      <c r="N45" s="36" t="n">
        <v>1.32381570360678</v>
      </c>
      <c r="O45" s="36" t="n">
        <f aca="false">SQRT(M45^2+N45^2)</f>
        <v>3.60920513379956</v>
      </c>
      <c r="P45" s="47" t="n">
        <f aca="false">IF(J45="","",MAX(0,J45-1.96*O45/100))</f>
        <v>0.285816956426709</v>
      </c>
      <c r="Q45" s="47" t="n">
        <f aca="false">IF(J45="","",MIN(1,J45+1.96*O45/100))</f>
        <v>0.427297797671652</v>
      </c>
      <c r="R45" s="32" t="str">
        <f aca="false">IF(L45="","",IF(ABS(L45)&lt;=O45,"Yes","No"))</f>
        <v>Yes</v>
      </c>
      <c r="S45" s="32" t="str">
        <f aca="false">IF(L45="","",IF(ABS(L45)&lt;=1.96*O45,"Yes","No"))</f>
        <v>Yes</v>
      </c>
      <c r="T45" s="66" t="n">
        <f aca="false">IF(D45="","",ROUND(SQRT(((D45+G45)*O45/100)^2+(J45*(D45+G45)*0.08223)^2),0))</f>
        <v>11</v>
      </c>
      <c r="U45" s="32"/>
    </row>
    <row r="46" customFormat="false" ht="15" hidden="false" customHeight="false" outlineLevel="0" collapsed="false">
      <c r="A46" s="32" t="s">
        <v>185</v>
      </c>
      <c r="B46" s="32" t="s">
        <v>243</v>
      </c>
      <c r="C46" s="32" t="s">
        <v>247</v>
      </c>
      <c r="D46" s="66" t="n">
        <v>146</v>
      </c>
      <c r="E46" s="66" t="n">
        <v>159</v>
      </c>
      <c r="F46" s="75" t="n">
        <f aca="false">IF(E46="","",D46-E46)</f>
        <v>-13</v>
      </c>
      <c r="G46" s="66" t="n">
        <v>185</v>
      </c>
      <c r="H46" s="66" t="n">
        <v>225</v>
      </c>
      <c r="I46" s="75" t="n">
        <f aca="false">IF(H46="","",G46-H46)</f>
        <v>-40</v>
      </c>
      <c r="J46" s="47" t="n">
        <f aca="false">IF(OR(D46="",D46+G46=0),"",D46/(D46+G46))</f>
        <v>0.441087613293051</v>
      </c>
      <c r="K46" s="47" t="n">
        <f aca="false">IF(E46="","",E46/(E46+H46))</f>
        <v>0.4140625</v>
      </c>
      <c r="L46" s="76" t="n">
        <f aca="false">IF(OR(K46="",J46=""),"",(J46-K46)*100)</f>
        <v>2.70251132930514</v>
      </c>
      <c r="M46" s="36" t="n">
        <v>3.35765895837102</v>
      </c>
      <c r="N46" s="36" t="n">
        <v>1.32381570360678</v>
      </c>
      <c r="O46" s="36" t="n">
        <f aca="false">SQRT(M46^2+N46^2)</f>
        <v>3.60920513379956</v>
      </c>
      <c r="P46" s="47" t="n">
        <f aca="false">IF(J46="","",MAX(0,J46-1.96*O46/100))</f>
        <v>0.37034719267058</v>
      </c>
      <c r="Q46" s="47" t="n">
        <f aca="false">IF(J46="","",MIN(1,J46+1.96*O46/100))</f>
        <v>0.511828033915523</v>
      </c>
      <c r="R46" s="32" t="str">
        <f aca="false">IF(L46="","",IF(ABS(L46)&lt;=O46,"Yes","No"))</f>
        <v>Yes</v>
      </c>
      <c r="S46" s="32" t="str">
        <f aca="false">IF(L46="","",IF(ABS(L46)&lt;=1.96*O46,"Yes","No"))</f>
        <v>Yes</v>
      </c>
      <c r="T46" s="66" t="n">
        <f aca="false">IF(D46="","",ROUND(SQRT(((D46+G46)*O46/100)^2+(J46*(D46+G46)*0.08223)^2),0))</f>
        <v>17</v>
      </c>
      <c r="U46" s="32"/>
    </row>
    <row r="47" customFormat="false" ht="15" hidden="false" customHeight="false" outlineLevel="0" collapsed="false">
      <c r="A47" s="32" t="s">
        <v>185</v>
      </c>
      <c r="B47" s="32" t="s">
        <v>248</v>
      </c>
      <c r="C47" s="32" t="s">
        <v>249</v>
      </c>
      <c r="D47" s="66" t="n">
        <v>196</v>
      </c>
      <c r="E47" s="66" t="n">
        <v>209</v>
      </c>
      <c r="F47" s="75" t="n">
        <f aca="false">IF(E47="","",D47-E47)</f>
        <v>-13</v>
      </c>
      <c r="G47" s="66" t="n">
        <v>420</v>
      </c>
      <c r="H47" s="66" t="n">
        <v>498</v>
      </c>
      <c r="I47" s="75" t="n">
        <f aca="false">IF(H47="","",G47-H47)</f>
        <v>-78</v>
      </c>
      <c r="J47" s="47" t="n">
        <f aca="false">IF(OR(D47="",D47+G47=0),"",D47/(D47+G47))</f>
        <v>0.318181818181818</v>
      </c>
      <c r="K47" s="47" t="n">
        <f aca="false">IF(E47="","",E47/(E47+H47))</f>
        <v>0.295615275813296</v>
      </c>
      <c r="L47" s="76" t="n">
        <f aca="false">IF(OR(K47="",J47=""),"",(J47-K47)*100)</f>
        <v>2.25665423685226</v>
      </c>
      <c r="M47" s="36" t="n">
        <v>2.25365795852886</v>
      </c>
      <c r="N47" s="36" t="n">
        <v>1.32381570360678</v>
      </c>
      <c r="O47" s="36" t="n">
        <f aca="false">SQRT(M47^2+N47^2)</f>
        <v>2.61370660387818</v>
      </c>
      <c r="P47" s="47" t="n">
        <f aca="false">IF(J47="","",MAX(0,J47-1.96*O47/100))</f>
        <v>0.266953168745806</v>
      </c>
      <c r="Q47" s="47" t="n">
        <f aca="false">IF(J47="","",MIN(1,J47+1.96*O47/100))</f>
        <v>0.369410467617831</v>
      </c>
      <c r="R47" s="32" t="str">
        <f aca="false">IF(L47="","",IF(ABS(L47)&lt;=O47,"Yes","No"))</f>
        <v>Yes</v>
      </c>
      <c r="S47" s="32" t="str">
        <f aca="false">IF(L47="","",IF(ABS(L47)&lt;=1.96*O47,"Yes","No"))</f>
        <v>Yes</v>
      </c>
      <c r="T47" s="66" t="n">
        <f aca="false">IF(D47="","",ROUND(SQRT(((D47+G47)*O47/100)^2+(J47*(D47+G47)*0.06778)^2),0))</f>
        <v>21</v>
      </c>
      <c r="U47" s="32"/>
    </row>
    <row r="48" customFormat="false" ht="15" hidden="false" customHeight="false" outlineLevel="0" collapsed="false">
      <c r="A48" s="32" t="s">
        <v>185</v>
      </c>
      <c r="B48" s="32" t="s">
        <v>248</v>
      </c>
      <c r="C48" s="32" t="s">
        <v>250</v>
      </c>
      <c r="D48" s="66" t="n">
        <v>192</v>
      </c>
      <c r="E48" s="66" t="n">
        <v>210</v>
      </c>
      <c r="F48" s="75" t="n">
        <f aca="false">IF(E48="","",D48-E48)</f>
        <v>-18</v>
      </c>
      <c r="G48" s="66" t="n">
        <v>445</v>
      </c>
      <c r="H48" s="66" t="n">
        <v>536</v>
      </c>
      <c r="I48" s="75" t="n">
        <f aca="false">IF(H48="","",G48-H48)</f>
        <v>-91</v>
      </c>
      <c r="J48" s="47" t="n">
        <f aca="false">IF(OR(D48="",D48+G48=0),"",D48/(D48+G48))</f>
        <v>0.301412872841444</v>
      </c>
      <c r="K48" s="47" t="n">
        <f aca="false">IF(E48="","",E48/(E48+H48))</f>
        <v>0.281501340482574</v>
      </c>
      <c r="L48" s="76" t="n">
        <f aca="false">IF(OR(K48="",J48=""),"",(J48-K48)*100)</f>
        <v>1.99115323588705</v>
      </c>
      <c r="M48" s="36" t="n">
        <v>2.25365795852886</v>
      </c>
      <c r="N48" s="36" t="n">
        <v>1.32381570360678</v>
      </c>
      <c r="O48" s="36" t="n">
        <f aca="false">SQRT(M48^2+N48^2)</f>
        <v>2.61370660387818</v>
      </c>
      <c r="P48" s="47" t="n">
        <f aca="false">IF(J48="","",MAX(0,J48-1.96*O48/100))</f>
        <v>0.250184223405432</v>
      </c>
      <c r="Q48" s="47" t="n">
        <f aca="false">IF(J48="","",MIN(1,J48+1.96*O48/100))</f>
        <v>0.352641522277457</v>
      </c>
      <c r="R48" s="32" t="str">
        <f aca="false">IF(L48="","",IF(ABS(L48)&lt;=O48,"Yes","No"))</f>
        <v>Yes</v>
      </c>
      <c r="S48" s="32" t="str">
        <f aca="false">IF(L48="","",IF(ABS(L48)&lt;=1.96*O48,"Yes","No"))</f>
        <v>Yes</v>
      </c>
      <c r="T48" s="66" t="n">
        <f aca="false">IF(D48="","",ROUND(SQRT(((D48+G48)*O48/100)^2+(J48*(D48+G48)*0.06778)^2),0))</f>
        <v>21</v>
      </c>
      <c r="U48" s="32"/>
    </row>
    <row r="49" customFormat="false" ht="15" hidden="false" customHeight="false" outlineLevel="0" collapsed="false">
      <c r="A49" s="32" t="s">
        <v>185</v>
      </c>
      <c r="B49" s="32" t="s">
        <v>248</v>
      </c>
      <c r="C49" s="32" t="s">
        <v>251</v>
      </c>
      <c r="D49" s="66" t="n">
        <v>188</v>
      </c>
      <c r="E49" s="66" t="n">
        <v>206</v>
      </c>
      <c r="F49" s="75" t="n">
        <f aca="false">IF(E49="","",D49-E49)</f>
        <v>-18</v>
      </c>
      <c r="G49" s="66" t="n">
        <v>406</v>
      </c>
      <c r="H49" s="66" t="n">
        <v>472</v>
      </c>
      <c r="I49" s="75" t="n">
        <f aca="false">IF(H49="","",G49-H49)</f>
        <v>-66</v>
      </c>
      <c r="J49" s="47" t="n">
        <f aca="false">IF(OR(D49="",D49+G49=0),"",D49/(D49+G49))</f>
        <v>0.316498316498317</v>
      </c>
      <c r="K49" s="47" t="n">
        <f aca="false">IF(E49="","",E49/(E49+H49))</f>
        <v>0.303834808259587</v>
      </c>
      <c r="L49" s="76" t="n">
        <f aca="false">IF(OR(K49="",J49=""),"",(J49-K49)*100)</f>
        <v>1.26635082387295</v>
      </c>
      <c r="M49" s="36" t="n">
        <v>2.25365795852886</v>
      </c>
      <c r="N49" s="36" t="n">
        <v>1.32381570360678</v>
      </c>
      <c r="O49" s="36" t="n">
        <f aca="false">SQRT(M49^2+N49^2)</f>
        <v>2.61370660387818</v>
      </c>
      <c r="P49" s="47" t="n">
        <f aca="false">IF(J49="","",MAX(0,J49-1.96*O49/100))</f>
        <v>0.265269667062304</v>
      </c>
      <c r="Q49" s="47" t="n">
        <f aca="false">IF(J49="","",MIN(1,J49+1.96*O49/100))</f>
        <v>0.367726965934329</v>
      </c>
      <c r="R49" s="32" t="str">
        <f aca="false">IF(L49="","",IF(ABS(L49)&lt;=O49,"Yes","No"))</f>
        <v>Yes</v>
      </c>
      <c r="S49" s="32" t="str">
        <f aca="false">IF(L49="","",IF(ABS(L49)&lt;=1.96*O49,"Yes","No"))</f>
        <v>Yes</v>
      </c>
      <c r="T49" s="66" t="n">
        <f aca="false">IF(D49="","",ROUND(SQRT(((D49+G49)*O49/100)^2+(J49*(D49+G49)*0.06778)^2),0))</f>
        <v>20</v>
      </c>
      <c r="U49" s="32"/>
    </row>
    <row r="50" customFormat="false" ht="15" hidden="false" customHeight="false" outlineLevel="0" collapsed="false">
      <c r="A50" s="32" t="s">
        <v>185</v>
      </c>
      <c r="B50" s="32" t="s">
        <v>252</v>
      </c>
      <c r="C50" s="32" t="s">
        <v>253</v>
      </c>
      <c r="D50" s="66" t="n">
        <v>160</v>
      </c>
      <c r="E50" s="66" t="n">
        <v>167</v>
      </c>
      <c r="F50" s="75" t="n">
        <f aca="false">IF(E50="","",D50-E50)</f>
        <v>-7</v>
      </c>
      <c r="G50" s="66" t="n">
        <v>402</v>
      </c>
      <c r="H50" s="66" t="n">
        <v>435</v>
      </c>
      <c r="I50" s="75" t="n">
        <f aca="false">IF(H50="","",G50-H50)</f>
        <v>-33</v>
      </c>
      <c r="J50" s="47" t="n">
        <f aca="false">IF(OR(D50="",D50+G50=0),"",D50/(D50+G50))</f>
        <v>0.284697508896797</v>
      </c>
      <c r="K50" s="47" t="n">
        <f aca="false">IF(E50="","",E50/(E50+H50))</f>
        <v>0.277408637873754</v>
      </c>
      <c r="L50" s="76" t="n">
        <f aca="false">IF(OR(K50="",J50=""),"",(J50-K50)*100)</f>
        <v>0.728887102304304</v>
      </c>
      <c r="M50" s="36" t="n">
        <v>2.25365795852886</v>
      </c>
      <c r="N50" s="36" t="n">
        <v>1.32381570360678</v>
      </c>
      <c r="O50" s="36" t="n">
        <f aca="false">SQRT(M50^2+N50^2)</f>
        <v>2.61370660387818</v>
      </c>
      <c r="P50" s="47" t="n">
        <f aca="false">IF(J50="","",MAX(0,J50-1.96*O50/100))</f>
        <v>0.233468859460785</v>
      </c>
      <c r="Q50" s="47" t="n">
        <f aca="false">IF(J50="","",MIN(1,J50+1.96*O50/100))</f>
        <v>0.33592615833281</v>
      </c>
      <c r="R50" s="32" t="str">
        <f aca="false">IF(L50="","",IF(ABS(L50)&lt;=O50,"Yes","No"))</f>
        <v>Yes</v>
      </c>
      <c r="S50" s="32" t="str">
        <f aca="false">IF(L50="","",IF(ABS(L50)&lt;=1.96*O50,"Yes","No"))</f>
        <v>Yes</v>
      </c>
      <c r="T50" s="66" t="n">
        <f aca="false">IF(D50="","",ROUND(SQRT(((D50+G50)*O50/100)^2+(J50*(D50+G50)*0.06778)^2),0))</f>
        <v>18</v>
      </c>
      <c r="U50" s="32"/>
    </row>
    <row r="51" customFormat="false" ht="15" hidden="false" customHeight="false" outlineLevel="0" collapsed="false">
      <c r="A51" s="32" t="s">
        <v>185</v>
      </c>
      <c r="B51" s="32" t="s">
        <v>252</v>
      </c>
      <c r="C51" s="32" t="s">
        <v>254</v>
      </c>
      <c r="D51" s="66" t="n">
        <v>83</v>
      </c>
      <c r="E51" s="66" t="n">
        <v>78</v>
      </c>
      <c r="F51" s="75" t="n">
        <f aca="false">IF(E51="","",D51-E51)</f>
        <v>5</v>
      </c>
      <c r="G51" s="66" t="n">
        <v>205</v>
      </c>
      <c r="H51" s="66" t="n">
        <v>221</v>
      </c>
      <c r="I51" s="75" t="n">
        <f aca="false">IF(H51="","",G51-H51)</f>
        <v>-16</v>
      </c>
      <c r="J51" s="47" t="n">
        <f aca="false">IF(OR(D51="",D51+G51=0),"",D51/(D51+G51))</f>
        <v>0.288194444444444</v>
      </c>
      <c r="K51" s="47" t="n">
        <f aca="false">IF(E51="","",E51/(E51+H51))</f>
        <v>0.260869565217391</v>
      </c>
      <c r="L51" s="76" t="n">
        <f aca="false">IF(OR(K51="",J51=""),"",(J51-K51)*100)</f>
        <v>2.73248792270531</v>
      </c>
      <c r="M51" s="36" t="n">
        <v>3.35765895837102</v>
      </c>
      <c r="N51" s="36" t="n">
        <v>1.32381570360678</v>
      </c>
      <c r="O51" s="36" t="n">
        <f aca="false">SQRT(M51^2+N51^2)</f>
        <v>3.60920513379956</v>
      </c>
      <c r="P51" s="47" t="n">
        <f aca="false">IF(J51="","",MAX(0,J51-1.96*O51/100))</f>
        <v>0.217454023821973</v>
      </c>
      <c r="Q51" s="47" t="n">
        <f aca="false">IF(J51="","",MIN(1,J51+1.96*O51/100))</f>
        <v>0.358934865066916</v>
      </c>
      <c r="R51" s="32" t="str">
        <f aca="false">IF(L51="","",IF(ABS(L51)&lt;=O51,"Yes","No"))</f>
        <v>Yes</v>
      </c>
      <c r="S51" s="32" t="str">
        <f aca="false">IF(L51="","",IF(ABS(L51)&lt;=1.96*O51,"Yes","No"))</f>
        <v>Yes</v>
      </c>
      <c r="T51" s="66" t="n">
        <f aca="false">IF(D51="","",ROUND(SQRT(((D51+G51)*O51/100)^2+(J51*(D51+G51)*0.08223)^2),0))</f>
        <v>12</v>
      </c>
      <c r="U51" s="32"/>
    </row>
    <row r="52" customFormat="false" ht="15" hidden="false" customHeight="false" outlineLevel="0" collapsed="false">
      <c r="A52" s="32" t="s">
        <v>185</v>
      </c>
      <c r="B52" s="32" t="s">
        <v>255</v>
      </c>
      <c r="C52" s="32" t="s">
        <v>255</v>
      </c>
      <c r="D52" s="66" t="n">
        <v>42</v>
      </c>
      <c r="E52" s="66" t="n">
        <v>46</v>
      </c>
      <c r="F52" s="75" t="n">
        <f aca="false">IF(E52="","",D52-E52)</f>
        <v>-4</v>
      </c>
      <c r="G52" s="66" t="n">
        <v>50</v>
      </c>
      <c r="H52" s="66" t="n">
        <v>54</v>
      </c>
      <c r="I52" s="75" t="n">
        <f aca="false">IF(H52="","",G52-H52)</f>
        <v>-4</v>
      </c>
      <c r="J52" s="47" t="n">
        <f aca="false">IF(OR(D52="",D52+G52=0),"",D52/(D52+G52))</f>
        <v>0.456521739130435</v>
      </c>
      <c r="K52" s="47" t="n">
        <f aca="false">IF(E52="","",E52/(E52+H52))</f>
        <v>0.46</v>
      </c>
      <c r="L52" s="76" t="n">
        <f aca="false">IF(OR(K52="",J52=""),"",(J52-K52)*100)</f>
        <v>-0.347826086956526</v>
      </c>
      <c r="M52" s="36" t="n">
        <v>3.35765895837102</v>
      </c>
      <c r="N52" s="36" t="n">
        <v>1.32381570360678</v>
      </c>
      <c r="O52" s="36" t="n">
        <f aca="false">SQRT(M52^2+N52^2)</f>
        <v>3.60920513379956</v>
      </c>
      <c r="P52" s="47" t="n">
        <f aca="false">IF(J52="","",MAX(0,J52-1.96*O52/100))</f>
        <v>0.385781318507963</v>
      </c>
      <c r="Q52" s="47" t="n">
        <f aca="false">IF(J52="","",MIN(1,J52+1.96*O52/100))</f>
        <v>0.527262159752906</v>
      </c>
      <c r="R52" s="32" t="str">
        <f aca="false">IF(L52="","",IF(ABS(L52)&lt;=O52,"Yes","No"))</f>
        <v>Yes</v>
      </c>
      <c r="S52" s="32" t="str">
        <f aca="false">IF(L52="","",IF(ABS(L52)&lt;=1.96*O52,"Yes","No"))</f>
        <v>Yes</v>
      </c>
      <c r="T52" s="66" t="n">
        <f aca="false">IF(D52="","",ROUND(SQRT(((D52+G52)*O52/100)^2+(J52*(D52+G52)*0.08223)^2),0))</f>
        <v>5</v>
      </c>
      <c r="U52" s="32"/>
    </row>
    <row r="53" customFormat="false" ht="15" hidden="false" customHeight="false" outlineLevel="0" collapsed="false">
      <c r="A53" s="32" t="s">
        <v>256</v>
      </c>
      <c r="B53" s="32" t="s">
        <v>257</v>
      </c>
      <c r="C53" s="32" t="s">
        <v>257</v>
      </c>
      <c r="D53" s="66" t="n">
        <v>463</v>
      </c>
      <c r="E53" s="66" t="n">
        <v>494</v>
      </c>
      <c r="F53" s="75" t="n">
        <f aca="false">IF(E53="","",D53-E53)</f>
        <v>-31</v>
      </c>
      <c r="G53" s="66" t="n">
        <v>463</v>
      </c>
      <c r="H53" s="66" t="n">
        <v>519</v>
      </c>
      <c r="I53" s="75" t="n">
        <f aca="false">IF(H53="","",G53-H53)</f>
        <v>-56</v>
      </c>
      <c r="J53" s="47" t="n">
        <f aca="false">IF(OR(D53="",D53+G53=0),"",D53/(D53+G53))</f>
        <v>0.5</v>
      </c>
      <c r="K53" s="47" t="n">
        <f aca="false">IF(E53="","",E53/(E53+H53))</f>
        <v>0.487660414610069</v>
      </c>
      <c r="L53" s="76" t="n">
        <f aca="false">IF(OR(K53="",J53=""),"",(J53-K53)*100)</f>
        <v>1.23395853899309</v>
      </c>
      <c r="M53" s="36" t="n">
        <v>1.74372460562593</v>
      </c>
      <c r="N53" s="36" t="n">
        <v>1.32381570360678</v>
      </c>
      <c r="O53" s="36" t="n">
        <f aca="false">SQRT(M53^2+N53^2)</f>
        <v>2.18930662936493</v>
      </c>
      <c r="P53" s="47" t="n">
        <f aca="false">IF(J53="","",MAX(0,J53-1.96*O53/100))</f>
        <v>0.457089590064447</v>
      </c>
      <c r="Q53" s="47" t="n">
        <f aca="false">IF(J53="","",MIN(1,J53+1.96*O53/100))</f>
        <v>0.542910409935553</v>
      </c>
      <c r="R53" s="32" t="str">
        <f aca="false">IF(L53="","",IF(ABS(L53)&lt;=O53,"Yes","No"))</f>
        <v>Yes</v>
      </c>
      <c r="S53" s="32" t="str">
        <f aca="false">IF(L53="","",IF(ABS(L53)&lt;=1.96*O53,"Yes","No"))</f>
        <v>Yes</v>
      </c>
      <c r="T53" s="66" t="n">
        <f aca="false">IF(D53="","",ROUND(SQRT(((D53+G53)*O53/100)^2+(J53*(D53+G53)*0.05273)^2),0))</f>
        <v>32</v>
      </c>
      <c r="U53" s="32"/>
    </row>
    <row r="54" customFormat="false" ht="15" hidden="false" customHeight="false" outlineLevel="0" collapsed="false">
      <c r="A54" s="32" t="s">
        <v>256</v>
      </c>
      <c r="B54" s="32" t="s">
        <v>258</v>
      </c>
      <c r="C54" s="32" t="s">
        <v>259</v>
      </c>
      <c r="D54" s="66" t="n">
        <v>325</v>
      </c>
      <c r="E54" s="66" t="n">
        <v>264</v>
      </c>
      <c r="F54" s="75" t="n">
        <f aca="false">IF(E54="","",D54-E54)</f>
        <v>61</v>
      </c>
      <c r="G54" s="66" t="n">
        <v>77</v>
      </c>
      <c r="H54" s="66" t="n">
        <v>71</v>
      </c>
      <c r="I54" s="75" t="n">
        <f aca="false">IF(H54="","",G54-H54)</f>
        <v>6</v>
      </c>
      <c r="J54" s="47" t="n">
        <f aca="false">IF(OR(D54="",D54+G54=0),"",D54/(D54+G54))</f>
        <v>0.808457711442786</v>
      </c>
      <c r="K54" s="47" t="n">
        <f aca="false">IF(E54="","",E54/(E54+H54))</f>
        <v>0.788059701492537</v>
      </c>
      <c r="L54" s="76" t="n">
        <f aca="false">IF(OR(K54="",J54=""),"",(J54-K54)*100)</f>
        <v>2.03980099502488</v>
      </c>
      <c r="M54" s="36" t="n">
        <v>3.35765895837102</v>
      </c>
      <c r="N54" s="36" t="n">
        <v>1.32381570360678</v>
      </c>
      <c r="O54" s="36" t="n">
        <f aca="false">SQRT(M54^2+N54^2)</f>
        <v>3.60920513379956</v>
      </c>
      <c r="P54" s="47" t="n">
        <f aca="false">IF(J54="","",MAX(0,J54-1.96*O54/100))</f>
        <v>0.737717290820315</v>
      </c>
      <c r="Q54" s="47" t="n">
        <f aca="false">IF(J54="","",MIN(1,J54+1.96*O54/100))</f>
        <v>0.879198132065258</v>
      </c>
      <c r="R54" s="32" t="str">
        <f aca="false">IF(L54="","",IF(ABS(L54)&lt;=O54,"Yes","No"))</f>
        <v>Yes</v>
      </c>
      <c r="S54" s="32" t="str">
        <f aca="false">IF(L54="","",IF(ABS(L54)&lt;=1.96*O54,"Yes","No"))</f>
        <v>Yes</v>
      </c>
      <c r="T54" s="66" t="n">
        <f aca="false">IF(D54="","",ROUND(SQRT(((D54+G54)*O54/100)^2+(J54*(D54+G54)*0.08223)^2),0))</f>
        <v>30</v>
      </c>
      <c r="U54" s="32"/>
    </row>
    <row r="55" customFormat="false" ht="15" hidden="false" customHeight="false" outlineLevel="0" collapsed="false">
      <c r="A55" s="32" t="s">
        <v>256</v>
      </c>
      <c r="B55" s="32" t="s">
        <v>258</v>
      </c>
      <c r="C55" s="32" t="s">
        <v>260</v>
      </c>
      <c r="D55" s="66" t="n">
        <v>226</v>
      </c>
      <c r="E55" s="66" t="n">
        <v>152</v>
      </c>
      <c r="F55" s="75" t="n">
        <f aca="false">IF(E55="","",D55-E55)</f>
        <v>74</v>
      </c>
      <c r="G55" s="66" t="n">
        <v>71</v>
      </c>
      <c r="H55" s="66" t="n">
        <v>57</v>
      </c>
      <c r="I55" s="75" t="n">
        <f aca="false">IF(H55="","",G55-H55)</f>
        <v>14</v>
      </c>
      <c r="J55" s="47" t="n">
        <f aca="false">IF(OR(D55="",D55+G55=0),"",D55/(D55+G55))</f>
        <v>0.760942760942761</v>
      </c>
      <c r="K55" s="47" t="n">
        <f aca="false">IF(E55="","",E55/(E55+H55))</f>
        <v>0.727272727272727</v>
      </c>
      <c r="L55" s="76" t="n">
        <f aca="false">IF(OR(K55="",J55=""),"",(J55-K55)*100)</f>
        <v>3.36700336700336</v>
      </c>
      <c r="M55" s="36" t="n">
        <v>3.35765895837102</v>
      </c>
      <c r="N55" s="36" t="n">
        <v>1.32381570360678</v>
      </c>
      <c r="O55" s="36" t="n">
        <f aca="false">SQRT(M55^2+N55^2)</f>
        <v>3.60920513379956</v>
      </c>
      <c r="P55" s="47" t="n">
        <f aca="false">IF(J55="","",MAX(0,J55-1.96*O55/100))</f>
        <v>0.69020234032029</v>
      </c>
      <c r="Q55" s="47" t="n">
        <f aca="false">IF(J55="","",MIN(1,J55+1.96*O55/100))</f>
        <v>0.831683181565232</v>
      </c>
      <c r="R55" s="32" t="str">
        <f aca="false">IF(L55="","",IF(ABS(L55)&lt;=O55,"Yes","No"))</f>
        <v>Yes</v>
      </c>
      <c r="S55" s="32" t="str">
        <f aca="false">IF(L55="","",IF(ABS(L55)&lt;=1.96*O55,"Yes","No"))</f>
        <v>Yes</v>
      </c>
      <c r="T55" s="66" t="n">
        <f aca="false">IF(D55="","",ROUND(SQRT(((D55+G55)*O55/100)^2+(J55*(D55+G55)*0.08223)^2),0))</f>
        <v>21</v>
      </c>
      <c r="U55" s="32"/>
    </row>
    <row r="56" customFormat="false" ht="15" hidden="false" customHeight="false" outlineLevel="0" collapsed="false">
      <c r="A56" s="32" t="s">
        <v>256</v>
      </c>
      <c r="B56" s="32" t="s">
        <v>258</v>
      </c>
      <c r="C56" s="32" t="s">
        <v>261</v>
      </c>
      <c r="D56" s="66" t="n">
        <v>255</v>
      </c>
      <c r="E56" s="66" t="n">
        <v>191</v>
      </c>
      <c r="F56" s="75" t="n">
        <f aca="false">IF(E56="","",D56-E56)</f>
        <v>64</v>
      </c>
      <c r="G56" s="66" t="n">
        <v>59</v>
      </c>
      <c r="H56" s="66" t="n">
        <v>48</v>
      </c>
      <c r="I56" s="75" t="n">
        <f aca="false">IF(H56="","",G56-H56)</f>
        <v>11</v>
      </c>
      <c r="J56" s="47" t="n">
        <f aca="false">IF(OR(D56="",D56+G56=0),"",D56/(D56+G56))</f>
        <v>0.812101910828026</v>
      </c>
      <c r="K56" s="47" t="n">
        <f aca="false">IF(E56="","",E56/(E56+H56))</f>
        <v>0.799163179916318</v>
      </c>
      <c r="L56" s="76" t="n">
        <f aca="false">IF(OR(K56="",J56=""),"",(J56-K56)*100)</f>
        <v>1.29387309117075</v>
      </c>
      <c r="M56" s="36" t="n">
        <v>3.35765895837102</v>
      </c>
      <c r="N56" s="36" t="n">
        <v>1.32381570360678</v>
      </c>
      <c r="O56" s="36" t="n">
        <f aca="false">SQRT(M56^2+N56^2)</f>
        <v>3.60920513379956</v>
      </c>
      <c r="P56" s="47" t="n">
        <f aca="false">IF(J56="","",MAX(0,J56-1.96*O56/100))</f>
        <v>0.741361490205554</v>
      </c>
      <c r="Q56" s="47" t="n">
        <f aca="false">IF(J56="","",MIN(1,J56+1.96*O56/100))</f>
        <v>0.882842331450497</v>
      </c>
      <c r="R56" s="32" t="str">
        <f aca="false">IF(L56="","",IF(ABS(L56)&lt;=O56,"Yes","No"))</f>
        <v>Yes</v>
      </c>
      <c r="S56" s="32" t="str">
        <f aca="false">IF(L56="","",IF(ABS(L56)&lt;=1.96*O56,"Yes","No"))</f>
        <v>Yes</v>
      </c>
      <c r="T56" s="66" t="n">
        <f aca="false">IF(D56="","",ROUND(SQRT(((D56+G56)*O56/100)^2+(J56*(D56+G56)*0.08223)^2),0))</f>
        <v>24</v>
      </c>
      <c r="U56" s="32"/>
    </row>
    <row r="57" customFormat="false" ht="15" hidden="false" customHeight="false" outlineLevel="0" collapsed="false">
      <c r="A57" s="32" t="s">
        <v>256</v>
      </c>
      <c r="B57" s="32" t="s">
        <v>258</v>
      </c>
      <c r="C57" s="32" t="s">
        <v>262</v>
      </c>
      <c r="D57" s="66" t="n">
        <v>222</v>
      </c>
      <c r="E57" s="66" t="n">
        <v>182</v>
      </c>
      <c r="F57" s="75" t="n">
        <f aca="false">IF(E57="","",D57-E57)</f>
        <v>40</v>
      </c>
      <c r="G57" s="66" t="n">
        <v>75</v>
      </c>
      <c r="H57" s="66" t="n">
        <v>56</v>
      </c>
      <c r="I57" s="75" t="n">
        <f aca="false">IF(H57="","",G57-H57)</f>
        <v>19</v>
      </c>
      <c r="J57" s="47" t="n">
        <f aca="false">IF(OR(D57="",D57+G57=0),"",D57/(D57+G57))</f>
        <v>0.747474747474748</v>
      </c>
      <c r="K57" s="47" t="n">
        <f aca="false">IF(E57="","",E57/(E57+H57))</f>
        <v>0.764705882352941</v>
      </c>
      <c r="L57" s="76" t="n">
        <f aca="false">IF(OR(K57="",J57=""),"",(J57-K57)*100)</f>
        <v>-1.72311348781936</v>
      </c>
      <c r="M57" s="36" t="n">
        <v>3.35765895837102</v>
      </c>
      <c r="N57" s="36" t="n">
        <v>1.32381570360678</v>
      </c>
      <c r="O57" s="36" t="n">
        <f aca="false">SQRT(M57^2+N57^2)</f>
        <v>3.60920513379956</v>
      </c>
      <c r="P57" s="47" t="n">
        <f aca="false">IF(J57="","",MAX(0,J57-1.96*O57/100))</f>
        <v>0.676734326852276</v>
      </c>
      <c r="Q57" s="47" t="n">
        <f aca="false">IF(J57="","",MIN(1,J57+1.96*O57/100))</f>
        <v>0.818215168097219</v>
      </c>
      <c r="R57" s="32" t="str">
        <f aca="false">IF(L57="","",IF(ABS(L57)&lt;=O57,"Yes","No"))</f>
        <v>Yes</v>
      </c>
      <c r="S57" s="32" t="str">
        <f aca="false">IF(L57="","",IF(ABS(L57)&lt;=1.96*O57,"Yes","No"))</f>
        <v>Yes</v>
      </c>
      <c r="T57" s="66" t="n">
        <f aca="false">IF(D57="","",ROUND(SQRT(((D57+G57)*O57/100)^2+(J57*(D57+G57)*0.08223)^2),0))</f>
        <v>21</v>
      </c>
      <c r="U57" s="32"/>
    </row>
    <row r="58" customFormat="false" ht="15" hidden="false" customHeight="false" outlineLevel="0" collapsed="false">
      <c r="A58" s="32" t="s">
        <v>256</v>
      </c>
      <c r="B58" s="32" t="s">
        <v>258</v>
      </c>
      <c r="C58" s="32" t="s">
        <v>263</v>
      </c>
      <c r="D58" s="66" t="n">
        <v>260</v>
      </c>
      <c r="E58" s="66" t="n">
        <v>182</v>
      </c>
      <c r="F58" s="75" t="n">
        <f aca="false">IF(E58="","",D58-E58)</f>
        <v>78</v>
      </c>
      <c r="G58" s="66" t="n">
        <v>61</v>
      </c>
      <c r="H58" s="66" t="n">
        <v>50</v>
      </c>
      <c r="I58" s="75" t="n">
        <f aca="false">IF(H58="","",G58-H58)</f>
        <v>11</v>
      </c>
      <c r="J58" s="47" t="n">
        <f aca="false">IF(OR(D58="",D58+G58=0),"",D58/(D58+G58))</f>
        <v>0.809968847352025</v>
      </c>
      <c r="K58" s="47" t="n">
        <f aca="false">IF(E58="","",E58/(E58+H58))</f>
        <v>0.78448275862069</v>
      </c>
      <c r="L58" s="76" t="n">
        <f aca="false">IF(OR(K58="",J58=""),"",(J58-K58)*100)</f>
        <v>2.54860887313353</v>
      </c>
      <c r="M58" s="36" t="n">
        <v>3.35765895837102</v>
      </c>
      <c r="N58" s="36" t="n">
        <v>1.32381570360678</v>
      </c>
      <c r="O58" s="36" t="n">
        <f aca="false">SQRT(M58^2+N58^2)</f>
        <v>3.60920513379956</v>
      </c>
      <c r="P58" s="47" t="n">
        <f aca="false">IF(J58="","",MAX(0,J58-1.96*O58/100))</f>
        <v>0.739228426729554</v>
      </c>
      <c r="Q58" s="47" t="n">
        <f aca="false">IF(J58="","",MIN(1,J58+1.96*O58/100))</f>
        <v>0.880709267974496</v>
      </c>
      <c r="R58" s="32" t="str">
        <f aca="false">IF(L58="","",IF(ABS(L58)&lt;=O58,"Yes","No"))</f>
        <v>Yes</v>
      </c>
      <c r="S58" s="32" t="str">
        <f aca="false">IF(L58="","",IF(ABS(L58)&lt;=1.96*O58,"Yes","No"))</f>
        <v>Yes</v>
      </c>
      <c r="T58" s="66" t="n">
        <f aca="false">IF(D58="","",ROUND(SQRT(((D58+G58)*O58/100)^2+(J58*(D58+G58)*0.08223)^2),0))</f>
        <v>24</v>
      </c>
      <c r="U58" s="32"/>
    </row>
    <row r="59" customFormat="false" ht="15" hidden="false" customHeight="false" outlineLevel="0" collapsed="false">
      <c r="A59" s="32" t="s">
        <v>256</v>
      </c>
      <c r="B59" s="32" t="s">
        <v>258</v>
      </c>
      <c r="C59" s="32" t="s">
        <v>264</v>
      </c>
      <c r="D59" s="66" t="n">
        <v>328</v>
      </c>
      <c r="E59" s="66" t="n">
        <v>258</v>
      </c>
      <c r="F59" s="75" t="n">
        <f aca="false">IF(E59="","",D59-E59)</f>
        <v>70</v>
      </c>
      <c r="G59" s="66" t="n">
        <v>102</v>
      </c>
      <c r="H59" s="66" t="n">
        <v>100</v>
      </c>
      <c r="I59" s="75" t="n">
        <f aca="false">IF(H59="","",G59-H59)</f>
        <v>2</v>
      </c>
      <c r="J59" s="47" t="n">
        <f aca="false">IF(OR(D59="",D59+G59=0),"",D59/(D59+G59))</f>
        <v>0.762790697674419</v>
      </c>
      <c r="K59" s="47" t="n">
        <f aca="false">IF(E59="","",E59/(E59+H59))</f>
        <v>0.720670391061453</v>
      </c>
      <c r="L59" s="76" t="n">
        <f aca="false">IF(OR(K59="",J59=""),"",(J59-K59)*100)</f>
        <v>4.21203066129662</v>
      </c>
      <c r="M59" s="36" t="n">
        <v>3.35765895837102</v>
      </c>
      <c r="N59" s="36" t="n">
        <v>1.32381570360678</v>
      </c>
      <c r="O59" s="36" t="n">
        <f aca="false">SQRT(M59^2+N59^2)</f>
        <v>3.60920513379956</v>
      </c>
      <c r="P59" s="47" t="n">
        <f aca="false">IF(J59="","",MAX(0,J59-1.96*O59/100))</f>
        <v>0.692050277051947</v>
      </c>
      <c r="Q59" s="47" t="n">
        <f aca="false">IF(J59="","",MIN(1,J59+1.96*O59/100))</f>
        <v>0.83353111829689</v>
      </c>
      <c r="R59" s="32" t="str">
        <f aca="false">IF(L59="","",IF(ABS(L59)&lt;=O59,"Yes","No"))</f>
        <v>No</v>
      </c>
      <c r="S59" s="32" t="str">
        <f aca="false">IF(L59="","",IF(ABS(L59)&lt;=1.96*O59,"Yes","No"))</f>
        <v>Yes</v>
      </c>
      <c r="T59" s="66" t="n">
        <f aca="false">IF(D59="","",ROUND(SQRT(((D59+G59)*O59/100)^2+(J59*(D59+G59)*0.08223)^2),0))</f>
        <v>31</v>
      </c>
      <c r="U59" s="32"/>
    </row>
    <row r="60" customFormat="false" ht="15" hidden="false" customHeight="false" outlineLevel="0" collapsed="false">
      <c r="A60" s="32" t="s">
        <v>256</v>
      </c>
      <c r="B60" s="32" t="s">
        <v>258</v>
      </c>
      <c r="C60" s="32" t="s">
        <v>265</v>
      </c>
      <c r="D60" s="66" t="n">
        <v>795</v>
      </c>
      <c r="E60" s="66" t="n">
        <v>611</v>
      </c>
      <c r="F60" s="75" t="n">
        <f aca="false">IF(E60="","",D60-E60)</f>
        <v>184</v>
      </c>
      <c r="G60" s="66" t="n">
        <v>207</v>
      </c>
      <c r="H60" s="66" t="n">
        <v>154</v>
      </c>
      <c r="I60" s="75" t="n">
        <f aca="false">IF(H60="","",G60-H60)</f>
        <v>53</v>
      </c>
      <c r="J60" s="47" t="n">
        <f aca="false">IF(OR(D60="",D60+G60=0),"",D60/(D60+G60))</f>
        <v>0.793413173652695</v>
      </c>
      <c r="K60" s="47" t="n">
        <f aca="false">IF(E60="","",E60/(E60+H60))</f>
        <v>0.798692810457516</v>
      </c>
      <c r="L60" s="76" t="n">
        <f aca="false">IF(OR(K60="",J60=""),"",(J60-K60)*100)</f>
        <v>-0.52796368048218</v>
      </c>
      <c r="M60" s="36" t="n">
        <v>1.74372460562593</v>
      </c>
      <c r="N60" s="36" t="n">
        <v>1.32381570360678</v>
      </c>
      <c r="O60" s="36" t="n">
        <f aca="false">SQRT(M60^2+N60^2)</f>
        <v>2.18930662936493</v>
      </c>
      <c r="P60" s="47" t="n">
        <f aca="false">IF(J60="","",MAX(0,J60-1.96*O60/100))</f>
        <v>0.750502763717142</v>
      </c>
      <c r="Q60" s="47" t="n">
        <f aca="false">IF(J60="","",MIN(1,J60+1.96*O60/100))</f>
        <v>0.836323583588247</v>
      </c>
      <c r="R60" s="32" t="str">
        <f aca="false">IF(L60="","",IF(ABS(L60)&lt;=O60,"Yes","No"))</f>
        <v>Yes</v>
      </c>
      <c r="S60" s="32" t="str">
        <f aca="false">IF(L60="","",IF(ABS(L60)&lt;=1.96*O60,"Yes","No"))</f>
        <v>Yes</v>
      </c>
      <c r="T60" s="66" t="n">
        <f aca="false">IF(D60="","",ROUND(SQRT(((D60+G60)*O60/100)^2+(J60*(D60+G60)*0.05273)^2),0))</f>
        <v>47</v>
      </c>
      <c r="U60" s="32"/>
    </row>
    <row r="61" customFormat="false" ht="15" hidden="false" customHeight="false" outlineLevel="0" collapsed="false">
      <c r="A61" s="32" t="s">
        <v>256</v>
      </c>
      <c r="B61" s="32" t="s">
        <v>258</v>
      </c>
      <c r="C61" s="32" t="s">
        <v>266</v>
      </c>
      <c r="D61" s="66" t="n">
        <v>279</v>
      </c>
      <c r="E61" s="66" t="n">
        <v>280</v>
      </c>
      <c r="F61" s="75" t="n">
        <f aca="false">IF(E61="","",D61-E61)</f>
        <v>-1</v>
      </c>
      <c r="G61" s="66" t="n">
        <v>147</v>
      </c>
      <c r="H61" s="66" t="n">
        <v>119</v>
      </c>
      <c r="I61" s="75" t="n">
        <f aca="false">IF(H61="","",G61-H61)</f>
        <v>28</v>
      </c>
      <c r="J61" s="47" t="n">
        <f aca="false">IF(OR(D61="",D61+G61=0),"",D61/(D61+G61))</f>
        <v>0.654929577464789</v>
      </c>
      <c r="K61" s="47" t="n">
        <f aca="false">IF(E61="","",E61/(E61+H61))</f>
        <v>0.701754385964912</v>
      </c>
      <c r="L61" s="76" t="n">
        <f aca="false">IF(OR(K61="",J61=""),"",(J61-K61)*100)</f>
        <v>-4.68248085001235</v>
      </c>
      <c r="M61" s="36" t="n">
        <v>3.35765895837102</v>
      </c>
      <c r="N61" s="36" t="n">
        <v>1.32381570360678</v>
      </c>
      <c r="O61" s="36" t="n">
        <f aca="false">SQRT(M61^2+N61^2)</f>
        <v>3.60920513379956</v>
      </c>
      <c r="P61" s="47" t="n">
        <f aca="false">IF(J61="","",MAX(0,J61-1.96*O61/100))</f>
        <v>0.584189156842317</v>
      </c>
      <c r="Q61" s="47" t="n">
        <f aca="false">IF(J61="","",MIN(1,J61+1.96*O61/100))</f>
        <v>0.72566999808726</v>
      </c>
      <c r="R61" s="32" t="str">
        <f aca="false">IF(L61="","",IF(ABS(L61)&lt;=O61,"Yes","No"))</f>
        <v>No</v>
      </c>
      <c r="S61" s="32" t="str">
        <f aca="false">IF(L61="","",IF(ABS(L61)&lt;=1.96*O61,"Yes","No"))</f>
        <v>Yes</v>
      </c>
      <c r="T61" s="66" t="n">
        <f aca="false">IF(D61="","",ROUND(SQRT(((D61+G61)*O61/100)^2+(J61*(D61+G61)*0.08223)^2),0))</f>
        <v>28</v>
      </c>
      <c r="U61" s="32"/>
    </row>
    <row r="62" customFormat="false" ht="15" hidden="false" customHeight="false" outlineLevel="0" collapsed="false">
      <c r="A62" s="32" t="s">
        <v>256</v>
      </c>
      <c r="B62" s="32" t="s">
        <v>258</v>
      </c>
      <c r="C62" s="32" t="s">
        <v>267</v>
      </c>
      <c r="D62" s="66" t="n">
        <v>479</v>
      </c>
      <c r="E62" s="66" t="n">
        <v>425</v>
      </c>
      <c r="F62" s="75" t="n">
        <f aca="false">IF(E62="","",D62-E62)</f>
        <v>54</v>
      </c>
      <c r="G62" s="66" t="n">
        <v>269</v>
      </c>
      <c r="H62" s="66" t="n">
        <v>264</v>
      </c>
      <c r="I62" s="75" t="n">
        <f aca="false">IF(H62="","",G62-H62)</f>
        <v>5</v>
      </c>
      <c r="J62" s="47" t="n">
        <f aca="false">IF(OR(D62="",D62+G62=0),"",D62/(D62+G62))</f>
        <v>0.640374331550802</v>
      </c>
      <c r="K62" s="47" t="n">
        <f aca="false">IF(E62="","",E62/(E62+H62))</f>
        <v>0.616835994194485</v>
      </c>
      <c r="L62" s="76" t="n">
        <f aca="false">IF(OR(K62="",J62=""),"",(J62-K62)*100)</f>
        <v>2.35383373563174</v>
      </c>
      <c r="M62" s="36" t="n">
        <v>2.25365795852886</v>
      </c>
      <c r="N62" s="36" t="n">
        <v>1.32381570360678</v>
      </c>
      <c r="O62" s="36" t="n">
        <f aca="false">SQRT(M62^2+N62^2)</f>
        <v>2.61370660387818</v>
      </c>
      <c r="P62" s="47" t="n">
        <f aca="false">IF(J62="","",MAX(0,J62-1.96*O62/100))</f>
        <v>0.58914568211479</v>
      </c>
      <c r="Q62" s="47" t="n">
        <f aca="false">IF(J62="","",MIN(1,J62+1.96*O62/100))</f>
        <v>0.691602980986814</v>
      </c>
      <c r="R62" s="32" t="str">
        <f aca="false">IF(L62="","",IF(ABS(L62)&lt;=O62,"Yes","No"))</f>
        <v>Yes</v>
      </c>
      <c r="S62" s="32" t="str">
        <f aca="false">IF(L62="","",IF(ABS(L62)&lt;=1.96*O62,"Yes","No"))</f>
        <v>Yes</v>
      </c>
      <c r="T62" s="66" t="n">
        <f aca="false">IF(D62="","",ROUND(SQRT(((D62+G62)*O62/100)^2+(J62*(D62+G62)*0.06778)^2),0))</f>
        <v>38</v>
      </c>
      <c r="U62" s="32"/>
    </row>
    <row r="63" customFormat="false" ht="15" hidden="false" customHeight="false" outlineLevel="0" collapsed="false">
      <c r="A63" s="32" t="s">
        <v>256</v>
      </c>
      <c r="B63" s="32" t="s">
        <v>258</v>
      </c>
      <c r="C63" s="32" t="s">
        <v>268</v>
      </c>
      <c r="D63" s="66" t="n">
        <v>362</v>
      </c>
      <c r="E63" s="66" t="n">
        <v>339</v>
      </c>
      <c r="F63" s="75" t="n">
        <f aca="false">IF(E63="","",D63-E63)</f>
        <v>23</v>
      </c>
      <c r="G63" s="66" t="n">
        <v>204</v>
      </c>
      <c r="H63" s="66" t="n">
        <v>205</v>
      </c>
      <c r="I63" s="75" t="n">
        <f aca="false">IF(H63="","",G63-H63)</f>
        <v>-1</v>
      </c>
      <c r="J63" s="47" t="n">
        <f aca="false">IF(OR(D63="",D63+G63=0),"",D63/(D63+G63))</f>
        <v>0.639575971731449</v>
      </c>
      <c r="K63" s="47" t="n">
        <f aca="false">IF(E63="","",E63/(E63+H63))</f>
        <v>0.623161764705882</v>
      </c>
      <c r="L63" s="76" t="n">
        <f aca="false">IF(OR(K63="",J63=""),"",(J63-K63)*100)</f>
        <v>1.64142070255664</v>
      </c>
      <c r="M63" s="36" t="n">
        <v>2.25365795852886</v>
      </c>
      <c r="N63" s="36" t="n">
        <v>1.32381570360678</v>
      </c>
      <c r="O63" s="36" t="n">
        <f aca="false">SQRT(M63^2+N63^2)</f>
        <v>2.61370660387818</v>
      </c>
      <c r="P63" s="47" t="n">
        <f aca="false">IF(J63="","",MAX(0,J63-1.96*O63/100))</f>
        <v>0.588347322295437</v>
      </c>
      <c r="Q63" s="47" t="n">
        <f aca="false">IF(J63="","",MIN(1,J63+1.96*O63/100))</f>
        <v>0.690804621167461</v>
      </c>
      <c r="R63" s="32" t="str">
        <f aca="false">IF(L63="","",IF(ABS(L63)&lt;=O63,"Yes","No"))</f>
        <v>Yes</v>
      </c>
      <c r="S63" s="32" t="str">
        <f aca="false">IF(L63="","",IF(ABS(L63)&lt;=1.96*O63,"Yes","No"))</f>
        <v>Yes</v>
      </c>
      <c r="T63" s="66" t="n">
        <f aca="false">IF(D63="","",ROUND(SQRT(((D63+G63)*O63/100)^2+(J63*(D63+G63)*0.06778)^2),0))</f>
        <v>29</v>
      </c>
      <c r="U63" s="32"/>
    </row>
    <row r="64" customFormat="false" ht="15" hidden="false" customHeight="false" outlineLevel="0" collapsed="false">
      <c r="A64" s="32" t="s">
        <v>256</v>
      </c>
      <c r="B64" s="32" t="s">
        <v>258</v>
      </c>
      <c r="C64" s="32" t="s">
        <v>269</v>
      </c>
      <c r="D64" s="66" t="n">
        <v>337</v>
      </c>
      <c r="E64" s="66" t="n">
        <v>287</v>
      </c>
      <c r="F64" s="75" t="n">
        <f aca="false">IF(E64="","",D64-E64)</f>
        <v>50</v>
      </c>
      <c r="G64" s="66" t="n">
        <v>123</v>
      </c>
      <c r="H64" s="66" t="n">
        <v>97</v>
      </c>
      <c r="I64" s="75" t="n">
        <f aca="false">IF(H64="","",G64-H64)</f>
        <v>26</v>
      </c>
      <c r="J64" s="47" t="n">
        <f aca="false">IF(OR(D64="",D64+G64=0),"",D64/(D64+G64))</f>
        <v>0.732608695652174</v>
      </c>
      <c r="K64" s="47" t="n">
        <f aca="false">IF(E64="","",E64/(E64+H64))</f>
        <v>0.747395833333333</v>
      </c>
      <c r="L64" s="76" t="n">
        <f aca="false">IF(OR(K64="",J64=""),"",(J64-K64)*100)</f>
        <v>-1.47871376811595</v>
      </c>
      <c r="M64" s="36" t="n">
        <v>3.35765895837102</v>
      </c>
      <c r="N64" s="36" t="n">
        <v>1.32381570360678</v>
      </c>
      <c r="O64" s="36" t="n">
        <f aca="false">SQRT(M64^2+N64^2)</f>
        <v>3.60920513379956</v>
      </c>
      <c r="P64" s="47" t="n">
        <f aca="false">IF(J64="","",MAX(0,J64-1.96*O64/100))</f>
        <v>0.661868275029703</v>
      </c>
      <c r="Q64" s="47" t="n">
        <f aca="false">IF(J64="","",MIN(1,J64+1.96*O64/100))</f>
        <v>0.803349116274645</v>
      </c>
      <c r="R64" s="32" t="str">
        <f aca="false">IF(L64="","",IF(ABS(L64)&lt;=O64,"Yes","No"))</f>
        <v>Yes</v>
      </c>
      <c r="S64" s="32" t="str">
        <f aca="false">IF(L64="","",IF(ABS(L64)&lt;=1.96*O64,"Yes","No"))</f>
        <v>Yes</v>
      </c>
      <c r="T64" s="66" t="n">
        <f aca="false">IF(D64="","",ROUND(SQRT(((D64+G64)*O64/100)^2+(J64*(D64+G64)*0.08223)^2),0))</f>
        <v>32</v>
      </c>
      <c r="U64" s="32"/>
    </row>
    <row r="65" customFormat="false" ht="15" hidden="false" customHeight="false" outlineLevel="0" collapsed="false">
      <c r="A65" s="32" t="s">
        <v>256</v>
      </c>
      <c r="B65" s="32" t="s">
        <v>258</v>
      </c>
      <c r="C65" s="32" t="s">
        <v>270</v>
      </c>
      <c r="D65" s="66" t="n">
        <v>410</v>
      </c>
      <c r="E65" s="66" t="n">
        <v>327</v>
      </c>
      <c r="F65" s="75" t="n">
        <f aca="false">IF(E65="","",D65-E65)</f>
        <v>83</v>
      </c>
      <c r="G65" s="66" t="n">
        <v>158</v>
      </c>
      <c r="H65" s="66" t="n">
        <v>159</v>
      </c>
      <c r="I65" s="75" t="n">
        <f aca="false">IF(H65="","",G65-H65)</f>
        <v>-1</v>
      </c>
      <c r="J65" s="47" t="n">
        <f aca="false">IF(OR(D65="",D65+G65=0),"",D65/(D65+G65))</f>
        <v>0.721830985915493</v>
      </c>
      <c r="K65" s="47" t="n">
        <f aca="false">IF(E65="","",E65/(E65+H65))</f>
        <v>0.67283950617284</v>
      </c>
      <c r="L65" s="76" t="n">
        <f aca="false">IF(OR(K65="",J65=""),"",(J65-K65)*100)</f>
        <v>4.89914797426535</v>
      </c>
      <c r="M65" s="36" t="n">
        <v>2.25365795852886</v>
      </c>
      <c r="N65" s="36" t="n">
        <v>1.32381570360678</v>
      </c>
      <c r="O65" s="36" t="n">
        <f aca="false">SQRT(M65^2+N65^2)</f>
        <v>2.61370660387818</v>
      </c>
      <c r="P65" s="47" t="n">
        <f aca="false">IF(J65="","",MAX(0,J65-1.96*O65/100))</f>
        <v>0.670602336479481</v>
      </c>
      <c r="Q65" s="47" t="n">
        <f aca="false">IF(J65="","",MIN(1,J65+1.96*O65/100))</f>
        <v>0.773059635351505</v>
      </c>
      <c r="R65" s="32" t="str">
        <f aca="false">IF(L65="","",IF(ABS(L65)&lt;=O65,"Yes","No"))</f>
        <v>No</v>
      </c>
      <c r="S65" s="32" t="str">
        <f aca="false">IF(L65="","",IF(ABS(L65)&lt;=1.96*O65,"Yes","No"))</f>
        <v>Yes</v>
      </c>
      <c r="T65" s="66" t="n">
        <f aca="false">IF(D65="","",ROUND(SQRT(((D65+G65)*O65/100)^2+(J65*(D65+G65)*0.06778)^2),0))</f>
        <v>32</v>
      </c>
      <c r="U65" s="32"/>
    </row>
    <row r="66" customFormat="false" ht="15" hidden="false" customHeight="false" outlineLevel="0" collapsed="false">
      <c r="A66" s="32" t="s">
        <v>256</v>
      </c>
      <c r="B66" s="32" t="s">
        <v>258</v>
      </c>
      <c r="C66" s="32" t="s">
        <v>271</v>
      </c>
      <c r="D66" s="66" t="n">
        <v>337</v>
      </c>
      <c r="E66" s="66" t="n">
        <v>309</v>
      </c>
      <c r="F66" s="75" t="n">
        <f aca="false">IF(E66="","",D66-E66)</f>
        <v>28</v>
      </c>
      <c r="G66" s="66" t="n">
        <v>191</v>
      </c>
      <c r="H66" s="66" t="n">
        <v>187</v>
      </c>
      <c r="I66" s="75" t="n">
        <f aca="false">IF(H66="","",G66-H66)</f>
        <v>4</v>
      </c>
      <c r="J66" s="47" t="n">
        <f aca="false">IF(OR(D66="",D66+G66=0),"",D66/(D66+G66))</f>
        <v>0.638257575757576</v>
      </c>
      <c r="K66" s="47" t="n">
        <f aca="false">IF(E66="","",E66/(E66+H66))</f>
        <v>0.622983870967742</v>
      </c>
      <c r="L66" s="76" t="n">
        <f aca="false">IF(OR(K66="",J66=""),"",(J66-K66)*100)</f>
        <v>1.52737047898339</v>
      </c>
      <c r="M66" s="36" t="n">
        <v>2.25365795852886</v>
      </c>
      <c r="N66" s="36" t="n">
        <v>1.32381570360678</v>
      </c>
      <c r="O66" s="36" t="n">
        <f aca="false">SQRT(M66^2+N66^2)</f>
        <v>2.61370660387818</v>
      </c>
      <c r="P66" s="47" t="n">
        <f aca="false">IF(J66="","",MAX(0,J66-1.96*O66/100))</f>
        <v>0.587028926321564</v>
      </c>
      <c r="Q66" s="47" t="n">
        <f aca="false">IF(J66="","",MIN(1,J66+1.96*O66/100))</f>
        <v>0.689486225193588</v>
      </c>
      <c r="R66" s="32" t="str">
        <f aca="false">IF(L66="","",IF(ABS(L66)&lt;=O66,"Yes","No"))</f>
        <v>Yes</v>
      </c>
      <c r="S66" s="32" t="str">
        <f aca="false">IF(L66="","",IF(ABS(L66)&lt;=1.96*O66,"Yes","No"))</f>
        <v>Yes</v>
      </c>
      <c r="T66" s="66" t="n">
        <f aca="false">IF(D66="","",ROUND(SQRT(((D66+G66)*O66/100)^2+(J66*(D66+G66)*0.06778)^2),0))</f>
        <v>27</v>
      </c>
      <c r="U66" s="32"/>
    </row>
    <row r="67" customFormat="false" ht="15" hidden="false" customHeight="false" outlineLevel="0" collapsed="false">
      <c r="A67" s="32" t="s">
        <v>256</v>
      </c>
      <c r="B67" s="32" t="s">
        <v>258</v>
      </c>
      <c r="C67" s="32" t="s">
        <v>272</v>
      </c>
      <c r="D67" s="66" t="n">
        <v>312</v>
      </c>
      <c r="E67" s="66" t="n">
        <v>334</v>
      </c>
      <c r="F67" s="75" t="n">
        <f aca="false">IF(E67="","",D67-E67)</f>
        <v>-22</v>
      </c>
      <c r="G67" s="66" t="n">
        <v>211</v>
      </c>
      <c r="H67" s="66" t="n">
        <v>232</v>
      </c>
      <c r="I67" s="75" t="n">
        <f aca="false">IF(H67="","",G67-H67)</f>
        <v>-21</v>
      </c>
      <c r="J67" s="47" t="n">
        <f aca="false">IF(OR(D67="",D67+G67=0),"",D67/(D67+G67))</f>
        <v>0.596558317399618</v>
      </c>
      <c r="K67" s="47" t="n">
        <f aca="false">IF(E67="","",E67/(E67+H67))</f>
        <v>0.590106007067138</v>
      </c>
      <c r="L67" s="76" t="n">
        <f aca="false">IF(OR(K67="",J67=""),"",(J67-K67)*100)</f>
        <v>0.645231033247984</v>
      </c>
      <c r="M67" s="36" t="n">
        <v>2.25365795852886</v>
      </c>
      <c r="N67" s="36" t="n">
        <v>1.32381570360678</v>
      </c>
      <c r="O67" s="36" t="n">
        <f aca="false">SQRT(M67^2+N67^2)</f>
        <v>2.61370660387818</v>
      </c>
      <c r="P67" s="47" t="n">
        <f aca="false">IF(J67="","",MAX(0,J67-1.96*O67/100))</f>
        <v>0.545329667963605</v>
      </c>
      <c r="Q67" s="47" t="n">
        <f aca="false">IF(J67="","",MIN(1,J67+1.96*O67/100))</f>
        <v>0.64778696683563</v>
      </c>
      <c r="R67" s="32" t="str">
        <f aca="false">IF(L67="","",IF(ABS(L67)&lt;=O67,"Yes","No"))</f>
        <v>Yes</v>
      </c>
      <c r="S67" s="32" t="str">
        <f aca="false">IF(L67="","",IF(ABS(L67)&lt;=1.96*O67,"Yes","No"))</f>
        <v>Yes</v>
      </c>
      <c r="T67" s="66" t="n">
        <f aca="false">IF(D67="","",ROUND(SQRT(((D67+G67)*O67/100)^2+(J67*(D67+G67)*0.06778)^2),0))</f>
        <v>25</v>
      </c>
      <c r="U67" s="32"/>
    </row>
    <row r="68" customFormat="false" ht="15" hidden="false" customHeight="false" outlineLevel="0" collapsed="false">
      <c r="A68" s="32" t="s">
        <v>256</v>
      </c>
      <c r="B68" s="32" t="s">
        <v>258</v>
      </c>
      <c r="C68" s="32" t="s">
        <v>273</v>
      </c>
      <c r="D68" s="66" t="n">
        <v>316</v>
      </c>
      <c r="E68" s="66" t="n">
        <v>256</v>
      </c>
      <c r="F68" s="75" t="n">
        <f aca="false">IF(E68="","",D68-E68)</f>
        <v>60</v>
      </c>
      <c r="G68" s="66" t="n">
        <v>152</v>
      </c>
      <c r="H68" s="66" t="n">
        <v>154</v>
      </c>
      <c r="I68" s="75" t="n">
        <f aca="false">IF(H68="","",G68-H68)</f>
        <v>-2</v>
      </c>
      <c r="J68" s="47" t="n">
        <f aca="false">IF(OR(D68="",D68+G68=0),"",D68/(D68+G68))</f>
        <v>0.675213675213675</v>
      </c>
      <c r="K68" s="47" t="n">
        <f aca="false">IF(E68="","",E68/(E68+H68))</f>
        <v>0.624390243902439</v>
      </c>
      <c r="L68" s="76" t="n">
        <f aca="false">IF(OR(K68="",J68=""),"",(J68-K68)*100)</f>
        <v>5.08234313112362</v>
      </c>
      <c r="M68" s="36" t="n">
        <v>3.35765895837102</v>
      </c>
      <c r="N68" s="36" t="n">
        <v>1.32381570360678</v>
      </c>
      <c r="O68" s="36" t="n">
        <f aca="false">SQRT(M68^2+N68^2)</f>
        <v>3.60920513379956</v>
      </c>
      <c r="P68" s="47" t="n">
        <f aca="false">IF(J68="","",MAX(0,J68-1.96*O68/100))</f>
        <v>0.604473254591204</v>
      </c>
      <c r="Q68" s="47" t="n">
        <f aca="false">IF(J68="","",MIN(1,J68+1.96*O68/100))</f>
        <v>0.745954095836147</v>
      </c>
      <c r="R68" s="32" t="str">
        <f aca="false">IF(L68="","",IF(ABS(L68)&lt;=O68,"Yes","No"))</f>
        <v>No</v>
      </c>
      <c r="S68" s="32" t="str">
        <f aca="false">IF(L68="","",IF(ABS(L68)&lt;=1.96*O68,"Yes","No"))</f>
        <v>Yes</v>
      </c>
      <c r="T68" s="66" t="n">
        <f aca="false">IF(D68="","",ROUND(SQRT(((D68+G68)*O68/100)^2+(J68*(D68+G68)*0.08223)^2),0))</f>
        <v>31</v>
      </c>
      <c r="U68" s="32"/>
    </row>
    <row r="69" customFormat="false" ht="15" hidden="false" customHeight="false" outlineLevel="0" collapsed="false">
      <c r="A69" s="32" t="s">
        <v>256</v>
      </c>
      <c r="B69" s="32" t="s">
        <v>258</v>
      </c>
      <c r="C69" s="32" t="s">
        <v>274</v>
      </c>
      <c r="D69" s="66" t="n">
        <v>336</v>
      </c>
      <c r="E69" s="66" t="n">
        <v>274</v>
      </c>
      <c r="F69" s="75" t="n">
        <f aca="false">IF(E69="","",D69-E69)</f>
        <v>62</v>
      </c>
      <c r="G69" s="66" t="n">
        <v>88</v>
      </c>
      <c r="H69" s="66" t="n">
        <v>74</v>
      </c>
      <c r="I69" s="75" t="n">
        <f aca="false">IF(H69="","",G69-H69)</f>
        <v>14</v>
      </c>
      <c r="J69" s="47" t="n">
        <f aca="false">IF(OR(D69="",D69+G69=0),"",D69/(D69+G69))</f>
        <v>0.792452830188679</v>
      </c>
      <c r="K69" s="47" t="n">
        <f aca="false">IF(E69="","",E69/(E69+H69))</f>
        <v>0.78735632183908</v>
      </c>
      <c r="L69" s="76" t="n">
        <f aca="false">IF(OR(K69="",J69=""),"",(J69-K69)*100)</f>
        <v>0.509650834959885</v>
      </c>
      <c r="M69" s="36" t="n">
        <v>3.35765895837102</v>
      </c>
      <c r="N69" s="36" t="n">
        <v>1.32381570360678</v>
      </c>
      <c r="O69" s="36" t="n">
        <f aca="false">SQRT(M69^2+N69^2)</f>
        <v>3.60920513379956</v>
      </c>
      <c r="P69" s="47" t="n">
        <f aca="false">IF(J69="","",MAX(0,J69-1.96*O69/100))</f>
        <v>0.721712409566208</v>
      </c>
      <c r="Q69" s="47" t="n">
        <f aca="false">IF(J69="","",MIN(1,J69+1.96*O69/100))</f>
        <v>0.863193250811151</v>
      </c>
      <c r="R69" s="32" t="str">
        <f aca="false">IF(L69="","",IF(ABS(L69)&lt;=O69,"Yes","No"))</f>
        <v>Yes</v>
      </c>
      <c r="S69" s="32" t="str">
        <f aca="false">IF(L69="","",IF(ABS(L69)&lt;=1.96*O69,"Yes","No"))</f>
        <v>Yes</v>
      </c>
      <c r="T69" s="66" t="n">
        <f aca="false">IF(D69="","",ROUND(SQRT(((D69+G69)*O69/100)^2+(J69*(D69+G69)*0.08223)^2),0))</f>
        <v>32</v>
      </c>
      <c r="U69" s="32"/>
    </row>
    <row r="70" customFormat="false" ht="15" hidden="false" customHeight="false" outlineLevel="0" collapsed="false">
      <c r="A70" s="32" t="s">
        <v>256</v>
      </c>
      <c r="B70" s="32" t="s">
        <v>258</v>
      </c>
      <c r="C70" s="32" t="s">
        <v>275</v>
      </c>
      <c r="D70" s="66" t="n">
        <v>257</v>
      </c>
      <c r="E70" s="66" t="n">
        <v>211</v>
      </c>
      <c r="F70" s="75" t="n">
        <f aca="false">IF(E70="","",D70-E70)</f>
        <v>46</v>
      </c>
      <c r="G70" s="66" t="n">
        <v>113</v>
      </c>
      <c r="H70" s="66" t="n">
        <v>83</v>
      </c>
      <c r="I70" s="75" t="n">
        <f aca="false">IF(H70="","",G70-H70)</f>
        <v>30</v>
      </c>
      <c r="J70" s="47" t="n">
        <f aca="false">IF(OR(D70="",D70+G70=0),"",D70/(D70+G70))</f>
        <v>0.694594594594595</v>
      </c>
      <c r="K70" s="47" t="n">
        <f aca="false">IF(E70="","",E70/(E70+H70))</f>
        <v>0.717687074829932</v>
      </c>
      <c r="L70" s="76" t="n">
        <f aca="false">IF(OR(K70="",J70=""),"",(J70-K70)*100)</f>
        <v>-2.30924802353374</v>
      </c>
      <c r="M70" s="36" t="n">
        <v>3.35765895837102</v>
      </c>
      <c r="N70" s="36" t="n">
        <v>1.32381570360678</v>
      </c>
      <c r="O70" s="36" t="n">
        <f aca="false">SQRT(M70^2+N70^2)</f>
        <v>3.60920513379956</v>
      </c>
      <c r="P70" s="47" t="n">
        <f aca="false">IF(J70="","",MAX(0,J70-1.96*O70/100))</f>
        <v>0.623854173972123</v>
      </c>
      <c r="Q70" s="47" t="n">
        <f aca="false">IF(J70="","",MIN(1,J70+1.96*O70/100))</f>
        <v>0.765335015217066</v>
      </c>
      <c r="R70" s="32" t="str">
        <f aca="false">IF(L70="","",IF(ABS(L70)&lt;=O70,"Yes","No"))</f>
        <v>Yes</v>
      </c>
      <c r="S70" s="32" t="str">
        <f aca="false">IF(L70="","",IF(ABS(L70)&lt;=1.96*O70,"Yes","No"))</f>
        <v>Yes</v>
      </c>
      <c r="T70" s="66" t="n">
        <f aca="false">IF(D70="","",ROUND(SQRT(((D70+G70)*O70/100)^2+(J70*(D70+G70)*0.08223)^2),0))</f>
        <v>25</v>
      </c>
      <c r="U70" s="32"/>
    </row>
    <row r="71" customFormat="false" ht="15" hidden="false" customHeight="false" outlineLevel="0" collapsed="false">
      <c r="A71" s="32" t="s">
        <v>256</v>
      </c>
      <c r="B71" s="32" t="s">
        <v>258</v>
      </c>
      <c r="C71" s="32" t="s">
        <v>276</v>
      </c>
      <c r="D71" s="66" t="n">
        <v>322</v>
      </c>
      <c r="E71" s="66" t="n">
        <v>256</v>
      </c>
      <c r="F71" s="75" t="n">
        <f aca="false">IF(E71="","",D71-E71)</f>
        <v>66</v>
      </c>
      <c r="G71" s="66" t="n">
        <v>128</v>
      </c>
      <c r="H71" s="66" t="n">
        <v>123</v>
      </c>
      <c r="I71" s="75" t="n">
        <f aca="false">IF(H71="","",G71-H71)</f>
        <v>5</v>
      </c>
      <c r="J71" s="47" t="n">
        <f aca="false">IF(OR(D71="",D71+G71=0),"",D71/(D71+G71))</f>
        <v>0.715555555555556</v>
      </c>
      <c r="K71" s="47" t="n">
        <f aca="false">IF(E71="","",E71/(E71+H71))</f>
        <v>0.675461741424802</v>
      </c>
      <c r="L71" s="76" t="n">
        <f aca="false">IF(OR(K71="",J71=""),"",(J71-K71)*100)</f>
        <v>4.00938141307534</v>
      </c>
      <c r="M71" s="36" t="n">
        <v>3.35765895837102</v>
      </c>
      <c r="N71" s="36" t="n">
        <v>1.32381570360678</v>
      </c>
      <c r="O71" s="36" t="n">
        <f aca="false">SQRT(M71^2+N71^2)</f>
        <v>3.60920513379956</v>
      </c>
      <c r="P71" s="47" t="n">
        <f aca="false">IF(J71="","",MAX(0,J71-1.96*O71/100))</f>
        <v>0.644815134933084</v>
      </c>
      <c r="Q71" s="47" t="n">
        <f aca="false">IF(J71="","",MIN(1,J71+1.96*O71/100))</f>
        <v>0.786295976178027</v>
      </c>
      <c r="R71" s="32" t="str">
        <f aca="false">IF(L71="","",IF(ABS(L71)&lt;=O71,"Yes","No"))</f>
        <v>No</v>
      </c>
      <c r="S71" s="32" t="str">
        <f aca="false">IF(L71="","",IF(ABS(L71)&lt;=1.96*O71,"Yes","No"))</f>
        <v>Yes</v>
      </c>
      <c r="T71" s="66" t="n">
        <f aca="false">IF(D71="","",ROUND(SQRT(((D71+G71)*O71/100)^2+(J71*(D71+G71)*0.08223)^2),0))</f>
        <v>31</v>
      </c>
      <c r="U71" s="32"/>
    </row>
    <row r="72" customFormat="false" ht="15" hidden="false" customHeight="false" outlineLevel="0" collapsed="false">
      <c r="A72" s="32" t="s">
        <v>256</v>
      </c>
      <c r="B72" s="32" t="s">
        <v>258</v>
      </c>
      <c r="C72" s="32" t="s">
        <v>277</v>
      </c>
      <c r="D72" s="66" t="n">
        <v>235</v>
      </c>
      <c r="E72" s="66" t="n">
        <v>209</v>
      </c>
      <c r="F72" s="75" t="n">
        <f aca="false">IF(E72="","",D72-E72)</f>
        <v>26</v>
      </c>
      <c r="G72" s="66" t="n">
        <v>100</v>
      </c>
      <c r="H72" s="66" t="n">
        <v>82</v>
      </c>
      <c r="I72" s="75" t="n">
        <f aca="false">IF(H72="","",G72-H72)</f>
        <v>18</v>
      </c>
      <c r="J72" s="47" t="n">
        <f aca="false">IF(OR(D72="",D72+G72=0),"",D72/(D72+G72))</f>
        <v>0.701492537313433</v>
      </c>
      <c r="K72" s="47" t="n">
        <f aca="false">IF(E72="","",E72/(E72+H72))</f>
        <v>0.718213058419244</v>
      </c>
      <c r="L72" s="76" t="n">
        <f aca="false">IF(OR(K72="",J72=""),"",(J72-K72)*100)</f>
        <v>-1.67205211058111</v>
      </c>
      <c r="M72" s="36" t="n">
        <v>3.35765895837102</v>
      </c>
      <c r="N72" s="36" t="n">
        <v>1.32381570360678</v>
      </c>
      <c r="O72" s="36" t="n">
        <f aca="false">SQRT(M72^2+N72^2)</f>
        <v>3.60920513379956</v>
      </c>
      <c r="P72" s="47" t="n">
        <f aca="false">IF(J72="","",MAX(0,J72-1.96*O72/100))</f>
        <v>0.630752116690962</v>
      </c>
      <c r="Q72" s="47" t="n">
        <f aca="false">IF(J72="","",MIN(1,J72+1.96*O72/100))</f>
        <v>0.772232957935904</v>
      </c>
      <c r="R72" s="32" t="str">
        <f aca="false">IF(L72="","",IF(ABS(L72)&lt;=O72,"Yes","No"))</f>
        <v>Yes</v>
      </c>
      <c r="S72" s="32" t="str">
        <f aca="false">IF(L72="","",IF(ABS(L72)&lt;=1.96*O72,"Yes","No"))</f>
        <v>Yes</v>
      </c>
      <c r="T72" s="66" t="n">
        <f aca="false">IF(D72="","",ROUND(SQRT(((D72+G72)*O72/100)^2+(J72*(D72+G72)*0.08223)^2),0))</f>
        <v>23</v>
      </c>
      <c r="U72" s="32"/>
    </row>
    <row r="73" customFormat="false" ht="15" hidden="false" customHeight="false" outlineLevel="0" collapsed="false">
      <c r="A73" s="32" t="s">
        <v>256</v>
      </c>
      <c r="B73" s="32" t="s">
        <v>258</v>
      </c>
      <c r="C73" s="32" t="s">
        <v>278</v>
      </c>
      <c r="D73" s="66" t="n">
        <v>442</v>
      </c>
      <c r="E73" s="66" t="n">
        <v>368</v>
      </c>
      <c r="F73" s="75" t="n">
        <f aca="false">IF(E73="","",D73-E73)</f>
        <v>74</v>
      </c>
      <c r="G73" s="66" t="n">
        <v>192</v>
      </c>
      <c r="H73" s="66" t="n">
        <v>206</v>
      </c>
      <c r="I73" s="75" t="n">
        <f aca="false">IF(H73="","",G73-H73)</f>
        <v>-14</v>
      </c>
      <c r="J73" s="47" t="n">
        <f aca="false">IF(OR(D73="",D73+G73=0),"",D73/(D73+G73))</f>
        <v>0.697160883280757</v>
      </c>
      <c r="K73" s="47" t="n">
        <f aca="false">IF(E73="","",E73/(E73+H73))</f>
        <v>0.641114982578397</v>
      </c>
      <c r="L73" s="76" t="n">
        <f aca="false">IF(OR(K73="",J73=""),"",(J73-K73)*100)</f>
        <v>5.60459007023599</v>
      </c>
      <c r="M73" s="36" t="n">
        <v>2.25365795852886</v>
      </c>
      <c r="N73" s="36" t="n">
        <v>1.32381570360678</v>
      </c>
      <c r="O73" s="36" t="n">
        <f aca="false">SQRT(M73^2+N73^2)</f>
        <v>2.61370660387818</v>
      </c>
      <c r="P73" s="47" t="n">
        <f aca="false">IF(J73="","",MAX(0,J73-1.96*O73/100))</f>
        <v>0.645932233844745</v>
      </c>
      <c r="Q73" s="47" t="n">
        <f aca="false">IF(J73="","",MIN(1,J73+1.96*O73/100))</f>
        <v>0.748389532716769</v>
      </c>
      <c r="R73" s="32" t="str">
        <f aca="false">IF(L73="","",IF(ABS(L73)&lt;=O73,"Yes","No"))</f>
        <v>No</v>
      </c>
      <c r="S73" s="32" t="str">
        <f aca="false">IF(L73="","",IF(ABS(L73)&lt;=1.96*O73,"Yes","No"))</f>
        <v>No</v>
      </c>
      <c r="T73" s="66" t="n">
        <f aca="false">IF(D73="","",ROUND(SQRT(((D73+G73)*O73/100)^2+(J73*(D73+G73)*0.06778)^2),0))</f>
        <v>34</v>
      </c>
      <c r="U73" s="32"/>
    </row>
    <row r="74" customFormat="false" ht="15" hidden="false" customHeight="false" outlineLevel="0" collapsed="false">
      <c r="A74" s="32" t="s">
        <v>256</v>
      </c>
      <c r="B74" s="32" t="s">
        <v>258</v>
      </c>
      <c r="C74" s="32" t="s">
        <v>279</v>
      </c>
      <c r="D74" s="66" t="n">
        <v>484</v>
      </c>
      <c r="E74" s="66" t="n">
        <v>385</v>
      </c>
      <c r="F74" s="75" t="n">
        <f aca="false">IF(E74="","",D74-E74)</f>
        <v>99</v>
      </c>
      <c r="G74" s="66" t="n">
        <v>151</v>
      </c>
      <c r="H74" s="66" t="n">
        <v>168</v>
      </c>
      <c r="I74" s="75" t="n">
        <f aca="false">IF(H74="","",G74-H74)</f>
        <v>-17</v>
      </c>
      <c r="J74" s="47" t="n">
        <f aca="false">IF(OR(D74="",D74+G74=0),"",D74/(D74+G74))</f>
        <v>0.762204724409449</v>
      </c>
      <c r="K74" s="47" t="n">
        <f aca="false">IF(E74="","",E74/(E74+H74))</f>
        <v>0.69620253164557</v>
      </c>
      <c r="L74" s="76" t="n">
        <f aca="false">IF(OR(K74="",J74=""),"",(J74-K74)*100)</f>
        <v>6.60021927638792</v>
      </c>
      <c r="M74" s="36" t="n">
        <v>2.25365795852886</v>
      </c>
      <c r="N74" s="36" t="n">
        <v>1.32381570360678</v>
      </c>
      <c r="O74" s="36" t="n">
        <f aca="false">SQRT(M74^2+N74^2)</f>
        <v>2.61370660387818</v>
      </c>
      <c r="P74" s="47" t="n">
        <f aca="false">IF(J74="","",MAX(0,J74-1.96*O74/100))</f>
        <v>0.710976074973437</v>
      </c>
      <c r="Q74" s="47" t="n">
        <f aca="false">IF(J74="","",MIN(1,J74+1.96*O74/100))</f>
        <v>0.813433373845461</v>
      </c>
      <c r="R74" s="32" t="str">
        <f aca="false">IF(L74="","",IF(ABS(L74)&lt;=O74,"Yes","No"))</f>
        <v>No</v>
      </c>
      <c r="S74" s="32" t="str">
        <f aca="false">IF(L74="","",IF(ABS(L74)&lt;=1.96*O74,"Yes","No"))</f>
        <v>No</v>
      </c>
      <c r="T74" s="66" t="n">
        <f aca="false">IF(D74="","",ROUND(SQRT(((D74+G74)*O74/100)^2+(J74*(D74+G74)*0.06778)^2),0))</f>
        <v>37</v>
      </c>
      <c r="U74" s="32"/>
    </row>
    <row r="75" customFormat="false" ht="15" hidden="false" customHeight="false" outlineLevel="0" collapsed="false">
      <c r="A75" s="32" t="s">
        <v>256</v>
      </c>
      <c r="B75" s="32" t="s">
        <v>258</v>
      </c>
      <c r="C75" s="32" t="s">
        <v>280</v>
      </c>
      <c r="D75" s="66" t="n">
        <v>346</v>
      </c>
      <c r="E75" s="66" t="n">
        <v>308</v>
      </c>
      <c r="F75" s="75" t="n">
        <f aca="false">IF(E75="","",D75-E75)</f>
        <v>38</v>
      </c>
      <c r="G75" s="66" t="n">
        <v>187</v>
      </c>
      <c r="H75" s="66" t="n">
        <v>215</v>
      </c>
      <c r="I75" s="75" t="n">
        <f aca="false">IF(H75="","",G75-H75)</f>
        <v>-28</v>
      </c>
      <c r="J75" s="47" t="n">
        <f aca="false">IF(OR(D75="",D75+G75=0),"",D75/(D75+G75))</f>
        <v>0.649155722326454</v>
      </c>
      <c r="K75" s="47" t="n">
        <f aca="false">IF(E75="","",E75/(E75+H75))</f>
        <v>0.588910133843212</v>
      </c>
      <c r="L75" s="76" t="n">
        <f aca="false">IF(OR(K75="",J75=""),"",(J75-K75)*100)</f>
        <v>6.02455884832418</v>
      </c>
      <c r="M75" s="36" t="n">
        <v>2.25365795852886</v>
      </c>
      <c r="N75" s="36" t="n">
        <v>1.32381570360678</v>
      </c>
      <c r="O75" s="36" t="n">
        <f aca="false">SQRT(M75^2+N75^2)</f>
        <v>2.61370660387818</v>
      </c>
      <c r="P75" s="47" t="n">
        <f aca="false">IF(J75="","",MAX(0,J75-1.96*O75/100))</f>
        <v>0.597927072890442</v>
      </c>
      <c r="Q75" s="47" t="n">
        <f aca="false">IF(J75="","",MIN(1,J75+1.96*O75/100))</f>
        <v>0.700384371762466</v>
      </c>
      <c r="R75" s="32" t="str">
        <f aca="false">IF(L75="","",IF(ABS(L75)&lt;=O75,"Yes","No"))</f>
        <v>No</v>
      </c>
      <c r="S75" s="32" t="str">
        <f aca="false">IF(L75="","",IF(ABS(L75)&lt;=1.96*O75,"Yes","No"))</f>
        <v>No</v>
      </c>
      <c r="T75" s="66" t="n">
        <f aca="false">IF(D75="","",ROUND(SQRT(((D75+G75)*O75/100)^2+(J75*(D75+G75)*0.06778)^2),0))</f>
        <v>27</v>
      </c>
      <c r="U75" s="32"/>
    </row>
    <row r="76" customFormat="false" ht="15" hidden="false" customHeight="false" outlineLevel="0" collapsed="false">
      <c r="A76" s="32" t="s">
        <v>256</v>
      </c>
      <c r="B76" s="32" t="s">
        <v>258</v>
      </c>
      <c r="C76" s="32" t="s">
        <v>281</v>
      </c>
      <c r="D76" s="66" t="n">
        <v>406</v>
      </c>
      <c r="E76" s="66" t="n">
        <v>391</v>
      </c>
      <c r="F76" s="75" t="n">
        <f aca="false">IF(E76="","",D76-E76)</f>
        <v>15</v>
      </c>
      <c r="G76" s="66" t="n">
        <v>211</v>
      </c>
      <c r="H76" s="66" t="n">
        <v>209</v>
      </c>
      <c r="I76" s="75" t="n">
        <f aca="false">IF(H76="","",G76-H76)</f>
        <v>2</v>
      </c>
      <c r="J76" s="47" t="n">
        <f aca="false">IF(OR(D76="",D76+G76=0),"",D76/(D76+G76))</f>
        <v>0.658022690437601</v>
      </c>
      <c r="K76" s="47" t="n">
        <f aca="false">IF(E76="","",E76/(E76+H76))</f>
        <v>0.651666666666667</v>
      </c>
      <c r="L76" s="76" t="n">
        <f aca="false">IF(OR(K76="",J76=""),"",(J76-K76)*100)</f>
        <v>0.635602377093469</v>
      </c>
      <c r="M76" s="36" t="n">
        <v>2.25365795852886</v>
      </c>
      <c r="N76" s="36" t="n">
        <v>1.32381570360678</v>
      </c>
      <c r="O76" s="36" t="n">
        <f aca="false">SQRT(M76^2+N76^2)</f>
        <v>2.61370660387818</v>
      </c>
      <c r="P76" s="47" t="n">
        <f aca="false">IF(J76="","",MAX(0,J76-1.96*O76/100))</f>
        <v>0.606794041001589</v>
      </c>
      <c r="Q76" s="47" t="n">
        <f aca="false">IF(J76="","",MIN(1,J76+1.96*O76/100))</f>
        <v>0.709251339873614</v>
      </c>
      <c r="R76" s="32" t="str">
        <f aca="false">IF(L76="","",IF(ABS(L76)&lt;=O76,"Yes","No"))</f>
        <v>Yes</v>
      </c>
      <c r="S76" s="32" t="str">
        <f aca="false">IF(L76="","",IF(ABS(L76)&lt;=1.96*O76,"Yes","No"))</f>
        <v>Yes</v>
      </c>
      <c r="T76" s="66" t="n">
        <f aca="false">IF(D76="","",ROUND(SQRT(((D76+G76)*O76/100)^2+(J76*(D76+G76)*0.06778)^2),0))</f>
        <v>32</v>
      </c>
      <c r="U76" s="32"/>
    </row>
    <row r="77" customFormat="false" ht="15" hidden="false" customHeight="false" outlineLevel="0" collapsed="false">
      <c r="A77" s="32" t="s">
        <v>256</v>
      </c>
      <c r="B77" s="32" t="s">
        <v>258</v>
      </c>
      <c r="C77" s="32" t="s">
        <v>282</v>
      </c>
      <c r="D77" s="66" t="n">
        <v>492</v>
      </c>
      <c r="E77" s="66" t="n">
        <v>427</v>
      </c>
      <c r="F77" s="75" t="n">
        <f aca="false">IF(E77="","",D77-E77)</f>
        <v>65</v>
      </c>
      <c r="G77" s="66" t="n">
        <v>256</v>
      </c>
      <c r="H77" s="66" t="n">
        <v>242</v>
      </c>
      <c r="I77" s="75" t="n">
        <f aca="false">IF(H77="","",G77-H77)</f>
        <v>14</v>
      </c>
      <c r="J77" s="47" t="n">
        <f aca="false">IF(OR(D77="",D77+G77=0),"",D77/(D77+G77))</f>
        <v>0.657754010695187</v>
      </c>
      <c r="K77" s="47" t="n">
        <f aca="false">IF(E77="","",E77/(E77+H77))</f>
        <v>0.638266068759342</v>
      </c>
      <c r="L77" s="76" t="n">
        <f aca="false">IF(OR(K77="",J77=""),"",(J77-K77)*100)</f>
        <v>1.94879419358448</v>
      </c>
      <c r="M77" s="36" t="n">
        <v>2.25365795852886</v>
      </c>
      <c r="N77" s="36" t="n">
        <v>1.32381570360678</v>
      </c>
      <c r="O77" s="36" t="n">
        <f aca="false">SQRT(M77^2+N77^2)</f>
        <v>2.61370660387818</v>
      </c>
      <c r="P77" s="47" t="n">
        <f aca="false">IF(J77="","",MAX(0,J77-1.96*O77/100))</f>
        <v>0.606525361259175</v>
      </c>
      <c r="Q77" s="47" t="n">
        <f aca="false">IF(J77="","",MIN(1,J77+1.96*O77/100))</f>
        <v>0.708982660131199</v>
      </c>
      <c r="R77" s="32" t="str">
        <f aca="false">IF(L77="","",IF(ABS(L77)&lt;=O77,"Yes","No"))</f>
        <v>Yes</v>
      </c>
      <c r="S77" s="32" t="str">
        <f aca="false">IF(L77="","",IF(ABS(L77)&lt;=1.96*O77,"Yes","No"))</f>
        <v>Yes</v>
      </c>
      <c r="T77" s="66" t="n">
        <f aca="false">IF(D77="","",ROUND(SQRT(((D77+G77)*O77/100)^2+(J77*(D77+G77)*0.06778)^2),0))</f>
        <v>39</v>
      </c>
      <c r="U77" s="32"/>
    </row>
    <row r="78" customFormat="false" ht="15" hidden="false" customHeight="false" outlineLevel="0" collapsed="false">
      <c r="A78" s="32" t="s">
        <v>256</v>
      </c>
      <c r="B78" s="32" t="s">
        <v>258</v>
      </c>
      <c r="C78" s="32" t="s">
        <v>283</v>
      </c>
      <c r="D78" s="66" t="n">
        <v>351</v>
      </c>
      <c r="E78" s="66" t="n">
        <v>288</v>
      </c>
      <c r="F78" s="75" t="n">
        <f aca="false">IF(E78="","",D78-E78)</f>
        <v>63</v>
      </c>
      <c r="G78" s="66" t="n">
        <v>155</v>
      </c>
      <c r="H78" s="66" t="n">
        <v>176</v>
      </c>
      <c r="I78" s="75" t="n">
        <f aca="false">IF(H78="","",G78-H78)</f>
        <v>-21</v>
      </c>
      <c r="J78" s="47" t="n">
        <f aca="false">IF(OR(D78="",D78+G78=0),"",D78/(D78+G78))</f>
        <v>0.693675889328063</v>
      </c>
      <c r="K78" s="47" t="n">
        <f aca="false">IF(E78="","",E78/(E78+H78))</f>
        <v>0.620689655172414</v>
      </c>
      <c r="L78" s="76" t="n">
        <f aca="false">IF(OR(K78="",J78=""),"",(J78-K78)*100)</f>
        <v>7.29862341556494</v>
      </c>
      <c r="M78" s="36" t="n">
        <v>3.35765895837102</v>
      </c>
      <c r="N78" s="36" t="n">
        <v>1.32381570360678</v>
      </c>
      <c r="O78" s="36" t="n">
        <f aca="false">SQRT(M78^2+N78^2)</f>
        <v>3.60920513379956</v>
      </c>
      <c r="P78" s="47" t="n">
        <f aca="false">IF(J78="","",MAX(0,J78-1.96*O78/100))</f>
        <v>0.622935468705592</v>
      </c>
      <c r="Q78" s="47" t="n">
        <f aca="false">IF(J78="","",MIN(1,J78+1.96*O78/100))</f>
        <v>0.764416309950535</v>
      </c>
      <c r="R78" s="32" t="str">
        <f aca="false">IF(L78="","",IF(ABS(L78)&lt;=O78,"Yes","No"))</f>
        <v>No</v>
      </c>
      <c r="S78" s="32" t="str">
        <f aca="false">IF(L78="","",IF(ABS(L78)&lt;=1.96*O78,"Yes","No"))</f>
        <v>No</v>
      </c>
      <c r="T78" s="66" t="n">
        <f aca="false">IF(D78="","",ROUND(SQRT(((D78+G78)*O78/100)^2+(J78*(D78+G78)*0.08223)^2),0))</f>
        <v>34</v>
      </c>
      <c r="U78" s="32"/>
    </row>
    <row r="79" customFormat="false" ht="15" hidden="false" customHeight="false" outlineLevel="0" collapsed="false">
      <c r="A79" s="32" t="s">
        <v>256</v>
      </c>
      <c r="B79" s="32" t="s">
        <v>258</v>
      </c>
      <c r="C79" s="32" t="s">
        <v>284</v>
      </c>
      <c r="D79" s="66" t="n">
        <v>379</v>
      </c>
      <c r="E79" s="66" t="n">
        <v>283</v>
      </c>
      <c r="F79" s="75" t="n">
        <f aca="false">IF(E79="","",D79-E79)</f>
        <v>96</v>
      </c>
      <c r="G79" s="66" t="n">
        <v>166</v>
      </c>
      <c r="H79" s="66" t="n">
        <v>158</v>
      </c>
      <c r="I79" s="75" t="n">
        <f aca="false">IF(H79="","",G79-H79)</f>
        <v>8</v>
      </c>
      <c r="J79" s="47" t="n">
        <f aca="false">IF(OR(D79="",D79+G79=0),"",D79/(D79+G79))</f>
        <v>0.695412844036697</v>
      </c>
      <c r="K79" s="47" t="n">
        <f aca="false">IF(E79="","",E79/(E79+H79))</f>
        <v>0.64172335600907</v>
      </c>
      <c r="L79" s="76" t="n">
        <f aca="false">IF(OR(K79="",J79=""),"",(J79-K79)*100)</f>
        <v>5.3689488027627</v>
      </c>
      <c r="M79" s="36" t="n">
        <v>2.25365795852886</v>
      </c>
      <c r="N79" s="36" t="n">
        <v>1.32381570360678</v>
      </c>
      <c r="O79" s="36" t="n">
        <f aca="false">SQRT(M79^2+N79^2)</f>
        <v>2.61370660387818</v>
      </c>
      <c r="P79" s="47" t="n">
        <f aca="false">IF(J79="","",MAX(0,J79-1.96*O79/100))</f>
        <v>0.644184194600685</v>
      </c>
      <c r="Q79" s="47" t="n">
        <f aca="false">IF(J79="","",MIN(1,J79+1.96*O79/100))</f>
        <v>0.74664149347271</v>
      </c>
      <c r="R79" s="32" t="str">
        <f aca="false">IF(L79="","",IF(ABS(L79)&lt;=O79,"Yes","No"))</f>
        <v>No</v>
      </c>
      <c r="S79" s="32" t="str">
        <f aca="false">IF(L79="","",IF(ABS(L79)&lt;=1.96*O79,"Yes","No"))</f>
        <v>No</v>
      </c>
      <c r="T79" s="66" t="n">
        <f aca="false">IF(D79="","",ROUND(SQRT(((D79+G79)*O79/100)^2+(J79*(D79+G79)*0.06778)^2),0))</f>
        <v>29</v>
      </c>
      <c r="U79" s="32"/>
    </row>
    <row r="80" customFormat="false" ht="15" hidden="false" customHeight="false" outlineLevel="0" collapsed="false">
      <c r="A80" s="32" t="s">
        <v>256</v>
      </c>
      <c r="B80" s="32" t="s">
        <v>258</v>
      </c>
      <c r="C80" s="32" t="s">
        <v>285</v>
      </c>
      <c r="D80" s="66" t="n">
        <v>533</v>
      </c>
      <c r="E80" s="66" t="n">
        <v>474</v>
      </c>
      <c r="F80" s="75" t="n">
        <f aca="false">IF(E80="","",D80-E80)</f>
        <v>59</v>
      </c>
      <c r="G80" s="66" t="n">
        <v>282</v>
      </c>
      <c r="H80" s="66" t="n">
        <v>300</v>
      </c>
      <c r="I80" s="75" t="n">
        <f aca="false">IF(H80="","",G80-H80)</f>
        <v>-18</v>
      </c>
      <c r="J80" s="47" t="n">
        <f aca="false">IF(OR(D80="",D80+G80=0),"",D80/(D80+G80))</f>
        <v>0.65398773006135</v>
      </c>
      <c r="K80" s="47" t="n">
        <f aca="false">IF(E80="","",E80/(E80+H80))</f>
        <v>0.612403100775194</v>
      </c>
      <c r="L80" s="76" t="n">
        <f aca="false">IF(OR(K80="",J80=""),"",(J80-K80)*100)</f>
        <v>4.15846292861559</v>
      </c>
      <c r="M80" s="36" t="n">
        <v>2.25365795852886</v>
      </c>
      <c r="N80" s="36" t="n">
        <v>1.32381570360678</v>
      </c>
      <c r="O80" s="36" t="n">
        <f aca="false">SQRT(M80^2+N80^2)</f>
        <v>2.61370660387818</v>
      </c>
      <c r="P80" s="47" t="n">
        <f aca="false">IF(J80="","",MAX(0,J80-1.96*O80/100))</f>
        <v>0.602759080625338</v>
      </c>
      <c r="Q80" s="47" t="n">
        <f aca="false">IF(J80="","",MIN(1,J80+1.96*O80/100))</f>
        <v>0.705216379497362</v>
      </c>
      <c r="R80" s="32" t="str">
        <f aca="false">IF(L80="","",IF(ABS(L80)&lt;=O80,"Yes","No"))</f>
        <v>No</v>
      </c>
      <c r="S80" s="32" t="str">
        <f aca="false">IF(L80="","",IF(ABS(L80)&lt;=1.96*O80,"Yes","No"))</f>
        <v>Yes</v>
      </c>
      <c r="T80" s="66" t="n">
        <f aca="false">IF(D80="","",ROUND(SQRT(((D80+G80)*O80/100)^2+(J80*(D80+G80)*0.06778)^2),0))</f>
        <v>42</v>
      </c>
      <c r="U80" s="32"/>
    </row>
    <row r="81" customFormat="false" ht="15" hidden="false" customHeight="false" outlineLevel="0" collapsed="false">
      <c r="A81" s="32" t="s">
        <v>256</v>
      </c>
      <c r="B81" s="32" t="s">
        <v>258</v>
      </c>
      <c r="C81" s="32" t="s">
        <v>286</v>
      </c>
      <c r="D81" s="66" t="n">
        <v>344</v>
      </c>
      <c r="E81" s="66" t="n">
        <v>346</v>
      </c>
      <c r="F81" s="75" t="n">
        <f aca="false">IF(E81="","",D81-E81)</f>
        <v>-2</v>
      </c>
      <c r="G81" s="66" t="n">
        <v>167</v>
      </c>
      <c r="H81" s="66" t="n">
        <v>146</v>
      </c>
      <c r="I81" s="75" t="n">
        <f aca="false">IF(H81="","",G81-H81)</f>
        <v>21</v>
      </c>
      <c r="J81" s="47" t="n">
        <f aca="false">IF(OR(D81="",D81+G81=0),"",D81/(D81+G81))</f>
        <v>0.673189823874755</v>
      </c>
      <c r="K81" s="47" t="n">
        <f aca="false">IF(E81="","",E81/(E81+H81))</f>
        <v>0.703252032520325</v>
      </c>
      <c r="L81" s="76" t="n">
        <f aca="false">IF(OR(K81="",J81=""),"",(J81-K81)*100)</f>
        <v>-3.00622086455699</v>
      </c>
      <c r="M81" s="36" t="n">
        <v>3.35765895837102</v>
      </c>
      <c r="N81" s="36" t="n">
        <v>1.32381570360678</v>
      </c>
      <c r="O81" s="36" t="n">
        <f aca="false">SQRT(M81^2+N81^2)</f>
        <v>3.60920513379956</v>
      </c>
      <c r="P81" s="47" t="n">
        <f aca="false">IF(J81="","",MAX(0,J81-1.96*O81/100))</f>
        <v>0.602449403252284</v>
      </c>
      <c r="Q81" s="47" t="n">
        <f aca="false">IF(J81="","",MIN(1,J81+1.96*O81/100))</f>
        <v>0.743930244497227</v>
      </c>
      <c r="R81" s="32" t="str">
        <f aca="false">IF(L81="","",IF(ABS(L81)&lt;=O81,"Yes","No"))</f>
        <v>Yes</v>
      </c>
      <c r="S81" s="32" t="str">
        <f aca="false">IF(L81="","",IF(ABS(L81)&lt;=1.96*O81,"Yes","No"))</f>
        <v>Yes</v>
      </c>
      <c r="T81" s="66" t="n">
        <f aca="false">IF(D81="","",ROUND(SQRT(((D81+G81)*O81/100)^2+(J81*(D81+G81)*0.08223)^2),0))</f>
        <v>34</v>
      </c>
      <c r="U81" s="32"/>
    </row>
    <row r="82" customFormat="false" ht="15" hidden="false" customHeight="false" outlineLevel="0" collapsed="false">
      <c r="A82" s="32" t="s">
        <v>256</v>
      </c>
      <c r="B82" s="32" t="s">
        <v>258</v>
      </c>
      <c r="C82" s="32" t="s">
        <v>287</v>
      </c>
      <c r="D82" s="66" t="n">
        <v>385</v>
      </c>
      <c r="E82" s="66" t="n">
        <v>410</v>
      </c>
      <c r="F82" s="75" t="n">
        <f aca="false">IF(E82="","",D82-E82)</f>
        <v>-25</v>
      </c>
      <c r="G82" s="66" t="n">
        <v>219</v>
      </c>
      <c r="H82" s="66" t="n">
        <v>212</v>
      </c>
      <c r="I82" s="75" t="n">
        <f aca="false">IF(H82="","",G82-H82)</f>
        <v>7</v>
      </c>
      <c r="J82" s="47" t="n">
        <f aca="false">IF(OR(D82="",D82+G82=0),"",D82/(D82+G82))</f>
        <v>0.637417218543046</v>
      </c>
      <c r="K82" s="47" t="n">
        <f aca="false">IF(E82="","",E82/(E82+H82))</f>
        <v>0.659163987138264</v>
      </c>
      <c r="L82" s="76" t="n">
        <f aca="false">IF(OR(K82="",J82=""),"",(J82-K82)*100)</f>
        <v>-2.17467685952173</v>
      </c>
      <c r="M82" s="36" t="n">
        <v>2.25365795852886</v>
      </c>
      <c r="N82" s="36" t="n">
        <v>1.32381570360678</v>
      </c>
      <c r="O82" s="36" t="n">
        <f aca="false">SQRT(M82^2+N82^2)</f>
        <v>2.61370660387818</v>
      </c>
      <c r="P82" s="47" t="n">
        <f aca="false">IF(J82="","",MAX(0,J82-1.96*O82/100))</f>
        <v>0.586188569107034</v>
      </c>
      <c r="Q82" s="47" t="n">
        <f aca="false">IF(J82="","",MIN(1,J82+1.96*O82/100))</f>
        <v>0.688645867979059</v>
      </c>
      <c r="R82" s="32" t="str">
        <f aca="false">IF(L82="","",IF(ABS(L82)&lt;=O82,"Yes","No"))</f>
        <v>Yes</v>
      </c>
      <c r="S82" s="32" t="str">
        <f aca="false">IF(L82="","",IF(ABS(L82)&lt;=1.96*O82,"Yes","No"))</f>
        <v>Yes</v>
      </c>
      <c r="T82" s="66" t="n">
        <f aca="false">IF(D82="","",ROUND(SQRT(((D82+G82)*O82/100)^2+(J82*(D82+G82)*0.06778)^2),0))</f>
        <v>30</v>
      </c>
      <c r="U82" s="32"/>
    </row>
    <row r="83" customFormat="false" ht="15" hidden="false" customHeight="false" outlineLevel="0" collapsed="false">
      <c r="A83" s="32" t="s">
        <v>256</v>
      </c>
      <c r="B83" s="32" t="s">
        <v>258</v>
      </c>
      <c r="C83" s="32" t="s">
        <v>288</v>
      </c>
      <c r="D83" s="66" t="n">
        <v>420</v>
      </c>
      <c r="E83" s="66" t="n">
        <v>446</v>
      </c>
      <c r="F83" s="75" t="n">
        <f aca="false">IF(E83="","",D83-E83)</f>
        <v>-26</v>
      </c>
      <c r="G83" s="66" t="n">
        <v>257</v>
      </c>
      <c r="H83" s="66" t="n">
        <v>239</v>
      </c>
      <c r="I83" s="75" t="n">
        <f aca="false">IF(H83="","",G83-H83)</f>
        <v>18</v>
      </c>
      <c r="J83" s="47" t="n">
        <f aca="false">IF(OR(D83="",D83+G83=0),"",D83/(D83+G83))</f>
        <v>0.620384047267356</v>
      </c>
      <c r="K83" s="47" t="n">
        <f aca="false">IF(E83="","",E83/(E83+H83))</f>
        <v>0.651094890510949</v>
      </c>
      <c r="L83" s="76" t="n">
        <f aca="false">IF(OR(K83="",J83=""),"",(J83-K83)*100)</f>
        <v>-3.0710843243593</v>
      </c>
      <c r="M83" s="36" t="n">
        <v>2.25365795852886</v>
      </c>
      <c r="N83" s="36" t="n">
        <v>1.32381570360678</v>
      </c>
      <c r="O83" s="36" t="n">
        <f aca="false">SQRT(M83^2+N83^2)</f>
        <v>2.61370660387818</v>
      </c>
      <c r="P83" s="47" t="n">
        <f aca="false">IF(J83="","",MAX(0,J83-1.96*O83/100))</f>
        <v>0.569155397831344</v>
      </c>
      <c r="Q83" s="47" t="n">
        <f aca="false">IF(J83="","",MIN(1,J83+1.96*O83/100))</f>
        <v>0.671612696703368</v>
      </c>
      <c r="R83" s="32" t="str">
        <f aca="false">IF(L83="","",IF(ABS(L83)&lt;=O83,"Yes","No"))</f>
        <v>No</v>
      </c>
      <c r="S83" s="32" t="str">
        <f aca="false">IF(L83="","",IF(ABS(L83)&lt;=1.96*O83,"Yes","No"))</f>
        <v>Yes</v>
      </c>
      <c r="T83" s="66" t="n">
        <f aca="false">IF(D83="","",ROUND(SQRT(((D83+G83)*O83/100)^2+(J83*(D83+G83)*0.06778)^2),0))</f>
        <v>34</v>
      </c>
      <c r="U83" s="32"/>
    </row>
    <row r="84" customFormat="false" ht="15" hidden="false" customHeight="false" outlineLevel="0" collapsed="false">
      <c r="A84" s="32" t="s">
        <v>256</v>
      </c>
      <c r="B84" s="32" t="s">
        <v>258</v>
      </c>
      <c r="C84" s="32" t="s">
        <v>289</v>
      </c>
      <c r="D84" s="66" t="n">
        <v>351</v>
      </c>
      <c r="E84" s="66"/>
      <c r="F84" s="75" t="str">
        <f aca="false">IF(E84="","",D84-E84)</f>
        <v/>
      </c>
      <c r="G84" s="66" t="n">
        <v>183</v>
      </c>
      <c r="H84" s="66"/>
      <c r="I84" s="75" t="str">
        <f aca="false">IF(H84="","",G84-H84)</f>
        <v/>
      </c>
      <c r="J84" s="47" t="n">
        <f aca="false">IF(OR(D84="",D84+G84=0),"",D84/(D84+G84))</f>
        <v>0.657303370786517</v>
      </c>
      <c r="K84" s="47" t="str">
        <f aca="false">IF(E84="","",E84/(E84+H84))</f>
        <v/>
      </c>
      <c r="L84" s="76" t="str">
        <f aca="false">IF(OR(K84="",J84=""),"",(J84-K84)*100)</f>
        <v/>
      </c>
      <c r="M84" s="36" t="n">
        <v>2.25365795852886</v>
      </c>
      <c r="N84" s="36" t="n">
        <v>1.32381570360678</v>
      </c>
      <c r="O84" s="36" t="n">
        <f aca="false">SQRT(M84^2+N84^2)</f>
        <v>2.61370660387818</v>
      </c>
      <c r="P84" s="47" t="n">
        <f aca="false">IF(J84="","",MAX(0,J84-1.96*O84/100))</f>
        <v>0.606074721350505</v>
      </c>
      <c r="Q84" s="47" t="n">
        <f aca="false">IF(J84="","",MIN(1,J84+1.96*O84/100))</f>
        <v>0.708532020222529</v>
      </c>
      <c r="R84" s="32" t="str">
        <f aca="false">IF(L84="","",IF(ABS(L84)&lt;=O84,"Yes","No"))</f>
        <v/>
      </c>
      <c r="S84" s="32" t="str">
        <f aca="false">IF(L84="","",IF(ABS(L84)&lt;=1.96*O84,"Yes","No"))</f>
        <v/>
      </c>
      <c r="T84" s="66" t="n">
        <f aca="false">IF(D84="","",ROUND(SQRT(((D84+G84)*O84/100)^2+(J84*(D84+G84)*0.06778)^2),0))</f>
        <v>28</v>
      </c>
      <c r="U84" s="32" t="s">
        <v>801</v>
      </c>
    </row>
    <row r="85" customFormat="false" ht="15" hidden="false" customHeight="false" outlineLevel="0" collapsed="false">
      <c r="A85" s="32" t="s">
        <v>256</v>
      </c>
      <c r="B85" s="32" t="s">
        <v>258</v>
      </c>
      <c r="C85" s="32" t="s">
        <v>291</v>
      </c>
      <c r="D85" s="66" t="n">
        <v>734</v>
      </c>
      <c r="E85" s="66"/>
      <c r="F85" s="75" t="str">
        <f aca="false">IF(E85="","",D85-E85)</f>
        <v/>
      </c>
      <c r="G85" s="66" t="n">
        <v>421</v>
      </c>
      <c r="H85" s="66"/>
      <c r="I85" s="75" t="str">
        <f aca="false">IF(H85="","",G85-H85)</f>
        <v/>
      </c>
      <c r="J85" s="47" t="n">
        <f aca="false">IF(OR(D85="",D85+G85=0),"",D85/(D85+G85))</f>
        <v>0.635497835497836</v>
      </c>
      <c r="K85" s="47" t="str">
        <f aca="false">IF(E85="","",E85/(E85+H85))</f>
        <v/>
      </c>
      <c r="L85" s="76" t="str">
        <f aca="false">IF(OR(K85="",J85=""),"",(J85-K85)*100)</f>
        <v/>
      </c>
      <c r="M85" s="36" t="n">
        <v>1.74372460562593</v>
      </c>
      <c r="N85" s="36" t="n">
        <v>1.32381570360678</v>
      </c>
      <c r="O85" s="36" t="n">
        <f aca="false">SQRT(M85^2+N85^2)</f>
        <v>2.18930662936493</v>
      </c>
      <c r="P85" s="47" t="n">
        <f aca="false">IF(J85="","",MAX(0,J85-1.96*O85/100))</f>
        <v>0.592587425562283</v>
      </c>
      <c r="Q85" s="47" t="n">
        <f aca="false">IF(J85="","",MIN(1,J85+1.96*O85/100))</f>
        <v>0.678408245433388</v>
      </c>
      <c r="R85" s="32" t="str">
        <f aca="false">IF(L85="","",IF(ABS(L85)&lt;=O85,"Yes","No"))</f>
        <v/>
      </c>
      <c r="S85" s="32" t="str">
        <f aca="false">IF(L85="","",IF(ABS(L85)&lt;=1.96*O85,"Yes","No"))</f>
        <v/>
      </c>
      <c r="T85" s="66" t="n">
        <f aca="false">IF(D85="","",ROUND(SQRT(((D85+G85)*O85/100)^2+(J85*(D85+G85)*0.05273)^2),0))</f>
        <v>46</v>
      </c>
      <c r="U85" s="32" t="s">
        <v>801</v>
      </c>
    </row>
    <row r="86" customFormat="false" ht="15" hidden="false" customHeight="false" outlineLevel="0" collapsed="false">
      <c r="A86" s="32" t="s">
        <v>256</v>
      </c>
      <c r="B86" s="32" t="s">
        <v>258</v>
      </c>
      <c r="C86" s="32" t="s">
        <v>293</v>
      </c>
      <c r="D86" s="66" t="n">
        <v>389</v>
      </c>
      <c r="E86" s="66" t="n">
        <v>410</v>
      </c>
      <c r="F86" s="75" t="n">
        <f aca="false">IF(E86="","",D86-E86)</f>
        <v>-21</v>
      </c>
      <c r="G86" s="66" t="n">
        <v>177</v>
      </c>
      <c r="H86" s="66" t="n">
        <v>165</v>
      </c>
      <c r="I86" s="75" t="n">
        <f aca="false">IF(H86="","",G86-H86)</f>
        <v>12</v>
      </c>
      <c r="J86" s="47" t="n">
        <f aca="false">IF(OR(D86="",D86+G86=0),"",D86/(D86+G86))</f>
        <v>0.687279151943463</v>
      </c>
      <c r="K86" s="47" t="n">
        <f aca="false">IF(E86="","",E86/(E86+H86))</f>
        <v>0.71304347826087</v>
      </c>
      <c r="L86" s="76" t="n">
        <f aca="false">IF(OR(K86="",J86=""),"",(J86-K86)*100)</f>
        <v>-2.57643263174067</v>
      </c>
      <c r="M86" s="36" t="n">
        <v>2.25365795852886</v>
      </c>
      <c r="N86" s="36" t="n">
        <v>1.32381570360678</v>
      </c>
      <c r="O86" s="36" t="n">
        <f aca="false">SQRT(M86^2+N86^2)</f>
        <v>2.61370660387818</v>
      </c>
      <c r="P86" s="47" t="n">
        <f aca="false">IF(J86="","",MAX(0,J86-1.96*O86/100))</f>
        <v>0.636050502507451</v>
      </c>
      <c r="Q86" s="47" t="n">
        <f aca="false">IF(J86="","",MIN(1,J86+1.96*O86/100))</f>
        <v>0.738507801379475</v>
      </c>
      <c r="R86" s="32" t="str">
        <f aca="false">IF(L86="","",IF(ABS(L86)&lt;=O86,"Yes","No"))</f>
        <v>Yes</v>
      </c>
      <c r="S86" s="32" t="str">
        <f aca="false">IF(L86="","",IF(ABS(L86)&lt;=1.96*O86,"Yes","No"))</f>
        <v>Yes</v>
      </c>
      <c r="T86" s="66" t="n">
        <f aca="false">IF(D86="","",ROUND(SQRT(((D86+G86)*O86/100)^2+(J86*(D86+G86)*0.06778)^2),0))</f>
        <v>30</v>
      </c>
      <c r="U86" s="32"/>
    </row>
    <row r="87" customFormat="false" ht="15" hidden="false" customHeight="false" outlineLevel="0" collapsed="false">
      <c r="A87" s="32" t="s">
        <v>256</v>
      </c>
      <c r="B87" s="32" t="s">
        <v>258</v>
      </c>
      <c r="C87" s="32" t="s">
        <v>294</v>
      </c>
      <c r="D87" s="66" t="n">
        <v>458</v>
      </c>
      <c r="E87" s="66" t="n">
        <v>483</v>
      </c>
      <c r="F87" s="75" t="n">
        <f aca="false">IF(E87="","",D87-E87)</f>
        <v>-25</v>
      </c>
      <c r="G87" s="66" t="n">
        <v>277</v>
      </c>
      <c r="H87" s="66" t="n">
        <v>278</v>
      </c>
      <c r="I87" s="75" t="n">
        <f aca="false">IF(H87="","",G87-H87)</f>
        <v>-1</v>
      </c>
      <c r="J87" s="47" t="n">
        <f aca="false">IF(OR(D87="",D87+G87=0),"",D87/(D87+G87))</f>
        <v>0.62312925170068</v>
      </c>
      <c r="K87" s="47" t="n">
        <f aca="false">IF(E87="","",E87/(E87+H87))</f>
        <v>0.634691195795007</v>
      </c>
      <c r="L87" s="76" t="n">
        <f aca="false">IF(OR(K87="",J87=""),"",(J87-K87)*100)</f>
        <v>-1.15619440943263</v>
      </c>
      <c r="M87" s="36" t="n">
        <v>2.25365795852886</v>
      </c>
      <c r="N87" s="36" t="n">
        <v>1.32381570360678</v>
      </c>
      <c r="O87" s="36" t="n">
        <f aca="false">SQRT(M87^2+N87^2)</f>
        <v>2.61370660387818</v>
      </c>
      <c r="P87" s="47" t="n">
        <f aca="false">IF(J87="","",MAX(0,J87-1.96*O87/100))</f>
        <v>0.571900602264668</v>
      </c>
      <c r="Q87" s="47" t="n">
        <f aca="false">IF(J87="","",MIN(1,J87+1.96*O87/100))</f>
        <v>0.674357901136693</v>
      </c>
      <c r="R87" s="32" t="str">
        <f aca="false">IF(L87="","",IF(ABS(L87)&lt;=O87,"Yes","No"))</f>
        <v>Yes</v>
      </c>
      <c r="S87" s="32" t="str">
        <f aca="false">IF(L87="","",IF(ABS(L87)&lt;=1.96*O87,"Yes","No"))</f>
        <v>Yes</v>
      </c>
      <c r="T87" s="66" t="n">
        <f aca="false">IF(D87="","",ROUND(SQRT(((D87+G87)*O87/100)^2+(J87*(D87+G87)*0.06778)^2),0))</f>
        <v>37</v>
      </c>
      <c r="U87" s="32"/>
    </row>
    <row r="88" customFormat="false" ht="15" hidden="false" customHeight="false" outlineLevel="0" collapsed="false">
      <c r="A88" s="32" t="s">
        <v>256</v>
      </c>
      <c r="B88" s="32" t="s">
        <v>258</v>
      </c>
      <c r="C88" s="32" t="s">
        <v>295</v>
      </c>
      <c r="D88" s="66" t="n">
        <v>13</v>
      </c>
      <c r="E88" s="66"/>
      <c r="F88" s="75" t="str">
        <f aca="false">IF(E88="","",D88-E88)</f>
        <v/>
      </c>
      <c r="G88" s="66" t="n">
        <v>7</v>
      </c>
      <c r="H88" s="66"/>
      <c r="I88" s="75" t="str">
        <f aca="false">IF(H88="","",G88-H88)</f>
        <v/>
      </c>
      <c r="J88" s="47" t="n">
        <f aca="false">IF(OR(D88="",D88+G88=0),"",D88/(D88+G88))</f>
        <v>0.65</v>
      </c>
      <c r="K88" s="47" t="str">
        <f aca="false">IF(E88="","",E88/(E88+H88))</f>
        <v/>
      </c>
      <c r="L88" s="76" t="str">
        <f aca="false">IF(OR(K88="",J88=""),"",(J88-K88)*100)</f>
        <v/>
      </c>
      <c r="M88" s="36" t="n">
        <v>3.35765895837102</v>
      </c>
      <c r="N88" s="36" t="n">
        <v>1.32381570360678</v>
      </c>
      <c r="O88" s="36" t="n">
        <f aca="false">SQRT(M88^2+N88^2)</f>
        <v>3.60920513379956</v>
      </c>
      <c r="P88" s="47" t="n">
        <f aca="false">IF(J88="","",MAX(0,J88-1.96*O88/100))</f>
        <v>0.579259579377529</v>
      </c>
      <c r="Q88" s="47" t="n">
        <f aca="false">IF(J88="","",MIN(1,J88+1.96*O88/100))</f>
        <v>0.720740420622472</v>
      </c>
      <c r="R88" s="32" t="str">
        <f aca="false">IF(L88="","",IF(ABS(L88)&lt;=O88,"Yes","No"))</f>
        <v/>
      </c>
      <c r="S88" s="32" t="str">
        <f aca="false">IF(L88="","",IF(ABS(L88)&lt;=1.96*O88,"Yes","No"))</f>
        <v/>
      </c>
      <c r="T88" s="66" t="n">
        <f aca="false">IF(D88="","",ROUND(SQRT(((D88+G88)*O88/100)^2+(J88*(D88+G88)*0.08223)^2),0))</f>
        <v>1</v>
      </c>
      <c r="U88" s="32" t="s">
        <v>801</v>
      </c>
    </row>
    <row r="89" customFormat="false" ht="15" hidden="false" customHeight="false" outlineLevel="0" collapsed="false">
      <c r="A89" s="32" t="s">
        <v>256</v>
      </c>
      <c r="B89" s="32" t="s">
        <v>258</v>
      </c>
      <c r="C89" s="32" t="s">
        <v>296</v>
      </c>
      <c r="D89" s="66" t="n">
        <v>257</v>
      </c>
      <c r="E89" s="66" t="n">
        <v>212</v>
      </c>
      <c r="F89" s="75" t="n">
        <f aca="false">IF(E89="","",D89-E89)</f>
        <v>45</v>
      </c>
      <c r="G89" s="66" t="n">
        <v>138</v>
      </c>
      <c r="H89" s="66" t="n">
        <v>155</v>
      </c>
      <c r="I89" s="75" t="n">
        <f aca="false">IF(H89="","",G89-H89)</f>
        <v>-17</v>
      </c>
      <c r="J89" s="47" t="n">
        <f aca="false">IF(OR(D89="",D89+G89=0),"",D89/(D89+G89))</f>
        <v>0.650632911392405</v>
      </c>
      <c r="K89" s="47" t="n">
        <f aca="false">IF(E89="","",E89/(E89+H89))</f>
        <v>0.577656675749319</v>
      </c>
      <c r="L89" s="76" t="n">
        <f aca="false">IF(OR(K89="",J89=""),"",(J89-K89)*100)</f>
        <v>7.29762356430863</v>
      </c>
      <c r="M89" s="36" t="n">
        <v>3.35765895837102</v>
      </c>
      <c r="N89" s="36" t="n">
        <v>1.32381570360678</v>
      </c>
      <c r="O89" s="36" t="n">
        <f aca="false">SQRT(M89^2+N89^2)</f>
        <v>3.60920513379956</v>
      </c>
      <c r="P89" s="47" t="n">
        <f aca="false">IF(J89="","",MAX(0,J89-1.96*O89/100))</f>
        <v>0.579892490769934</v>
      </c>
      <c r="Q89" s="47" t="n">
        <f aca="false">IF(J89="","",MIN(1,J89+1.96*O89/100))</f>
        <v>0.721373332014877</v>
      </c>
      <c r="R89" s="32" t="str">
        <f aca="false">IF(L89="","",IF(ABS(L89)&lt;=O89,"Yes","No"))</f>
        <v>No</v>
      </c>
      <c r="S89" s="32" t="str">
        <f aca="false">IF(L89="","",IF(ABS(L89)&lt;=1.96*O89,"Yes","No"))</f>
        <v>No</v>
      </c>
      <c r="T89" s="66" t="n">
        <f aca="false">IF(D89="","",ROUND(SQRT(((D89+G89)*O89/100)^2+(J89*(D89+G89)*0.08223)^2),0))</f>
        <v>25</v>
      </c>
      <c r="U89" s="32"/>
    </row>
    <row r="90" customFormat="false" ht="15" hidden="false" customHeight="false" outlineLevel="0" collapsed="false">
      <c r="A90" s="32" t="s">
        <v>256</v>
      </c>
      <c r="B90" s="32" t="s">
        <v>258</v>
      </c>
      <c r="C90" s="32" t="s">
        <v>297</v>
      </c>
      <c r="D90" s="66" t="n">
        <v>463</v>
      </c>
      <c r="E90" s="66" t="n">
        <v>384</v>
      </c>
      <c r="F90" s="75" t="n">
        <f aca="false">IF(E90="","",D90-E90)</f>
        <v>79</v>
      </c>
      <c r="G90" s="66" t="n">
        <v>175</v>
      </c>
      <c r="H90" s="66" t="n">
        <v>166</v>
      </c>
      <c r="I90" s="75" t="n">
        <f aca="false">IF(H90="","",G90-H90)</f>
        <v>9</v>
      </c>
      <c r="J90" s="47" t="n">
        <f aca="false">IF(OR(D90="",D90+G90=0),"",D90/(D90+G90))</f>
        <v>0.725705329153605</v>
      </c>
      <c r="K90" s="47" t="n">
        <f aca="false">IF(E90="","",E90/(E90+H90))</f>
        <v>0.698181818181818</v>
      </c>
      <c r="L90" s="76" t="n">
        <f aca="false">IF(OR(K90="",J90=""),"",(J90-K90)*100)</f>
        <v>2.75235109717867</v>
      </c>
      <c r="M90" s="36" t="n">
        <v>2.25365795852886</v>
      </c>
      <c r="N90" s="36" t="n">
        <v>1.32381570360678</v>
      </c>
      <c r="O90" s="36" t="n">
        <f aca="false">SQRT(M90^2+N90^2)</f>
        <v>2.61370660387818</v>
      </c>
      <c r="P90" s="47" t="n">
        <f aca="false">IF(J90="","",MAX(0,J90-1.96*O90/100))</f>
        <v>0.674476679717593</v>
      </c>
      <c r="Q90" s="47" t="n">
        <f aca="false">IF(J90="","",MIN(1,J90+1.96*O90/100))</f>
        <v>0.776933978589617</v>
      </c>
      <c r="R90" s="32" t="str">
        <f aca="false">IF(L90="","",IF(ABS(L90)&lt;=O90,"Yes","No"))</f>
        <v>No</v>
      </c>
      <c r="S90" s="32" t="str">
        <f aca="false">IF(L90="","",IF(ABS(L90)&lt;=1.96*O90,"Yes","No"))</f>
        <v>Yes</v>
      </c>
      <c r="T90" s="66" t="n">
        <f aca="false">IF(D90="","",ROUND(SQRT(((D90+G90)*O90/100)^2+(J90*(D90+G90)*0.06778)^2),0))</f>
        <v>36</v>
      </c>
      <c r="U90" s="32"/>
    </row>
    <row r="91" customFormat="false" ht="15" hidden="false" customHeight="false" outlineLevel="0" collapsed="false">
      <c r="A91" s="32" t="s">
        <v>256</v>
      </c>
      <c r="B91" s="32" t="s">
        <v>258</v>
      </c>
      <c r="C91" s="32" t="s">
        <v>298</v>
      </c>
      <c r="D91" s="66" t="n">
        <v>257</v>
      </c>
      <c r="E91" s="66" t="n">
        <v>254</v>
      </c>
      <c r="F91" s="75" t="n">
        <f aca="false">IF(E91="","",D91-E91)</f>
        <v>3</v>
      </c>
      <c r="G91" s="66" t="n">
        <v>169</v>
      </c>
      <c r="H91" s="66" t="n">
        <v>167</v>
      </c>
      <c r="I91" s="75" t="n">
        <f aca="false">IF(H91="","",G91-H91)</f>
        <v>2</v>
      </c>
      <c r="J91" s="47" t="n">
        <f aca="false">IF(OR(D91="",D91+G91=0),"",D91/(D91+G91))</f>
        <v>0.603286384976526</v>
      </c>
      <c r="K91" s="47" t="n">
        <f aca="false">IF(E91="","",E91/(E91+H91))</f>
        <v>0.60332541567696</v>
      </c>
      <c r="L91" s="76" t="n">
        <f aca="false">IF(OR(K91="",J91=""),"",(J91-K91)*100)</f>
        <v>-0.0039030700433762</v>
      </c>
      <c r="M91" s="36" t="n">
        <v>3.35765895837102</v>
      </c>
      <c r="N91" s="36" t="n">
        <v>1.32381570360678</v>
      </c>
      <c r="O91" s="36" t="n">
        <f aca="false">SQRT(M91^2+N91^2)</f>
        <v>3.60920513379956</v>
      </c>
      <c r="P91" s="47" t="n">
        <f aca="false">IF(J91="","",MAX(0,J91-1.96*O91/100))</f>
        <v>0.532545964354054</v>
      </c>
      <c r="Q91" s="47" t="n">
        <f aca="false">IF(J91="","",MIN(1,J91+1.96*O91/100))</f>
        <v>0.674026805598997</v>
      </c>
      <c r="R91" s="32" t="str">
        <f aca="false">IF(L91="","",IF(ABS(L91)&lt;=O91,"Yes","No"))</f>
        <v>Yes</v>
      </c>
      <c r="S91" s="32" t="str">
        <f aca="false">IF(L91="","",IF(ABS(L91)&lt;=1.96*O91,"Yes","No"))</f>
        <v>Yes</v>
      </c>
      <c r="T91" s="66" t="n">
        <f aca="false">IF(D91="","",ROUND(SQRT(((D91+G91)*O91/100)^2+(J91*(D91+G91)*0.08223)^2),0))</f>
        <v>26</v>
      </c>
      <c r="U91" s="32"/>
    </row>
    <row r="92" customFormat="false" ht="15" hidden="false" customHeight="false" outlineLevel="0" collapsed="false">
      <c r="A92" s="32" t="s">
        <v>256</v>
      </c>
      <c r="B92" s="32" t="s">
        <v>258</v>
      </c>
      <c r="C92" s="32" t="s">
        <v>299</v>
      </c>
      <c r="D92" s="66" t="n">
        <v>284</v>
      </c>
      <c r="E92" s="66" t="n">
        <v>265</v>
      </c>
      <c r="F92" s="75" t="n">
        <f aca="false">IF(E92="","",D92-E92)</f>
        <v>19</v>
      </c>
      <c r="G92" s="66" t="n">
        <v>123</v>
      </c>
      <c r="H92" s="66" t="n">
        <v>121</v>
      </c>
      <c r="I92" s="75" t="n">
        <f aca="false">IF(H92="","",G92-H92)</f>
        <v>2</v>
      </c>
      <c r="J92" s="47" t="n">
        <f aca="false">IF(OR(D92="",D92+G92=0),"",D92/(D92+G92))</f>
        <v>0.697788697788698</v>
      </c>
      <c r="K92" s="47" t="n">
        <f aca="false">IF(E92="","",E92/(E92+H92))</f>
        <v>0.686528497409326</v>
      </c>
      <c r="L92" s="76" t="n">
        <f aca="false">IF(OR(K92="",J92=""),"",(J92-K92)*100)</f>
        <v>1.12602003793714</v>
      </c>
      <c r="M92" s="36" t="n">
        <v>3.35765895837102</v>
      </c>
      <c r="N92" s="36" t="n">
        <v>1.32381570360678</v>
      </c>
      <c r="O92" s="36" t="n">
        <f aca="false">SQRT(M92^2+N92^2)</f>
        <v>3.60920513379956</v>
      </c>
      <c r="P92" s="47" t="n">
        <f aca="false">IF(J92="","",MAX(0,J92-1.96*O92/100))</f>
        <v>0.627048277166227</v>
      </c>
      <c r="Q92" s="47" t="n">
        <f aca="false">IF(J92="","",MIN(1,J92+1.96*O92/100))</f>
        <v>0.768529118411169</v>
      </c>
      <c r="R92" s="32" t="str">
        <f aca="false">IF(L92="","",IF(ABS(L92)&lt;=O92,"Yes","No"))</f>
        <v>Yes</v>
      </c>
      <c r="S92" s="32" t="str">
        <f aca="false">IF(L92="","",IF(ABS(L92)&lt;=1.96*O92,"Yes","No"))</f>
        <v>Yes</v>
      </c>
      <c r="T92" s="66" t="n">
        <f aca="false">IF(D92="","",ROUND(SQRT(((D92+G92)*O92/100)^2+(J92*(D92+G92)*0.08223)^2),0))</f>
        <v>28</v>
      </c>
      <c r="U92" s="32"/>
    </row>
    <row r="93" customFormat="false" ht="15" hidden="false" customHeight="false" outlineLevel="0" collapsed="false">
      <c r="A93" s="32" t="s">
        <v>256</v>
      </c>
      <c r="B93" s="32" t="s">
        <v>258</v>
      </c>
      <c r="C93" s="32" t="s">
        <v>300</v>
      </c>
      <c r="D93" s="66" t="n">
        <v>198</v>
      </c>
      <c r="E93" s="66" t="n">
        <v>351</v>
      </c>
      <c r="F93" s="75" t="n">
        <f aca="false">IF(E93="","",D93-E93)</f>
        <v>-153</v>
      </c>
      <c r="G93" s="66" t="n">
        <v>137</v>
      </c>
      <c r="H93" s="66" t="n">
        <v>253</v>
      </c>
      <c r="I93" s="75" t="n">
        <f aca="false">IF(H93="","",G93-H93)</f>
        <v>-116</v>
      </c>
      <c r="J93" s="47" t="n">
        <f aca="false">IF(OR(D93="",D93+G93=0),"",D93/(D93+G93))</f>
        <v>0.591044776119403</v>
      </c>
      <c r="K93" s="47" t="n">
        <f aca="false">IF(E93="","",E93/(E93+H93))</f>
        <v>0.58112582781457</v>
      </c>
      <c r="L93" s="76" t="n">
        <f aca="false">IF(OR(K93="",J93=""),"",(J93-K93)*100)</f>
        <v>0.991894830483342</v>
      </c>
      <c r="M93" s="36" t="n">
        <v>3.35765895837102</v>
      </c>
      <c r="N93" s="36" t="n">
        <v>1.32381570360678</v>
      </c>
      <c r="O93" s="36" t="n">
        <f aca="false">SQRT(M93^2+N93^2)</f>
        <v>3.60920513379956</v>
      </c>
      <c r="P93" s="47" t="n">
        <f aca="false">IF(J93="","",MAX(0,J93-1.96*O93/100))</f>
        <v>0.520304355496932</v>
      </c>
      <c r="Q93" s="47" t="n">
        <f aca="false">IF(J93="","",MIN(1,J93+1.96*O93/100))</f>
        <v>0.661785196741874</v>
      </c>
      <c r="R93" s="32" t="str">
        <f aca="false">IF(L93="","",IF(ABS(L93)&lt;=O93,"Yes","No"))</f>
        <v>Yes</v>
      </c>
      <c r="S93" s="32" t="str">
        <f aca="false">IF(L93="","",IF(ABS(L93)&lt;=1.96*O93,"Yes","No"))</f>
        <v>Yes</v>
      </c>
      <c r="T93" s="66" t="n">
        <f aca="false">IF(D93="","",ROUND(SQRT(((D93+G93)*O93/100)^2+(J93*(D93+G93)*0.08223)^2),0))</f>
        <v>20</v>
      </c>
      <c r="U93" s="32"/>
    </row>
    <row r="94" customFormat="false" ht="15" hidden="false" customHeight="false" outlineLevel="0" collapsed="false">
      <c r="A94" s="32" t="s">
        <v>256</v>
      </c>
      <c r="B94" s="32" t="s">
        <v>258</v>
      </c>
      <c r="C94" s="32" t="s">
        <v>301</v>
      </c>
      <c r="D94" s="66" t="n">
        <v>2</v>
      </c>
      <c r="E94" s="66"/>
      <c r="F94" s="75" t="str">
        <f aca="false">IF(E94="","",D94-E94)</f>
        <v/>
      </c>
      <c r="G94" s="66" t="n">
        <v>1</v>
      </c>
      <c r="H94" s="66"/>
      <c r="I94" s="75" t="str">
        <f aca="false">IF(H94="","",G94-H94)</f>
        <v/>
      </c>
      <c r="J94" s="47" t="n">
        <f aca="false">IF(OR(D94="",D94+G94=0),"",D94/(D94+G94))</f>
        <v>0.666666666666667</v>
      </c>
      <c r="K94" s="47" t="str">
        <f aca="false">IF(E94="","",E94/(E94+H94))</f>
        <v/>
      </c>
      <c r="L94" s="76" t="str">
        <f aca="false">IF(OR(K94="",J94=""),"",(J94-K94)*100)</f>
        <v/>
      </c>
      <c r="M94" s="36" t="n">
        <v>3.35765895837102</v>
      </c>
      <c r="N94" s="36" t="n">
        <v>1.32381570360678</v>
      </c>
      <c r="O94" s="36" t="n">
        <f aca="false">SQRT(M94^2+N94^2)</f>
        <v>3.60920513379956</v>
      </c>
      <c r="P94" s="47" t="n">
        <f aca="false">IF(J94="","",MAX(0,J94-1.96*O94/100))</f>
        <v>0.595926246044195</v>
      </c>
      <c r="Q94" s="47" t="n">
        <f aca="false">IF(J94="","",MIN(1,J94+1.96*O94/100))</f>
        <v>0.737407087289138</v>
      </c>
      <c r="R94" s="32" t="str">
        <f aca="false">IF(L94="","",IF(ABS(L94)&lt;=O94,"Yes","No"))</f>
        <v/>
      </c>
      <c r="S94" s="32" t="str">
        <f aca="false">IF(L94="","",IF(ABS(L94)&lt;=1.96*O94,"Yes","No"))</f>
        <v/>
      </c>
      <c r="T94" s="66" t="n">
        <f aca="false">IF(D94="","",ROUND(SQRT(((D94+G94)*O94/100)^2+(J94*(D94+G94)*0.08223)^2),0))</f>
        <v>0</v>
      </c>
      <c r="U94" s="32" t="s">
        <v>801</v>
      </c>
    </row>
    <row r="95" customFormat="false" ht="15" hidden="false" customHeight="false" outlineLevel="0" collapsed="false">
      <c r="A95" s="32" t="s">
        <v>256</v>
      </c>
      <c r="B95" s="32" t="s">
        <v>258</v>
      </c>
      <c r="C95" s="32" t="s">
        <v>302</v>
      </c>
      <c r="D95" s="66" t="n">
        <v>602</v>
      </c>
      <c r="E95" s="66" t="n">
        <v>493</v>
      </c>
      <c r="F95" s="75" t="n">
        <f aca="false">IF(E95="","",D95-E95)</f>
        <v>109</v>
      </c>
      <c r="G95" s="66" t="n">
        <v>267</v>
      </c>
      <c r="H95" s="66" t="n">
        <v>277</v>
      </c>
      <c r="I95" s="75" t="n">
        <f aca="false">IF(H95="","",G95-H95)</f>
        <v>-10</v>
      </c>
      <c r="J95" s="47" t="n">
        <f aca="false">IF(OR(D95="",D95+G95=0),"",D95/(D95+G95))</f>
        <v>0.692750287686997</v>
      </c>
      <c r="K95" s="47" t="n">
        <f aca="false">IF(E95="","",E95/(E95+H95))</f>
        <v>0.64025974025974</v>
      </c>
      <c r="L95" s="76" t="n">
        <f aca="false">IF(OR(K95="",J95=""),"",(J95-K95)*100)</f>
        <v>5.24905474272562</v>
      </c>
      <c r="M95" s="36" t="n">
        <v>1.74372460562593</v>
      </c>
      <c r="N95" s="36" t="n">
        <v>1.32381570360678</v>
      </c>
      <c r="O95" s="36" t="n">
        <f aca="false">SQRT(M95^2+N95^2)</f>
        <v>2.18930662936493</v>
      </c>
      <c r="P95" s="47" t="n">
        <f aca="false">IF(J95="","",MAX(0,J95-1.96*O95/100))</f>
        <v>0.649839877751444</v>
      </c>
      <c r="Q95" s="47" t="n">
        <f aca="false">IF(J95="","",MIN(1,J95+1.96*O95/100))</f>
        <v>0.735660697622549</v>
      </c>
      <c r="R95" s="32" t="str">
        <f aca="false">IF(L95="","",IF(ABS(L95)&lt;=O95,"Yes","No"))</f>
        <v>No</v>
      </c>
      <c r="S95" s="32" t="str">
        <f aca="false">IF(L95="","",IF(ABS(L95)&lt;=1.96*O95,"Yes","No"))</f>
        <v>No</v>
      </c>
      <c r="T95" s="66" t="n">
        <f aca="false">IF(D95="","",ROUND(SQRT(((D95+G95)*O95/100)^2+(J95*(D95+G95)*0.05273)^2),0))</f>
        <v>37</v>
      </c>
      <c r="U95" s="32"/>
    </row>
    <row r="96" customFormat="false" ht="15" hidden="false" customHeight="false" outlineLevel="0" collapsed="false">
      <c r="A96" s="32" t="s">
        <v>256</v>
      </c>
      <c r="B96" s="32" t="s">
        <v>258</v>
      </c>
      <c r="C96" s="32" t="s">
        <v>303</v>
      </c>
      <c r="D96" s="66" t="n">
        <v>304</v>
      </c>
      <c r="E96" s="66" t="n">
        <v>240</v>
      </c>
      <c r="F96" s="75" t="n">
        <f aca="false">IF(E96="","",D96-E96)</f>
        <v>64</v>
      </c>
      <c r="G96" s="66" t="n">
        <v>70</v>
      </c>
      <c r="H96" s="66" t="n">
        <v>63</v>
      </c>
      <c r="I96" s="75" t="n">
        <f aca="false">IF(H96="","",G96-H96)</f>
        <v>7</v>
      </c>
      <c r="J96" s="47" t="n">
        <f aca="false">IF(OR(D96="",D96+G96=0),"",D96/(D96+G96))</f>
        <v>0.812834224598931</v>
      </c>
      <c r="K96" s="47" t="n">
        <f aca="false">IF(E96="","",E96/(E96+H96))</f>
        <v>0.792079207920792</v>
      </c>
      <c r="L96" s="76" t="n">
        <f aca="false">IF(OR(K96="",J96=""),"",(J96-K96)*100)</f>
        <v>2.07550166781384</v>
      </c>
      <c r="M96" s="36" t="n">
        <v>3.35765895837102</v>
      </c>
      <c r="N96" s="36" t="n">
        <v>1.32381570360678</v>
      </c>
      <c r="O96" s="36" t="n">
        <f aca="false">SQRT(M96^2+N96^2)</f>
        <v>3.60920513379956</v>
      </c>
      <c r="P96" s="47" t="n">
        <f aca="false">IF(J96="","",MAX(0,J96-1.96*O96/100))</f>
        <v>0.742093803976459</v>
      </c>
      <c r="Q96" s="47" t="n">
        <f aca="false">IF(J96="","",MIN(1,J96+1.96*O96/100))</f>
        <v>0.883574645221402</v>
      </c>
      <c r="R96" s="32" t="str">
        <f aca="false">IF(L96="","",IF(ABS(L96)&lt;=O96,"Yes","No"))</f>
        <v>Yes</v>
      </c>
      <c r="S96" s="32" t="str">
        <f aca="false">IF(L96="","",IF(ABS(L96)&lt;=1.96*O96,"Yes","No"))</f>
        <v>Yes</v>
      </c>
      <c r="T96" s="66" t="n">
        <f aca="false">IF(D96="","",ROUND(SQRT(((D96+G96)*O96/100)^2+(J96*(D96+G96)*0.08223)^2),0))</f>
        <v>28</v>
      </c>
      <c r="U96" s="32"/>
    </row>
    <row r="97" customFormat="false" ht="15" hidden="false" customHeight="false" outlineLevel="0" collapsed="false">
      <c r="A97" s="32" t="s">
        <v>256</v>
      </c>
      <c r="B97" s="32" t="s">
        <v>258</v>
      </c>
      <c r="C97" s="32" t="s">
        <v>304</v>
      </c>
      <c r="D97" s="66" t="n">
        <v>252</v>
      </c>
      <c r="E97" s="66" t="n">
        <v>236</v>
      </c>
      <c r="F97" s="75" t="n">
        <f aca="false">IF(E97="","",D97-E97)</f>
        <v>16</v>
      </c>
      <c r="G97" s="66" t="n">
        <v>59</v>
      </c>
      <c r="H97" s="66" t="n">
        <v>68</v>
      </c>
      <c r="I97" s="75" t="n">
        <f aca="false">IF(H97="","",G97-H97)</f>
        <v>-9</v>
      </c>
      <c r="J97" s="47" t="n">
        <f aca="false">IF(OR(D97="",D97+G97=0),"",D97/(D97+G97))</f>
        <v>0.810289389067524</v>
      </c>
      <c r="K97" s="47" t="n">
        <f aca="false">IF(E97="","",E97/(E97+H97))</f>
        <v>0.776315789473684</v>
      </c>
      <c r="L97" s="76" t="n">
        <f aca="false">IF(OR(K97="",J97=""),"",(J97-K97)*100)</f>
        <v>3.39735995938399</v>
      </c>
      <c r="M97" s="36" t="n">
        <v>3.35765895837102</v>
      </c>
      <c r="N97" s="36" t="n">
        <v>1.32381570360678</v>
      </c>
      <c r="O97" s="36" t="n">
        <f aca="false">SQRT(M97^2+N97^2)</f>
        <v>3.60920513379956</v>
      </c>
      <c r="P97" s="47" t="n">
        <f aca="false">IF(J97="","",MAX(0,J97-1.96*O97/100))</f>
        <v>0.739548968445053</v>
      </c>
      <c r="Q97" s="47" t="n">
        <f aca="false">IF(J97="","",MIN(1,J97+1.96*O97/100))</f>
        <v>0.881029809689996</v>
      </c>
      <c r="R97" s="32" t="str">
        <f aca="false">IF(L97="","",IF(ABS(L97)&lt;=O97,"Yes","No"))</f>
        <v>Yes</v>
      </c>
      <c r="S97" s="32" t="str">
        <f aca="false">IF(L97="","",IF(ABS(L97)&lt;=1.96*O97,"Yes","No"))</f>
        <v>Yes</v>
      </c>
      <c r="T97" s="66" t="n">
        <f aca="false">IF(D97="","",ROUND(SQRT(((D97+G97)*O97/100)^2+(J97*(D97+G97)*0.08223)^2),0))</f>
        <v>24</v>
      </c>
      <c r="U97" s="32"/>
    </row>
    <row r="98" customFormat="false" ht="15" hidden="false" customHeight="false" outlineLevel="0" collapsed="false">
      <c r="A98" s="32" t="s">
        <v>256</v>
      </c>
      <c r="B98" s="32" t="s">
        <v>258</v>
      </c>
      <c r="C98" s="32" t="s">
        <v>305</v>
      </c>
      <c r="D98" s="66" t="n">
        <v>344</v>
      </c>
      <c r="E98" s="66" t="n">
        <v>365</v>
      </c>
      <c r="F98" s="75" t="n">
        <f aca="false">IF(E98="","",D98-E98)</f>
        <v>-21</v>
      </c>
      <c r="G98" s="66" t="n">
        <v>80</v>
      </c>
      <c r="H98" s="66" t="n">
        <v>72</v>
      </c>
      <c r="I98" s="75" t="n">
        <f aca="false">IF(H98="","",G98-H98)</f>
        <v>8</v>
      </c>
      <c r="J98" s="47" t="n">
        <f aca="false">IF(OR(D98="",D98+G98=0),"",D98/(D98+G98))</f>
        <v>0.811320754716981</v>
      </c>
      <c r="K98" s="47" t="n">
        <f aca="false">IF(E98="","",E98/(E98+H98))</f>
        <v>0.835240274599542</v>
      </c>
      <c r="L98" s="76" t="n">
        <f aca="false">IF(OR(K98="",J98=""),"",(J98-K98)*100)</f>
        <v>-2.39195198825611</v>
      </c>
      <c r="M98" s="36" t="n">
        <v>3.35765895837102</v>
      </c>
      <c r="N98" s="36" t="n">
        <v>1.32381570360678</v>
      </c>
      <c r="O98" s="36" t="n">
        <f aca="false">SQRT(M98^2+N98^2)</f>
        <v>3.60920513379956</v>
      </c>
      <c r="P98" s="47" t="n">
        <f aca="false">IF(J98="","",MAX(0,J98-1.96*O98/100))</f>
        <v>0.74058033409451</v>
      </c>
      <c r="Q98" s="47" t="n">
        <f aca="false">IF(J98="","",MIN(1,J98+1.96*O98/100))</f>
        <v>0.882061175339453</v>
      </c>
      <c r="R98" s="32" t="str">
        <f aca="false">IF(L98="","",IF(ABS(L98)&lt;=O98,"Yes","No"))</f>
        <v>Yes</v>
      </c>
      <c r="S98" s="32" t="str">
        <f aca="false">IF(L98="","",IF(ABS(L98)&lt;=1.96*O98,"Yes","No"))</f>
        <v>Yes</v>
      </c>
      <c r="T98" s="66" t="n">
        <f aca="false">IF(D98="","",ROUND(SQRT(((D98+G98)*O98/100)^2+(J98*(D98+G98)*0.08223)^2),0))</f>
        <v>32</v>
      </c>
      <c r="U98" s="32"/>
    </row>
    <row r="99" customFormat="false" ht="15" hidden="false" customHeight="false" outlineLevel="0" collapsed="false">
      <c r="A99" s="32" t="s">
        <v>256</v>
      </c>
      <c r="B99" s="32" t="s">
        <v>258</v>
      </c>
      <c r="C99" s="32" t="s">
        <v>306</v>
      </c>
      <c r="D99" s="66" t="n">
        <v>194</v>
      </c>
      <c r="E99" s="66" t="n">
        <v>173</v>
      </c>
      <c r="F99" s="75" t="n">
        <f aca="false">IF(E99="","",D99-E99)</f>
        <v>21</v>
      </c>
      <c r="G99" s="66" t="n">
        <v>51</v>
      </c>
      <c r="H99" s="66" t="n">
        <v>59</v>
      </c>
      <c r="I99" s="75" t="n">
        <f aca="false">IF(H99="","",G99-H99)</f>
        <v>-8</v>
      </c>
      <c r="J99" s="47" t="n">
        <f aca="false">IF(OR(D99="",D99+G99=0),"",D99/(D99+G99))</f>
        <v>0.791836734693878</v>
      </c>
      <c r="K99" s="47" t="n">
        <f aca="false">IF(E99="","",E99/(E99+H99))</f>
        <v>0.745689655172414</v>
      </c>
      <c r="L99" s="76" t="n">
        <f aca="false">IF(OR(K99="",J99=""),"",(J99-K99)*100)</f>
        <v>4.61470795214637</v>
      </c>
      <c r="M99" s="36" t="n">
        <v>3.35765895837102</v>
      </c>
      <c r="N99" s="36" t="n">
        <v>1.32381570360678</v>
      </c>
      <c r="O99" s="36" t="n">
        <f aca="false">SQRT(M99^2+N99^2)</f>
        <v>3.60920513379956</v>
      </c>
      <c r="P99" s="47" t="n">
        <f aca="false">IF(J99="","",MAX(0,J99-1.96*O99/100))</f>
        <v>0.721096314071406</v>
      </c>
      <c r="Q99" s="47" t="n">
        <f aca="false">IF(J99="","",MIN(1,J99+1.96*O99/100))</f>
        <v>0.862577155316349</v>
      </c>
      <c r="R99" s="32" t="str">
        <f aca="false">IF(L99="","",IF(ABS(L99)&lt;=O99,"Yes","No"))</f>
        <v>No</v>
      </c>
      <c r="S99" s="32" t="str">
        <f aca="false">IF(L99="","",IF(ABS(L99)&lt;=1.96*O99,"Yes","No"))</f>
        <v>Yes</v>
      </c>
      <c r="T99" s="66" t="n">
        <f aca="false">IF(D99="","",ROUND(SQRT(((D99+G99)*O99/100)^2+(J99*(D99+G99)*0.08223)^2),0))</f>
        <v>18</v>
      </c>
      <c r="U99" s="32"/>
    </row>
    <row r="100" customFormat="false" ht="15" hidden="false" customHeight="false" outlineLevel="0" collapsed="false">
      <c r="A100" s="32" t="s">
        <v>256</v>
      </c>
      <c r="B100" s="32" t="s">
        <v>258</v>
      </c>
      <c r="C100" s="32" t="s">
        <v>307</v>
      </c>
      <c r="D100" s="66" t="n">
        <v>279</v>
      </c>
      <c r="E100" s="66" t="n">
        <v>224</v>
      </c>
      <c r="F100" s="75" t="n">
        <f aca="false">IF(E100="","",D100-E100)</f>
        <v>55</v>
      </c>
      <c r="G100" s="66" t="n">
        <v>63</v>
      </c>
      <c r="H100" s="66" t="n">
        <v>57</v>
      </c>
      <c r="I100" s="75" t="n">
        <f aca="false">IF(H100="","",G100-H100)</f>
        <v>6</v>
      </c>
      <c r="J100" s="47" t="n">
        <f aca="false">IF(OR(D100="",D100+G100=0),"",D100/(D100+G100))</f>
        <v>0.815789473684211</v>
      </c>
      <c r="K100" s="47" t="n">
        <f aca="false">IF(E100="","",E100/(E100+H100))</f>
        <v>0.797153024911032</v>
      </c>
      <c r="L100" s="76" t="n">
        <f aca="false">IF(OR(K100="",J100=""),"",(J100-K100)*100)</f>
        <v>1.86364487731785</v>
      </c>
      <c r="M100" s="36" t="n">
        <v>3.35765895837102</v>
      </c>
      <c r="N100" s="36" t="n">
        <v>1.32381570360678</v>
      </c>
      <c r="O100" s="36" t="n">
        <f aca="false">SQRT(M100^2+N100^2)</f>
        <v>3.60920513379956</v>
      </c>
      <c r="P100" s="47" t="n">
        <f aca="false">IF(J100="","",MAX(0,J100-1.96*O100/100))</f>
        <v>0.745049053061739</v>
      </c>
      <c r="Q100" s="47" t="n">
        <f aca="false">IF(J100="","",MIN(1,J100+1.96*O100/100))</f>
        <v>0.886529894306682</v>
      </c>
      <c r="R100" s="32" t="str">
        <f aca="false">IF(L100="","",IF(ABS(L100)&lt;=O100,"Yes","No"))</f>
        <v>Yes</v>
      </c>
      <c r="S100" s="32" t="str">
        <f aca="false">IF(L100="","",IF(ABS(L100)&lt;=1.96*O100,"Yes","No"))</f>
        <v>Yes</v>
      </c>
      <c r="T100" s="66" t="n">
        <f aca="false">IF(D100="","",ROUND(SQRT(((D100+G100)*O100/100)^2+(J100*(D100+G100)*0.08223)^2),0))</f>
        <v>26</v>
      </c>
      <c r="U100" s="32"/>
    </row>
    <row r="101" customFormat="false" ht="15" hidden="false" customHeight="false" outlineLevel="0" collapsed="false">
      <c r="A101" s="32" t="s">
        <v>256</v>
      </c>
      <c r="B101" s="32" t="s">
        <v>258</v>
      </c>
      <c r="C101" s="32" t="s">
        <v>308</v>
      </c>
      <c r="D101" s="66" t="n">
        <v>150</v>
      </c>
      <c r="E101" s="66" t="n">
        <v>93</v>
      </c>
      <c r="F101" s="75" t="n">
        <f aca="false">IF(E101="","",D101-E101)</f>
        <v>57</v>
      </c>
      <c r="G101" s="66" t="n">
        <v>35</v>
      </c>
      <c r="H101" s="66" t="n">
        <v>30</v>
      </c>
      <c r="I101" s="75" t="n">
        <f aca="false">IF(H101="","",G101-H101)</f>
        <v>5</v>
      </c>
      <c r="J101" s="47" t="n">
        <f aca="false">IF(OR(D101="",D101+G101=0),"",D101/(D101+G101))</f>
        <v>0.810810810810811</v>
      </c>
      <c r="K101" s="47" t="n">
        <f aca="false">IF(E101="","",E101/(E101+H101))</f>
        <v>0.75609756097561</v>
      </c>
      <c r="L101" s="76" t="n">
        <f aca="false">IF(OR(K101="",J101=""),"",(J101-K101)*100)</f>
        <v>5.47132498352011</v>
      </c>
      <c r="M101" s="36" t="n">
        <v>3.35765895837102</v>
      </c>
      <c r="N101" s="36" t="n">
        <v>1.32381570360678</v>
      </c>
      <c r="O101" s="36" t="n">
        <f aca="false">SQRT(M101^2+N101^2)</f>
        <v>3.60920513379956</v>
      </c>
      <c r="P101" s="47" t="n">
        <f aca="false">IF(J101="","",MAX(0,J101-1.96*O101/100))</f>
        <v>0.740070390188339</v>
      </c>
      <c r="Q101" s="47" t="n">
        <f aca="false">IF(J101="","",MIN(1,J101+1.96*O101/100))</f>
        <v>0.881551231433282</v>
      </c>
      <c r="R101" s="32" t="str">
        <f aca="false">IF(L101="","",IF(ABS(L101)&lt;=O101,"Yes","No"))</f>
        <v>No</v>
      </c>
      <c r="S101" s="32" t="str">
        <f aca="false">IF(L101="","",IF(ABS(L101)&lt;=1.96*O101,"Yes","No"))</f>
        <v>Yes</v>
      </c>
      <c r="T101" s="66" t="n">
        <f aca="false">IF(D101="","",ROUND(SQRT(((D101+G101)*O101/100)^2+(J101*(D101+G101)*0.08223)^2),0))</f>
        <v>14</v>
      </c>
      <c r="U101" s="32"/>
    </row>
    <row r="102" customFormat="false" ht="15" hidden="false" customHeight="false" outlineLevel="0" collapsed="false">
      <c r="A102" s="32" t="s">
        <v>256</v>
      </c>
      <c r="B102" s="32" t="s">
        <v>258</v>
      </c>
      <c r="C102" s="32" t="s">
        <v>309</v>
      </c>
      <c r="D102" s="66" t="n">
        <v>253</v>
      </c>
      <c r="E102" s="66" t="n">
        <v>206</v>
      </c>
      <c r="F102" s="75" t="n">
        <f aca="false">IF(E102="","",D102-E102)</f>
        <v>47</v>
      </c>
      <c r="G102" s="66" t="n">
        <v>84</v>
      </c>
      <c r="H102" s="66" t="n">
        <v>84</v>
      </c>
      <c r="I102" s="75" t="n">
        <f aca="false">IF(H102="","",G102-H102)</f>
        <v>0</v>
      </c>
      <c r="J102" s="47" t="n">
        <f aca="false">IF(OR(D102="",D102+G102=0),"",D102/(D102+G102))</f>
        <v>0.750741839762611</v>
      </c>
      <c r="K102" s="47" t="n">
        <f aca="false">IF(E102="","",E102/(E102+H102))</f>
        <v>0.710344827586207</v>
      </c>
      <c r="L102" s="76" t="n">
        <f aca="false">IF(OR(K102="",J102=""),"",(J102-K102)*100)</f>
        <v>4.03970121764045</v>
      </c>
      <c r="M102" s="36" t="n">
        <v>3.35765895837102</v>
      </c>
      <c r="N102" s="36" t="n">
        <v>1.32381570360678</v>
      </c>
      <c r="O102" s="36" t="n">
        <f aca="false">SQRT(M102^2+N102^2)</f>
        <v>3.60920513379956</v>
      </c>
      <c r="P102" s="47" t="n">
        <f aca="false">IF(J102="","",MAX(0,J102-1.96*O102/100))</f>
        <v>0.68000141914014</v>
      </c>
      <c r="Q102" s="47" t="n">
        <f aca="false">IF(J102="","",MIN(1,J102+1.96*O102/100))</f>
        <v>0.821482260385083</v>
      </c>
      <c r="R102" s="32" t="str">
        <f aca="false">IF(L102="","",IF(ABS(L102)&lt;=O102,"Yes","No"))</f>
        <v>No</v>
      </c>
      <c r="S102" s="32" t="str">
        <f aca="false">IF(L102="","",IF(ABS(L102)&lt;=1.96*O102,"Yes","No"))</f>
        <v>Yes</v>
      </c>
      <c r="T102" s="66" t="n">
        <f aca="false">IF(D102="","",ROUND(SQRT(((D102+G102)*O102/100)^2+(J102*(D102+G102)*0.08223)^2),0))</f>
        <v>24</v>
      </c>
      <c r="U102" s="32"/>
    </row>
    <row r="103" customFormat="false" ht="15" hidden="false" customHeight="false" outlineLevel="0" collapsed="false">
      <c r="A103" s="32" t="s">
        <v>256</v>
      </c>
      <c r="B103" s="32" t="s">
        <v>258</v>
      </c>
      <c r="C103" s="32" t="s">
        <v>310</v>
      </c>
      <c r="D103" s="66" t="n">
        <v>355</v>
      </c>
      <c r="E103" s="66" t="n">
        <v>305</v>
      </c>
      <c r="F103" s="75" t="n">
        <f aca="false">IF(E103="","",D103-E103)</f>
        <v>50</v>
      </c>
      <c r="G103" s="66" t="n">
        <v>83</v>
      </c>
      <c r="H103" s="66" t="n">
        <v>94</v>
      </c>
      <c r="I103" s="75" t="n">
        <f aca="false">IF(H103="","",G103-H103)</f>
        <v>-11</v>
      </c>
      <c r="J103" s="47" t="n">
        <f aca="false">IF(OR(D103="",D103+G103=0),"",D103/(D103+G103))</f>
        <v>0.810502283105023</v>
      </c>
      <c r="K103" s="47" t="n">
        <f aca="false">IF(E103="","",E103/(E103+H103))</f>
        <v>0.764411027568922</v>
      </c>
      <c r="L103" s="76" t="n">
        <f aca="false">IF(OR(K103="",J103=""),"",(J103-K103)*100)</f>
        <v>4.60912555361005</v>
      </c>
      <c r="M103" s="36" t="n">
        <v>3.35765895837102</v>
      </c>
      <c r="N103" s="36" t="n">
        <v>1.32381570360678</v>
      </c>
      <c r="O103" s="36" t="n">
        <f aca="false">SQRT(M103^2+N103^2)</f>
        <v>3.60920513379956</v>
      </c>
      <c r="P103" s="47" t="n">
        <f aca="false">IF(J103="","",MAX(0,J103-1.96*O103/100))</f>
        <v>0.739761862482552</v>
      </c>
      <c r="Q103" s="47" t="n">
        <f aca="false">IF(J103="","",MIN(1,J103+1.96*O103/100))</f>
        <v>0.881242703727494</v>
      </c>
      <c r="R103" s="32" t="str">
        <f aca="false">IF(L103="","",IF(ABS(L103)&lt;=O103,"Yes","No"))</f>
        <v>No</v>
      </c>
      <c r="S103" s="32" t="str">
        <f aca="false">IF(L103="","",IF(ABS(L103)&lt;=1.96*O103,"Yes","No"))</f>
        <v>Yes</v>
      </c>
      <c r="T103" s="66" t="n">
        <f aca="false">IF(D103="","",ROUND(SQRT(((D103+G103)*O103/100)^2+(J103*(D103+G103)*0.08223)^2),0))</f>
        <v>33</v>
      </c>
      <c r="U103" s="32"/>
    </row>
    <row r="104" customFormat="false" ht="15" hidden="false" customHeight="false" outlineLevel="0" collapsed="false">
      <c r="A104" s="32" t="s">
        <v>256</v>
      </c>
      <c r="B104" s="32" t="s">
        <v>258</v>
      </c>
      <c r="C104" s="32" t="s">
        <v>311</v>
      </c>
      <c r="D104" s="66" t="n">
        <v>141</v>
      </c>
      <c r="E104" s="66" t="n">
        <v>116</v>
      </c>
      <c r="F104" s="75" t="n">
        <f aca="false">IF(E104="","",D104-E104)</f>
        <v>25</v>
      </c>
      <c r="G104" s="66" t="n">
        <v>36</v>
      </c>
      <c r="H104" s="66" t="n">
        <v>25</v>
      </c>
      <c r="I104" s="75" t="n">
        <f aca="false">IF(H104="","",G104-H104)</f>
        <v>11</v>
      </c>
      <c r="J104" s="47" t="n">
        <f aca="false">IF(OR(D104="",D104+G104=0),"",D104/(D104+G104))</f>
        <v>0.796610169491525</v>
      </c>
      <c r="K104" s="47" t="n">
        <f aca="false">IF(E104="","",E104/(E104+H104))</f>
        <v>0.822695035460993</v>
      </c>
      <c r="L104" s="76" t="n">
        <f aca="false">IF(OR(K104="",J104=""),"",(J104-K104)*100)</f>
        <v>-2.60848659694675</v>
      </c>
      <c r="M104" s="36" t="n">
        <v>3.35765895837102</v>
      </c>
      <c r="N104" s="36" t="n">
        <v>1.32381570360678</v>
      </c>
      <c r="O104" s="36" t="n">
        <f aca="false">SQRT(M104^2+N104^2)</f>
        <v>3.60920513379956</v>
      </c>
      <c r="P104" s="47" t="n">
        <f aca="false">IF(J104="","",MAX(0,J104-1.96*O104/100))</f>
        <v>0.725869748869054</v>
      </c>
      <c r="Q104" s="47" t="n">
        <f aca="false">IF(J104="","",MIN(1,J104+1.96*O104/100))</f>
        <v>0.867350590113997</v>
      </c>
      <c r="R104" s="32" t="str">
        <f aca="false">IF(L104="","",IF(ABS(L104)&lt;=O104,"Yes","No"))</f>
        <v>Yes</v>
      </c>
      <c r="S104" s="32" t="str">
        <f aca="false">IF(L104="","",IF(ABS(L104)&lt;=1.96*O104,"Yes","No"))</f>
        <v>Yes</v>
      </c>
      <c r="T104" s="66" t="n">
        <f aca="false">IF(D104="","",ROUND(SQRT(((D104+G104)*O104/100)^2+(J104*(D104+G104)*0.08223)^2),0))</f>
        <v>13</v>
      </c>
      <c r="U104" s="32"/>
    </row>
    <row r="105" customFormat="false" ht="15" hidden="false" customHeight="false" outlineLevel="0" collapsed="false">
      <c r="A105" s="32" t="s">
        <v>256</v>
      </c>
      <c r="B105" s="32" t="s">
        <v>258</v>
      </c>
      <c r="C105" s="32" t="s">
        <v>312</v>
      </c>
      <c r="D105" s="66" t="n">
        <v>174</v>
      </c>
      <c r="E105" s="66" t="n">
        <v>147</v>
      </c>
      <c r="F105" s="75" t="n">
        <f aca="false">IF(E105="","",D105-E105)</f>
        <v>27</v>
      </c>
      <c r="G105" s="66" t="n">
        <v>40</v>
      </c>
      <c r="H105" s="66" t="n">
        <v>26</v>
      </c>
      <c r="I105" s="75" t="n">
        <f aca="false">IF(H105="","",G105-H105)</f>
        <v>14</v>
      </c>
      <c r="J105" s="47" t="n">
        <f aca="false">IF(OR(D105="",D105+G105=0),"",D105/(D105+G105))</f>
        <v>0.813084112149533</v>
      </c>
      <c r="K105" s="47" t="n">
        <f aca="false">IF(E105="","",E105/(E105+H105))</f>
        <v>0.84971098265896</v>
      </c>
      <c r="L105" s="76" t="n">
        <f aca="false">IF(OR(K105="",J105=""),"",(J105-K105)*100)</f>
        <v>-3.66268705094268</v>
      </c>
      <c r="M105" s="36" t="n">
        <v>3.35765895837102</v>
      </c>
      <c r="N105" s="36" t="n">
        <v>1.32381570360678</v>
      </c>
      <c r="O105" s="36" t="n">
        <f aca="false">SQRT(M105^2+N105^2)</f>
        <v>3.60920513379956</v>
      </c>
      <c r="P105" s="47" t="n">
        <f aca="false">IF(J105="","",MAX(0,J105-1.96*O105/100))</f>
        <v>0.742343691527061</v>
      </c>
      <c r="Q105" s="47" t="n">
        <f aca="false">IF(J105="","",MIN(1,J105+1.96*O105/100))</f>
        <v>0.883824532772004</v>
      </c>
      <c r="R105" s="32" t="str">
        <f aca="false">IF(L105="","",IF(ABS(L105)&lt;=O105,"Yes","No"))</f>
        <v>No</v>
      </c>
      <c r="S105" s="32" t="str">
        <f aca="false">IF(L105="","",IF(ABS(L105)&lt;=1.96*O105,"Yes","No"))</f>
        <v>Yes</v>
      </c>
      <c r="T105" s="66" t="n">
        <f aca="false">IF(D105="","",ROUND(SQRT(((D105+G105)*O105/100)^2+(J105*(D105+G105)*0.08223)^2),0))</f>
        <v>16</v>
      </c>
      <c r="U105" s="32"/>
    </row>
    <row r="106" customFormat="false" ht="15" hidden="false" customHeight="false" outlineLevel="0" collapsed="false">
      <c r="A106" s="32" t="s">
        <v>256</v>
      </c>
      <c r="B106" s="32" t="s">
        <v>258</v>
      </c>
      <c r="C106" s="32" t="s">
        <v>313</v>
      </c>
      <c r="D106" s="66" t="n">
        <v>248</v>
      </c>
      <c r="E106" s="66" t="n">
        <v>220</v>
      </c>
      <c r="F106" s="75" t="n">
        <f aca="false">IF(E106="","",D106-E106)</f>
        <v>28</v>
      </c>
      <c r="G106" s="66" t="n">
        <v>58</v>
      </c>
      <c r="H106" s="66" t="n">
        <v>55</v>
      </c>
      <c r="I106" s="75" t="n">
        <f aca="false">IF(H106="","",G106-H106)</f>
        <v>3</v>
      </c>
      <c r="J106" s="47" t="n">
        <f aca="false">IF(OR(D106="",D106+G106=0),"",D106/(D106+G106))</f>
        <v>0.810457516339869</v>
      </c>
      <c r="K106" s="47" t="n">
        <f aca="false">IF(E106="","",E106/(E106+H106))</f>
        <v>0.8</v>
      </c>
      <c r="L106" s="76" t="n">
        <f aca="false">IF(OR(K106="",J106=""),"",(J106-K106)*100)</f>
        <v>1.04575163398692</v>
      </c>
      <c r="M106" s="36" t="n">
        <v>3.35765895837102</v>
      </c>
      <c r="N106" s="36" t="n">
        <v>1.32381570360678</v>
      </c>
      <c r="O106" s="36" t="n">
        <f aca="false">SQRT(M106^2+N106^2)</f>
        <v>3.60920513379956</v>
      </c>
      <c r="P106" s="47" t="n">
        <f aca="false">IF(J106="","",MAX(0,J106-1.96*O106/100))</f>
        <v>0.739717095717398</v>
      </c>
      <c r="Q106" s="47" t="n">
        <f aca="false">IF(J106="","",MIN(1,J106+1.96*O106/100))</f>
        <v>0.881197936962341</v>
      </c>
      <c r="R106" s="32" t="str">
        <f aca="false">IF(L106="","",IF(ABS(L106)&lt;=O106,"Yes","No"))</f>
        <v>Yes</v>
      </c>
      <c r="S106" s="32" t="str">
        <f aca="false">IF(L106="","",IF(ABS(L106)&lt;=1.96*O106,"Yes","No"))</f>
        <v>Yes</v>
      </c>
      <c r="T106" s="66" t="n">
        <f aca="false">IF(D106="","",ROUND(SQRT(((D106+G106)*O106/100)^2+(J106*(D106+G106)*0.08223)^2),0))</f>
        <v>23</v>
      </c>
      <c r="U106" s="32"/>
    </row>
    <row r="107" customFormat="false" ht="15" hidden="false" customHeight="false" outlineLevel="0" collapsed="false">
      <c r="A107" s="32" t="s">
        <v>256</v>
      </c>
      <c r="B107" s="32" t="s">
        <v>258</v>
      </c>
      <c r="C107" s="32" t="s">
        <v>314</v>
      </c>
      <c r="D107" s="66" t="n">
        <v>401</v>
      </c>
      <c r="E107" s="66" t="n">
        <v>338</v>
      </c>
      <c r="F107" s="75" t="n">
        <f aca="false">IF(E107="","",D107-E107)</f>
        <v>63</v>
      </c>
      <c r="G107" s="66" t="n">
        <v>146</v>
      </c>
      <c r="H107" s="66" t="n">
        <v>159</v>
      </c>
      <c r="I107" s="75" t="n">
        <f aca="false">IF(H107="","",G107-H107)</f>
        <v>-13</v>
      </c>
      <c r="J107" s="47" t="n">
        <f aca="false">IF(OR(D107="",D107+G107=0),"",D107/(D107+G107))</f>
        <v>0.73308957952468</v>
      </c>
      <c r="K107" s="47" t="n">
        <f aca="false">IF(E107="","",E107/(E107+H107))</f>
        <v>0.680080482897384</v>
      </c>
      <c r="L107" s="76" t="n">
        <f aca="false">IF(OR(K107="",J107=""),"",(J107-K107)*100)</f>
        <v>5.30090966272958</v>
      </c>
      <c r="M107" s="36" t="n">
        <v>2.25365795852886</v>
      </c>
      <c r="N107" s="36" t="n">
        <v>1.32381570360678</v>
      </c>
      <c r="O107" s="36" t="n">
        <f aca="false">SQRT(M107^2+N107^2)</f>
        <v>2.61370660387818</v>
      </c>
      <c r="P107" s="47" t="n">
        <f aca="false">IF(J107="","",MAX(0,J107-1.96*O107/100))</f>
        <v>0.681860930088668</v>
      </c>
      <c r="Q107" s="47" t="n">
        <f aca="false">IF(J107="","",MIN(1,J107+1.96*O107/100))</f>
        <v>0.784318228960692</v>
      </c>
      <c r="R107" s="32" t="str">
        <f aca="false">IF(L107="","",IF(ABS(L107)&lt;=O107,"Yes","No"))</f>
        <v>No</v>
      </c>
      <c r="S107" s="32" t="str">
        <f aca="false">IF(L107="","",IF(ABS(L107)&lt;=1.96*O107,"Yes","No"))</f>
        <v>No</v>
      </c>
      <c r="T107" s="66" t="n">
        <f aca="false">IF(D107="","",ROUND(SQRT(((D107+G107)*O107/100)^2+(J107*(D107+G107)*0.06778)^2),0))</f>
        <v>31</v>
      </c>
      <c r="U107" s="32"/>
    </row>
    <row r="108" customFormat="false" ht="15" hidden="false" customHeight="false" outlineLevel="0" collapsed="false">
      <c r="A108" s="32" t="s">
        <v>256</v>
      </c>
      <c r="B108" s="32" t="s">
        <v>258</v>
      </c>
      <c r="C108" s="32" t="s">
        <v>315</v>
      </c>
      <c r="D108" s="66" t="n">
        <v>203</v>
      </c>
      <c r="E108" s="66" t="n">
        <v>158</v>
      </c>
      <c r="F108" s="75" t="n">
        <f aca="false">IF(E108="","",D108-E108)</f>
        <v>45</v>
      </c>
      <c r="G108" s="66" t="n">
        <v>58</v>
      </c>
      <c r="H108" s="66" t="n">
        <v>60</v>
      </c>
      <c r="I108" s="75" t="n">
        <f aca="false">IF(H108="","",G108-H108)</f>
        <v>-2</v>
      </c>
      <c r="J108" s="47" t="n">
        <f aca="false">IF(OR(D108="",D108+G108=0),"",D108/(D108+G108))</f>
        <v>0.777777777777778</v>
      </c>
      <c r="K108" s="47" t="n">
        <f aca="false">IF(E108="","",E108/(E108+H108))</f>
        <v>0.724770642201835</v>
      </c>
      <c r="L108" s="76" t="n">
        <f aca="false">IF(OR(K108="",J108=""),"",(J108-K108)*100)</f>
        <v>5.30071355759429</v>
      </c>
      <c r="M108" s="36" t="n">
        <v>3.35765895837102</v>
      </c>
      <c r="N108" s="36" t="n">
        <v>1.32381570360678</v>
      </c>
      <c r="O108" s="36" t="n">
        <f aca="false">SQRT(M108^2+N108^2)</f>
        <v>3.60920513379956</v>
      </c>
      <c r="P108" s="47" t="n">
        <f aca="false">IF(J108="","",MAX(0,J108-1.96*O108/100))</f>
        <v>0.707037357155306</v>
      </c>
      <c r="Q108" s="47" t="n">
        <f aca="false">IF(J108="","",MIN(1,J108+1.96*O108/100))</f>
        <v>0.848518198400249</v>
      </c>
      <c r="R108" s="32" t="str">
        <f aca="false">IF(L108="","",IF(ABS(L108)&lt;=O108,"Yes","No"))</f>
        <v>No</v>
      </c>
      <c r="S108" s="32" t="str">
        <f aca="false">IF(L108="","",IF(ABS(L108)&lt;=1.96*O108,"Yes","No"))</f>
        <v>Yes</v>
      </c>
      <c r="T108" s="66" t="n">
        <f aca="false">IF(D108="","",ROUND(SQRT(((D108+G108)*O108/100)^2+(J108*(D108+G108)*0.08223)^2),0))</f>
        <v>19</v>
      </c>
      <c r="U108" s="32"/>
    </row>
    <row r="109" customFormat="false" ht="15" hidden="false" customHeight="false" outlineLevel="0" collapsed="false">
      <c r="A109" s="32" t="s">
        <v>256</v>
      </c>
      <c r="B109" s="32" t="s">
        <v>258</v>
      </c>
      <c r="C109" s="32" t="s">
        <v>316</v>
      </c>
      <c r="D109" s="66" t="n">
        <v>250</v>
      </c>
      <c r="E109" s="66" t="n">
        <v>180</v>
      </c>
      <c r="F109" s="75" t="n">
        <f aca="false">IF(E109="","",D109-E109)</f>
        <v>70</v>
      </c>
      <c r="G109" s="66" t="n">
        <v>61</v>
      </c>
      <c r="H109" s="66" t="n">
        <v>58</v>
      </c>
      <c r="I109" s="75" t="n">
        <f aca="false">IF(H109="","",G109-H109)</f>
        <v>3</v>
      </c>
      <c r="J109" s="47" t="n">
        <f aca="false">IF(OR(D109="",D109+G109=0),"",D109/(D109+G109))</f>
        <v>0.803858520900322</v>
      </c>
      <c r="K109" s="47" t="n">
        <f aca="false">IF(E109="","",E109/(E109+H109))</f>
        <v>0.756302521008403</v>
      </c>
      <c r="L109" s="76" t="n">
        <f aca="false">IF(OR(K109="",J109=""),"",(J109-K109)*100)</f>
        <v>4.75559998919182</v>
      </c>
      <c r="M109" s="36" t="n">
        <v>3.35765895837102</v>
      </c>
      <c r="N109" s="36" t="n">
        <v>1.32381570360678</v>
      </c>
      <c r="O109" s="36" t="n">
        <f aca="false">SQRT(M109^2+N109^2)</f>
        <v>3.60920513379956</v>
      </c>
      <c r="P109" s="47" t="n">
        <f aca="false">IF(J109="","",MAX(0,J109-1.96*O109/100))</f>
        <v>0.73311810027785</v>
      </c>
      <c r="Q109" s="47" t="n">
        <f aca="false">IF(J109="","",MIN(1,J109+1.96*O109/100))</f>
        <v>0.874598941522793</v>
      </c>
      <c r="R109" s="32" t="str">
        <f aca="false">IF(L109="","",IF(ABS(L109)&lt;=O109,"Yes","No"))</f>
        <v>No</v>
      </c>
      <c r="S109" s="32" t="str">
        <f aca="false">IF(L109="","",IF(ABS(L109)&lt;=1.96*O109,"Yes","No"))</f>
        <v>Yes</v>
      </c>
      <c r="T109" s="66" t="n">
        <f aca="false">IF(D109="","",ROUND(SQRT(((D109+G109)*O109/100)^2+(J109*(D109+G109)*0.08223)^2),0))</f>
        <v>23</v>
      </c>
      <c r="U109" s="32"/>
    </row>
    <row r="110" customFormat="false" ht="15" hidden="false" customHeight="false" outlineLevel="0" collapsed="false">
      <c r="A110" s="32" t="s">
        <v>256</v>
      </c>
      <c r="B110" s="32" t="s">
        <v>258</v>
      </c>
      <c r="C110" s="32" t="s">
        <v>317</v>
      </c>
      <c r="D110" s="66" t="n">
        <v>300</v>
      </c>
      <c r="E110" s="66" t="n">
        <v>275</v>
      </c>
      <c r="F110" s="75" t="n">
        <f aca="false">IF(E110="","",D110-E110)</f>
        <v>25</v>
      </c>
      <c r="G110" s="66" t="n">
        <v>176</v>
      </c>
      <c r="H110" s="66" t="n">
        <v>147</v>
      </c>
      <c r="I110" s="75" t="n">
        <f aca="false">IF(H110="","",G110-H110)</f>
        <v>29</v>
      </c>
      <c r="J110" s="47" t="n">
        <f aca="false">IF(OR(D110="",D110+G110=0),"",D110/(D110+G110))</f>
        <v>0.630252100840336</v>
      </c>
      <c r="K110" s="47" t="n">
        <f aca="false">IF(E110="","",E110/(E110+H110))</f>
        <v>0.651658767772512</v>
      </c>
      <c r="L110" s="76" t="n">
        <f aca="false">IF(OR(K110="",J110=""),"",(J110-K110)*100)</f>
        <v>-2.14066669321757</v>
      </c>
      <c r="M110" s="36" t="n">
        <v>3.35765895837102</v>
      </c>
      <c r="N110" s="36" t="n">
        <v>1.32381570360678</v>
      </c>
      <c r="O110" s="36" t="n">
        <f aca="false">SQRT(M110^2+N110^2)</f>
        <v>3.60920513379956</v>
      </c>
      <c r="P110" s="47" t="n">
        <f aca="false">IF(J110="","",MAX(0,J110-1.96*O110/100))</f>
        <v>0.559511680217865</v>
      </c>
      <c r="Q110" s="47" t="n">
        <f aca="false">IF(J110="","",MIN(1,J110+1.96*O110/100))</f>
        <v>0.700992521462807</v>
      </c>
      <c r="R110" s="32" t="str">
        <f aca="false">IF(L110="","",IF(ABS(L110)&lt;=O110,"Yes","No"))</f>
        <v>Yes</v>
      </c>
      <c r="S110" s="32" t="str">
        <f aca="false">IF(L110="","",IF(ABS(L110)&lt;=1.96*O110,"Yes","No"))</f>
        <v>Yes</v>
      </c>
      <c r="T110" s="66" t="n">
        <f aca="false">IF(D110="","",ROUND(SQRT(((D110+G110)*O110/100)^2+(J110*(D110+G110)*0.08223)^2),0))</f>
        <v>30</v>
      </c>
      <c r="U110" s="32"/>
    </row>
    <row r="111" customFormat="false" ht="15" hidden="false" customHeight="false" outlineLevel="0" collapsed="false">
      <c r="A111" s="32" t="s">
        <v>256</v>
      </c>
      <c r="B111" s="32" t="s">
        <v>258</v>
      </c>
      <c r="C111" s="32" t="s">
        <v>318</v>
      </c>
      <c r="D111" s="66" t="n">
        <v>288</v>
      </c>
      <c r="E111" s="66" t="n">
        <v>240</v>
      </c>
      <c r="F111" s="75" t="n">
        <f aca="false">IF(E111="","",D111-E111)</f>
        <v>48</v>
      </c>
      <c r="G111" s="66" t="n">
        <v>68</v>
      </c>
      <c r="H111" s="66" t="n">
        <v>61</v>
      </c>
      <c r="I111" s="75" t="n">
        <f aca="false">IF(H111="","",G111-H111)</f>
        <v>7</v>
      </c>
      <c r="J111" s="47" t="n">
        <f aca="false">IF(OR(D111="",D111+G111=0),"",D111/(D111+G111))</f>
        <v>0.808988764044944</v>
      </c>
      <c r="K111" s="47" t="n">
        <f aca="false">IF(E111="","",E111/(E111+H111))</f>
        <v>0.79734219269103</v>
      </c>
      <c r="L111" s="76" t="n">
        <f aca="false">IF(OR(K111="",J111=""),"",(J111-K111)*100)</f>
        <v>1.16465713539139</v>
      </c>
      <c r="M111" s="36" t="n">
        <v>3.35765895837102</v>
      </c>
      <c r="N111" s="36" t="n">
        <v>1.32381570360678</v>
      </c>
      <c r="O111" s="36" t="n">
        <f aca="false">SQRT(M111^2+N111^2)</f>
        <v>3.60920513379956</v>
      </c>
      <c r="P111" s="47" t="n">
        <f aca="false">IF(J111="","",MAX(0,J111-1.96*O111/100))</f>
        <v>0.738248343422473</v>
      </c>
      <c r="Q111" s="47" t="n">
        <f aca="false">IF(J111="","",MIN(1,J111+1.96*O111/100))</f>
        <v>0.879729184667415</v>
      </c>
      <c r="R111" s="32" t="str">
        <f aca="false">IF(L111="","",IF(ABS(L111)&lt;=O111,"Yes","No"))</f>
        <v>Yes</v>
      </c>
      <c r="S111" s="32" t="str">
        <f aca="false">IF(L111="","",IF(ABS(L111)&lt;=1.96*O111,"Yes","No"))</f>
        <v>Yes</v>
      </c>
      <c r="T111" s="66" t="n">
        <f aca="false">IF(D111="","",ROUND(SQRT(((D111+G111)*O111/100)^2+(J111*(D111+G111)*0.08223)^2),0))</f>
        <v>27</v>
      </c>
      <c r="U111" s="32"/>
    </row>
    <row r="112" customFormat="false" ht="15" hidden="false" customHeight="false" outlineLevel="0" collapsed="false">
      <c r="A112" s="32" t="s">
        <v>256</v>
      </c>
      <c r="B112" s="32" t="s">
        <v>319</v>
      </c>
      <c r="C112" s="32" t="s">
        <v>320</v>
      </c>
      <c r="D112" s="66" t="n">
        <v>438</v>
      </c>
      <c r="E112" s="66" t="n">
        <v>472</v>
      </c>
      <c r="F112" s="75" t="n">
        <f aca="false">IF(E112="","",D112-E112)</f>
        <v>-34</v>
      </c>
      <c r="G112" s="66" t="n">
        <v>163</v>
      </c>
      <c r="H112" s="66" t="n">
        <v>160</v>
      </c>
      <c r="I112" s="75" t="n">
        <f aca="false">IF(H112="","",G112-H112)</f>
        <v>3</v>
      </c>
      <c r="J112" s="47" t="n">
        <f aca="false">IF(OR(D112="",D112+G112=0),"",D112/(D112+G112))</f>
        <v>0.728785357737105</v>
      </c>
      <c r="K112" s="47" t="n">
        <f aca="false">IF(E112="","",E112/(E112+H112))</f>
        <v>0.746835443037975</v>
      </c>
      <c r="L112" s="76" t="n">
        <f aca="false">IF(OR(K112="",J112=""),"",(J112-K112)*100)</f>
        <v>-1.80500853008698</v>
      </c>
      <c r="M112" s="36" t="n">
        <v>2.25365795852886</v>
      </c>
      <c r="N112" s="36" t="n">
        <v>1.32381570360678</v>
      </c>
      <c r="O112" s="36" t="n">
        <f aca="false">SQRT(M112^2+N112^2)</f>
        <v>2.61370660387818</v>
      </c>
      <c r="P112" s="47" t="n">
        <f aca="false">IF(J112="","",MAX(0,J112-1.96*O112/100))</f>
        <v>0.677556708301093</v>
      </c>
      <c r="Q112" s="47" t="n">
        <f aca="false">IF(J112="","",MIN(1,J112+1.96*O112/100))</f>
        <v>0.780014007173117</v>
      </c>
      <c r="R112" s="32" t="str">
        <f aca="false">IF(L112="","",IF(ABS(L112)&lt;=O112,"Yes","No"))</f>
        <v>Yes</v>
      </c>
      <c r="S112" s="32" t="str">
        <f aca="false">IF(L112="","",IF(ABS(L112)&lt;=1.96*O112,"Yes","No"))</f>
        <v>Yes</v>
      </c>
      <c r="T112" s="66" t="n">
        <f aca="false">IF(D112="","",ROUND(SQRT(((D112+G112)*O112/100)^2+(J112*(D112+G112)*0.06778)^2),0))</f>
        <v>34</v>
      </c>
      <c r="U112" s="32"/>
    </row>
    <row r="113" customFormat="false" ht="15" hidden="false" customHeight="false" outlineLevel="0" collapsed="false">
      <c r="A113" s="32" t="s">
        <v>256</v>
      </c>
      <c r="B113" s="32" t="s">
        <v>319</v>
      </c>
      <c r="C113" s="32" t="s">
        <v>321</v>
      </c>
      <c r="D113" s="66" t="n">
        <v>315</v>
      </c>
      <c r="E113" s="66" t="n">
        <v>324</v>
      </c>
      <c r="F113" s="75" t="n">
        <f aca="false">IF(E113="","",D113-E113)</f>
        <v>-9</v>
      </c>
      <c r="G113" s="66" t="n">
        <v>140</v>
      </c>
      <c r="H113" s="66" t="n">
        <v>138</v>
      </c>
      <c r="I113" s="75" t="n">
        <f aca="false">IF(H113="","",G113-H113)</f>
        <v>2</v>
      </c>
      <c r="J113" s="47" t="n">
        <f aca="false">IF(OR(D113="",D113+G113=0),"",D113/(D113+G113))</f>
        <v>0.692307692307692</v>
      </c>
      <c r="K113" s="47" t="n">
        <f aca="false">IF(E113="","",E113/(E113+H113))</f>
        <v>0.701298701298701</v>
      </c>
      <c r="L113" s="76" t="n">
        <f aca="false">IF(OR(K113="",J113=""),"",(J113-K113)*100)</f>
        <v>-0.899100899100902</v>
      </c>
      <c r="M113" s="36" t="n">
        <v>3.35765895837102</v>
      </c>
      <c r="N113" s="36" t="n">
        <v>1.32381570360678</v>
      </c>
      <c r="O113" s="36" t="n">
        <f aca="false">SQRT(M113^2+N113^2)</f>
        <v>3.60920513379956</v>
      </c>
      <c r="P113" s="47" t="n">
        <f aca="false">IF(J113="","",MAX(0,J113-1.96*O113/100))</f>
        <v>0.621567271685221</v>
      </c>
      <c r="Q113" s="47" t="n">
        <f aca="false">IF(J113="","",MIN(1,J113+1.96*O113/100))</f>
        <v>0.763048112930164</v>
      </c>
      <c r="R113" s="32" t="str">
        <f aca="false">IF(L113="","",IF(ABS(L113)&lt;=O113,"Yes","No"))</f>
        <v>Yes</v>
      </c>
      <c r="S113" s="32" t="str">
        <f aca="false">IF(L113="","",IF(ABS(L113)&lt;=1.96*O113,"Yes","No"))</f>
        <v>Yes</v>
      </c>
      <c r="T113" s="66" t="n">
        <f aca="false">IF(D113="","",ROUND(SQRT(((D113+G113)*O113/100)^2+(J113*(D113+G113)*0.08223)^2),0))</f>
        <v>31</v>
      </c>
      <c r="U113" s="32"/>
    </row>
    <row r="114" customFormat="false" ht="15" hidden="false" customHeight="false" outlineLevel="0" collapsed="false">
      <c r="A114" s="32" t="s">
        <v>256</v>
      </c>
      <c r="B114" s="32" t="s">
        <v>319</v>
      </c>
      <c r="C114" s="32" t="s">
        <v>322</v>
      </c>
      <c r="D114" s="66" t="n">
        <v>345</v>
      </c>
      <c r="E114" s="66" t="n">
        <v>366</v>
      </c>
      <c r="F114" s="75" t="n">
        <f aca="false">IF(E114="","",D114-E114)</f>
        <v>-21</v>
      </c>
      <c r="G114" s="66" t="n">
        <v>130</v>
      </c>
      <c r="H114" s="66" t="n">
        <v>124</v>
      </c>
      <c r="I114" s="75" t="n">
        <f aca="false">IF(H114="","",G114-H114)</f>
        <v>6</v>
      </c>
      <c r="J114" s="47" t="n">
        <f aca="false">IF(OR(D114="",D114+G114=0),"",D114/(D114+G114))</f>
        <v>0.726315789473684</v>
      </c>
      <c r="K114" s="47" t="n">
        <f aca="false">IF(E114="","",E114/(E114+H114))</f>
        <v>0.746938775510204</v>
      </c>
      <c r="L114" s="76" t="n">
        <f aca="false">IF(OR(K114="",J114=""),"",(J114-K114)*100)</f>
        <v>-2.06229860365198</v>
      </c>
      <c r="M114" s="36" t="n">
        <v>3.35765895837102</v>
      </c>
      <c r="N114" s="36" t="n">
        <v>1.32381570360678</v>
      </c>
      <c r="O114" s="36" t="n">
        <f aca="false">SQRT(M114^2+N114^2)</f>
        <v>3.60920513379956</v>
      </c>
      <c r="P114" s="47" t="n">
        <f aca="false">IF(J114="","",MAX(0,J114-1.96*O114/100))</f>
        <v>0.655575368851213</v>
      </c>
      <c r="Q114" s="47" t="n">
        <f aca="false">IF(J114="","",MIN(1,J114+1.96*O114/100))</f>
        <v>0.797056210096156</v>
      </c>
      <c r="R114" s="32" t="str">
        <f aca="false">IF(L114="","",IF(ABS(L114)&lt;=O114,"Yes","No"))</f>
        <v>Yes</v>
      </c>
      <c r="S114" s="32" t="str">
        <f aca="false">IF(L114="","",IF(ABS(L114)&lt;=1.96*O114,"Yes","No"))</f>
        <v>Yes</v>
      </c>
      <c r="T114" s="66" t="n">
        <f aca="false">IF(D114="","",ROUND(SQRT(((D114+G114)*O114/100)^2+(J114*(D114+G114)*0.08223)^2),0))</f>
        <v>33</v>
      </c>
      <c r="U114" s="32"/>
    </row>
    <row r="115" customFormat="false" ht="15" hidden="false" customHeight="false" outlineLevel="0" collapsed="false">
      <c r="A115" s="32" t="s">
        <v>256</v>
      </c>
      <c r="B115" s="32" t="s">
        <v>319</v>
      </c>
      <c r="C115" s="32" t="s">
        <v>323</v>
      </c>
      <c r="D115" s="66" t="n">
        <v>368</v>
      </c>
      <c r="E115" s="66" t="n">
        <v>415</v>
      </c>
      <c r="F115" s="75" t="n">
        <f aca="false">IF(E115="","",D115-E115)</f>
        <v>-47</v>
      </c>
      <c r="G115" s="66" t="n">
        <v>162</v>
      </c>
      <c r="H115" s="66" t="n">
        <v>166</v>
      </c>
      <c r="I115" s="75" t="n">
        <f aca="false">IF(H115="","",G115-H115)</f>
        <v>-4</v>
      </c>
      <c r="J115" s="47" t="n">
        <f aca="false">IF(OR(D115="",D115+G115=0),"",D115/(D115+G115))</f>
        <v>0.694339622641509</v>
      </c>
      <c r="K115" s="47" t="n">
        <f aca="false">IF(E115="","",E115/(E115+H115))</f>
        <v>0.714285714285714</v>
      </c>
      <c r="L115" s="76" t="n">
        <f aca="false">IF(OR(K115="",J115=""),"",(J115-K115)*100)</f>
        <v>-1.99460916442049</v>
      </c>
      <c r="M115" s="36" t="n">
        <v>2.25365795852886</v>
      </c>
      <c r="N115" s="36" t="n">
        <v>1.32381570360678</v>
      </c>
      <c r="O115" s="36" t="n">
        <f aca="false">SQRT(M115^2+N115^2)</f>
        <v>2.61370660387818</v>
      </c>
      <c r="P115" s="47" t="n">
        <f aca="false">IF(J115="","",MAX(0,J115-1.96*O115/100))</f>
        <v>0.643110973205497</v>
      </c>
      <c r="Q115" s="47" t="n">
        <f aca="false">IF(J115="","",MIN(1,J115+1.96*O115/100))</f>
        <v>0.745568272077522</v>
      </c>
      <c r="R115" s="32" t="str">
        <f aca="false">IF(L115="","",IF(ABS(L115)&lt;=O115,"Yes","No"))</f>
        <v>Yes</v>
      </c>
      <c r="S115" s="32" t="str">
        <f aca="false">IF(L115="","",IF(ABS(L115)&lt;=1.96*O115,"Yes","No"))</f>
        <v>Yes</v>
      </c>
      <c r="T115" s="66" t="n">
        <f aca="false">IF(D115="","",ROUND(SQRT(((D115+G115)*O115/100)^2+(J115*(D115+G115)*0.06778)^2),0))</f>
        <v>29</v>
      </c>
      <c r="U115" s="32"/>
    </row>
    <row r="116" customFormat="false" ht="15" hidden="false" customHeight="false" outlineLevel="0" collapsed="false">
      <c r="A116" s="32" t="s">
        <v>256</v>
      </c>
      <c r="B116" s="32" t="s">
        <v>319</v>
      </c>
      <c r="C116" s="32" t="s">
        <v>324</v>
      </c>
      <c r="D116" s="66" t="n">
        <v>558</v>
      </c>
      <c r="E116" s="66" t="n">
        <v>571</v>
      </c>
      <c r="F116" s="75" t="n">
        <f aca="false">IF(E116="","",D116-E116)</f>
        <v>-13</v>
      </c>
      <c r="G116" s="66" t="n">
        <v>278</v>
      </c>
      <c r="H116" s="66" t="n">
        <v>293</v>
      </c>
      <c r="I116" s="75" t="n">
        <f aca="false">IF(H116="","",G116-H116)</f>
        <v>-15</v>
      </c>
      <c r="J116" s="47" t="n">
        <f aca="false">IF(OR(D116="",D116+G116=0),"",D116/(D116+G116))</f>
        <v>0.667464114832536</v>
      </c>
      <c r="K116" s="47" t="n">
        <f aca="false">IF(E116="","",E116/(E116+H116))</f>
        <v>0.66087962962963</v>
      </c>
      <c r="L116" s="76" t="n">
        <f aca="false">IF(OR(K116="",J116=""),"",(J116-K116)*100)</f>
        <v>0.658448520290622</v>
      </c>
      <c r="M116" s="36" t="n">
        <v>1.74372460562593</v>
      </c>
      <c r="N116" s="36" t="n">
        <v>1.32381570360678</v>
      </c>
      <c r="O116" s="36" t="n">
        <f aca="false">SQRT(M116^2+N116^2)</f>
        <v>2.18930662936493</v>
      </c>
      <c r="P116" s="47" t="n">
        <f aca="false">IF(J116="","",MAX(0,J116-1.96*O116/100))</f>
        <v>0.624553704896983</v>
      </c>
      <c r="Q116" s="47" t="n">
        <f aca="false">IF(J116="","",MIN(1,J116+1.96*O116/100))</f>
        <v>0.710374524768089</v>
      </c>
      <c r="R116" s="32" t="str">
        <f aca="false">IF(L116="","",IF(ABS(L116)&lt;=O116,"Yes","No"))</f>
        <v>Yes</v>
      </c>
      <c r="S116" s="32" t="str">
        <f aca="false">IF(L116="","",IF(ABS(L116)&lt;=1.96*O116,"Yes","No"))</f>
        <v>Yes</v>
      </c>
      <c r="T116" s="66" t="n">
        <f aca="false">IF(D116="","",ROUND(SQRT(((D116+G116)*O116/100)^2+(J116*(D116+G116)*0.05273)^2),0))</f>
        <v>35</v>
      </c>
      <c r="U116" s="32"/>
    </row>
    <row r="117" customFormat="false" ht="15" hidden="false" customHeight="false" outlineLevel="0" collapsed="false">
      <c r="A117" s="32" t="s">
        <v>256</v>
      </c>
      <c r="B117" s="32" t="s">
        <v>319</v>
      </c>
      <c r="C117" s="32" t="s">
        <v>325</v>
      </c>
      <c r="D117" s="66" t="n">
        <v>380</v>
      </c>
      <c r="E117" s="66" t="n">
        <v>400</v>
      </c>
      <c r="F117" s="75" t="n">
        <f aca="false">IF(E117="","",D117-E117)</f>
        <v>-20</v>
      </c>
      <c r="G117" s="66" t="n">
        <v>210</v>
      </c>
      <c r="H117" s="66" t="n">
        <v>220</v>
      </c>
      <c r="I117" s="75" t="n">
        <f aca="false">IF(H117="","",G117-H117)</f>
        <v>-10</v>
      </c>
      <c r="J117" s="47" t="n">
        <f aca="false">IF(OR(D117="",D117+G117=0),"",D117/(D117+G117))</f>
        <v>0.644067796610169</v>
      </c>
      <c r="K117" s="47" t="n">
        <f aca="false">IF(E117="","",E117/(E117+H117))</f>
        <v>0.645161290322581</v>
      </c>
      <c r="L117" s="76" t="n">
        <f aca="false">IF(OR(K117="",J117=""),"",(J117-K117)*100)</f>
        <v>-0.109349371241119</v>
      </c>
      <c r="M117" s="36" t="n">
        <v>2.25365795852886</v>
      </c>
      <c r="N117" s="36" t="n">
        <v>1.32381570360678</v>
      </c>
      <c r="O117" s="36" t="n">
        <f aca="false">SQRT(M117^2+N117^2)</f>
        <v>2.61370660387818</v>
      </c>
      <c r="P117" s="47" t="n">
        <f aca="false">IF(J117="","",MAX(0,J117-1.96*O117/100))</f>
        <v>0.592839147174157</v>
      </c>
      <c r="Q117" s="47" t="n">
        <f aca="false">IF(J117="","",MIN(1,J117+1.96*O117/100))</f>
        <v>0.695296446046182</v>
      </c>
      <c r="R117" s="32" t="str">
        <f aca="false">IF(L117="","",IF(ABS(L117)&lt;=O117,"Yes","No"))</f>
        <v>Yes</v>
      </c>
      <c r="S117" s="32" t="str">
        <f aca="false">IF(L117="","",IF(ABS(L117)&lt;=1.96*O117,"Yes","No"))</f>
        <v>Yes</v>
      </c>
      <c r="T117" s="66" t="n">
        <f aca="false">IF(D117="","",ROUND(SQRT(((D117+G117)*O117/100)^2+(J117*(D117+G117)*0.06778)^2),0))</f>
        <v>30</v>
      </c>
      <c r="U117" s="32"/>
    </row>
    <row r="118" customFormat="false" ht="15" hidden="false" customHeight="false" outlineLevel="0" collapsed="false">
      <c r="A118" s="32" t="s">
        <v>256</v>
      </c>
      <c r="B118" s="32" t="s">
        <v>319</v>
      </c>
      <c r="C118" s="32" t="s">
        <v>326</v>
      </c>
      <c r="D118" s="66" t="n">
        <v>427</v>
      </c>
      <c r="E118" s="66" t="n">
        <v>465</v>
      </c>
      <c r="F118" s="75" t="n">
        <f aca="false">IF(E118="","",D118-E118)</f>
        <v>-38</v>
      </c>
      <c r="G118" s="66" t="n">
        <v>298</v>
      </c>
      <c r="H118" s="66" t="n">
        <v>283</v>
      </c>
      <c r="I118" s="75" t="n">
        <f aca="false">IF(H118="","",G118-H118)</f>
        <v>15</v>
      </c>
      <c r="J118" s="47" t="n">
        <f aca="false">IF(OR(D118="",D118+G118=0),"",D118/(D118+G118))</f>
        <v>0.588965517241379</v>
      </c>
      <c r="K118" s="47" t="n">
        <f aca="false">IF(E118="","",E118/(E118+H118))</f>
        <v>0.621657754010695</v>
      </c>
      <c r="L118" s="76" t="n">
        <f aca="false">IF(OR(K118="",J118=""),"",(J118-K118)*100)</f>
        <v>-3.26922367693159</v>
      </c>
      <c r="M118" s="36" t="n">
        <v>2.25365795852886</v>
      </c>
      <c r="N118" s="36" t="n">
        <v>1.32381570360678</v>
      </c>
      <c r="O118" s="36" t="n">
        <f aca="false">SQRT(M118^2+N118^2)</f>
        <v>2.61370660387818</v>
      </c>
      <c r="P118" s="47" t="n">
        <f aca="false">IF(J118="","",MAX(0,J118-1.96*O118/100))</f>
        <v>0.537736867805367</v>
      </c>
      <c r="Q118" s="47" t="n">
        <f aca="false">IF(J118="","",MIN(1,J118+1.96*O118/100))</f>
        <v>0.640194166677392</v>
      </c>
      <c r="R118" s="32" t="str">
        <f aca="false">IF(L118="","",IF(ABS(L118)&lt;=O118,"Yes","No"))</f>
        <v>No</v>
      </c>
      <c r="S118" s="32" t="str">
        <f aca="false">IF(L118="","",IF(ABS(L118)&lt;=1.96*O118,"Yes","No"))</f>
        <v>Yes</v>
      </c>
      <c r="T118" s="66" t="n">
        <f aca="false">IF(D118="","",ROUND(SQRT(((D118+G118)*O118/100)^2+(J118*(D118+G118)*0.06778)^2),0))</f>
        <v>35</v>
      </c>
      <c r="U118" s="32"/>
    </row>
    <row r="119" customFormat="false" ht="15" hidden="false" customHeight="false" outlineLevel="0" collapsed="false">
      <c r="A119" s="32" t="s">
        <v>256</v>
      </c>
      <c r="B119" s="32" t="s">
        <v>319</v>
      </c>
      <c r="C119" s="32" t="s">
        <v>327</v>
      </c>
      <c r="D119" s="66" t="n">
        <v>501</v>
      </c>
      <c r="E119" s="66" t="n">
        <v>583</v>
      </c>
      <c r="F119" s="75" t="n">
        <f aca="false">IF(E119="","",D119-E119)</f>
        <v>-82</v>
      </c>
      <c r="G119" s="66" t="n">
        <v>342</v>
      </c>
      <c r="H119" s="66" t="n">
        <v>335</v>
      </c>
      <c r="I119" s="75" t="n">
        <f aca="false">IF(H119="","",G119-H119)</f>
        <v>7</v>
      </c>
      <c r="J119" s="47" t="n">
        <f aca="false">IF(OR(D119="",D119+G119=0),"",D119/(D119+G119))</f>
        <v>0.594306049822064</v>
      </c>
      <c r="K119" s="47" t="n">
        <f aca="false">IF(E119="","",E119/(E119+H119))</f>
        <v>0.635076252723312</v>
      </c>
      <c r="L119" s="76" t="n">
        <f aca="false">IF(OR(K119="",J119=""),"",(J119-K119)*100)</f>
        <v>-4.07702029012476</v>
      </c>
      <c r="M119" s="36" t="n">
        <v>1.74372460562593</v>
      </c>
      <c r="N119" s="36" t="n">
        <v>1.32381570360678</v>
      </c>
      <c r="O119" s="36" t="n">
        <f aca="false">SQRT(M119^2+N119^2)</f>
        <v>2.18930662936493</v>
      </c>
      <c r="P119" s="47" t="n">
        <f aca="false">IF(J119="","",MAX(0,J119-1.96*O119/100))</f>
        <v>0.551395639886511</v>
      </c>
      <c r="Q119" s="47" t="n">
        <f aca="false">IF(J119="","",MIN(1,J119+1.96*O119/100))</f>
        <v>0.637216459757617</v>
      </c>
      <c r="R119" s="32" t="str">
        <f aca="false">IF(L119="","",IF(ABS(L119)&lt;=O119,"Yes","No"))</f>
        <v>No</v>
      </c>
      <c r="S119" s="32" t="str">
        <f aca="false">IF(L119="","",IF(ABS(L119)&lt;=1.96*O119,"Yes","No"))</f>
        <v>Yes</v>
      </c>
      <c r="T119" s="66" t="n">
        <f aca="false">IF(D119="","",ROUND(SQRT(((D119+G119)*O119/100)^2+(J119*(D119+G119)*0.05273)^2),0))</f>
        <v>32</v>
      </c>
      <c r="U119" s="32"/>
    </row>
    <row r="120" customFormat="false" ht="15" hidden="false" customHeight="false" outlineLevel="0" collapsed="false">
      <c r="A120" s="32" t="s">
        <v>256</v>
      </c>
      <c r="B120" s="32" t="s">
        <v>319</v>
      </c>
      <c r="C120" s="32" t="s">
        <v>328</v>
      </c>
      <c r="D120" s="66" t="n">
        <v>420</v>
      </c>
      <c r="E120" s="66" t="n">
        <v>415</v>
      </c>
      <c r="F120" s="75" t="n">
        <f aca="false">IF(E120="","",D120-E120)</f>
        <v>5</v>
      </c>
      <c r="G120" s="66" t="n">
        <v>226</v>
      </c>
      <c r="H120" s="66" t="n">
        <v>238</v>
      </c>
      <c r="I120" s="75" t="n">
        <f aca="false">IF(H120="","",G120-H120)</f>
        <v>-12</v>
      </c>
      <c r="J120" s="47" t="n">
        <f aca="false">IF(OR(D120="",D120+G120=0),"",D120/(D120+G120))</f>
        <v>0.65015479876161</v>
      </c>
      <c r="K120" s="47" t="n">
        <f aca="false">IF(E120="","",E120/(E120+H120))</f>
        <v>0.635528330781011</v>
      </c>
      <c r="L120" s="76" t="n">
        <f aca="false">IF(OR(K120="",J120=""),"",(J120-K120)*100)</f>
        <v>1.46264679805992</v>
      </c>
      <c r="M120" s="36" t="n">
        <v>2.25365795852886</v>
      </c>
      <c r="N120" s="36" t="n">
        <v>1.32381570360678</v>
      </c>
      <c r="O120" s="36" t="n">
        <f aca="false">SQRT(M120^2+N120^2)</f>
        <v>2.61370660387818</v>
      </c>
      <c r="P120" s="47" t="n">
        <f aca="false">IF(J120="","",MAX(0,J120-1.96*O120/100))</f>
        <v>0.598926149325598</v>
      </c>
      <c r="Q120" s="47" t="n">
        <f aca="false">IF(J120="","",MIN(1,J120+1.96*O120/100))</f>
        <v>0.701383448197622</v>
      </c>
      <c r="R120" s="32" t="str">
        <f aca="false">IF(L120="","",IF(ABS(L120)&lt;=O120,"Yes","No"))</f>
        <v>Yes</v>
      </c>
      <c r="S120" s="32" t="str">
        <f aca="false">IF(L120="","",IF(ABS(L120)&lt;=1.96*O120,"Yes","No"))</f>
        <v>Yes</v>
      </c>
      <c r="T120" s="66" t="n">
        <f aca="false">IF(D120="","",ROUND(SQRT(((D120+G120)*O120/100)^2+(J120*(D120+G120)*0.06778)^2),0))</f>
        <v>33</v>
      </c>
      <c r="U120" s="32"/>
    </row>
    <row r="121" customFormat="false" ht="15" hidden="false" customHeight="false" outlineLevel="0" collapsed="false">
      <c r="A121" s="32" t="s">
        <v>256</v>
      </c>
      <c r="B121" s="32" t="s">
        <v>319</v>
      </c>
      <c r="C121" s="32" t="s">
        <v>329</v>
      </c>
      <c r="D121" s="66" t="n">
        <v>300</v>
      </c>
      <c r="E121" s="66" t="n">
        <v>332</v>
      </c>
      <c r="F121" s="75" t="n">
        <f aca="false">IF(E121="","",D121-E121)</f>
        <v>-32</v>
      </c>
      <c r="G121" s="66" t="n">
        <v>223</v>
      </c>
      <c r="H121" s="66" t="n">
        <v>255</v>
      </c>
      <c r="I121" s="75" t="n">
        <f aca="false">IF(H121="","",G121-H121)</f>
        <v>-32</v>
      </c>
      <c r="J121" s="47" t="n">
        <f aca="false">IF(OR(D121="",D121+G121=0),"",D121/(D121+G121))</f>
        <v>0.573613766730402</v>
      </c>
      <c r="K121" s="47" t="n">
        <f aca="false">IF(E121="","",E121/(E121+H121))</f>
        <v>0.565587734241908</v>
      </c>
      <c r="L121" s="76" t="n">
        <f aca="false">IF(OR(K121="",J121=""),"",(J121-K121)*100)</f>
        <v>0.802603248849354</v>
      </c>
      <c r="M121" s="36" t="n">
        <v>2.25365795852886</v>
      </c>
      <c r="N121" s="36" t="n">
        <v>1.32381570360678</v>
      </c>
      <c r="O121" s="36" t="n">
        <f aca="false">SQRT(M121^2+N121^2)</f>
        <v>2.61370660387818</v>
      </c>
      <c r="P121" s="47" t="n">
        <f aca="false">IF(J121="","",MAX(0,J121-1.96*O121/100))</f>
        <v>0.522385117294389</v>
      </c>
      <c r="Q121" s="47" t="n">
        <f aca="false">IF(J121="","",MIN(1,J121+1.96*O121/100))</f>
        <v>0.624842416166414</v>
      </c>
      <c r="R121" s="32" t="str">
        <f aca="false">IF(L121="","",IF(ABS(L121)&lt;=O121,"Yes","No"))</f>
        <v>Yes</v>
      </c>
      <c r="S121" s="32" t="str">
        <f aca="false">IF(L121="","",IF(ABS(L121)&lt;=1.96*O121,"Yes","No"))</f>
        <v>Yes</v>
      </c>
      <c r="T121" s="66" t="n">
        <f aca="false">IF(D121="","",ROUND(SQRT(((D121+G121)*O121/100)^2+(J121*(D121+G121)*0.06778)^2),0))</f>
        <v>25</v>
      </c>
      <c r="U121" s="32"/>
    </row>
    <row r="122" customFormat="false" ht="15" hidden="false" customHeight="false" outlineLevel="0" collapsed="false">
      <c r="A122" s="32" t="s">
        <v>256</v>
      </c>
      <c r="B122" s="32" t="s">
        <v>319</v>
      </c>
      <c r="C122" s="32" t="s">
        <v>330</v>
      </c>
      <c r="D122" s="66" t="n">
        <v>410</v>
      </c>
      <c r="E122" s="66" t="n">
        <v>418</v>
      </c>
      <c r="F122" s="75" t="n">
        <f aca="false">IF(E122="","",D122-E122)</f>
        <v>-8</v>
      </c>
      <c r="G122" s="66" t="n">
        <v>220</v>
      </c>
      <c r="H122" s="66" t="n">
        <v>222</v>
      </c>
      <c r="I122" s="75" t="n">
        <f aca="false">IF(H122="","",G122-H122)</f>
        <v>-2</v>
      </c>
      <c r="J122" s="47" t="n">
        <f aca="false">IF(OR(D122="",D122+G122=0),"",D122/(D122+G122))</f>
        <v>0.650793650793651</v>
      </c>
      <c r="K122" s="47" t="n">
        <f aca="false">IF(E122="","",E122/(E122+H122))</f>
        <v>0.653125</v>
      </c>
      <c r="L122" s="76" t="n">
        <f aca="false">IF(OR(K122="",J122=""),"",(J122-K122)*100)</f>
        <v>-0.233134920634914</v>
      </c>
      <c r="M122" s="36" t="n">
        <v>2.25365795852886</v>
      </c>
      <c r="N122" s="36" t="n">
        <v>1.32381570360678</v>
      </c>
      <c r="O122" s="36" t="n">
        <f aca="false">SQRT(M122^2+N122^2)</f>
        <v>2.61370660387818</v>
      </c>
      <c r="P122" s="47" t="n">
        <f aca="false">IF(J122="","",MAX(0,J122-1.96*O122/100))</f>
        <v>0.599565001357639</v>
      </c>
      <c r="Q122" s="47" t="n">
        <f aca="false">IF(J122="","",MIN(1,J122+1.96*O122/100))</f>
        <v>0.702022300229663</v>
      </c>
      <c r="R122" s="32" t="str">
        <f aca="false">IF(L122="","",IF(ABS(L122)&lt;=O122,"Yes","No"))</f>
        <v>Yes</v>
      </c>
      <c r="S122" s="32" t="str">
        <f aca="false">IF(L122="","",IF(ABS(L122)&lt;=1.96*O122,"Yes","No"))</f>
        <v>Yes</v>
      </c>
      <c r="T122" s="66" t="n">
        <f aca="false">IF(D122="","",ROUND(SQRT(((D122+G122)*O122/100)^2+(J122*(D122+G122)*0.06778)^2),0))</f>
        <v>32</v>
      </c>
      <c r="U122" s="32"/>
    </row>
    <row r="123" customFormat="false" ht="15" hidden="false" customHeight="false" outlineLevel="0" collapsed="false">
      <c r="A123" s="32" t="s">
        <v>256</v>
      </c>
      <c r="B123" s="32" t="s">
        <v>319</v>
      </c>
      <c r="C123" s="32" t="s">
        <v>331</v>
      </c>
      <c r="D123" s="66" t="n">
        <v>388</v>
      </c>
      <c r="E123" s="66" t="n">
        <v>425</v>
      </c>
      <c r="F123" s="75" t="n">
        <f aca="false">IF(E123="","",D123-E123)</f>
        <v>-37</v>
      </c>
      <c r="G123" s="66" t="n">
        <v>268</v>
      </c>
      <c r="H123" s="66" t="n">
        <v>271</v>
      </c>
      <c r="I123" s="75" t="n">
        <f aca="false">IF(H123="","",G123-H123)</f>
        <v>-3</v>
      </c>
      <c r="J123" s="47" t="n">
        <f aca="false">IF(OR(D123="",D123+G123=0),"",D123/(D123+G123))</f>
        <v>0.591463414634146</v>
      </c>
      <c r="K123" s="47" t="n">
        <f aca="false">IF(E123="","",E123/(E123+H123))</f>
        <v>0.610632183908046</v>
      </c>
      <c r="L123" s="76" t="n">
        <f aca="false">IF(OR(K123="",J123=""),"",(J123-K123)*100)</f>
        <v>-1.91687692738997</v>
      </c>
      <c r="M123" s="36" t="n">
        <v>2.25365795852886</v>
      </c>
      <c r="N123" s="36" t="n">
        <v>1.32381570360678</v>
      </c>
      <c r="O123" s="36" t="n">
        <f aca="false">SQRT(M123^2+N123^2)</f>
        <v>2.61370660387818</v>
      </c>
      <c r="P123" s="47" t="n">
        <f aca="false">IF(J123="","",MAX(0,J123-1.96*O123/100))</f>
        <v>0.540234765198134</v>
      </c>
      <c r="Q123" s="47" t="n">
        <f aca="false">IF(J123="","",MIN(1,J123+1.96*O123/100))</f>
        <v>0.642692064070159</v>
      </c>
      <c r="R123" s="32" t="str">
        <f aca="false">IF(L123="","",IF(ABS(L123)&lt;=O123,"Yes","No"))</f>
        <v>Yes</v>
      </c>
      <c r="S123" s="32" t="str">
        <f aca="false">IF(L123="","",IF(ABS(L123)&lt;=1.96*O123,"Yes","No"))</f>
        <v>Yes</v>
      </c>
      <c r="T123" s="66" t="n">
        <f aca="false">IF(D123="","",ROUND(SQRT(((D123+G123)*O123/100)^2+(J123*(D123+G123)*0.06778)^2),0))</f>
        <v>31</v>
      </c>
      <c r="U123" s="32"/>
    </row>
    <row r="124" customFormat="false" ht="15" hidden="false" customHeight="false" outlineLevel="0" collapsed="false">
      <c r="A124" s="32" t="s">
        <v>256</v>
      </c>
      <c r="B124" s="32" t="s">
        <v>332</v>
      </c>
      <c r="C124" s="32" t="s">
        <v>333</v>
      </c>
      <c r="D124" s="66" t="n">
        <v>375</v>
      </c>
      <c r="E124" s="66" t="n">
        <v>392</v>
      </c>
      <c r="F124" s="75" t="n">
        <f aca="false">IF(E124="","",D124-E124)</f>
        <v>-17</v>
      </c>
      <c r="G124" s="66" t="n">
        <v>255</v>
      </c>
      <c r="H124" s="66" t="n">
        <v>281</v>
      </c>
      <c r="I124" s="75" t="n">
        <f aca="false">IF(H124="","",G124-H124)</f>
        <v>-26</v>
      </c>
      <c r="J124" s="47" t="n">
        <f aca="false">IF(OR(D124="",D124+G124=0),"",D124/(D124+G124))</f>
        <v>0.595238095238095</v>
      </c>
      <c r="K124" s="47" t="n">
        <f aca="false">IF(E124="","",E124/(E124+H124))</f>
        <v>0.582466567607727</v>
      </c>
      <c r="L124" s="76" t="n">
        <f aca="false">IF(OR(K124="",J124=""),"",(J124-K124)*100)</f>
        <v>1.27715276303686</v>
      </c>
      <c r="M124" s="36" t="n">
        <v>2.25365795852886</v>
      </c>
      <c r="N124" s="36" t="n">
        <v>1.32381570360678</v>
      </c>
      <c r="O124" s="36" t="n">
        <f aca="false">SQRT(M124^2+N124^2)</f>
        <v>2.61370660387818</v>
      </c>
      <c r="P124" s="47" t="n">
        <f aca="false">IF(J124="","",MAX(0,J124-1.96*O124/100))</f>
        <v>0.544009445802083</v>
      </c>
      <c r="Q124" s="47" t="n">
        <f aca="false">IF(J124="","",MIN(1,J124+1.96*O124/100))</f>
        <v>0.646466744674108</v>
      </c>
      <c r="R124" s="32" t="str">
        <f aca="false">IF(L124="","",IF(ABS(L124)&lt;=O124,"Yes","No"))</f>
        <v>Yes</v>
      </c>
      <c r="S124" s="32" t="str">
        <f aca="false">IF(L124="","",IF(ABS(L124)&lt;=1.96*O124,"Yes","No"))</f>
        <v>Yes</v>
      </c>
      <c r="T124" s="66" t="n">
        <f aca="false">IF(D124="","",ROUND(SQRT(((D124+G124)*O124/100)^2+(J124*(D124+G124)*0.06778)^2),0))</f>
        <v>30</v>
      </c>
      <c r="U124" s="32"/>
    </row>
    <row r="125" customFormat="false" ht="15" hidden="false" customHeight="false" outlineLevel="0" collapsed="false">
      <c r="A125" s="32" t="s">
        <v>256</v>
      </c>
      <c r="B125" s="32" t="s">
        <v>332</v>
      </c>
      <c r="C125" s="32" t="s">
        <v>334</v>
      </c>
      <c r="D125" s="66" t="n">
        <v>336</v>
      </c>
      <c r="E125" s="66" t="n">
        <v>334</v>
      </c>
      <c r="F125" s="75" t="n">
        <f aca="false">IF(E125="","",D125-E125)</f>
        <v>2</v>
      </c>
      <c r="G125" s="66" t="n">
        <v>343</v>
      </c>
      <c r="H125" s="66" t="n">
        <v>333</v>
      </c>
      <c r="I125" s="75" t="n">
        <f aca="false">IF(H125="","",G125-H125)</f>
        <v>10</v>
      </c>
      <c r="J125" s="47" t="n">
        <f aca="false">IF(OR(D125="",D125+G125=0),"",D125/(D125+G125))</f>
        <v>0.494845360824742</v>
      </c>
      <c r="K125" s="47" t="n">
        <f aca="false">IF(E125="","",E125/(E125+H125))</f>
        <v>0.500749625187406</v>
      </c>
      <c r="L125" s="76" t="n">
        <f aca="false">IF(OR(K125="",J125=""),"",(J125-K125)*100)</f>
        <v>-0.5904264362664</v>
      </c>
      <c r="M125" s="36" t="n">
        <v>2.25365795852886</v>
      </c>
      <c r="N125" s="36" t="n">
        <v>1.32381570360678</v>
      </c>
      <c r="O125" s="36" t="n">
        <f aca="false">SQRT(M125^2+N125^2)</f>
        <v>2.61370660387818</v>
      </c>
      <c r="P125" s="47" t="n">
        <f aca="false">IF(J125="","",MAX(0,J125-1.96*O125/100))</f>
        <v>0.44361671138873</v>
      </c>
      <c r="Q125" s="47" t="n">
        <f aca="false">IF(J125="","",MIN(1,J125+1.96*O125/100))</f>
        <v>0.546074010260755</v>
      </c>
      <c r="R125" s="32" t="str">
        <f aca="false">IF(L125="","",IF(ABS(L125)&lt;=O125,"Yes","No"))</f>
        <v>Yes</v>
      </c>
      <c r="S125" s="32" t="str">
        <f aca="false">IF(L125="","",IF(ABS(L125)&lt;=1.96*O125,"Yes","No"))</f>
        <v>Yes</v>
      </c>
      <c r="T125" s="66" t="n">
        <f aca="false">IF(D125="","",ROUND(SQRT(((D125+G125)*O125/100)^2+(J125*(D125+G125)*0.06778)^2),0))</f>
        <v>29</v>
      </c>
      <c r="U125" s="32"/>
    </row>
    <row r="126" customFormat="false" ht="15" hidden="false" customHeight="false" outlineLevel="0" collapsed="false">
      <c r="A126" s="32" t="s">
        <v>256</v>
      </c>
      <c r="B126" s="32" t="s">
        <v>332</v>
      </c>
      <c r="C126" s="32" t="s">
        <v>335</v>
      </c>
      <c r="D126" s="66" t="n">
        <v>393</v>
      </c>
      <c r="E126" s="66" t="n">
        <v>409</v>
      </c>
      <c r="F126" s="75" t="n">
        <f aca="false">IF(E126="","",D126-E126)</f>
        <v>-16</v>
      </c>
      <c r="G126" s="66" t="n">
        <v>341</v>
      </c>
      <c r="H126" s="66" t="n">
        <v>361</v>
      </c>
      <c r="I126" s="75" t="n">
        <f aca="false">IF(H126="","",G126-H126)</f>
        <v>-20</v>
      </c>
      <c r="J126" s="47" t="n">
        <f aca="false">IF(OR(D126="",D126+G126=0),"",D126/(D126+G126))</f>
        <v>0.535422343324251</v>
      </c>
      <c r="K126" s="47" t="n">
        <f aca="false">IF(E126="","",E126/(E126+H126))</f>
        <v>0.531168831168831</v>
      </c>
      <c r="L126" s="76" t="n">
        <f aca="false">IF(OR(K126="",J126=""),"",(J126-K126)*100)</f>
        <v>0.425351215541947</v>
      </c>
      <c r="M126" s="36" t="n">
        <v>2.25365795852886</v>
      </c>
      <c r="N126" s="36" t="n">
        <v>1.32381570360678</v>
      </c>
      <c r="O126" s="36" t="n">
        <f aca="false">SQRT(M126^2+N126^2)</f>
        <v>2.61370660387818</v>
      </c>
      <c r="P126" s="47" t="n">
        <f aca="false">IF(J126="","",MAX(0,J126-1.96*O126/100))</f>
        <v>0.484193693888238</v>
      </c>
      <c r="Q126" s="47" t="n">
        <f aca="false">IF(J126="","",MIN(1,J126+1.96*O126/100))</f>
        <v>0.586650992760263</v>
      </c>
      <c r="R126" s="32" t="str">
        <f aca="false">IF(L126="","",IF(ABS(L126)&lt;=O126,"Yes","No"))</f>
        <v>Yes</v>
      </c>
      <c r="S126" s="32" t="str">
        <f aca="false">IF(L126="","",IF(ABS(L126)&lt;=1.96*O126,"Yes","No"))</f>
        <v>Yes</v>
      </c>
      <c r="T126" s="66" t="n">
        <f aca="false">IF(D126="","",ROUND(SQRT(((D126+G126)*O126/100)^2+(J126*(D126+G126)*0.06778)^2),0))</f>
        <v>33</v>
      </c>
      <c r="U126" s="32"/>
    </row>
    <row r="127" customFormat="false" ht="15" hidden="false" customHeight="false" outlineLevel="0" collapsed="false">
      <c r="A127" s="32" t="s">
        <v>256</v>
      </c>
      <c r="B127" s="32" t="s">
        <v>336</v>
      </c>
      <c r="C127" s="32" t="s">
        <v>336</v>
      </c>
      <c r="D127" s="66" t="n">
        <v>545</v>
      </c>
      <c r="E127" s="66" t="n">
        <v>621</v>
      </c>
      <c r="F127" s="75" t="n">
        <f aca="false">IF(E127="","",D127-E127)</f>
        <v>-76</v>
      </c>
      <c r="G127" s="66" t="n">
        <v>542</v>
      </c>
      <c r="H127" s="66" t="n">
        <v>598</v>
      </c>
      <c r="I127" s="75" t="n">
        <f aca="false">IF(H127="","",G127-H127)</f>
        <v>-56</v>
      </c>
      <c r="J127" s="47" t="n">
        <f aca="false">IF(OR(D127="",D127+G127=0),"",D127/(D127+G127))</f>
        <v>0.501379944802208</v>
      </c>
      <c r="K127" s="47" t="n">
        <f aca="false">IF(E127="","",E127/(E127+H127))</f>
        <v>0.509433962264151</v>
      </c>
      <c r="L127" s="76" t="n">
        <f aca="false">IF(OR(K127="",J127=""),"",(J127-K127)*100)</f>
        <v>-0.805401746194301</v>
      </c>
      <c r="M127" s="36" t="n">
        <v>1.74372460562593</v>
      </c>
      <c r="N127" s="36" t="n">
        <v>1.32381570360678</v>
      </c>
      <c r="O127" s="36" t="n">
        <f aca="false">SQRT(M127^2+N127^2)</f>
        <v>2.18930662936493</v>
      </c>
      <c r="P127" s="47" t="n">
        <f aca="false">IF(J127="","",MAX(0,J127-1.96*O127/100))</f>
        <v>0.458469534866655</v>
      </c>
      <c r="Q127" s="47" t="n">
        <f aca="false">IF(J127="","",MIN(1,J127+1.96*O127/100))</f>
        <v>0.544290354737761</v>
      </c>
      <c r="R127" s="32" t="str">
        <f aca="false">IF(L127="","",IF(ABS(L127)&lt;=O127,"Yes","No"))</f>
        <v>Yes</v>
      </c>
      <c r="S127" s="32" t="str">
        <f aca="false">IF(L127="","",IF(ABS(L127)&lt;=1.96*O127,"Yes","No"))</f>
        <v>Yes</v>
      </c>
      <c r="T127" s="66" t="n">
        <f aca="false">IF(D127="","",ROUND(SQRT(((D127+G127)*O127/100)^2+(J127*(D127+G127)*0.05273)^2),0))</f>
        <v>37</v>
      </c>
      <c r="U127" s="32"/>
    </row>
    <row r="128" customFormat="false" ht="15" hidden="false" customHeight="false" outlineLevel="0" collapsed="false">
      <c r="A128" s="32" t="s">
        <v>256</v>
      </c>
      <c r="B128" s="32" t="s">
        <v>337</v>
      </c>
      <c r="C128" s="32" t="s">
        <v>338</v>
      </c>
      <c r="D128" s="66" t="n">
        <v>282</v>
      </c>
      <c r="E128" s="66" t="n">
        <v>289</v>
      </c>
      <c r="F128" s="75" t="n">
        <f aca="false">IF(E128="","",D128-E128)</f>
        <v>-7</v>
      </c>
      <c r="G128" s="66" t="n">
        <v>254</v>
      </c>
      <c r="H128" s="66" t="n">
        <v>261</v>
      </c>
      <c r="I128" s="75" t="n">
        <f aca="false">IF(H128="","",G128-H128)</f>
        <v>-7</v>
      </c>
      <c r="J128" s="47" t="n">
        <f aca="false">IF(OR(D128="",D128+G128=0),"",D128/(D128+G128))</f>
        <v>0.526119402985075</v>
      </c>
      <c r="K128" s="47" t="n">
        <f aca="false">IF(E128="","",E128/(E128+H128))</f>
        <v>0.525454545454546</v>
      </c>
      <c r="L128" s="76" t="n">
        <f aca="false">IF(OR(K128="",J128=""),"",(J128-K128)*100)</f>
        <v>0.0664857530529139</v>
      </c>
      <c r="M128" s="36" t="n">
        <v>2.25365795852886</v>
      </c>
      <c r="N128" s="36" t="n">
        <v>1.32381570360678</v>
      </c>
      <c r="O128" s="36" t="n">
        <f aca="false">SQRT(M128^2+N128^2)</f>
        <v>2.61370660387818</v>
      </c>
      <c r="P128" s="47" t="n">
        <f aca="false">IF(J128="","",MAX(0,J128-1.96*O128/100))</f>
        <v>0.474890753549062</v>
      </c>
      <c r="Q128" s="47" t="n">
        <f aca="false">IF(J128="","",MIN(1,J128+1.96*O128/100))</f>
        <v>0.577348052421087</v>
      </c>
      <c r="R128" s="32" t="str">
        <f aca="false">IF(L128="","",IF(ABS(L128)&lt;=O128,"Yes","No"))</f>
        <v>Yes</v>
      </c>
      <c r="S128" s="32" t="str">
        <f aca="false">IF(L128="","",IF(ABS(L128)&lt;=1.96*O128,"Yes","No"))</f>
        <v>Yes</v>
      </c>
      <c r="T128" s="66" t="n">
        <f aca="false">IF(D128="","",ROUND(SQRT(((D128+G128)*O128/100)^2+(J128*(D128+G128)*0.06778)^2),0))</f>
        <v>24</v>
      </c>
      <c r="U128" s="32"/>
    </row>
    <row r="129" customFormat="false" ht="15" hidden="false" customHeight="false" outlineLevel="0" collapsed="false">
      <c r="A129" s="32" t="s">
        <v>256</v>
      </c>
      <c r="B129" s="32" t="s">
        <v>337</v>
      </c>
      <c r="C129" s="32" t="s">
        <v>339</v>
      </c>
      <c r="D129" s="66" t="n">
        <v>386</v>
      </c>
      <c r="E129" s="66" t="n">
        <v>402</v>
      </c>
      <c r="F129" s="75" t="n">
        <f aca="false">IF(E129="","",D129-E129)</f>
        <v>-16</v>
      </c>
      <c r="G129" s="66" t="n">
        <v>336</v>
      </c>
      <c r="H129" s="66" t="n">
        <v>345</v>
      </c>
      <c r="I129" s="75" t="n">
        <f aca="false">IF(H129="","",G129-H129)</f>
        <v>-9</v>
      </c>
      <c r="J129" s="47" t="n">
        <f aca="false">IF(OR(D129="",D129+G129=0),"",D129/(D129+G129))</f>
        <v>0.534626038781163</v>
      </c>
      <c r="K129" s="47" t="n">
        <f aca="false">IF(E129="","",E129/(E129+H129))</f>
        <v>0.538152610441767</v>
      </c>
      <c r="L129" s="76" t="n">
        <f aca="false">IF(OR(K129="",J129=""),"",(J129-K129)*100)</f>
        <v>-0.352657166060366</v>
      </c>
      <c r="M129" s="36" t="n">
        <v>2.25365795852886</v>
      </c>
      <c r="N129" s="36" t="n">
        <v>1.32381570360678</v>
      </c>
      <c r="O129" s="36" t="n">
        <f aca="false">SQRT(M129^2+N129^2)</f>
        <v>2.61370660387818</v>
      </c>
      <c r="P129" s="47" t="n">
        <f aca="false">IF(J129="","",MAX(0,J129-1.96*O129/100))</f>
        <v>0.483397389345151</v>
      </c>
      <c r="Q129" s="47" t="n">
        <f aca="false">IF(J129="","",MIN(1,J129+1.96*O129/100))</f>
        <v>0.585854688217176</v>
      </c>
      <c r="R129" s="32" t="str">
        <f aca="false">IF(L129="","",IF(ABS(L129)&lt;=O129,"Yes","No"))</f>
        <v>Yes</v>
      </c>
      <c r="S129" s="32" t="str">
        <f aca="false">IF(L129="","",IF(ABS(L129)&lt;=1.96*O129,"Yes","No"))</f>
        <v>Yes</v>
      </c>
      <c r="T129" s="66" t="n">
        <f aca="false">IF(D129="","",ROUND(SQRT(((D129+G129)*O129/100)^2+(J129*(D129+G129)*0.06778)^2),0))</f>
        <v>32</v>
      </c>
      <c r="U129" s="32"/>
    </row>
    <row r="130" customFormat="false" ht="15" hidden="false" customHeight="false" outlineLevel="0" collapsed="false">
      <c r="A130" s="32" t="s">
        <v>256</v>
      </c>
      <c r="B130" s="32" t="s">
        <v>340</v>
      </c>
      <c r="C130" s="32" t="s">
        <v>341</v>
      </c>
      <c r="D130" s="66" t="n">
        <v>412</v>
      </c>
      <c r="E130" s="66" t="n">
        <v>455</v>
      </c>
      <c r="F130" s="75" t="n">
        <f aca="false">IF(E130="","",D130-E130)</f>
        <v>-43</v>
      </c>
      <c r="G130" s="66" t="n">
        <v>331</v>
      </c>
      <c r="H130" s="66" t="n">
        <v>363</v>
      </c>
      <c r="I130" s="75" t="n">
        <f aca="false">IF(H130="","",G130-H130)</f>
        <v>-32</v>
      </c>
      <c r="J130" s="47" t="n">
        <f aca="false">IF(OR(D130="",D130+G130=0),"",D130/(D130+G130))</f>
        <v>0.554508748317631</v>
      </c>
      <c r="K130" s="47" t="n">
        <f aca="false">IF(E130="","",E130/(E130+H130))</f>
        <v>0.556234718826406</v>
      </c>
      <c r="L130" s="76" t="n">
        <f aca="false">IF(OR(K130="",J130=""),"",(J130-K130)*100)</f>
        <v>-0.172597050877465</v>
      </c>
      <c r="M130" s="36" t="n">
        <v>2.25365795852886</v>
      </c>
      <c r="N130" s="36" t="n">
        <v>1.32381570360678</v>
      </c>
      <c r="O130" s="36" t="n">
        <f aca="false">SQRT(M130^2+N130^2)</f>
        <v>2.61370660387818</v>
      </c>
      <c r="P130" s="47" t="n">
        <f aca="false">IF(J130="","",MAX(0,J130-1.96*O130/100))</f>
        <v>0.503280098881619</v>
      </c>
      <c r="Q130" s="47" t="n">
        <f aca="false">IF(J130="","",MIN(1,J130+1.96*O130/100))</f>
        <v>0.605737397753643</v>
      </c>
      <c r="R130" s="32" t="str">
        <f aca="false">IF(L130="","",IF(ABS(L130)&lt;=O130,"Yes","No"))</f>
        <v>Yes</v>
      </c>
      <c r="S130" s="32" t="str">
        <f aca="false">IF(L130="","",IF(ABS(L130)&lt;=1.96*O130,"Yes","No"))</f>
        <v>Yes</v>
      </c>
      <c r="T130" s="66" t="n">
        <f aca="false">IF(D130="","",ROUND(SQRT(((D130+G130)*O130/100)^2+(J130*(D130+G130)*0.06778)^2),0))</f>
        <v>34</v>
      </c>
      <c r="U130" s="32"/>
    </row>
    <row r="131" customFormat="false" ht="15" hidden="false" customHeight="false" outlineLevel="0" collapsed="false">
      <c r="A131" s="32" t="s">
        <v>256</v>
      </c>
      <c r="B131" s="32" t="s">
        <v>340</v>
      </c>
      <c r="C131" s="32" t="s">
        <v>342</v>
      </c>
      <c r="D131" s="66" t="n">
        <v>416</v>
      </c>
      <c r="E131" s="66" t="n">
        <v>447</v>
      </c>
      <c r="F131" s="75" t="n">
        <f aca="false">IF(E131="","",D131-E131)</f>
        <v>-31</v>
      </c>
      <c r="G131" s="66" t="n">
        <v>370</v>
      </c>
      <c r="H131" s="66" t="n">
        <v>358</v>
      </c>
      <c r="I131" s="75" t="n">
        <f aca="false">IF(H131="","",G131-H131)</f>
        <v>12</v>
      </c>
      <c r="J131" s="47" t="n">
        <f aca="false">IF(OR(D131="",D131+G131=0),"",D131/(D131+G131))</f>
        <v>0.529262086513995</v>
      </c>
      <c r="K131" s="47" t="n">
        <f aca="false">IF(E131="","",E131/(E131+H131))</f>
        <v>0.55527950310559</v>
      </c>
      <c r="L131" s="76" t="n">
        <f aca="false">IF(OR(K131="",J131=""),"",(J131-K131)*100)</f>
        <v>-2.60174165915952</v>
      </c>
      <c r="M131" s="36" t="n">
        <v>2.25365795852886</v>
      </c>
      <c r="N131" s="36" t="n">
        <v>1.32381570360678</v>
      </c>
      <c r="O131" s="36" t="n">
        <f aca="false">SQRT(M131^2+N131^2)</f>
        <v>2.61370660387818</v>
      </c>
      <c r="P131" s="47" t="n">
        <f aca="false">IF(J131="","",MAX(0,J131-1.96*O131/100))</f>
        <v>0.478033437077983</v>
      </c>
      <c r="Q131" s="47" t="n">
        <f aca="false">IF(J131="","",MIN(1,J131+1.96*O131/100))</f>
        <v>0.580490735950007</v>
      </c>
      <c r="R131" s="32" t="str">
        <f aca="false">IF(L131="","",IF(ABS(L131)&lt;=O131,"Yes","No"))</f>
        <v>Yes</v>
      </c>
      <c r="S131" s="32" t="str">
        <f aca="false">IF(L131="","",IF(ABS(L131)&lt;=1.96*O131,"Yes","No"))</f>
        <v>Yes</v>
      </c>
      <c r="T131" s="66" t="n">
        <f aca="false">IF(D131="","",ROUND(SQRT(((D131+G131)*O131/100)^2+(J131*(D131+G131)*0.06778)^2),0))</f>
        <v>35</v>
      </c>
      <c r="U131" s="32"/>
    </row>
    <row r="132" customFormat="false" ht="15" hidden="false" customHeight="false" outlineLevel="0" collapsed="false">
      <c r="A132" s="32" t="s">
        <v>256</v>
      </c>
      <c r="B132" s="32" t="s">
        <v>340</v>
      </c>
      <c r="C132" s="32" t="s">
        <v>343</v>
      </c>
      <c r="D132" s="66" t="n">
        <v>463</v>
      </c>
      <c r="E132" s="66" t="n">
        <v>528</v>
      </c>
      <c r="F132" s="75" t="n">
        <f aca="false">IF(E132="","",D132-E132)</f>
        <v>-65</v>
      </c>
      <c r="G132" s="66" t="n">
        <v>473</v>
      </c>
      <c r="H132" s="66" t="n">
        <v>494</v>
      </c>
      <c r="I132" s="75" t="n">
        <f aca="false">IF(H132="","",G132-H132)</f>
        <v>-21</v>
      </c>
      <c r="J132" s="47" t="n">
        <f aca="false">IF(OR(D132="",D132+G132=0),"",D132/(D132+G132))</f>
        <v>0.49465811965812</v>
      </c>
      <c r="K132" s="47" t="n">
        <f aca="false">IF(E132="","",E132/(E132+H132))</f>
        <v>0.516634050880626</v>
      </c>
      <c r="L132" s="76" t="n">
        <f aca="false">IF(OR(K132="",J132=""),"",(J132-K132)*100)</f>
        <v>-2.19759312225065</v>
      </c>
      <c r="M132" s="36" t="n">
        <v>1.74372460562593</v>
      </c>
      <c r="N132" s="36" t="n">
        <v>1.32381570360678</v>
      </c>
      <c r="O132" s="36" t="n">
        <f aca="false">SQRT(M132^2+N132^2)</f>
        <v>2.18930662936493</v>
      </c>
      <c r="P132" s="47" t="n">
        <f aca="false">IF(J132="","",MAX(0,J132-1.96*O132/100))</f>
        <v>0.451747709722567</v>
      </c>
      <c r="Q132" s="47" t="n">
        <f aca="false">IF(J132="","",MIN(1,J132+1.96*O132/100))</f>
        <v>0.537568529593672</v>
      </c>
      <c r="R132" s="32" t="str">
        <f aca="false">IF(L132="","",IF(ABS(L132)&lt;=O132,"Yes","No"))</f>
        <v>No</v>
      </c>
      <c r="S132" s="32" t="str">
        <f aca="false">IF(L132="","",IF(ABS(L132)&lt;=1.96*O132,"Yes","No"))</f>
        <v>Yes</v>
      </c>
      <c r="T132" s="66" t="n">
        <f aca="false">IF(D132="","",ROUND(SQRT(((D132+G132)*O132/100)^2+(J132*(D132+G132)*0.05273)^2),0))</f>
        <v>32</v>
      </c>
      <c r="U132" s="32"/>
    </row>
    <row r="133" customFormat="false" ht="15" hidden="false" customHeight="false" outlineLevel="0" collapsed="false">
      <c r="A133" s="32" t="s">
        <v>256</v>
      </c>
      <c r="B133" s="32" t="s">
        <v>340</v>
      </c>
      <c r="C133" s="32" t="s">
        <v>344</v>
      </c>
      <c r="D133" s="66" t="n">
        <v>444</v>
      </c>
      <c r="E133" s="66" t="n">
        <v>516</v>
      </c>
      <c r="F133" s="75" t="n">
        <f aca="false">IF(E133="","",D133-E133)</f>
        <v>-72</v>
      </c>
      <c r="G133" s="66" t="n">
        <v>345</v>
      </c>
      <c r="H133" s="66" t="n">
        <v>363</v>
      </c>
      <c r="I133" s="75" t="n">
        <f aca="false">IF(H133="","",G133-H133)</f>
        <v>-18</v>
      </c>
      <c r="J133" s="47" t="n">
        <f aca="false">IF(OR(D133="",D133+G133=0),"",D133/(D133+G133))</f>
        <v>0.562737642585551</v>
      </c>
      <c r="K133" s="47" t="n">
        <f aca="false">IF(E133="","",E133/(E133+H133))</f>
        <v>0.58703071672355</v>
      </c>
      <c r="L133" s="76" t="n">
        <f aca="false">IF(OR(K133="",J133=""),"",(J133-K133)*100)</f>
        <v>-2.42930741379981</v>
      </c>
      <c r="M133" s="36" t="n">
        <v>2.25365795852886</v>
      </c>
      <c r="N133" s="36" t="n">
        <v>1.32381570360678</v>
      </c>
      <c r="O133" s="36" t="n">
        <f aca="false">SQRT(M133^2+N133^2)</f>
        <v>2.61370660387818</v>
      </c>
      <c r="P133" s="47" t="n">
        <f aca="false">IF(J133="","",MAX(0,J133-1.96*O133/100))</f>
        <v>0.511508993149539</v>
      </c>
      <c r="Q133" s="47" t="n">
        <f aca="false">IF(J133="","",MIN(1,J133+1.96*O133/100))</f>
        <v>0.613966292021564</v>
      </c>
      <c r="R133" s="32" t="str">
        <f aca="false">IF(L133="","",IF(ABS(L133)&lt;=O133,"Yes","No"))</f>
        <v>Yes</v>
      </c>
      <c r="S133" s="32" t="str">
        <f aca="false">IF(L133="","",IF(ABS(L133)&lt;=1.96*O133,"Yes","No"))</f>
        <v>Yes</v>
      </c>
      <c r="T133" s="66" t="n">
        <f aca="false">IF(D133="","",ROUND(SQRT(((D133+G133)*O133/100)^2+(J133*(D133+G133)*0.06778)^2),0))</f>
        <v>36</v>
      </c>
      <c r="U133" s="32"/>
    </row>
    <row r="134" customFormat="false" ht="15" hidden="false" customHeight="false" outlineLevel="0" collapsed="false">
      <c r="A134" s="32" t="s">
        <v>256</v>
      </c>
      <c r="B134" s="32" t="s">
        <v>340</v>
      </c>
      <c r="C134" s="32" t="s">
        <v>345</v>
      </c>
      <c r="D134" s="66" t="n">
        <v>253</v>
      </c>
      <c r="E134" s="66" t="n">
        <v>294</v>
      </c>
      <c r="F134" s="75" t="n">
        <f aca="false">IF(E134="","",D134-E134)</f>
        <v>-41</v>
      </c>
      <c r="G134" s="66" t="n">
        <v>255</v>
      </c>
      <c r="H134" s="66" t="n">
        <v>260</v>
      </c>
      <c r="I134" s="75" t="n">
        <f aca="false">IF(H134="","",G134-H134)</f>
        <v>-5</v>
      </c>
      <c r="J134" s="47" t="n">
        <f aca="false">IF(OR(D134="",D134+G134=0),"",D134/(D134+G134))</f>
        <v>0.498031496062992</v>
      </c>
      <c r="K134" s="47" t="n">
        <f aca="false">IF(E134="","",E134/(E134+H134))</f>
        <v>0.530685920577617</v>
      </c>
      <c r="L134" s="76" t="n">
        <f aca="false">IF(OR(K134="",J134=""),"",(J134-K134)*100)</f>
        <v>-3.26544245146252</v>
      </c>
      <c r="M134" s="36" t="n">
        <v>3.35765895837102</v>
      </c>
      <c r="N134" s="36" t="n">
        <v>1.32381570360678</v>
      </c>
      <c r="O134" s="36" t="n">
        <f aca="false">SQRT(M134^2+N134^2)</f>
        <v>3.60920513379956</v>
      </c>
      <c r="P134" s="47" t="n">
        <f aca="false">IF(J134="","",MAX(0,J134-1.96*O134/100))</f>
        <v>0.427291075440521</v>
      </c>
      <c r="Q134" s="47" t="n">
        <f aca="false">IF(J134="","",MIN(1,J134+1.96*O134/100))</f>
        <v>0.568771916685464</v>
      </c>
      <c r="R134" s="32" t="str">
        <f aca="false">IF(L134="","",IF(ABS(L134)&lt;=O134,"Yes","No"))</f>
        <v>Yes</v>
      </c>
      <c r="S134" s="32" t="str">
        <f aca="false">IF(L134="","",IF(ABS(L134)&lt;=1.96*O134,"Yes","No"))</f>
        <v>Yes</v>
      </c>
      <c r="T134" s="66" t="n">
        <f aca="false">IF(D134="","",ROUND(SQRT(((D134+G134)*O134/100)^2+(J134*(D134+G134)*0.08223)^2),0))</f>
        <v>28</v>
      </c>
      <c r="U134" s="32"/>
    </row>
    <row r="135" customFormat="false" ht="15" hidden="false" customHeight="false" outlineLevel="0" collapsed="false">
      <c r="A135" s="32" t="s">
        <v>256</v>
      </c>
      <c r="B135" s="32" t="s">
        <v>340</v>
      </c>
      <c r="C135" s="32" t="s">
        <v>346</v>
      </c>
      <c r="D135" s="66" t="n">
        <v>524</v>
      </c>
      <c r="E135" s="66" t="n">
        <v>594</v>
      </c>
      <c r="F135" s="75" t="n">
        <f aca="false">IF(E135="","",D135-E135)</f>
        <v>-70</v>
      </c>
      <c r="G135" s="66" t="n">
        <v>417</v>
      </c>
      <c r="H135" s="66" t="n">
        <v>412</v>
      </c>
      <c r="I135" s="75" t="n">
        <f aca="false">IF(H135="","",G135-H135)</f>
        <v>5</v>
      </c>
      <c r="J135" s="47" t="n">
        <f aca="false">IF(OR(D135="",D135+G135=0),"",D135/(D135+G135))</f>
        <v>0.556854410201913</v>
      </c>
      <c r="K135" s="47" t="n">
        <f aca="false">IF(E135="","",E135/(E135+H135))</f>
        <v>0.590457256461233</v>
      </c>
      <c r="L135" s="76" t="n">
        <f aca="false">IF(OR(K135="",J135=""),"",(J135-K135)*100)</f>
        <v>-3.36028462593198</v>
      </c>
      <c r="M135" s="36" t="n">
        <v>1.74372460562593</v>
      </c>
      <c r="N135" s="36" t="n">
        <v>1.32381570360678</v>
      </c>
      <c r="O135" s="36" t="n">
        <f aca="false">SQRT(M135^2+N135^2)</f>
        <v>2.18930662936493</v>
      </c>
      <c r="P135" s="47" t="n">
        <f aca="false">IF(J135="","",MAX(0,J135-1.96*O135/100))</f>
        <v>0.51394400026636</v>
      </c>
      <c r="Q135" s="47" t="n">
        <f aca="false">IF(J135="","",MIN(1,J135+1.96*O135/100))</f>
        <v>0.599764820137466</v>
      </c>
      <c r="R135" s="32" t="str">
        <f aca="false">IF(L135="","",IF(ABS(L135)&lt;=O135,"Yes","No"))</f>
        <v>No</v>
      </c>
      <c r="S135" s="32" t="str">
        <f aca="false">IF(L135="","",IF(ABS(L135)&lt;=1.96*O135,"Yes","No"))</f>
        <v>Yes</v>
      </c>
      <c r="T135" s="66" t="n">
        <f aca="false">IF(D135="","",ROUND(SQRT(((D135+G135)*O135/100)^2+(J135*(D135+G135)*0.05273)^2),0))</f>
        <v>34</v>
      </c>
      <c r="U135" s="32"/>
    </row>
    <row r="136" customFormat="false" ht="15" hidden="false" customHeight="false" outlineLevel="0" collapsed="false">
      <c r="A136" s="32" t="s">
        <v>256</v>
      </c>
      <c r="B136" s="32" t="s">
        <v>347</v>
      </c>
      <c r="C136" s="32" t="s">
        <v>348</v>
      </c>
      <c r="D136" s="66" t="n">
        <v>426</v>
      </c>
      <c r="E136" s="66" t="n">
        <v>413</v>
      </c>
      <c r="F136" s="75" t="n">
        <f aca="false">IF(E136="","",D136-E136)</f>
        <v>13</v>
      </c>
      <c r="G136" s="66" t="n">
        <v>170</v>
      </c>
      <c r="H136" s="66" t="n">
        <v>158</v>
      </c>
      <c r="I136" s="75" t="n">
        <f aca="false">IF(H136="","",G136-H136)</f>
        <v>12</v>
      </c>
      <c r="J136" s="47" t="n">
        <f aca="false">IF(OR(D136="",D136+G136=0),"",D136/(D136+G136))</f>
        <v>0.714765100671141</v>
      </c>
      <c r="K136" s="47" t="n">
        <f aca="false">IF(E136="","",E136/(E136+H136))</f>
        <v>0.723292469352014</v>
      </c>
      <c r="L136" s="76" t="n">
        <f aca="false">IF(OR(K136="",J136=""),"",(J136-K136)*100)</f>
        <v>-0.8527368680873</v>
      </c>
      <c r="M136" s="36" t="n">
        <v>2.25365795852886</v>
      </c>
      <c r="N136" s="36" t="n">
        <v>1.32381570360678</v>
      </c>
      <c r="O136" s="36" t="n">
        <f aca="false">SQRT(M136^2+N136^2)</f>
        <v>2.61370660387818</v>
      </c>
      <c r="P136" s="47" t="n">
        <f aca="false">IF(J136="","",MAX(0,J136-1.96*O136/100))</f>
        <v>0.663536451235129</v>
      </c>
      <c r="Q136" s="47" t="n">
        <f aca="false">IF(J136="","",MIN(1,J136+1.96*O136/100))</f>
        <v>0.765993750107153</v>
      </c>
      <c r="R136" s="32" t="str">
        <f aca="false">IF(L136="","",IF(ABS(L136)&lt;=O136,"Yes","No"))</f>
        <v>Yes</v>
      </c>
      <c r="S136" s="32" t="str">
        <f aca="false">IF(L136="","",IF(ABS(L136)&lt;=1.96*O136,"Yes","No"))</f>
        <v>Yes</v>
      </c>
      <c r="T136" s="66" t="n">
        <f aca="false">IF(D136="","",ROUND(SQRT(((D136+G136)*O136/100)^2+(J136*(D136+G136)*0.06778)^2),0))</f>
        <v>33</v>
      </c>
      <c r="U136" s="32"/>
    </row>
    <row r="137" customFormat="false" ht="15" hidden="false" customHeight="false" outlineLevel="0" collapsed="false">
      <c r="A137" s="32" t="s">
        <v>256</v>
      </c>
      <c r="B137" s="32" t="s">
        <v>347</v>
      </c>
      <c r="C137" s="32" t="s">
        <v>349</v>
      </c>
      <c r="D137" s="66" t="n">
        <v>341</v>
      </c>
      <c r="E137" s="66" t="n">
        <v>303</v>
      </c>
      <c r="F137" s="75" t="n">
        <f aca="false">IF(E137="","",D137-E137)</f>
        <v>38</v>
      </c>
      <c r="G137" s="66" t="n">
        <v>179</v>
      </c>
      <c r="H137" s="66" t="n">
        <v>169</v>
      </c>
      <c r="I137" s="75" t="n">
        <f aca="false">IF(H137="","",G137-H137)</f>
        <v>10</v>
      </c>
      <c r="J137" s="47" t="n">
        <f aca="false">IF(OR(D137="",D137+G137=0),"",D137/(D137+G137))</f>
        <v>0.655769230769231</v>
      </c>
      <c r="K137" s="47" t="n">
        <f aca="false">IF(E137="","",E137/(E137+H137))</f>
        <v>0.641949152542373</v>
      </c>
      <c r="L137" s="76" t="n">
        <f aca="false">IF(OR(K137="",J137=""),"",(J137-K137)*100)</f>
        <v>1.38200782268579</v>
      </c>
      <c r="M137" s="36" t="n">
        <v>3.35765895837102</v>
      </c>
      <c r="N137" s="36" t="n">
        <v>1.32381570360678</v>
      </c>
      <c r="O137" s="36" t="n">
        <f aca="false">SQRT(M137^2+N137^2)</f>
        <v>3.60920513379956</v>
      </c>
      <c r="P137" s="47" t="n">
        <f aca="false">IF(J137="","",MAX(0,J137-1.96*O137/100))</f>
        <v>0.585028810146759</v>
      </c>
      <c r="Q137" s="47" t="n">
        <f aca="false">IF(J137="","",MIN(1,J137+1.96*O137/100))</f>
        <v>0.726509651391702</v>
      </c>
      <c r="R137" s="32" t="str">
        <f aca="false">IF(L137="","",IF(ABS(L137)&lt;=O137,"Yes","No"))</f>
        <v>Yes</v>
      </c>
      <c r="S137" s="32" t="str">
        <f aca="false">IF(L137="","",IF(ABS(L137)&lt;=1.96*O137,"Yes","No"))</f>
        <v>Yes</v>
      </c>
      <c r="T137" s="66" t="n">
        <f aca="false">IF(D137="","",ROUND(SQRT(((D137+G137)*O137/100)^2+(J137*(D137+G137)*0.08223)^2),0))</f>
        <v>34</v>
      </c>
      <c r="U137" s="32"/>
    </row>
    <row r="138" customFormat="false" ht="15" hidden="false" customHeight="false" outlineLevel="0" collapsed="false">
      <c r="A138" s="32" t="s">
        <v>256</v>
      </c>
      <c r="B138" s="32" t="s">
        <v>347</v>
      </c>
      <c r="C138" s="32" t="s">
        <v>350</v>
      </c>
      <c r="D138" s="66" t="n">
        <v>330</v>
      </c>
      <c r="E138" s="66" t="n">
        <v>354</v>
      </c>
      <c r="F138" s="75" t="n">
        <f aca="false">IF(E138="","",D138-E138)</f>
        <v>-24</v>
      </c>
      <c r="G138" s="66" t="n">
        <v>169</v>
      </c>
      <c r="H138" s="66" t="n">
        <v>152</v>
      </c>
      <c r="I138" s="75" t="n">
        <f aca="false">IF(H138="","",G138-H138)</f>
        <v>17</v>
      </c>
      <c r="J138" s="47" t="n">
        <f aca="false">IF(OR(D138="",D138+G138=0),"",D138/(D138+G138))</f>
        <v>0.661322645290581</v>
      </c>
      <c r="K138" s="47" t="n">
        <f aca="false">IF(E138="","",E138/(E138+H138))</f>
        <v>0.699604743083004</v>
      </c>
      <c r="L138" s="76" t="n">
        <f aca="false">IF(OR(K138="",J138=""),"",(J138-K138)*100)</f>
        <v>-3.82820977924228</v>
      </c>
      <c r="M138" s="36" t="n">
        <v>3.35765895837102</v>
      </c>
      <c r="N138" s="36" t="n">
        <v>1.32381570360678</v>
      </c>
      <c r="O138" s="36" t="n">
        <f aca="false">SQRT(M138^2+N138^2)</f>
        <v>3.60920513379956</v>
      </c>
      <c r="P138" s="47" t="n">
        <f aca="false">IF(J138="","",MAX(0,J138-1.96*O138/100))</f>
        <v>0.59058222466811</v>
      </c>
      <c r="Q138" s="47" t="n">
        <f aca="false">IF(J138="","",MIN(1,J138+1.96*O138/100))</f>
        <v>0.732063065913053</v>
      </c>
      <c r="R138" s="32" t="str">
        <f aca="false">IF(L138="","",IF(ABS(L138)&lt;=O138,"Yes","No"))</f>
        <v>No</v>
      </c>
      <c r="S138" s="32" t="str">
        <f aca="false">IF(L138="","",IF(ABS(L138)&lt;=1.96*O138,"Yes","No"))</f>
        <v>Yes</v>
      </c>
      <c r="T138" s="66" t="n">
        <f aca="false">IF(D138="","",ROUND(SQRT(((D138+G138)*O138/100)^2+(J138*(D138+G138)*0.08223)^2),0))</f>
        <v>33</v>
      </c>
      <c r="U138" s="32"/>
    </row>
    <row r="139" customFormat="false" ht="15" hidden="false" customHeight="false" outlineLevel="0" collapsed="false">
      <c r="A139" s="32" t="s">
        <v>256</v>
      </c>
      <c r="B139" s="32" t="s">
        <v>351</v>
      </c>
      <c r="C139" s="32" t="s">
        <v>351</v>
      </c>
      <c r="D139" s="66" t="n">
        <v>285</v>
      </c>
      <c r="E139" s="66" t="n">
        <v>262</v>
      </c>
      <c r="F139" s="75" t="n">
        <f aca="false">IF(E139="","",D139-E139)</f>
        <v>23</v>
      </c>
      <c r="G139" s="66" t="n">
        <v>204</v>
      </c>
      <c r="H139" s="66" t="n">
        <v>205</v>
      </c>
      <c r="I139" s="75" t="n">
        <f aca="false">IF(H139="","",G139-H139)</f>
        <v>-1</v>
      </c>
      <c r="J139" s="47" t="n">
        <f aca="false">IF(OR(D139="",D139+G139=0),"",D139/(D139+G139))</f>
        <v>0.582822085889571</v>
      </c>
      <c r="K139" s="47" t="n">
        <f aca="false">IF(E139="","",E139/(E139+H139))</f>
        <v>0.561027837259101</v>
      </c>
      <c r="L139" s="76" t="n">
        <f aca="false">IF(OR(K139="",J139=""),"",(J139-K139)*100)</f>
        <v>2.17942486304699</v>
      </c>
      <c r="M139" s="36" t="n">
        <v>3.35765895837102</v>
      </c>
      <c r="N139" s="36" t="n">
        <v>1.32381570360678</v>
      </c>
      <c r="O139" s="36" t="n">
        <f aca="false">SQRT(M139^2+N139^2)</f>
        <v>3.60920513379956</v>
      </c>
      <c r="P139" s="47" t="n">
        <f aca="false">IF(J139="","",MAX(0,J139-1.96*O139/100))</f>
        <v>0.512081665267099</v>
      </c>
      <c r="Q139" s="47" t="n">
        <f aca="false">IF(J139="","",MIN(1,J139+1.96*O139/100))</f>
        <v>0.653562506512042</v>
      </c>
      <c r="R139" s="32" t="str">
        <f aca="false">IF(L139="","",IF(ABS(L139)&lt;=O139,"Yes","No"))</f>
        <v>Yes</v>
      </c>
      <c r="S139" s="32" t="str">
        <f aca="false">IF(L139="","",IF(ABS(L139)&lt;=1.96*O139,"Yes","No"))</f>
        <v>Yes</v>
      </c>
      <c r="T139" s="66" t="n">
        <f aca="false">IF(D139="","",ROUND(SQRT(((D139+G139)*O139/100)^2+(J139*(D139+G139)*0.08223)^2),0))</f>
        <v>29</v>
      </c>
      <c r="U139" s="32"/>
    </row>
    <row r="140" customFormat="false" ht="15" hidden="false" customHeight="false" outlineLevel="0" collapsed="false">
      <c r="A140" s="32" t="s">
        <v>256</v>
      </c>
      <c r="B140" s="32" t="s">
        <v>352</v>
      </c>
      <c r="C140" s="32" t="s">
        <v>352</v>
      </c>
      <c r="D140" s="66" t="n">
        <v>477</v>
      </c>
      <c r="E140" s="66" t="n">
        <v>532</v>
      </c>
      <c r="F140" s="75" t="n">
        <f aca="false">IF(E140="","",D140-E140)</f>
        <v>-55</v>
      </c>
      <c r="G140" s="66" t="n">
        <v>996</v>
      </c>
      <c r="H140" s="66" t="n">
        <v>1068</v>
      </c>
      <c r="I140" s="75" t="n">
        <f aca="false">IF(H140="","",G140-H140)</f>
        <v>-72</v>
      </c>
      <c r="J140" s="47" t="n">
        <f aca="false">IF(OR(D140="",D140+G140=0),"",D140/(D140+G140))</f>
        <v>0.323828920570265</v>
      </c>
      <c r="K140" s="47" t="n">
        <f aca="false">IF(E140="","",E140/(E140+H140))</f>
        <v>0.3325</v>
      </c>
      <c r="L140" s="76" t="n">
        <f aca="false">IF(OR(K140="",J140=""),"",(J140-K140)*100)</f>
        <v>-0.867107942973527</v>
      </c>
      <c r="M140" s="36" t="n">
        <v>1.74372460562593</v>
      </c>
      <c r="N140" s="36" t="n">
        <v>1.32381570360678</v>
      </c>
      <c r="O140" s="36" t="n">
        <f aca="false">SQRT(M140^2+N140^2)</f>
        <v>2.18930662936493</v>
      </c>
      <c r="P140" s="47" t="n">
        <f aca="false">IF(J140="","",MAX(0,J140-1.96*O140/100))</f>
        <v>0.280918510634712</v>
      </c>
      <c r="Q140" s="47" t="n">
        <f aca="false">IF(J140="","",MIN(1,J140+1.96*O140/100))</f>
        <v>0.366739330505817</v>
      </c>
      <c r="R140" s="32" t="str">
        <f aca="false">IF(L140="","",IF(ABS(L140)&lt;=O140,"Yes","No"))</f>
        <v>Yes</v>
      </c>
      <c r="S140" s="32" t="str">
        <f aca="false">IF(L140="","",IF(ABS(L140)&lt;=1.96*O140,"Yes","No"))</f>
        <v>Yes</v>
      </c>
      <c r="T140" s="66" t="n">
        <f aca="false">IF(D140="","",ROUND(SQRT(((D140+G140)*O140/100)^2+(J140*(D140+G140)*0.05273)^2),0))</f>
        <v>41</v>
      </c>
      <c r="U140" s="32"/>
    </row>
    <row r="141" customFormat="false" ht="15" hidden="false" customHeight="false" outlineLevel="0" collapsed="false">
      <c r="A141" s="32" t="s">
        <v>256</v>
      </c>
      <c r="B141" s="32" t="s">
        <v>353</v>
      </c>
      <c r="C141" s="32" t="s">
        <v>354</v>
      </c>
      <c r="D141" s="66" t="n">
        <v>675</v>
      </c>
      <c r="E141" s="66" t="n">
        <v>765</v>
      </c>
      <c r="F141" s="75" t="n">
        <f aca="false">IF(E141="","",D141-E141)</f>
        <v>-90</v>
      </c>
      <c r="G141" s="66" t="n">
        <v>724</v>
      </c>
      <c r="H141" s="66" t="n">
        <v>744</v>
      </c>
      <c r="I141" s="75" t="n">
        <f aca="false">IF(H141="","",G141-H141)</f>
        <v>-20</v>
      </c>
      <c r="J141" s="47" t="n">
        <f aca="false">IF(OR(D141="",D141+G141=0),"",D141/(D141+G141))</f>
        <v>0.482487491065046</v>
      </c>
      <c r="K141" s="47" t="n">
        <f aca="false">IF(E141="","",E141/(E141+H141))</f>
        <v>0.506958250497018</v>
      </c>
      <c r="L141" s="76" t="n">
        <f aca="false">IF(OR(K141="",J141=""),"",(J141-K141)*100)</f>
        <v>-2.44707594319715</v>
      </c>
      <c r="M141" s="36" t="n">
        <v>1.74372460562593</v>
      </c>
      <c r="N141" s="36" t="n">
        <v>1.32381570360678</v>
      </c>
      <c r="O141" s="36" t="n">
        <f aca="false">SQRT(M141^2+N141^2)</f>
        <v>2.18930662936493</v>
      </c>
      <c r="P141" s="47" t="n">
        <f aca="false">IF(J141="","",MAX(0,J141-1.96*O141/100))</f>
        <v>0.439577081129494</v>
      </c>
      <c r="Q141" s="47" t="n">
        <f aca="false">IF(J141="","",MIN(1,J141+1.96*O141/100))</f>
        <v>0.525397901000599</v>
      </c>
      <c r="R141" s="32" t="str">
        <f aca="false">IF(L141="","",IF(ABS(L141)&lt;=O141,"Yes","No"))</f>
        <v>No</v>
      </c>
      <c r="S141" s="32" t="str">
        <f aca="false">IF(L141="","",IF(ABS(L141)&lt;=1.96*O141,"Yes","No"))</f>
        <v>Yes</v>
      </c>
      <c r="T141" s="66" t="n">
        <f aca="false">IF(D141="","",ROUND(SQRT(((D141+G141)*O141/100)^2+(J141*(D141+G141)*0.05273)^2),0))</f>
        <v>47</v>
      </c>
      <c r="U141" s="32"/>
    </row>
    <row r="142" customFormat="false" ht="15" hidden="false" customHeight="false" outlineLevel="0" collapsed="false">
      <c r="A142" s="32" t="s">
        <v>256</v>
      </c>
      <c r="B142" s="32" t="s">
        <v>353</v>
      </c>
      <c r="C142" s="32" t="s">
        <v>355</v>
      </c>
      <c r="D142" s="66" t="n">
        <v>839</v>
      </c>
      <c r="E142" s="66" t="n">
        <v>879</v>
      </c>
      <c r="F142" s="75" t="n">
        <f aca="false">IF(E142="","",D142-E142)</f>
        <v>-40</v>
      </c>
      <c r="G142" s="66" t="n">
        <v>832</v>
      </c>
      <c r="H142" s="66" t="n">
        <v>809</v>
      </c>
      <c r="I142" s="75" t="n">
        <f aca="false">IF(H142="","",G142-H142)</f>
        <v>23</v>
      </c>
      <c r="J142" s="47" t="n">
        <f aca="false">IF(OR(D142="",D142+G142=0),"",D142/(D142+G142))</f>
        <v>0.502094554159186</v>
      </c>
      <c r="K142" s="47" t="n">
        <f aca="false">IF(E142="","",E142/(E142+H142))</f>
        <v>0.520734597156398</v>
      </c>
      <c r="L142" s="76" t="n">
        <f aca="false">IF(OR(K142="",J142=""),"",(J142-K142)*100)</f>
        <v>-1.8640042997212</v>
      </c>
      <c r="M142" s="36" t="n">
        <v>1.74372460562593</v>
      </c>
      <c r="N142" s="36" t="n">
        <v>1.32381570360678</v>
      </c>
      <c r="O142" s="36" t="n">
        <f aca="false">SQRT(M142^2+N142^2)</f>
        <v>2.18930662936493</v>
      </c>
      <c r="P142" s="47" t="n">
        <f aca="false">IF(J142="","",MAX(0,J142-1.96*O142/100))</f>
        <v>0.459184144223633</v>
      </c>
      <c r="Q142" s="47" t="n">
        <f aca="false">IF(J142="","",MIN(1,J142+1.96*O142/100))</f>
        <v>0.545004964094739</v>
      </c>
      <c r="R142" s="32" t="str">
        <f aca="false">IF(L142="","",IF(ABS(L142)&lt;=O142,"Yes","No"))</f>
        <v>Yes</v>
      </c>
      <c r="S142" s="32" t="str">
        <f aca="false">IF(L142="","",IF(ABS(L142)&lt;=1.96*O142,"Yes","No"))</f>
        <v>Yes</v>
      </c>
      <c r="T142" s="66" t="n">
        <f aca="false">IF(D142="","",ROUND(SQRT(((D142+G142)*O142/100)^2+(J142*(D142+G142)*0.05273)^2),0))</f>
        <v>57</v>
      </c>
      <c r="U142" s="32"/>
    </row>
    <row r="143" customFormat="false" ht="15" hidden="false" customHeight="false" outlineLevel="0" collapsed="false">
      <c r="A143" s="32" t="s">
        <v>256</v>
      </c>
      <c r="B143" s="32" t="s">
        <v>353</v>
      </c>
      <c r="C143" s="32" t="s">
        <v>356</v>
      </c>
      <c r="D143" s="66" t="n">
        <v>1351</v>
      </c>
      <c r="E143" s="66" t="n">
        <v>1520</v>
      </c>
      <c r="F143" s="75" t="n">
        <f aca="false">IF(E143="","",D143-E143)</f>
        <v>-169</v>
      </c>
      <c r="G143" s="66" t="n">
        <v>1430</v>
      </c>
      <c r="H143" s="66" t="n">
        <v>1428</v>
      </c>
      <c r="I143" s="75" t="n">
        <f aca="false">IF(H143="","",G143-H143)</f>
        <v>2</v>
      </c>
      <c r="J143" s="47" t="n">
        <f aca="false">IF(OR(D143="",D143+G143=0),"",D143/(D143+G143))</f>
        <v>0.485796476087738</v>
      </c>
      <c r="K143" s="47" t="n">
        <f aca="false">IF(E143="","",E143/(E143+H143))</f>
        <v>0.515603799185889</v>
      </c>
      <c r="L143" s="76" t="n">
        <f aca="false">IF(OR(K143="",J143=""),"",(J143-K143)*100)</f>
        <v>-2.98073230981505</v>
      </c>
      <c r="M143" s="36" t="n">
        <v>1.74372460562593</v>
      </c>
      <c r="N143" s="36" t="n">
        <v>1.32381570360678</v>
      </c>
      <c r="O143" s="36" t="n">
        <f aca="false">SQRT(M143^2+N143^2)</f>
        <v>2.18930662936493</v>
      </c>
      <c r="P143" s="47" t="n">
        <f aca="false">IF(J143="","",MAX(0,J143-1.96*O143/100))</f>
        <v>0.442886066152186</v>
      </c>
      <c r="Q143" s="47" t="n">
        <f aca="false">IF(J143="","",MIN(1,J143+1.96*O143/100))</f>
        <v>0.528706886023291</v>
      </c>
      <c r="R143" s="32" t="str">
        <f aca="false">IF(L143="","",IF(ABS(L143)&lt;=O143,"Yes","No"))</f>
        <v>No</v>
      </c>
      <c r="S143" s="32" t="str">
        <f aca="false">IF(L143="","",IF(ABS(L143)&lt;=1.96*O143,"Yes","No"))</f>
        <v>Yes</v>
      </c>
      <c r="T143" s="66" t="n">
        <f aca="false">IF(D143="","",ROUND(SQRT(((D143+G143)*O143/100)^2+(J143*(D143+G143)*0.05273)^2),0))</f>
        <v>94</v>
      </c>
      <c r="U143" s="32"/>
    </row>
    <row r="144" customFormat="false" ht="15" hidden="false" customHeight="false" outlineLevel="0" collapsed="false">
      <c r="A144" s="32" t="s">
        <v>256</v>
      </c>
      <c r="B144" s="32" t="s">
        <v>353</v>
      </c>
      <c r="C144" s="32" t="s">
        <v>357</v>
      </c>
      <c r="D144" s="66" t="n">
        <v>673</v>
      </c>
      <c r="E144" s="66" t="n">
        <v>758</v>
      </c>
      <c r="F144" s="75" t="n">
        <f aca="false">IF(E144="","",D144-E144)</f>
        <v>-85</v>
      </c>
      <c r="G144" s="66" t="n">
        <v>723</v>
      </c>
      <c r="H144" s="66" t="n">
        <v>734</v>
      </c>
      <c r="I144" s="75" t="n">
        <f aca="false">IF(H144="","",G144-H144)</f>
        <v>-11</v>
      </c>
      <c r="J144" s="47" t="n">
        <f aca="false">IF(OR(D144="",D144+G144=0),"",D144/(D144+G144))</f>
        <v>0.482091690544413</v>
      </c>
      <c r="K144" s="47" t="n">
        <f aca="false">IF(E144="","",E144/(E144+H144))</f>
        <v>0.508042895442359</v>
      </c>
      <c r="L144" s="76" t="n">
        <f aca="false">IF(OR(K144="",J144=""),"",(J144-K144)*100)</f>
        <v>-2.59512048979467</v>
      </c>
      <c r="M144" s="36" t="n">
        <v>1.74372460562593</v>
      </c>
      <c r="N144" s="36" t="n">
        <v>1.32381570360678</v>
      </c>
      <c r="O144" s="36" t="n">
        <f aca="false">SQRT(M144^2+N144^2)</f>
        <v>2.18930662936493</v>
      </c>
      <c r="P144" s="47" t="n">
        <f aca="false">IF(J144="","",MAX(0,J144-1.96*O144/100))</f>
        <v>0.43918128060886</v>
      </c>
      <c r="Q144" s="47" t="n">
        <f aca="false">IF(J144="","",MIN(1,J144+1.96*O144/100))</f>
        <v>0.525002100479965</v>
      </c>
      <c r="R144" s="32" t="str">
        <f aca="false">IF(L144="","",IF(ABS(L144)&lt;=O144,"Yes","No"))</f>
        <v>No</v>
      </c>
      <c r="S144" s="32" t="str">
        <f aca="false">IF(L144="","",IF(ABS(L144)&lt;=1.96*O144,"Yes","No"))</f>
        <v>Yes</v>
      </c>
      <c r="T144" s="66" t="n">
        <f aca="false">IF(D144="","",ROUND(SQRT(((D144+G144)*O144/100)^2+(J144*(D144+G144)*0.05273)^2),0))</f>
        <v>47</v>
      </c>
      <c r="U144" s="32"/>
    </row>
    <row r="145" customFormat="false" ht="15" hidden="false" customHeight="false" outlineLevel="0" collapsed="false">
      <c r="A145" s="32" t="s">
        <v>256</v>
      </c>
      <c r="B145" s="32" t="s">
        <v>353</v>
      </c>
      <c r="C145" s="32" t="s">
        <v>358</v>
      </c>
      <c r="D145" s="66" t="n">
        <v>638</v>
      </c>
      <c r="E145" s="66" t="n">
        <v>686</v>
      </c>
      <c r="F145" s="75" t="n">
        <f aca="false">IF(E145="","",D145-E145)</f>
        <v>-48</v>
      </c>
      <c r="G145" s="66" t="n">
        <v>662</v>
      </c>
      <c r="H145" s="66" t="n">
        <v>669</v>
      </c>
      <c r="I145" s="75" t="n">
        <f aca="false">IF(H145="","",G145-H145)</f>
        <v>-7</v>
      </c>
      <c r="J145" s="47" t="n">
        <f aca="false">IF(OR(D145="",D145+G145=0),"",D145/(D145+G145))</f>
        <v>0.490769230769231</v>
      </c>
      <c r="K145" s="47" t="n">
        <f aca="false">IF(E145="","",E145/(E145+H145))</f>
        <v>0.506273062730627</v>
      </c>
      <c r="L145" s="76" t="n">
        <f aca="false">IF(OR(K145="",J145=""),"",(J145-K145)*100)</f>
        <v>-1.55038319613965</v>
      </c>
      <c r="M145" s="36" t="n">
        <v>1.74372460562593</v>
      </c>
      <c r="N145" s="36" t="n">
        <v>1.32381570360678</v>
      </c>
      <c r="O145" s="36" t="n">
        <f aca="false">SQRT(M145^2+N145^2)</f>
        <v>2.18930662936493</v>
      </c>
      <c r="P145" s="47" t="n">
        <f aca="false">IF(J145="","",MAX(0,J145-1.96*O145/100))</f>
        <v>0.447858820833678</v>
      </c>
      <c r="Q145" s="47" t="n">
        <f aca="false">IF(J145="","",MIN(1,J145+1.96*O145/100))</f>
        <v>0.533679640704784</v>
      </c>
      <c r="R145" s="32" t="str">
        <f aca="false">IF(L145="","",IF(ABS(L145)&lt;=O145,"Yes","No"))</f>
        <v>Yes</v>
      </c>
      <c r="S145" s="32" t="str">
        <f aca="false">IF(L145="","",IF(ABS(L145)&lt;=1.96*O145,"Yes","No"))</f>
        <v>Yes</v>
      </c>
      <c r="T145" s="66" t="n">
        <f aca="false">IF(D145="","",ROUND(SQRT(((D145+G145)*O145/100)^2+(J145*(D145+G145)*0.05273)^2),0))</f>
        <v>44</v>
      </c>
      <c r="U145" s="32"/>
    </row>
    <row r="146" customFormat="false" ht="15" hidden="false" customHeight="false" outlineLevel="0" collapsed="false">
      <c r="A146" s="32" t="s">
        <v>256</v>
      </c>
      <c r="B146" s="32" t="s">
        <v>353</v>
      </c>
      <c r="C146" s="32" t="s">
        <v>359</v>
      </c>
      <c r="D146" s="66" t="n">
        <v>546</v>
      </c>
      <c r="E146" s="66" t="n">
        <v>628</v>
      </c>
      <c r="F146" s="75" t="n">
        <f aca="false">IF(E146="","",D146-E146)</f>
        <v>-82</v>
      </c>
      <c r="G146" s="66" t="n">
        <v>592</v>
      </c>
      <c r="H146" s="66" t="n">
        <v>578</v>
      </c>
      <c r="I146" s="75" t="n">
        <f aca="false">IF(H146="","",G146-H146)</f>
        <v>14</v>
      </c>
      <c r="J146" s="47" t="n">
        <f aca="false">IF(OR(D146="",D146+G146=0),"",D146/(D146+G146))</f>
        <v>0.479789103690685</v>
      </c>
      <c r="K146" s="47" t="n">
        <f aca="false">IF(E146="","",E146/(E146+H146))</f>
        <v>0.520729684908789</v>
      </c>
      <c r="L146" s="76" t="n">
        <f aca="false">IF(OR(K146="",J146=""),"",(J146-K146)*100)</f>
        <v>-4.0940581218104</v>
      </c>
      <c r="M146" s="36" t="n">
        <v>1.74372460562593</v>
      </c>
      <c r="N146" s="36" t="n">
        <v>1.32381570360678</v>
      </c>
      <c r="O146" s="36" t="n">
        <f aca="false">SQRT(M146^2+N146^2)</f>
        <v>2.18930662936493</v>
      </c>
      <c r="P146" s="47" t="n">
        <f aca="false">IF(J146="","",MAX(0,J146-1.96*O146/100))</f>
        <v>0.436878693755133</v>
      </c>
      <c r="Q146" s="47" t="n">
        <f aca="false">IF(J146="","",MIN(1,J146+1.96*O146/100))</f>
        <v>0.522699513626238</v>
      </c>
      <c r="R146" s="32" t="str">
        <f aca="false">IF(L146="","",IF(ABS(L146)&lt;=O146,"Yes","No"))</f>
        <v>No</v>
      </c>
      <c r="S146" s="32" t="str">
        <f aca="false">IF(L146="","",IF(ABS(L146)&lt;=1.96*O146,"Yes","No"))</f>
        <v>Yes</v>
      </c>
      <c r="T146" s="66" t="n">
        <f aca="false">IF(D146="","",ROUND(SQRT(((D146+G146)*O146/100)^2+(J146*(D146+G146)*0.05273)^2),0))</f>
        <v>38</v>
      </c>
      <c r="U146" s="32"/>
    </row>
    <row r="147" customFormat="false" ht="15" hidden="false" customHeight="false" outlineLevel="0" collapsed="false">
      <c r="A147" s="32" t="s">
        <v>256</v>
      </c>
      <c r="B147" s="32" t="s">
        <v>353</v>
      </c>
      <c r="C147" s="32" t="s">
        <v>360</v>
      </c>
      <c r="D147" s="66" t="n">
        <v>1068</v>
      </c>
      <c r="E147" s="66" t="n">
        <v>1176</v>
      </c>
      <c r="F147" s="75" t="n">
        <f aca="false">IF(E147="","",D147-E147)</f>
        <v>-108</v>
      </c>
      <c r="G147" s="66" t="n">
        <v>977</v>
      </c>
      <c r="H147" s="66" t="n">
        <v>1036</v>
      </c>
      <c r="I147" s="75" t="n">
        <f aca="false">IF(H147="","",G147-H147)</f>
        <v>-59</v>
      </c>
      <c r="J147" s="47" t="n">
        <f aca="false">IF(OR(D147="",D147+G147=0),"",D147/(D147+G147))</f>
        <v>0.522249388753056</v>
      </c>
      <c r="K147" s="47" t="n">
        <f aca="false">IF(E147="","",E147/(E147+H147))</f>
        <v>0.531645569620253</v>
      </c>
      <c r="L147" s="76" t="n">
        <f aca="false">IF(OR(K147="",J147=""),"",(J147-K147)*100)</f>
        <v>-0.939618086719685</v>
      </c>
      <c r="M147" s="36" t="n">
        <v>1.74372460562593</v>
      </c>
      <c r="N147" s="36" t="n">
        <v>1.32381570360678</v>
      </c>
      <c r="O147" s="36" t="n">
        <f aca="false">SQRT(M147^2+N147^2)</f>
        <v>2.18930662936493</v>
      </c>
      <c r="P147" s="47" t="n">
        <f aca="false">IF(J147="","",MAX(0,J147-1.96*O147/100))</f>
        <v>0.479338978817504</v>
      </c>
      <c r="Q147" s="47" t="n">
        <f aca="false">IF(J147="","",MIN(1,J147+1.96*O147/100))</f>
        <v>0.565159798688609</v>
      </c>
      <c r="R147" s="32" t="str">
        <f aca="false">IF(L147="","",IF(ABS(L147)&lt;=O147,"Yes","No"))</f>
        <v>Yes</v>
      </c>
      <c r="S147" s="32" t="str">
        <f aca="false">IF(L147="","",IF(ABS(L147)&lt;=1.96*O147,"Yes","No"))</f>
        <v>Yes</v>
      </c>
      <c r="T147" s="66" t="n">
        <f aca="false">IF(D147="","",ROUND(SQRT(((D147+G147)*O147/100)^2+(J147*(D147+G147)*0.05273)^2),0))</f>
        <v>72</v>
      </c>
      <c r="U147" s="32"/>
    </row>
    <row r="148" customFormat="false" ht="15" hidden="false" customHeight="false" outlineLevel="0" collapsed="false">
      <c r="A148" s="32" t="s">
        <v>256</v>
      </c>
      <c r="B148" s="32" t="s">
        <v>353</v>
      </c>
      <c r="C148" s="32" t="s">
        <v>361</v>
      </c>
      <c r="D148" s="66" t="n">
        <v>646</v>
      </c>
      <c r="E148" s="66" t="n">
        <v>741</v>
      </c>
      <c r="F148" s="75" t="n">
        <f aca="false">IF(E148="","",D148-E148)</f>
        <v>-95</v>
      </c>
      <c r="G148" s="66" t="n">
        <v>610</v>
      </c>
      <c r="H148" s="66" t="n">
        <v>575</v>
      </c>
      <c r="I148" s="75" t="n">
        <f aca="false">IF(H148="","",G148-H148)</f>
        <v>35</v>
      </c>
      <c r="J148" s="47" t="n">
        <f aca="false">IF(OR(D148="",D148+G148=0),"",D148/(D148+G148))</f>
        <v>0.514331210191083</v>
      </c>
      <c r="K148" s="47" t="n">
        <f aca="false">IF(E148="","",E148/(E148+H148))</f>
        <v>0.56306990881459</v>
      </c>
      <c r="L148" s="76" t="n">
        <f aca="false">IF(OR(K148="",J148=""),"",(J148-K148)*100)</f>
        <v>-4.87386986235068</v>
      </c>
      <c r="M148" s="36" t="n">
        <v>1.74372460562593</v>
      </c>
      <c r="N148" s="36" t="n">
        <v>1.32381570360678</v>
      </c>
      <c r="O148" s="36" t="n">
        <f aca="false">SQRT(M148^2+N148^2)</f>
        <v>2.18930662936493</v>
      </c>
      <c r="P148" s="47" t="n">
        <f aca="false">IF(J148="","",MAX(0,J148-1.96*O148/100))</f>
        <v>0.47142080025553</v>
      </c>
      <c r="Q148" s="47" t="n">
        <f aca="false">IF(J148="","",MIN(1,J148+1.96*O148/100))</f>
        <v>0.557241620126636</v>
      </c>
      <c r="R148" s="32" t="str">
        <f aca="false">IF(L148="","",IF(ABS(L148)&lt;=O148,"Yes","No"))</f>
        <v>No</v>
      </c>
      <c r="S148" s="32" t="str">
        <f aca="false">IF(L148="","",IF(ABS(L148)&lt;=1.96*O148,"Yes","No"))</f>
        <v>No</v>
      </c>
      <c r="T148" s="66" t="n">
        <f aca="false">IF(D148="","",ROUND(SQRT(((D148+G148)*O148/100)^2+(J148*(D148+G148)*0.05273)^2),0))</f>
        <v>44</v>
      </c>
      <c r="U148" s="32"/>
    </row>
    <row r="149" customFormat="false" ht="15" hidden="false" customHeight="false" outlineLevel="0" collapsed="false">
      <c r="A149" s="32" t="s">
        <v>256</v>
      </c>
      <c r="B149" s="32" t="s">
        <v>353</v>
      </c>
      <c r="C149" s="32" t="s">
        <v>362</v>
      </c>
      <c r="D149" s="66" t="n">
        <v>606</v>
      </c>
      <c r="E149" s="66" t="n">
        <v>714</v>
      </c>
      <c r="F149" s="75" t="n">
        <f aca="false">IF(E149="","",D149-E149)</f>
        <v>-108</v>
      </c>
      <c r="G149" s="66" t="n">
        <v>628</v>
      </c>
      <c r="H149" s="66" t="n">
        <v>619</v>
      </c>
      <c r="I149" s="75" t="n">
        <f aca="false">IF(H149="","",G149-H149)</f>
        <v>9</v>
      </c>
      <c r="J149" s="47" t="n">
        <f aca="false">IF(OR(D149="",D149+G149=0),"",D149/(D149+G149))</f>
        <v>0.491085899513776</v>
      </c>
      <c r="K149" s="47" t="n">
        <f aca="false">IF(E149="","",E149/(E149+H149))</f>
        <v>0.535633908477119</v>
      </c>
      <c r="L149" s="76" t="n">
        <f aca="false">IF(OR(K149="",J149=""),"",(J149-K149)*100)</f>
        <v>-4.45480089633429</v>
      </c>
      <c r="M149" s="36" t="n">
        <v>1.74372460562593</v>
      </c>
      <c r="N149" s="36" t="n">
        <v>1.32381570360678</v>
      </c>
      <c r="O149" s="36" t="n">
        <f aca="false">SQRT(M149^2+N149^2)</f>
        <v>2.18930662936493</v>
      </c>
      <c r="P149" s="47" t="n">
        <f aca="false">IF(J149="","",MAX(0,J149-1.96*O149/100))</f>
        <v>0.448175489578224</v>
      </c>
      <c r="Q149" s="47" t="n">
        <f aca="false">IF(J149="","",MIN(1,J149+1.96*O149/100))</f>
        <v>0.533996309449329</v>
      </c>
      <c r="R149" s="32" t="str">
        <f aca="false">IF(L149="","",IF(ABS(L149)&lt;=O149,"Yes","No"))</f>
        <v>No</v>
      </c>
      <c r="S149" s="32" t="str">
        <f aca="false">IF(L149="","",IF(ABS(L149)&lt;=1.96*O149,"Yes","No"))</f>
        <v>No</v>
      </c>
      <c r="T149" s="66" t="n">
        <f aca="false">IF(D149="","",ROUND(SQRT(((D149+G149)*O149/100)^2+(J149*(D149+G149)*0.05273)^2),0))</f>
        <v>42</v>
      </c>
      <c r="U149" s="32"/>
    </row>
    <row r="150" customFormat="false" ht="15" hidden="false" customHeight="false" outlineLevel="0" collapsed="false">
      <c r="A150" s="32" t="s">
        <v>256</v>
      </c>
      <c r="B150" s="32" t="s">
        <v>353</v>
      </c>
      <c r="C150" s="32" t="s">
        <v>363</v>
      </c>
      <c r="D150" s="66" t="n">
        <v>417</v>
      </c>
      <c r="E150" s="66" t="n">
        <v>491</v>
      </c>
      <c r="F150" s="75" t="n">
        <f aca="false">IF(E150="","",D150-E150)</f>
        <v>-74</v>
      </c>
      <c r="G150" s="66" t="n">
        <v>416</v>
      </c>
      <c r="H150" s="66" t="n">
        <v>403</v>
      </c>
      <c r="I150" s="75" t="n">
        <f aca="false">IF(H150="","",G150-H150)</f>
        <v>13</v>
      </c>
      <c r="J150" s="47" t="n">
        <f aca="false">IF(OR(D150="",D150+G150=0),"",D150/(D150+G150))</f>
        <v>0.500600240096038</v>
      </c>
      <c r="K150" s="47" t="n">
        <f aca="false">IF(E150="","",E150/(E150+H150))</f>
        <v>0.549217002237136</v>
      </c>
      <c r="L150" s="76" t="n">
        <f aca="false">IF(OR(K150="",J150=""),"",(J150-K150)*100)</f>
        <v>-4.8616762141098</v>
      </c>
      <c r="M150" s="36" t="n">
        <v>1.74372460562593</v>
      </c>
      <c r="N150" s="36" t="n">
        <v>1.32381570360678</v>
      </c>
      <c r="O150" s="36" t="n">
        <f aca="false">SQRT(M150^2+N150^2)</f>
        <v>2.18930662936493</v>
      </c>
      <c r="P150" s="47" t="n">
        <f aca="false">IF(J150="","",MAX(0,J150-1.96*O150/100))</f>
        <v>0.457689830160486</v>
      </c>
      <c r="Q150" s="47" t="n">
        <f aca="false">IF(J150="","",MIN(1,J150+1.96*O150/100))</f>
        <v>0.543510650031591</v>
      </c>
      <c r="R150" s="32" t="str">
        <f aca="false">IF(L150="","",IF(ABS(L150)&lt;=O150,"Yes","No"))</f>
        <v>No</v>
      </c>
      <c r="S150" s="32" t="str">
        <f aca="false">IF(L150="","",IF(ABS(L150)&lt;=1.96*O150,"Yes","No"))</f>
        <v>No</v>
      </c>
      <c r="T150" s="66" t="n">
        <f aca="false">IF(D150="","",ROUND(SQRT(((D150+G150)*O150/100)^2+(J150*(D150+G150)*0.05273)^2),0))</f>
        <v>29</v>
      </c>
      <c r="U150" s="32"/>
    </row>
    <row r="151" customFormat="false" ht="15" hidden="false" customHeight="false" outlineLevel="0" collapsed="false">
      <c r="A151" s="32" t="s">
        <v>256</v>
      </c>
      <c r="B151" s="32" t="s">
        <v>364</v>
      </c>
      <c r="C151" s="32" t="s">
        <v>364</v>
      </c>
      <c r="D151" s="66" t="n">
        <v>769</v>
      </c>
      <c r="E151" s="66" t="n">
        <v>850</v>
      </c>
      <c r="F151" s="75" t="n">
        <f aca="false">IF(E151="","",D151-E151)</f>
        <v>-81</v>
      </c>
      <c r="G151" s="66" t="n">
        <v>1243</v>
      </c>
      <c r="H151" s="66" t="n">
        <v>1311</v>
      </c>
      <c r="I151" s="75" t="n">
        <f aca="false">IF(H151="","",G151-H151)</f>
        <v>-68</v>
      </c>
      <c r="J151" s="47" t="n">
        <f aca="false">IF(OR(D151="",D151+G151=0),"",D151/(D151+G151))</f>
        <v>0.38220675944334</v>
      </c>
      <c r="K151" s="47" t="n">
        <f aca="false">IF(E151="","",E151/(E151+H151))</f>
        <v>0.39333641832485</v>
      </c>
      <c r="L151" s="76" t="n">
        <f aca="false">IF(OR(K151="",J151=""),"",(J151-K151)*100)</f>
        <v>-1.11296588815096</v>
      </c>
      <c r="M151" s="36" t="n">
        <v>1.74372460562593</v>
      </c>
      <c r="N151" s="36" t="n">
        <v>1.32381570360678</v>
      </c>
      <c r="O151" s="36" t="n">
        <f aca="false">SQRT(M151^2+N151^2)</f>
        <v>2.18930662936493</v>
      </c>
      <c r="P151" s="47" t="n">
        <f aca="false">IF(J151="","",MAX(0,J151-1.96*O151/100))</f>
        <v>0.339296349507787</v>
      </c>
      <c r="Q151" s="47" t="n">
        <f aca="false">IF(J151="","",MIN(1,J151+1.96*O151/100))</f>
        <v>0.425117169378893</v>
      </c>
      <c r="R151" s="32" t="str">
        <f aca="false">IF(L151="","",IF(ABS(L151)&lt;=O151,"Yes","No"))</f>
        <v>Yes</v>
      </c>
      <c r="S151" s="32" t="str">
        <f aca="false">IF(L151="","",IF(ABS(L151)&lt;=1.96*O151,"Yes","No"))</f>
        <v>Yes</v>
      </c>
      <c r="T151" s="66" t="n">
        <f aca="false">IF(D151="","",ROUND(SQRT(((D151+G151)*O151/100)^2+(J151*(D151+G151)*0.05273)^2),0))</f>
        <v>60</v>
      </c>
      <c r="U151" s="32"/>
    </row>
    <row r="152" customFormat="false" ht="15" hidden="false" customHeight="false" outlineLevel="0" collapsed="false">
      <c r="A152" s="32" t="s">
        <v>256</v>
      </c>
      <c r="B152" s="32" t="s">
        <v>365</v>
      </c>
      <c r="C152" s="32" t="s">
        <v>365</v>
      </c>
      <c r="D152" s="66" t="n">
        <v>427</v>
      </c>
      <c r="E152" s="66" t="n">
        <v>457</v>
      </c>
      <c r="F152" s="75" t="n">
        <f aca="false">IF(E152="","",D152-E152)</f>
        <v>-30</v>
      </c>
      <c r="G152" s="66" t="n">
        <v>751</v>
      </c>
      <c r="H152" s="66" t="n">
        <v>760</v>
      </c>
      <c r="I152" s="75" t="n">
        <f aca="false">IF(H152="","",G152-H152)</f>
        <v>-9</v>
      </c>
      <c r="J152" s="47" t="n">
        <f aca="false">IF(OR(D152="",D152+G152=0),"",D152/(D152+G152))</f>
        <v>0.362478777589134</v>
      </c>
      <c r="K152" s="47" t="n">
        <f aca="false">IF(E152="","",E152/(E152+H152))</f>
        <v>0.375513557929334</v>
      </c>
      <c r="L152" s="76" t="n">
        <f aca="false">IF(OR(K152="",J152=""),"",(J152-K152)*100)</f>
        <v>-1.30347803402003</v>
      </c>
      <c r="M152" s="36" t="n">
        <v>1.74372460562593</v>
      </c>
      <c r="N152" s="36" t="n">
        <v>1.32381570360678</v>
      </c>
      <c r="O152" s="36" t="n">
        <f aca="false">SQRT(M152^2+N152^2)</f>
        <v>2.18930662936493</v>
      </c>
      <c r="P152" s="47" t="n">
        <f aca="false">IF(J152="","",MAX(0,J152-1.96*O152/100))</f>
        <v>0.319568367653581</v>
      </c>
      <c r="Q152" s="47" t="n">
        <f aca="false">IF(J152="","",MIN(1,J152+1.96*O152/100))</f>
        <v>0.405389187524687</v>
      </c>
      <c r="R152" s="32" t="str">
        <f aca="false">IF(L152="","",IF(ABS(L152)&lt;=O152,"Yes","No"))</f>
        <v>Yes</v>
      </c>
      <c r="S152" s="32" t="str">
        <f aca="false">IF(L152="","",IF(ABS(L152)&lt;=1.96*O152,"Yes","No"))</f>
        <v>Yes</v>
      </c>
      <c r="T152" s="66" t="n">
        <f aca="false">IF(D152="","",ROUND(SQRT(((D152+G152)*O152/100)^2+(J152*(D152+G152)*0.05273)^2),0))</f>
        <v>34</v>
      </c>
      <c r="U152" s="32"/>
    </row>
    <row r="153" customFormat="false" ht="15" hidden="false" customHeight="false" outlineLevel="0" collapsed="false">
      <c r="A153" s="32" t="s">
        <v>256</v>
      </c>
      <c r="B153" s="32" t="s">
        <v>366</v>
      </c>
      <c r="C153" s="32" t="s">
        <v>367</v>
      </c>
      <c r="D153" s="66" t="n">
        <v>134</v>
      </c>
      <c r="E153" s="66" t="n">
        <v>159</v>
      </c>
      <c r="F153" s="75" t="n">
        <f aca="false">IF(E153="","",D153-E153)</f>
        <v>-25</v>
      </c>
      <c r="G153" s="66" t="n">
        <v>341</v>
      </c>
      <c r="H153" s="66" t="n">
        <v>381</v>
      </c>
      <c r="I153" s="75" t="n">
        <f aca="false">IF(H153="","",G153-H153)</f>
        <v>-40</v>
      </c>
      <c r="J153" s="47" t="n">
        <f aca="false">IF(OR(D153="",D153+G153=0),"",D153/(D153+G153))</f>
        <v>0.282105263157895</v>
      </c>
      <c r="K153" s="47" t="n">
        <f aca="false">IF(E153="","",E153/(E153+H153))</f>
        <v>0.294444444444444</v>
      </c>
      <c r="L153" s="76" t="n">
        <f aca="false">IF(OR(K153="",J153=""),"",(J153-K153)*100)</f>
        <v>-1.23391812865497</v>
      </c>
      <c r="M153" s="36" t="n">
        <v>3.35765895837102</v>
      </c>
      <c r="N153" s="36" t="n">
        <v>1.32381570360678</v>
      </c>
      <c r="O153" s="36" t="n">
        <f aca="false">SQRT(M153^2+N153^2)</f>
        <v>3.60920513379956</v>
      </c>
      <c r="P153" s="47" t="n">
        <f aca="false">IF(J153="","",MAX(0,J153-1.96*O153/100))</f>
        <v>0.211364842535423</v>
      </c>
      <c r="Q153" s="47" t="n">
        <f aca="false">IF(J153="","",MIN(1,J153+1.96*O153/100))</f>
        <v>0.352845683780366</v>
      </c>
      <c r="R153" s="32" t="str">
        <f aca="false">IF(L153="","",IF(ABS(L153)&lt;=O153,"Yes","No"))</f>
        <v>Yes</v>
      </c>
      <c r="S153" s="32" t="str">
        <f aca="false">IF(L153="","",IF(ABS(L153)&lt;=1.96*O153,"Yes","No"))</f>
        <v>Yes</v>
      </c>
      <c r="T153" s="66" t="n">
        <f aca="false">IF(D153="","",ROUND(SQRT(((D153+G153)*O153/100)^2+(J153*(D153+G153)*0.08223)^2),0))</f>
        <v>20</v>
      </c>
      <c r="U153" s="32"/>
    </row>
    <row r="154" customFormat="false" ht="15" hidden="false" customHeight="false" outlineLevel="0" collapsed="false">
      <c r="A154" s="32" t="s">
        <v>256</v>
      </c>
      <c r="B154" s="32" t="s">
        <v>366</v>
      </c>
      <c r="C154" s="32" t="s">
        <v>368</v>
      </c>
      <c r="D154" s="66" t="n">
        <v>115</v>
      </c>
      <c r="E154" s="66" t="n">
        <v>116</v>
      </c>
      <c r="F154" s="75" t="n">
        <f aca="false">IF(E154="","",D154-E154)</f>
        <v>-1</v>
      </c>
      <c r="G154" s="66" t="n">
        <v>244</v>
      </c>
      <c r="H154" s="66" t="n">
        <v>244</v>
      </c>
      <c r="I154" s="75" t="n">
        <f aca="false">IF(H154="","",G154-H154)</f>
        <v>0</v>
      </c>
      <c r="J154" s="47" t="n">
        <f aca="false">IF(OR(D154="",D154+G154=0),"",D154/(D154+G154))</f>
        <v>0.32033426183844</v>
      </c>
      <c r="K154" s="47" t="n">
        <f aca="false">IF(E154="","",E154/(E154+H154))</f>
        <v>0.322222222222222</v>
      </c>
      <c r="L154" s="76" t="n">
        <f aca="false">IF(OR(K154="",J154=""),"",(J154-K154)*100)</f>
        <v>-0.188796038378214</v>
      </c>
      <c r="M154" s="36" t="n">
        <v>3.35765895837102</v>
      </c>
      <c r="N154" s="36" t="n">
        <v>1.32381570360678</v>
      </c>
      <c r="O154" s="36" t="n">
        <f aca="false">SQRT(M154^2+N154^2)</f>
        <v>3.60920513379956</v>
      </c>
      <c r="P154" s="47" t="n">
        <f aca="false">IF(J154="","",MAX(0,J154-1.96*O154/100))</f>
        <v>0.249593841215969</v>
      </c>
      <c r="Q154" s="47" t="n">
        <f aca="false">IF(J154="","",MIN(1,J154+1.96*O154/100))</f>
        <v>0.391074682460912</v>
      </c>
      <c r="R154" s="32" t="str">
        <f aca="false">IF(L154="","",IF(ABS(L154)&lt;=O154,"Yes","No"))</f>
        <v>Yes</v>
      </c>
      <c r="S154" s="32" t="str">
        <f aca="false">IF(L154="","",IF(ABS(L154)&lt;=1.96*O154,"Yes","No"))</f>
        <v>Yes</v>
      </c>
      <c r="T154" s="66" t="n">
        <f aca="false">IF(D154="","",ROUND(SQRT(((D154+G154)*O154/100)^2+(J154*(D154+G154)*0.08223)^2),0))</f>
        <v>16</v>
      </c>
      <c r="U154" s="32"/>
    </row>
    <row r="155" customFormat="false" ht="15" hidden="false" customHeight="false" outlineLevel="0" collapsed="false">
      <c r="A155" s="32" t="s">
        <v>256</v>
      </c>
      <c r="B155" s="32" t="s">
        <v>366</v>
      </c>
      <c r="C155" s="32" t="s">
        <v>369</v>
      </c>
      <c r="D155" s="66" t="n">
        <v>391</v>
      </c>
      <c r="E155" s="66" t="n">
        <v>444</v>
      </c>
      <c r="F155" s="75" t="n">
        <f aca="false">IF(E155="","",D155-E155)</f>
        <v>-53</v>
      </c>
      <c r="G155" s="66" t="n">
        <v>765</v>
      </c>
      <c r="H155" s="66" t="n">
        <v>809</v>
      </c>
      <c r="I155" s="75" t="n">
        <f aca="false">IF(H155="","",G155-H155)</f>
        <v>-44</v>
      </c>
      <c r="J155" s="47" t="n">
        <f aca="false">IF(OR(D155="",D155+G155=0),"",D155/(D155+G155))</f>
        <v>0.338235294117647</v>
      </c>
      <c r="K155" s="47" t="n">
        <f aca="false">IF(E155="","",E155/(E155+H155))</f>
        <v>0.354349561053472</v>
      </c>
      <c r="L155" s="76" t="n">
        <f aca="false">IF(OR(K155="",J155=""),"",(J155-K155)*100)</f>
        <v>-1.61142669358246</v>
      </c>
      <c r="M155" s="36" t="n">
        <v>1.74372460562593</v>
      </c>
      <c r="N155" s="36" t="n">
        <v>1.32381570360678</v>
      </c>
      <c r="O155" s="36" t="n">
        <f aca="false">SQRT(M155^2+N155^2)</f>
        <v>2.18930662936493</v>
      </c>
      <c r="P155" s="47" t="n">
        <f aca="false">IF(J155="","",MAX(0,J155-1.96*O155/100))</f>
        <v>0.295324884182094</v>
      </c>
      <c r="Q155" s="47" t="n">
        <f aca="false">IF(J155="","",MIN(1,J155+1.96*O155/100))</f>
        <v>0.3811457040532</v>
      </c>
      <c r="R155" s="32" t="str">
        <f aca="false">IF(L155="","",IF(ABS(L155)&lt;=O155,"Yes","No"))</f>
        <v>Yes</v>
      </c>
      <c r="S155" s="32" t="str">
        <f aca="false">IF(L155="","",IF(ABS(L155)&lt;=1.96*O155,"Yes","No"))</f>
        <v>Yes</v>
      </c>
      <c r="T155" s="66" t="n">
        <f aca="false">IF(D155="","",ROUND(SQRT(((D155+G155)*O155/100)^2+(J155*(D155+G155)*0.05273)^2),0))</f>
        <v>33</v>
      </c>
      <c r="U155" s="32"/>
    </row>
    <row r="156" customFormat="false" ht="15" hidden="false" customHeight="false" outlineLevel="0" collapsed="false">
      <c r="A156" s="32" t="s">
        <v>256</v>
      </c>
      <c r="B156" s="32" t="s">
        <v>370</v>
      </c>
      <c r="C156" s="32" t="s">
        <v>370</v>
      </c>
      <c r="D156" s="66" t="n">
        <v>715</v>
      </c>
      <c r="E156" s="66" t="n">
        <v>788</v>
      </c>
      <c r="F156" s="75" t="n">
        <f aca="false">IF(E156="","",D156-E156)</f>
        <v>-73</v>
      </c>
      <c r="G156" s="66" t="n">
        <v>630</v>
      </c>
      <c r="H156" s="66" t="n">
        <v>628</v>
      </c>
      <c r="I156" s="75" t="n">
        <f aca="false">IF(H156="","",G156-H156)</f>
        <v>2</v>
      </c>
      <c r="J156" s="47" t="n">
        <f aca="false">IF(OR(D156="",D156+G156=0),"",D156/(D156+G156))</f>
        <v>0.531598513011153</v>
      </c>
      <c r="K156" s="47" t="n">
        <f aca="false">IF(E156="","",E156/(E156+H156))</f>
        <v>0.556497175141243</v>
      </c>
      <c r="L156" s="76" t="n">
        <f aca="false">IF(OR(K156="",J156=""),"",(J156-K156)*100)</f>
        <v>-2.48986621300905</v>
      </c>
      <c r="M156" s="36" t="n">
        <v>1.74372460562593</v>
      </c>
      <c r="N156" s="36" t="n">
        <v>1.32381570360678</v>
      </c>
      <c r="O156" s="36" t="n">
        <f aca="false">SQRT(M156^2+N156^2)</f>
        <v>2.18930662936493</v>
      </c>
      <c r="P156" s="47" t="n">
        <f aca="false">IF(J156="","",MAX(0,J156-1.96*O156/100))</f>
        <v>0.4886881030756</v>
      </c>
      <c r="Q156" s="47" t="n">
        <f aca="false">IF(J156="","",MIN(1,J156+1.96*O156/100))</f>
        <v>0.574508922946705</v>
      </c>
      <c r="R156" s="32" t="str">
        <f aca="false">IF(L156="","",IF(ABS(L156)&lt;=O156,"Yes","No"))</f>
        <v>No</v>
      </c>
      <c r="S156" s="32" t="str">
        <f aca="false">IF(L156="","",IF(ABS(L156)&lt;=1.96*O156,"Yes","No"))</f>
        <v>Yes</v>
      </c>
      <c r="T156" s="66" t="n">
        <f aca="false">IF(D156="","",ROUND(SQRT(((D156+G156)*O156/100)^2+(J156*(D156+G156)*0.05273)^2),0))</f>
        <v>48</v>
      </c>
      <c r="U156" s="32"/>
    </row>
    <row r="157" customFormat="false" ht="15" hidden="false" customHeight="false" outlineLevel="0" collapsed="false">
      <c r="A157" s="32" t="s">
        <v>256</v>
      </c>
      <c r="B157" s="32" t="s">
        <v>371</v>
      </c>
      <c r="C157" s="32" t="s">
        <v>372</v>
      </c>
      <c r="D157" s="66" t="n">
        <v>725</v>
      </c>
      <c r="E157" s="66" t="n">
        <v>830</v>
      </c>
      <c r="F157" s="75" t="n">
        <f aca="false">IF(E157="","",D157-E157)</f>
        <v>-105</v>
      </c>
      <c r="G157" s="66" t="n">
        <v>1036</v>
      </c>
      <c r="H157" s="66" t="n">
        <v>1043</v>
      </c>
      <c r="I157" s="75" t="n">
        <f aca="false">IF(H157="","",G157-H157)</f>
        <v>-7</v>
      </c>
      <c r="J157" s="47" t="n">
        <f aca="false">IF(OR(D157="",D157+G157=0),"",D157/(D157+G157))</f>
        <v>0.411697898921068</v>
      </c>
      <c r="K157" s="47" t="n">
        <f aca="false">IF(E157="","",E157/(E157+H157))</f>
        <v>0.443139348638548</v>
      </c>
      <c r="L157" s="76" t="n">
        <f aca="false">IF(OR(K157="",J157=""),"",(J157-K157)*100)</f>
        <v>-3.14414497174802</v>
      </c>
      <c r="M157" s="36" t="n">
        <v>1.74372460562593</v>
      </c>
      <c r="N157" s="36" t="n">
        <v>1.32381570360678</v>
      </c>
      <c r="O157" s="36" t="n">
        <f aca="false">SQRT(M157^2+N157^2)</f>
        <v>2.18930662936493</v>
      </c>
      <c r="P157" s="47" t="n">
        <f aca="false">IF(J157="","",MAX(0,J157-1.96*O157/100))</f>
        <v>0.368787488985515</v>
      </c>
      <c r="Q157" s="47" t="n">
        <f aca="false">IF(J157="","",MIN(1,J157+1.96*O157/100))</f>
        <v>0.45460830885662</v>
      </c>
      <c r="R157" s="32" t="str">
        <f aca="false">IF(L157="","",IF(ABS(L157)&lt;=O157,"Yes","No"))</f>
        <v>No</v>
      </c>
      <c r="S157" s="32" t="str">
        <f aca="false">IF(L157="","",IF(ABS(L157)&lt;=1.96*O157,"Yes","No"))</f>
        <v>Yes</v>
      </c>
      <c r="T157" s="66" t="n">
        <f aca="false">IF(D157="","",ROUND(SQRT(((D157+G157)*O157/100)^2+(J157*(D157+G157)*0.05273)^2),0))</f>
        <v>54</v>
      </c>
      <c r="U157" s="32"/>
    </row>
    <row r="158" customFormat="false" ht="15" hidden="false" customHeight="false" outlineLevel="0" collapsed="false">
      <c r="A158" s="32" t="s">
        <v>256</v>
      </c>
      <c r="B158" s="32" t="s">
        <v>371</v>
      </c>
      <c r="C158" s="32" t="s">
        <v>373</v>
      </c>
      <c r="D158" s="66" t="n">
        <v>605</v>
      </c>
      <c r="E158" s="66" t="n">
        <v>686</v>
      </c>
      <c r="F158" s="75" t="n">
        <f aca="false">IF(E158="","",D158-E158)</f>
        <v>-81</v>
      </c>
      <c r="G158" s="66" t="n">
        <v>879</v>
      </c>
      <c r="H158" s="66" t="n">
        <v>981</v>
      </c>
      <c r="I158" s="75" t="n">
        <f aca="false">IF(H158="","",G158-H158)</f>
        <v>-102</v>
      </c>
      <c r="J158" s="47" t="n">
        <f aca="false">IF(OR(D158="",D158+G158=0),"",D158/(D158+G158))</f>
        <v>0.407681940700809</v>
      </c>
      <c r="K158" s="47" t="n">
        <f aca="false">IF(E158="","",E158/(E158+H158))</f>
        <v>0.411517696460708</v>
      </c>
      <c r="L158" s="76" t="n">
        <f aca="false">IF(OR(K158="",J158=""),"",(J158-K158)*100)</f>
        <v>-0.383575575989925</v>
      </c>
      <c r="M158" s="36" t="n">
        <v>1.74372460562593</v>
      </c>
      <c r="N158" s="36" t="n">
        <v>1.32381570360678</v>
      </c>
      <c r="O158" s="36" t="n">
        <f aca="false">SQRT(M158^2+N158^2)</f>
        <v>2.18930662936493</v>
      </c>
      <c r="P158" s="47" t="n">
        <f aca="false">IF(J158="","",MAX(0,J158-1.96*O158/100))</f>
        <v>0.364771530765256</v>
      </c>
      <c r="Q158" s="47" t="n">
        <f aca="false">IF(J158="","",MIN(1,J158+1.96*O158/100))</f>
        <v>0.450592350636361</v>
      </c>
      <c r="R158" s="32" t="str">
        <f aca="false">IF(L158="","",IF(ABS(L158)&lt;=O158,"Yes","No"))</f>
        <v>Yes</v>
      </c>
      <c r="S158" s="32" t="str">
        <f aca="false">IF(L158="","",IF(ABS(L158)&lt;=1.96*O158,"Yes","No"))</f>
        <v>Yes</v>
      </c>
      <c r="T158" s="66" t="n">
        <f aca="false">IF(D158="","",ROUND(SQRT(((D158+G158)*O158/100)^2+(J158*(D158+G158)*0.05273)^2),0))</f>
        <v>46</v>
      </c>
      <c r="U158" s="32"/>
    </row>
    <row r="159" customFormat="false" ht="15" hidden="false" customHeight="false" outlineLevel="0" collapsed="false">
      <c r="A159" s="32" t="s">
        <v>256</v>
      </c>
      <c r="B159" s="32" t="s">
        <v>371</v>
      </c>
      <c r="C159" s="32" t="s">
        <v>374</v>
      </c>
      <c r="D159" s="66" t="n">
        <v>319</v>
      </c>
      <c r="E159" s="66" t="n">
        <v>370</v>
      </c>
      <c r="F159" s="75" t="n">
        <f aca="false">IF(E159="","",D159-E159)</f>
        <v>-51</v>
      </c>
      <c r="G159" s="66" t="n">
        <v>472</v>
      </c>
      <c r="H159" s="66" t="n">
        <v>519</v>
      </c>
      <c r="I159" s="75" t="n">
        <f aca="false">IF(H159="","",G159-H159)</f>
        <v>-47</v>
      </c>
      <c r="J159" s="47" t="n">
        <f aca="false">IF(OR(D159="",D159+G159=0),"",D159/(D159+G159))</f>
        <v>0.403286978508217</v>
      </c>
      <c r="K159" s="47" t="n">
        <f aca="false">IF(E159="","",E159/(E159+H159))</f>
        <v>0.416197975253093</v>
      </c>
      <c r="L159" s="76" t="n">
        <f aca="false">IF(OR(K159="",J159=""),"",(J159-K159)*100)</f>
        <v>-1.29109967448759</v>
      </c>
      <c r="M159" s="36" t="n">
        <v>2.25365795852886</v>
      </c>
      <c r="N159" s="36" t="n">
        <v>1.32381570360678</v>
      </c>
      <c r="O159" s="36" t="n">
        <f aca="false">SQRT(M159^2+N159^2)</f>
        <v>2.61370660387818</v>
      </c>
      <c r="P159" s="47" t="n">
        <f aca="false">IF(J159="","",MAX(0,J159-1.96*O159/100))</f>
        <v>0.352058329072205</v>
      </c>
      <c r="Q159" s="47" t="n">
        <f aca="false">IF(J159="","",MIN(1,J159+1.96*O159/100))</f>
        <v>0.45451562794423</v>
      </c>
      <c r="R159" s="32" t="str">
        <f aca="false">IF(L159="","",IF(ABS(L159)&lt;=O159,"Yes","No"))</f>
        <v>Yes</v>
      </c>
      <c r="S159" s="32" t="str">
        <f aca="false">IF(L159="","",IF(ABS(L159)&lt;=1.96*O159,"Yes","No"))</f>
        <v>Yes</v>
      </c>
      <c r="T159" s="66" t="n">
        <f aca="false">IF(D159="","",ROUND(SQRT(((D159+G159)*O159/100)^2+(J159*(D159+G159)*0.06778)^2),0))</f>
        <v>30</v>
      </c>
      <c r="U159" s="32"/>
    </row>
    <row r="160" customFormat="false" ht="15" hidden="false" customHeight="false" outlineLevel="0" collapsed="false">
      <c r="A160" s="32" t="s">
        <v>256</v>
      </c>
      <c r="B160" s="32" t="s">
        <v>371</v>
      </c>
      <c r="C160" s="32" t="s">
        <v>375</v>
      </c>
      <c r="D160" s="66" t="n">
        <v>475</v>
      </c>
      <c r="E160" s="66" t="n">
        <v>521</v>
      </c>
      <c r="F160" s="75" t="n">
        <f aca="false">IF(E160="","",D160-E160)</f>
        <v>-46</v>
      </c>
      <c r="G160" s="66" t="n">
        <v>687</v>
      </c>
      <c r="H160" s="66" t="n">
        <v>758</v>
      </c>
      <c r="I160" s="75" t="n">
        <f aca="false">IF(H160="","",G160-H160)</f>
        <v>-71</v>
      </c>
      <c r="J160" s="47" t="n">
        <f aca="false">IF(OR(D160="",D160+G160=0),"",D160/(D160+G160))</f>
        <v>0.408777969018933</v>
      </c>
      <c r="K160" s="47" t="n">
        <f aca="false">IF(E160="","",E160/(E160+H160))</f>
        <v>0.407349491790461</v>
      </c>
      <c r="L160" s="76" t="n">
        <f aca="false">IF(OR(K160="",J160=""),"",(J160-K160)*100)</f>
        <v>0.142847722847156</v>
      </c>
      <c r="M160" s="36" t="n">
        <v>1.74372460562593</v>
      </c>
      <c r="N160" s="36" t="n">
        <v>1.32381570360678</v>
      </c>
      <c r="O160" s="36" t="n">
        <f aca="false">SQRT(M160^2+N160^2)</f>
        <v>2.18930662936493</v>
      </c>
      <c r="P160" s="47" t="n">
        <f aca="false">IF(J160="","",MAX(0,J160-1.96*O160/100))</f>
        <v>0.36586755908338</v>
      </c>
      <c r="Q160" s="47" t="n">
        <f aca="false">IF(J160="","",MIN(1,J160+1.96*O160/100))</f>
        <v>0.451688378954486</v>
      </c>
      <c r="R160" s="32" t="str">
        <f aca="false">IF(L160="","",IF(ABS(L160)&lt;=O160,"Yes","No"))</f>
        <v>Yes</v>
      </c>
      <c r="S160" s="32" t="str">
        <f aca="false">IF(L160="","",IF(ABS(L160)&lt;=1.96*O160,"Yes","No"))</f>
        <v>Yes</v>
      </c>
      <c r="T160" s="66" t="n">
        <f aca="false">IF(D160="","",ROUND(SQRT(((D160+G160)*O160/100)^2+(J160*(D160+G160)*0.05273)^2),0))</f>
        <v>36</v>
      </c>
      <c r="U160" s="32"/>
    </row>
    <row r="161" customFormat="false" ht="15" hidden="false" customHeight="false" outlineLevel="0" collapsed="false">
      <c r="A161" s="32" t="s">
        <v>256</v>
      </c>
      <c r="B161" s="32" t="s">
        <v>371</v>
      </c>
      <c r="C161" s="32" t="s">
        <v>376</v>
      </c>
      <c r="D161" s="66" t="n">
        <v>404</v>
      </c>
      <c r="E161" s="66" t="n">
        <v>474</v>
      </c>
      <c r="F161" s="75" t="n">
        <f aca="false">IF(E161="","",D161-E161)</f>
        <v>-70</v>
      </c>
      <c r="G161" s="66" t="n">
        <v>651</v>
      </c>
      <c r="H161" s="66" t="n">
        <v>704</v>
      </c>
      <c r="I161" s="75" t="n">
        <f aca="false">IF(H161="","",G161-H161)</f>
        <v>-53</v>
      </c>
      <c r="J161" s="47" t="n">
        <f aca="false">IF(OR(D161="",D161+G161=0),"",D161/(D161+G161))</f>
        <v>0.382938388625592</v>
      </c>
      <c r="K161" s="47" t="n">
        <f aca="false">IF(E161="","",E161/(E161+H161))</f>
        <v>0.402376910016978</v>
      </c>
      <c r="L161" s="76" t="n">
        <f aca="false">IF(OR(K161="",J161=""),"",(J161-K161)*100)</f>
        <v>-1.94385213913855</v>
      </c>
      <c r="M161" s="36" t="n">
        <v>1.74372460562593</v>
      </c>
      <c r="N161" s="36" t="n">
        <v>1.32381570360678</v>
      </c>
      <c r="O161" s="36" t="n">
        <f aca="false">SQRT(M161^2+N161^2)</f>
        <v>2.18930662936493</v>
      </c>
      <c r="P161" s="47" t="n">
        <f aca="false">IF(J161="","",MAX(0,J161-1.96*O161/100))</f>
        <v>0.34002797869004</v>
      </c>
      <c r="Q161" s="47" t="n">
        <f aca="false">IF(J161="","",MIN(1,J161+1.96*O161/100))</f>
        <v>0.425848798561145</v>
      </c>
      <c r="R161" s="32" t="str">
        <f aca="false">IF(L161="","",IF(ABS(L161)&lt;=O161,"Yes","No"))</f>
        <v>Yes</v>
      </c>
      <c r="S161" s="32" t="str">
        <f aca="false">IF(L161="","",IF(ABS(L161)&lt;=1.96*O161,"Yes","No"))</f>
        <v>Yes</v>
      </c>
      <c r="T161" s="66" t="n">
        <f aca="false">IF(D161="","",ROUND(SQRT(((D161+G161)*O161/100)^2+(J161*(D161+G161)*0.05273)^2),0))</f>
        <v>31</v>
      </c>
      <c r="U161" s="32"/>
    </row>
    <row r="162" customFormat="false" ht="15" hidden="false" customHeight="false" outlineLevel="0" collapsed="false">
      <c r="A162" s="32" t="s">
        <v>256</v>
      </c>
      <c r="B162" s="32" t="s">
        <v>371</v>
      </c>
      <c r="C162" s="32" t="s">
        <v>377</v>
      </c>
      <c r="D162" s="66" t="n">
        <v>345</v>
      </c>
      <c r="E162" s="66" t="n">
        <v>374</v>
      </c>
      <c r="F162" s="75" t="n">
        <f aca="false">IF(E162="","",D162-E162)</f>
        <v>-29</v>
      </c>
      <c r="G162" s="66" t="n">
        <v>424</v>
      </c>
      <c r="H162" s="66" t="n">
        <v>457</v>
      </c>
      <c r="I162" s="75" t="n">
        <f aca="false">IF(H162="","",G162-H162)</f>
        <v>-33</v>
      </c>
      <c r="J162" s="47" t="n">
        <f aca="false">IF(OR(D162="",D162+G162=0),"",D162/(D162+G162))</f>
        <v>0.448634590377113</v>
      </c>
      <c r="K162" s="47" t="n">
        <f aca="false">IF(E162="","",E162/(E162+H162))</f>
        <v>0.450060168471721</v>
      </c>
      <c r="L162" s="76" t="n">
        <f aca="false">IF(OR(K162="",J162=""),"",(J162-K162)*100)</f>
        <v>-0.142557809460769</v>
      </c>
      <c r="M162" s="36" t="n">
        <v>2.25365795852886</v>
      </c>
      <c r="N162" s="36" t="n">
        <v>1.32381570360678</v>
      </c>
      <c r="O162" s="36" t="n">
        <f aca="false">SQRT(M162^2+N162^2)</f>
        <v>2.61370660387818</v>
      </c>
      <c r="P162" s="47" t="n">
        <f aca="false">IF(J162="","",MAX(0,J162-1.96*O162/100))</f>
        <v>0.397405940941101</v>
      </c>
      <c r="Q162" s="47" t="n">
        <f aca="false">IF(J162="","",MIN(1,J162+1.96*O162/100))</f>
        <v>0.499863239813125</v>
      </c>
      <c r="R162" s="32" t="str">
        <f aca="false">IF(L162="","",IF(ABS(L162)&lt;=O162,"Yes","No"))</f>
        <v>Yes</v>
      </c>
      <c r="S162" s="32" t="str">
        <f aca="false">IF(L162="","",IF(ABS(L162)&lt;=1.96*O162,"Yes","No"))</f>
        <v>Yes</v>
      </c>
      <c r="T162" s="66" t="n">
        <f aca="false">IF(D162="","",ROUND(SQRT(((D162+G162)*O162/100)^2+(J162*(D162+G162)*0.06778)^2),0))</f>
        <v>31</v>
      </c>
      <c r="U162" s="32"/>
    </row>
    <row r="163" customFormat="false" ht="15" hidden="false" customHeight="false" outlineLevel="0" collapsed="false">
      <c r="A163" s="32" t="s">
        <v>256</v>
      </c>
      <c r="B163" s="32" t="s">
        <v>378</v>
      </c>
      <c r="C163" s="32" t="s">
        <v>379</v>
      </c>
      <c r="D163" s="66" t="n">
        <v>508</v>
      </c>
      <c r="E163" s="66" t="n">
        <v>504</v>
      </c>
      <c r="F163" s="75" t="n">
        <f aca="false">IF(E163="","",D163-E163)</f>
        <v>4</v>
      </c>
      <c r="G163" s="66" t="n">
        <v>457</v>
      </c>
      <c r="H163" s="66" t="n">
        <v>501</v>
      </c>
      <c r="I163" s="75" t="n">
        <f aca="false">IF(H163="","",G163-H163)</f>
        <v>-44</v>
      </c>
      <c r="J163" s="47" t="n">
        <f aca="false">IF(OR(D163="",D163+G163=0),"",D163/(D163+G163))</f>
        <v>0.526424870466321</v>
      </c>
      <c r="K163" s="47" t="n">
        <f aca="false">IF(E163="","",E163/(E163+H163))</f>
        <v>0.501492537313433</v>
      </c>
      <c r="L163" s="76" t="n">
        <f aca="false">IF(OR(K163="",J163=""),"",(J163-K163)*100)</f>
        <v>2.49323331528885</v>
      </c>
      <c r="M163" s="36" t="n">
        <v>1.74372460562593</v>
      </c>
      <c r="N163" s="36" t="n">
        <v>1.32381570360678</v>
      </c>
      <c r="O163" s="36" t="n">
        <f aca="false">SQRT(M163^2+N163^2)</f>
        <v>2.18930662936493</v>
      </c>
      <c r="P163" s="47" t="n">
        <f aca="false">IF(J163="","",MAX(0,J163-1.96*O163/100))</f>
        <v>0.483514460530769</v>
      </c>
      <c r="Q163" s="47" t="n">
        <f aca="false">IF(J163="","",MIN(1,J163+1.96*O163/100))</f>
        <v>0.569335280401874</v>
      </c>
      <c r="R163" s="32" t="str">
        <f aca="false">IF(L163="","",IF(ABS(L163)&lt;=O163,"Yes","No"))</f>
        <v>No</v>
      </c>
      <c r="S163" s="32" t="str">
        <f aca="false">IF(L163="","",IF(ABS(L163)&lt;=1.96*O163,"Yes","No"))</f>
        <v>Yes</v>
      </c>
      <c r="T163" s="66" t="n">
        <f aca="false">IF(D163="","",ROUND(SQRT(((D163+G163)*O163/100)^2+(J163*(D163+G163)*0.05273)^2),0))</f>
        <v>34</v>
      </c>
      <c r="U163" s="32"/>
    </row>
    <row r="164" customFormat="false" ht="15" hidden="false" customHeight="false" outlineLevel="0" collapsed="false">
      <c r="A164" s="32" t="s">
        <v>256</v>
      </c>
      <c r="B164" s="32" t="s">
        <v>378</v>
      </c>
      <c r="C164" s="32" t="s">
        <v>380</v>
      </c>
      <c r="D164" s="66" t="n">
        <v>578</v>
      </c>
      <c r="E164" s="66" t="n">
        <v>602</v>
      </c>
      <c r="F164" s="75" t="n">
        <f aca="false">IF(E164="","",D164-E164)</f>
        <v>-24</v>
      </c>
      <c r="G164" s="66" t="n">
        <v>516</v>
      </c>
      <c r="H164" s="66" t="n">
        <v>577</v>
      </c>
      <c r="I164" s="75" t="n">
        <f aca="false">IF(H164="","",G164-H164)</f>
        <v>-61</v>
      </c>
      <c r="J164" s="47" t="n">
        <f aca="false">IF(OR(D164="",D164+G164=0),"",D164/(D164+G164))</f>
        <v>0.528336380255942</v>
      </c>
      <c r="K164" s="47" t="n">
        <f aca="false">IF(E164="","",E164/(E164+H164))</f>
        <v>0.510602205258694</v>
      </c>
      <c r="L164" s="76" t="n">
        <f aca="false">IF(OR(K164="",J164=""),"",(J164-K164)*100)</f>
        <v>1.77341749972477</v>
      </c>
      <c r="M164" s="36" t="n">
        <v>1.74372460562593</v>
      </c>
      <c r="N164" s="36" t="n">
        <v>1.32381570360678</v>
      </c>
      <c r="O164" s="36" t="n">
        <f aca="false">SQRT(M164^2+N164^2)</f>
        <v>2.18930662936493</v>
      </c>
      <c r="P164" s="47" t="n">
        <f aca="false">IF(J164="","",MAX(0,J164-1.96*O164/100))</f>
        <v>0.485425970320389</v>
      </c>
      <c r="Q164" s="47" t="n">
        <f aca="false">IF(J164="","",MIN(1,J164+1.96*O164/100))</f>
        <v>0.571246790191494</v>
      </c>
      <c r="R164" s="32" t="str">
        <f aca="false">IF(L164="","",IF(ABS(L164)&lt;=O164,"Yes","No"))</f>
        <v>Yes</v>
      </c>
      <c r="S164" s="32" t="str">
        <f aca="false">IF(L164="","",IF(ABS(L164)&lt;=1.96*O164,"Yes","No"))</f>
        <v>Yes</v>
      </c>
      <c r="T164" s="66" t="n">
        <f aca="false">IF(D164="","",ROUND(SQRT(((D164+G164)*O164/100)^2+(J164*(D164+G164)*0.05273)^2),0))</f>
        <v>39</v>
      </c>
      <c r="U164" s="32"/>
    </row>
    <row r="165" customFormat="false" ht="15" hidden="false" customHeight="false" outlineLevel="0" collapsed="false">
      <c r="A165" s="32" t="s">
        <v>256</v>
      </c>
      <c r="B165" s="32" t="s">
        <v>378</v>
      </c>
      <c r="C165" s="32" t="s">
        <v>381</v>
      </c>
      <c r="D165" s="66" t="n">
        <v>250</v>
      </c>
      <c r="E165" s="66" t="n">
        <v>292</v>
      </c>
      <c r="F165" s="75" t="n">
        <f aca="false">IF(E165="","",D165-E165)</f>
        <v>-42</v>
      </c>
      <c r="G165" s="66" t="n">
        <v>249</v>
      </c>
      <c r="H165" s="66" t="n">
        <v>268</v>
      </c>
      <c r="I165" s="75" t="n">
        <f aca="false">IF(H165="","",G165-H165)</f>
        <v>-19</v>
      </c>
      <c r="J165" s="47" t="n">
        <f aca="false">IF(OR(D165="",D165+G165=0),"",D165/(D165+G165))</f>
        <v>0.501002004008016</v>
      </c>
      <c r="K165" s="47" t="n">
        <f aca="false">IF(E165="","",E165/(E165+H165))</f>
        <v>0.521428571428572</v>
      </c>
      <c r="L165" s="76" t="n">
        <f aca="false">IF(OR(K165="",J165=""),"",(J165-K165)*100)</f>
        <v>-2.04265674205555</v>
      </c>
      <c r="M165" s="36" t="n">
        <v>3.35765895837102</v>
      </c>
      <c r="N165" s="36" t="n">
        <v>1.32381570360678</v>
      </c>
      <c r="O165" s="36" t="n">
        <f aca="false">SQRT(M165^2+N165^2)</f>
        <v>3.60920513379956</v>
      </c>
      <c r="P165" s="47" t="n">
        <f aca="false">IF(J165="","",MAX(0,J165-1.96*O165/100))</f>
        <v>0.430261583385545</v>
      </c>
      <c r="Q165" s="47" t="n">
        <f aca="false">IF(J165="","",MIN(1,J165+1.96*O165/100))</f>
        <v>0.571742424630487</v>
      </c>
      <c r="R165" s="32" t="str">
        <f aca="false">IF(L165="","",IF(ABS(L165)&lt;=O165,"Yes","No"))</f>
        <v>Yes</v>
      </c>
      <c r="S165" s="32" t="str">
        <f aca="false">IF(L165="","",IF(ABS(L165)&lt;=1.96*O165,"Yes","No"))</f>
        <v>Yes</v>
      </c>
      <c r="T165" s="66" t="n">
        <f aca="false">IF(D165="","",ROUND(SQRT(((D165+G165)*O165/100)^2+(J165*(D165+G165)*0.08223)^2),0))</f>
        <v>27</v>
      </c>
      <c r="U165" s="32"/>
    </row>
    <row r="166" customFormat="false" ht="15" hidden="false" customHeight="false" outlineLevel="0" collapsed="false">
      <c r="A166" s="32" t="s">
        <v>256</v>
      </c>
      <c r="B166" s="32" t="s">
        <v>378</v>
      </c>
      <c r="C166" s="32" t="s">
        <v>382</v>
      </c>
      <c r="D166" s="66" t="n">
        <v>281</v>
      </c>
      <c r="E166" s="66" t="n">
        <v>331</v>
      </c>
      <c r="F166" s="75" t="n">
        <f aca="false">IF(E166="","",D166-E166)</f>
        <v>-50</v>
      </c>
      <c r="G166" s="66" t="n">
        <v>270</v>
      </c>
      <c r="H166" s="66" t="n">
        <v>297</v>
      </c>
      <c r="I166" s="75" t="n">
        <f aca="false">IF(H166="","",G166-H166)</f>
        <v>-27</v>
      </c>
      <c r="J166" s="47" t="n">
        <f aca="false">IF(OR(D166="",D166+G166=0),"",D166/(D166+G166))</f>
        <v>0.509981851179673</v>
      </c>
      <c r="K166" s="47" t="n">
        <f aca="false">IF(E166="","",E166/(E166+H166))</f>
        <v>0.527070063694268</v>
      </c>
      <c r="L166" s="76" t="n">
        <f aca="false">IF(OR(K166="",J166=""),"",(J166-K166)*100)</f>
        <v>-1.70882125145942</v>
      </c>
      <c r="M166" s="36" t="n">
        <v>2.25365795852886</v>
      </c>
      <c r="N166" s="36" t="n">
        <v>1.32381570360678</v>
      </c>
      <c r="O166" s="36" t="n">
        <f aca="false">SQRT(M166^2+N166^2)</f>
        <v>2.61370660387818</v>
      </c>
      <c r="P166" s="47" t="n">
        <f aca="false">IF(J166="","",MAX(0,J166-1.96*O166/100))</f>
        <v>0.458753201743661</v>
      </c>
      <c r="Q166" s="47" t="n">
        <f aca="false">IF(J166="","",MIN(1,J166+1.96*O166/100))</f>
        <v>0.561210500615686</v>
      </c>
      <c r="R166" s="32" t="str">
        <f aca="false">IF(L166="","",IF(ABS(L166)&lt;=O166,"Yes","No"))</f>
        <v>Yes</v>
      </c>
      <c r="S166" s="32" t="str">
        <f aca="false">IF(L166="","",IF(ABS(L166)&lt;=1.96*O166,"Yes","No"))</f>
        <v>Yes</v>
      </c>
      <c r="T166" s="66" t="n">
        <f aca="false">IF(D166="","",ROUND(SQRT(((D166+G166)*O166/100)^2+(J166*(D166+G166)*0.06778)^2),0))</f>
        <v>24</v>
      </c>
      <c r="U166" s="32"/>
    </row>
    <row r="167" customFormat="false" ht="15" hidden="false" customHeight="false" outlineLevel="0" collapsed="false">
      <c r="A167" s="32" t="s">
        <v>256</v>
      </c>
      <c r="B167" s="32" t="s">
        <v>378</v>
      </c>
      <c r="C167" s="32" t="s">
        <v>383</v>
      </c>
      <c r="D167" s="66" t="n">
        <v>402</v>
      </c>
      <c r="E167" s="66" t="n">
        <v>418</v>
      </c>
      <c r="F167" s="75" t="n">
        <f aca="false">IF(E167="","",D167-E167)</f>
        <v>-16</v>
      </c>
      <c r="G167" s="66" t="n">
        <v>452</v>
      </c>
      <c r="H167" s="66" t="n">
        <v>445</v>
      </c>
      <c r="I167" s="75" t="n">
        <f aca="false">IF(H167="","",G167-H167)</f>
        <v>7</v>
      </c>
      <c r="J167" s="47" t="n">
        <f aca="false">IF(OR(D167="",D167+G167=0),"",D167/(D167+G167))</f>
        <v>0.470725995316159</v>
      </c>
      <c r="K167" s="47" t="n">
        <f aca="false">IF(E167="","",E167/(E167+H167))</f>
        <v>0.484356894553882</v>
      </c>
      <c r="L167" s="76" t="n">
        <f aca="false">IF(OR(K167="",J167=""),"",(J167-K167)*100)</f>
        <v>-1.36308992377225</v>
      </c>
      <c r="M167" s="36" t="n">
        <v>1.74372460562593</v>
      </c>
      <c r="N167" s="36" t="n">
        <v>1.32381570360678</v>
      </c>
      <c r="O167" s="36" t="n">
        <f aca="false">SQRT(M167^2+N167^2)</f>
        <v>2.18930662936493</v>
      </c>
      <c r="P167" s="47" t="n">
        <f aca="false">IF(J167="","",MAX(0,J167-1.96*O167/100))</f>
        <v>0.427815585380607</v>
      </c>
      <c r="Q167" s="47" t="n">
        <f aca="false">IF(J167="","",MIN(1,J167+1.96*O167/100))</f>
        <v>0.513636405251712</v>
      </c>
      <c r="R167" s="32" t="str">
        <f aca="false">IF(L167="","",IF(ABS(L167)&lt;=O167,"Yes","No"))</f>
        <v>Yes</v>
      </c>
      <c r="S167" s="32" t="str">
        <f aca="false">IF(L167="","",IF(ABS(L167)&lt;=1.96*O167,"Yes","No"))</f>
        <v>Yes</v>
      </c>
      <c r="T167" s="66" t="n">
        <f aca="false">IF(D167="","",ROUND(SQRT(((D167+G167)*O167/100)^2+(J167*(D167+G167)*0.05273)^2),0))</f>
        <v>28</v>
      </c>
      <c r="U167" s="32"/>
    </row>
    <row r="168" customFormat="false" ht="15" hidden="false" customHeight="false" outlineLevel="0" collapsed="false">
      <c r="A168" s="32" t="s">
        <v>256</v>
      </c>
      <c r="B168" s="32" t="s">
        <v>378</v>
      </c>
      <c r="C168" s="32" t="s">
        <v>384</v>
      </c>
      <c r="D168" s="66" t="n">
        <v>256</v>
      </c>
      <c r="E168" s="66" t="n">
        <v>266</v>
      </c>
      <c r="F168" s="75" t="n">
        <f aca="false">IF(E168="","",D168-E168)</f>
        <v>-10</v>
      </c>
      <c r="G168" s="66" t="n">
        <v>273</v>
      </c>
      <c r="H168" s="66" t="n">
        <v>293</v>
      </c>
      <c r="I168" s="75" t="n">
        <f aca="false">IF(H168="","",G168-H168)</f>
        <v>-20</v>
      </c>
      <c r="J168" s="47" t="n">
        <f aca="false">IF(OR(D168="",D168+G168=0),"",D168/(D168+G168))</f>
        <v>0.483931947069943</v>
      </c>
      <c r="K168" s="47" t="n">
        <f aca="false">IF(E168="","",E168/(E168+H168))</f>
        <v>0.475849731663685</v>
      </c>
      <c r="L168" s="76" t="n">
        <f aca="false">IF(OR(K168="",J168=""),"",(J168-K168)*100)</f>
        <v>0.808221540625814</v>
      </c>
      <c r="M168" s="36" t="n">
        <v>2.25365795852886</v>
      </c>
      <c r="N168" s="36" t="n">
        <v>1.32381570360678</v>
      </c>
      <c r="O168" s="36" t="n">
        <f aca="false">SQRT(M168^2+N168^2)</f>
        <v>2.61370660387818</v>
      </c>
      <c r="P168" s="47" t="n">
        <f aca="false">IF(J168="","",MAX(0,J168-1.96*O168/100))</f>
        <v>0.432703297633931</v>
      </c>
      <c r="Q168" s="47" t="n">
        <f aca="false">IF(J168="","",MIN(1,J168+1.96*O168/100))</f>
        <v>0.535160596505956</v>
      </c>
      <c r="R168" s="32" t="str">
        <f aca="false">IF(L168="","",IF(ABS(L168)&lt;=O168,"Yes","No"))</f>
        <v>Yes</v>
      </c>
      <c r="S168" s="32" t="str">
        <f aca="false">IF(L168="","",IF(ABS(L168)&lt;=1.96*O168,"Yes","No"))</f>
        <v>Yes</v>
      </c>
      <c r="T168" s="66" t="n">
        <f aca="false">IF(D168="","",ROUND(SQRT(((D168+G168)*O168/100)^2+(J168*(D168+G168)*0.06778)^2),0))</f>
        <v>22</v>
      </c>
      <c r="U168" s="32"/>
    </row>
    <row r="169" customFormat="false" ht="15" hidden="false" customHeight="false" outlineLevel="0" collapsed="false">
      <c r="A169" s="32" t="s">
        <v>256</v>
      </c>
      <c r="B169" s="32" t="s">
        <v>378</v>
      </c>
      <c r="C169" s="32" t="s">
        <v>385</v>
      </c>
      <c r="D169" s="66" t="n">
        <v>294</v>
      </c>
      <c r="E169" s="66" t="n">
        <v>350</v>
      </c>
      <c r="F169" s="75" t="n">
        <f aca="false">IF(E169="","",D169-E169)</f>
        <v>-56</v>
      </c>
      <c r="G169" s="66" t="n">
        <v>319</v>
      </c>
      <c r="H169" s="66" t="n">
        <v>297</v>
      </c>
      <c r="I169" s="75" t="n">
        <f aca="false">IF(H169="","",G169-H169)</f>
        <v>22</v>
      </c>
      <c r="J169" s="47" t="n">
        <f aca="false">IF(OR(D169="",D169+G169=0),"",D169/(D169+G169))</f>
        <v>0.479608482871126</v>
      </c>
      <c r="K169" s="47" t="n">
        <f aca="false">IF(E169="","",E169/(E169+H169))</f>
        <v>0.540958268933539</v>
      </c>
      <c r="L169" s="76" t="n">
        <f aca="false">IF(OR(K169="",J169=""),"",(J169-K169)*100)</f>
        <v>-6.13497860624138</v>
      </c>
      <c r="M169" s="36" t="n">
        <v>2.25365795852886</v>
      </c>
      <c r="N169" s="36" t="n">
        <v>1.32381570360678</v>
      </c>
      <c r="O169" s="36" t="n">
        <f aca="false">SQRT(M169^2+N169^2)</f>
        <v>2.61370660387818</v>
      </c>
      <c r="P169" s="47" t="n">
        <f aca="false">IF(J169="","",MAX(0,J169-1.96*O169/100))</f>
        <v>0.428379833435113</v>
      </c>
      <c r="Q169" s="47" t="n">
        <f aca="false">IF(J169="","",MIN(1,J169+1.96*O169/100))</f>
        <v>0.530837132307138</v>
      </c>
      <c r="R169" s="32" t="str">
        <f aca="false">IF(L169="","",IF(ABS(L169)&lt;=O169,"Yes","No"))</f>
        <v>No</v>
      </c>
      <c r="S169" s="32" t="str">
        <f aca="false">IF(L169="","",IF(ABS(L169)&lt;=1.96*O169,"Yes","No"))</f>
        <v>No</v>
      </c>
      <c r="T169" s="66" t="n">
        <f aca="false">IF(D169="","",ROUND(SQRT(((D169+G169)*O169/100)^2+(J169*(D169+G169)*0.06778)^2),0))</f>
        <v>26</v>
      </c>
      <c r="U169" s="32"/>
    </row>
    <row r="170" customFormat="false" ht="15" hidden="false" customHeight="false" outlineLevel="0" collapsed="false">
      <c r="A170" s="32" t="s">
        <v>256</v>
      </c>
      <c r="B170" s="32" t="s">
        <v>378</v>
      </c>
      <c r="C170" s="32" t="s">
        <v>386</v>
      </c>
      <c r="D170" s="66" t="n">
        <v>441</v>
      </c>
      <c r="E170" s="66" t="n">
        <v>476</v>
      </c>
      <c r="F170" s="75" t="n">
        <f aca="false">IF(E170="","",D170-E170)</f>
        <v>-35</v>
      </c>
      <c r="G170" s="66" t="n">
        <v>475</v>
      </c>
      <c r="H170" s="66" t="n">
        <v>451</v>
      </c>
      <c r="I170" s="75" t="n">
        <f aca="false">IF(H170="","",G170-H170)</f>
        <v>24</v>
      </c>
      <c r="J170" s="47" t="n">
        <f aca="false">IF(OR(D170="",D170+G170=0),"",D170/(D170+G170))</f>
        <v>0.481441048034935</v>
      </c>
      <c r="K170" s="47" t="n">
        <f aca="false">IF(E170="","",E170/(E170+H170))</f>
        <v>0.513484358144552</v>
      </c>
      <c r="L170" s="76" t="n">
        <f aca="false">IF(OR(K170="",J170=""),"",(J170-K170)*100)</f>
        <v>-3.20433101096178</v>
      </c>
      <c r="M170" s="36" t="n">
        <v>1.74372460562593</v>
      </c>
      <c r="N170" s="36" t="n">
        <v>1.32381570360678</v>
      </c>
      <c r="O170" s="36" t="n">
        <f aca="false">SQRT(M170^2+N170^2)</f>
        <v>2.18930662936493</v>
      </c>
      <c r="P170" s="47" t="n">
        <f aca="false">IF(J170="","",MAX(0,J170-1.96*O170/100))</f>
        <v>0.438530638099382</v>
      </c>
      <c r="Q170" s="47" t="n">
        <f aca="false">IF(J170="","",MIN(1,J170+1.96*O170/100))</f>
        <v>0.524351457970487</v>
      </c>
      <c r="R170" s="32" t="str">
        <f aca="false">IF(L170="","",IF(ABS(L170)&lt;=O170,"Yes","No"))</f>
        <v>No</v>
      </c>
      <c r="S170" s="32" t="str">
        <f aca="false">IF(L170="","",IF(ABS(L170)&lt;=1.96*O170,"Yes","No"))</f>
        <v>Yes</v>
      </c>
      <c r="T170" s="66" t="n">
        <f aca="false">IF(D170="","",ROUND(SQRT(((D170+G170)*O170/100)^2+(J170*(D170+G170)*0.05273)^2),0))</f>
        <v>31</v>
      </c>
      <c r="U170" s="32"/>
    </row>
    <row r="171" customFormat="false" ht="15" hidden="false" customHeight="false" outlineLevel="0" collapsed="false">
      <c r="A171" s="32" t="s">
        <v>256</v>
      </c>
      <c r="B171" s="32" t="s">
        <v>387</v>
      </c>
      <c r="C171" s="32" t="s">
        <v>388</v>
      </c>
      <c r="D171" s="66" t="n">
        <v>165</v>
      </c>
      <c r="E171" s="66" t="n">
        <v>186</v>
      </c>
      <c r="F171" s="75" t="n">
        <f aca="false">IF(E171="","",D171-E171)</f>
        <v>-21</v>
      </c>
      <c r="G171" s="66" t="n">
        <v>213</v>
      </c>
      <c r="H171" s="66" t="n">
        <v>201</v>
      </c>
      <c r="I171" s="75" t="n">
        <f aca="false">IF(H171="","",G171-H171)</f>
        <v>12</v>
      </c>
      <c r="J171" s="47" t="n">
        <f aca="false">IF(OR(D171="",D171+G171=0),"",D171/(D171+G171))</f>
        <v>0.436507936507937</v>
      </c>
      <c r="K171" s="47" t="n">
        <f aca="false">IF(E171="","",E171/(E171+H171))</f>
        <v>0.48062015503876</v>
      </c>
      <c r="L171" s="76" t="n">
        <f aca="false">IF(OR(K171="",J171=""),"",(J171-K171)*100)</f>
        <v>-4.41122185308232</v>
      </c>
      <c r="M171" s="36" t="n">
        <v>3.35765895837102</v>
      </c>
      <c r="N171" s="36" t="n">
        <v>1.32381570360678</v>
      </c>
      <c r="O171" s="36" t="n">
        <f aca="false">SQRT(M171^2+N171^2)</f>
        <v>3.60920513379956</v>
      </c>
      <c r="P171" s="47" t="n">
        <f aca="false">IF(J171="","",MAX(0,J171-1.96*O171/100))</f>
        <v>0.365767515885465</v>
      </c>
      <c r="Q171" s="47" t="n">
        <f aca="false">IF(J171="","",MIN(1,J171+1.96*O171/100))</f>
        <v>0.507248357130408</v>
      </c>
      <c r="R171" s="32" t="str">
        <f aca="false">IF(L171="","",IF(ABS(L171)&lt;=O171,"Yes","No"))</f>
        <v>No</v>
      </c>
      <c r="S171" s="32" t="str">
        <f aca="false">IF(L171="","",IF(ABS(L171)&lt;=1.96*O171,"Yes","No"))</f>
        <v>Yes</v>
      </c>
      <c r="T171" s="66" t="n">
        <f aca="false">IF(D171="","",ROUND(SQRT(((D171+G171)*O171/100)^2+(J171*(D171+G171)*0.08223)^2),0))</f>
        <v>19</v>
      </c>
      <c r="U171" s="32"/>
    </row>
    <row r="172" customFormat="false" ht="15" hidden="false" customHeight="false" outlineLevel="0" collapsed="false">
      <c r="A172" s="32" t="s">
        <v>256</v>
      </c>
      <c r="B172" s="32" t="s">
        <v>387</v>
      </c>
      <c r="C172" s="32" t="s">
        <v>389</v>
      </c>
      <c r="D172" s="66" t="n">
        <v>135</v>
      </c>
      <c r="E172" s="66" t="n">
        <v>134</v>
      </c>
      <c r="F172" s="75" t="n">
        <f aca="false">IF(E172="","",D172-E172)</f>
        <v>1</v>
      </c>
      <c r="G172" s="66" t="n">
        <v>178</v>
      </c>
      <c r="H172" s="66" t="n">
        <v>168</v>
      </c>
      <c r="I172" s="75" t="n">
        <f aca="false">IF(H172="","",G172-H172)</f>
        <v>10</v>
      </c>
      <c r="J172" s="47" t="n">
        <f aca="false">IF(OR(D172="",D172+G172=0),"",D172/(D172+G172))</f>
        <v>0.431309904153355</v>
      </c>
      <c r="K172" s="47" t="n">
        <f aca="false">IF(E172="","",E172/(E172+H172))</f>
        <v>0.443708609271523</v>
      </c>
      <c r="L172" s="76" t="n">
        <f aca="false">IF(OR(K172="",J172=""),"",(J172-K172)*100)</f>
        <v>-1.23987051181685</v>
      </c>
      <c r="M172" s="36" t="n">
        <v>3.35765895837102</v>
      </c>
      <c r="N172" s="36" t="n">
        <v>1.32381570360678</v>
      </c>
      <c r="O172" s="36" t="n">
        <f aca="false">SQRT(M172^2+N172^2)</f>
        <v>3.60920513379956</v>
      </c>
      <c r="P172" s="47" t="n">
        <f aca="false">IF(J172="","",MAX(0,J172-1.96*O172/100))</f>
        <v>0.360569483530883</v>
      </c>
      <c r="Q172" s="47" t="n">
        <f aca="false">IF(J172="","",MIN(1,J172+1.96*O172/100))</f>
        <v>0.502050324775826</v>
      </c>
      <c r="R172" s="32" t="str">
        <f aca="false">IF(L172="","",IF(ABS(L172)&lt;=O172,"Yes","No"))</f>
        <v>Yes</v>
      </c>
      <c r="S172" s="32" t="str">
        <f aca="false">IF(L172="","",IF(ABS(L172)&lt;=1.96*O172,"Yes","No"))</f>
        <v>Yes</v>
      </c>
      <c r="T172" s="66" t="n">
        <f aca="false">IF(D172="","",ROUND(SQRT(((D172+G172)*O172/100)^2+(J172*(D172+G172)*0.08223)^2),0))</f>
        <v>16</v>
      </c>
      <c r="U172" s="32"/>
    </row>
    <row r="173" customFormat="false" ht="15" hidden="false" customHeight="false" outlineLevel="0" collapsed="false">
      <c r="A173" s="32" t="s">
        <v>256</v>
      </c>
      <c r="B173" s="32" t="s">
        <v>387</v>
      </c>
      <c r="C173" s="32" t="s">
        <v>390</v>
      </c>
      <c r="D173" s="66" t="n">
        <v>258</v>
      </c>
      <c r="E173" s="66" t="n">
        <v>291</v>
      </c>
      <c r="F173" s="75" t="n">
        <f aca="false">IF(E173="","",D173-E173)</f>
        <v>-33</v>
      </c>
      <c r="G173" s="66" t="n">
        <v>362</v>
      </c>
      <c r="H173" s="66" t="n">
        <v>371</v>
      </c>
      <c r="I173" s="75" t="n">
        <f aca="false">IF(H173="","",G173-H173)</f>
        <v>-9</v>
      </c>
      <c r="J173" s="47" t="n">
        <f aca="false">IF(OR(D173="",D173+G173=0),"",D173/(D173+G173))</f>
        <v>0.416129032258065</v>
      </c>
      <c r="K173" s="47" t="n">
        <f aca="false">IF(E173="","",E173/(E173+H173))</f>
        <v>0.439577039274925</v>
      </c>
      <c r="L173" s="76" t="n">
        <f aca="false">IF(OR(K173="",J173=""),"",(J173-K173)*100)</f>
        <v>-2.344800701686</v>
      </c>
      <c r="M173" s="36" t="n">
        <v>2.25365795852886</v>
      </c>
      <c r="N173" s="36" t="n">
        <v>1.32381570360678</v>
      </c>
      <c r="O173" s="36" t="n">
        <f aca="false">SQRT(M173^2+N173^2)</f>
        <v>2.61370660387818</v>
      </c>
      <c r="P173" s="47" t="n">
        <f aca="false">IF(J173="","",MAX(0,J173-1.96*O173/100))</f>
        <v>0.364900382822052</v>
      </c>
      <c r="Q173" s="47" t="n">
        <f aca="false">IF(J173="","",MIN(1,J173+1.96*O173/100))</f>
        <v>0.467357681694077</v>
      </c>
      <c r="R173" s="32" t="str">
        <f aca="false">IF(L173="","",IF(ABS(L173)&lt;=O173,"Yes","No"))</f>
        <v>Yes</v>
      </c>
      <c r="S173" s="32" t="str">
        <f aca="false">IF(L173="","",IF(ABS(L173)&lt;=1.96*O173,"Yes","No"))</f>
        <v>Yes</v>
      </c>
      <c r="T173" s="66" t="n">
        <f aca="false">IF(D173="","",ROUND(SQRT(((D173+G173)*O173/100)^2+(J173*(D173+G173)*0.06778)^2),0))</f>
        <v>24</v>
      </c>
      <c r="U173" s="32"/>
    </row>
    <row r="174" customFormat="false" ht="15" hidden="false" customHeight="false" outlineLevel="0" collapsed="false">
      <c r="A174" s="32" t="s">
        <v>256</v>
      </c>
      <c r="B174" s="32" t="s">
        <v>391</v>
      </c>
      <c r="C174" s="32" t="s">
        <v>392</v>
      </c>
      <c r="D174" s="66" t="n">
        <v>676</v>
      </c>
      <c r="E174" s="66" t="n">
        <v>745</v>
      </c>
      <c r="F174" s="75" t="n">
        <f aca="false">IF(E174="","",D174-E174)</f>
        <v>-69</v>
      </c>
      <c r="G174" s="66" t="n">
        <v>665</v>
      </c>
      <c r="H174" s="66" t="n">
        <v>675</v>
      </c>
      <c r="I174" s="75" t="n">
        <f aca="false">IF(H174="","",G174-H174)</f>
        <v>-10</v>
      </c>
      <c r="J174" s="47" t="n">
        <f aca="false">IF(OR(D174="",D174+G174=0),"",D174/(D174+G174))</f>
        <v>0.504101416853095</v>
      </c>
      <c r="K174" s="47" t="n">
        <f aca="false">IF(E174="","",E174/(E174+H174))</f>
        <v>0.524647887323944</v>
      </c>
      <c r="L174" s="76" t="n">
        <f aca="false">IF(OR(K174="",J174=""),"",(J174-K174)*100)</f>
        <v>-2.05464704708489</v>
      </c>
      <c r="M174" s="36" t="n">
        <v>1.74372460562593</v>
      </c>
      <c r="N174" s="36" t="n">
        <v>1.32381570360678</v>
      </c>
      <c r="O174" s="36" t="n">
        <f aca="false">SQRT(M174^2+N174^2)</f>
        <v>2.18930662936493</v>
      </c>
      <c r="P174" s="47" t="n">
        <f aca="false">IF(J174="","",MAX(0,J174-1.96*O174/100))</f>
        <v>0.461191006917542</v>
      </c>
      <c r="Q174" s="47" t="n">
        <f aca="false">IF(J174="","",MIN(1,J174+1.96*O174/100))</f>
        <v>0.547011826788648</v>
      </c>
      <c r="R174" s="32" t="str">
        <f aca="false">IF(L174="","",IF(ABS(L174)&lt;=O174,"Yes","No"))</f>
        <v>Yes</v>
      </c>
      <c r="S174" s="32" t="str">
        <f aca="false">IF(L174="","",IF(ABS(L174)&lt;=1.96*O174,"Yes","No"))</f>
        <v>Yes</v>
      </c>
      <c r="T174" s="66" t="n">
        <f aca="false">IF(D174="","",ROUND(SQRT(((D174+G174)*O174/100)^2+(J174*(D174+G174)*0.05273)^2),0))</f>
        <v>46</v>
      </c>
      <c r="U174" s="32"/>
    </row>
    <row r="175" customFormat="false" ht="15" hidden="false" customHeight="false" outlineLevel="0" collapsed="false">
      <c r="A175" s="32" t="s">
        <v>256</v>
      </c>
      <c r="B175" s="32" t="s">
        <v>391</v>
      </c>
      <c r="C175" s="32" t="s">
        <v>393</v>
      </c>
      <c r="D175" s="66" t="n">
        <v>339</v>
      </c>
      <c r="E175" s="66" t="n">
        <v>346</v>
      </c>
      <c r="F175" s="75" t="n">
        <f aca="false">IF(E175="","",D175-E175)</f>
        <v>-7</v>
      </c>
      <c r="G175" s="66" t="n">
        <v>300</v>
      </c>
      <c r="H175" s="66" t="n">
        <v>303</v>
      </c>
      <c r="I175" s="75" t="n">
        <f aca="false">IF(H175="","",G175-H175)</f>
        <v>-3</v>
      </c>
      <c r="J175" s="47" t="n">
        <f aca="false">IF(OR(D175="",D175+G175=0),"",D175/(D175+G175))</f>
        <v>0.530516431924883</v>
      </c>
      <c r="K175" s="47" t="n">
        <f aca="false">IF(E175="","",E175/(E175+H175))</f>
        <v>0.533127889060093</v>
      </c>
      <c r="L175" s="76" t="n">
        <f aca="false">IF(OR(K175="",J175=""),"",(J175-K175)*100)</f>
        <v>-0.261145713520983</v>
      </c>
      <c r="M175" s="36" t="n">
        <v>2.25365795852886</v>
      </c>
      <c r="N175" s="36" t="n">
        <v>1.32381570360678</v>
      </c>
      <c r="O175" s="36" t="n">
        <f aca="false">SQRT(M175^2+N175^2)</f>
        <v>2.61370660387818</v>
      </c>
      <c r="P175" s="47" t="n">
        <f aca="false">IF(J175="","",MAX(0,J175-1.96*O175/100))</f>
        <v>0.47928778248887</v>
      </c>
      <c r="Q175" s="47" t="n">
        <f aca="false">IF(J175="","",MIN(1,J175+1.96*O175/100))</f>
        <v>0.581745081360895</v>
      </c>
      <c r="R175" s="32" t="str">
        <f aca="false">IF(L175="","",IF(ABS(L175)&lt;=O175,"Yes","No"))</f>
        <v>Yes</v>
      </c>
      <c r="S175" s="32" t="str">
        <f aca="false">IF(L175="","",IF(ABS(L175)&lt;=1.96*O175,"Yes","No"))</f>
        <v>Yes</v>
      </c>
      <c r="T175" s="66" t="n">
        <f aca="false">IF(D175="","",ROUND(SQRT(((D175+G175)*O175/100)^2+(J175*(D175+G175)*0.06778)^2),0))</f>
        <v>28</v>
      </c>
      <c r="U175" s="32"/>
    </row>
    <row r="176" customFormat="false" ht="15" hidden="false" customHeight="false" outlineLevel="0" collapsed="false">
      <c r="A176" s="32" t="s">
        <v>256</v>
      </c>
      <c r="B176" s="32" t="s">
        <v>391</v>
      </c>
      <c r="C176" s="32" t="s">
        <v>394</v>
      </c>
      <c r="D176" s="66" t="n">
        <v>875</v>
      </c>
      <c r="E176" s="66" t="n">
        <v>935</v>
      </c>
      <c r="F176" s="75" t="n">
        <f aca="false">IF(E176="","",D176-E176)</f>
        <v>-60</v>
      </c>
      <c r="G176" s="66" t="n">
        <v>702</v>
      </c>
      <c r="H176" s="66" t="n">
        <v>631</v>
      </c>
      <c r="I176" s="75" t="n">
        <f aca="false">IF(H176="","",G176-H176)</f>
        <v>71</v>
      </c>
      <c r="J176" s="47" t="n">
        <f aca="false">IF(OR(D176="",D176+G176=0),"",D176/(D176+G176))</f>
        <v>0.554850982878884</v>
      </c>
      <c r="K176" s="47" t="n">
        <f aca="false">IF(E176="","",E176/(E176+H176))</f>
        <v>0.597062579821201</v>
      </c>
      <c r="L176" s="76" t="n">
        <f aca="false">IF(OR(K176="",J176=""),"",(J176-K176)*100)</f>
        <v>-4.22115969423166</v>
      </c>
      <c r="M176" s="36" t="n">
        <v>1.74372460562593</v>
      </c>
      <c r="N176" s="36" t="n">
        <v>1.32381570360678</v>
      </c>
      <c r="O176" s="36" t="n">
        <f aca="false">SQRT(M176^2+N176^2)</f>
        <v>2.18930662936493</v>
      </c>
      <c r="P176" s="47" t="n">
        <f aca="false">IF(J176="","",MAX(0,J176-1.96*O176/100))</f>
        <v>0.511940572943331</v>
      </c>
      <c r="Q176" s="47" t="n">
        <f aca="false">IF(J176="","",MIN(1,J176+1.96*O176/100))</f>
        <v>0.597761392814437</v>
      </c>
      <c r="R176" s="32" t="str">
        <f aca="false">IF(L176="","",IF(ABS(L176)&lt;=O176,"Yes","No"))</f>
        <v>No</v>
      </c>
      <c r="S176" s="32" t="str">
        <f aca="false">IF(L176="","",IF(ABS(L176)&lt;=1.96*O176,"Yes","No"))</f>
        <v>Yes</v>
      </c>
      <c r="T176" s="66" t="n">
        <f aca="false">IF(D176="","",ROUND(SQRT(((D176+G176)*O176/100)^2+(J176*(D176+G176)*0.05273)^2),0))</f>
        <v>58</v>
      </c>
      <c r="U176" s="32"/>
    </row>
    <row r="177" customFormat="false" ht="15" hidden="false" customHeight="false" outlineLevel="0" collapsed="false">
      <c r="A177" s="32" t="s">
        <v>256</v>
      </c>
      <c r="B177" s="32" t="s">
        <v>391</v>
      </c>
      <c r="C177" s="32" t="s">
        <v>395</v>
      </c>
      <c r="D177" s="66" t="n">
        <v>415</v>
      </c>
      <c r="E177" s="66" t="n">
        <v>424</v>
      </c>
      <c r="F177" s="75" t="n">
        <f aca="false">IF(E177="","",D177-E177)</f>
        <v>-9</v>
      </c>
      <c r="G177" s="66" t="n">
        <v>425</v>
      </c>
      <c r="H177" s="66" t="n">
        <v>437</v>
      </c>
      <c r="I177" s="75" t="n">
        <f aca="false">IF(H177="","",G177-H177)</f>
        <v>-12</v>
      </c>
      <c r="J177" s="47" t="n">
        <f aca="false">IF(OR(D177="",D177+G177=0),"",D177/(D177+G177))</f>
        <v>0.494047619047619</v>
      </c>
      <c r="K177" s="47" t="n">
        <f aca="false">IF(E177="","",E177/(E177+H177))</f>
        <v>0.492450638792102</v>
      </c>
      <c r="L177" s="76" t="n">
        <f aca="false">IF(OR(K177="",J177=""),"",(J177-K177)*100)</f>
        <v>0.159698025551686</v>
      </c>
      <c r="M177" s="36" t="n">
        <v>1.74372460562593</v>
      </c>
      <c r="N177" s="36" t="n">
        <v>1.32381570360678</v>
      </c>
      <c r="O177" s="36" t="n">
        <f aca="false">SQRT(M177^2+N177^2)</f>
        <v>2.18930662936493</v>
      </c>
      <c r="P177" s="47" t="n">
        <f aca="false">IF(J177="","",MAX(0,J177-1.96*O177/100))</f>
        <v>0.451137209112066</v>
      </c>
      <c r="Q177" s="47" t="n">
        <f aca="false">IF(J177="","",MIN(1,J177+1.96*O177/100))</f>
        <v>0.536958028983172</v>
      </c>
      <c r="R177" s="32" t="str">
        <f aca="false">IF(L177="","",IF(ABS(L177)&lt;=O177,"Yes","No"))</f>
        <v>Yes</v>
      </c>
      <c r="S177" s="32" t="str">
        <f aca="false">IF(L177="","",IF(ABS(L177)&lt;=1.96*O177,"Yes","No"))</f>
        <v>Yes</v>
      </c>
      <c r="T177" s="66" t="n">
        <f aca="false">IF(D177="","",ROUND(SQRT(((D177+G177)*O177/100)^2+(J177*(D177+G177)*0.05273)^2),0))</f>
        <v>29</v>
      </c>
      <c r="U177" s="32"/>
    </row>
    <row r="178" customFormat="false" ht="15" hidden="false" customHeight="false" outlineLevel="0" collapsed="false">
      <c r="A178" s="32" t="s">
        <v>256</v>
      </c>
      <c r="B178" s="32" t="s">
        <v>391</v>
      </c>
      <c r="C178" s="32" t="s">
        <v>396</v>
      </c>
      <c r="D178" s="66" t="n">
        <v>800</v>
      </c>
      <c r="E178" s="66" t="n">
        <v>872</v>
      </c>
      <c r="F178" s="75" t="n">
        <f aca="false">IF(E178="","",D178-E178)</f>
        <v>-72</v>
      </c>
      <c r="G178" s="66" t="n">
        <v>559</v>
      </c>
      <c r="H178" s="66" t="n">
        <v>544</v>
      </c>
      <c r="I178" s="75" t="n">
        <f aca="false">IF(H178="","",G178-H178)</f>
        <v>15</v>
      </c>
      <c r="J178" s="47" t="n">
        <f aca="false">IF(OR(D178="",D178+G178=0),"",D178/(D178+G178))</f>
        <v>0.588668138337013</v>
      </c>
      <c r="K178" s="47" t="n">
        <f aca="false">IF(E178="","",E178/(E178+H178))</f>
        <v>0.615819209039548</v>
      </c>
      <c r="L178" s="76" t="n">
        <f aca="false">IF(OR(K178="",J178=""),"",(J178-K178)*100)</f>
        <v>-2.71510707025355</v>
      </c>
      <c r="M178" s="36" t="n">
        <v>1.74372460562593</v>
      </c>
      <c r="N178" s="36" t="n">
        <v>1.32381570360678</v>
      </c>
      <c r="O178" s="36" t="n">
        <f aca="false">SQRT(M178^2+N178^2)</f>
        <v>2.18930662936493</v>
      </c>
      <c r="P178" s="47" t="n">
        <f aca="false">IF(J178="","",MAX(0,J178-1.96*O178/100))</f>
        <v>0.54575772840146</v>
      </c>
      <c r="Q178" s="47" t="n">
        <f aca="false">IF(J178="","",MIN(1,J178+1.96*O178/100))</f>
        <v>0.631578548272565</v>
      </c>
      <c r="R178" s="32" t="str">
        <f aca="false">IF(L178="","",IF(ABS(L178)&lt;=O178,"Yes","No"))</f>
        <v>No</v>
      </c>
      <c r="S178" s="32" t="str">
        <f aca="false">IF(L178="","",IF(ABS(L178)&lt;=1.96*O178,"Yes","No"))</f>
        <v>Yes</v>
      </c>
      <c r="T178" s="66" t="n">
        <f aca="false">IF(D178="","",ROUND(SQRT(((D178+G178)*O178/100)^2+(J178*(D178+G178)*0.05273)^2),0))</f>
        <v>52</v>
      </c>
      <c r="U178" s="32"/>
    </row>
    <row r="179" customFormat="false" ht="15" hidden="false" customHeight="false" outlineLevel="0" collapsed="false">
      <c r="A179" s="32" t="s">
        <v>256</v>
      </c>
      <c r="B179" s="32" t="s">
        <v>391</v>
      </c>
      <c r="C179" s="32" t="s">
        <v>397</v>
      </c>
      <c r="D179" s="66" t="n">
        <v>804</v>
      </c>
      <c r="E179" s="66" t="n">
        <v>891</v>
      </c>
      <c r="F179" s="75" t="n">
        <f aca="false">IF(E179="","",D179-E179)</f>
        <v>-87</v>
      </c>
      <c r="G179" s="66" t="n">
        <v>554</v>
      </c>
      <c r="H179" s="66" t="n">
        <v>525</v>
      </c>
      <c r="I179" s="75" t="n">
        <f aca="false">IF(H179="","",G179-H179)</f>
        <v>29</v>
      </c>
      <c r="J179" s="47" t="n">
        <f aca="false">IF(OR(D179="",D179+G179=0),"",D179/(D179+G179))</f>
        <v>0.592047128129602</v>
      </c>
      <c r="K179" s="47" t="n">
        <f aca="false">IF(E179="","",E179/(E179+H179))</f>
        <v>0.629237288135593</v>
      </c>
      <c r="L179" s="76" t="n">
        <f aca="false">IF(OR(K179="",J179=""),"",(J179-K179)*100)</f>
        <v>-3.71901600059908</v>
      </c>
      <c r="M179" s="36" t="n">
        <v>1.74372460562593</v>
      </c>
      <c r="N179" s="36" t="n">
        <v>1.32381570360678</v>
      </c>
      <c r="O179" s="36" t="n">
        <f aca="false">SQRT(M179^2+N179^2)</f>
        <v>2.18930662936493</v>
      </c>
      <c r="P179" s="47" t="n">
        <f aca="false">IF(J179="","",MAX(0,J179-1.96*O179/100))</f>
        <v>0.54913671819405</v>
      </c>
      <c r="Q179" s="47" t="n">
        <f aca="false">IF(J179="","",MIN(1,J179+1.96*O179/100))</f>
        <v>0.634957538065155</v>
      </c>
      <c r="R179" s="32" t="str">
        <f aca="false">IF(L179="","",IF(ABS(L179)&lt;=O179,"Yes","No"))</f>
        <v>No</v>
      </c>
      <c r="S179" s="32" t="str">
        <f aca="false">IF(L179="","",IF(ABS(L179)&lt;=1.96*O179,"Yes","No"))</f>
        <v>Yes</v>
      </c>
      <c r="T179" s="66" t="n">
        <f aca="false">IF(D179="","",ROUND(SQRT(((D179+G179)*O179/100)^2+(J179*(D179+G179)*0.05273)^2),0))</f>
        <v>52</v>
      </c>
      <c r="U179" s="32"/>
    </row>
    <row r="180" customFormat="false" ht="15" hidden="false" customHeight="false" outlineLevel="0" collapsed="false">
      <c r="A180" s="32" t="s">
        <v>256</v>
      </c>
      <c r="B180" s="32" t="s">
        <v>391</v>
      </c>
      <c r="C180" s="32" t="s">
        <v>398</v>
      </c>
      <c r="D180" s="66" t="n">
        <v>368</v>
      </c>
      <c r="E180" s="66" t="n">
        <v>424</v>
      </c>
      <c r="F180" s="75" t="n">
        <f aca="false">IF(E180="","",D180-E180)</f>
        <v>-56</v>
      </c>
      <c r="G180" s="66" t="n">
        <v>335</v>
      </c>
      <c r="H180" s="66" t="n">
        <v>334</v>
      </c>
      <c r="I180" s="75" t="n">
        <f aca="false">IF(H180="","",G180-H180)</f>
        <v>1</v>
      </c>
      <c r="J180" s="47" t="n">
        <f aca="false">IF(OR(D180="",D180+G180=0),"",D180/(D180+G180))</f>
        <v>0.523470839260313</v>
      </c>
      <c r="K180" s="47" t="n">
        <f aca="false">IF(E180="","",E180/(E180+H180))</f>
        <v>0.559366754617414</v>
      </c>
      <c r="L180" s="76" t="n">
        <f aca="false">IF(OR(K180="",J180=""),"",(J180-K180)*100)</f>
        <v>-3.58959153571014</v>
      </c>
      <c r="M180" s="36" t="n">
        <v>2.25365795852886</v>
      </c>
      <c r="N180" s="36" t="n">
        <v>1.32381570360678</v>
      </c>
      <c r="O180" s="36" t="n">
        <f aca="false">SQRT(M180^2+N180^2)</f>
        <v>2.61370660387818</v>
      </c>
      <c r="P180" s="47" t="n">
        <f aca="false">IF(J180="","",MAX(0,J180-1.96*O180/100))</f>
        <v>0.472242189824301</v>
      </c>
      <c r="Q180" s="47" t="n">
        <f aca="false">IF(J180="","",MIN(1,J180+1.96*O180/100))</f>
        <v>0.574699488696325</v>
      </c>
      <c r="R180" s="32" t="str">
        <f aca="false">IF(L180="","",IF(ABS(L180)&lt;=O180,"Yes","No"))</f>
        <v>No</v>
      </c>
      <c r="S180" s="32" t="str">
        <f aca="false">IF(L180="","",IF(ABS(L180)&lt;=1.96*O180,"Yes","No"))</f>
        <v>Yes</v>
      </c>
      <c r="T180" s="66" t="n">
        <f aca="false">IF(D180="","",ROUND(SQRT(((D180+G180)*O180/100)^2+(J180*(D180+G180)*0.06778)^2),0))</f>
        <v>31</v>
      </c>
      <c r="U180" s="32"/>
    </row>
    <row r="181" customFormat="false" ht="15" hidden="false" customHeight="false" outlineLevel="0" collapsed="false">
      <c r="A181" s="32" t="s">
        <v>256</v>
      </c>
      <c r="B181" s="32" t="s">
        <v>391</v>
      </c>
      <c r="C181" s="32" t="s">
        <v>399</v>
      </c>
      <c r="D181" s="66" t="n">
        <v>902</v>
      </c>
      <c r="E181" s="66" t="n">
        <v>1062</v>
      </c>
      <c r="F181" s="75" t="n">
        <f aca="false">IF(E181="","",D181-E181)</f>
        <v>-160</v>
      </c>
      <c r="G181" s="66" t="n">
        <v>938</v>
      </c>
      <c r="H181" s="66" t="n">
        <v>971</v>
      </c>
      <c r="I181" s="75" t="n">
        <f aca="false">IF(H181="","",G181-H181)</f>
        <v>-33</v>
      </c>
      <c r="J181" s="47" t="n">
        <f aca="false">IF(OR(D181="",D181+G181=0),"",D181/(D181+G181))</f>
        <v>0.490217391304348</v>
      </c>
      <c r="K181" s="47" t="n">
        <f aca="false">IF(E181="","",E181/(E181+H181))</f>
        <v>0.522380718150517</v>
      </c>
      <c r="L181" s="76" t="n">
        <f aca="false">IF(OR(K181="",J181=""),"",(J181-K181)*100)</f>
        <v>-3.21633268461686</v>
      </c>
      <c r="M181" s="36" t="n">
        <v>1.74372460562593</v>
      </c>
      <c r="N181" s="36" t="n">
        <v>1.32381570360678</v>
      </c>
      <c r="O181" s="36" t="n">
        <f aca="false">SQRT(M181^2+N181^2)</f>
        <v>2.18930662936493</v>
      </c>
      <c r="P181" s="47" t="n">
        <f aca="false">IF(J181="","",MAX(0,J181-1.96*O181/100))</f>
        <v>0.447306981368795</v>
      </c>
      <c r="Q181" s="47" t="n">
        <f aca="false">IF(J181="","",MIN(1,J181+1.96*O181/100))</f>
        <v>0.533127801239901</v>
      </c>
      <c r="R181" s="32" t="str">
        <f aca="false">IF(L181="","",IF(ABS(L181)&lt;=O181,"Yes","No"))</f>
        <v>No</v>
      </c>
      <c r="S181" s="32" t="str">
        <f aca="false">IF(L181="","",IF(ABS(L181)&lt;=1.96*O181,"Yes","No"))</f>
        <v>Yes</v>
      </c>
      <c r="T181" s="66" t="n">
        <f aca="false">IF(D181="","",ROUND(SQRT(((D181+G181)*O181/100)^2+(J181*(D181+G181)*0.05273)^2),0))</f>
        <v>62</v>
      </c>
      <c r="U181" s="32"/>
    </row>
    <row r="182" customFormat="false" ht="15" hidden="false" customHeight="false" outlineLevel="0" collapsed="false">
      <c r="A182" s="32" t="s">
        <v>256</v>
      </c>
      <c r="B182" s="32" t="s">
        <v>400</v>
      </c>
      <c r="C182" s="32" t="s">
        <v>401</v>
      </c>
      <c r="D182" s="66" t="n">
        <v>748</v>
      </c>
      <c r="E182" s="66" t="n">
        <v>812</v>
      </c>
      <c r="F182" s="75" t="n">
        <f aca="false">IF(E182="","",D182-E182)</f>
        <v>-64</v>
      </c>
      <c r="G182" s="66" t="n">
        <v>729</v>
      </c>
      <c r="H182" s="66" t="n">
        <v>703</v>
      </c>
      <c r="I182" s="75" t="n">
        <f aca="false">IF(H182="","",G182-H182)</f>
        <v>26</v>
      </c>
      <c r="J182" s="47" t="n">
        <f aca="false">IF(OR(D182="",D182+G182=0),"",D182/(D182+G182))</f>
        <v>0.506431956668924</v>
      </c>
      <c r="K182" s="47" t="n">
        <f aca="false">IF(E182="","",E182/(E182+H182))</f>
        <v>0.535973597359736</v>
      </c>
      <c r="L182" s="76" t="n">
        <f aca="false">IF(OR(K182="",J182=""),"",(J182-K182)*100)</f>
        <v>-2.95416406908124</v>
      </c>
      <c r="M182" s="36" t="n">
        <v>1.74372460562593</v>
      </c>
      <c r="N182" s="36" t="n">
        <v>1.32381570360678</v>
      </c>
      <c r="O182" s="36" t="n">
        <f aca="false">SQRT(M182^2+N182^2)</f>
        <v>2.18930662936493</v>
      </c>
      <c r="P182" s="47" t="n">
        <f aca="false">IF(J182="","",MAX(0,J182-1.96*O182/100))</f>
        <v>0.463521546733371</v>
      </c>
      <c r="Q182" s="47" t="n">
        <f aca="false">IF(J182="","",MIN(1,J182+1.96*O182/100))</f>
        <v>0.549342366604476</v>
      </c>
      <c r="R182" s="32" t="str">
        <f aca="false">IF(L182="","",IF(ABS(L182)&lt;=O182,"Yes","No"))</f>
        <v>No</v>
      </c>
      <c r="S182" s="32" t="str">
        <f aca="false">IF(L182="","",IF(ABS(L182)&lt;=1.96*O182,"Yes","No"))</f>
        <v>Yes</v>
      </c>
      <c r="T182" s="66" t="n">
        <f aca="false">IF(D182="","",ROUND(SQRT(((D182+G182)*O182/100)^2+(J182*(D182+G182)*0.05273)^2),0))</f>
        <v>51</v>
      </c>
      <c r="U182" s="32"/>
    </row>
    <row r="183" customFormat="false" ht="15" hidden="false" customHeight="false" outlineLevel="0" collapsed="false">
      <c r="A183" s="32" t="s">
        <v>256</v>
      </c>
      <c r="B183" s="32" t="s">
        <v>400</v>
      </c>
      <c r="C183" s="32" t="s">
        <v>402</v>
      </c>
      <c r="D183" s="66" t="n">
        <v>1004</v>
      </c>
      <c r="E183" s="66" t="n">
        <v>1089</v>
      </c>
      <c r="F183" s="75" t="n">
        <f aca="false">IF(E183="","",D183-E183)</f>
        <v>-85</v>
      </c>
      <c r="G183" s="66" t="n">
        <v>1006</v>
      </c>
      <c r="H183" s="66" t="n">
        <v>1003</v>
      </c>
      <c r="I183" s="75" t="n">
        <f aca="false">IF(H183="","",G183-H183)</f>
        <v>3</v>
      </c>
      <c r="J183" s="47" t="n">
        <f aca="false">IF(OR(D183="",D183+G183=0),"",D183/(D183+G183))</f>
        <v>0.499502487562189</v>
      </c>
      <c r="K183" s="47" t="n">
        <f aca="false">IF(E183="","",E183/(E183+H183))</f>
        <v>0.520554493307839</v>
      </c>
      <c r="L183" s="76" t="n">
        <f aca="false">IF(OR(K183="",J183=""),"",(J183-K183)*100)</f>
        <v>-2.10520057456504</v>
      </c>
      <c r="M183" s="36" t="n">
        <v>1.74372460562593</v>
      </c>
      <c r="N183" s="36" t="n">
        <v>1.32381570360678</v>
      </c>
      <c r="O183" s="36" t="n">
        <f aca="false">SQRT(M183^2+N183^2)</f>
        <v>2.18930662936493</v>
      </c>
      <c r="P183" s="47" t="n">
        <f aca="false">IF(J183="","",MAX(0,J183-1.96*O183/100))</f>
        <v>0.456592077626636</v>
      </c>
      <c r="Q183" s="47" t="n">
        <f aca="false">IF(J183="","",MIN(1,J183+1.96*O183/100))</f>
        <v>0.542412897497742</v>
      </c>
      <c r="R183" s="32" t="str">
        <f aca="false">IF(L183="","",IF(ABS(L183)&lt;=O183,"Yes","No"))</f>
        <v>Yes</v>
      </c>
      <c r="S183" s="32" t="str">
        <f aca="false">IF(L183="","",IF(ABS(L183)&lt;=1.96*O183,"Yes","No"))</f>
        <v>Yes</v>
      </c>
      <c r="T183" s="66" t="n">
        <f aca="false">IF(D183="","",ROUND(SQRT(((D183+G183)*O183/100)^2+(J183*(D183+G183)*0.05273)^2),0))</f>
        <v>69</v>
      </c>
      <c r="U183" s="32"/>
    </row>
    <row r="184" customFormat="false" ht="15" hidden="false" customHeight="false" outlineLevel="0" collapsed="false">
      <c r="A184" s="32" t="s">
        <v>256</v>
      </c>
      <c r="B184" s="32" t="s">
        <v>400</v>
      </c>
      <c r="C184" s="32" t="s">
        <v>403</v>
      </c>
      <c r="D184" s="66" t="n">
        <v>648</v>
      </c>
      <c r="E184" s="66" t="n">
        <v>658</v>
      </c>
      <c r="F184" s="75" t="n">
        <f aca="false">IF(E184="","",D184-E184)</f>
        <v>-10</v>
      </c>
      <c r="G184" s="66" t="n">
        <v>667</v>
      </c>
      <c r="H184" s="66" t="n">
        <v>705</v>
      </c>
      <c r="I184" s="75" t="n">
        <f aca="false">IF(H184="","",G184-H184)</f>
        <v>-38</v>
      </c>
      <c r="J184" s="47" t="n">
        <f aca="false">IF(OR(D184="",D184+G184=0),"",D184/(D184+G184))</f>
        <v>0.49277566539924</v>
      </c>
      <c r="K184" s="47" t="n">
        <f aca="false">IF(E184="","",E184/(E184+H184))</f>
        <v>0.482758620689655</v>
      </c>
      <c r="L184" s="76" t="n">
        <f aca="false">IF(OR(K184="",J184=""),"",(J184-K184)*100)</f>
        <v>1.00170447095844</v>
      </c>
      <c r="M184" s="36" t="n">
        <v>1.74372460562593</v>
      </c>
      <c r="N184" s="36" t="n">
        <v>1.32381570360678</v>
      </c>
      <c r="O184" s="36" t="n">
        <f aca="false">SQRT(M184^2+N184^2)</f>
        <v>2.18930662936493</v>
      </c>
      <c r="P184" s="47" t="n">
        <f aca="false">IF(J184="","",MAX(0,J184-1.96*O184/100))</f>
        <v>0.449865255463687</v>
      </c>
      <c r="Q184" s="47" t="n">
        <f aca="false">IF(J184="","",MIN(1,J184+1.96*O184/100))</f>
        <v>0.535686075334792</v>
      </c>
      <c r="R184" s="32" t="str">
        <f aca="false">IF(L184="","",IF(ABS(L184)&lt;=O184,"Yes","No"))</f>
        <v>Yes</v>
      </c>
      <c r="S184" s="32" t="str">
        <f aca="false">IF(L184="","",IF(ABS(L184)&lt;=1.96*O184,"Yes","No"))</f>
        <v>Yes</v>
      </c>
      <c r="T184" s="66" t="n">
        <f aca="false">IF(D184="","",ROUND(SQRT(((D184+G184)*O184/100)^2+(J184*(D184+G184)*0.05273)^2),0))</f>
        <v>45</v>
      </c>
      <c r="U184" s="32"/>
    </row>
    <row r="185" customFormat="false" ht="15" hidden="false" customHeight="false" outlineLevel="0" collapsed="false">
      <c r="A185" s="32" t="s">
        <v>256</v>
      </c>
      <c r="B185" s="32" t="s">
        <v>400</v>
      </c>
      <c r="C185" s="32" t="s">
        <v>404</v>
      </c>
      <c r="D185" s="66" t="n">
        <v>509</v>
      </c>
      <c r="E185" s="66" t="n">
        <v>516</v>
      </c>
      <c r="F185" s="75" t="n">
        <f aca="false">IF(E185="","",D185-E185)</f>
        <v>-7</v>
      </c>
      <c r="G185" s="66" t="n">
        <v>352</v>
      </c>
      <c r="H185" s="66" t="n">
        <v>400</v>
      </c>
      <c r="I185" s="75" t="n">
        <f aca="false">IF(H185="","",G185-H185)</f>
        <v>-48</v>
      </c>
      <c r="J185" s="47" t="n">
        <f aca="false">IF(OR(D185="",D185+G185=0),"",D185/(D185+G185))</f>
        <v>0.591173054587689</v>
      </c>
      <c r="K185" s="47" t="n">
        <f aca="false">IF(E185="","",E185/(E185+H185))</f>
        <v>0.563318777292576</v>
      </c>
      <c r="L185" s="76" t="n">
        <f aca="false">IF(OR(K185="",J185=""),"",(J185-K185)*100)</f>
        <v>2.78542772951124</v>
      </c>
      <c r="M185" s="36" t="n">
        <v>1.74372460562593</v>
      </c>
      <c r="N185" s="36" t="n">
        <v>1.32381570360678</v>
      </c>
      <c r="O185" s="36" t="n">
        <f aca="false">SQRT(M185^2+N185^2)</f>
        <v>2.18930662936493</v>
      </c>
      <c r="P185" s="47" t="n">
        <f aca="false">IF(J185="","",MAX(0,J185-1.96*O185/100))</f>
        <v>0.548262644652136</v>
      </c>
      <c r="Q185" s="47" t="n">
        <f aca="false">IF(J185="","",MIN(1,J185+1.96*O185/100))</f>
        <v>0.634083464523242</v>
      </c>
      <c r="R185" s="32" t="str">
        <f aca="false">IF(L185="","",IF(ABS(L185)&lt;=O185,"Yes","No"))</f>
        <v>No</v>
      </c>
      <c r="S185" s="32" t="str">
        <f aca="false">IF(L185="","",IF(ABS(L185)&lt;=1.96*O185,"Yes","No"))</f>
        <v>Yes</v>
      </c>
      <c r="T185" s="66" t="n">
        <f aca="false">IF(D185="","",ROUND(SQRT(((D185+G185)*O185/100)^2+(J185*(D185+G185)*0.05273)^2),0))</f>
        <v>33</v>
      </c>
      <c r="U185" s="32"/>
    </row>
    <row r="186" customFormat="false" ht="15" hidden="false" customHeight="false" outlineLevel="0" collapsed="false">
      <c r="A186" s="32" t="s">
        <v>256</v>
      </c>
      <c r="B186" s="32" t="s">
        <v>400</v>
      </c>
      <c r="C186" s="32" t="s">
        <v>405</v>
      </c>
      <c r="D186" s="66" t="n">
        <v>1280</v>
      </c>
      <c r="E186" s="66" t="n">
        <v>1409</v>
      </c>
      <c r="F186" s="75" t="n">
        <f aca="false">IF(E186="","",D186-E186)</f>
        <v>-129</v>
      </c>
      <c r="G186" s="66" t="n">
        <v>1209</v>
      </c>
      <c r="H186" s="66" t="n">
        <v>1142</v>
      </c>
      <c r="I186" s="75" t="n">
        <f aca="false">IF(H186="","",G186-H186)</f>
        <v>67</v>
      </c>
      <c r="J186" s="47" t="n">
        <f aca="false">IF(OR(D186="",D186+G186=0),"",D186/(D186+G186))</f>
        <v>0.514262756126959</v>
      </c>
      <c r="K186" s="47" t="n">
        <f aca="false">IF(E186="","",E186/(E186+H186))</f>
        <v>0.552332418659349</v>
      </c>
      <c r="L186" s="76" t="n">
        <f aca="false">IF(OR(K186="",J186=""),"",(J186-K186)*100)</f>
        <v>-3.80696625323906</v>
      </c>
      <c r="M186" s="36" t="n">
        <v>1.74372460562593</v>
      </c>
      <c r="N186" s="36" t="n">
        <v>1.32381570360678</v>
      </c>
      <c r="O186" s="36" t="n">
        <f aca="false">SQRT(M186^2+N186^2)</f>
        <v>2.18930662936493</v>
      </c>
      <c r="P186" s="47" t="n">
        <f aca="false">IF(J186="","",MAX(0,J186-1.96*O186/100))</f>
        <v>0.471352346191406</v>
      </c>
      <c r="Q186" s="47" t="n">
        <f aca="false">IF(J186="","",MIN(1,J186+1.96*O186/100))</f>
        <v>0.557173166062511</v>
      </c>
      <c r="R186" s="32" t="str">
        <f aca="false">IF(L186="","",IF(ABS(L186)&lt;=O186,"Yes","No"))</f>
        <v>No</v>
      </c>
      <c r="S186" s="32" t="str">
        <f aca="false">IF(L186="","",IF(ABS(L186)&lt;=1.96*O186,"Yes","No"))</f>
        <v>Yes</v>
      </c>
      <c r="T186" s="66" t="n">
        <f aca="false">IF(D186="","",ROUND(SQRT(((D186+G186)*O186/100)^2+(J186*(D186+G186)*0.05273)^2),0))</f>
        <v>87</v>
      </c>
      <c r="U186" s="32"/>
    </row>
    <row r="187" customFormat="false" ht="15" hidden="false" customHeight="false" outlineLevel="0" collapsed="false">
      <c r="A187" s="32" t="s">
        <v>256</v>
      </c>
      <c r="B187" s="32" t="s">
        <v>400</v>
      </c>
      <c r="C187" s="32" t="s">
        <v>406</v>
      </c>
      <c r="D187" s="66" t="n">
        <v>455</v>
      </c>
      <c r="E187" s="66" t="n">
        <v>513</v>
      </c>
      <c r="F187" s="75" t="n">
        <f aca="false">IF(E187="","",D187-E187)</f>
        <v>-58</v>
      </c>
      <c r="G187" s="66" t="n">
        <v>354</v>
      </c>
      <c r="H187" s="66" t="n">
        <v>429</v>
      </c>
      <c r="I187" s="75" t="n">
        <f aca="false">IF(H187="","",G187-H187)</f>
        <v>-75</v>
      </c>
      <c r="J187" s="47" t="n">
        <f aca="false">IF(OR(D187="",D187+G187=0),"",D187/(D187+G187))</f>
        <v>0.562422744128554</v>
      </c>
      <c r="K187" s="47" t="n">
        <f aca="false">IF(E187="","",E187/(E187+H187))</f>
        <v>0.544585987261147</v>
      </c>
      <c r="L187" s="76" t="n">
        <f aca="false">IF(OR(K187="",J187=""),"",(J187-K187)*100)</f>
        <v>1.78367568674073</v>
      </c>
      <c r="M187" s="36" t="n">
        <v>2.25365795852886</v>
      </c>
      <c r="N187" s="36" t="n">
        <v>1.32381570360678</v>
      </c>
      <c r="O187" s="36" t="n">
        <f aca="false">SQRT(M187^2+N187^2)</f>
        <v>2.61370660387818</v>
      </c>
      <c r="P187" s="47" t="n">
        <f aca="false">IF(J187="","",MAX(0,J187-1.96*O187/100))</f>
        <v>0.511194094692542</v>
      </c>
      <c r="Q187" s="47" t="n">
        <f aca="false">IF(J187="","",MIN(1,J187+1.96*O187/100))</f>
        <v>0.613651393564566</v>
      </c>
      <c r="R187" s="32" t="str">
        <f aca="false">IF(L187="","",IF(ABS(L187)&lt;=O187,"Yes","No"))</f>
        <v>Yes</v>
      </c>
      <c r="S187" s="32" t="str">
        <f aca="false">IF(L187="","",IF(ABS(L187)&lt;=1.96*O187,"Yes","No"))</f>
        <v>Yes</v>
      </c>
      <c r="T187" s="66" t="n">
        <f aca="false">IF(D187="","",ROUND(SQRT(((D187+G187)*O187/100)^2+(J187*(D187+G187)*0.06778)^2),0))</f>
        <v>37</v>
      </c>
      <c r="U187" s="32"/>
    </row>
    <row r="188" customFormat="false" ht="15" hidden="false" customHeight="false" outlineLevel="0" collapsed="false">
      <c r="A188" s="32" t="s">
        <v>256</v>
      </c>
      <c r="B188" s="32" t="s">
        <v>400</v>
      </c>
      <c r="C188" s="32" t="s">
        <v>407</v>
      </c>
      <c r="D188" s="66" t="n">
        <v>460</v>
      </c>
      <c r="E188" s="66" t="n">
        <v>494</v>
      </c>
      <c r="F188" s="75" t="n">
        <f aca="false">IF(E188="","",D188-E188)</f>
        <v>-34</v>
      </c>
      <c r="G188" s="66" t="n">
        <v>401</v>
      </c>
      <c r="H188" s="66" t="n">
        <v>404</v>
      </c>
      <c r="I188" s="75" t="n">
        <f aca="false">IF(H188="","",G188-H188)</f>
        <v>-3</v>
      </c>
      <c r="J188" s="47" t="n">
        <f aca="false">IF(OR(D188="",D188+G188=0),"",D188/(D188+G188))</f>
        <v>0.534262485481998</v>
      </c>
      <c r="K188" s="47" t="n">
        <f aca="false">IF(E188="","",E188/(E188+H188))</f>
        <v>0.55011135857461</v>
      </c>
      <c r="L188" s="76" t="n">
        <f aca="false">IF(OR(K188="",J188=""),"",(J188-K188)*100)</f>
        <v>-1.58488730926125</v>
      </c>
      <c r="M188" s="36" t="n">
        <v>1.74372460562593</v>
      </c>
      <c r="N188" s="36" t="n">
        <v>1.32381570360678</v>
      </c>
      <c r="O188" s="36" t="n">
        <f aca="false">SQRT(M188^2+N188^2)</f>
        <v>2.18930662936493</v>
      </c>
      <c r="P188" s="47" t="n">
        <f aca="false">IF(J188="","",MAX(0,J188-1.96*O188/100))</f>
        <v>0.491352075546445</v>
      </c>
      <c r="Q188" s="47" t="n">
        <f aca="false">IF(J188="","",MIN(1,J188+1.96*O188/100))</f>
        <v>0.577172895417551</v>
      </c>
      <c r="R188" s="32" t="str">
        <f aca="false">IF(L188="","",IF(ABS(L188)&lt;=O188,"Yes","No"))</f>
        <v>Yes</v>
      </c>
      <c r="S188" s="32" t="str">
        <f aca="false">IF(L188="","",IF(ABS(L188)&lt;=1.96*O188,"Yes","No"))</f>
        <v>Yes</v>
      </c>
      <c r="T188" s="66" t="n">
        <f aca="false">IF(D188="","",ROUND(SQRT(((D188+G188)*O188/100)^2+(J188*(D188+G188)*0.05273)^2),0))</f>
        <v>31</v>
      </c>
      <c r="U188" s="32"/>
    </row>
    <row r="189" customFormat="false" ht="15" hidden="false" customHeight="false" outlineLevel="0" collapsed="false">
      <c r="A189" s="32" t="s">
        <v>256</v>
      </c>
      <c r="B189" s="32" t="s">
        <v>400</v>
      </c>
      <c r="C189" s="32" t="s">
        <v>408</v>
      </c>
      <c r="D189" s="66" t="n">
        <v>520</v>
      </c>
      <c r="E189" s="66" t="n">
        <v>518</v>
      </c>
      <c r="F189" s="75" t="n">
        <f aca="false">IF(E189="","",D189-E189)</f>
        <v>2</v>
      </c>
      <c r="G189" s="66" t="n">
        <v>457</v>
      </c>
      <c r="H189" s="66" t="n">
        <v>471</v>
      </c>
      <c r="I189" s="75" t="n">
        <f aca="false">IF(H189="","",G189-H189)</f>
        <v>-14</v>
      </c>
      <c r="J189" s="47" t="n">
        <f aca="false">IF(OR(D189="",D189+G189=0),"",D189/(D189+G189))</f>
        <v>0.532241555783009</v>
      </c>
      <c r="K189" s="47" t="n">
        <f aca="false">IF(E189="","",E189/(E189+H189))</f>
        <v>0.52376137512639</v>
      </c>
      <c r="L189" s="76" t="n">
        <f aca="false">IF(OR(K189="",J189=""),"",(J189-K189)*100)</f>
        <v>0.848018065661893</v>
      </c>
      <c r="M189" s="36" t="n">
        <v>1.74372460562593</v>
      </c>
      <c r="N189" s="36" t="n">
        <v>1.32381570360678</v>
      </c>
      <c r="O189" s="36" t="n">
        <f aca="false">SQRT(M189^2+N189^2)</f>
        <v>2.18930662936493</v>
      </c>
      <c r="P189" s="47" t="n">
        <f aca="false">IF(J189="","",MAX(0,J189-1.96*O189/100))</f>
        <v>0.489331145847457</v>
      </c>
      <c r="Q189" s="47" t="n">
        <f aca="false">IF(J189="","",MIN(1,J189+1.96*O189/100))</f>
        <v>0.575151965718562</v>
      </c>
      <c r="R189" s="32" t="str">
        <f aca="false">IF(L189="","",IF(ABS(L189)&lt;=O189,"Yes","No"))</f>
        <v>Yes</v>
      </c>
      <c r="S189" s="32" t="str">
        <f aca="false">IF(L189="","",IF(ABS(L189)&lt;=1.96*O189,"Yes","No"))</f>
        <v>Yes</v>
      </c>
      <c r="T189" s="66" t="n">
        <f aca="false">IF(D189="","",ROUND(SQRT(((D189+G189)*O189/100)^2+(J189*(D189+G189)*0.05273)^2),0))</f>
        <v>35</v>
      </c>
      <c r="U189" s="32"/>
    </row>
    <row r="190" customFormat="false" ht="15" hidden="false" customHeight="false" outlineLevel="0" collapsed="false">
      <c r="A190" s="32" t="s">
        <v>256</v>
      </c>
      <c r="B190" s="32" t="s">
        <v>409</v>
      </c>
      <c r="C190" s="32" t="s">
        <v>410</v>
      </c>
      <c r="D190" s="66" t="n">
        <v>1060</v>
      </c>
      <c r="E190" s="66" t="n">
        <v>1212</v>
      </c>
      <c r="F190" s="75" t="n">
        <f aca="false">IF(E190="","",D190-E190)</f>
        <v>-152</v>
      </c>
      <c r="G190" s="66" t="n">
        <v>1203</v>
      </c>
      <c r="H190" s="66" t="n">
        <v>1282</v>
      </c>
      <c r="I190" s="75" t="n">
        <f aca="false">IF(H190="","",G190-H190)</f>
        <v>-79</v>
      </c>
      <c r="J190" s="47" t="n">
        <f aca="false">IF(OR(D190="",D190+G190=0),"",D190/(D190+G190))</f>
        <v>0.468404772425983</v>
      </c>
      <c r="K190" s="47" t="n">
        <f aca="false">IF(E190="","",E190/(E190+H190))</f>
        <v>0.485966319165998</v>
      </c>
      <c r="L190" s="76" t="n">
        <f aca="false">IF(OR(K190="",J190=""),"",(J190-K190)*100)</f>
        <v>-1.75615467400152</v>
      </c>
      <c r="M190" s="36" t="n">
        <v>1.74372460562593</v>
      </c>
      <c r="N190" s="36" t="n">
        <v>1.32381570360678</v>
      </c>
      <c r="O190" s="36" t="n">
        <f aca="false">SQRT(M190^2+N190^2)</f>
        <v>2.18930662936493</v>
      </c>
      <c r="P190" s="47" t="n">
        <f aca="false">IF(J190="","",MAX(0,J190-1.96*O190/100))</f>
        <v>0.425494362490431</v>
      </c>
      <c r="Q190" s="47" t="n">
        <f aca="false">IF(J190="","",MIN(1,J190+1.96*O190/100))</f>
        <v>0.511315182361536</v>
      </c>
      <c r="R190" s="32" t="str">
        <f aca="false">IF(L190="","",IF(ABS(L190)&lt;=O190,"Yes","No"))</f>
        <v>Yes</v>
      </c>
      <c r="S190" s="32" t="str">
        <f aca="false">IF(L190="","",IF(ABS(L190)&lt;=1.96*O190,"Yes","No"))</f>
        <v>Yes</v>
      </c>
      <c r="T190" s="66" t="n">
        <f aca="false">IF(D190="","",ROUND(SQRT(((D190+G190)*O190/100)^2+(J190*(D190+G190)*0.05273)^2),0))</f>
        <v>75</v>
      </c>
      <c r="U190" s="32"/>
    </row>
    <row r="191" customFormat="false" ht="15" hidden="false" customHeight="false" outlineLevel="0" collapsed="false">
      <c r="A191" s="32" t="s">
        <v>256</v>
      </c>
      <c r="B191" s="32" t="s">
        <v>409</v>
      </c>
      <c r="C191" s="32" t="s">
        <v>411</v>
      </c>
      <c r="D191" s="66" t="n">
        <v>741</v>
      </c>
      <c r="E191" s="66" t="n">
        <v>820</v>
      </c>
      <c r="F191" s="75" t="n">
        <f aca="false">IF(E191="","",D191-E191)</f>
        <v>-79</v>
      </c>
      <c r="G191" s="66" t="n">
        <v>1126</v>
      </c>
      <c r="H191" s="66" t="n">
        <v>1168</v>
      </c>
      <c r="I191" s="75" t="n">
        <f aca="false">IF(H191="","",G191-H191)</f>
        <v>-42</v>
      </c>
      <c r="J191" s="47" t="n">
        <f aca="false">IF(OR(D191="",D191+G191=0),"",D191/(D191+G191))</f>
        <v>0.396893411890734</v>
      </c>
      <c r="K191" s="47" t="n">
        <f aca="false">IF(E191="","",E191/(E191+H191))</f>
        <v>0.412474849094567</v>
      </c>
      <c r="L191" s="76" t="n">
        <f aca="false">IF(OR(K191="",J191=""),"",(J191-K191)*100)</f>
        <v>-1.55814372038336</v>
      </c>
      <c r="M191" s="36" t="n">
        <v>1.74372460562593</v>
      </c>
      <c r="N191" s="36" t="n">
        <v>1.32381570360678</v>
      </c>
      <c r="O191" s="36" t="n">
        <f aca="false">SQRT(M191^2+N191^2)</f>
        <v>2.18930662936493</v>
      </c>
      <c r="P191" s="47" t="n">
        <f aca="false">IF(J191="","",MAX(0,J191-1.96*O191/100))</f>
        <v>0.353983001955181</v>
      </c>
      <c r="Q191" s="47" t="n">
        <f aca="false">IF(J191="","",MIN(1,J191+1.96*O191/100))</f>
        <v>0.439803821826286</v>
      </c>
      <c r="R191" s="32" t="str">
        <f aca="false">IF(L191="","",IF(ABS(L191)&lt;=O191,"Yes","No"))</f>
        <v>Yes</v>
      </c>
      <c r="S191" s="32" t="str">
        <f aca="false">IF(L191="","",IF(ABS(L191)&lt;=1.96*O191,"Yes","No"))</f>
        <v>Yes</v>
      </c>
      <c r="T191" s="66" t="n">
        <f aca="false">IF(D191="","",ROUND(SQRT(((D191+G191)*O191/100)^2+(J191*(D191+G191)*0.05273)^2),0))</f>
        <v>57</v>
      </c>
      <c r="U191" s="32"/>
    </row>
    <row r="192" customFormat="false" ht="15" hidden="false" customHeight="false" outlineLevel="0" collapsed="false">
      <c r="A192" s="32" t="s">
        <v>256</v>
      </c>
      <c r="B192" s="32" t="s">
        <v>412</v>
      </c>
      <c r="C192" s="32" t="s">
        <v>413</v>
      </c>
      <c r="D192" s="66" t="n">
        <v>787</v>
      </c>
      <c r="E192" s="66" t="n">
        <v>888</v>
      </c>
      <c r="F192" s="75" t="n">
        <f aca="false">IF(E192="","",D192-E192)</f>
        <v>-101</v>
      </c>
      <c r="G192" s="66" t="n">
        <v>854</v>
      </c>
      <c r="H192" s="66" t="n">
        <v>859</v>
      </c>
      <c r="I192" s="75" t="n">
        <f aca="false">IF(H192="","",G192-H192)</f>
        <v>-5</v>
      </c>
      <c r="J192" s="47" t="n">
        <f aca="false">IF(OR(D192="",D192+G192=0),"",D192/(D192+G192))</f>
        <v>0.479585618525289</v>
      </c>
      <c r="K192" s="47" t="n">
        <f aca="false">IF(E192="","",E192/(E192+H192))</f>
        <v>0.508299942759016</v>
      </c>
      <c r="L192" s="76" t="n">
        <f aca="false">IF(OR(K192="",J192=""),"",(J192-K192)*100)</f>
        <v>-2.8714324233726</v>
      </c>
      <c r="M192" s="36" t="n">
        <v>1.74372460562593</v>
      </c>
      <c r="N192" s="36" t="n">
        <v>1.32381570360678</v>
      </c>
      <c r="O192" s="36" t="n">
        <f aca="false">SQRT(M192^2+N192^2)</f>
        <v>2.18930662936493</v>
      </c>
      <c r="P192" s="47" t="n">
        <f aca="false">IF(J192="","",MAX(0,J192-1.96*O192/100))</f>
        <v>0.436675208589737</v>
      </c>
      <c r="Q192" s="47" t="n">
        <f aca="false">IF(J192="","",MIN(1,J192+1.96*O192/100))</f>
        <v>0.522496028460842</v>
      </c>
      <c r="R192" s="32" t="str">
        <f aca="false">IF(L192="","",IF(ABS(L192)&lt;=O192,"Yes","No"))</f>
        <v>No</v>
      </c>
      <c r="S192" s="32" t="str">
        <f aca="false">IF(L192="","",IF(ABS(L192)&lt;=1.96*O192,"Yes","No"))</f>
        <v>Yes</v>
      </c>
      <c r="T192" s="66" t="n">
        <f aca="false">IF(D192="","",ROUND(SQRT(((D192+G192)*O192/100)^2+(J192*(D192+G192)*0.05273)^2),0))</f>
        <v>55</v>
      </c>
      <c r="U192" s="32"/>
    </row>
    <row r="193" customFormat="false" ht="15" hidden="false" customHeight="false" outlineLevel="0" collapsed="false">
      <c r="A193" s="32" t="s">
        <v>256</v>
      </c>
      <c r="B193" s="32" t="s">
        <v>412</v>
      </c>
      <c r="C193" s="32" t="s">
        <v>414</v>
      </c>
      <c r="D193" s="66" t="n">
        <v>506</v>
      </c>
      <c r="E193" s="66" t="n">
        <v>590</v>
      </c>
      <c r="F193" s="75" t="n">
        <f aca="false">IF(E193="","",D193-E193)</f>
        <v>-84</v>
      </c>
      <c r="G193" s="66" t="n">
        <v>588</v>
      </c>
      <c r="H193" s="66" t="n">
        <v>646</v>
      </c>
      <c r="I193" s="75" t="n">
        <f aca="false">IF(H193="","",G193-H193)</f>
        <v>-58</v>
      </c>
      <c r="J193" s="47" t="n">
        <f aca="false">IF(OR(D193="",D193+G193=0),"",D193/(D193+G193))</f>
        <v>0.462522851919561</v>
      </c>
      <c r="K193" s="47" t="n">
        <f aca="false">IF(E193="","",E193/(E193+H193))</f>
        <v>0.477346278317152</v>
      </c>
      <c r="L193" s="76" t="n">
        <f aca="false">IF(OR(K193="",J193=""),"",(J193-K193)*100)</f>
        <v>-1.48234263975909</v>
      </c>
      <c r="M193" s="36" t="n">
        <v>1.74372460562593</v>
      </c>
      <c r="N193" s="36" t="n">
        <v>1.32381570360678</v>
      </c>
      <c r="O193" s="36" t="n">
        <f aca="false">SQRT(M193^2+N193^2)</f>
        <v>2.18930662936493</v>
      </c>
      <c r="P193" s="47" t="n">
        <f aca="false">IF(J193="","",MAX(0,J193-1.96*O193/100))</f>
        <v>0.419612441984009</v>
      </c>
      <c r="Q193" s="47" t="n">
        <f aca="false">IF(J193="","",MIN(1,J193+1.96*O193/100))</f>
        <v>0.505433261855114</v>
      </c>
      <c r="R193" s="32" t="str">
        <f aca="false">IF(L193="","",IF(ABS(L193)&lt;=O193,"Yes","No"))</f>
        <v>Yes</v>
      </c>
      <c r="S193" s="32" t="str">
        <f aca="false">IF(L193="","",IF(ABS(L193)&lt;=1.96*O193,"Yes","No"))</f>
        <v>Yes</v>
      </c>
      <c r="T193" s="66" t="n">
        <f aca="false">IF(D193="","",ROUND(SQRT(((D193+G193)*O193/100)^2+(J193*(D193+G193)*0.05273)^2),0))</f>
        <v>36</v>
      </c>
      <c r="U193" s="32"/>
    </row>
    <row r="194" customFormat="false" ht="15" hidden="false" customHeight="false" outlineLevel="0" collapsed="false">
      <c r="A194" s="32" t="s">
        <v>256</v>
      </c>
      <c r="B194" s="32" t="s">
        <v>412</v>
      </c>
      <c r="C194" s="32" t="s">
        <v>415</v>
      </c>
      <c r="D194" s="66" t="n">
        <v>419</v>
      </c>
      <c r="E194" s="66" t="n">
        <v>498</v>
      </c>
      <c r="F194" s="75" t="n">
        <f aca="false">IF(E194="","",D194-E194)</f>
        <v>-79</v>
      </c>
      <c r="G194" s="66" t="n">
        <v>462</v>
      </c>
      <c r="H194" s="66" t="n">
        <v>506</v>
      </c>
      <c r="I194" s="75" t="n">
        <f aca="false">IF(H194="","",G194-H194)</f>
        <v>-44</v>
      </c>
      <c r="J194" s="47" t="n">
        <f aca="false">IF(OR(D194="",D194+G194=0),"",D194/(D194+G194))</f>
        <v>0.475595913734393</v>
      </c>
      <c r="K194" s="47" t="n">
        <f aca="false">IF(E194="","",E194/(E194+H194))</f>
        <v>0.49601593625498</v>
      </c>
      <c r="L194" s="76" t="n">
        <f aca="false">IF(OR(K194="",J194=""),"",(J194-K194)*100)</f>
        <v>-2.04200225205873</v>
      </c>
      <c r="M194" s="36" t="n">
        <v>1.74372460562593</v>
      </c>
      <c r="N194" s="36" t="n">
        <v>1.32381570360678</v>
      </c>
      <c r="O194" s="36" t="n">
        <f aca="false">SQRT(M194^2+N194^2)</f>
        <v>2.18930662936493</v>
      </c>
      <c r="P194" s="47" t="n">
        <f aca="false">IF(J194="","",MAX(0,J194-1.96*O194/100))</f>
        <v>0.43268550379884</v>
      </c>
      <c r="Q194" s="47" t="n">
        <f aca="false">IF(J194="","",MIN(1,J194+1.96*O194/100))</f>
        <v>0.518506323669945</v>
      </c>
      <c r="R194" s="32" t="str">
        <f aca="false">IF(L194="","",IF(ABS(L194)&lt;=O194,"Yes","No"))</f>
        <v>Yes</v>
      </c>
      <c r="S194" s="32" t="str">
        <f aca="false">IF(L194="","",IF(ABS(L194)&lt;=1.96*O194,"Yes","No"))</f>
        <v>Yes</v>
      </c>
      <c r="T194" s="66" t="n">
        <f aca="false">IF(D194="","",ROUND(SQRT(((D194+G194)*O194/100)^2+(J194*(D194+G194)*0.05273)^2),0))</f>
        <v>29</v>
      </c>
      <c r="U194" s="32"/>
    </row>
    <row r="195" customFormat="false" ht="15" hidden="false" customHeight="false" outlineLevel="0" collapsed="false">
      <c r="A195" s="32" t="s">
        <v>256</v>
      </c>
      <c r="B195" s="32" t="s">
        <v>412</v>
      </c>
      <c r="C195" s="32" t="s">
        <v>416</v>
      </c>
      <c r="D195" s="66" t="n">
        <v>1156</v>
      </c>
      <c r="E195" s="66" t="n">
        <v>1289</v>
      </c>
      <c r="F195" s="75" t="n">
        <f aca="false">IF(E195="","",D195-E195)</f>
        <v>-133</v>
      </c>
      <c r="G195" s="66" t="n">
        <v>1291</v>
      </c>
      <c r="H195" s="66" t="n">
        <v>1351</v>
      </c>
      <c r="I195" s="75" t="n">
        <f aca="false">IF(H195="","",G195-H195)</f>
        <v>-60</v>
      </c>
      <c r="J195" s="47" t="n">
        <f aca="false">IF(OR(D195="",D195+G195=0),"",D195/(D195+G195))</f>
        <v>0.472415202288517</v>
      </c>
      <c r="K195" s="47" t="n">
        <f aca="false">IF(E195="","",E195/(E195+H195))</f>
        <v>0.488257575757576</v>
      </c>
      <c r="L195" s="76" t="n">
        <f aca="false">IF(OR(K195="",J195=""),"",(J195-K195)*100)</f>
        <v>-1.58423734690592</v>
      </c>
      <c r="M195" s="36" t="n">
        <v>1.74372460562593</v>
      </c>
      <c r="N195" s="36" t="n">
        <v>1.32381570360678</v>
      </c>
      <c r="O195" s="36" t="n">
        <f aca="false">SQRT(M195^2+N195^2)</f>
        <v>2.18930662936493</v>
      </c>
      <c r="P195" s="47" t="n">
        <f aca="false">IF(J195="","",MAX(0,J195-1.96*O195/100))</f>
        <v>0.429504792352964</v>
      </c>
      <c r="Q195" s="47" t="n">
        <f aca="false">IF(J195="","",MIN(1,J195+1.96*O195/100))</f>
        <v>0.515325612224069</v>
      </c>
      <c r="R195" s="32" t="str">
        <f aca="false">IF(L195="","",IF(ABS(L195)&lt;=O195,"Yes","No"))</f>
        <v>Yes</v>
      </c>
      <c r="S195" s="32" t="str">
        <f aca="false">IF(L195="","",IF(ABS(L195)&lt;=1.96*O195,"Yes","No"))</f>
        <v>Yes</v>
      </c>
      <c r="T195" s="66" t="n">
        <f aca="false">IF(D195="","",ROUND(SQRT(((D195+G195)*O195/100)^2+(J195*(D195+G195)*0.05273)^2),0))</f>
        <v>81</v>
      </c>
      <c r="U195" s="32"/>
    </row>
    <row r="196" customFormat="false" ht="15" hidden="false" customHeight="false" outlineLevel="0" collapsed="false">
      <c r="A196" s="32" t="s">
        <v>256</v>
      </c>
      <c r="B196" s="32" t="s">
        <v>412</v>
      </c>
      <c r="C196" s="32" t="s">
        <v>417</v>
      </c>
      <c r="D196" s="66" t="n">
        <v>492</v>
      </c>
      <c r="E196" s="66" t="n">
        <v>559</v>
      </c>
      <c r="F196" s="75" t="n">
        <f aca="false">IF(E196="","",D196-E196)</f>
        <v>-67</v>
      </c>
      <c r="G196" s="66" t="n">
        <v>543</v>
      </c>
      <c r="H196" s="66" t="n">
        <v>520</v>
      </c>
      <c r="I196" s="75" t="n">
        <f aca="false">IF(H196="","",G196-H196)</f>
        <v>23</v>
      </c>
      <c r="J196" s="47" t="n">
        <f aca="false">IF(OR(D196="",D196+G196=0),"",D196/(D196+G196))</f>
        <v>0.47536231884058</v>
      </c>
      <c r="K196" s="47" t="n">
        <f aca="false">IF(E196="","",E196/(E196+H196))</f>
        <v>0.518072289156627</v>
      </c>
      <c r="L196" s="76" t="n">
        <f aca="false">IF(OR(K196="",J196=""),"",(J196-K196)*100)</f>
        <v>-4.27099703160468</v>
      </c>
      <c r="M196" s="36" t="n">
        <v>1.74372460562593</v>
      </c>
      <c r="N196" s="36" t="n">
        <v>1.32381570360678</v>
      </c>
      <c r="O196" s="36" t="n">
        <f aca="false">SQRT(M196^2+N196^2)</f>
        <v>2.18930662936493</v>
      </c>
      <c r="P196" s="47" t="n">
        <f aca="false">IF(J196="","",MAX(0,J196-1.96*O196/100))</f>
        <v>0.432451908905027</v>
      </c>
      <c r="Q196" s="47" t="n">
        <f aca="false">IF(J196="","",MIN(1,J196+1.96*O196/100))</f>
        <v>0.518272728776132</v>
      </c>
      <c r="R196" s="32" t="str">
        <f aca="false">IF(L196="","",IF(ABS(L196)&lt;=O196,"Yes","No"))</f>
        <v>No</v>
      </c>
      <c r="S196" s="32" t="str">
        <f aca="false">IF(L196="","",IF(ABS(L196)&lt;=1.96*O196,"Yes","No"))</f>
        <v>Yes</v>
      </c>
      <c r="T196" s="66" t="n">
        <f aca="false">IF(D196="","",ROUND(SQRT(((D196+G196)*O196/100)^2+(J196*(D196+G196)*0.05273)^2),0))</f>
        <v>34</v>
      </c>
      <c r="U196" s="32"/>
    </row>
    <row r="197" customFormat="false" ht="15" hidden="false" customHeight="false" outlineLevel="0" collapsed="false">
      <c r="A197" s="32" t="s">
        <v>256</v>
      </c>
      <c r="B197" s="32" t="s">
        <v>412</v>
      </c>
      <c r="C197" s="32" t="s">
        <v>418</v>
      </c>
      <c r="D197" s="66" t="n">
        <v>509</v>
      </c>
      <c r="E197" s="66" t="n">
        <v>582</v>
      </c>
      <c r="F197" s="75" t="n">
        <f aca="false">IF(E197="","",D197-E197)</f>
        <v>-73</v>
      </c>
      <c r="G197" s="66" t="n">
        <v>472</v>
      </c>
      <c r="H197" s="66" t="n">
        <v>487</v>
      </c>
      <c r="I197" s="75" t="n">
        <f aca="false">IF(H197="","",G197-H197)</f>
        <v>-15</v>
      </c>
      <c r="J197" s="47" t="n">
        <f aca="false">IF(OR(D197="",D197+G197=0),"",D197/(D197+G197))</f>
        <v>0.518858307849134</v>
      </c>
      <c r="K197" s="47" t="n">
        <f aca="false">IF(E197="","",E197/(E197+H197))</f>
        <v>0.5444340505145</v>
      </c>
      <c r="L197" s="76" t="n">
        <f aca="false">IF(OR(K197="",J197=""),"",(J197-K197)*100)</f>
        <v>-2.5575742665366</v>
      </c>
      <c r="M197" s="36" t="n">
        <v>1.74372460562593</v>
      </c>
      <c r="N197" s="36" t="n">
        <v>1.32381570360678</v>
      </c>
      <c r="O197" s="36" t="n">
        <f aca="false">SQRT(M197^2+N197^2)</f>
        <v>2.18930662936493</v>
      </c>
      <c r="P197" s="47" t="n">
        <f aca="false">IF(J197="","",MAX(0,J197-1.96*O197/100))</f>
        <v>0.475947897913581</v>
      </c>
      <c r="Q197" s="47" t="n">
        <f aca="false">IF(J197="","",MIN(1,J197+1.96*O197/100))</f>
        <v>0.561768717784686</v>
      </c>
      <c r="R197" s="32" t="str">
        <f aca="false">IF(L197="","",IF(ABS(L197)&lt;=O197,"Yes","No"))</f>
        <v>No</v>
      </c>
      <c r="S197" s="32" t="str">
        <f aca="false">IF(L197="","",IF(ABS(L197)&lt;=1.96*O197,"Yes","No"))</f>
        <v>Yes</v>
      </c>
      <c r="T197" s="66" t="n">
        <f aca="false">IF(D197="","",ROUND(SQRT(((D197+G197)*O197/100)^2+(J197*(D197+G197)*0.05273)^2),0))</f>
        <v>34</v>
      </c>
      <c r="U197" s="32"/>
    </row>
    <row r="198" customFormat="false" ht="15" hidden="false" customHeight="false" outlineLevel="0" collapsed="false">
      <c r="A198" s="32" t="s">
        <v>256</v>
      </c>
      <c r="B198" s="32" t="s">
        <v>419</v>
      </c>
      <c r="C198" s="32" t="s">
        <v>420</v>
      </c>
      <c r="D198" s="66" t="n">
        <v>165</v>
      </c>
      <c r="E198" s="66" t="n">
        <v>188</v>
      </c>
      <c r="F198" s="75" t="n">
        <f aca="false">IF(E198="","",D198-E198)</f>
        <v>-23</v>
      </c>
      <c r="G198" s="66" t="n">
        <v>355</v>
      </c>
      <c r="H198" s="66" t="n">
        <v>395</v>
      </c>
      <c r="I198" s="75" t="n">
        <f aca="false">IF(H198="","",G198-H198)</f>
        <v>-40</v>
      </c>
      <c r="J198" s="47" t="n">
        <f aca="false">IF(OR(D198="",D198+G198=0),"",D198/(D198+G198))</f>
        <v>0.317307692307692</v>
      </c>
      <c r="K198" s="47" t="n">
        <f aca="false">IF(E198="","",E198/(E198+H198))</f>
        <v>0.322469982847341</v>
      </c>
      <c r="L198" s="76" t="n">
        <f aca="false">IF(OR(K198="",J198=""),"",(J198-K198)*100)</f>
        <v>-0.516229053964906</v>
      </c>
      <c r="M198" s="36" t="n">
        <v>3.35765895837102</v>
      </c>
      <c r="N198" s="36" t="n">
        <v>1.32381570360678</v>
      </c>
      <c r="O198" s="36" t="n">
        <f aca="false">SQRT(M198^2+N198^2)</f>
        <v>3.60920513379956</v>
      </c>
      <c r="P198" s="47" t="n">
        <f aca="false">IF(J198="","",MAX(0,J198-1.96*O198/100))</f>
        <v>0.246567271685221</v>
      </c>
      <c r="Q198" s="47" t="n">
        <f aca="false">IF(J198="","",MIN(1,J198+1.96*O198/100))</f>
        <v>0.388048112930164</v>
      </c>
      <c r="R198" s="32" t="str">
        <f aca="false">IF(L198="","",IF(ABS(L198)&lt;=O198,"Yes","No"))</f>
        <v>Yes</v>
      </c>
      <c r="S198" s="32" t="str">
        <f aca="false">IF(L198="","",IF(ABS(L198)&lt;=1.96*O198,"Yes","No"))</f>
        <v>Yes</v>
      </c>
      <c r="T198" s="66" t="n">
        <f aca="false">IF(D198="","",ROUND(SQRT(((D198+G198)*O198/100)^2+(J198*(D198+G198)*0.08223)^2),0))</f>
        <v>23</v>
      </c>
      <c r="U198" s="32"/>
    </row>
    <row r="199" customFormat="false" ht="15" hidden="false" customHeight="false" outlineLevel="0" collapsed="false">
      <c r="A199" s="32" t="s">
        <v>256</v>
      </c>
      <c r="B199" s="32" t="s">
        <v>419</v>
      </c>
      <c r="C199" s="32" t="s">
        <v>421</v>
      </c>
      <c r="D199" s="66" t="n">
        <v>589</v>
      </c>
      <c r="E199" s="66" t="n">
        <v>697</v>
      </c>
      <c r="F199" s="75" t="n">
        <f aca="false">IF(E199="","",D199-E199)</f>
        <v>-108</v>
      </c>
      <c r="G199" s="66" t="n">
        <v>1116</v>
      </c>
      <c r="H199" s="66" t="n">
        <v>1216</v>
      </c>
      <c r="I199" s="75" t="n">
        <f aca="false">IF(H199="","",G199-H199)</f>
        <v>-100</v>
      </c>
      <c r="J199" s="47" t="n">
        <f aca="false">IF(OR(D199="",D199+G199=0),"",D199/(D199+G199))</f>
        <v>0.345454545454545</v>
      </c>
      <c r="K199" s="47" t="n">
        <f aca="false">IF(E199="","",E199/(E199+H199))</f>
        <v>0.364349189754313</v>
      </c>
      <c r="L199" s="76" t="n">
        <f aca="false">IF(OR(K199="",J199=""),"",(J199-K199)*100)</f>
        <v>-1.88946442997671</v>
      </c>
      <c r="M199" s="36" t="n">
        <v>1.74372460562593</v>
      </c>
      <c r="N199" s="36" t="n">
        <v>1.32381570360678</v>
      </c>
      <c r="O199" s="36" t="n">
        <f aca="false">SQRT(M199^2+N199^2)</f>
        <v>2.18930662936493</v>
      </c>
      <c r="P199" s="47" t="n">
        <f aca="false">IF(J199="","",MAX(0,J199-1.96*O199/100))</f>
        <v>0.302544135518993</v>
      </c>
      <c r="Q199" s="47" t="n">
        <f aca="false">IF(J199="","",MIN(1,J199+1.96*O199/100))</f>
        <v>0.388364955390098</v>
      </c>
      <c r="R199" s="32" t="str">
        <f aca="false">IF(L199="","",IF(ABS(L199)&lt;=O199,"Yes","No"))</f>
        <v>Yes</v>
      </c>
      <c r="S199" s="32" t="str">
        <f aca="false">IF(L199="","",IF(ABS(L199)&lt;=1.96*O199,"Yes","No"))</f>
        <v>Yes</v>
      </c>
      <c r="T199" s="66" t="n">
        <f aca="false">IF(D199="","",ROUND(SQRT(((D199+G199)*O199/100)^2+(J199*(D199+G199)*0.05273)^2),0))</f>
        <v>49</v>
      </c>
      <c r="U199" s="32"/>
    </row>
    <row r="200" customFormat="false" ht="15" hidden="false" customHeight="false" outlineLevel="0" collapsed="false">
      <c r="A200" s="32" t="s">
        <v>256</v>
      </c>
      <c r="B200" s="32" t="s">
        <v>419</v>
      </c>
      <c r="C200" s="32" t="s">
        <v>422</v>
      </c>
      <c r="D200" s="66" t="n">
        <v>142</v>
      </c>
      <c r="E200" s="66" t="n">
        <v>169</v>
      </c>
      <c r="F200" s="75" t="n">
        <f aca="false">IF(E200="","",D200-E200)</f>
        <v>-27</v>
      </c>
      <c r="G200" s="66" t="n">
        <v>287</v>
      </c>
      <c r="H200" s="66" t="n">
        <v>341</v>
      </c>
      <c r="I200" s="75" t="n">
        <f aca="false">IF(H200="","",G200-H200)</f>
        <v>-54</v>
      </c>
      <c r="J200" s="47" t="n">
        <f aca="false">IF(OR(D200="",D200+G200=0),"",D200/(D200+G200))</f>
        <v>0.331002331002331</v>
      </c>
      <c r="K200" s="47" t="n">
        <f aca="false">IF(E200="","",E200/(E200+H200))</f>
        <v>0.331372549019608</v>
      </c>
      <c r="L200" s="76" t="n">
        <f aca="false">IF(OR(K200="",J200=""),"",(J200-K200)*100)</f>
        <v>-0.0370218017276824</v>
      </c>
      <c r="M200" s="36" t="n">
        <v>3.35765895837102</v>
      </c>
      <c r="N200" s="36" t="n">
        <v>1.32381570360678</v>
      </c>
      <c r="O200" s="36" t="n">
        <f aca="false">SQRT(M200^2+N200^2)</f>
        <v>3.60920513379956</v>
      </c>
      <c r="P200" s="47" t="n">
        <f aca="false">IF(J200="","",MAX(0,J200-1.96*O200/100))</f>
        <v>0.26026191037986</v>
      </c>
      <c r="Q200" s="47" t="n">
        <f aca="false">IF(J200="","",MIN(1,J200+1.96*O200/100))</f>
        <v>0.401742751624802</v>
      </c>
      <c r="R200" s="32" t="str">
        <f aca="false">IF(L200="","",IF(ABS(L200)&lt;=O200,"Yes","No"))</f>
        <v>Yes</v>
      </c>
      <c r="S200" s="32" t="str">
        <f aca="false">IF(L200="","",IF(ABS(L200)&lt;=1.96*O200,"Yes","No"))</f>
        <v>Yes</v>
      </c>
      <c r="T200" s="66" t="n">
        <f aca="false">IF(D200="","",ROUND(SQRT(((D200+G200)*O200/100)^2+(J200*(D200+G200)*0.08223)^2),0))</f>
        <v>19</v>
      </c>
      <c r="U200" s="32"/>
    </row>
    <row r="201" customFormat="false" ht="15" hidden="false" customHeight="false" outlineLevel="0" collapsed="false">
      <c r="A201" s="32" t="s">
        <v>256</v>
      </c>
      <c r="B201" s="32" t="s">
        <v>423</v>
      </c>
      <c r="C201" s="32" t="s">
        <v>423</v>
      </c>
      <c r="D201" s="66" t="n">
        <v>859</v>
      </c>
      <c r="E201" s="66" t="n">
        <v>981</v>
      </c>
      <c r="F201" s="75" t="n">
        <f aca="false">IF(E201="","",D201-E201)</f>
        <v>-122</v>
      </c>
      <c r="G201" s="66" t="n">
        <v>1670</v>
      </c>
      <c r="H201" s="66" t="n">
        <v>1711</v>
      </c>
      <c r="I201" s="75" t="n">
        <f aca="false">IF(H201="","",G201-H201)</f>
        <v>-41</v>
      </c>
      <c r="J201" s="47" t="n">
        <f aca="false">IF(OR(D201="",D201+G201=0),"",D201/(D201+G201))</f>
        <v>0.339659944642151</v>
      </c>
      <c r="K201" s="47" t="n">
        <f aca="false">IF(E201="","",E201/(E201+H201))</f>
        <v>0.364413075780089</v>
      </c>
      <c r="L201" s="76" t="n">
        <f aca="false">IF(OR(K201="",J201=""),"",(J201-K201)*100)</f>
        <v>-2.47531311379381</v>
      </c>
      <c r="M201" s="36" t="n">
        <v>1.74372460562593</v>
      </c>
      <c r="N201" s="36" t="n">
        <v>1.32381570360678</v>
      </c>
      <c r="O201" s="36" t="n">
        <f aca="false">SQRT(M201^2+N201^2)</f>
        <v>2.18930662936493</v>
      </c>
      <c r="P201" s="47" t="n">
        <f aca="false">IF(J201="","",MAX(0,J201-1.96*O201/100))</f>
        <v>0.296749534706598</v>
      </c>
      <c r="Q201" s="47" t="n">
        <f aca="false">IF(J201="","",MIN(1,J201+1.96*O201/100))</f>
        <v>0.382570354577704</v>
      </c>
      <c r="R201" s="32" t="str">
        <f aca="false">IF(L201="","",IF(ABS(L201)&lt;=O201,"Yes","No"))</f>
        <v>No</v>
      </c>
      <c r="S201" s="32" t="str">
        <f aca="false">IF(L201="","",IF(ABS(L201)&lt;=1.96*O201,"Yes","No"))</f>
        <v>Yes</v>
      </c>
      <c r="T201" s="66" t="n">
        <f aca="false">IF(D201="","",ROUND(SQRT(((D201+G201)*O201/100)^2+(J201*(D201+G201)*0.05273)^2),0))</f>
        <v>72</v>
      </c>
      <c r="U201" s="32"/>
    </row>
    <row r="202" customFormat="false" ht="15" hidden="false" customHeight="false" outlineLevel="0" collapsed="false">
      <c r="A202" s="32" t="s">
        <v>256</v>
      </c>
      <c r="B202" s="32" t="s">
        <v>424</v>
      </c>
      <c r="C202" s="32" t="s">
        <v>425</v>
      </c>
      <c r="D202" s="66" t="n">
        <v>564</v>
      </c>
      <c r="E202" s="66" t="n">
        <v>616</v>
      </c>
      <c r="F202" s="75" t="n">
        <f aca="false">IF(E202="","",D202-E202)</f>
        <v>-52</v>
      </c>
      <c r="G202" s="66" t="n">
        <v>642</v>
      </c>
      <c r="H202" s="66" t="n">
        <v>685</v>
      </c>
      <c r="I202" s="75" t="n">
        <f aca="false">IF(H202="","",G202-H202)</f>
        <v>-43</v>
      </c>
      <c r="J202" s="47" t="n">
        <f aca="false">IF(OR(D202="",D202+G202=0),"",D202/(D202+G202))</f>
        <v>0.467661691542289</v>
      </c>
      <c r="K202" s="47" t="n">
        <f aca="false">IF(E202="","",E202/(E202+H202))</f>
        <v>0.47348193697156</v>
      </c>
      <c r="L202" s="76" t="n">
        <f aca="false">IF(OR(K202="",J202=""),"",(J202-K202)*100)</f>
        <v>-0.582024542927179</v>
      </c>
      <c r="M202" s="36" t="n">
        <v>1.74372460562593</v>
      </c>
      <c r="N202" s="36" t="n">
        <v>1.32381570360678</v>
      </c>
      <c r="O202" s="36" t="n">
        <f aca="false">SQRT(M202^2+N202^2)</f>
        <v>2.18930662936493</v>
      </c>
      <c r="P202" s="47" t="n">
        <f aca="false">IF(J202="","",MAX(0,J202-1.96*O202/100))</f>
        <v>0.424751281606736</v>
      </c>
      <c r="Q202" s="47" t="n">
        <f aca="false">IF(J202="","",MIN(1,J202+1.96*O202/100))</f>
        <v>0.510572101477841</v>
      </c>
      <c r="R202" s="32" t="str">
        <f aca="false">IF(L202="","",IF(ABS(L202)&lt;=O202,"Yes","No"))</f>
        <v>Yes</v>
      </c>
      <c r="S202" s="32" t="str">
        <f aca="false">IF(L202="","",IF(ABS(L202)&lt;=1.96*O202,"Yes","No"))</f>
        <v>Yes</v>
      </c>
      <c r="T202" s="66" t="n">
        <f aca="false">IF(D202="","",ROUND(SQRT(((D202+G202)*O202/100)^2+(J202*(D202+G202)*0.05273)^2),0))</f>
        <v>40</v>
      </c>
      <c r="U202" s="32"/>
    </row>
    <row r="203" customFormat="false" ht="15" hidden="false" customHeight="false" outlineLevel="0" collapsed="false">
      <c r="A203" s="32" t="s">
        <v>256</v>
      </c>
      <c r="B203" s="32" t="s">
        <v>424</v>
      </c>
      <c r="C203" s="32" t="s">
        <v>426</v>
      </c>
      <c r="D203" s="66" t="n">
        <v>412</v>
      </c>
      <c r="E203" s="66" t="n">
        <v>446</v>
      </c>
      <c r="F203" s="75" t="n">
        <f aca="false">IF(E203="","",D203-E203)</f>
        <v>-34</v>
      </c>
      <c r="G203" s="66" t="n">
        <v>417</v>
      </c>
      <c r="H203" s="66" t="n">
        <v>517</v>
      </c>
      <c r="I203" s="75" t="n">
        <f aca="false">IF(H203="","",G203-H203)</f>
        <v>-100</v>
      </c>
      <c r="J203" s="47" t="n">
        <f aca="false">IF(OR(D203="",D203+G203=0),"",D203/(D203+G203))</f>
        <v>0.496984318455971</v>
      </c>
      <c r="K203" s="47" t="n">
        <f aca="false">IF(E203="","",E203/(E203+H203))</f>
        <v>0.463136033229491</v>
      </c>
      <c r="L203" s="76" t="n">
        <f aca="false">IF(OR(K203="",J203=""),"",(J203-K203)*100)</f>
        <v>3.38482852264799</v>
      </c>
      <c r="M203" s="36" t="n">
        <v>2.25365795852886</v>
      </c>
      <c r="N203" s="36" t="n">
        <v>1.32381570360678</v>
      </c>
      <c r="O203" s="36" t="n">
        <f aca="false">SQRT(M203^2+N203^2)</f>
        <v>2.61370660387818</v>
      </c>
      <c r="P203" s="47" t="n">
        <f aca="false">IF(J203="","",MAX(0,J203-1.96*O203/100))</f>
        <v>0.445755669019959</v>
      </c>
      <c r="Q203" s="47" t="n">
        <f aca="false">IF(J203="","",MIN(1,J203+1.96*O203/100))</f>
        <v>0.548212967891983</v>
      </c>
      <c r="R203" s="32" t="str">
        <f aca="false">IF(L203="","",IF(ABS(L203)&lt;=O203,"Yes","No"))</f>
        <v>No</v>
      </c>
      <c r="S203" s="32" t="str">
        <f aca="false">IF(L203="","",IF(ABS(L203)&lt;=1.96*O203,"Yes","No"))</f>
        <v>Yes</v>
      </c>
      <c r="T203" s="66" t="n">
        <f aca="false">IF(D203="","",ROUND(SQRT(((D203+G203)*O203/100)^2+(J203*(D203+G203)*0.06778)^2),0))</f>
        <v>35</v>
      </c>
      <c r="U203" s="32"/>
    </row>
    <row r="204" customFormat="false" ht="15" hidden="false" customHeight="false" outlineLevel="0" collapsed="false">
      <c r="A204" s="32" t="s">
        <v>256</v>
      </c>
      <c r="B204" s="32" t="s">
        <v>424</v>
      </c>
      <c r="C204" s="32" t="s">
        <v>427</v>
      </c>
      <c r="D204" s="66" t="n">
        <v>538</v>
      </c>
      <c r="E204" s="66" t="n">
        <v>544</v>
      </c>
      <c r="F204" s="75" t="n">
        <f aca="false">IF(E204="","",D204-E204)</f>
        <v>-6</v>
      </c>
      <c r="G204" s="66" t="n">
        <v>365</v>
      </c>
      <c r="H204" s="66" t="n">
        <v>356</v>
      </c>
      <c r="I204" s="75" t="n">
        <f aca="false">IF(H204="","",G204-H204)</f>
        <v>9</v>
      </c>
      <c r="J204" s="47" t="n">
        <f aca="false">IF(OR(D204="",D204+G204=0),"",D204/(D204+G204))</f>
        <v>0.595791805094131</v>
      </c>
      <c r="K204" s="47" t="n">
        <f aca="false">IF(E204="","",E204/(E204+H204))</f>
        <v>0.604444444444445</v>
      </c>
      <c r="L204" s="76" t="n">
        <f aca="false">IF(OR(K204="",J204=""),"",(J204-K204)*100)</f>
        <v>-0.86526393503138</v>
      </c>
      <c r="M204" s="36" t="n">
        <v>1.74372460562593</v>
      </c>
      <c r="N204" s="36" t="n">
        <v>1.32381570360678</v>
      </c>
      <c r="O204" s="36" t="n">
        <f aca="false">SQRT(M204^2+N204^2)</f>
        <v>2.18930662936493</v>
      </c>
      <c r="P204" s="47" t="n">
        <f aca="false">IF(J204="","",MAX(0,J204-1.96*O204/100))</f>
        <v>0.552881395158578</v>
      </c>
      <c r="Q204" s="47" t="n">
        <f aca="false">IF(J204="","",MIN(1,J204+1.96*O204/100))</f>
        <v>0.638702215029683</v>
      </c>
      <c r="R204" s="32" t="str">
        <f aca="false">IF(L204="","",IF(ABS(L204)&lt;=O204,"Yes","No"))</f>
        <v>Yes</v>
      </c>
      <c r="S204" s="32" t="str">
        <f aca="false">IF(L204="","",IF(ABS(L204)&lt;=1.96*O204,"Yes","No"))</f>
        <v>Yes</v>
      </c>
      <c r="T204" s="66" t="n">
        <f aca="false">IF(D204="","",ROUND(SQRT(((D204+G204)*O204/100)^2+(J204*(D204+G204)*0.05273)^2),0))</f>
        <v>35</v>
      </c>
      <c r="U204" s="32"/>
    </row>
    <row r="205" customFormat="false" ht="15" hidden="false" customHeight="false" outlineLevel="0" collapsed="false">
      <c r="A205" s="32" t="s">
        <v>256</v>
      </c>
      <c r="B205" s="32" t="s">
        <v>424</v>
      </c>
      <c r="C205" s="32" t="s">
        <v>428</v>
      </c>
      <c r="D205" s="66" t="n">
        <v>628</v>
      </c>
      <c r="E205" s="66" t="n">
        <v>613</v>
      </c>
      <c r="F205" s="75" t="n">
        <f aca="false">IF(E205="","",D205-E205)</f>
        <v>15</v>
      </c>
      <c r="G205" s="66" t="n">
        <v>358</v>
      </c>
      <c r="H205" s="66" t="n">
        <v>381</v>
      </c>
      <c r="I205" s="75" t="n">
        <f aca="false">IF(H205="","",G205-H205)</f>
        <v>-23</v>
      </c>
      <c r="J205" s="47" t="n">
        <f aca="false">IF(OR(D205="",D205+G205=0),"",D205/(D205+G205))</f>
        <v>0.636916835699797</v>
      </c>
      <c r="K205" s="47" t="n">
        <f aca="false">IF(E205="","",E205/(E205+H205))</f>
        <v>0.616700201207243</v>
      </c>
      <c r="L205" s="76" t="n">
        <f aca="false">IF(OR(K205="",J205=""),"",(J205-K205)*100)</f>
        <v>2.02166344925537</v>
      </c>
      <c r="M205" s="36" t="n">
        <v>1.74372460562593</v>
      </c>
      <c r="N205" s="36" t="n">
        <v>1.32381570360678</v>
      </c>
      <c r="O205" s="36" t="n">
        <f aca="false">SQRT(M205^2+N205^2)</f>
        <v>2.18930662936493</v>
      </c>
      <c r="P205" s="47" t="n">
        <f aca="false">IF(J205="","",MAX(0,J205-1.96*O205/100))</f>
        <v>0.594006425764245</v>
      </c>
      <c r="Q205" s="47" t="n">
        <f aca="false">IF(J205="","",MIN(1,J205+1.96*O205/100))</f>
        <v>0.67982724563535</v>
      </c>
      <c r="R205" s="32" t="str">
        <f aca="false">IF(L205="","",IF(ABS(L205)&lt;=O205,"Yes","No"))</f>
        <v>Yes</v>
      </c>
      <c r="S205" s="32" t="str">
        <f aca="false">IF(L205="","",IF(ABS(L205)&lt;=1.96*O205,"Yes","No"))</f>
        <v>Yes</v>
      </c>
      <c r="T205" s="66" t="n">
        <f aca="false">IF(D205="","",ROUND(SQRT(((D205+G205)*O205/100)^2+(J205*(D205+G205)*0.05273)^2),0))</f>
        <v>40</v>
      </c>
      <c r="U205" s="32"/>
    </row>
    <row r="206" customFormat="false" ht="15" hidden="false" customHeight="false" outlineLevel="0" collapsed="false">
      <c r="A206" s="32" t="s">
        <v>256</v>
      </c>
      <c r="B206" s="32" t="s">
        <v>424</v>
      </c>
      <c r="C206" s="32" t="s">
        <v>429</v>
      </c>
      <c r="D206" s="66" t="n">
        <v>223</v>
      </c>
      <c r="E206" s="66" t="n">
        <v>219</v>
      </c>
      <c r="F206" s="75" t="n">
        <f aca="false">IF(E206="","",D206-E206)</f>
        <v>4</v>
      </c>
      <c r="G206" s="66" t="n">
        <v>175</v>
      </c>
      <c r="H206" s="66" t="n">
        <v>164</v>
      </c>
      <c r="I206" s="75" t="n">
        <f aca="false">IF(H206="","",G206-H206)</f>
        <v>11</v>
      </c>
      <c r="J206" s="47" t="n">
        <f aca="false">IF(OR(D206="",D206+G206=0),"",D206/(D206+G206))</f>
        <v>0.560301507537689</v>
      </c>
      <c r="K206" s="47" t="n">
        <f aca="false">IF(E206="","",E206/(E206+H206))</f>
        <v>0.571801566579634</v>
      </c>
      <c r="L206" s="76" t="n">
        <f aca="false">IF(OR(K206="",J206=""),"",(J206-K206)*100)</f>
        <v>-1.1500059041946</v>
      </c>
      <c r="M206" s="36" t="n">
        <v>3.35765895837102</v>
      </c>
      <c r="N206" s="36" t="n">
        <v>1.32381570360678</v>
      </c>
      <c r="O206" s="36" t="n">
        <f aca="false">SQRT(M206^2+N206^2)</f>
        <v>3.60920513379956</v>
      </c>
      <c r="P206" s="47" t="n">
        <f aca="false">IF(J206="","",MAX(0,J206-1.96*O206/100))</f>
        <v>0.489561086915217</v>
      </c>
      <c r="Q206" s="47" t="n">
        <f aca="false">IF(J206="","",MIN(1,J206+1.96*O206/100))</f>
        <v>0.63104192816016</v>
      </c>
      <c r="R206" s="32" t="str">
        <f aca="false">IF(L206="","",IF(ABS(L206)&lt;=O206,"Yes","No"))</f>
        <v>Yes</v>
      </c>
      <c r="S206" s="32" t="str">
        <f aca="false">IF(L206="","",IF(ABS(L206)&lt;=1.96*O206,"Yes","No"))</f>
        <v>Yes</v>
      </c>
      <c r="T206" s="66" t="n">
        <f aca="false">IF(D206="","",ROUND(SQRT(((D206+G206)*O206/100)^2+(J206*(D206+G206)*0.08223)^2),0))</f>
        <v>23</v>
      </c>
      <c r="U206" s="32"/>
    </row>
    <row r="207" customFormat="false" ht="15" hidden="false" customHeight="false" outlineLevel="0" collapsed="false">
      <c r="A207" s="32" t="s">
        <v>256</v>
      </c>
      <c r="B207" s="32" t="s">
        <v>424</v>
      </c>
      <c r="C207" s="32" t="s">
        <v>430</v>
      </c>
      <c r="D207" s="66" t="n">
        <v>369</v>
      </c>
      <c r="E207" s="66" t="n">
        <v>356</v>
      </c>
      <c r="F207" s="75" t="n">
        <f aca="false">IF(E207="","",D207-E207)</f>
        <v>13</v>
      </c>
      <c r="G207" s="66" t="n">
        <v>166</v>
      </c>
      <c r="H207" s="66" t="n">
        <v>169</v>
      </c>
      <c r="I207" s="75" t="n">
        <f aca="false">IF(H207="","",G207-H207)</f>
        <v>-3</v>
      </c>
      <c r="J207" s="47" t="n">
        <f aca="false">IF(OR(D207="",D207+G207=0),"",D207/(D207+G207))</f>
        <v>0.689719626168224</v>
      </c>
      <c r="K207" s="47" t="n">
        <f aca="false">IF(E207="","",E207/(E207+H207))</f>
        <v>0.678095238095238</v>
      </c>
      <c r="L207" s="76" t="n">
        <f aca="false">IF(OR(K207="",J207=""),"",(J207-K207)*100)</f>
        <v>1.16243880729863</v>
      </c>
      <c r="M207" s="36" t="n">
        <v>2.25365795852886</v>
      </c>
      <c r="N207" s="36" t="n">
        <v>1.32381570360678</v>
      </c>
      <c r="O207" s="36" t="n">
        <f aca="false">SQRT(M207^2+N207^2)</f>
        <v>2.61370660387818</v>
      </c>
      <c r="P207" s="47" t="n">
        <f aca="false">IF(J207="","",MAX(0,J207-1.96*O207/100))</f>
        <v>0.638490976732212</v>
      </c>
      <c r="Q207" s="47" t="n">
        <f aca="false">IF(J207="","",MIN(1,J207+1.96*O207/100))</f>
        <v>0.740948275604237</v>
      </c>
      <c r="R207" s="32" t="str">
        <f aca="false">IF(L207="","",IF(ABS(L207)&lt;=O207,"Yes","No"))</f>
        <v>Yes</v>
      </c>
      <c r="S207" s="32" t="str">
        <f aca="false">IF(L207="","",IF(ABS(L207)&lt;=1.96*O207,"Yes","No"))</f>
        <v>Yes</v>
      </c>
      <c r="T207" s="66" t="n">
        <f aca="false">IF(D207="","",ROUND(SQRT(((D207+G207)*O207/100)^2+(J207*(D207+G207)*0.06778)^2),0))</f>
        <v>29</v>
      </c>
      <c r="U207" s="32"/>
    </row>
    <row r="208" customFormat="false" ht="15" hidden="false" customHeight="false" outlineLevel="0" collapsed="false">
      <c r="A208" s="32" t="s">
        <v>256</v>
      </c>
      <c r="B208" s="32" t="s">
        <v>424</v>
      </c>
      <c r="C208" s="32" t="s">
        <v>431</v>
      </c>
      <c r="D208" s="66" t="n">
        <v>367</v>
      </c>
      <c r="E208" s="66" t="n">
        <v>392</v>
      </c>
      <c r="F208" s="75" t="n">
        <f aca="false">IF(E208="","",D208-E208)</f>
        <v>-25</v>
      </c>
      <c r="G208" s="66" t="n">
        <v>294</v>
      </c>
      <c r="H208" s="66" t="n">
        <v>296</v>
      </c>
      <c r="I208" s="75" t="n">
        <f aca="false">IF(H208="","",G208-H208)</f>
        <v>-2</v>
      </c>
      <c r="J208" s="47" t="n">
        <f aca="false">IF(OR(D208="",D208+G208=0),"",D208/(D208+G208))</f>
        <v>0.555219364599092</v>
      </c>
      <c r="K208" s="47" t="n">
        <f aca="false">IF(E208="","",E208/(E208+H208))</f>
        <v>0.569767441860465</v>
      </c>
      <c r="L208" s="76" t="n">
        <f aca="false">IF(OR(K208="",J208=""),"",(J208-K208)*100)</f>
        <v>-1.45480772613729</v>
      </c>
      <c r="M208" s="36" t="n">
        <v>2.25365795852886</v>
      </c>
      <c r="N208" s="36" t="n">
        <v>1.32381570360678</v>
      </c>
      <c r="O208" s="36" t="n">
        <f aca="false">SQRT(M208^2+N208^2)</f>
        <v>2.61370660387818</v>
      </c>
      <c r="P208" s="47" t="n">
        <f aca="false">IF(J208="","",MAX(0,J208-1.96*O208/100))</f>
        <v>0.50399071516308</v>
      </c>
      <c r="Q208" s="47" t="n">
        <f aca="false">IF(J208="","",MIN(1,J208+1.96*O208/100))</f>
        <v>0.606448014035105</v>
      </c>
      <c r="R208" s="32" t="str">
        <f aca="false">IF(L208="","",IF(ABS(L208)&lt;=O208,"Yes","No"))</f>
        <v>Yes</v>
      </c>
      <c r="S208" s="32" t="str">
        <f aca="false">IF(L208="","",IF(ABS(L208)&lt;=1.96*O208,"Yes","No"))</f>
        <v>Yes</v>
      </c>
      <c r="T208" s="66" t="n">
        <f aca="false">IF(D208="","",ROUND(SQRT(((D208+G208)*O208/100)^2+(J208*(D208+G208)*0.06778)^2),0))</f>
        <v>30</v>
      </c>
      <c r="U208" s="32"/>
    </row>
    <row r="209" customFormat="false" ht="15" hidden="false" customHeight="false" outlineLevel="0" collapsed="false">
      <c r="A209" s="32" t="s">
        <v>256</v>
      </c>
      <c r="B209" s="32" t="s">
        <v>424</v>
      </c>
      <c r="C209" s="32" t="s">
        <v>432</v>
      </c>
      <c r="D209" s="66" t="n">
        <v>207</v>
      </c>
      <c r="E209" s="66" t="n">
        <v>212</v>
      </c>
      <c r="F209" s="75" t="n">
        <f aca="false">IF(E209="","",D209-E209)</f>
        <v>-5</v>
      </c>
      <c r="G209" s="66" t="n">
        <v>203</v>
      </c>
      <c r="H209" s="66" t="n">
        <v>217</v>
      </c>
      <c r="I209" s="75" t="n">
        <f aca="false">IF(H209="","",G209-H209)</f>
        <v>-14</v>
      </c>
      <c r="J209" s="47" t="n">
        <f aca="false">IF(OR(D209="",D209+G209=0),"",D209/(D209+G209))</f>
        <v>0.504878048780488</v>
      </c>
      <c r="K209" s="47" t="n">
        <f aca="false">IF(E209="","",E209/(E209+H209))</f>
        <v>0.494172494172494</v>
      </c>
      <c r="L209" s="76" t="n">
        <f aca="false">IF(OR(K209="",J209=""),"",(J209-K209)*100)</f>
        <v>1.07055546079937</v>
      </c>
      <c r="M209" s="36" t="n">
        <v>3.35765895837102</v>
      </c>
      <c r="N209" s="36" t="n">
        <v>1.32381570360678</v>
      </c>
      <c r="O209" s="36" t="n">
        <f aca="false">SQRT(M209^2+N209^2)</f>
        <v>3.60920513379956</v>
      </c>
      <c r="P209" s="47" t="n">
        <f aca="false">IF(J209="","",MAX(0,J209-1.96*O209/100))</f>
        <v>0.434137628158016</v>
      </c>
      <c r="Q209" s="47" t="n">
        <f aca="false">IF(J209="","",MIN(1,J209+1.96*O209/100))</f>
        <v>0.575618469402959</v>
      </c>
      <c r="R209" s="32" t="str">
        <f aca="false">IF(L209="","",IF(ABS(L209)&lt;=O209,"Yes","No"))</f>
        <v>Yes</v>
      </c>
      <c r="S209" s="32" t="str">
        <f aca="false">IF(L209="","",IF(ABS(L209)&lt;=1.96*O209,"Yes","No"))</f>
        <v>Yes</v>
      </c>
      <c r="T209" s="66" t="n">
        <f aca="false">IF(D209="","",ROUND(SQRT(((D209+G209)*O209/100)^2+(J209*(D209+G209)*0.08223)^2),0))</f>
        <v>23</v>
      </c>
      <c r="U209" s="32"/>
    </row>
    <row r="210" customFormat="false" ht="15" hidden="false" customHeight="false" outlineLevel="0" collapsed="false">
      <c r="A210" s="32" t="s">
        <v>256</v>
      </c>
      <c r="B210" s="32" t="s">
        <v>424</v>
      </c>
      <c r="C210" s="32" t="s">
        <v>433</v>
      </c>
      <c r="D210" s="66" t="n">
        <v>400</v>
      </c>
      <c r="E210" s="66" t="n">
        <v>399</v>
      </c>
      <c r="F210" s="75" t="n">
        <f aca="false">IF(E210="","",D210-E210)</f>
        <v>1</v>
      </c>
      <c r="G210" s="66" t="n">
        <v>322</v>
      </c>
      <c r="H210" s="66" t="n">
        <v>329</v>
      </c>
      <c r="I210" s="75" t="n">
        <f aca="false">IF(H210="","",G210-H210)</f>
        <v>-7</v>
      </c>
      <c r="J210" s="47" t="n">
        <f aca="false">IF(OR(D210="",D210+G210=0),"",D210/(D210+G210))</f>
        <v>0.554016620498615</v>
      </c>
      <c r="K210" s="47" t="n">
        <f aca="false">IF(E210="","",E210/(E210+H210))</f>
        <v>0.548076923076923</v>
      </c>
      <c r="L210" s="76" t="n">
        <f aca="false">IF(OR(K210="",J210=""),"",(J210-K210)*100)</f>
        <v>0.593969742169187</v>
      </c>
      <c r="M210" s="36" t="n">
        <v>2.25365795852886</v>
      </c>
      <c r="N210" s="36" t="n">
        <v>1.32381570360678</v>
      </c>
      <c r="O210" s="36" t="n">
        <f aca="false">SQRT(M210^2+N210^2)</f>
        <v>2.61370660387818</v>
      </c>
      <c r="P210" s="47" t="n">
        <f aca="false">IF(J210="","",MAX(0,J210-1.96*O210/100))</f>
        <v>0.502787971062603</v>
      </c>
      <c r="Q210" s="47" t="n">
        <f aca="false">IF(J210="","",MIN(1,J210+1.96*O210/100))</f>
        <v>0.605245269934627</v>
      </c>
      <c r="R210" s="32" t="str">
        <f aca="false">IF(L210="","",IF(ABS(L210)&lt;=O210,"Yes","No"))</f>
        <v>Yes</v>
      </c>
      <c r="S210" s="32" t="str">
        <f aca="false">IF(L210="","",IF(ABS(L210)&lt;=1.96*O210,"Yes","No"))</f>
        <v>Yes</v>
      </c>
      <c r="T210" s="66" t="n">
        <f aca="false">IF(D210="","",ROUND(SQRT(((D210+G210)*O210/100)^2+(J210*(D210+G210)*0.06778)^2),0))</f>
        <v>33</v>
      </c>
      <c r="U210" s="32"/>
    </row>
    <row r="211" customFormat="false" ht="15" hidden="false" customHeight="false" outlineLevel="0" collapsed="false">
      <c r="A211" s="32" t="s">
        <v>256</v>
      </c>
      <c r="B211" s="32" t="s">
        <v>424</v>
      </c>
      <c r="C211" s="32" t="s">
        <v>434</v>
      </c>
      <c r="D211" s="66" t="n">
        <v>616</v>
      </c>
      <c r="E211" s="66" t="n">
        <v>664</v>
      </c>
      <c r="F211" s="75" t="n">
        <f aca="false">IF(E211="","",D211-E211)</f>
        <v>-48</v>
      </c>
      <c r="G211" s="66" t="n">
        <v>670</v>
      </c>
      <c r="H211" s="66" t="n">
        <v>709</v>
      </c>
      <c r="I211" s="75" t="n">
        <f aca="false">IF(H211="","",G211-H211)</f>
        <v>-39</v>
      </c>
      <c r="J211" s="47" t="n">
        <f aca="false">IF(OR(D211="",D211+G211=0),"",D211/(D211+G211))</f>
        <v>0.47900466562986</v>
      </c>
      <c r="K211" s="47" t="n">
        <f aca="false">IF(E211="","",E211/(E211+H211))</f>
        <v>0.483612527312454</v>
      </c>
      <c r="L211" s="76" t="n">
        <f aca="false">IF(OR(K211="",J211=""),"",(J211-K211)*100)</f>
        <v>-0.460786168259442</v>
      </c>
      <c r="M211" s="36" t="n">
        <v>1.74372460562593</v>
      </c>
      <c r="N211" s="36" t="n">
        <v>1.32381570360678</v>
      </c>
      <c r="O211" s="36" t="n">
        <f aca="false">SQRT(M211^2+N211^2)</f>
        <v>2.18930662936493</v>
      </c>
      <c r="P211" s="47" t="n">
        <f aca="false">IF(J211="","",MAX(0,J211-1.96*O211/100))</f>
        <v>0.436094255694307</v>
      </c>
      <c r="Q211" s="47" t="n">
        <f aca="false">IF(J211="","",MIN(1,J211+1.96*O211/100))</f>
        <v>0.521915075565413</v>
      </c>
      <c r="R211" s="32" t="str">
        <f aca="false">IF(L211="","",IF(ABS(L211)&lt;=O211,"Yes","No"))</f>
        <v>Yes</v>
      </c>
      <c r="S211" s="32" t="str">
        <f aca="false">IF(L211="","",IF(ABS(L211)&lt;=1.96*O211,"Yes","No"))</f>
        <v>Yes</v>
      </c>
      <c r="T211" s="66" t="n">
        <f aca="false">IF(D211="","",ROUND(SQRT(((D211+G211)*O211/100)^2+(J211*(D211+G211)*0.05273)^2),0))</f>
        <v>43</v>
      </c>
      <c r="U211" s="32"/>
    </row>
    <row r="212" customFormat="false" ht="15" hidden="false" customHeight="false" outlineLevel="0" collapsed="false">
      <c r="A212" s="32" t="s">
        <v>256</v>
      </c>
      <c r="B212" s="32" t="s">
        <v>424</v>
      </c>
      <c r="C212" s="32" t="s">
        <v>435</v>
      </c>
      <c r="D212" s="66" t="n">
        <v>509</v>
      </c>
      <c r="E212" s="66" t="n">
        <v>577</v>
      </c>
      <c r="F212" s="75" t="n">
        <f aca="false">IF(E212="","",D212-E212)</f>
        <v>-68</v>
      </c>
      <c r="G212" s="66" t="n">
        <v>517</v>
      </c>
      <c r="H212" s="66" t="n">
        <v>567</v>
      </c>
      <c r="I212" s="75" t="n">
        <f aca="false">IF(H212="","",G212-H212)</f>
        <v>-50</v>
      </c>
      <c r="J212" s="47" t="n">
        <f aca="false">IF(OR(D212="",D212+G212=0),"",D212/(D212+G212))</f>
        <v>0.496101364522417</v>
      </c>
      <c r="K212" s="47" t="n">
        <f aca="false">IF(E212="","",E212/(E212+H212))</f>
        <v>0.504370629370629</v>
      </c>
      <c r="L212" s="76" t="n">
        <f aca="false">IF(OR(K212="",J212=""),"",(J212-K212)*100)</f>
        <v>-0.826926484821222</v>
      </c>
      <c r="M212" s="36" t="n">
        <v>1.74372460562593</v>
      </c>
      <c r="N212" s="36" t="n">
        <v>1.32381570360678</v>
      </c>
      <c r="O212" s="36" t="n">
        <f aca="false">SQRT(M212^2+N212^2)</f>
        <v>2.18930662936493</v>
      </c>
      <c r="P212" s="47" t="n">
        <f aca="false">IF(J212="","",MAX(0,J212-1.96*O212/100))</f>
        <v>0.453190954586865</v>
      </c>
      <c r="Q212" s="47" t="n">
        <f aca="false">IF(J212="","",MIN(1,J212+1.96*O212/100))</f>
        <v>0.53901177445797</v>
      </c>
      <c r="R212" s="32" t="str">
        <f aca="false">IF(L212="","",IF(ABS(L212)&lt;=O212,"Yes","No"))</f>
        <v>Yes</v>
      </c>
      <c r="S212" s="32" t="str">
        <f aca="false">IF(L212="","",IF(ABS(L212)&lt;=1.96*O212,"Yes","No"))</f>
        <v>Yes</v>
      </c>
      <c r="T212" s="66" t="n">
        <f aca="false">IF(D212="","",ROUND(SQRT(((D212+G212)*O212/100)^2+(J212*(D212+G212)*0.05273)^2),0))</f>
        <v>35</v>
      </c>
      <c r="U212" s="32"/>
    </row>
    <row r="213" customFormat="false" ht="15" hidden="false" customHeight="false" outlineLevel="0" collapsed="false">
      <c r="A213" s="32" t="s">
        <v>256</v>
      </c>
      <c r="B213" s="32" t="s">
        <v>424</v>
      </c>
      <c r="C213" s="32" t="s">
        <v>436</v>
      </c>
      <c r="D213" s="66" t="n">
        <v>479</v>
      </c>
      <c r="E213" s="66" t="n">
        <v>470</v>
      </c>
      <c r="F213" s="75" t="n">
        <f aca="false">IF(E213="","",D213-E213)</f>
        <v>9</v>
      </c>
      <c r="G213" s="66" t="n">
        <v>425</v>
      </c>
      <c r="H213" s="66" t="n">
        <v>394</v>
      </c>
      <c r="I213" s="75" t="n">
        <f aca="false">IF(H213="","",G213-H213)</f>
        <v>31</v>
      </c>
      <c r="J213" s="47" t="n">
        <f aca="false">IF(OR(D213="",D213+G213=0),"",D213/(D213+G213))</f>
        <v>0.529867256637168</v>
      </c>
      <c r="K213" s="47" t="n">
        <f aca="false">IF(E213="","",E213/(E213+H213))</f>
        <v>0.543981481481482</v>
      </c>
      <c r="L213" s="76" t="n">
        <f aca="false">IF(OR(K213="",J213=""),"",(J213-K213)*100)</f>
        <v>-1.41142248443134</v>
      </c>
      <c r="M213" s="36" t="n">
        <v>1.74372460562593</v>
      </c>
      <c r="N213" s="36" t="n">
        <v>1.32381570360678</v>
      </c>
      <c r="O213" s="36" t="n">
        <f aca="false">SQRT(M213^2+N213^2)</f>
        <v>2.18930662936493</v>
      </c>
      <c r="P213" s="47" t="n">
        <f aca="false">IF(J213="","",MAX(0,J213-1.96*O213/100))</f>
        <v>0.486956846701616</v>
      </c>
      <c r="Q213" s="47" t="n">
        <f aca="false">IF(J213="","",MIN(1,J213+1.96*O213/100))</f>
        <v>0.572777666572721</v>
      </c>
      <c r="R213" s="32" t="str">
        <f aca="false">IF(L213="","",IF(ABS(L213)&lt;=O213,"Yes","No"))</f>
        <v>Yes</v>
      </c>
      <c r="S213" s="32" t="str">
        <f aca="false">IF(L213="","",IF(ABS(L213)&lt;=1.96*O213,"Yes","No"))</f>
        <v>Yes</v>
      </c>
      <c r="T213" s="66" t="n">
        <f aca="false">IF(D213="","",ROUND(SQRT(((D213+G213)*O213/100)^2+(J213*(D213+G213)*0.05273)^2),0))</f>
        <v>32</v>
      </c>
      <c r="U213" s="32"/>
    </row>
    <row r="214" customFormat="false" ht="15" hidden="false" customHeight="false" outlineLevel="0" collapsed="false">
      <c r="A214" s="32" t="s">
        <v>437</v>
      </c>
      <c r="B214" s="32" t="s">
        <v>438</v>
      </c>
      <c r="C214" s="32" t="s">
        <v>439</v>
      </c>
      <c r="D214" s="66" t="n">
        <v>354</v>
      </c>
      <c r="E214" s="66" t="n">
        <v>361</v>
      </c>
      <c r="F214" s="75" t="n">
        <f aca="false">IF(E214="","",D214-E214)</f>
        <v>-7</v>
      </c>
      <c r="G214" s="66" t="n">
        <v>694</v>
      </c>
      <c r="H214" s="66" t="n">
        <v>824</v>
      </c>
      <c r="I214" s="75" t="n">
        <f aca="false">IF(H214="","",G214-H214)</f>
        <v>-130</v>
      </c>
      <c r="J214" s="47" t="n">
        <f aca="false">IF(OR(D214="",D214+G214=0),"",D214/(D214+G214))</f>
        <v>0.337786259541985</v>
      </c>
      <c r="K214" s="47" t="n">
        <f aca="false">IF(E214="","",E214/(E214+H214))</f>
        <v>0.30464135021097</v>
      </c>
      <c r="L214" s="76" t="n">
        <f aca="false">IF(OR(K214="",J214=""),"",(J214-K214)*100)</f>
        <v>3.31449093310143</v>
      </c>
      <c r="M214" s="36" t="n">
        <v>1.74372460562593</v>
      </c>
      <c r="N214" s="36" t="n">
        <v>1.32381570360678</v>
      </c>
      <c r="O214" s="36" t="n">
        <f aca="false">SQRT(M214^2+N214^2)</f>
        <v>2.18930662936493</v>
      </c>
      <c r="P214" s="47" t="n">
        <f aca="false">IF(J214="","",MAX(0,J214-1.96*O214/100))</f>
        <v>0.294875849606432</v>
      </c>
      <c r="Q214" s="47" t="n">
        <f aca="false">IF(J214="","",MIN(1,J214+1.96*O214/100))</f>
        <v>0.380696669477537</v>
      </c>
      <c r="R214" s="32" t="str">
        <f aca="false">IF(L214="","",IF(ABS(L214)&lt;=O214,"Yes","No"))</f>
        <v>No</v>
      </c>
      <c r="S214" s="32" t="str">
        <f aca="false">IF(L214="","",IF(ABS(L214)&lt;=1.96*O214,"Yes","No"))</f>
        <v>Yes</v>
      </c>
      <c r="T214" s="66" t="n">
        <f aca="false">IF(D214="","",ROUND(SQRT(((D214+G214)*O214/100)^2+(J214*(D214+G214)*0.05273)^2),0))</f>
        <v>30</v>
      </c>
      <c r="U214" s="32"/>
    </row>
    <row r="215" customFormat="false" ht="15" hidden="false" customHeight="false" outlineLevel="0" collapsed="false">
      <c r="A215" s="32" t="s">
        <v>437</v>
      </c>
      <c r="B215" s="32" t="s">
        <v>440</v>
      </c>
      <c r="C215" s="32" t="s">
        <v>441</v>
      </c>
      <c r="D215" s="66" t="n">
        <v>1073</v>
      </c>
      <c r="E215" s="66" t="n">
        <v>1021</v>
      </c>
      <c r="F215" s="75" t="n">
        <f aca="false">IF(E215="","",D215-E215)</f>
        <v>52</v>
      </c>
      <c r="G215" s="66" t="n">
        <v>1715</v>
      </c>
      <c r="H215" s="66" t="n">
        <v>1984</v>
      </c>
      <c r="I215" s="75" t="n">
        <f aca="false">IF(H215="","",G215-H215)</f>
        <v>-269</v>
      </c>
      <c r="J215" s="47" t="n">
        <f aca="false">IF(OR(D215="",D215+G215=0),"",D215/(D215+G215))</f>
        <v>0.384863701578192</v>
      </c>
      <c r="K215" s="47" t="n">
        <f aca="false">IF(E215="","",E215/(E215+H215))</f>
        <v>0.339767054908486</v>
      </c>
      <c r="L215" s="76" t="n">
        <f aca="false">IF(OR(K215="",J215=""),"",(J215-K215)*100)</f>
        <v>4.50966466697064</v>
      </c>
      <c r="M215" s="36" t="n">
        <v>1.74372460562593</v>
      </c>
      <c r="N215" s="36" t="n">
        <v>1.32381570360678</v>
      </c>
      <c r="O215" s="36" t="n">
        <f aca="false">SQRT(M215^2+N215^2)</f>
        <v>2.18930662936493</v>
      </c>
      <c r="P215" s="47" t="n">
        <f aca="false">IF(J215="","",MAX(0,J215-1.96*O215/100))</f>
        <v>0.34195329164264</v>
      </c>
      <c r="Q215" s="47" t="n">
        <f aca="false">IF(J215="","",MIN(1,J215+1.96*O215/100))</f>
        <v>0.427774111513745</v>
      </c>
      <c r="R215" s="32" t="str">
        <f aca="false">IF(L215="","",IF(ABS(L215)&lt;=O215,"Yes","No"))</f>
        <v>No</v>
      </c>
      <c r="S215" s="32" t="str">
        <f aca="false">IF(L215="","",IF(ABS(L215)&lt;=1.96*O215,"Yes","No"))</f>
        <v>No</v>
      </c>
      <c r="T215" s="66" t="n">
        <f aca="false">IF(D215="","",ROUND(SQRT(((D215+G215)*O215/100)^2+(J215*(D215+G215)*0.05273)^2),0))</f>
        <v>83</v>
      </c>
      <c r="U215" s="32"/>
    </row>
    <row r="216" customFormat="false" ht="15" hidden="false" customHeight="false" outlineLevel="0" collapsed="false">
      <c r="A216" s="32" t="s">
        <v>437</v>
      </c>
      <c r="B216" s="32" t="s">
        <v>442</v>
      </c>
      <c r="C216" s="32" t="s">
        <v>443</v>
      </c>
      <c r="D216" s="66" t="n">
        <v>366</v>
      </c>
      <c r="E216" s="66" t="n">
        <v>380</v>
      </c>
      <c r="F216" s="75" t="n">
        <f aca="false">IF(E216="","",D216-E216)</f>
        <v>-14</v>
      </c>
      <c r="G216" s="66" t="n">
        <v>524</v>
      </c>
      <c r="H216" s="66" t="n">
        <v>732</v>
      </c>
      <c r="I216" s="75" t="n">
        <f aca="false">IF(H216="","",G216-H216)</f>
        <v>-208</v>
      </c>
      <c r="J216" s="47" t="n">
        <f aca="false">IF(OR(D216="",D216+G216=0),"",D216/(D216+G216))</f>
        <v>0.41123595505618</v>
      </c>
      <c r="K216" s="47" t="n">
        <f aca="false">IF(E216="","",E216/(E216+H216))</f>
        <v>0.341726618705036</v>
      </c>
      <c r="L216" s="76" t="n">
        <f aca="false">IF(OR(K216="",J216=""),"",(J216-K216)*100)</f>
        <v>6.95093363511438</v>
      </c>
      <c r="M216" s="36" t="n">
        <v>1.74372460562593</v>
      </c>
      <c r="N216" s="36" t="n">
        <v>1.32381570360678</v>
      </c>
      <c r="O216" s="36" t="n">
        <f aca="false">SQRT(M216^2+N216^2)</f>
        <v>2.18930662936493</v>
      </c>
      <c r="P216" s="47" t="n">
        <f aca="false">IF(J216="","",MAX(0,J216-1.96*O216/100))</f>
        <v>0.368325545120627</v>
      </c>
      <c r="Q216" s="47" t="n">
        <f aca="false">IF(J216="","",MIN(1,J216+1.96*O216/100))</f>
        <v>0.454146364991732</v>
      </c>
      <c r="R216" s="32" t="str">
        <f aca="false">IF(L216="","",IF(ABS(L216)&lt;=O216,"Yes","No"))</f>
        <v>No</v>
      </c>
      <c r="S216" s="32" t="str">
        <f aca="false">IF(L216="","",IF(ABS(L216)&lt;=1.96*O216,"Yes","No"))</f>
        <v>No</v>
      </c>
      <c r="T216" s="66" t="n">
        <f aca="false">IF(D216="","",ROUND(SQRT(((D216+G216)*O216/100)^2+(J216*(D216+G216)*0.05273)^2),0))</f>
        <v>27</v>
      </c>
      <c r="U216" s="32"/>
    </row>
    <row r="217" customFormat="false" ht="15" hidden="false" customHeight="false" outlineLevel="0" collapsed="false">
      <c r="A217" s="32" t="s">
        <v>444</v>
      </c>
      <c r="B217" s="32" t="s">
        <v>445</v>
      </c>
      <c r="C217" s="32" t="s">
        <v>446</v>
      </c>
      <c r="D217" s="66" t="n">
        <v>225</v>
      </c>
      <c r="E217" s="66" t="n">
        <v>526</v>
      </c>
      <c r="F217" s="75" t="n">
        <f aca="false">IF(E217="","",D217-E217)</f>
        <v>-301</v>
      </c>
      <c r="G217" s="66" t="n">
        <v>322</v>
      </c>
      <c r="H217" s="66" t="n">
        <v>747</v>
      </c>
      <c r="I217" s="75" t="n">
        <f aca="false">IF(H217="","",G217-H217)</f>
        <v>-425</v>
      </c>
      <c r="J217" s="47" t="n">
        <f aca="false">IF(OR(D217="",D217+G217=0),"",D217/(D217+G217))</f>
        <v>0.411334552102377</v>
      </c>
      <c r="K217" s="47" t="n">
        <f aca="false">IF(E217="","",E217/(E217+H217))</f>
        <v>0.413197172034564</v>
      </c>
      <c r="L217" s="76" t="n">
        <f aca="false">IF(OR(K217="",J217=""),"",(J217-K217)*100)</f>
        <v>-0.186261993218739</v>
      </c>
      <c r="M217" s="36" t="n">
        <v>2.25365795852886</v>
      </c>
      <c r="N217" s="36" t="n">
        <v>1.32381570360678</v>
      </c>
      <c r="O217" s="36" t="n">
        <f aca="false">SQRT(M217^2+N217^2)</f>
        <v>2.61370660387818</v>
      </c>
      <c r="P217" s="47" t="n">
        <f aca="false">IF(J217="","",MAX(0,J217-1.96*O217/100))</f>
        <v>0.360105902666364</v>
      </c>
      <c r="Q217" s="47" t="n">
        <f aca="false">IF(J217="","",MIN(1,J217+1.96*O217/100))</f>
        <v>0.462563201538389</v>
      </c>
      <c r="R217" s="32" t="str">
        <f aca="false">IF(L217="","",IF(ABS(L217)&lt;=O217,"Yes","No"))</f>
        <v>Yes</v>
      </c>
      <c r="S217" s="32" t="str">
        <f aca="false">IF(L217="","",IF(ABS(L217)&lt;=1.96*O217,"Yes","No"))</f>
        <v>Yes</v>
      </c>
      <c r="T217" s="66" t="n">
        <f aca="false">IF(D217="","",ROUND(SQRT(((D217+G217)*O217/100)^2+(J217*(D217+G217)*0.06778)^2),0))</f>
        <v>21</v>
      </c>
      <c r="U217" s="32"/>
    </row>
    <row r="218" customFormat="false" ht="15" hidden="false" customHeight="false" outlineLevel="0" collapsed="false">
      <c r="A218" s="32" t="s">
        <v>444</v>
      </c>
      <c r="B218" s="32" t="s">
        <v>445</v>
      </c>
      <c r="C218" s="32" t="s">
        <v>447</v>
      </c>
      <c r="D218" s="66" t="n">
        <v>556</v>
      </c>
      <c r="E218" s="66" t="n">
        <v>648</v>
      </c>
      <c r="F218" s="75" t="n">
        <f aca="false">IF(E218="","",D218-E218)</f>
        <v>-92</v>
      </c>
      <c r="G218" s="66" t="n">
        <v>679</v>
      </c>
      <c r="H218" s="66" t="n">
        <v>679</v>
      </c>
      <c r="I218" s="75" t="n">
        <f aca="false">IF(H218="","",G218-H218)</f>
        <v>0</v>
      </c>
      <c r="J218" s="47" t="n">
        <f aca="false">IF(OR(D218="",D218+G218=0),"",D218/(D218+G218))</f>
        <v>0.450202429149798</v>
      </c>
      <c r="K218" s="47" t="n">
        <f aca="false">IF(E218="","",E218/(E218+H218))</f>
        <v>0.488319517709118</v>
      </c>
      <c r="L218" s="76" t="n">
        <f aca="false">IF(OR(K218="",J218=""),"",(J218-K218)*100)</f>
        <v>-3.81170885593207</v>
      </c>
      <c r="M218" s="36" t="n">
        <v>1.74372460562593</v>
      </c>
      <c r="N218" s="36" t="n">
        <v>1.32381570360678</v>
      </c>
      <c r="O218" s="36" t="n">
        <f aca="false">SQRT(M218^2+N218^2)</f>
        <v>2.18930662936493</v>
      </c>
      <c r="P218" s="47" t="n">
        <f aca="false">IF(J218="","",MAX(0,J218-1.96*O218/100))</f>
        <v>0.407292019214245</v>
      </c>
      <c r="Q218" s="47" t="n">
        <f aca="false">IF(J218="","",MIN(1,J218+1.96*O218/100))</f>
        <v>0.49311283908535</v>
      </c>
      <c r="R218" s="32" t="str">
        <f aca="false">IF(L218="","",IF(ABS(L218)&lt;=O218,"Yes","No"))</f>
        <v>No</v>
      </c>
      <c r="S218" s="32" t="str">
        <f aca="false">IF(L218="","",IF(ABS(L218)&lt;=1.96*O218,"Yes","No"))</f>
        <v>Yes</v>
      </c>
      <c r="T218" s="66" t="n">
        <f aca="false">IF(D218="","",ROUND(SQRT(((D218+G218)*O218/100)^2+(J218*(D218+G218)*0.05273)^2),0))</f>
        <v>40</v>
      </c>
      <c r="U218" s="32"/>
    </row>
    <row r="219" customFormat="false" ht="15" hidden="false" customHeight="false" outlineLevel="0" collapsed="false">
      <c r="A219" s="32" t="s">
        <v>444</v>
      </c>
      <c r="B219" s="32" t="s">
        <v>448</v>
      </c>
      <c r="C219" s="32" t="s">
        <v>449</v>
      </c>
      <c r="D219" s="66" t="n">
        <v>182</v>
      </c>
      <c r="E219" s="66" t="n">
        <v>182</v>
      </c>
      <c r="F219" s="75" t="n">
        <f aca="false">IF(E219="","",D219-E219)</f>
        <v>0</v>
      </c>
      <c r="G219" s="66" t="n">
        <v>210</v>
      </c>
      <c r="H219" s="66" t="n">
        <v>220</v>
      </c>
      <c r="I219" s="75" t="n">
        <f aca="false">IF(H219="","",G219-H219)</f>
        <v>-10</v>
      </c>
      <c r="J219" s="47" t="n">
        <f aca="false">IF(OR(D219="",D219+G219=0),"",D219/(D219+G219))</f>
        <v>0.464285714285714</v>
      </c>
      <c r="K219" s="47" t="n">
        <f aca="false">IF(E219="","",E219/(E219+H219))</f>
        <v>0.45273631840796</v>
      </c>
      <c r="L219" s="76" t="n">
        <f aca="false">IF(OR(K219="",J219=""),"",(J219-K219)*100)</f>
        <v>1.15493958777541</v>
      </c>
      <c r="M219" s="36" t="n">
        <v>3.35765895837102</v>
      </c>
      <c r="N219" s="36" t="n">
        <v>1.32381570360678</v>
      </c>
      <c r="O219" s="36" t="n">
        <f aca="false">SQRT(M219^2+N219^2)</f>
        <v>3.60920513379956</v>
      </c>
      <c r="P219" s="47" t="n">
        <f aca="false">IF(J219="","",MAX(0,J219-1.96*O219/100))</f>
        <v>0.393545293663243</v>
      </c>
      <c r="Q219" s="47" t="n">
        <f aca="false">IF(J219="","",MIN(1,J219+1.96*O219/100))</f>
        <v>0.535026134908186</v>
      </c>
      <c r="R219" s="32" t="str">
        <f aca="false">IF(L219="","",IF(ABS(L219)&lt;=O219,"Yes","No"))</f>
        <v>Yes</v>
      </c>
      <c r="S219" s="32" t="str">
        <f aca="false">IF(L219="","",IF(ABS(L219)&lt;=1.96*O219,"Yes","No"))</f>
        <v>Yes</v>
      </c>
      <c r="T219" s="66" t="n">
        <f aca="false">IF(D219="","",ROUND(SQRT(((D219+G219)*O219/100)^2+(J219*(D219+G219)*0.08223)^2),0))</f>
        <v>21</v>
      </c>
      <c r="U219" s="32"/>
    </row>
    <row r="220" customFormat="false" ht="15" hidden="false" customHeight="false" outlineLevel="0" collapsed="false">
      <c r="A220" s="32" t="s">
        <v>444</v>
      </c>
      <c r="B220" s="32" t="s">
        <v>448</v>
      </c>
      <c r="C220" s="32" t="s">
        <v>452</v>
      </c>
      <c r="D220" s="66" t="n">
        <v>168</v>
      </c>
      <c r="E220" s="66" t="n">
        <v>181</v>
      </c>
      <c r="F220" s="75" t="n">
        <f aca="false">IF(E220="","",D220-E220)</f>
        <v>-13</v>
      </c>
      <c r="G220" s="66" t="n">
        <v>192</v>
      </c>
      <c r="H220" s="66" t="n">
        <v>208</v>
      </c>
      <c r="I220" s="75" t="n">
        <f aca="false">IF(H220="","",G220-H220)</f>
        <v>-16</v>
      </c>
      <c r="J220" s="47" t="n">
        <f aca="false">IF(OR(D220="",D220+G220=0),"",D220/(D220+G220))</f>
        <v>0.466666666666667</v>
      </c>
      <c r="K220" s="47" t="n">
        <f aca="false">IF(E220="","",E220/(E220+H220))</f>
        <v>0.465295629820051</v>
      </c>
      <c r="L220" s="76" t="n">
        <f aca="false">IF(OR(K220="",J220=""),"",(J220-K220)*100)</f>
        <v>0.137103684661527</v>
      </c>
      <c r="M220" s="36" t="n">
        <v>3.35765895837102</v>
      </c>
      <c r="N220" s="36" t="n">
        <v>1.32381570360678</v>
      </c>
      <c r="O220" s="36" t="n">
        <f aca="false">SQRT(M220^2+N220^2)</f>
        <v>3.60920513379956</v>
      </c>
      <c r="P220" s="47" t="n">
        <f aca="false">IF(J220="","",MAX(0,J220-1.96*O220/100))</f>
        <v>0.395926246044195</v>
      </c>
      <c r="Q220" s="47" t="n">
        <f aca="false">IF(J220="","",MIN(1,J220+1.96*O220/100))</f>
        <v>0.537407087289138</v>
      </c>
      <c r="R220" s="32" t="str">
        <f aca="false">IF(L220="","",IF(ABS(L220)&lt;=O220,"Yes","No"))</f>
        <v>Yes</v>
      </c>
      <c r="S220" s="32" t="str">
        <f aca="false">IF(L220="","",IF(ABS(L220)&lt;=1.96*O220,"Yes","No"))</f>
        <v>Yes</v>
      </c>
      <c r="T220" s="66" t="n">
        <f aca="false">IF(D220="","",ROUND(SQRT(((D220+G220)*O220/100)^2+(J220*(D220+G220)*0.08223)^2),0))</f>
        <v>19</v>
      </c>
      <c r="U220" s="32"/>
    </row>
    <row r="221" customFormat="false" ht="15" hidden="false" customHeight="false" outlineLevel="0" collapsed="false">
      <c r="A221" s="32" t="s">
        <v>444</v>
      </c>
      <c r="B221" s="32" t="s">
        <v>448</v>
      </c>
      <c r="C221" s="32" t="s">
        <v>453</v>
      </c>
      <c r="D221" s="66" t="n">
        <v>177</v>
      </c>
      <c r="E221" s="66" t="n">
        <v>208</v>
      </c>
      <c r="F221" s="75" t="n">
        <f aca="false">IF(E221="","",D221-E221)</f>
        <v>-31</v>
      </c>
      <c r="G221" s="66" t="n">
        <v>240</v>
      </c>
      <c r="H221" s="66" t="n">
        <v>253</v>
      </c>
      <c r="I221" s="75" t="n">
        <f aca="false">IF(H221="","",G221-H221)</f>
        <v>-13</v>
      </c>
      <c r="J221" s="47" t="n">
        <f aca="false">IF(OR(D221="",D221+G221=0),"",D221/(D221+G221))</f>
        <v>0.424460431654676</v>
      </c>
      <c r="K221" s="47" t="n">
        <f aca="false">IF(E221="","",E221/(E221+H221))</f>
        <v>0.45119305856833</v>
      </c>
      <c r="L221" s="76" t="n">
        <f aca="false">IF(OR(K221="",J221=""),"",(J221-K221)*100)</f>
        <v>-2.67326269136534</v>
      </c>
      <c r="M221" s="36" t="n">
        <v>3.35765895837102</v>
      </c>
      <c r="N221" s="36" t="n">
        <v>1.32381570360678</v>
      </c>
      <c r="O221" s="36" t="n">
        <f aca="false">SQRT(M221^2+N221^2)</f>
        <v>3.60920513379956</v>
      </c>
      <c r="P221" s="47" t="n">
        <f aca="false">IF(J221="","",MAX(0,J221-1.96*O221/100))</f>
        <v>0.353720011032205</v>
      </c>
      <c r="Q221" s="47" t="n">
        <f aca="false">IF(J221="","",MIN(1,J221+1.96*O221/100))</f>
        <v>0.495200852277148</v>
      </c>
      <c r="R221" s="32" t="str">
        <f aca="false">IF(L221="","",IF(ABS(L221)&lt;=O221,"Yes","No"))</f>
        <v>Yes</v>
      </c>
      <c r="S221" s="32" t="str">
        <f aca="false">IF(L221="","",IF(ABS(L221)&lt;=1.96*O221,"Yes","No"))</f>
        <v>Yes</v>
      </c>
      <c r="T221" s="66" t="n">
        <f aca="false">IF(D221="","",ROUND(SQRT(((D221+G221)*O221/100)^2+(J221*(D221+G221)*0.08223)^2),0))</f>
        <v>21</v>
      </c>
      <c r="U221" s="32"/>
    </row>
    <row r="222" customFormat="false" ht="15" hidden="false" customHeight="false" outlineLevel="0" collapsed="false">
      <c r="A222" s="32" t="s">
        <v>444</v>
      </c>
      <c r="B222" s="32" t="s">
        <v>448</v>
      </c>
      <c r="C222" s="32" t="s">
        <v>454</v>
      </c>
      <c r="D222" s="66" t="n">
        <v>171</v>
      </c>
      <c r="E222" s="66" t="n">
        <v>158</v>
      </c>
      <c r="F222" s="75" t="n">
        <f aca="false">IF(E222="","",D222-E222)</f>
        <v>13</v>
      </c>
      <c r="G222" s="66" t="n">
        <v>233</v>
      </c>
      <c r="H222" s="66" t="n">
        <v>247</v>
      </c>
      <c r="I222" s="75" t="n">
        <f aca="false">IF(H222="","",G222-H222)</f>
        <v>-14</v>
      </c>
      <c r="J222" s="47" t="n">
        <f aca="false">IF(OR(D222="",D222+G222=0),"",D222/(D222+G222))</f>
        <v>0.423267326732673</v>
      </c>
      <c r="K222" s="47" t="n">
        <f aca="false">IF(E222="","",E222/(E222+H222))</f>
        <v>0.390123456790123</v>
      </c>
      <c r="L222" s="76" t="n">
        <f aca="false">IF(OR(K222="",J222=""),"",(J222-K222)*100)</f>
        <v>3.31438699425498</v>
      </c>
      <c r="M222" s="36" t="n">
        <v>3.35765895837102</v>
      </c>
      <c r="N222" s="36" t="n">
        <v>1.32381570360678</v>
      </c>
      <c r="O222" s="36" t="n">
        <f aca="false">SQRT(M222^2+N222^2)</f>
        <v>3.60920513379956</v>
      </c>
      <c r="P222" s="47" t="n">
        <f aca="false">IF(J222="","",MAX(0,J222-1.96*O222/100))</f>
        <v>0.352526906110202</v>
      </c>
      <c r="Q222" s="47" t="n">
        <f aca="false">IF(J222="","",MIN(1,J222+1.96*O222/100))</f>
        <v>0.494007747355145</v>
      </c>
      <c r="R222" s="32" t="str">
        <f aca="false">IF(L222="","",IF(ABS(L222)&lt;=O222,"Yes","No"))</f>
        <v>Yes</v>
      </c>
      <c r="S222" s="32" t="str">
        <f aca="false">IF(L222="","",IF(ABS(L222)&lt;=1.96*O222,"Yes","No"))</f>
        <v>Yes</v>
      </c>
      <c r="T222" s="66" t="n">
        <f aca="false">IF(D222="","",ROUND(SQRT(((D222+G222)*O222/100)^2+(J222*(D222+G222)*0.08223)^2),0))</f>
        <v>20</v>
      </c>
      <c r="U222" s="32"/>
    </row>
    <row r="223" customFormat="false" ht="15" hidden="false" customHeight="false" outlineLevel="0" collapsed="false">
      <c r="A223" s="32" t="s">
        <v>444</v>
      </c>
      <c r="B223" s="32" t="s">
        <v>455</v>
      </c>
      <c r="C223" s="32" t="s">
        <v>456</v>
      </c>
      <c r="D223" s="66" t="n">
        <v>408</v>
      </c>
      <c r="E223" s="66" t="n">
        <v>441</v>
      </c>
      <c r="F223" s="75" t="n">
        <f aca="false">IF(E223="","",D223-E223)</f>
        <v>-33</v>
      </c>
      <c r="G223" s="66" t="n">
        <v>466</v>
      </c>
      <c r="H223" s="66" t="n">
        <v>513</v>
      </c>
      <c r="I223" s="75" t="n">
        <f aca="false">IF(H223="","",G223-H223)</f>
        <v>-47</v>
      </c>
      <c r="J223" s="47" t="n">
        <f aca="false">IF(OR(D223="",D223+G223=0),"",D223/(D223+G223))</f>
        <v>0.466819221967963</v>
      </c>
      <c r="K223" s="47" t="n">
        <f aca="false">IF(E223="","",E223/(E223+H223))</f>
        <v>0.462264150943396</v>
      </c>
      <c r="L223" s="76" t="n">
        <f aca="false">IF(OR(K223="",J223=""),"",(J223-K223)*100)</f>
        <v>0.455507102456715</v>
      </c>
      <c r="M223" s="36" t="n">
        <v>1.74372460562593</v>
      </c>
      <c r="N223" s="36" t="n">
        <v>1.32381570360678</v>
      </c>
      <c r="O223" s="36" t="n">
        <f aca="false">SQRT(M223^2+N223^2)</f>
        <v>2.18930662936493</v>
      </c>
      <c r="P223" s="47" t="n">
        <f aca="false">IF(J223="","",MAX(0,J223-1.96*O223/100))</f>
        <v>0.423908812032411</v>
      </c>
      <c r="Q223" s="47" t="n">
        <f aca="false">IF(J223="","",MIN(1,J223+1.96*O223/100))</f>
        <v>0.509729631903516</v>
      </c>
      <c r="R223" s="32" t="str">
        <f aca="false">IF(L223="","",IF(ABS(L223)&lt;=O223,"Yes","No"))</f>
        <v>Yes</v>
      </c>
      <c r="S223" s="32" t="str">
        <f aca="false">IF(L223="","",IF(ABS(L223)&lt;=1.96*O223,"Yes","No"))</f>
        <v>Yes</v>
      </c>
      <c r="T223" s="66" t="n">
        <f aca="false">IF(D223="","",ROUND(SQRT(((D223+G223)*O223/100)^2+(J223*(D223+G223)*0.05273)^2),0))</f>
        <v>29</v>
      </c>
      <c r="U223" s="32"/>
    </row>
    <row r="224" customFormat="false" ht="15" hidden="false" customHeight="false" outlineLevel="0" collapsed="false">
      <c r="A224" s="32" t="s">
        <v>444</v>
      </c>
      <c r="B224" s="32" t="s">
        <v>319</v>
      </c>
      <c r="C224" s="32" t="s">
        <v>457</v>
      </c>
      <c r="D224" s="66" t="n">
        <v>551</v>
      </c>
      <c r="E224" s="66" t="n">
        <v>605</v>
      </c>
      <c r="F224" s="75" t="n">
        <f aca="false">IF(E224="","",D224-E224)</f>
        <v>-54</v>
      </c>
      <c r="G224" s="66" t="n">
        <v>357</v>
      </c>
      <c r="H224" s="66" t="n">
        <v>353</v>
      </c>
      <c r="I224" s="75" t="n">
        <f aca="false">IF(H224="","",G224-H224)</f>
        <v>4</v>
      </c>
      <c r="J224" s="47" t="n">
        <f aca="false">IF(OR(D224="",D224+G224=0),"",D224/(D224+G224))</f>
        <v>0.606828193832599</v>
      </c>
      <c r="K224" s="47" t="n">
        <f aca="false">IF(E224="","",E224/(E224+H224))</f>
        <v>0.631524008350731</v>
      </c>
      <c r="L224" s="76" t="n">
        <f aca="false">IF(OR(K224="",J224=""),"",(J224-K224)*100)</f>
        <v>-2.46958145181315</v>
      </c>
      <c r="M224" s="36" t="n">
        <v>1.74372460562593</v>
      </c>
      <c r="N224" s="36" t="n">
        <v>1.32381570360678</v>
      </c>
      <c r="O224" s="36" t="n">
        <f aca="false">SQRT(M224^2+N224^2)</f>
        <v>2.18930662936493</v>
      </c>
      <c r="P224" s="47" t="n">
        <f aca="false">IF(J224="","",MAX(0,J224-1.96*O224/100))</f>
        <v>0.563917783897046</v>
      </c>
      <c r="Q224" s="47" t="n">
        <f aca="false">IF(J224="","",MIN(1,J224+1.96*O224/100))</f>
        <v>0.649738603768152</v>
      </c>
      <c r="R224" s="32" t="str">
        <f aca="false">IF(L224="","",IF(ABS(L224)&lt;=O224,"Yes","No"))</f>
        <v>No</v>
      </c>
      <c r="S224" s="32" t="str">
        <f aca="false">IF(L224="","",IF(ABS(L224)&lt;=1.96*O224,"Yes","No"))</f>
        <v>Yes</v>
      </c>
      <c r="T224" s="66" t="n">
        <f aca="false">IF(D224="","",ROUND(SQRT(((D224+G224)*O224/100)^2+(J224*(D224+G224)*0.05273)^2),0))</f>
        <v>35</v>
      </c>
      <c r="U224" s="32"/>
    </row>
    <row r="225" customFormat="false" ht="15" hidden="false" customHeight="false" outlineLevel="0" collapsed="false">
      <c r="A225" s="32" t="s">
        <v>444</v>
      </c>
      <c r="B225" s="32" t="s">
        <v>319</v>
      </c>
      <c r="C225" s="32" t="s">
        <v>458</v>
      </c>
      <c r="D225" s="66" t="n">
        <v>733</v>
      </c>
      <c r="E225" s="66" t="n">
        <v>841</v>
      </c>
      <c r="F225" s="75" t="n">
        <f aca="false">IF(E225="","",D225-E225)</f>
        <v>-108</v>
      </c>
      <c r="G225" s="66" t="n">
        <v>528</v>
      </c>
      <c r="H225" s="66" t="n">
        <v>547</v>
      </c>
      <c r="I225" s="75" t="n">
        <f aca="false">IF(H225="","",G225-H225)</f>
        <v>-19</v>
      </c>
      <c r="J225" s="47" t="n">
        <f aca="false">IF(OR(D225="",D225+G225=0),"",D225/(D225+G225))</f>
        <v>0.581284694686757</v>
      </c>
      <c r="K225" s="47" t="n">
        <f aca="false">IF(E225="","",E225/(E225+H225))</f>
        <v>0.605907780979827</v>
      </c>
      <c r="L225" s="76" t="n">
        <f aca="false">IF(OR(K225="",J225=""),"",(J225-K225)*100)</f>
        <v>-2.46230862930705</v>
      </c>
      <c r="M225" s="36" t="n">
        <v>1.74372460562593</v>
      </c>
      <c r="N225" s="36" t="n">
        <v>1.32381570360678</v>
      </c>
      <c r="O225" s="36" t="n">
        <f aca="false">SQRT(M225^2+N225^2)</f>
        <v>2.18930662936493</v>
      </c>
      <c r="P225" s="47" t="n">
        <f aca="false">IF(J225="","",MAX(0,J225-1.96*O225/100))</f>
        <v>0.538374284751204</v>
      </c>
      <c r="Q225" s="47" t="n">
        <f aca="false">IF(J225="","",MIN(1,J225+1.96*O225/100))</f>
        <v>0.624195104622309</v>
      </c>
      <c r="R225" s="32" t="str">
        <f aca="false">IF(L225="","",IF(ABS(L225)&lt;=O225,"Yes","No"))</f>
        <v>No</v>
      </c>
      <c r="S225" s="32" t="str">
        <f aca="false">IF(L225="","",IF(ABS(L225)&lt;=1.96*O225,"Yes","No"))</f>
        <v>Yes</v>
      </c>
      <c r="T225" s="66" t="n">
        <f aca="false">IF(D225="","",ROUND(SQRT(((D225+G225)*O225/100)^2+(J225*(D225+G225)*0.05273)^2),0))</f>
        <v>47</v>
      </c>
      <c r="U225" s="32"/>
    </row>
    <row r="226" customFormat="false" ht="15" hidden="false" customHeight="false" outlineLevel="0" collapsed="false">
      <c r="A226" s="32" t="s">
        <v>444</v>
      </c>
      <c r="B226" s="32" t="s">
        <v>319</v>
      </c>
      <c r="C226" s="32" t="s">
        <v>459</v>
      </c>
      <c r="D226" s="66" t="n">
        <v>578</v>
      </c>
      <c r="E226" s="66" t="n">
        <v>630</v>
      </c>
      <c r="F226" s="75" t="n">
        <f aca="false">IF(E226="","",D226-E226)</f>
        <v>-52</v>
      </c>
      <c r="G226" s="66" t="n">
        <v>317</v>
      </c>
      <c r="H226" s="66" t="n">
        <v>301</v>
      </c>
      <c r="I226" s="75" t="n">
        <f aca="false">IF(H226="","",G226-H226)</f>
        <v>16</v>
      </c>
      <c r="J226" s="47" t="n">
        <f aca="false">IF(OR(D226="",D226+G226=0),"",D226/(D226+G226))</f>
        <v>0.645810055865922</v>
      </c>
      <c r="K226" s="47" t="n">
        <f aca="false">IF(E226="","",E226/(E226+H226))</f>
        <v>0.676691729323308</v>
      </c>
      <c r="L226" s="76" t="n">
        <f aca="false">IF(OR(K226="",J226=""),"",(J226-K226)*100)</f>
        <v>-3.08816734573865</v>
      </c>
      <c r="M226" s="36" t="n">
        <v>1.74372460562593</v>
      </c>
      <c r="N226" s="36" t="n">
        <v>1.32381570360678</v>
      </c>
      <c r="O226" s="36" t="n">
        <f aca="false">SQRT(M226^2+N226^2)</f>
        <v>2.18930662936493</v>
      </c>
      <c r="P226" s="47" t="n">
        <f aca="false">IF(J226="","",MAX(0,J226-1.96*O226/100))</f>
        <v>0.602899645930369</v>
      </c>
      <c r="Q226" s="47" t="n">
        <f aca="false">IF(J226="","",MIN(1,J226+1.96*O226/100))</f>
        <v>0.688720465801475</v>
      </c>
      <c r="R226" s="32" t="str">
        <f aca="false">IF(L226="","",IF(ABS(L226)&lt;=O226,"Yes","No"))</f>
        <v>No</v>
      </c>
      <c r="S226" s="32" t="str">
        <f aca="false">IF(L226="","",IF(ABS(L226)&lt;=1.96*O226,"Yes","No"))</f>
        <v>Yes</v>
      </c>
      <c r="T226" s="66" t="n">
        <f aca="false">IF(D226="","",ROUND(SQRT(((D226+G226)*O226/100)^2+(J226*(D226+G226)*0.05273)^2),0))</f>
        <v>36</v>
      </c>
      <c r="U226" s="32"/>
    </row>
    <row r="227" customFormat="false" ht="15" hidden="false" customHeight="false" outlineLevel="0" collapsed="false">
      <c r="A227" s="32" t="s">
        <v>444</v>
      </c>
      <c r="B227" s="32" t="s">
        <v>319</v>
      </c>
      <c r="C227" s="32" t="s">
        <v>460</v>
      </c>
      <c r="D227" s="66" t="n">
        <v>426</v>
      </c>
      <c r="E227" s="66" t="n">
        <v>463</v>
      </c>
      <c r="F227" s="75" t="n">
        <f aca="false">IF(E227="","",D227-E227)</f>
        <v>-37</v>
      </c>
      <c r="G227" s="66" t="n">
        <v>227</v>
      </c>
      <c r="H227" s="66" t="n">
        <v>238</v>
      </c>
      <c r="I227" s="75" t="n">
        <f aca="false">IF(H227="","",G227-H227)</f>
        <v>-11</v>
      </c>
      <c r="J227" s="47" t="n">
        <f aca="false">IF(OR(D227="",D227+G227=0),"",D227/(D227+G227))</f>
        <v>0.652373660030628</v>
      </c>
      <c r="K227" s="47" t="n">
        <f aca="false">IF(E227="","",E227/(E227+H227))</f>
        <v>0.660485021398003</v>
      </c>
      <c r="L227" s="76" t="n">
        <f aca="false">IF(OR(K227="",J227=""),"",(J227-K227)*100)</f>
        <v>-0.811136136737489</v>
      </c>
      <c r="M227" s="36" t="n">
        <v>2.25365795852886</v>
      </c>
      <c r="N227" s="36" t="n">
        <v>1.32381570360678</v>
      </c>
      <c r="O227" s="36" t="n">
        <f aca="false">SQRT(M227^2+N227^2)</f>
        <v>2.61370660387818</v>
      </c>
      <c r="P227" s="47" t="n">
        <f aca="false">IF(J227="","",MAX(0,J227-1.96*O227/100))</f>
        <v>0.601145010594616</v>
      </c>
      <c r="Q227" s="47" t="n">
        <f aca="false">IF(J227="","",MIN(1,J227+1.96*O227/100))</f>
        <v>0.70360230946664</v>
      </c>
      <c r="R227" s="32" t="str">
        <f aca="false">IF(L227="","",IF(ABS(L227)&lt;=O227,"Yes","No"))</f>
        <v>Yes</v>
      </c>
      <c r="S227" s="32" t="str">
        <f aca="false">IF(L227="","",IF(ABS(L227)&lt;=1.96*O227,"Yes","No"))</f>
        <v>Yes</v>
      </c>
      <c r="T227" s="66" t="n">
        <f aca="false">IF(D227="","",ROUND(SQRT(((D227+G227)*O227/100)^2+(J227*(D227+G227)*0.06778)^2),0))</f>
        <v>34</v>
      </c>
      <c r="U227" s="32"/>
    </row>
    <row r="228" customFormat="false" ht="15" hidden="false" customHeight="false" outlineLevel="0" collapsed="false">
      <c r="A228" s="32" t="s">
        <v>444</v>
      </c>
      <c r="B228" s="32" t="s">
        <v>319</v>
      </c>
      <c r="C228" s="32" t="s">
        <v>461</v>
      </c>
      <c r="D228" s="66" t="n">
        <v>562</v>
      </c>
      <c r="E228" s="66" t="n">
        <v>594</v>
      </c>
      <c r="F228" s="75" t="n">
        <f aca="false">IF(E228="","",D228-E228)</f>
        <v>-32</v>
      </c>
      <c r="G228" s="66" t="n">
        <v>361</v>
      </c>
      <c r="H228" s="66" t="n">
        <v>383</v>
      </c>
      <c r="I228" s="75" t="n">
        <f aca="false">IF(H228="","",G228-H228)</f>
        <v>-22</v>
      </c>
      <c r="J228" s="47" t="n">
        <f aca="false">IF(OR(D228="",D228+G228=0),"",D228/(D228+G228))</f>
        <v>0.608884073672806</v>
      </c>
      <c r="K228" s="47" t="n">
        <f aca="false">IF(E228="","",E228/(E228+H228))</f>
        <v>0.607983623336745</v>
      </c>
      <c r="L228" s="76" t="n">
        <f aca="false">IF(OR(K228="",J228=""),"",(J228-K228)*100)</f>
        <v>0.0900450336060898</v>
      </c>
      <c r="M228" s="36" t="n">
        <v>1.74372460562593</v>
      </c>
      <c r="N228" s="36" t="n">
        <v>1.32381570360678</v>
      </c>
      <c r="O228" s="36" t="n">
        <f aca="false">SQRT(M228^2+N228^2)</f>
        <v>2.18930662936493</v>
      </c>
      <c r="P228" s="47" t="n">
        <f aca="false">IF(J228="","",MAX(0,J228-1.96*O228/100))</f>
        <v>0.565973663737253</v>
      </c>
      <c r="Q228" s="47" t="n">
        <f aca="false">IF(J228="","",MIN(1,J228+1.96*O228/100))</f>
        <v>0.651794483608359</v>
      </c>
      <c r="R228" s="32" t="str">
        <f aca="false">IF(L228="","",IF(ABS(L228)&lt;=O228,"Yes","No"))</f>
        <v>Yes</v>
      </c>
      <c r="S228" s="32" t="str">
        <f aca="false">IF(L228="","",IF(ABS(L228)&lt;=1.96*O228,"Yes","No"))</f>
        <v>Yes</v>
      </c>
      <c r="T228" s="66" t="n">
        <f aca="false">IF(D228="","",ROUND(SQRT(((D228+G228)*O228/100)^2+(J228*(D228+G228)*0.05273)^2),0))</f>
        <v>36</v>
      </c>
      <c r="U228" s="32"/>
    </row>
    <row r="229" customFormat="false" ht="15" hidden="false" customHeight="false" outlineLevel="0" collapsed="false">
      <c r="A229" s="32" t="s">
        <v>444</v>
      </c>
      <c r="B229" s="32" t="s">
        <v>319</v>
      </c>
      <c r="C229" s="32" t="s">
        <v>462</v>
      </c>
      <c r="D229" s="66" t="n">
        <v>728</v>
      </c>
      <c r="E229" s="66" t="n">
        <v>777</v>
      </c>
      <c r="F229" s="75" t="n">
        <f aca="false">IF(E229="","",D229-E229)</f>
        <v>-49</v>
      </c>
      <c r="G229" s="66" t="n">
        <v>409</v>
      </c>
      <c r="H229" s="66" t="n">
        <v>422</v>
      </c>
      <c r="I229" s="75" t="n">
        <f aca="false">IF(H229="","",G229-H229)</f>
        <v>-13</v>
      </c>
      <c r="J229" s="47" t="n">
        <f aca="false">IF(OR(D229="",D229+G229=0),"",D229/(D229+G229))</f>
        <v>0.64028144239226</v>
      </c>
      <c r="K229" s="47" t="n">
        <f aca="false">IF(E229="","",E229/(E229+H229))</f>
        <v>0.648040033361134</v>
      </c>
      <c r="L229" s="76" t="n">
        <f aca="false">IF(OR(K229="",J229=""),"",(J229-K229)*100)</f>
        <v>-0.775859096887388</v>
      </c>
      <c r="M229" s="36" t="n">
        <v>1.74372460562593</v>
      </c>
      <c r="N229" s="36" t="n">
        <v>1.32381570360678</v>
      </c>
      <c r="O229" s="36" t="n">
        <f aca="false">SQRT(M229^2+N229^2)</f>
        <v>2.18930662936493</v>
      </c>
      <c r="P229" s="47" t="n">
        <f aca="false">IF(J229="","",MAX(0,J229-1.96*O229/100))</f>
        <v>0.597371032456708</v>
      </c>
      <c r="Q229" s="47" t="n">
        <f aca="false">IF(J229="","",MIN(1,J229+1.96*O229/100))</f>
        <v>0.683191852327813</v>
      </c>
      <c r="R229" s="32" t="str">
        <f aca="false">IF(L229="","",IF(ABS(L229)&lt;=O229,"Yes","No"))</f>
        <v>Yes</v>
      </c>
      <c r="S229" s="32" t="str">
        <f aca="false">IF(L229="","",IF(ABS(L229)&lt;=1.96*O229,"Yes","No"))</f>
        <v>Yes</v>
      </c>
      <c r="T229" s="66" t="n">
        <f aca="false">IF(D229="","",ROUND(SQRT(((D229+G229)*O229/100)^2+(J229*(D229+G229)*0.05273)^2),0))</f>
        <v>46</v>
      </c>
      <c r="U229" s="32"/>
    </row>
    <row r="230" customFormat="false" ht="15" hidden="false" customHeight="false" outlineLevel="0" collapsed="false">
      <c r="A230" s="32" t="s">
        <v>444</v>
      </c>
      <c r="B230" s="32" t="s">
        <v>319</v>
      </c>
      <c r="C230" s="32" t="s">
        <v>463</v>
      </c>
      <c r="D230" s="66" t="n">
        <v>538</v>
      </c>
      <c r="E230" s="66" t="n">
        <v>611</v>
      </c>
      <c r="F230" s="75" t="n">
        <f aca="false">IF(E230="","",D230-E230)</f>
        <v>-73</v>
      </c>
      <c r="G230" s="66" t="n">
        <v>401</v>
      </c>
      <c r="H230" s="66" t="n">
        <v>412</v>
      </c>
      <c r="I230" s="75" t="n">
        <f aca="false">IF(H230="","",G230-H230)</f>
        <v>-11</v>
      </c>
      <c r="J230" s="47" t="n">
        <f aca="false">IF(OR(D230="",D230+G230=0),"",D230/(D230+G230))</f>
        <v>0.572949946751864</v>
      </c>
      <c r="K230" s="47" t="n">
        <f aca="false">IF(E230="","",E230/(E230+H230))</f>
        <v>0.597262952101662</v>
      </c>
      <c r="L230" s="76" t="n">
        <f aca="false">IF(OR(K230="",J230=""),"",(J230-K230)*100)</f>
        <v>-2.43130053497981</v>
      </c>
      <c r="M230" s="36" t="n">
        <v>1.74372460562593</v>
      </c>
      <c r="N230" s="36" t="n">
        <v>1.32381570360678</v>
      </c>
      <c r="O230" s="36" t="n">
        <f aca="false">SQRT(M230^2+N230^2)</f>
        <v>2.18930662936493</v>
      </c>
      <c r="P230" s="47" t="n">
        <f aca="false">IF(J230="","",MAX(0,J230-1.96*O230/100))</f>
        <v>0.530039536816311</v>
      </c>
      <c r="Q230" s="47" t="n">
        <f aca="false">IF(J230="","",MIN(1,J230+1.96*O230/100))</f>
        <v>0.615860356687417</v>
      </c>
      <c r="R230" s="32" t="str">
        <f aca="false">IF(L230="","",IF(ABS(L230)&lt;=O230,"Yes","No"))</f>
        <v>No</v>
      </c>
      <c r="S230" s="32" t="str">
        <f aca="false">IF(L230="","",IF(ABS(L230)&lt;=1.96*O230,"Yes","No"))</f>
        <v>Yes</v>
      </c>
      <c r="T230" s="66" t="n">
        <f aca="false">IF(D230="","",ROUND(SQRT(((D230+G230)*O230/100)^2+(J230*(D230+G230)*0.05273)^2),0))</f>
        <v>35</v>
      </c>
      <c r="U230" s="32"/>
    </row>
    <row r="231" customFormat="false" ht="15" hidden="false" customHeight="false" outlineLevel="0" collapsed="false">
      <c r="A231" s="32" t="s">
        <v>444</v>
      </c>
      <c r="B231" s="32" t="s">
        <v>319</v>
      </c>
      <c r="C231" s="32" t="s">
        <v>464</v>
      </c>
      <c r="D231" s="66" t="n">
        <v>434</v>
      </c>
      <c r="E231" s="66" t="n">
        <v>458</v>
      </c>
      <c r="F231" s="75" t="n">
        <f aca="false">IF(E231="","",D231-E231)</f>
        <v>-24</v>
      </c>
      <c r="G231" s="66" t="n">
        <v>240</v>
      </c>
      <c r="H231" s="66" t="n">
        <v>241</v>
      </c>
      <c r="I231" s="75" t="n">
        <f aca="false">IF(H231="","",G231-H231)</f>
        <v>-1</v>
      </c>
      <c r="J231" s="47" t="n">
        <f aca="false">IF(OR(D231="",D231+G231=0),"",D231/(D231+G231))</f>
        <v>0.643916913946588</v>
      </c>
      <c r="K231" s="47" t="n">
        <f aca="false">IF(E231="","",E231/(E231+H231))</f>
        <v>0.655221745350501</v>
      </c>
      <c r="L231" s="76" t="n">
        <f aca="false">IF(OR(K231="",J231=""),"",(J231-K231)*100)</f>
        <v>-1.13048314039131</v>
      </c>
      <c r="M231" s="36" t="n">
        <v>2.25365795852886</v>
      </c>
      <c r="N231" s="36" t="n">
        <v>1.32381570360678</v>
      </c>
      <c r="O231" s="36" t="n">
        <f aca="false">SQRT(M231^2+N231^2)</f>
        <v>2.61370660387818</v>
      </c>
      <c r="P231" s="47" t="n">
        <f aca="false">IF(J231="","",MAX(0,J231-1.96*O231/100))</f>
        <v>0.592688264510575</v>
      </c>
      <c r="Q231" s="47" t="n">
        <f aca="false">IF(J231="","",MIN(1,J231+1.96*O231/100))</f>
        <v>0.6951455633826</v>
      </c>
      <c r="R231" s="32" t="str">
        <f aca="false">IF(L231="","",IF(ABS(L231)&lt;=O231,"Yes","No"))</f>
        <v>Yes</v>
      </c>
      <c r="S231" s="32" t="str">
        <f aca="false">IF(L231="","",IF(ABS(L231)&lt;=1.96*O231,"Yes","No"))</f>
        <v>Yes</v>
      </c>
      <c r="T231" s="66" t="n">
        <f aca="false">IF(D231="","",ROUND(SQRT(((D231+G231)*O231/100)^2+(J231*(D231+G231)*0.06778)^2),0))</f>
        <v>34</v>
      </c>
      <c r="U231" s="32"/>
    </row>
    <row r="232" customFormat="false" ht="15" hidden="false" customHeight="false" outlineLevel="0" collapsed="false">
      <c r="A232" s="32" t="s">
        <v>444</v>
      </c>
      <c r="B232" s="32" t="s">
        <v>319</v>
      </c>
      <c r="C232" s="32" t="s">
        <v>465</v>
      </c>
      <c r="D232" s="66" t="n">
        <v>499</v>
      </c>
      <c r="E232" s="66" t="n">
        <v>545</v>
      </c>
      <c r="F232" s="75" t="n">
        <f aca="false">IF(E232="","",D232-E232)</f>
        <v>-46</v>
      </c>
      <c r="G232" s="66" t="n">
        <v>266</v>
      </c>
      <c r="H232" s="66" t="n">
        <v>242</v>
      </c>
      <c r="I232" s="75" t="n">
        <f aca="false">IF(H232="","",G232-H232)</f>
        <v>24</v>
      </c>
      <c r="J232" s="47" t="n">
        <f aca="false">IF(OR(D232="",D232+G232=0),"",D232/(D232+G232))</f>
        <v>0.652287581699346</v>
      </c>
      <c r="K232" s="47" t="n">
        <f aca="false">IF(E232="","",E232/(E232+H232))</f>
        <v>0.692503176620076</v>
      </c>
      <c r="L232" s="76" t="n">
        <f aca="false">IF(OR(K232="",J232=""),"",(J232-K232)*100)</f>
        <v>-4.02155949207298</v>
      </c>
      <c r="M232" s="36" t="n">
        <v>2.25365795852886</v>
      </c>
      <c r="N232" s="36" t="n">
        <v>1.32381570360678</v>
      </c>
      <c r="O232" s="36" t="n">
        <f aca="false">SQRT(M232^2+N232^2)</f>
        <v>2.61370660387818</v>
      </c>
      <c r="P232" s="47" t="n">
        <f aca="false">IF(J232="","",MAX(0,J232-1.96*O232/100))</f>
        <v>0.601058932263334</v>
      </c>
      <c r="Q232" s="47" t="n">
        <f aca="false">IF(J232="","",MIN(1,J232+1.96*O232/100))</f>
        <v>0.703516231135359</v>
      </c>
      <c r="R232" s="32" t="str">
        <f aca="false">IF(L232="","",IF(ABS(L232)&lt;=O232,"Yes","No"))</f>
        <v>No</v>
      </c>
      <c r="S232" s="32" t="str">
        <f aca="false">IF(L232="","",IF(ABS(L232)&lt;=1.96*O232,"Yes","No"))</f>
        <v>Yes</v>
      </c>
      <c r="T232" s="66" t="n">
        <f aca="false">IF(D232="","",ROUND(SQRT(((D232+G232)*O232/100)^2+(J232*(D232+G232)*0.06778)^2),0))</f>
        <v>39</v>
      </c>
      <c r="U232" s="32"/>
    </row>
    <row r="233" customFormat="false" ht="15" hidden="false" customHeight="false" outlineLevel="0" collapsed="false">
      <c r="A233" s="32" t="s">
        <v>444</v>
      </c>
      <c r="B233" s="32" t="s">
        <v>319</v>
      </c>
      <c r="C233" s="32" t="s">
        <v>466</v>
      </c>
      <c r="D233" s="66" t="n">
        <v>701</v>
      </c>
      <c r="E233" s="66" t="n">
        <v>710</v>
      </c>
      <c r="F233" s="75" t="n">
        <f aca="false">IF(E233="","",D233-E233)</f>
        <v>-9</v>
      </c>
      <c r="G233" s="66" t="n">
        <v>382</v>
      </c>
      <c r="H233" s="66" t="n">
        <v>403</v>
      </c>
      <c r="I233" s="75" t="n">
        <f aca="false">IF(H233="","",G233-H233)</f>
        <v>-21</v>
      </c>
      <c r="J233" s="47" t="n">
        <f aca="false">IF(OR(D233="",D233+G233=0),"",D233/(D233+G233))</f>
        <v>0.647276084949215</v>
      </c>
      <c r="K233" s="47" t="n">
        <f aca="false">IF(E233="","",E233/(E233+H233))</f>
        <v>0.637915543575921</v>
      </c>
      <c r="L233" s="76" t="n">
        <f aca="false">IF(OR(K233="",J233=""),"",(J233-K233)*100)</f>
        <v>0.936054137329423</v>
      </c>
      <c r="M233" s="36" t="n">
        <v>1.74372460562593</v>
      </c>
      <c r="N233" s="36" t="n">
        <v>1.32381570360678</v>
      </c>
      <c r="O233" s="36" t="n">
        <f aca="false">SQRT(M233^2+N233^2)</f>
        <v>2.18930662936493</v>
      </c>
      <c r="P233" s="47" t="n">
        <f aca="false">IF(J233="","",MAX(0,J233-1.96*O233/100))</f>
        <v>0.604365675013663</v>
      </c>
      <c r="Q233" s="47" t="n">
        <f aca="false">IF(J233="","",MIN(1,J233+1.96*O233/100))</f>
        <v>0.690186494884768</v>
      </c>
      <c r="R233" s="32" t="str">
        <f aca="false">IF(L233="","",IF(ABS(L233)&lt;=O233,"Yes","No"))</f>
        <v>Yes</v>
      </c>
      <c r="S233" s="32" t="str">
        <f aca="false">IF(L233="","",IF(ABS(L233)&lt;=1.96*O233,"Yes","No"))</f>
        <v>Yes</v>
      </c>
      <c r="T233" s="66" t="n">
        <f aca="false">IF(D233="","",ROUND(SQRT(((D233+G233)*O233/100)^2+(J233*(D233+G233)*0.05273)^2),0))</f>
        <v>44</v>
      </c>
      <c r="U233" s="32"/>
    </row>
    <row r="234" customFormat="false" ht="15" hidden="false" customHeight="false" outlineLevel="0" collapsed="false">
      <c r="A234" s="32" t="s">
        <v>444</v>
      </c>
      <c r="B234" s="32" t="s">
        <v>319</v>
      </c>
      <c r="C234" s="32" t="s">
        <v>467</v>
      </c>
      <c r="D234" s="66" t="n">
        <v>688</v>
      </c>
      <c r="E234" s="66" t="n">
        <v>510</v>
      </c>
      <c r="F234" s="75" t="n">
        <f aca="false">IF(E234="","",D234-E234)</f>
        <v>178</v>
      </c>
      <c r="G234" s="66" t="n">
        <v>195</v>
      </c>
      <c r="H234" s="66" t="n">
        <v>227</v>
      </c>
      <c r="I234" s="75" t="n">
        <f aca="false">IF(H234="","",G234-H234)</f>
        <v>-32</v>
      </c>
      <c r="J234" s="47" t="n">
        <f aca="false">IF(OR(D234="",D234+G234=0),"",D234/(D234+G234))</f>
        <v>0.77916194790487</v>
      </c>
      <c r="K234" s="47" t="n">
        <f aca="false">IF(E234="","",E234/(E234+H234))</f>
        <v>0.691994572591588</v>
      </c>
      <c r="L234" s="76" t="n">
        <f aca="false">IF(OR(K234="",J234=""),"",(J234-K234)*100)</f>
        <v>8.71673753132823</v>
      </c>
      <c r="M234" s="36" t="n">
        <v>1.74372460562593</v>
      </c>
      <c r="N234" s="36" t="n">
        <v>1.32381570360678</v>
      </c>
      <c r="O234" s="36" t="n">
        <f aca="false">SQRT(M234^2+N234^2)</f>
        <v>2.18930662936493</v>
      </c>
      <c r="P234" s="47" t="n">
        <f aca="false">IF(J234="","",MAX(0,J234-1.96*O234/100))</f>
        <v>0.736251537969317</v>
      </c>
      <c r="Q234" s="47" t="n">
        <f aca="false">IF(J234="","",MIN(1,J234+1.96*O234/100))</f>
        <v>0.822072357840423</v>
      </c>
      <c r="R234" s="32" t="str">
        <f aca="false">IF(L234="","",IF(ABS(L234)&lt;=O234,"Yes","No"))</f>
        <v>No</v>
      </c>
      <c r="S234" s="32" t="str">
        <f aca="false">IF(L234="","",IF(ABS(L234)&lt;=1.96*O234,"Yes","No"))</f>
        <v>No</v>
      </c>
      <c r="T234" s="66" t="n">
        <f aca="false">IF(D234="","",ROUND(SQRT(((D234+G234)*O234/100)^2+(J234*(D234+G234)*0.05273)^2),0))</f>
        <v>41</v>
      </c>
      <c r="U234" s="32"/>
    </row>
    <row r="235" customFormat="false" ht="15" hidden="false" customHeight="false" outlineLevel="0" collapsed="false">
      <c r="A235" s="32" t="s">
        <v>444</v>
      </c>
      <c r="B235" s="32" t="s">
        <v>319</v>
      </c>
      <c r="C235" s="32" t="s">
        <v>468</v>
      </c>
      <c r="D235" s="66" t="n">
        <v>528</v>
      </c>
      <c r="E235" s="66" t="n">
        <v>540</v>
      </c>
      <c r="F235" s="75" t="n">
        <f aca="false">IF(E235="","",D235-E235)</f>
        <v>-12</v>
      </c>
      <c r="G235" s="66" t="n">
        <v>284</v>
      </c>
      <c r="H235" s="66" t="n">
        <v>307</v>
      </c>
      <c r="I235" s="75" t="n">
        <f aca="false">IF(H235="","",G235-H235)</f>
        <v>-23</v>
      </c>
      <c r="J235" s="47" t="n">
        <f aca="false">IF(OR(D235="",D235+G235=0),"",D235/(D235+G235))</f>
        <v>0.650246305418719</v>
      </c>
      <c r="K235" s="47" t="n">
        <f aca="false">IF(E235="","",E235/(E235+H235))</f>
        <v>0.63754427390791</v>
      </c>
      <c r="L235" s="76" t="n">
        <f aca="false">IF(OR(K235="",J235=""),"",(J235-K235)*100)</f>
        <v>1.2702031510809</v>
      </c>
      <c r="M235" s="36" t="n">
        <v>2.25365795852886</v>
      </c>
      <c r="N235" s="36" t="n">
        <v>1.32381570360678</v>
      </c>
      <c r="O235" s="36" t="n">
        <f aca="false">SQRT(M235^2+N235^2)</f>
        <v>2.61370660387818</v>
      </c>
      <c r="P235" s="47" t="n">
        <f aca="false">IF(J235="","",MAX(0,J235-1.96*O235/100))</f>
        <v>0.599017655982707</v>
      </c>
      <c r="Q235" s="47" t="n">
        <f aca="false">IF(J235="","",MIN(1,J235+1.96*O235/100))</f>
        <v>0.701474954854731</v>
      </c>
      <c r="R235" s="32" t="str">
        <f aca="false">IF(L235="","",IF(ABS(L235)&lt;=O235,"Yes","No"))</f>
        <v>Yes</v>
      </c>
      <c r="S235" s="32" t="str">
        <f aca="false">IF(L235="","",IF(ABS(L235)&lt;=1.96*O235,"Yes","No"))</f>
        <v>Yes</v>
      </c>
      <c r="T235" s="66" t="n">
        <f aca="false">IF(D235="","",ROUND(SQRT(((D235+G235)*O235/100)^2+(J235*(D235+G235)*0.06778)^2),0))</f>
        <v>42</v>
      </c>
      <c r="U235" s="32"/>
    </row>
    <row r="236" customFormat="false" ht="15" hidden="false" customHeight="false" outlineLevel="0" collapsed="false">
      <c r="A236" s="32" t="s">
        <v>444</v>
      </c>
      <c r="B236" s="32" t="s">
        <v>319</v>
      </c>
      <c r="C236" s="32" t="s">
        <v>469</v>
      </c>
      <c r="D236" s="66" t="n">
        <v>190</v>
      </c>
      <c r="E236" s="66" t="n">
        <v>156</v>
      </c>
      <c r="F236" s="75" t="n">
        <f aca="false">IF(E236="","",D236-E236)</f>
        <v>34</v>
      </c>
      <c r="G236" s="66" t="n">
        <v>44</v>
      </c>
      <c r="H236" s="66" t="n">
        <v>54</v>
      </c>
      <c r="I236" s="75" t="n">
        <f aca="false">IF(H236="","",G236-H236)</f>
        <v>-10</v>
      </c>
      <c r="J236" s="47" t="n">
        <f aca="false">IF(OR(D236="",D236+G236=0),"",D236/(D236+G236))</f>
        <v>0.811965811965812</v>
      </c>
      <c r="K236" s="47" t="n">
        <f aca="false">IF(E236="","",E236/(E236+H236))</f>
        <v>0.742857142857143</v>
      </c>
      <c r="L236" s="76" t="n">
        <f aca="false">IF(OR(K236="",J236=""),"",(J236-K236)*100)</f>
        <v>6.91086691086691</v>
      </c>
      <c r="M236" s="36" t="n">
        <v>3.35765895837102</v>
      </c>
      <c r="N236" s="36" t="n">
        <v>1.32381570360678</v>
      </c>
      <c r="O236" s="36" t="n">
        <f aca="false">SQRT(M236^2+N236^2)</f>
        <v>3.60920513379956</v>
      </c>
      <c r="P236" s="47" t="n">
        <f aca="false">IF(J236="","",MAX(0,J236-1.96*O236/100))</f>
        <v>0.741225391343341</v>
      </c>
      <c r="Q236" s="47" t="n">
        <f aca="false">IF(J236="","",MIN(1,J236+1.96*O236/100))</f>
        <v>0.882706232588283</v>
      </c>
      <c r="R236" s="32" t="str">
        <f aca="false">IF(L236="","",IF(ABS(L236)&lt;=O236,"Yes","No"))</f>
        <v>No</v>
      </c>
      <c r="S236" s="32" t="str">
        <f aca="false">IF(L236="","",IF(ABS(L236)&lt;=1.96*O236,"Yes","No"))</f>
        <v>Yes</v>
      </c>
      <c r="T236" s="66" t="n">
        <f aca="false">IF(D236="","",ROUND(SQRT(((D236+G236)*O236/100)^2+(J236*(D236+G236)*0.08223)^2),0))</f>
        <v>18</v>
      </c>
      <c r="U236" s="32"/>
    </row>
    <row r="237" customFormat="false" ht="15" hidden="false" customHeight="false" outlineLevel="0" collapsed="false">
      <c r="A237" s="32" t="s">
        <v>444</v>
      </c>
      <c r="B237" s="32" t="s">
        <v>319</v>
      </c>
      <c r="C237" s="32" t="s">
        <v>470</v>
      </c>
      <c r="D237" s="66" t="n">
        <v>345</v>
      </c>
      <c r="E237" s="66" t="n">
        <v>353</v>
      </c>
      <c r="F237" s="75" t="n">
        <f aca="false">IF(E237="","",D237-E237)</f>
        <v>-8</v>
      </c>
      <c r="G237" s="66" t="n">
        <v>90</v>
      </c>
      <c r="H237" s="66" t="n">
        <v>92</v>
      </c>
      <c r="I237" s="75" t="n">
        <f aca="false">IF(H237="","",G237-H237)</f>
        <v>-2</v>
      </c>
      <c r="J237" s="47" t="n">
        <f aca="false">IF(OR(D237="",D237+G237=0),"",D237/(D237+G237))</f>
        <v>0.793103448275862</v>
      </c>
      <c r="K237" s="47" t="n">
        <f aca="false">IF(E237="","",E237/(E237+H237))</f>
        <v>0.793258426966292</v>
      </c>
      <c r="L237" s="76" t="n">
        <f aca="false">IF(OR(K237="",J237=""),"",(J237-K237)*100)</f>
        <v>-0.0154978690430019</v>
      </c>
      <c r="M237" s="36" t="n">
        <v>3.35765895837102</v>
      </c>
      <c r="N237" s="36" t="n">
        <v>1.32381570360678</v>
      </c>
      <c r="O237" s="36" t="n">
        <f aca="false">SQRT(M237^2+N237^2)</f>
        <v>3.60920513379956</v>
      </c>
      <c r="P237" s="47" t="n">
        <f aca="false">IF(J237="","",MAX(0,J237-1.96*O237/100))</f>
        <v>0.722363027653391</v>
      </c>
      <c r="Q237" s="47" t="n">
        <f aca="false">IF(J237="","",MIN(1,J237+1.96*O237/100))</f>
        <v>0.863843868898333</v>
      </c>
      <c r="R237" s="32" t="str">
        <f aca="false">IF(L237="","",IF(ABS(L237)&lt;=O237,"Yes","No"))</f>
        <v>Yes</v>
      </c>
      <c r="S237" s="32" t="str">
        <f aca="false">IF(L237="","",IF(ABS(L237)&lt;=1.96*O237,"Yes","No"))</f>
        <v>Yes</v>
      </c>
      <c r="T237" s="66" t="n">
        <f aca="false">IF(D237="","",ROUND(SQRT(((D237+G237)*O237/100)^2+(J237*(D237+G237)*0.08223)^2),0))</f>
        <v>32</v>
      </c>
      <c r="U237" s="32"/>
    </row>
    <row r="238" customFormat="false" ht="15" hidden="false" customHeight="false" outlineLevel="0" collapsed="false">
      <c r="A238" s="32" t="s">
        <v>444</v>
      </c>
      <c r="B238" s="32" t="s">
        <v>319</v>
      </c>
      <c r="C238" s="32" t="s">
        <v>471</v>
      </c>
      <c r="D238" s="66" t="n">
        <v>296</v>
      </c>
      <c r="E238" s="66" t="n">
        <v>266</v>
      </c>
      <c r="F238" s="75" t="n">
        <f aca="false">IF(E238="","",D238-E238)</f>
        <v>30</v>
      </c>
      <c r="G238" s="66" t="n">
        <v>74</v>
      </c>
      <c r="H238" s="66" t="n">
        <v>88</v>
      </c>
      <c r="I238" s="75" t="n">
        <f aca="false">IF(H238="","",G238-H238)</f>
        <v>-14</v>
      </c>
      <c r="J238" s="47" t="n">
        <f aca="false">IF(OR(D238="",D238+G238=0),"",D238/(D238+G238))</f>
        <v>0.8</v>
      </c>
      <c r="K238" s="47" t="n">
        <f aca="false">IF(E238="","",E238/(E238+H238))</f>
        <v>0.751412429378531</v>
      </c>
      <c r="L238" s="76" t="n">
        <f aca="false">IF(OR(K238="",J238=""),"",(J238-K238)*100)</f>
        <v>4.8587570621469</v>
      </c>
      <c r="M238" s="36" t="n">
        <v>3.35765895837102</v>
      </c>
      <c r="N238" s="36" t="n">
        <v>1.32381570360678</v>
      </c>
      <c r="O238" s="36" t="n">
        <f aca="false">SQRT(M238^2+N238^2)</f>
        <v>3.60920513379956</v>
      </c>
      <c r="P238" s="47" t="n">
        <f aca="false">IF(J238="","",MAX(0,J238-1.96*O238/100))</f>
        <v>0.729259579377529</v>
      </c>
      <c r="Q238" s="47" t="n">
        <f aca="false">IF(J238="","",MIN(1,J238+1.96*O238/100))</f>
        <v>0.870740420622471</v>
      </c>
      <c r="R238" s="32" t="str">
        <f aca="false">IF(L238="","",IF(ABS(L238)&lt;=O238,"Yes","No"))</f>
        <v>No</v>
      </c>
      <c r="S238" s="32" t="str">
        <f aca="false">IF(L238="","",IF(ABS(L238)&lt;=1.96*O238,"Yes","No"))</f>
        <v>Yes</v>
      </c>
      <c r="T238" s="66" t="n">
        <f aca="false">IF(D238="","",ROUND(SQRT(((D238+G238)*O238/100)^2+(J238*(D238+G238)*0.08223)^2),0))</f>
        <v>28</v>
      </c>
      <c r="U238" s="32"/>
    </row>
    <row r="239" customFormat="false" ht="15" hidden="false" customHeight="false" outlineLevel="0" collapsed="false">
      <c r="A239" s="32" t="s">
        <v>444</v>
      </c>
      <c r="B239" s="32" t="s">
        <v>319</v>
      </c>
      <c r="C239" s="32" t="s">
        <v>472</v>
      </c>
      <c r="D239" s="66" t="n">
        <v>366</v>
      </c>
      <c r="E239" s="66" t="n">
        <v>353</v>
      </c>
      <c r="F239" s="75" t="n">
        <f aca="false">IF(E239="","",D239-E239)</f>
        <v>13</v>
      </c>
      <c r="G239" s="66" t="n">
        <v>97</v>
      </c>
      <c r="H239" s="66" t="n">
        <v>88</v>
      </c>
      <c r="I239" s="75" t="n">
        <f aca="false">IF(H239="","",G239-H239)</f>
        <v>9</v>
      </c>
      <c r="J239" s="47" t="n">
        <f aca="false">IF(OR(D239="",D239+G239=0),"",D239/(D239+G239))</f>
        <v>0.790496760259179</v>
      </c>
      <c r="K239" s="47" t="n">
        <f aca="false">IF(E239="","",E239/(E239+H239))</f>
        <v>0.800453514739229</v>
      </c>
      <c r="L239" s="76" t="n">
        <f aca="false">IF(OR(K239="",J239=""),"",(J239-K239)*100)</f>
        <v>-0.995675448004973</v>
      </c>
      <c r="M239" s="36" t="n">
        <v>3.35765895837102</v>
      </c>
      <c r="N239" s="36" t="n">
        <v>1.32381570360678</v>
      </c>
      <c r="O239" s="36" t="n">
        <f aca="false">SQRT(M239^2+N239^2)</f>
        <v>3.60920513379956</v>
      </c>
      <c r="P239" s="47" t="n">
        <f aca="false">IF(J239="","",MAX(0,J239-1.96*O239/100))</f>
        <v>0.719756339636708</v>
      </c>
      <c r="Q239" s="47" t="n">
        <f aca="false">IF(J239="","",MIN(1,J239+1.96*O239/100))</f>
        <v>0.861237180881651</v>
      </c>
      <c r="R239" s="32" t="str">
        <f aca="false">IF(L239="","",IF(ABS(L239)&lt;=O239,"Yes","No"))</f>
        <v>Yes</v>
      </c>
      <c r="S239" s="32" t="str">
        <f aca="false">IF(L239="","",IF(ABS(L239)&lt;=1.96*O239,"Yes","No"))</f>
        <v>Yes</v>
      </c>
      <c r="T239" s="66" t="n">
        <f aca="false">IF(D239="","",ROUND(SQRT(((D239+G239)*O239/100)^2+(J239*(D239+G239)*0.08223)^2),0))</f>
        <v>34</v>
      </c>
      <c r="U239" s="32"/>
    </row>
    <row r="240" customFormat="false" ht="15" hidden="false" customHeight="false" outlineLevel="0" collapsed="false">
      <c r="A240" s="32" t="s">
        <v>444</v>
      </c>
      <c r="B240" s="32" t="s">
        <v>319</v>
      </c>
      <c r="C240" s="32" t="s">
        <v>473</v>
      </c>
      <c r="D240" s="66" t="n">
        <v>715</v>
      </c>
      <c r="E240" s="66" t="n">
        <v>691</v>
      </c>
      <c r="F240" s="75" t="n">
        <f aca="false">IF(E240="","",D240-E240)</f>
        <v>24</v>
      </c>
      <c r="G240" s="66" t="n">
        <v>166</v>
      </c>
      <c r="H240" s="66" t="n">
        <v>98</v>
      </c>
      <c r="I240" s="75" t="n">
        <f aca="false">IF(H240="","",G240-H240)</f>
        <v>68</v>
      </c>
      <c r="J240" s="47" t="n">
        <f aca="false">IF(OR(D240="",D240+G240=0),"",D240/(D240+G240))</f>
        <v>0.811577752553916</v>
      </c>
      <c r="K240" s="47" t="n">
        <f aca="false">IF(E240="","",E240/(E240+H240))</f>
        <v>0.875792141951838</v>
      </c>
      <c r="L240" s="76" t="n">
        <f aca="false">IF(OR(K240="",J240=""),"",(J240-K240)*100)</f>
        <v>-6.42143893979218</v>
      </c>
      <c r="M240" s="36" t="n">
        <v>1.74372460562593</v>
      </c>
      <c r="N240" s="36" t="n">
        <v>1.32381570360678</v>
      </c>
      <c r="O240" s="36" t="n">
        <f aca="false">SQRT(M240^2+N240^2)</f>
        <v>2.18930662936493</v>
      </c>
      <c r="P240" s="47" t="n">
        <f aca="false">IF(J240="","",MAX(0,J240-1.96*O240/100))</f>
        <v>0.768667342618363</v>
      </c>
      <c r="Q240" s="47" t="n">
        <f aca="false">IF(J240="","",MIN(1,J240+1.96*O240/100))</f>
        <v>0.854488162489469</v>
      </c>
      <c r="R240" s="32" t="str">
        <f aca="false">IF(L240="","",IF(ABS(L240)&lt;=O240,"Yes","No"))</f>
        <v>No</v>
      </c>
      <c r="S240" s="32" t="str">
        <f aca="false">IF(L240="","",IF(ABS(L240)&lt;=1.96*O240,"Yes","No"))</f>
        <v>No</v>
      </c>
      <c r="T240" s="66" t="n">
        <f aca="false">IF(D240="","",ROUND(SQRT(((D240+G240)*O240/100)^2+(J240*(D240+G240)*0.05273)^2),0))</f>
        <v>42</v>
      </c>
      <c r="U240" s="32"/>
    </row>
    <row r="241" customFormat="false" ht="15" hidden="false" customHeight="false" outlineLevel="0" collapsed="false">
      <c r="A241" s="32" t="s">
        <v>444</v>
      </c>
      <c r="B241" s="32" t="s">
        <v>319</v>
      </c>
      <c r="C241" s="32" t="s">
        <v>474</v>
      </c>
      <c r="D241" s="66" t="n">
        <v>389</v>
      </c>
      <c r="E241" s="66" t="n">
        <v>370</v>
      </c>
      <c r="F241" s="75" t="n">
        <f aca="false">IF(E241="","",D241-E241)</f>
        <v>19</v>
      </c>
      <c r="G241" s="66" t="n">
        <v>95</v>
      </c>
      <c r="H241" s="66" t="n">
        <v>96</v>
      </c>
      <c r="I241" s="75" t="n">
        <f aca="false">IF(H241="","",G241-H241)</f>
        <v>-1</v>
      </c>
      <c r="J241" s="47" t="n">
        <f aca="false">IF(OR(D241="",D241+G241=0),"",D241/(D241+G241))</f>
        <v>0.803719008264463</v>
      </c>
      <c r="K241" s="47" t="n">
        <f aca="false">IF(E241="","",E241/(E241+H241))</f>
        <v>0.793991416309013</v>
      </c>
      <c r="L241" s="76" t="n">
        <f aca="false">IF(OR(K241="",J241=""),"",(J241-K241)*100)</f>
        <v>0.972759195545003</v>
      </c>
      <c r="M241" s="36" t="n">
        <v>3.35765895837102</v>
      </c>
      <c r="N241" s="36" t="n">
        <v>1.32381570360678</v>
      </c>
      <c r="O241" s="36" t="n">
        <f aca="false">SQRT(M241^2+N241^2)</f>
        <v>3.60920513379956</v>
      </c>
      <c r="P241" s="47" t="n">
        <f aca="false">IF(J241="","",MAX(0,J241-1.96*O241/100))</f>
        <v>0.732978587641991</v>
      </c>
      <c r="Q241" s="47" t="n">
        <f aca="false">IF(J241="","",MIN(1,J241+1.96*O241/100))</f>
        <v>0.874459428886934</v>
      </c>
      <c r="R241" s="32" t="str">
        <f aca="false">IF(L241="","",IF(ABS(L241)&lt;=O241,"Yes","No"))</f>
        <v>Yes</v>
      </c>
      <c r="S241" s="32" t="str">
        <f aca="false">IF(L241="","",IF(ABS(L241)&lt;=1.96*O241,"Yes","No"))</f>
        <v>Yes</v>
      </c>
      <c r="T241" s="66" t="n">
        <f aca="false">IF(D241="","",ROUND(SQRT(((D241+G241)*O241/100)^2+(J241*(D241+G241)*0.08223)^2),0))</f>
        <v>36</v>
      </c>
      <c r="U241" s="32"/>
    </row>
    <row r="242" customFormat="false" ht="15" hidden="false" customHeight="false" outlineLevel="0" collapsed="false">
      <c r="A242" s="32" t="s">
        <v>444</v>
      </c>
      <c r="B242" s="32" t="s">
        <v>319</v>
      </c>
      <c r="C242" s="32" t="s">
        <v>475</v>
      </c>
      <c r="D242" s="66" t="n">
        <v>439</v>
      </c>
      <c r="E242" s="66" t="n">
        <v>378</v>
      </c>
      <c r="F242" s="75" t="n">
        <f aca="false">IF(E242="","",D242-E242)</f>
        <v>61</v>
      </c>
      <c r="G242" s="66" t="n">
        <v>114</v>
      </c>
      <c r="H242" s="66" t="n">
        <v>119</v>
      </c>
      <c r="I242" s="75" t="n">
        <f aca="false">IF(H242="","",G242-H242)</f>
        <v>-5</v>
      </c>
      <c r="J242" s="47" t="n">
        <f aca="false">IF(OR(D242="",D242+G242=0),"",D242/(D242+G242))</f>
        <v>0.793851717902351</v>
      </c>
      <c r="K242" s="47" t="n">
        <f aca="false">IF(E242="","",E242/(E242+H242))</f>
        <v>0.76056338028169</v>
      </c>
      <c r="L242" s="76" t="n">
        <f aca="false">IF(OR(K242="",J242=""),"",(J242-K242)*100)</f>
        <v>3.32883376206606</v>
      </c>
      <c r="M242" s="36" t="n">
        <v>2.25365795852886</v>
      </c>
      <c r="N242" s="36" t="n">
        <v>1.32381570360678</v>
      </c>
      <c r="O242" s="36" t="n">
        <f aca="false">SQRT(M242^2+N242^2)</f>
        <v>2.61370660387818</v>
      </c>
      <c r="P242" s="47" t="n">
        <f aca="false">IF(J242="","",MAX(0,J242-1.96*O242/100))</f>
        <v>0.742623068466339</v>
      </c>
      <c r="Q242" s="47" t="n">
        <f aca="false">IF(J242="","",MIN(1,J242+1.96*O242/100))</f>
        <v>0.845080367338363</v>
      </c>
      <c r="R242" s="32" t="str">
        <f aca="false">IF(L242="","",IF(ABS(L242)&lt;=O242,"Yes","No"))</f>
        <v>No</v>
      </c>
      <c r="S242" s="32" t="str">
        <f aca="false">IF(L242="","",IF(ABS(L242)&lt;=1.96*O242,"Yes","No"))</f>
        <v>Yes</v>
      </c>
      <c r="T242" s="66" t="n">
        <f aca="false">IF(D242="","",ROUND(SQRT(((D242+G242)*O242/100)^2+(J242*(D242+G242)*0.06778)^2),0))</f>
        <v>33</v>
      </c>
      <c r="U242" s="32"/>
    </row>
    <row r="243" customFormat="false" ht="15" hidden="false" customHeight="false" outlineLevel="0" collapsed="false">
      <c r="A243" s="32" t="s">
        <v>444</v>
      </c>
      <c r="B243" s="32" t="s">
        <v>319</v>
      </c>
      <c r="C243" s="32" t="s">
        <v>476</v>
      </c>
      <c r="D243" s="66" t="n">
        <v>376</v>
      </c>
      <c r="E243" s="66" t="n">
        <v>412</v>
      </c>
      <c r="F243" s="75" t="n">
        <f aca="false">IF(E243="","",D243-E243)</f>
        <v>-36</v>
      </c>
      <c r="G243" s="66" t="n">
        <v>142</v>
      </c>
      <c r="H243" s="66" t="n">
        <v>152</v>
      </c>
      <c r="I243" s="75" t="n">
        <f aca="false">IF(H243="","",G243-H243)</f>
        <v>-10</v>
      </c>
      <c r="J243" s="47" t="n">
        <f aca="false">IF(OR(D243="",D243+G243=0),"",D243/(D243+G243))</f>
        <v>0.725868725868726</v>
      </c>
      <c r="K243" s="47" t="n">
        <f aca="false">IF(E243="","",E243/(E243+H243))</f>
        <v>0.730496453900709</v>
      </c>
      <c r="L243" s="76" t="n">
        <f aca="false">IF(OR(K243="",J243=""),"",(J243-K243)*100)</f>
        <v>-0.462772803198341</v>
      </c>
      <c r="M243" s="36" t="n">
        <v>3.35765895837102</v>
      </c>
      <c r="N243" s="36" t="n">
        <v>1.32381570360678</v>
      </c>
      <c r="O243" s="36" t="n">
        <f aca="false">SQRT(M243^2+N243^2)</f>
        <v>3.60920513379956</v>
      </c>
      <c r="P243" s="47" t="n">
        <f aca="false">IF(J243="","",MAX(0,J243-1.96*O243/100))</f>
        <v>0.655128305246254</v>
      </c>
      <c r="Q243" s="47" t="n">
        <f aca="false">IF(J243="","",MIN(1,J243+1.96*O243/100))</f>
        <v>0.796609146491197</v>
      </c>
      <c r="R243" s="32" t="str">
        <f aca="false">IF(L243="","",IF(ABS(L243)&lt;=O243,"Yes","No"))</f>
        <v>Yes</v>
      </c>
      <c r="S243" s="32" t="str">
        <f aca="false">IF(L243="","",IF(ABS(L243)&lt;=1.96*O243,"Yes","No"))</f>
        <v>Yes</v>
      </c>
      <c r="T243" s="66" t="n">
        <f aca="false">IF(D243="","",ROUND(SQRT(((D243+G243)*O243/100)^2+(J243*(D243+G243)*0.08223)^2),0))</f>
        <v>36</v>
      </c>
      <c r="U243" s="32"/>
    </row>
    <row r="244" customFormat="false" ht="15" hidden="false" customHeight="false" outlineLevel="0" collapsed="false">
      <c r="A244" s="32" t="s">
        <v>444</v>
      </c>
      <c r="B244" s="32" t="s">
        <v>319</v>
      </c>
      <c r="C244" s="32" t="s">
        <v>477</v>
      </c>
      <c r="D244" s="66" t="n">
        <v>518</v>
      </c>
      <c r="E244" s="66" t="n">
        <v>546</v>
      </c>
      <c r="F244" s="75" t="n">
        <f aca="false">IF(E244="","",D244-E244)</f>
        <v>-28</v>
      </c>
      <c r="G244" s="66" t="n">
        <v>180</v>
      </c>
      <c r="H244" s="66" t="n">
        <v>190</v>
      </c>
      <c r="I244" s="75" t="n">
        <f aca="false">IF(H244="","",G244-H244)</f>
        <v>-10</v>
      </c>
      <c r="J244" s="47" t="n">
        <f aca="false">IF(OR(D244="",D244+G244=0),"",D244/(D244+G244))</f>
        <v>0.742120343839542</v>
      </c>
      <c r="K244" s="47" t="n">
        <f aca="false">IF(E244="","",E244/(E244+H244))</f>
        <v>0.741847826086957</v>
      </c>
      <c r="L244" s="76" t="n">
        <f aca="false">IF(OR(K244="",J244=""),"",(J244-K244)*100)</f>
        <v>0.0272517752584966</v>
      </c>
      <c r="M244" s="36" t="n">
        <v>2.25365795852886</v>
      </c>
      <c r="N244" s="36" t="n">
        <v>1.32381570360678</v>
      </c>
      <c r="O244" s="36" t="n">
        <f aca="false">SQRT(M244^2+N244^2)</f>
        <v>2.61370660387818</v>
      </c>
      <c r="P244" s="47" t="n">
        <f aca="false">IF(J244="","",MAX(0,J244-1.96*O244/100))</f>
        <v>0.690891694403529</v>
      </c>
      <c r="Q244" s="47" t="n">
        <f aca="false">IF(J244="","",MIN(1,J244+1.96*O244/100))</f>
        <v>0.793348993275554</v>
      </c>
      <c r="R244" s="32" t="str">
        <f aca="false">IF(L244="","",IF(ABS(L244)&lt;=O244,"Yes","No"))</f>
        <v>Yes</v>
      </c>
      <c r="S244" s="32" t="str">
        <f aca="false">IF(L244="","",IF(ABS(L244)&lt;=1.96*O244,"Yes","No"))</f>
        <v>Yes</v>
      </c>
      <c r="T244" s="66" t="n">
        <f aca="false">IF(D244="","",ROUND(SQRT(((D244+G244)*O244/100)^2+(J244*(D244+G244)*0.06778)^2),0))</f>
        <v>40</v>
      </c>
      <c r="U244" s="32"/>
    </row>
    <row r="245" customFormat="false" ht="15" hidden="false" customHeight="false" outlineLevel="0" collapsed="false">
      <c r="A245" s="32" t="s">
        <v>444</v>
      </c>
      <c r="B245" s="32" t="s">
        <v>319</v>
      </c>
      <c r="C245" s="32" t="s">
        <v>478</v>
      </c>
      <c r="D245" s="66" t="n">
        <v>456</v>
      </c>
      <c r="E245" s="66" t="n">
        <v>483</v>
      </c>
      <c r="F245" s="75" t="n">
        <f aca="false">IF(E245="","",D245-E245)</f>
        <v>-27</v>
      </c>
      <c r="G245" s="66" t="n">
        <v>172</v>
      </c>
      <c r="H245" s="66" t="n">
        <v>192</v>
      </c>
      <c r="I245" s="75" t="n">
        <f aca="false">IF(H245="","",G245-H245)</f>
        <v>-20</v>
      </c>
      <c r="J245" s="47" t="n">
        <f aca="false">IF(OR(D245="",D245+G245=0),"",D245/(D245+G245))</f>
        <v>0.726114649681529</v>
      </c>
      <c r="K245" s="47" t="n">
        <f aca="false">IF(E245="","",E245/(E245+H245))</f>
        <v>0.715555555555556</v>
      </c>
      <c r="L245" s="76" t="n">
        <f aca="false">IF(OR(K245="",J245=""),"",(J245-K245)*100)</f>
        <v>1.05590941259731</v>
      </c>
      <c r="M245" s="36" t="n">
        <v>2.25365795852886</v>
      </c>
      <c r="N245" s="36" t="n">
        <v>1.32381570360678</v>
      </c>
      <c r="O245" s="36" t="n">
        <f aca="false">SQRT(M245^2+N245^2)</f>
        <v>2.61370660387818</v>
      </c>
      <c r="P245" s="47" t="n">
        <f aca="false">IF(J245="","",MAX(0,J245-1.96*O245/100))</f>
        <v>0.674886000245516</v>
      </c>
      <c r="Q245" s="47" t="n">
        <f aca="false">IF(J245="","",MIN(1,J245+1.96*O245/100))</f>
        <v>0.777343299117541</v>
      </c>
      <c r="R245" s="32" t="str">
        <f aca="false">IF(L245="","",IF(ABS(L245)&lt;=O245,"Yes","No"))</f>
        <v>Yes</v>
      </c>
      <c r="S245" s="32" t="str">
        <f aca="false">IF(L245="","",IF(ABS(L245)&lt;=1.96*O245,"Yes","No"))</f>
        <v>Yes</v>
      </c>
      <c r="T245" s="66" t="n">
        <f aca="false">IF(D245="","",ROUND(SQRT(((D245+G245)*O245/100)^2+(J245*(D245+G245)*0.06778)^2),0))</f>
        <v>35</v>
      </c>
      <c r="U245" s="32"/>
    </row>
    <row r="246" customFormat="false" ht="15" hidden="false" customHeight="false" outlineLevel="0" collapsed="false">
      <c r="A246" s="32" t="s">
        <v>444</v>
      </c>
      <c r="B246" s="32" t="s">
        <v>319</v>
      </c>
      <c r="C246" s="32" t="s">
        <v>479</v>
      </c>
      <c r="D246" s="66" t="n">
        <v>474</v>
      </c>
      <c r="E246" s="66" t="n">
        <v>563</v>
      </c>
      <c r="F246" s="75" t="n">
        <f aca="false">IF(E246="","",D246-E246)</f>
        <v>-89</v>
      </c>
      <c r="G246" s="66" t="n">
        <v>244</v>
      </c>
      <c r="H246" s="66" t="n">
        <v>231</v>
      </c>
      <c r="I246" s="75" t="n">
        <f aca="false">IF(H246="","",G246-H246)</f>
        <v>13</v>
      </c>
      <c r="J246" s="47" t="n">
        <f aca="false">IF(OR(D246="",D246+G246=0),"",D246/(D246+G246))</f>
        <v>0.66016713091922</v>
      </c>
      <c r="K246" s="47" t="n">
        <f aca="false">IF(E246="","",E246/(E246+H246))</f>
        <v>0.709068010075567</v>
      </c>
      <c r="L246" s="76" t="n">
        <f aca="false">IF(OR(K246="",J246=""),"",(J246-K246)*100)</f>
        <v>-4.89008791563467</v>
      </c>
      <c r="M246" s="36" t="n">
        <v>2.25365795852886</v>
      </c>
      <c r="N246" s="36" t="n">
        <v>1.32381570360678</v>
      </c>
      <c r="O246" s="36" t="n">
        <f aca="false">SQRT(M246^2+N246^2)</f>
        <v>2.61370660387818</v>
      </c>
      <c r="P246" s="47" t="n">
        <f aca="false">IF(J246="","",MAX(0,J246-1.96*O246/100))</f>
        <v>0.608938481483208</v>
      </c>
      <c r="Q246" s="47" t="n">
        <f aca="false">IF(J246="","",MIN(1,J246+1.96*O246/100))</f>
        <v>0.711395780355232</v>
      </c>
      <c r="R246" s="32" t="str">
        <f aca="false">IF(L246="","",IF(ABS(L246)&lt;=O246,"Yes","No"))</f>
        <v>No</v>
      </c>
      <c r="S246" s="32" t="str">
        <f aca="false">IF(L246="","",IF(ABS(L246)&lt;=1.96*O246,"Yes","No"))</f>
        <v>Yes</v>
      </c>
      <c r="T246" s="66" t="n">
        <f aca="false">IF(D246="","",ROUND(SQRT(((D246+G246)*O246/100)^2+(J246*(D246+G246)*0.06778)^2),0))</f>
        <v>37</v>
      </c>
      <c r="U246" s="32"/>
    </row>
    <row r="247" customFormat="false" ht="15" hidden="false" customHeight="false" outlineLevel="0" collapsed="false">
      <c r="A247" s="32" t="s">
        <v>444</v>
      </c>
      <c r="B247" s="32" t="s">
        <v>319</v>
      </c>
      <c r="C247" s="32" t="s">
        <v>480</v>
      </c>
      <c r="D247" s="66" t="n">
        <v>444</v>
      </c>
      <c r="E247" s="66"/>
      <c r="F247" s="75" t="str">
        <f aca="false">IF(E247="","",D247-E247)</f>
        <v/>
      </c>
      <c r="G247" s="66" t="n">
        <v>195</v>
      </c>
      <c r="H247" s="66"/>
      <c r="I247" s="75" t="str">
        <f aca="false">IF(H247="","",G247-H247)</f>
        <v/>
      </c>
      <c r="J247" s="47" t="n">
        <f aca="false">IF(OR(D247="",D247+G247=0),"",D247/(D247+G247))</f>
        <v>0.694835680751174</v>
      </c>
      <c r="K247" s="47" t="str">
        <f aca="false">IF(E247="","",E247/(E247+H247))</f>
        <v/>
      </c>
      <c r="L247" s="76" t="str">
        <f aca="false">IF(OR(K247="",J247=""),"",(J247-K247)*100)</f>
        <v/>
      </c>
      <c r="M247" s="36" t="n">
        <v>2.25365795852886</v>
      </c>
      <c r="N247" s="36" t="n">
        <v>1.32381570360678</v>
      </c>
      <c r="O247" s="36" t="n">
        <f aca="false">SQRT(M247^2+N247^2)</f>
        <v>2.61370660387818</v>
      </c>
      <c r="P247" s="47" t="n">
        <f aca="false">IF(J247="","",MAX(0,J247-1.96*O247/100))</f>
        <v>0.643607031315162</v>
      </c>
      <c r="Q247" s="47" t="n">
        <f aca="false">IF(J247="","",MIN(1,J247+1.96*O247/100))</f>
        <v>0.746064330187186</v>
      </c>
      <c r="R247" s="32" t="str">
        <f aca="false">IF(L247="","",IF(ABS(L247)&lt;=O247,"Yes","No"))</f>
        <v/>
      </c>
      <c r="S247" s="32" t="str">
        <f aca="false">IF(L247="","",IF(ABS(L247)&lt;=1.96*O247,"Yes","No"))</f>
        <v/>
      </c>
      <c r="T247" s="66" t="n">
        <f aca="false">IF(D247="","",ROUND(SQRT(((D247+G247)*O247/100)^2+(J247*(D247+G247)*0.06778)^2),0))</f>
        <v>34</v>
      </c>
      <c r="U247" s="32" t="s">
        <v>801</v>
      </c>
    </row>
    <row r="248" customFormat="false" ht="15" hidden="false" customHeight="false" outlineLevel="0" collapsed="false">
      <c r="A248" s="32" t="s">
        <v>444</v>
      </c>
      <c r="B248" s="32" t="s">
        <v>481</v>
      </c>
      <c r="C248" s="32" t="s">
        <v>482</v>
      </c>
      <c r="D248" s="66" t="n">
        <v>337</v>
      </c>
      <c r="E248" s="66" t="n">
        <v>374</v>
      </c>
      <c r="F248" s="75" t="n">
        <f aca="false">IF(E248="","",D248-E248)</f>
        <v>-37</v>
      </c>
      <c r="G248" s="66" t="n">
        <v>321</v>
      </c>
      <c r="H248" s="66" t="n">
        <v>338</v>
      </c>
      <c r="I248" s="75" t="n">
        <f aca="false">IF(H248="","",G248-H248)</f>
        <v>-17</v>
      </c>
      <c r="J248" s="47" t="n">
        <f aca="false">IF(OR(D248="",D248+G248=0),"",D248/(D248+G248))</f>
        <v>0.512158054711246</v>
      </c>
      <c r="K248" s="47" t="n">
        <f aca="false">IF(E248="","",E248/(E248+H248))</f>
        <v>0.525280898876405</v>
      </c>
      <c r="L248" s="76" t="n">
        <f aca="false">IF(OR(K248="",J248=""),"",(J248-K248)*100)</f>
        <v>-1.31228441651583</v>
      </c>
      <c r="M248" s="36" t="n">
        <v>2.25365795852886</v>
      </c>
      <c r="N248" s="36" t="n">
        <v>1.32381570360678</v>
      </c>
      <c r="O248" s="36" t="n">
        <f aca="false">SQRT(M248^2+N248^2)</f>
        <v>2.61370660387818</v>
      </c>
      <c r="P248" s="47" t="n">
        <f aca="false">IF(J248="","",MAX(0,J248-1.96*O248/100))</f>
        <v>0.460929405275234</v>
      </c>
      <c r="Q248" s="47" t="n">
        <f aca="false">IF(J248="","",MIN(1,J248+1.96*O248/100))</f>
        <v>0.563386704147258</v>
      </c>
      <c r="R248" s="32" t="str">
        <f aca="false">IF(L248="","",IF(ABS(L248)&lt;=O248,"Yes","No"))</f>
        <v>Yes</v>
      </c>
      <c r="S248" s="32" t="str">
        <f aca="false">IF(L248="","",IF(ABS(L248)&lt;=1.96*O248,"Yes","No"))</f>
        <v>Yes</v>
      </c>
      <c r="T248" s="66" t="n">
        <f aca="false">IF(D248="","",ROUND(SQRT(((D248+G248)*O248/100)^2+(J248*(D248+G248)*0.06778)^2),0))</f>
        <v>29</v>
      </c>
      <c r="U248" s="32"/>
    </row>
    <row r="249" customFormat="false" ht="15" hidden="false" customHeight="false" outlineLevel="0" collapsed="false">
      <c r="A249" s="32" t="s">
        <v>444</v>
      </c>
      <c r="B249" s="32" t="s">
        <v>481</v>
      </c>
      <c r="C249" s="32" t="s">
        <v>483</v>
      </c>
      <c r="D249" s="66" t="n">
        <v>432</v>
      </c>
      <c r="E249" s="66" t="n">
        <v>485</v>
      </c>
      <c r="F249" s="75" t="n">
        <f aca="false">IF(E249="","",D249-E249)</f>
        <v>-53</v>
      </c>
      <c r="G249" s="66" t="n">
        <v>415</v>
      </c>
      <c r="H249" s="66" t="n">
        <v>421</v>
      </c>
      <c r="I249" s="75" t="n">
        <f aca="false">IF(H249="","",G249-H249)</f>
        <v>-6</v>
      </c>
      <c r="J249" s="47" t="n">
        <f aca="false">IF(OR(D249="",D249+G249=0),"",D249/(D249+G249))</f>
        <v>0.510035419126328</v>
      </c>
      <c r="K249" s="47" t="n">
        <f aca="false">IF(E249="","",E249/(E249+H249))</f>
        <v>0.535320088300221</v>
      </c>
      <c r="L249" s="76" t="n">
        <f aca="false">IF(OR(K249="",J249=""),"",(J249-K249)*100)</f>
        <v>-2.52846691738925</v>
      </c>
      <c r="M249" s="36" t="n">
        <v>1.74372460562593</v>
      </c>
      <c r="N249" s="36" t="n">
        <v>1.32381570360678</v>
      </c>
      <c r="O249" s="36" t="n">
        <f aca="false">SQRT(M249^2+N249^2)</f>
        <v>2.18930662936493</v>
      </c>
      <c r="P249" s="47" t="n">
        <f aca="false">IF(J249="","",MAX(0,J249-1.96*O249/100))</f>
        <v>0.467125009190776</v>
      </c>
      <c r="Q249" s="47" t="n">
        <f aca="false">IF(J249="","",MIN(1,J249+1.96*O249/100))</f>
        <v>0.552945829061881</v>
      </c>
      <c r="R249" s="32" t="str">
        <f aca="false">IF(L249="","",IF(ABS(L249)&lt;=O249,"Yes","No"))</f>
        <v>No</v>
      </c>
      <c r="S249" s="32" t="str">
        <f aca="false">IF(L249="","",IF(ABS(L249)&lt;=1.96*O249,"Yes","No"))</f>
        <v>Yes</v>
      </c>
      <c r="T249" s="66" t="n">
        <f aca="false">IF(D249="","",ROUND(SQRT(((D249+G249)*O249/100)^2+(J249*(D249+G249)*0.05273)^2),0))</f>
        <v>29</v>
      </c>
      <c r="U249" s="32"/>
    </row>
    <row r="250" customFormat="false" ht="15" hidden="false" customHeight="false" outlineLevel="0" collapsed="false">
      <c r="A250" s="32" t="s">
        <v>444</v>
      </c>
      <c r="B250" s="32" t="s">
        <v>481</v>
      </c>
      <c r="C250" s="32" t="s">
        <v>484</v>
      </c>
      <c r="D250" s="66" t="n">
        <v>464</v>
      </c>
      <c r="E250" s="66" t="n">
        <v>523</v>
      </c>
      <c r="F250" s="75" t="n">
        <f aca="false">IF(E250="","",D250-E250)</f>
        <v>-59</v>
      </c>
      <c r="G250" s="66" t="n">
        <v>345</v>
      </c>
      <c r="H250" s="66" t="n">
        <v>389</v>
      </c>
      <c r="I250" s="75" t="n">
        <f aca="false">IF(H250="","",G250-H250)</f>
        <v>-44</v>
      </c>
      <c r="J250" s="47" t="n">
        <f aca="false">IF(OR(D250="",D250+G250=0),"",D250/(D250+G250))</f>
        <v>0.573547589616811</v>
      </c>
      <c r="K250" s="47" t="n">
        <f aca="false">IF(E250="","",E250/(E250+H250))</f>
        <v>0.573464912280702</v>
      </c>
      <c r="L250" s="76" t="n">
        <f aca="false">IF(OR(K250="",J250=""),"",(J250-K250)*100)</f>
        <v>0.0082677336109116</v>
      </c>
      <c r="M250" s="36" t="n">
        <v>2.25365795852886</v>
      </c>
      <c r="N250" s="36" t="n">
        <v>1.32381570360678</v>
      </c>
      <c r="O250" s="36" t="n">
        <f aca="false">SQRT(M250^2+N250^2)</f>
        <v>2.61370660387818</v>
      </c>
      <c r="P250" s="47" t="n">
        <f aca="false">IF(J250="","",MAX(0,J250-1.96*O250/100))</f>
        <v>0.522318940180799</v>
      </c>
      <c r="Q250" s="47" t="n">
        <f aca="false">IF(J250="","",MIN(1,J250+1.96*O250/100))</f>
        <v>0.624776239052823</v>
      </c>
      <c r="R250" s="32" t="str">
        <f aca="false">IF(L250="","",IF(ABS(L250)&lt;=O250,"Yes","No"))</f>
        <v>Yes</v>
      </c>
      <c r="S250" s="32" t="str">
        <f aca="false">IF(L250="","",IF(ABS(L250)&lt;=1.96*O250,"Yes","No"))</f>
        <v>Yes</v>
      </c>
      <c r="T250" s="66" t="n">
        <f aca="false">IF(D250="","",ROUND(SQRT(((D250+G250)*O250/100)^2+(J250*(D250+G250)*0.06778)^2),0))</f>
        <v>38</v>
      </c>
      <c r="U250" s="32"/>
    </row>
    <row r="251" customFormat="false" ht="15" hidden="false" customHeight="false" outlineLevel="0" collapsed="false">
      <c r="A251" s="32" t="s">
        <v>444</v>
      </c>
      <c r="B251" s="32" t="s">
        <v>481</v>
      </c>
      <c r="C251" s="32" t="s">
        <v>485</v>
      </c>
      <c r="D251" s="66" t="n">
        <v>193</v>
      </c>
      <c r="E251" s="66" t="n">
        <v>232</v>
      </c>
      <c r="F251" s="75" t="n">
        <f aca="false">IF(E251="","",D251-E251)</f>
        <v>-39</v>
      </c>
      <c r="G251" s="66" t="n">
        <v>202</v>
      </c>
      <c r="H251" s="66" t="n">
        <v>250</v>
      </c>
      <c r="I251" s="75" t="n">
        <f aca="false">IF(H251="","",G251-H251)</f>
        <v>-48</v>
      </c>
      <c r="J251" s="47" t="n">
        <f aca="false">IF(OR(D251="",D251+G251=0),"",D251/(D251+G251))</f>
        <v>0.488607594936709</v>
      </c>
      <c r="K251" s="47" t="n">
        <f aca="false">IF(E251="","",E251/(E251+H251))</f>
        <v>0.481327800829876</v>
      </c>
      <c r="L251" s="76" t="n">
        <f aca="false">IF(OR(K251="",J251=""),"",(J251-K251)*100)</f>
        <v>0.727979410683333</v>
      </c>
      <c r="M251" s="36" t="n">
        <v>3.35765895837102</v>
      </c>
      <c r="N251" s="36" t="n">
        <v>1.32381570360678</v>
      </c>
      <c r="O251" s="36" t="n">
        <f aca="false">SQRT(M251^2+N251^2)</f>
        <v>3.60920513379956</v>
      </c>
      <c r="P251" s="47" t="n">
        <f aca="false">IF(J251="","",MAX(0,J251-1.96*O251/100))</f>
        <v>0.417867174314238</v>
      </c>
      <c r="Q251" s="47" t="n">
        <f aca="false">IF(J251="","",MIN(1,J251+1.96*O251/100))</f>
        <v>0.55934801555918</v>
      </c>
      <c r="R251" s="32" t="str">
        <f aca="false">IF(L251="","",IF(ABS(L251)&lt;=O251,"Yes","No"))</f>
        <v>Yes</v>
      </c>
      <c r="S251" s="32" t="str">
        <f aca="false">IF(L251="","",IF(ABS(L251)&lt;=1.96*O251,"Yes","No"))</f>
        <v>Yes</v>
      </c>
      <c r="T251" s="66" t="n">
        <f aca="false">IF(D251="","",ROUND(SQRT(((D251+G251)*O251/100)^2+(J251*(D251+G251)*0.08223)^2),0))</f>
        <v>21</v>
      </c>
      <c r="U251" s="32"/>
    </row>
    <row r="252" customFormat="false" ht="15" hidden="false" customHeight="false" outlineLevel="0" collapsed="false">
      <c r="A252" s="32" t="s">
        <v>444</v>
      </c>
      <c r="B252" s="32" t="s">
        <v>481</v>
      </c>
      <c r="C252" s="32" t="s">
        <v>486</v>
      </c>
      <c r="D252" s="66" t="n">
        <v>395</v>
      </c>
      <c r="E252" s="66" t="n">
        <v>435</v>
      </c>
      <c r="F252" s="75" t="n">
        <f aca="false">IF(E252="","",D252-E252)</f>
        <v>-40</v>
      </c>
      <c r="G252" s="66" t="n">
        <v>305</v>
      </c>
      <c r="H252" s="66" t="n">
        <v>317</v>
      </c>
      <c r="I252" s="75" t="n">
        <f aca="false">IF(H252="","",G252-H252)</f>
        <v>-12</v>
      </c>
      <c r="J252" s="47" t="n">
        <f aca="false">IF(OR(D252="",D252+G252=0),"",D252/(D252+G252))</f>
        <v>0.564285714285714</v>
      </c>
      <c r="K252" s="47" t="n">
        <f aca="false">IF(E252="","",E252/(E252+H252))</f>
        <v>0.578457446808511</v>
      </c>
      <c r="L252" s="76" t="n">
        <f aca="false">IF(OR(K252="",J252=""),"",(J252-K252)*100)</f>
        <v>-1.41717325227964</v>
      </c>
      <c r="M252" s="36" t="n">
        <v>2.25365795852886</v>
      </c>
      <c r="N252" s="36" t="n">
        <v>1.32381570360678</v>
      </c>
      <c r="O252" s="36" t="n">
        <f aca="false">SQRT(M252^2+N252^2)</f>
        <v>2.61370660387818</v>
      </c>
      <c r="P252" s="47" t="n">
        <f aca="false">IF(J252="","",MAX(0,J252-1.96*O252/100))</f>
        <v>0.513057064849702</v>
      </c>
      <c r="Q252" s="47" t="n">
        <f aca="false">IF(J252="","",MIN(1,J252+1.96*O252/100))</f>
        <v>0.615514363721727</v>
      </c>
      <c r="R252" s="32" t="str">
        <f aca="false">IF(L252="","",IF(ABS(L252)&lt;=O252,"Yes","No"))</f>
        <v>Yes</v>
      </c>
      <c r="S252" s="32" t="str">
        <f aca="false">IF(L252="","",IF(ABS(L252)&lt;=1.96*O252,"Yes","No"))</f>
        <v>Yes</v>
      </c>
      <c r="T252" s="66" t="n">
        <f aca="false">IF(D252="","",ROUND(SQRT(((D252+G252)*O252/100)^2+(J252*(D252+G252)*0.06778)^2),0))</f>
        <v>32</v>
      </c>
      <c r="U252" s="32"/>
    </row>
    <row r="253" customFormat="false" ht="15" hidden="false" customHeight="false" outlineLevel="0" collapsed="false">
      <c r="A253" s="32" t="s">
        <v>444</v>
      </c>
      <c r="B253" s="32" t="s">
        <v>481</v>
      </c>
      <c r="C253" s="32" t="s">
        <v>487</v>
      </c>
      <c r="D253" s="66" t="n">
        <v>404</v>
      </c>
      <c r="E253" s="66" t="n">
        <v>437</v>
      </c>
      <c r="F253" s="75" t="n">
        <f aca="false">IF(E253="","",D253-E253)</f>
        <v>-33</v>
      </c>
      <c r="G253" s="66" t="n">
        <v>315</v>
      </c>
      <c r="H253" s="66" t="n">
        <v>364</v>
      </c>
      <c r="I253" s="75" t="n">
        <f aca="false">IF(H253="","",G253-H253)</f>
        <v>-49</v>
      </c>
      <c r="J253" s="47" t="n">
        <f aca="false">IF(OR(D253="",D253+G253=0),"",D253/(D253+G253))</f>
        <v>0.561891515994437</v>
      </c>
      <c r="K253" s="47" t="n">
        <f aca="false">IF(E253="","",E253/(E253+H253))</f>
        <v>0.545568039950062</v>
      </c>
      <c r="L253" s="76" t="n">
        <f aca="false">IF(OR(K253="",J253=""),"",(J253-K253)*100)</f>
        <v>1.63234760443743</v>
      </c>
      <c r="M253" s="36" t="n">
        <v>2.25365795852886</v>
      </c>
      <c r="N253" s="36" t="n">
        <v>1.32381570360678</v>
      </c>
      <c r="O253" s="36" t="n">
        <f aca="false">SQRT(M253^2+N253^2)</f>
        <v>2.61370660387818</v>
      </c>
      <c r="P253" s="47" t="n">
        <f aca="false">IF(J253="","",MAX(0,J253-1.96*O253/100))</f>
        <v>0.510662866558425</v>
      </c>
      <c r="Q253" s="47" t="n">
        <f aca="false">IF(J253="","",MIN(1,J253+1.96*O253/100))</f>
        <v>0.613120165430449</v>
      </c>
      <c r="R253" s="32" t="str">
        <f aca="false">IF(L253="","",IF(ABS(L253)&lt;=O253,"Yes","No"))</f>
        <v>Yes</v>
      </c>
      <c r="S253" s="32" t="str">
        <f aca="false">IF(L253="","",IF(ABS(L253)&lt;=1.96*O253,"Yes","No"))</f>
        <v>Yes</v>
      </c>
      <c r="T253" s="66" t="n">
        <f aca="false">IF(D253="","",ROUND(SQRT(((D253+G253)*O253/100)^2+(J253*(D253+G253)*0.06778)^2),0))</f>
        <v>33</v>
      </c>
      <c r="U253" s="32"/>
    </row>
    <row r="254" customFormat="false" ht="15" hidden="false" customHeight="false" outlineLevel="0" collapsed="false">
      <c r="A254" s="32" t="s">
        <v>444</v>
      </c>
      <c r="B254" s="32" t="s">
        <v>481</v>
      </c>
      <c r="C254" s="32" t="s">
        <v>488</v>
      </c>
      <c r="D254" s="66" t="n">
        <v>231</v>
      </c>
      <c r="E254" s="66" t="n">
        <v>279</v>
      </c>
      <c r="F254" s="75" t="n">
        <f aca="false">IF(E254="","",D254-E254)</f>
        <v>-48</v>
      </c>
      <c r="G254" s="66" t="n">
        <v>206</v>
      </c>
      <c r="H254" s="66" t="n">
        <v>214</v>
      </c>
      <c r="I254" s="75" t="n">
        <f aca="false">IF(H254="","",G254-H254)</f>
        <v>-8</v>
      </c>
      <c r="J254" s="47" t="n">
        <f aca="false">IF(OR(D254="",D254+G254=0),"",D254/(D254+G254))</f>
        <v>0.528604118993135</v>
      </c>
      <c r="K254" s="47" t="n">
        <f aca="false">IF(E254="","",E254/(E254+H254))</f>
        <v>0.565922920892495</v>
      </c>
      <c r="L254" s="76" t="n">
        <f aca="false">IF(OR(K254="",J254=""),"",(J254-K254)*100)</f>
        <v>-3.731880189936</v>
      </c>
      <c r="M254" s="36" t="n">
        <v>3.35765895837102</v>
      </c>
      <c r="N254" s="36" t="n">
        <v>1.32381570360678</v>
      </c>
      <c r="O254" s="36" t="n">
        <f aca="false">SQRT(M254^2+N254^2)</f>
        <v>3.60920513379956</v>
      </c>
      <c r="P254" s="47" t="n">
        <f aca="false">IF(J254="","",MAX(0,J254-1.96*O254/100))</f>
        <v>0.457863698370664</v>
      </c>
      <c r="Q254" s="47" t="n">
        <f aca="false">IF(J254="","",MIN(1,J254+1.96*O254/100))</f>
        <v>0.599344539615606</v>
      </c>
      <c r="R254" s="32" t="str">
        <f aca="false">IF(L254="","",IF(ABS(L254)&lt;=O254,"Yes","No"))</f>
        <v>No</v>
      </c>
      <c r="S254" s="32" t="str">
        <f aca="false">IF(L254="","",IF(ABS(L254)&lt;=1.96*O254,"Yes","No"))</f>
        <v>Yes</v>
      </c>
      <c r="T254" s="66" t="n">
        <f aca="false">IF(D254="","",ROUND(SQRT(((D254+G254)*O254/100)^2+(J254*(D254+G254)*0.08223)^2),0))</f>
        <v>25</v>
      </c>
      <c r="U254" s="32"/>
    </row>
    <row r="255" customFormat="false" ht="15" hidden="false" customHeight="false" outlineLevel="0" collapsed="false">
      <c r="A255" s="32" t="s">
        <v>444</v>
      </c>
      <c r="B255" s="32" t="s">
        <v>481</v>
      </c>
      <c r="C255" s="32" t="s">
        <v>489</v>
      </c>
      <c r="D255" s="66" t="n">
        <v>357</v>
      </c>
      <c r="E255" s="66" t="n">
        <v>374</v>
      </c>
      <c r="F255" s="75" t="n">
        <f aca="false">IF(E255="","",D255-E255)</f>
        <v>-17</v>
      </c>
      <c r="G255" s="66" t="n">
        <v>260</v>
      </c>
      <c r="H255" s="66" t="n">
        <v>251</v>
      </c>
      <c r="I255" s="75" t="n">
        <f aca="false">IF(H255="","",G255-H255)</f>
        <v>9</v>
      </c>
      <c r="J255" s="47" t="n">
        <f aca="false">IF(OR(D255="",D255+G255=0),"",D255/(D255+G255))</f>
        <v>0.578606158833063</v>
      </c>
      <c r="K255" s="47" t="n">
        <f aca="false">IF(E255="","",E255/(E255+H255))</f>
        <v>0.5984</v>
      </c>
      <c r="L255" s="76" t="n">
        <f aca="false">IF(OR(K255="",J255=""),"",(J255-K255)*100)</f>
        <v>-1.97938411669368</v>
      </c>
      <c r="M255" s="36" t="n">
        <v>2.25365795852886</v>
      </c>
      <c r="N255" s="36" t="n">
        <v>1.32381570360678</v>
      </c>
      <c r="O255" s="36" t="n">
        <f aca="false">SQRT(M255^2+N255^2)</f>
        <v>2.61370660387818</v>
      </c>
      <c r="P255" s="47" t="n">
        <f aca="false">IF(J255="","",MAX(0,J255-1.96*O255/100))</f>
        <v>0.527377509397051</v>
      </c>
      <c r="Q255" s="47" t="n">
        <f aca="false">IF(J255="","",MIN(1,J255+1.96*O255/100))</f>
        <v>0.629834808269076</v>
      </c>
      <c r="R255" s="32" t="str">
        <f aca="false">IF(L255="","",IF(ABS(L255)&lt;=O255,"Yes","No"))</f>
        <v>Yes</v>
      </c>
      <c r="S255" s="32" t="str">
        <f aca="false">IF(L255="","",IF(ABS(L255)&lt;=1.96*O255,"Yes","No"))</f>
        <v>Yes</v>
      </c>
      <c r="T255" s="66" t="n">
        <f aca="false">IF(D255="","",ROUND(SQRT(((D255+G255)*O255/100)^2+(J255*(D255+G255)*0.06778)^2),0))</f>
        <v>29</v>
      </c>
      <c r="U255" s="32"/>
    </row>
    <row r="256" customFormat="false" ht="15" hidden="false" customHeight="false" outlineLevel="0" collapsed="false">
      <c r="A256" s="32" t="s">
        <v>444</v>
      </c>
      <c r="B256" s="32" t="s">
        <v>481</v>
      </c>
      <c r="C256" s="32" t="s">
        <v>490</v>
      </c>
      <c r="D256" s="66" t="n">
        <v>233</v>
      </c>
      <c r="E256" s="66" t="n">
        <v>245</v>
      </c>
      <c r="F256" s="75" t="n">
        <f aca="false">IF(E256="","",D256-E256)</f>
        <v>-12</v>
      </c>
      <c r="G256" s="66" t="n">
        <v>162</v>
      </c>
      <c r="H256" s="66" t="n">
        <v>160</v>
      </c>
      <c r="I256" s="75" t="n">
        <f aca="false">IF(H256="","",G256-H256)</f>
        <v>2</v>
      </c>
      <c r="J256" s="47" t="n">
        <f aca="false">IF(OR(D256="",D256+G256=0),"",D256/(D256+G256))</f>
        <v>0.589873417721519</v>
      </c>
      <c r="K256" s="47" t="n">
        <f aca="false">IF(E256="","",E256/(E256+H256))</f>
        <v>0.604938271604938</v>
      </c>
      <c r="L256" s="76" t="n">
        <f aca="false">IF(OR(K256="",J256=""),"",(J256-K256)*100)</f>
        <v>-1.50648538834193</v>
      </c>
      <c r="M256" s="36" t="n">
        <v>3.35765895837102</v>
      </c>
      <c r="N256" s="36" t="n">
        <v>1.32381570360678</v>
      </c>
      <c r="O256" s="36" t="n">
        <f aca="false">SQRT(M256^2+N256^2)</f>
        <v>3.60920513379956</v>
      </c>
      <c r="P256" s="47" t="n">
        <f aca="false">IF(J256="","",MAX(0,J256-1.96*O256/100))</f>
        <v>0.519132997099048</v>
      </c>
      <c r="Q256" s="47" t="n">
        <f aca="false">IF(J256="","",MIN(1,J256+1.96*O256/100))</f>
        <v>0.66061383834399</v>
      </c>
      <c r="R256" s="32" t="str">
        <f aca="false">IF(L256="","",IF(ABS(L256)&lt;=O256,"Yes","No"))</f>
        <v>Yes</v>
      </c>
      <c r="S256" s="32" t="str">
        <f aca="false">IF(L256="","",IF(ABS(L256)&lt;=1.96*O256,"Yes","No"))</f>
        <v>Yes</v>
      </c>
      <c r="T256" s="66" t="n">
        <f aca="false">IF(D256="","",ROUND(SQRT(((D256+G256)*O256/100)^2+(J256*(D256+G256)*0.08223)^2),0))</f>
        <v>24</v>
      </c>
      <c r="U256" s="32"/>
    </row>
    <row r="257" customFormat="false" ht="15" hidden="false" customHeight="false" outlineLevel="0" collapsed="false">
      <c r="A257" s="32" t="s">
        <v>444</v>
      </c>
      <c r="B257" s="32" t="s">
        <v>481</v>
      </c>
      <c r="C257" s="32" t="s">
        <v>491</v>
      </c>
      <c r="D257" s="66" t="n">
        <v>249</v>
      </c>
      <c r="E257" s="66" t="n">
        <v>276</v>
      </c>
      <c r="F257" s="75" t="n">
        <f aca="false">IF(E257="","",D257-E257)</f>
        <v>-27</v>
      </c>
      <c r="G257" s="66" t="n">
        <v>251</v>
      </c>
      <c r="H257" s="66" t="n">
        <v>276</v>
      </c>
      <c r="I257" s="75" t="n">
        <f aca="false">IF(H257="","",G257-H257)</f>
        <v>-25</v>
      </c>
      <c r="J257" s="47" t="n">
        <f aca="false">IF(OR(D257="",D257+G257=0),"",D257/(D257+G257))</f>
        <v>0.498</v>
      </c>
      <c r="K257" s="47" t="n">
        <f aca="false">IF(E257="","",E257/(E257+H257))</f>
        <v>0.5</v>
      </c>
      <c r="L257" s="76" t="n">
        <f aca="false">IF(OR(K257="",J257=""),"",(J257-K257)*100)</f>
        <v>-0.2</v>
      </c>
      <c r="M257" s="36" t="n">
        <v>3.35765895837102</v>
      </c>
      <c r="N257" s="36" t="n">
        <v>1.32381570360678</v>
      </c>
      <c r="O257" s="36" t="n">
        <f aca="false">SQRT(M257^2+N257^2)</f>
        <v>3.60920513379956</v>
      </c>
      <c r="P257" s="47" t="n">
        <f aca="false">IF(J257="","",MAX(0,J257-1.96*O257/100))</f>
        <v>0.427259579377529</v>
      </c>
      <c r="Q257" s="47" t="n">
        <f aca="false">IF(J257="","",MIN(1,J257+1.96*O257/100))</f>
        <v>0.568740420622471</v>
      </c>
      <c r="R257" s="32" t="str">
        <f aca="false">IF(L257="","",IF(ABS(L257)&lt;=O257,"Yes","No"))</f>
        <v>Yes</v>
      </c>
      <c r="S257" s="32" t="str">
        <f aca="false">IF(L257="","",IF(ABS(L257)&lt;=1.96*O257,"Yes","No"))</f>
        <v>Yes</v>
      </c>
      <c r="T257" s="66" t="n">
        <f aca="false">IF(D257="","",ROUND(SQRT(((D257+G257)*O257/100)^2+(J257*(D257+G257)*0.08223)^2),0))</f>
        <v>27</v>
      </c>
      <c r="U257" s="32"/>
    </row>
    <row r="258" customFormat="false" ht="15" hidden="false" customHeight="false" outlineLevel="0" collapsed="false">
      <c r="A258" s="32" t="s">
        <v>444</v>
      </c>
      <c r="B258" s="32" t="s">
        <v>481</v>
      </c>
      <c r="C258" s="32" t="s">
        <v>492</v>
      </c>
      <c r="D258" s="66" t="n">
        <v>301</v>
      </c>
      <c r="E258" s="66" t="n">
        <v>353</v>
      </c>
      <c r="F258" s="75" t="n">
        <f aca="false">IF(E258="","",D258-E258)</f>
        <v>-52</v>
      </c>
      <c r="G258" s="66" t="n">
        <v>252</v>
      </c>
      <c r="H258" s="66" t="n">
        <v>293</v>
      </c>
      <c r="I258" s="75" t="n">
        <f aca="false">IF(H258="","",G258-H258)</f>
        <v>-41</v>
      </c>
      <c r="J258" s="47" t="n">
        <f aca="false">IF(OR(D258="",D258+G258=0),"",D258/(D258+G258))</f>
        <v>0.544303797468354</v>
      </c>
      <c r="K258" s="47" t="n">
        <f aca="false">IF(E258="","",E258/(E258+H258))</f>
        <v>0.546439628482972</v>
      </c>
      <c r="L258" s="76" t="n">
        <f aca="false">IF(OR(K258="",J258=""),"",(J258-K258)*100)</f>
        <v>-0.213583101461767</v>
      </c>
      <c r="M258" s="36" t="n">
        <v>2.25365795852886</v>
      </c>
      <c r="N258" s="36" t="n">
        <v>1.32381570360678</v>
      </c>
      <c r="O258" s="36" t="n">
        <f aca="false">SQRT(M258^2+N258^2)</f>
        <v>2.61370660387818</v>
      </c>
      <c r="P258" s="47" t="n">
        <f aca="false">IF(J258="","",MAX(0,J258-1.96*O258/100))</f>
        <v>0.493075148032342</v>
      </c>
      <c r="Q258" s="47" t="n">
        <f aca="false">IF(J258="","",MIN(1,J258+1.96*O258/100))</f>
        <v>0.595532446904367</v>
      </c>
      <c r="R258" s="32" t="str">
        <f aca="false">IF(L258="","",IF(ABS(L258)&lt;=O258,"Yes","No"))</f>
        <v>Yes</v>
      </c>
      <c r="S258" s="32" t="str">
        <f aca="false">IF(L258="","",IF(ABS(L258)&lt;=1.96*O258,"Yes","No"))</f>
        <v>Yes</v>
      </c>
      <c r="T258" s="66" t="n">
        <f aca="false">IF(D258="","",ROUND(SQRT(((D258+G258)*O258/100)^2+(J258*(D258+G258)*0.06778)^2),0))</f>
        <v>25</v>
      </c>
      <c r="U258" s="32"/>
    </row>
    <row r="259" customFormat="false" ht="15" hidden="false" customHeight="false" outlineLevel="0" collapsed="false">
      <c r="A259" s="32" t="s">
        <v>444</v>
      </c>
      <c r="B259" s="32" t="s">
        <v>481</v>
      </c>
      <c r="C259" s="32" t="s">
        <v>493</v>
      </c>
      <c r="D259" s="66" t="n">
        <v>369</v>
      </c>
      <c r="E259" s="66" t="n">
        <v>400</v>
      </c>
      <c r="F259" s="75" t="n">
        <f aca="false">IF(E259="","",D259-E259)</f>
        <v>-31</v>
      </c>
      <c r="G259" s="66" t="n">
        <v>277</v>
      </c>
      <c r="H259" s="66" t="n">
        <v>303</v>
      </c>
      <c r="I259" s="75" t="n">
        <f aca="false">IF(H259="","",G259-H259)</f>
        <v>-26</v>
      </c>
      <c r="J259" s="47" t="n">
        <f aca="false">IF(OR(D259="",D259+G259=0),"",D259/(D259+G259))</f>
        <v>0.571207430340557</v>
      </c>
      <c r="K259" s="47" t="n">
        <f aca="false">IF(E259="","",E259/(E259+H259))</f>
        <v>0.568990042674253</v>
      </c>
      <c r="L259" s="76" t="n">
        <f aca="false">IF(OR(K259="",J259=""),"",(J259-K259)*100)</f>
        <v>0.221738766630408</v>
      </c>
      <c r="M259" s="36" t="n">
        <v>2.25365795852886</v>
      </c>
      <c r="N259" s="36" t="n">
        <v>1.32381570360678</v>
      </c>
      <c r="O259" s="36" t="n">
        <f aca="false">SQRT(M259^2+N259^2)</f>
        <v>2.61370660387818</v>
      </c>
      <c r="P259" s="47" t="n">
        <f aca="false">IF(J259="","",MAX(0,J259-1.96*O259/100))</f>
        <v>0.519978780904545</v>
      </c>
      <c r="Q259" s="47" t="n">
        <f aca="false">IF(J259="","",MIN(1,J259+1.96*O259/100))</f>
        <v>0.62243607977657</v>
      </c>
      <c r="R259" s="32" t="str">
        <f aca="false">IF(L259="","",IF(ABS(L259)&lt;=O259,"Yes","No"))</f>
        <v>Yes</v>
      </c>
      <c r="S259" s="32" t="str">
        <f aca="false">IF(L259="","",IF(ABS(L259)&lt;=1.96*O259,"Yes","No"))</f>
        <v>Yes</v>
      </c>
      <c r="T259" s="66" t="n">
        <f aca="false">IF(D259="","",ROUND(SQRT(((D259+G259)*O259/100)^2+(J259*(D259+G259)*0.06778)^2),0))</f>
        <v>30</v>
      </c>
      <c r="U259" s="32"/>
    </row>
    <row r="260" customFormat="false" ht="15" hidden="false" customHeight="false" outlineLevel="0" collapsed="false">
      <c r="A260" s="32" t="s">
        <v>444</v>
      </c>
      <c r="B260" s="32" t="s">
        <v>481</v>
      </c>
      <c r="C260" s="32" t="s">
        <v>494</v>
      </c>
      <c r="D260" s="66" t="n">
        <v>313</v>
      </c>
      <c r="E260" s="66" t="n">
        <v>356</v>
      </c>
      <c r="F260" s="75" t="n">
        <f aca="false">IF(E260="","",D260-E260)</f>
        <v>-43</v>
      </c>
      <c r="G260" s="66" t="n">
        <v>313</v>
      </c>
      <c r="H260" s="66" t="n">
        <v>330</v>
      </c>
      <c r="I260" s="75" t="n">
        <f aca="false">IF(H260="","",G260-H260)</f>
        <v>-17</v>
      </c>
      <c r="J260" s="47" t="n">
        <f aca="false">IF(OR(D260="",D260+G260=0),"",D260/(D260+G260))</f>
        <v>0.5</v>
      </c>
      <c r="K260" s="47" t="n">
        <f aca="false">IF(E260="","",E260/(E260+H260))</f>
        <v>0.518950437317784</v>
      </c>
      <c r="L260" s="76" t="n">
        <f aca="false">IF(OR(K260="",J260=""),"",(J260-K260)*100)</f>
        <v>-1.89504373177842</v>
      </c>
      <c r="M260" s="36" t="n">
        <v>2.25365795852886</v>
      </c>
      <c r="N260" s="36" t="n">
        <v>1.32381570360678</v>
      </c>
      <c r="O260" s="36" t="n">
        <f aca="false">SQRT(M260^2+N260^2)</f>
        <v>2.61370660387818</v>
      </c>
      <c r="P260" s="47" t="n">
        <f aca="false">IF(J260="","",MAX(0,J260-1.96*O260/100))</f>
        <v>0.448771350563988</v>
      </c>
      <c r="Q260" s="47" t="n">
        <f aca="false">IF(J260="","",MIN(1,J260+1.96*O260/100))</f>
        <v>0.551228649436012</v>
      </c>
      <c r="R260" s="32" t="str">
        <f aca="false">IF(L260="","",IF(ABS(L260)&lt;=O260,"Yes","No"))</f>
        <v>Yes</v>
      </c>
      <c r="S260" s="32" t="str">
        <f aca="false">IF(L260="","",IF(ABS(L260)&lt;=1.96*O260,"Yes","No"))</f>
        <v>Yes</v>
      </c>
      <c r="T260" s="66" t="n">
        <f aca="false">IF(D260="","",ROUND(SQRT(((D260+G260)*O260/100)^2+(J260*(D260+G260)*0.06778)^2),0))</f>
        <v>27</v>
      </c>
      <c r="U260" s="32"/>
    </row>
    <row r="261" customFormat="false" ht="15" hidden="false" customHeight="false" outlineLevel="0" collapsed="false">
      <c r="A261" s="32" t="s">
        <v>444</v>
      </c>
      <c r="B261" s="32" t="s">
        <v>481</v>
      </c>
      <c r="C261" s="32" t="s">
        <v>495</v>
      </c>
      <c r="D261" s="66" t="n">
        <v>697</v>
      </c>
      <c r="E261" s="66" t="n">
        <v>719</v>
      </c>
      <c r="F261" s="75" t="n">
        <f aca="false">IF(E261="","",D261-E261)</f>
        <v>-22</v>
      </c>
      <c r="G261" s="66" t="n">
        <v>557</v>
      </c>
      <c r="H261" s="66" t="n">
        <v>538</v>
      </c>
      <c r="I261" s="75" t="n">
        <f aca="false">IF(H261="","",G261-H261)</f>
        <v>19</v>
      </c>
      <c r="J261" s="47" t="n">
        <f aca="false">IF(OR(D261="",D261+G261=0),"",D261/(D261+G261))</f>
        <v>0.555821371610845</v>
      </c>
      <c r="K261" s="47" t="n">
        <f aca="false">IF(E261="","",E261/(E261+H261))</f>
        <v>0.571996817820207</v>
      </c>
      <c r="L261" s="76" t="n">
        <f aca="false">IF(OR(K261="",J261=""),"",(J261-K261)*100)</f>
        <v>-1.61754462093615</v>
      </c>
      <c r="M261" s="36" t="n">
        <v>1.74372460562593</v>
      </c>
      <c r="N261" s="36" t="n">
        <v>1.32381570360678</v>
      </c>
      <c r="O261" s="36" t="n">
        <f aca="false">SQRT(M261^2+N261^2)</f>
        <v>2.18930662936493</v>
      </c>
      <c r="P261" s="47" t="n">
        <f aca="false">IF(J261="","",MAX(0,J261-1.96*O261/100))</f>
        <v>0.512910961675293</v>
      </c>
      <c r="Q261" s="47" t="n">
        <f aca="false">IF(J261="","",MIN(1,J261+1.96*O261/100))</f>
        <v>0.598731781546398</v>
      </c>
      <c r="R261" s="32" t="str">
        <f aca="false">IF(L261="","",IF(ABS(L261)&lt;=O261,"Yes","No"))</f>
        <v>Yes</v>
      </c>
      <c r="S261" s="32" t="str">
        <f aca="false">IF(L261="","",IF(ABS(L261)&lt;=1.96*O261,"Yes","No"))</f>
        <v>Yes</v>
      </c>
      <c r="T261" s="66" t="n">
        <f aca="false">IF(D261="","",ROUND(SQRT(((D261+G261)*O261/100)^2+(J261*(D261+G261)*0.05273)^2),0))</f>
        <v>46</v>
      </c>
      <c r="U261" s="32"/>
    </row>
    <row r="262" customFormat="false" ht="15" hidden="false" customHeight="false" outlineLevel="0" collapsed="false">
      <c r="A262" s="32" t="s">
        <v>444</v>
      </c>
      <c r="B262" s="32" t="s">
        <v>481</v>
      </c>
      <c r="C262" s="32" t="s">
        <v>496</v>
      </c>
      <c r="D262" s="66" t="n">
        <v>329</v>
      </c>
      <c r="E262" s="66" t="n">
        <v>391</v>
      </c>
      <c r="F262" s="75" t="n">
        <f aca="false">IF(E262="","",D262-E262)</f>
        <v>-62</v>
      </c>
      <c r="G262" s="66" t="n">
        <v>351</v>
      </c>
      <c r="H262" s="66" t="n">
        <v>384</v>
      </c>
      <c r="I262" s="75" t="n">
        <f aca="false">IF(H262="","",G262-H262)</f>
        <v>-33</v>
      </c>
      <c r="J262" s="47" t="n">
        <f aca="false">IF(OR(D262="",D262+G262=0),"",D262/(D262+G262))</f>
        <v>0.483823529411765</v>
      </c>
      <c r="K262" s="47" t="n">
        <f aca="false">IF(E262="","",E262/(E262+H262))</f>
        <v>0.504516129032258</v>
      </c>
      <c r="L262" s="76" t="n">
        <f aca="false">IF(OR(K262="",J262=""),"",(J262-K262)*100)</f>
        <v>-2.06925996204934</v>
      </c>
      <c r="M262" s="36" t="n">
        <v>2.25365795852886</v>
      </c>
      <c r="N262" s="36" t="n">
        <v>1.32381570360678</v>
      </c>
      <c r="O262" s="36" t="n">
        <f aca="false">SQRT(M262^2+N262^2)</f>
        <v>2.61370660387818</v>
      </c>
      <c r="P262" s="47" t="n">
        <f aca="false">IF(J262="","",MAX(0,J262-1.96*O262/100))</f>
        <v>0.432594879975752</v>
      </c>
      <c r="Q262" s="47" t="n">
        <f aca="false">IF(J262="","",MIN(1,J262+1.96*O262/100))</f>
        <v>0.535052178847777</v>
      </c>
      <c r="R262" s="32" t="str">
        <f aca="false">IF(L262="","",IF(ABS(L262)&lt;=O262,"Yes","No"))</f>
        <v>Yes</v>
      </c>
      <c r="S262" s="32" t="str">
        <f aca="false">IF(L262="","",IF(ABS(L262)&lt;=1.96*O262,"Yes","No"))</f>
        <v>Yes</v>
      </c>
      <c r="T262" s="66" t="n">
        <f aca="false">IF(D262="","",ROUND(SQRT(((D262+G262)*O262/100)^2+(J262*(D262+G262)*0.06778)^2),0))</f>
        <v>29</v>
      </c>
      <c r="U262" s="32"/>
    </row>
    <row r="263" customFormat="false" ht="15" hidden="false" customHeight="false" outlineLevel="0" collapsed="false">
      <c r="A263" s="32" t="s">
        <v>444</v>
      </c>
      <c r="B263" s="32" t="s">
        <v>481</v>
      </c>
      <c r="C263" s="32" t="s">
        <v>497</v>
      </c>
      <c r="D263" s="66" t="n">
        <v>361</v>
      </c>
      <c r="E263" s="66" t="n">
        <v>395</v>
      </c>
      <c r="F263" s="75" t="n">
        <f aca="false">IF(E263="","",D263-E263)</f>
        <v>-34</v>
      </c>
      <c r="G263" s="66" t="n">
        <v>356</v>
      </c>
      <c r="H263" s="66" t="n">
        <v>387</v>
      </c>
      <c r="I263" s="75" t="n">
        <f aca="false">IF(H263="","",G263-H263)</f>
        <v>-31</v>
      </c>
      <c r="J263" s="47" t="n">
        <f aca="false">IF(OR(D263="",D263+G263=0),"",D263/(D263+G263))</f>
        <v>0.503486750348675</v>
      </c>
      <c r="K263" s="47" t="n">
        <f aca="false">IF(E263="","",E263/(E263+H263))</f>
        <v>0.505115089514067</v>
      </c>
      <c r="L263" s="76" t="n">
        <f aca="false">IF(OR(K263="",J263=""),"",(J263-K263)*100)</f>
        <v>-0.16283391653914</v>
      </c>
      <c r="M263" s="36" t="n">
        <v>2.25365795852886</v>
      </c>
      <c r="N263" s="36" t="n">
        <v>1.32381570360678</v>
      </c>
      <c r="O263" s="36" t="n">
        <f aca="false">SQRT(M263^2+N263^2)</f>
        <v>2.61370660387818</v>
      </c>
      <c r="P263" s="47" t="n">
        <f aca="false">IF(J263="","",MAX(0,J263-1.96*O263/100))</f>
        <v>0.452258100912663</v>
      </c>
      <c r="Q263" s="47" t="n">
        <f aca="false">IF(J263="","",MIN(1,J263+1.96*O263/100))</f>
        <v>0.554715399784687</v>
      </c>
      <c r="R263" s="32" t="str">
        <f aca="false">IF(L263="","",IF(ABS(L263)&lt;=O263,"Yes","No"))</f>
        <v>Yes</v>
      </c>
      <c r="S263" s="32" t="str">
        <f aca="false">IF(L263="","",IF(ABS(L263)&lt;=1.96*O263,"Yes","No"))</f>
        <v>Yes</v>
      </c>
      <c r="T263" s="66" t="n">
        <f aca="false">IF(D263="","",ROUND(SQRT(((D263+G263)*O263/100)^2+(J263*(D263+G263)*0.06778)^2),0))</f>
        <v>31</v>
      </c>
      <c r="U263" s="32"/>
    </row>
    <row r="264" customFormat="false" ht="15" hidden="false" customHeight="false" outlineLevel="0" collapsed="false">
      <c r="A264" s="32" t="s">
        <v>444</v>
      </c>
      <c r="B264" s="32" t="s">
        <v>481</v>
      </c>
      <c r="C264" s="32" t="s">
        <v>498</v>
      </c>
      <c r="D264" s="66" t="n">
        <v>355</v>
      </c>
      <c r="E264" s="66" t="n">
        <v>407</v>
      </c>
      <c r="F264" s="75" t="n">
        <f aca="false">IF(E264="","",D264-E264)</f>
        <v>-52</v>
      </c>
      <c r="G264" s="66" t="n">
        <v>328</v>
      </c>
      <c r="H264" s="66" t="n">
        <v>347</v>
      </c>
      <c r="I264" s="75" t="n">
        <f aca="false">IF(H264="","",G264-H264)</f>
        <v>-19</v>
      </c>
      <c r="J264" s="47" t="n">
        <f aca="false">IF(OR(D264="",D264+G264=0),"",D264/(D264+G264))</f>
        <v>0.519765739385066</v>
      </c>
      <c r="K264" s="47" t="n">
        <f aca="false">IF(E264="","",E264/(E264+H264))</f>
        <v>0.539787798408488</v>
      </c>
      <c r="L264" s="76" t="n">
        <f aca="false">IF(OR(K264="",J264=""),"",(J264-K264)*100)</f>
        <v>-2.00220590234222</v>
      </c>
      <c r="M264" s="36" t="n">
        <v>2.25365795852886</v>
      </c>
      <c r="N264" s="36" t="n">
        <v>1.32381570360678</v>
      </c>
      <c r="O264" s="36" t="n">
        <f aca="false">SQRT(M264^2+N264^2)</f>
        <v>2.61370660387818</v>
      </c>
      <c r="P264" s="47" t="n">
        <f aca="false">IF(J264="","",MAX(0,J264-1.96*O264/100))</f>
        <v>0.468537089949054</v>
      </c>
      <c r="Q264" s="47" t="n">
        <f aca="false">IF(J264="","",MIN(1,J264+1.96*O264/100))</f>
        <v>0.570994388821078</v>
      </c>
      <c r="R264" s="32" t="str">
        <f aca="false">IF(L264="","",IF(ABS(L264)&lt;=O264,"Yes","No"))</f>
        <v>Yes</v>
      </c>
      <c r="S264" s="32" t="str">
        <f aca="false">IF(L264="","",IF(ABS(L264)&lt;=1.96*O264,"Yes","No"))</f>
        <v>Yes</v>
      </c>
      <c r="T264" s="66" t="n">
        <f aca="false">IF(D264="","",ROUND(SQRT(((D264+G264)*O264/100)^2+(J264*(D264+G264)*0.06778)^2),0))</f>
        <v>30</v>
      </c>
      <c r="U264" s="32"/>
    </row>
    <row r="265" customFormat="false" ht="15" hidden="false" customHeight="false" outlineLevel="0" collapsed="false">
      <c r="A265" s="32" t="s">
        <v>444</v>
      </c>
      <c r="B265" s="32" t="s">
        <v>499</v>
      </c>
      <c r="C265" s="32" t="s">
        <v>500</v>
      </c>
      <c r="D265" s="66" t="n">
        <v>610</v>
      </c>
      <c r="E265" s="66" t="n">
        <v>730</v>
      </c>
      <c r="F265" s="75" t="n">
        <f aca="false">IF(E265="","",D265-E265)</f>
        <v>-120</v>
      </c>
      <c r="G265" s="66" t="n">
        <v>1028</v>
      </c>
      <c r="H265" s="66" t="n">
        <v>1145</v>
      </c>
      <c r="I265" s="75" t="n">
        <f aca="false">IF(H265="","",G265-H265)</f>
        <v>-117</v>
      </c>
      <c r="J265" s="47" t="n">
        <f aca="false">IF(OR(D265="",D265+G265=0),"",D265/(D265+G265))</f>
        <v>0.372405372405372</v>
      </c>
      <c r="K265" s="47" t="n">
        <f aca="false">IF(E265="","",E265/(E265+H265))</f>
        <v>0.389333333333333</v>
      </c>
      <c r="L265" s="76" t="n">
        <f aca="false">IF(OR(K265="",J265=""),"",(J265-K265)*100)</f>
        <v>-1.69279609279609</v>
      </c>
      <c r="M265" s="36" t="n">
        <v>1.74372460562593</v>
      </c>
      <c r="N265" s="36" t="n">
        <v>1.32381570360678</v>
      </c>
      <c r="O265" s="36" t="n">
        <f aca="false">SQRT(M265^2+N265^2)</f>
        <v>2.18930662936493</v>
      </c>
      <c r="P265" s="47" t="n">
        <f aca="false">IF(J265="","",MAX(0,J265-1.96*O265/100))</f>
        <v>0.32949496246982</v>
      </c>
      <c r="Q265" s="47" t="n">
        <f aca="false">IF(J265="","",MIN(1,J265+1.96*O265/100))</f>
        <v>0.415315782340925</v>
      </c>
      <c r="R265" s="32" t="str">
        <f aca="false">IF(L265="","",IF(ABS(L265)&lt;=O265,"Yes","No"))</f>
        <v>Yes</v>
      </c>
      <c r="S265" s="32" t="str">
        <f aca="false">IF(L265="","",IF(ABS(L265)&lt;=1.96*O265,"Yes","No"))</f>
        <v>Yes</v>
      </c>
      <c r="T265" s="66" t="n">
        <f aca="false">IF(D265="","",ROUND(SQRT(((D265+G265)*O265/100)^2+(J265*(D265+G265)*0.05273)^2),0))</f>
        <v>48</v>
      </c>
      <c r="U265" s="32"/>
    </row>
    <row r="266" customFormat="false" ht="15" hidden="false" customHeight="false" outlineLevel="0" collapsed="false">
      <c r="A266" s="32" t="s">
        <v>444</v>
      </c>
      <c r="B266" s="32" t="s">
        <v>499</v>
      </c>
      <c r="C266" s="32" t="s">
        <v>501</v>
      </c>
      <c r="D266" s="66" t="n">
        <v>563</v>
      </c>
      <c r="E266" s="66" t="n">
        <v>692</v>
      </c>
      <c r="F266" s="75" t="n">
        <f aca="false">IF(E266="","",D266-E266)</f>
        <v>-129</v>
      </c>
      <c r="G266" s="66" t="n">
        <v>830</v>
      </c>
      <c r="H266" s="66" t="n">
        <v>909</v>
      </c>
      <c r="I266" s="75" t="n">
        <f aca="false">IF(H266="","",G266-H266)</f>
        <v>-79</v>
      </c>
      <c r="J266" s="47" t="n">
        <f aca="false">IF(OR(D266="",D266+G266=0),"",D266/(D266+G266))</f>
        <v>0.404163675520459</v>
      </c>
      <c r="K266" s="47" t="n">
        <f aca="false">IF(E266="","",E266/(E266+H266))</f>
        <v>0.432229856339788</v>
      </c>
      <c r="L266" s="76" t="n">
        <f aca="false">IF(OR(K266="",J266=""),"",(J266-K266)*100)</f>
        <v>-2.80661808193282</v>
      </c>
      <c r="M266" s="36" t="n">
        <v>1.74372460562593</v>
      </c>
      <c r="N266" s="36" t="n">
        <v>1.32381570360678</v>
      </c>
      <c r="O266" s="36" t="n">
        <f aca="false">SQRT(M266^2+N266^2)</f>
        <v>2.18930662936493</v>
      </c>
      <c r="P266" s="47" t="n">
        <f aca="false">IF(J266="","",MAX(0,J266-1.96*O266/100))</f>
        <v>0.361253265584907</v>
      </c>
      <c r="Q266" s="47" t="n">
        <f aca="false">IF(J266="","",MIN(1,J266+1.96*O266/100))</f>
        <v>0.447074085456012</v>
      </c>
      <c r="R266" s="32" t="str">
        <f aca="false">IF(L266="","",IF(ABS(L266)&lt;=O266,"Yes","No"))</f>
        <v>No</v>
      </c>
      <c r="S266" s="32" t="str">
        <f aca="false">IF(L266="","",IF(ABS(L266)&lt;=1.96*O266,"Yes","No"))</f>
        <v>Yes</v>
      </c>
      <c r="T266" s="66" t="n">
        <f aca="false">IF(D266="","",ROUND(SQRT(((D266+G266)*O266/100)^2+(J266*(D266+G266)*0.05273)^2),0))</f>
        <v>43</v>
      </c>
      <c r="U266" s="32"/>
    </row>
    <row r="267" customFormat="false" ht="15" hidden="false" customHeight="false" outlineLevel="0" collapsed="false">
      <c r="A267" s="32" t="s">
        <v>444</v>
      </c>
      <c r="B267" s="32" t="s">
        <v>499</v>
      </c>
      <c r="C267" s="32" t="s">
        <v>502</v>
      </c>
      <c r="D267" s="66" t="n">
        <v>274</v>
      </c>
      <c r="E267" s="66" t="n">
        <v>315</v>
      </c>
      <c r="F267" s="75" t="n">
        <f aca="false">IF(E267="","",D267-E267)</f>
        <v>-41</v>
      </c>
      <c r="G267" s="66" t="n">
        <v>537</v>
      </c>
      <c r="H267" s="66" t="n">
        <v>608</v>
      </c>
      <c r="I267" s="75" t="n">
        <f aca="false">IF(H267="","",G267-H267)</f>
        <v>-71</v>
      </c>
      <c r="J267" s="47" t="n">
        <f aca="false">IF(OR(D267="",D267+G267=0),"",D267/(D267+G267))</f>
        <v>0.337854500616523</v>
      </c>
      <c r="K267" s="47" t="n">
        <f aca="false">IF(E267="","",E267/(E267+H267))</f>
        <v>0.341278439869989</v>
      </c>
      <c r="L267" s="76" t="n">
        <f aca="false">IF(OR(K267="",J267=""),"",(J267-K267)*100)</f>
        <v>-0.342393925346635</v>
      </c>
      <c r="M267" s="36" t="n">
        <v>2.25365795852886</v>
      </c>
      <c r="N267" s="36" t="n">
        <v>1.32381570360678</v>
      </c>
      <c r="O267" s="36" t="n">
        <f aca="false">SQRT(M267^2+N267^2)</f>
        <v>2.61370660387818</v>
      </c>
      <c r="P267" s="47" t="n">
        <f aca="false">IF(J267="","",MAX(0,J267-1.96*O267/100))</f>
        <v>0.286625851180511</v>
      </c>
      <c r="Q267" s="47" t="n">
        <f aca="false">IF(J267="","",MIN(1,J267+1.96*O267/100))</f>
        <v>0.389083150052535</v>
      </c>
      <c r="R267" s="32" t="str">
        <f aca="false">IF(L267="","",IF(ABS(L267)&lt;=O267,"Yes","No"))</f>
        <v>Yes</v>
      </c>
      <c r="S267" s="32" t="str">
        <f aca="false">IF(L267="","",IF(ABS(L267)&lt;=1.96*O267,"Yes","No"))</f>
        <v>Yes</v>
      </c>
      <c r="T267" s="66" t="n">
        <f aca="false">IF(D267="","",ROUND(SQRT(((D267+G267)*O267/100)^2+(J267*(D267+G267)*0.06778)^2),0))</f>
        <v>28</v>
      </c>
      <c r="U267" s="32"/>
    </row>
    <row r="268" customFormat="false" ht="15" hidden="false" customHeight="false" outlineLevel="0" collapsed="false">
      <c r="A268" s="32" t="s">
        <v>444</v>
      </c>
      <c r="B268" s="32" t="s">
        <v>503</v>
      </c>
      <c r="C268" s="32" t="s">
        <v>503</v>
      </c>
      <c r="D268" s="66" t="n">
        <v>26</v>
      </c>
      <c r="E268" s="66" t="n">
        <v>31</v>
      </c>
      <c r="F268" s="75" t="n">
        <f aca="false">IF(E268="","",D268-E268)</f>
        <v>-5</v>
      </c>
      <c r="G268" s="66" t="n">
        <v>43</v>
      </c>
      <c r="H268" s="66" t="n">
        <v>55</v>
      </c>
      <c r="I268" s="75" t="n">
        <f aca="false">IF(H268="","",G268-H268)</f>
        <v>-12</v>
      </c>
      <c r="J268" s="47" t="n">
        <f aca="false">IF(OR(D268="",D268+G268=0),"",D268/(D268+G268))</f>
        <v>0.376811594202899</v>
      </c>
      <c r="K268" s="47" t="n">
        <f aca="false">IF(E268="","",E268/(E268+H268))</f>
        <v>0.36046511627907</v>
      </c>
      <c r="L268" s="76" t="n">
        <f aca="false">IF(OR(K268="",J268=""),"",(J268-K268)*100)</f>
        <v>1.63464779238288</v>
      </c>
      <c r="M268" s="36" t="n">
        <v>3.35765895837102</v>
      </c>
      <c r="N268" s="36" t="n">
        <v>1.32381570360678</v>
      </c>
      <c r="O268" s="36" t="n">
        <f aca="false">SQRT(M268^2+N268^2)</f>
        <v>3.60920513379956</v>
      </c>
      <c r="P268" s="47" t="n">
        <f aca="false">IF(J268="","",MAX(0,J268-1.96*O268/100))</f>
        <v>0.306071173580427</v>
      </c>
      <c r="Q268" s="47" t="n">
        <f aca="false">IF(J268="","",MIN(1,J268+1.96*O268/100))</f>
        <v>0.44755201482537</v>
      </c>
      <c r="R268" s="32" t="str">
        <f aca="false">IF(L268="","",IF(ABS(L268)&lt;=O268,"Yes","No"))</f>
        <v>Yes</v>
      </c>
      <c r="S268" s="32" t="str">
        <f aca="false">IF(L268="","",IF(ABS(L268)&lt;=1.96*O268,"Yes","No"))</f>
        <v>Yes</v>
      </c>
      <c r="T268" s="66" t="n">
        <f aca="false">IF(D268="","",ROUND(SQRT(((D268+G268)*O268/100)^2+(J268*(D268+G268)*0.08223)^2),0))</f>
        <v>3</v>
      </c>
      <c r="U268" s="32"/>
    </row>
    <row r="269" customFormat="false" ht="15" hidden="false" customHeight="false" outlineLevel="0" collapsed="false">
      <c r="A269" s="32" t="s">
        <v>444</v>
      </c>
      <c r="B269" s="32" t="s">
        <v>504</v>
      </c>
      <c r="C269" s="32" t="s">
        <v>505</v>
      </c>
      <c r="D269" s="66" t="n">
        <v>449</v>
      </c>
      <c r="E269" s="66" t="n">
        <v>551</v>
      </c>
      <c r="F269" s="75" t="n">
        <f aca="false">IF(E269="","",D269-E269)</f>
        <v>-102</v>
      </c>
      <c r="G269" s="66" t="n">
        <v>646</v>
      </c>
      <c r="H269" s="66" t="n">
        <v>740</v>
      </c>
      <c r="I269" s="75" t="n">
        <f aca="false">IF(H269="","",G269-H269)</f>
        <v>-94</v>
      </c>
      <c r="J269" s="47" t="n">
        <f aca="false">IF(OR(D269="",D269+G269=0),"",D269/(D269+G269))</f>
        <v>0.410045662100457</v>
      </c>
      <c r="K269" s="47" t="n">
        <f aca="false">IF(E269="","",E269/(E269+H269))</f>
        <v>0.426800929512006</v>
      </c>
      <c r="L269" s="76" t="n">
        <f aca="false">IF(OR(K269="",J269=""),"",(J269-K269)*100)</f>
        <v>-1.67552674115496</v>
      </c>
      <c r="M269" s="36" t="n">
        <v>1.74372460562593</v>
      </c>
      <c r="N269" s="36" t="n">
        <v>1.32381570360678</v>
      </c>
      <c r="O269" s="36" t="n">
        <f aca="false">SQRT(M269^2+N269^2)</f>
        <v>2.18930662936493</v>
      </c>
      <c r="P269" s="47" t="n">
        <f aca="false">IF(J269="","",MAX(0,J269-1.96*O269/100))</f>
        <v>0.367135252164904</v>
      </c>
      <c r="Q269" s="47" t="n">
        <f aca="false">IF(J269="","",MIN(1,J269+1.96*O269/100))</f>
        <v>0.452956072036009</v>
      </c>
      <c r="R269" s="32" t="str">
        <f aca="false">IF(L269="","",IF(ABS(L269)&lt;=O269,"Yes","No"))</f>
        <v>Yes</v>
      </c>
      <c r="S269" s="32" t="str">
        <f aca="false">IF(L269="","",IF(ABS(L269)&lt;=1.96*O269,"Yes","No"))</f>
        <v>Yes</v>
      </c>
      <c r="T269" s="66" t="n">
        <f aca="false">IF(D269="","",ROUND(SQRT(((D269+G269)*O269/100)^2+(J269*(D269+G269)*0.05273)^2),0))</f>
        <v>34</v>
      </c>
      <c r="U269" s="32"/>
    </row>
    <row r="270" customFormat="false" ht="15" hidden="false" customHeight="false" outlineLevel="0" collapsed="false">
      <c r="A270" s="32" t="s">
        <v>444</v>
      </c>
      <c r="B270" s="32" t="s">
        <v>504</v>
      </c>
      <c r="C270" s="32" t="s">
        <v>506</v>
      </c>
      <c r="D270" s="66" t="n">
        <v>505</v>
      </c>
      <c r="E270" s="66" t="n">
        <v>558</v>
      </c>
      <c r="F270" s="75" t="n">
        <f aca="false">IF(E270="","",D270-E270)</f>
        <v>-53</v>
      </c>
      <c r="G270" s="66" t="n">
        <v>657</v>
      </c>
      <c r="H270" s="66" t="n">
        <v>668</v>
      </c>
      <c r="I270" s="75" t="n">
        <f aca="false">IF(H270="","",G270-H270)</f>
        <v>-11</v>
      </c>
      <c r="J270" s="47" t="n">
        <f aca="false">IF(OR(D270="",D270+G270=0),"",D270/(D270+G270))</f>
        <v>0.434595524956971</v>
      </c>
      <c r="K270" s="47" t="n">
        <f aca="false">IF(E270="","",E270/(E270+H270))</f>
        <v>0.455138662316476</v>
      </c>
      <c r="L270" s="76" t="n">
        <f aca="false">IF(OR(K270="",J270=""),"",(J270-K270)*100)</f>
        <v>-2.05431373595056</v>
      </c>
      <c r="M270" s="36" t="n">
        <v>1.74372460562593</v>
      </c>
      <c r="N270" s="36" t="n">
        <v>1.32381570360678</v>
      </c>
      <c r="O270" s="36" t="n">
        <f aca="false">SQRT(M270^2+N270^2)</f>
        <v>2.18930662936493</v>
      </c>
      <c r="P270" s="47" t="n">
        <f aca="false">IF(J270="","",MAX(0,J270-1.96*O270/100))</f>
        <v>0.391685115021418</v>
      </c>
      <c r="Q270" s="47" t="n">
        <f aca="false">IF(J270="","",MIN(1,J270+1.96*O270/100))</f>
        <v>0.477505934892523</v>
      </c>
      <c r="R270" s="32" t="str">
        <f aca="false">IF(L270="","",IF(ABS(L270)&lt;=O270,"Yes","No"))</f>
        <v>Yes</v>
      </c>
      <c r="S270" s="32" t="str">
        <f aca="false">IF(L270="","",IF(ABS(L270)&lt;=1.96*O270,"Yes","No"))</f>
        <v>Yes</v>
      </c>
      <c r="T270" s="66" t="n">
        <f aca="false">IF(D270="","",ROUND(SQRT(((D270+G270)*O270/100)^2+(J270*(D270+G270)*0.05273)^2),0))</f>
        <v>37</v>
      </c>
      <c r="U270" s="32"/>
    </row>
    <row r="271" customFormat="false" ht="15" hidden="false" customHeight="false" outlineLevel="0" collapsed="false">
      <c r="A271" s="32" t="s">
        <v>444</v>
      </c>
      <c r="B271" s="32" t="s">
        <v>507</v>
      </c>
      <c r="C271" s="32" t="s">
        <v>507</v>
      </c>
      <c r="D271" s="66" t="n">
        <v>126</v>
      </c>
      <c r="E271" s="66" t="n">
        <v>137</v>
      </c>
      <c r="F271" s="75" t="n">
        <f aca="false">IF(E271="","",D271-E271)</f>
        <v>-11</v>
      </c>
      <c r="G271" s="66" t="n">
        <v>222</v>
      </c>
      <c r="H271" s="66" t="n">
        <v>214</v>
      </c>
      <c r="I271" s="75" t="n">
        <f aca="false">IF(H271="","",G271-H271)</f>
        <v>8</v>
      </c>
      <c r="J271" s="47" t="n">
        <f aca="false">IF(OR(D271="",D271+G271=0),"",D271/(D271+G271))</f>
        <v>0.362068965517241</v>
      </c>
      <c r="K271" s="47" t="n">
        <f aca="false">IF(E271="","",E271/(E271+H271))</f>
        <v>0.39031339031339</v>
      </c>
      <c r="L271" s="76" t="n">
        <f aca="false">IF(OR(K271="",J271=""),"",(J271-K271)*100)</f>
        <v>-2.82444247961489</v>
      </c>
      <c r="M271" s="36" t="n">
        <v>3.35765895837102</v>
      </c>
      <c r="N271" s="36" t="n">
        <v>1.32381570360678</v>
      </c>
      <c r="O271" s="36" t="n">
        <f aca="false">SQRT(M271^2+N271^2)</f>
        <v>3.60920513379956</v>
      </c>
      <c r="P271" s="47" t="n">
        <f aca="false">IF(J271="","",MAX(0,J271-1.96*O271/100))</f>
        <v>0.29132854489477</v>
      </c>
      <c r="Q271" s="47" t="n">
        <f aca="false">IF(J271="","",MIN(1,J271+1.96*O271/100))</f>
        <v>0.432809386139713</v>
      </c>
      <c r="R271" s="32" t="str">
        <f aca="false">IF(L271="","",IF(ABS(L271)&lt;=O271,"Yes","No"))</f>
        <v>Yes</v>
      </c>
      <c r="S271" s="32" t="str">
        <f aca="false">IF(L271="","",IF(ABS(L271)&lt;=1.96*O271,"Yes","No"))</f>
        <v>Yes</v>
      </c>
      <c r="T271" s="66" t="n">
        <f aca="false">IF(D271="","",ROUND(SQRT(((D271+G271)*O271/100)^2+(J271*(D271+G271)*0.08223)^2),0))</f>
        <v>16</v>
      </c>
      <c r="U271" s="32"/>
    </row>
    <row r="272" customFormat="false" ht="15" hidden="false" customHeight="false" outlineLevel="0" collapsed="false">
      <c r="A272" s="32" t="s">
        <v>444</v>
      </c>
      <c r="B272" s="32" t="s">
        <v>508</v>
      </c>
      <c r="C272" s="32" t="s">
        <v>509</v>
      </c>
      <c r="D272" s="66" t="n">
        <v>221</v>
      </c>
      <c r="E272" s="66"/>
      <c r="F272" s="75" t="str">
        <f aca="false">IF(E272="","",D272-E272)</f>
        <v/>
      </c>
      <c r="G272" s="66" t="n">
        <v>83</v>
      </c>
      <c r="H272" s="66"/>
      <c r="I272" s="75" t="str">
        <f aca="false">IF(H272="","",G272-H272)</f>
        <v/>
      </c>
      <c r="J272" s="47" t="n">
        <f aca="false">IF(OR(D272="",D272+G272=0),"",D272/(D272+G272))</f>
        <v>0.726973684210526</v>
      </c>
      <c r="K272" s="47" t="str">
        <f aca="false">IF(E272="","",E272/(E272+H272))</f>
        <v/>
      </c>
      <c r="L272" s="76" t="str">
        <f aca="false">IF(OR(K272="",J272=""),"",(J272-K272)*100)</f>
        <v/>
      </c>
      <c r="M272" s="36" t="n">
        <v>3.35765895837102</v>
      </c>
      <c r="N272" s="36" t="n">
        <v>1.32381570360678</v>
      </c>
      <c r="O272" s="36" t="n">
        <f aca="false">SQRT(M272^2+N272^2)</f>
        <v>3.60920513379956</v>
      </c>
      <c r="P272" s="47" t="n">
        <f aca="false">IF(J272="","",MAX(0,J272-1.96*O272/100))</f>
        <v>0.656233263588055</v>
      </c>
      <c r="Q272" s="47" t="n">
        <f aca="false">IF(J272="","",MIN(1,J272+1.96*O272/100))</f>
        <v>0.797714104832998</v>
      </c>
      <c r="R272" s="32" t="str">
        <f aca="false">IF(L272="","",IF(ABS(L272)&lt;=O272,"Yes","No"))</f>
        <v/>
      </c>
      <c r="S272" s="32" t="str">
        <f aca="false">IF(L272="","",IF(ABS(L272)&lt;=1.96*O272,"Yes","No"))</f>
        <v/>
      </c>
      <c r="T272" s="66" t="n">
        <f aca="false">IF(D272="","",ROUND(SQRT(((D272+G272)*O272/100)^2+(J272*(D272+G272)*0.08223)^2),0))</f>
        <v>21</v>
      </c>
      <c r="U272" s="32" t="s">
        <v>801</v>
      </c>
    </row>
    <row r="273" customFormat="false" ht="15" hidden="false" customHeight="false" outlineLevel="0" collapsed="false">
      <c r="A273" s="32" t="s">
        <v>444</v>
      </c>
      <c r="B273" s="32" t="s">
        <v>508</v>
      </c>
      <c r="C273" s="32" t="s">
        <v>510</v>
      </c>
      <c r="D273" s="66" t="n">
        <v>345</v>
      </c>
      <c r="E273" s="66" t="n">
        <v>329</v>
      </c>
      <c r="F273" s="75" t="n">
        <f aca="false">IF(E273="","",D273-E273)</f>
        <v>16</v>
      </c>
      <c r="G273" s="66" t="n">
        <v>127</v>
      </c>
      <c r="H273" s="66" t="n">
        <v>127</v>
      </c>
      <c r="I273" s="75" t="n">
        <f aca="false">IF(H273="","",G273-H273)</f>
        <v>0</v>
      </c>
      <c r="J273" s="47" t="n">
        <f aca="false">IF(OR(D273="",D273+G273=0),"",D273/(D273+G273))</f>
        <v>0.730932203389831</v>
      </c>
      <c r="K273" s="47" t="n">
        <f aca="false">IF(E273="","",E273/(E273+H273))</f>
        <v>0.721491228070175</v>
      </c>
      <c r="L273" s="76" t="n">
        <f aca="false">IF(OR(K273="",J273=""),"",(J273-K273)*100)</f>
        <v>0.944097531965515</v>
      </c>
      <c r="M273" s="36" t="n">
        <v>3.35765895837102</v>
      </c>
      <c r="N273" s="36" t="n">
        <v>1.32381570360678</v>
      </c>
      <c r="O273" s="36" t="n">
        <f aca="false">SQRT(M273^2+N273^2)</f>
        <v>3.60920513379956</v>
      </c>
      <c r="P273" s="47" t="n">
        <f aca="false">IF(J273="","",MAX(0,J273-1.96*O273/100))</f>
        <v>0.660191782767359</v>
      </c>
      <c r="Q273" s="47" t="n">
        <f aca="false">IF(J273="","",MIN(1,J273+1.96*O273/100))</f>
        <v>0.801672624012302</v>
      </c>
      <c r="R273" s="32" t="str">
        <f aca="false">IF(L273="","",IF(ABS(L273)&lt;=O273,"Yes","No"))</f>
        <v>Yes</v>
      </c>
      <c r="S273" s="32" t="str">
        <f aca="false">IF(L273="","",IF(ABS(L273)&lt;=1.96*O273,"Yes","No"))</f>
        <v>Yes</v>
      </c>
      <c r="T273" s="66" t="n">
        <f aca="false">IF(D273="","",ROUND(SQRT(((D273+G273)*O273/100)^2+(J273*(D273+G273)*0.08223)^2),0))</f>
        <v>33</v>
      </c>
      <c r="U273" s="32"/>
    </row>
    <row r="274" customFormat="false" ht="15" hidden="false" customHeight="false" outlineLevel="0" collapsed="false">
      <c r="A274" s="32" t="s">
        <v>444</v>
      </c>
      <c r="B274" s="32" t="s">
        <v>508</v>
      </c>
      <c r="C274" s="32" t="s">
        <v>511</v>
      </c>
      <c r="D274" s="66" t="n">
        <v>361</v>
      </c>
      <c r="E274" s="66" t="n">
        <v>372</v>
      </c>
      <c r="F274" s="75" t="n">
        <f aca="false">IF(E274="","",D274-E274)</f>
        <v>-11</v>
      </c>
      <c r="G274" s="66" t="n">
        <v>106</v>
      </c>
      <c r="H274" s="66" t="n">
        <v>118</v>
      </c>
      <c r="I274" s="75" t="n">
        <f aca="false">IF(H274="","",G274-H274)</f>
        <v>-12</v>
      </c>
      <c r="J274" s="47" t="n">
        <f aca="false">IF(OR(D274="",D274+G274=0),"",D274/(D274+G274))</f>
        <v>0.773019271948608</v>
      </c>
      <c r="K274" s="47" t="n">
        <f aca="false">IF(E274="","",E274/(E274+H274))</f>
        <v>0.759183673469388</v>
      </c>
      <c r="L274" s="76" t="n">
        <f aca="false">IF(OR(K274="",J274=""),"",(J274-K274)*100)</f>
        <v>1.38355984792203</v>
      </c>
      <c r="M274" s="36" t="n">
        <v>3.35765895837102</v>
      </c>
      <c r="N274" s="36" t="n">
        <v>1.32381570360678</v>
      </c>
      <c r="O274" s="36" t="n">
        <f aca="false">SQRT(M274^2+N274^2)</f>
        <v>3.60920513379956</v>
      </c>
      <c r="P274" s="47" t="n">
        <f aca="false">IF(J274="","",MAX(0,J274-1.96*O274/100))</f>
        <v>0.702278851326137</v>
      </c>
      <c r="Q274" s="47" t="n">
        <f aca="false">IF(J274="","",MIN(1,J274+1.96*O274/100))</f>
        <v>0.84375969257108</v>
      </c>
      <c r="R274" s="32" t="str">
        <f aca="false">IF(L274="","",IF(ABS(L274)&lt;=O274,"Yes","No"))</f>
        <v>Yes</v>
      </c>
      <c r="S274" s="32" t="str">
        <f aca="false">IF(L274="","",IF(ABS(L274)&lt;=1.96*O274,"Yes","No"))</f>
        <v>Yes</v>
      </c>
      <c r="T274" s="66" t="n">
        <f aca="false">IF(D274="","",ROUND(SQRT(((D274+G274)*O274/100)^2+(J274*(D274+G274)*0.08223)^2),0))</f>
        <v>34</v>
      </c>
      <c r="U274" s="32"/>
    </row>
    <row r="275" customFormat="false" ht="15" hidden="false" customHeight="false" outlineLevel="0" collapsed="false">
      <c r="A275" s="32" t="s">
        <v>444</v>
      </c>
      <c r="B275" s="32" t="s">
        <v>508</v>
      </c>
      <c r="C275" s="32" t="s">
        <v>512</v>
      </c>
      <c r="D275" s="66" t="n">
        <v>606</v>
      </c>
      <c r="E275" s="66" t="n">
        <v>665</v>
      </c>
      <c r="F275" s="75" t="n">
        <f aca="false">IF(E275="","",D275-E275)</f>
        <v>-59</v>
      </c>
      <c r="G275" s="66" t="n">
        <v>213</v>
      </c>
      <c r="H275" s="66" t="n">
        <v>201</v>
      </c>
      <c r="I275" s="75" t="n">
        <f aca="false">IF(H275="","",G275-H275)</f>
        <v>12</v>
      </c>
      <c r="J275" s="47" t="n">
        <f aca="false">IF(OR(D275="",D275+G275=0),"",D275/(D275+G275))</f>
        <v>0.73992673992674</v>
      </c>
      <c r="K275" s="47" t="n">
        <f aca="false">IF(E275="","",E275/(E275+H275))</f>
        <v>0.767898383371825</v>
      </c>
      <c r="L275" s="76" t="n">
        <f aca="false">IF(OR(K275="",J275=""),"",(J275-K275)*100)</f>
        <v>-2.79716434450845</v>
      </c>
      <c r="M275" s="36" t="n">
        <v>2.25365795852886</v>
      </c>
      <c r="N275" s="36" t="n">
        <v>1.32381570360678</v>
      </c>
      <c r="O275" s="36" t="n">
        <f aca="false">SQRT(M275^2+N275^2)</f>
        <v>2.61370660387818</v>
      </c>
      <c r="P275" s="47" t="n">
        <f aca="false">IF(J275="","",MAX(0,J275-1.96*O275/100))</f>
        <v>0.688698090490728</v>
      </c>
      <c r="Q275" s="47" t="n">
        <f aca="false">IF(J275="","",MIN(1,J275+1.96*O275/100))</f>
        <v>0.791155389362752</v>
      </c>
      <c r="R275" s="32" t="str">
        <f aca="false">IF(L275="","",IF(ABS(L275)&lt;=O275,"Yes","No"))</f>
        <v>No</v>
      </c>
      <c r="S275" s="32" t="str">
        <f aca="false">IF(L275="","",IF(ABS(L275)&lt;=1.96*O275,"Yes","No"))</f>
        <v>Yes</v>
      </c>
      <c r="T275" s="66" t="n">
        <f aca="false">IF(D275="","",ROUND(SQRT(((D275+G275)*O275/100)^2+(J275*(D275+G275)*0.06778)^2),0))</f>
        <v>46</v>
      </c>
      <c r="U275" s="32"/>
    </row>
    <row r="276" customFormat="false" ht="15" hidden="false" customHeight="false" outlineLevel="0" collapsed="false">
      <c r="A276" s="32" t="s">
        <v>444</v>
      </c>
      <c r="B276" s="32" t="s">
        <v>508</v>
      </c>
      <c r="C276" s="32" t="s">
        <v>513</v>
      </c>
      <c r="D276" s="66" t="n">
        <v>185</v>
      </c>
      <c r="E276" s="66" t="n">
        <v>460</v>
      </c>
      <c r="F276" s="75" t="n">
        <f aca="false">IF(E276="","",D276-E276)</f>
        <v>-275</v>
      </c>
      <c r="G276" s="66" t="n">
        <v>52</v>
      </c>
      <c r="H276" s="66" t="n">
        <v>76</v>
      </c>
      <c r="I276" s="75" t="n">
        <f aca="false">IF(H276="","",G276-H276)</f>
        <v>-24</v>
      </c>
      <c r="J276" s="47" t="n">
        <f aca="false">IF(OR(D276="",D276+G276=0),"",D276/(D276+G276))</f>
        <v>0.780590717299578</v>
      </c>
      <c r="K276" s="47" t="n">
        <f aca="false">IF(E276="","",E276/(E276+H276))</f>
        <v>0.858208955223881</v>
      </c>
      <c r="L276" s="76" t="n">
        <f aca="false">IF(OR(K276="",J276=""),"",(J276-K276)*100)</f>
        <v>-7.76182379243026</v>
      </c>
      <c r="M276" s="36" t="n">
        <v>3.35765895837102</v>
      </c>
      <c r="N276" s="36" t="n">
        <v>1.32381570360678</v>
      </c>
      <c r="O276" s="36" t="n">
        <f aca="false">SQRT(M276^2+N276^2)</f>
        <v>3.60920513379956</v>
      </c>
      <c r="P276" s="47" t="n">
        <f aca="false">IF(J276="","",MAX(0,J276-1.96*O276/100))</f>
        <v>0.709850296677107</v>
      </c>
      <c r="Q276" s="47" t="n">
        <f aca="false">IF(J276="","",MIN(1,J276+1.96*O276/100))</f>
        <v>0.851331137922049</v>
      </c>
      <c r="R276" s="32" t="str">
        <f aca="false">IF(L276="","",IF(ABS(L276)&lt;=O276,"Yes","No"))</f>
        <v>No</v>
      </c>
      <c r="S276" s="32" t="str">
        <f aca="false">IF(L276="","",IF(ABS(L276)&lt;=1.96*O276,"Yes","No"))</f>
        <v>No</v>
      </c>
      <c r="T276" s="66" t="n">
        <f aca="false">IF(D276="","",ROUND(SQRT(((D276+G276)*O276/100)^2+(J276*(D276+G276)*0.08223)^2),0))</f>
        <v>17</v>
      </c>
      <c r="U276" s="32"/>
    </row>
    <row r="277" customFormat="false" ht="15" hidden="false" customHeight="false" outlineLevel="0" collapsed="false">
      <c r="A277" s="32" t="s">
        <v>444</v>
      </c>
      <c r="B277" s="32" t="s">
        <v>508</v>
      </c>
      <c r="C277" s="32" t="s">
        <v>514</v>
      </c>
      <c r="D277" s="66" t="n">
        <v>482</v>
      </c>
      <c r="E277" s="66" t="n">
        <v>507</v>
      </c>
      <c r="F277" s="75" t="n">
        <f aca="false">IF(E277="","",D277-E277)</f>
        <v>-25</v>
      </c>
      <c r="G277" s="66" t="n">
        <v>178</v>
      </c>
      <c r="H277" s="66" t="n">
        <v>172</v>
      </c>
      <c r="I277" s="75" t="n">
        <f aca="false">IF(H277="","",G277-H277)</f>
        <v>6</v>
      </c>
      <c r="J277" s="47" t="n">
        <f aca="false">IF(OR(D277="",D277+G277=0),"",D277/(D277+G277))</f>
        <v>0.73030303030303</v>
      </c>
      <c r="K277" s="47" t="n">
        <f aca="false">IF(E277="","",E277/(E277+H277))</f>
        <v>0.746686303387334</v>
      </c>
      <c r="L277" s="76" t="n">
        <f aca="false">IF(OR(K277="",J277=""),"",(J277-K277)*100)</f>
        <v>-1.6383273084304</v>
      </c>
      <c r="M277" s="36" t="n">
        <v>2.25365795852886</v>
      </c>
      <c r="N277" s="36" t="n">
        <v>1.32381570360678</v>
      </c>
      <c r="O277" s="36" t="n">
        <f aca="false">SQRT(M277^2+N277^2)</f>
        <v>2.61370660387818</v>
      </c>
      <c r="P277" s="47" t="n">
        <f aca="false">IF(J277="","",MAX(0,J277-1.96*O277/100))</f>
        <v>0.679074380867018</v>
      </c>
      <c r="Q277" s="47" t="n">
        <f aca="false">IF(J277="","",MIN(1,J277+1.96*O277/100))</f>
        <v>0.781531679739043</v>
      </c>
      <c r="R277" s="32" t="str">
        <f aca="false">IF(L277="","",IF(ABS(L277)&lt;=O277,"Yes","No"))</f>
        <v>Yes</v>
      </c>
      <c r="S277" s="32" t="str">
        <f aca="false">IF(L277="","",IF(ABS(L277)&lt;=1.96*O277,"Yes","No"))</f>
        <v>Yes</v>
      </c>
      <c r="T277" s="66" t="n">
        <f aca="false">IF(D277="","",ROUND(SQRT(((D277+G277)*O277/100)^2+(J277*(D277+G277)*0.06778)^2),0))</f>
        <v>37</v>
      </c>
      <c r="U277" s="32"/>
    </row>
    <row r="278" customFormat="false" ht="15" hidden="false" customHeight="false" outlineLevel="0" collapsed="false">
      <c r="A278" s="32" t="s">
        <v>444</v>
      </c>
      <c r="B278" s="32" t="s">
        <v>508</v>
      </c>
      <c r="C278" s="32" t="s">
        <v>515</v>
      </c>
      <c r="D278" s="66" t="n">
        <v>338</v>
      </c>
      <c r="E278" s="66" t="n">
        <v>364</v>
      </c>
      <c r="F278" s="75" t="n">
        <f aca="false">IF(E278="","",D278-E278)</f>
        <v>-26</v>
      </c>
      <c r="G278" s="66" t="n">
        <v>151</v>
      </c>
      <c r="H278" s="66" t="n">
        <v>155</v>
      </c>
      <c r="I278" s="75" t="n">
        <f aca="false">IF(H278="","",G278-H278)</f>
        <v>-4</v>
      </c>
      <c r="J278" s="47" t="n">
        <f aca="false">IF(OR(D278="",D278+G278=0),"",D278/(D278+G278))</f>
        <v>0.69120654396728</v>
      </c>
      <c r="K278" s="47" t="n">
        <f aca="false">IF(E278="","",E278/(E278+H278))</f>
        <v>0.701348747591522</v>
      </c>
      <c r="L278" s="76" t="n">
        <f aca="false">IF(OR(K278="",J278=""),"",(J278-K278)*100)</f>
        <v>-1.01422036242419</v>
      </c>
      <c r="M278" s="36" t="n">
        <v>3.35765895837102</v>
      </c>
      <c r="N278" s="36" t="n">
        <v>1.32381570360678</v>
      </c>
      <c r="O278" s="36" t="n">
        <f aca="false">SQRT(M278^2+N278^2)</f>
        <v>3.60920513379956</v>
      </c>
      <c r="P278" s="47" t="n">
        <f aca="false">IF(J278="","",MAX(0,J278-1.96*O278/100))</f>
        <v>0.620466123344809</v>
      </c>
      <c r="Q278" s="47" t="n">
        <f aca="false">IF(J278="","",MIN(1,J278+1.96*O278/100))</f>
        <v>0.761946964589752</v>
      </c>
      <c r="R278" s="32" t="str">
        <f aca="false">IF(L278="","",IF(ABS(L278)&lt;=O278,"Yes","No"))</f>
        <v>Yes</v>
      </c>
      <c r="S278" s="32" t="str">
        <f aca="false">IF(L278="","",IF(ABS(L278)&lt;=1.96*O278,"Yes","No"))</f>
        <v>Yes</v>
      </c>
      <c r="T278" s="66" t="n">
        <f aca="false">IF(D278="","",ROUND(SQRT(((D278+G278)*O278/100)^2+(J278*(D278+G278)*0.08223)^2),0))</f>
        <v>33</v>
      </c>
      <c r="U278" s="32"/>
    </row>
    <row r="279" customFormat="false" ht="15" hidden="false" customHeight="false" outlineLevel="0" collapsed="false">
      <c r="A279" s="32" t="s">
        <v>444</v>
      </c>
      <c r="B279" s="32" t="s">
        <v>508</v>
      </c>
      <c r="C279" s="32" t="s">
        <v>516</v>
      </c>
      <c r="D279" s="66" t="n">
        <v>182</v>
      </c>
      <c r="E279" s="66" t="n">
        <v>154</v>
      </c>
      <c r="F279" s="75" t="n">
        <f aca="false">IF(E279="","",D279-E279)</f>
        <v>28</v>
      </c>
      <c r="G279" s="66" t="n">
        <v>48</v>
      </c>
      <c r="H279" s="66" t="n">
        <v>58</v>
      </c>
      <c r="I279" s="75" t="n">
        <f aca="false">IF(H279="","",G279-H279)</f>
        <v>-10</v>
      </c>
      <c r="J279" s="47" t="n">
        <f aca="false">IF(OR(D279="",D279+G279=0),"",D279/(D279+G279))</f>
        <v>0.791304347826087</v>
      </c>
      <c r="K279" s="47" t="n">
        <f aca="false">IF(E279="","",E279/(E279+H279))</f>
        <v>0.726415094339623</v>
      </c>
      <c r="L279" s="76" t="n">
        <f aca="false">IF(OR(K279="",J279=""),"",(J279-K279)*100)</f>
        <v>6.48892534864643</v>
      </c>
      <c r="M279" s="36" t="n">
        <v>3.35765895837102</v>
      </c>
      <c r="N279" s="36" t="n">
        <v>1.32381570360678</v>
      </c>
      <c r="O279" s="36" t="n">
        <f aca="false">SQRT(M279^2+N279^2)</f>
        <v>3.60920513379956</v>
      </c>
      <c r="P279" s="47" t="n">
        <f aca="false">IF(J279="","",MAX(0,J279-1.96*O279/100))</f>
        <v>0.720563927203616</v>
      </c>
      <c r="Q279" s="47" t="n">
        <f aca="false">IF(J279="","",MIN(1,J279+1.96*O279/100))</f>
        <v>0.862044768448558</v>
      </c>
      <c r="R279" s="32" t="str">
        <f aca="false">IF(L279="","",IF(ABS(L279)&lt;=O279,"Yes","No"))</f>
        <v>No</v>
      </c>
      <c r="S279" s="32" t="str">
        <f aca="false">IF(L279="","",IF(ABS(L279)&lt;=1.96*O279,"Yes","No"))</f>
        <v>Yes</v>
      </c>
      <c r="T279" s="66" t="n">
        <f aca="false">IF(D279="","",ROUND(SQRT(((D279+G279)*O279/100)^2+(J279*(D279+G279)*0.08223)^2),0))</f>
        <v>17</v>
      </c>
      <c r="U279" s="32"/>
    </row>
    <row r="280" customFormat="false" ht="15" hidden="false" customHeight="false" outlineLevel="0" collapsed="false">
      <c r="A280" s="32" t="s">
        <v>444</v>
      </c>
      <c r="B280" s="32" t="s">
        <v>508</v>
      </c>
      <c r="C280" s="32" t="s">
        <v>517</v>
      </c>
      <c r="D280" s="66" t="n">
        <v>245</v>
      </c>
      <c r="E280" s="66" t="n">
        <v>245</v>
      </c>
      <c r="F280" s="75" t="n">
        <f aca="false">IF(E280="","",D280-E280)</f>
        <v>0</v>
      </c>
      <c r="G280" s="66" t="n">
        <v>67</v>
      </c>
      <c r="H280" s="66" t="n">
        <v>79</v>
      </c>
      <c r="I280" s="75" t="n">
        <f aca="false">IF(H280="","",G280-H280)</f>
        <v>-12</v>
      </c>
      <c r="J280" s="47" t="n">
        <f aca="false">IF(OR(D280="",D280+G280=0),"",D280/(D280+G280))</f>
        <v>0.78525641025641</v>
      </c>
      <c r="K280" s="47" t="n">
        <f aca="false">IF(E280="","",E280/(E280+H280))</f>
        <v>0.756172839506173</v>
      </c>
      <c r="L280" s="76" t="n">
        <f aca="false">IF(OR(K280="",J280=""),"",(J280-K280)*100)</f>
        <v>2.90835707502374</v>
      </c>
      <c r="M280" s="36" t="n">
        <v>3.35765895837102</v>
      </c>
      <c r="N280" s="36" t="n">
        <v>1.32381570360678</v>
      </c>
      <c r="O280" s="36" t="n">
        <f aca="false">SQRT(M280^2+N280^2)</f>
        <v>3.60920513379956</v>
      </c>
      <c r="P280" s="47" t="n">
        <f aca="false">IF(J280="","",MAX(0,J280-1.96*O280/100))</f>
        <v>0.714515989633939</v>
      </c>
      <c r="Q280" s="47" t="n">
        <f aca="false">IF(J280="","",MIN(1,J280+1.96*O280/100))</f>
        <v>0.855996830878882</v>
      </c>
      <c r="R280" s="32" t="str">
        <f aca="false">IF(L280="","",IF(ABS(L280)&lt;=O280,"Yes","No"))</f>
        <v>Yes</v>
      </c>
      <c r="S280" s="32" t="str">
        <f aca="false">IF(L280="","",IF(ABS(L280)&lt;=1.96*O280,"Yes","No"))</f>
        <v>Yes</v>
      </c>
      <c r="T280" s="66" t="n">
        <f aca="false">IF(D280="","",ROUND(SQRT(((D280+G280)*O280/100)^2+(J280*(D280+G280)*0.08223)^2),0))</f>
        <v>23</v>
      </c>
      <c r="U280" s="32"/>
    </row>
    <row r="281" customFormat="false" ht="15" hidden="false" customHeight="false" outlineLevel="0" collapsed="false">
      <c r="A281" s="32" t="s">
        <v>444</v>
      </c>
      <c r="B281" s="32" t="s">
        <v>508</v>
      </c>
      <c r="C281" s="32" t="s">
        <v>518</v>
      </c>
      <c r="D281" s="66" t="n">
        <v>270</v>
      </c>
      <c r="E281" s="66" t="n">
        <v>262</v>
      </c>
      <c r="F281" s="75" t="n">
        <f aca="false">IF(E281="","",D281-E281)</f>
        <v>8</v>
      </c>
      <c r="G281" s="66" t="n">
        <v>77</v>
      </c>
      <c r="H281" s="66" t="n">
        <v>82</v>
      </c>
      <c r="I281" s="75" t="n">
        <f aca="false">IF(H281="","",G281-H281)</f>
        <v>-5</v>
      </c>
      <c r="J281" s="47" t="n">
        <f aca="false">IF(OR(D281="",D281+G281=0),"",D281/(D281+G281))</f>
        <v>0.778097982708934</v>
      </c>
      <c r="K281" s="47" t="n">
        <f aca="false">IF(E281="","",E281/(E281+H281))</f>
        <v>0.761627906976744</v>
      </c>
      <c r="L281" s="76" t="n">
        <f aca="false">IF(OR(K281="",J281=""),"",(J281-K281)*100)</f>
        <v>1.64700757321895</v>
      </c>
      <c r="M281" s="36" t="n">
        <v>3.35765895837102</v>
      </c>
      <c r="N281" s="36" t="n">
        <v>1.32381570360678</v>
      </c>
      <c r="O281" s="36" t="n">
        <f aca="false">SQRT(M281^2+N281^2)</f>
        <v>3.60920513379956</v>
      </c>
      <c r="P281" s="47" t="n">
        <f aca="false">IF(J281="","",MAX(0,J281-1.96*O281/100))</f>
        <v>0.707357562086462</v>
      </c>
      <c r="Q281" s="47" t="n">
        <f aca="false">IF(J281="","",MIN(1,J281+1.96*O281/100))</f>
        <v>0.848838403331405</v>
      </c>
      <c r="R281" s="32" t="str">
        <f aca="false">IF(L281="","",IF(ABS(L281)&lt;=O281,"Yes","No"))</f>
        <v>Yes</v>
      </c>
      <c r="S281" s="32" t="str">
        <f aca="false">IF(L281="","",IF(ABS(L281)&lt;=1.96*O281,"Yes","No"))</f>
        <v>Yes</v>
      </c>
      <c r="T281" s="66" t="n">
        <f aca="false">IF(D281="","",ROUND(SQRT(((D281+G281)*O281/100)^2+(J281*(D281+G281)*0.08223)^2),0))</f>
        <v>25</v>
      </c>
      <c r="U281" s="32"/>
    </row>
    <row r="282" customFormat="false" ht="15" hidden="false" customHeight="false" outlineLevel="0" collapsed="false">
      <c r="A282" s="32" t="s">
        <v>444</v>
      </c>
      <c r="B282" s="32" t="s">
        <v>508</v>
      </c>
      <c r="C282" s="32" t="s">
        <v>519</v>
      </c>
      <c r="D282" s="66" t="n">
        <v>522</v>
      </c>
      <c r="E282" s="66"/>
      <c r="F282" s="75" t="str">
        <f aca="false">IF(E282="","",D282-E282)</f>
        <v/>
      </c>
      <c r="G282" s="66" t="n">
        <v>196</v>
      </c>
      <c r="H282" s="66"/>
      <c r="I282" s="75" t="str">
        <f aca="false">IF(H282="","",G282-H282)</f>
        <v/>
      </c>
      <c r="J282" s="47" t="n">
        <f aca="false">IF(OR(D282="",D282+G282=0),"",D282/(D282+G282))</f>
        <v>0.727019498607242</v>
      </c>
      <c r="K282" s="47" t="str">
        <f aca="false">IF(E282="","",E282/(E282+H282))</f>
        <v/>
      </c>
      <c r="L282" s="76" t="str">
        <f aca="false">IF(OR(K282="",J282=""),"",(J282-K282)*100)</f>
        <v/>
      </c>
      <c r="M282" s="36" t="n">
        <v>2.25365795852886</v>
      </c>
      <c r="N282" s="36" t="n">
        <v>1.32381570360678</v>
      </c>
      <c r="O282" s="36" t="n">
        <f aca="false">SQRT(M282^2+N282^2)</f>
        <v>2.61370660387818</v>
      </c>
      <c r="P282" s="47" t="n">
        <f aca="false">IF(J282="","",MAX(0,J282-1.96*O282/100))</f>
        <v>0.67579084917123</v>
      </c>
      <c r="Q282" s="47" t="n">
        <f aca="false">IF(J282="","",MIN(1,J282+1.96*O282/100))</f>
        <v>0.778248148043255</v>
      </c>
      <c r="R282" s="32" t="str">
        <f aca="false">IF(L282="","",IF(ABS(L282)&lt;=O282,"Yes","No"))</f>
        <v/>
      </c>
      <c r="S282" s="32" t="str">
        <f aca="false">IF(L282="","",IF(ABS(L282)&lt;=1.96*O282,"Yes","No"))</f>
        <v/>
      </c>
      <c r="T282" s="66" t="n">
        <f aca="false">IF(D282="","",ROUND(SQRT(((D282+G282)*O282/100)^2+(J282*(D282+G282)*0.06778)^2),0))</f>
        <v>40</v>
      </c>
      <c r="U282" s="32" t="s">
        <v>801</v>
      </c>
    </row>
    <row r="283" customFormat="false" ht="15" hidden="false" customHeight="false" outlineLevel="0" collapsed="false">
      <c r="A283" s="32" t="s">
        <v>444</v>
      </c>
      <c r="B283" s="32" t="s">
        <v>508</v>
      </c>
      <c r="C283" s="32" t="s">
        <v>520</v>
      </c>
      <c r="D283" s="66" t="n">
        <v>696</v>
      </c>
      <c r="E283" s="66" t="n">
        <v>643</v>
      </c>
      <c r="F283" s="75" t="n">
        <f aca="false">IF(E283="","",D283-E283)</f>
        <v>53</v>
      </c>
      <c r="G283" s="66" t="n">
        <v>237</v>
      </c>
      <c r="H283" s="66" t="n">
        <v>261</v>
      </c>
      <c r="I283" s="75" t="n">
        <f aca="false">IF(H283="","",G283-H283)</f>
        <v>-24</v>
      </c>
      <c r="J283" s="47" t="n">
        <f aca="false">IF(OR(D283="",D283+G283=0),"",D283/(D283+G283))</f>
        <v>0.745980707395498</v>
      </c>
      <c r="K283" s="47" t="n">
        <f aca="false">IF(E283="","",E283/(E283+H283))</f>
        <v>0.711283185840708</v>
      </c>
      <c r="L283" s="76" t="n">
        <f aca="false">IF(OR(K283="",J283=""),"",(J283-K283)*100)</f>
        <v>3.46975215547904</v>
      </c>
      <c r="M283" s="36" t="n">
        <v>1.74372460562593</v>
      </c>
      <c r="N283" s="36" t="n">
        <v>1.32381570360678</v>
      </c>
      <c r="O283" s="36" t="n">
        <f aca="false">SQRT(M283^2+N283^2)</f>
        <v>2.18930662936493</v>
      </c>
      <c r="P283" s="47" t="n">
        <f aca="false">IF(J283="","",MAX(0,J283-1.96*O283/100))</f>
        <v>0.703070297459946</v>
      </c>
      <c r="Q283" s="47" t="n">
        <f aca="false">IF(J283="","",MIN(1,J283+1.96*O283/100))</f>
        <v>0.788891117331051</v>
      </c>
      <c r="R283" s="32" t="str">
        <f aca="false">IF(L283="","",IF(ABS(L283)&lt;=O283,"Yes","No"))</f>
        <v>No</v>
      </c>
      <c r="S283" s="32" t="str">
        <f aca="false">IF(L283="","",IF(ABS(L283)&lt;=1.96*O283,"Yes","No"))</f>
        <v>Yes</v>
      </c>
      <c r="T283" s="66" t="n">
        <f aca="false">IF(D283="","",ROUND(SQRT(((D283+G283)*O283/100)^2+(J283*(D283+G283)*0.05273)^2),0))</f>
        <v>42</v>
      </c>
      <c r="U283" s="32"/>
    </row>
    <row r="284" customFormat="false" ht="15" hidden="false" customHeight="false" outlineLevel="0" collapsed="false">
      <c r="A284" s="32" t="s">
        <v>444</v>
      </c>
      <c r="B284" s="32" t="s">
        <v>521</v>
      </c>
      <c r="C284" s="32" t="s">
        <v>522</v>
      </c>
      <c r="D284" s="66" t="n">
        <v>1007</v>
      </c>
      <c r="E284" s="66" t="n">
        <v>1089</v>
      </c>
      <c r="F284" s="75" t="n">
        <f aca="false">IF(E284="","",D284-E284)</f>
        <v>-82</v>
      </c>
      <c r="G284" s="66" t="n">
        <v>1014</v>
      </c>
      <c r="H284" s="66" t="n">
        <v>1068</v>
      </c>
      <c r="I284" s="75" t="n">
        <f aca="false">IF(H284="","",G284-H284)</f>
        <v>-54</v>
      </c>
      <c r="J284" s="47" t="n">
        <f aca="false">IF(OR(D284="",D284+G284=0),"",D284/(D284+G284))</f>
        <v>0.498268184067293</v>
      </c>
      <c r="K284" s="47" t="n">
        <f aca="false">IF(E284="","",E284/(E284+H284))</f>
        <v>0.504867872044506</v>
      </c>
      <c r="L284" s="76" t="n">
        <f aca="false">IF(OR(K284="",J284=""),"",(J284-K284)*100)</f>
        <v>-0.659968797721283</v>
      </c>
      <c r="M284" s="36" t="n">
        <v>1.74372460562593</v>
      </c>
      <c r="N284" s="36" t="n">
        <v>1.32381570360678</v>
      </c>
      <c r="O284" s="36" t="n">
        <f aca="false">SQRT(M284^2+N284^2)</f>
        <v>2.18930662936493</v>
      </c>
      <c r="P284" s="47" t="n">
        <f aca="false">IF(J284="","",MAX(0,J284-1.96*O284/100))</f>
        <v>0.455357774131741</v>
      </c>
      <c r="Q284" s="47" t="n">
        <f aca="false">IF(J284="","",MIN(1,J284+1.96*O284/100))</f>
        <v>0.541178594002846</v>
      </c>
      <c r="R284" s="32" t="str">
        <f aca="false">IF(L284="","",IF(ABS(L284)&lt;=O284,"Yes","No"))</f>
        <v>Yes</v>
      </c>
      <c r="S284" s="32" t="str">
        <f aca="false">IF(L284="","",IF(ABS(L284)&lt;=1.96*O284,"Yes","No"))</f>
        <v>Yes</v>
      </c>
      <c r="T284" s="66" t="n">
        <f aca="false">IF(D284="","",ROUND(SQRT(((D284+G284)*O284/100)^2+(J284*(D284+G284)*0.05273)^2),0))</f>
        <v>69</v>
      </c>
      <c r="U284" s="32"/>
    </row>
    <row r="285" customFormat="false" ht="15" hidden="false" customHeight="false" outlineLevel="0" collapsed="false">
      <c r="A285" s="32" t="s">
        <v>444</v>
      </c>
      <c r="B285" s="32" t="s">
        <v>521</v>
      </c>
      <c r="C285" s="32" t="s">
        <v>523</v>
      </c>
      <c r="D285" s="66" t="n">
        <v>1167</v>
      </c>
      <c r="E285" s="66" t="n">
        <v>1273</v>
      </c>
      <c r="F285" s="75" t="n">
        <f aca="false">IF(E285="","",D285-E285)</f>
        <v>-106</v>
      </c>
      <c r="G285" s="66" t="n">
        <v>1024</v>
      </c>
      <c r="H285" s="66" t="n">
        <v>1133</v>
      </c>
      <c r="I285" s="75" t="n">
        <f aca="false">IF(H285="","",G285-H285)</f>
        <v>-109</v>
      </c>
      <c r="J285" s="47" t="n">
        <f aca="false">IF(OR(D285="",D285+G285=0),"",D285/(D285+G285))</f>
        <v>0.532633500684619</v>
      </c>
      <c r="K285" s="47" t="n">
        <f aca="false">IF(E285="","",E285/(E285+H285))</f>
        <v>0.529093931837074</v>
      </c>
      <c r="L285" s="76" t="n">
        <f aca="false">IF(OR(K285="",J285=""),"",(J285-K285)*100)</f>
        <v>0.353956884754492</v>
      </c>
      <c r="M285" s="36" t="n">
        <v>1.74372460562593</v>
      </c>
      <c r="N285" s="36" t="n">
        <v>1.32381570360678</v>
      </c>
      <c r="O285" s="36" t="n">
        <f aca="false">SQRT(M285^2+N285^2)</f>
        <v>2.18930662936493</v>
      </c>
      <c r="P285" s="47" t="n">
        <f aca="false">IF(J285="","",MAX(0,J285-1.96*O285/100))</f>
        <v>0.489723090749066</v>
      </c>
      <c r="Q285" s="47" t="n">
        <f aca="false">IF(J285="","",MIN(1,J285+1.96*O285/100))</f>
        <v>0.575543910620172</v>
      </c>
      <c r="R285" s="32" t="str">
        <f aca="false">IF(L285="","",IF(ABS(L285)&lt;=O285,"Yes","No"))</f>
        <v>Yes</v>
      </c>
      <c r="S285" s="32" t="str">
        <f aca="false">IF(L285="","",IF(ABS(L285)&lt;=1.96*O285,"Yes","No"))</f>
        <v>Yes</v>
      </c>
      <c r="T285" s="66" t="n">
        <f aca="false">IF(D285="","",ROUND(SQRT(((D285+G285)*O285/100)^2+(J285*(D285+G285)*0.05273)^2),0))</f>
        <v>78</v>
      </c>
      <c r="U285" s="32"/>
    </row>
    <row r="286" customFormat="false" ht="15" hidden="false" customHeight="false" outlineLevel="0" collapsed="false">
      <c r="A286" s="32" t="s">
        <v>444</v>
      </c>
      <c r="B286" s="32" t="s">
        <v>521</v>
      </c>
      <c r="C286" s="32" t="s">
        <v>524</v>
      </c>
      <c r="D286" s="66" t="n">
        <v>735</v>
      </c>
      <c r="E286" s="66" t="n">
        <v>796</v>
      </c>
      <c r="F286" s="75" t="n">
        <f aca="false">IF(E286="","",D286-E286)</f>
        <v>-61</v>
      </c>
      <c r="G286" s="66" t="n">
        <v>581</v>
      </c>
      <c r="H286" s="66" t="n">
        <v>678</v>
      </c>
      <c r="I286" s="75" t="n">
        <f aca="false">IF(H286="","",G286-H286)</f>
        <v>-97</v>
      </c>
      <c r="J286" s="47" t="n">
        <f aca="false">IF(OR(D286="",D286+G286=0),"",D286/(D286+G286))</f>
        <v>0.558510638297872</v>
      </c>
      <c r="K286" s="47" t="n">
        <f aca="false">IF(E286="","",E286/(E286+H286))</f>
        <v>0.540027137042062</v>
      </c>
      <c r="L286" s="76" t="n">
        <f aca="false">IF(OR(K286="",J286=""),"",(J286-K286)*100)</f>
        <v>1.84835012558099</v>
      </c>
      <c r="M286" s="36" t="n">
        <v>1.74372460562593</v>
      </c>
      <c r="N286" s="36" t="n">
        <v>1.32381570360678</v>
      </c>
      <c r="O286" s="36" t="n">
        <f aca="false">SQRT(M286^2+N286^2)</f>
        <v>2.18930662936493</v>
      </c>
      <c r="P286" s="47" t="n">
        <f aca="false">IF(J286="","",MAX(0,J286-1.96*O286/100))</f>
        <v>0.51560022836232</v>
      </c>
      <c r="Q286" s="47" t="n">
        <f aca="false">IF(J286="","",MIN(1,J286+1.96*O286/100))</f>
        <v>0.601421048233425</v>
      </c>
      <c r="R286" s="32" t="str">
        <f aca="false">IF(L286="","",IF(ABS(L286)&lt;=O286,"Yes","No"))</f>
        <v>Yes</v>
      </c>
      <c r="S286" s="32" t="str">
        <f aca="false">IF(L286="","",IF(ABS(L286)&lt;=1.96*O286,"Yes","No"))</f>
        <v>Yes</v>
      </c>
      <c r="T286" s="66" t="n">
        <f aca="false">IF(D286="","",ROUND(SQRT(((D286+G286)*O286/100)^2+(J286*(D286+G286)*0.05273)^2),0))</f>
        <v>48</v>
      </c>
      <c r="U286" s="32"/>
    </row>
    <row r="287" customFormat="false" ht="15" hidden="false" customHeight="false" outlineLevel="0" collapsed="false">
      <c r="A287" s="32" t="s">
        <v>444</v>
      </c>
      <c r="B287" s="32" t="s">
        <v>521</v>
      </c>
      <c r="C287" s="32" t="s">
        <v>525</v>
      </c>
      <c r="D287" s="66" t="n">
        <v>916</v>
      </c>
      <c r="E287" s="66" t="n">
        <v>1000</v>
      </c>
      <c r="F287" s="75" t="n">
        <f aca="false">IF(E287="","",D287-E287)</f>
        <v>-84</v>
      </c>
      <c r="G287" s="66" t="n">
        <v>821</v>
      </c>
      <c r="H287" s="66" t="n">
        <v>903</v>
      </c>
      <c r="I287" s="75" t="n">
        <f aca="false">IF(H287="","",G287-H287)</f>
        <v>-82</v>
      </c>
      <c r="J287" s="47" t="n">
        <f aca="false">IF(OR(D287="",D287+G287=0),"",D287/(D287+G287))</f>
        <v>0.52734599884859</v>
      </c>
      <c r="K287" s="47" t="n">
        <f aca="false">IF(E287="","",E287/(E287+H287))</f>
        <v>0.525486074619023</v>
      </c>
      <c r="L287" s="76" t="n">
        <f aca="false">IF(OR(K287="",J287=""),"",(J287-K287)*100)</f>
        <v>0.185992422956693</v>
      </c>
      <c r="M287" s="36" t="n">
        <v>1.74372460562593</v>
      </c>
      <c r="N287" s="36" t="n">
        <v>1.32381570360678</v>
      </c>
      <c r="O287" s="36" t="n">
        <f aca="false">SQRT(M287^2+N287^2)</f>
        <v>2.18930662936493</v>
      </c>
      <c r="P287" s="47" t="n">
        <f aca="false">IF(J287="","",MAX(0,J287-1.96*O287/100))</f>
        <v>0.484435588913037</v>
      </c>
      <c r="Q287" s="47" t="n">
        <f aca="false">IF(J287="","",MIN(1,J287+1.96*O287/100))</f>
        <v>0.570256408784142</v>
      </c>
      <c r="R287" s="32" t="str">
        <f aca="false">IF(L287="","",IF(ABS(L287)&lt;=O287,"Yes","No"))</f>
        <v>Yes</v>
      </c>
      <c r="S287" s="32" t="str">
        <f aca="false">IF(L287="","",IF(ABS(L287)&lt;=1.96*O287,"Yes","No"))</f>
        <v>Yes</v>
      </c>
      <c r="T287" s="66" t="n">
        <f aca="false">IF(D287="","",ROUND(SQRT(((D287+G287)*O287/100)^2+(J287*(D287+G287)*0.05273)^2),0))</f>
        <v>61</v>
      </c>
      <c r="U287" s="32"/>
    </row>
    <row r="288" customFormat="false" ht="15" hidden="false" customHeight="false" outlineLevel="0" collapsed="false">
      <c r="A288" s="32" t="s">
        <v>444</v>
      </c>
      <c r="B288" s="32" t="s">
        <v>526</v>
      </c>
      <c r="C288" s="32" t="s">
        <v>526</v>
      </c>
      <c r="D288" s="66" t="n">
        <v>538</v>
      </c>
      <c r="E288" s="66" t="n">
        <v>480</v>
      </c>
      <c r="F288" s="75" t="n">
        <f aca="false">IF(E288="","",D288-E288)</f>
        <v>58</v>
      </c>
      <c r="G288" s="66" t="n">
        <v>293</v>
      </c>
      <c r="H288" s="66" t="n">
        <v>330</v>
      </c>
      <c r="I288" s="75" t="n">
        <f aca="false">IF(H288="","",G288-H288)</f>
        <v>-37</v>
      </c>
      <c r="J288" s="47" t="n">
        <f aca="false">IF(OR(D288="",D288+G288=0),"",D288/(D288+G288))</f>
        <v>0.647412755716005</v>
      </c>
      <c r="K288" s="47" t="n">
        <f aca="false">IF(E288="","",E288/(E288+H288))</f>
        <v>0.592592592592593</v>
      </c>
      <c r="L288" s="76" t="n">
        <f aca="false">IF(OR(K288="",J288=""),"",(J288-K288)*100)</f>
        <v>5.48201631234122</v>
      </c>
      <c r="M288" s="36" t="n">
        <v>2.25365795852886</v>
      </c>
      <c r="N288" s="36" t="n">
        <v>1.32381570360678</v>
      </c>
      <c r="O288" s="36" t="n">
        <f aca="false">SQRT(M288^2+N288^2)</f>
        <v>2.61370660387818</v>
      </c>
      <c r="P288" s="47" t="n">
        <f aca="false">IF(J288="","",MAX(0,J288-1.96*O288/100))</f>
        <v>0.596184106279993</v>
      </c>
      <c r="Q288" s="47" t="n">
        <f aca="false">IF(J288="","",MIN(1,J288+1.96*O288/100))</f>
        <v>0.698641405152017</v>
      </c>
      <c r="R288" s="32" t="str">
        <f aca="false">IF(L288="","",IF(ABS(L288)&lt;=O288,"Yes","No"))</f>
        <v>No</v>
      </c>
      <c r="S288" s="32" t="str">
        <f aca="false">IF(L288="","",IF(ABS(L288)&lt;=1.96*O288,"Yes","No"))</f>
        <v>No</v>
      </c>
      <c r="T288" s="66" t="n">
        <f aca="false">IF(D288="","",ROUND(SQRT(((D288+G288)*O288/100)^2+(J288*(D288+G288)*0.06778)^2),0))</f>
        <v>42</v>
      </c>
      <c r="U288" s="32"/>
    </row>
    <row r="289" customFormat="false" ht="15" hidden="false" customHeight="false" outlineLevel="0" collapsed="false">
      <c r="A289" s="32" t="s">
        <v>444</v>
      </c>
      <c r="B289" s="32" t="s">
        <v>527</v>
      </c>
      <c r="C289" s="32" t="s">
        <v>527</v>
      </c>
      <c r="D289" s="66" t="n">
        <v>73</v>
      </c>
      <c r="E289" s="66" t="n">
        <v>72</v>
      </c>
      <c r="F289" s="75" t="n">
        <f aca="false">IF(E289="","",D289-E289)</f>
        <v>1</v>
      </c>
      <c r="G289" s="66" t="n">
        <v>55</v>
      </c>
      <c r="H289" s="66" t="n">
        <v>69</v>
      </c>
      <c r="I289" s="75" t="n">
        <f aca="false">IF(H289="","",G289-H289)</f>
        <v>-14</v>
      </c>
      <c r="J289" s="47" t="n">
        <f aca="false">IF(OR(D289="",D289+G289=0),"",D289/(D289+G289))</f>
        <v>0.5703125</v>
      </c>
      <c r="K289" s="47" t="n">
        <f aca="false">IF(E289="","",E289/(E289+H289))</f>
        <v>0.51063829787234</v>
      </c>
      <c r="L289" s="76" t="n">
        <f aca="false">IF(OR(K289="",J289=""),"",(J289-K289)*100)</f>
        <v>5.96742021276596</v>
      </c>
      <c r="M289" s="36" t="n">
        <v>3.35765895837102</v>
      </c>
      <c r="N289" s="36" t="n">
        <v>1.32381570360678</v>
      </c>
      <c r="O289" s="36" t="n">
        <f aca="false">SQRT(M289^2+N289^2)</f>
        <v>3.60920513379956</v>
      </c>
      <c r="P289" s="47" t="n">
        <f aca="false">IF(J289="","",MAX(0,J289-1.96*O289/100))</f>
        <v>0.499572079377529</v>
      </c>
      <c r="Q289" s="47" t="n">
        <f aca="false">IF(J289="","",MIN(1,J289+1.96*O289/100))</f>
        <v>0.641052920622471</v>
      </c>
      <c r="R289" s="32" t="str">
        <f aca="false">IF(L289="","",IF(ABS(L289)&lt;=O289,"Yes","No"))</f>
        <v>No</v>
      </c>
      <c r="S289" s="32" t="str">
        <f aca="false">IF(L289="","",IF(ABS(L289)&lt;=1.96*O289,"Yes","No"))</f>
        <v>Yes</v>
      </c>
      <c r="T289" s="66" t="n">
        <f aca="false">IF(D289="","",ROUND(SQRT(((D289+G289)*O289/100)^2+(J289*(D289+G289)*0.08223)^2),0))</f>
        <v>8</v>
      </c>
      <c r="U289" s="32"/>
    </row>
    <row r="290" customFormat="false" ht="15" hidden="false" customHeight="false" outlineLevel="0" collapsed="false">
      <c r="A290" s="32" t="s">
        <v>444</v>
      </c>
      <c r="B290" s="32" t="s">
        <v>351</v>
      </c>
      <c r="C290" s="32" t="s">
        <v>528</v>
      </c>
      <c r="D290" s="66" t="n">
        <v>714</v>
      </c>
      <c r="E290" s="66" t="n">
        <v>770</v>
      </c>
      <c r="F290" s="75" t="n">
        <f aca="false">IF(E290="","",D290-E290)</f>
        <v>-56</v>
      </c>
      <c r="G290" s="66" t="n">
        <v>574</v>
      </c>
      <c r="H290" s="66" t="n">
        <v>546</v>
      </c>
      <c r="I290" s="75" t="n">
        <f aca="false">IF(H290="","",G290-H290)</f>
        <v>28</v>
      </c>
      <c r="J290" s="47" t="n">
        <f aca="false">IF(OR(D290="",D290+G290=0),"",D290/(D290+G290))</f>
        <v>0.554347826086957</v>
      </c>
      <c r="K290" s="47" t="n">
        <f aca="false">IF(E290="","",E290/(E290+H290))</f>
        <v>0.585106382978723</v>
      </c>
      <c r="L290" s="76" t="n">
        <f aca="false">IF(OR(K290="",J290=""),"",(J290-K290)*100)</f>
        <v>-3.07585568917669</v>
      </c>
      <c r="M290" s="36" t="n">
        <v>1.74372460562593</v>
      </c>
      <c r="N290" s="36" t="n">
        <v>1.32381570360678</v>
      </c>
      <c r="O290" s="36" t="n">
        <f aca="false">SQRT(M290^2+N290^2)</f>
        <v>2.18930662936493</v>
      </c>
      <c r="P290" s="47" t="n">
        <f aca="false">IF(J290="","",MAX(0,J290-1.96*O290/100))</f>
        <v>0.511437416151404</v>
      </c>
      <c r="Q290" s="47" t="n">
        <f aca="false">IF(J290="","",MIN(1,J290+1.96*O290/100))</f>
        <v>0.597258236022509</v>
      </c>
      <c r="R290" s="32" t="str">
        <f aca="false">IF(L290="","",IF(ABS(L290)&lt;=O290,"Yes","No"))</f>
        <v>No</v>
      </c>
      <c r="S290" s="32" t="str">
        <f aca="false">IF(L290="","",IF(ABS(L290)&lt;=1.96*O290,"Yes","No"))</f>
        <v>Yes</v>
      </c>
      <c r="T290" s="66" t="n">
        <f aca="false">IF(D290="","",ROUND(SQRT(((D290+G290)*O290/100)^2+(J290*(D290+G290)*0.05273)^2),0))</f>
        <v>47</v>
      </c>
      <c r="U290" s="32"/>
    </row>
    <row r="291" customFormat="false" ht="15" hidden="false" customHeight="false" outlineLevel="0" collapsed="false">
      <c r="A291" s="32" t="s">
        <v>444</v>
      </c>
      <c r="B291" s="32" t="s">
        <v>351</v>
      </c>
      <c r="C291" s="32" t="s">
        <v>529</v>
      </c>
      <c r="D291" s="66" t="n">
        <v>679</v>
      </c>
      <c r="E291" s="66" t="n">
        <v>731</v>
      </c>
      <c r="F291" s="75" t="n">
        <f aca="false">IF(E291="","",D291-E291)</f>
        <v>-52</v>
      </c>
      <c r="G291" s="66" t="n">
        <v>593</v>
      </c>
      <c r="H291" s="66" t="n">
        <v>608</v>
      </c>
      <c r="I291" s="75" t="n">
        <f aca="false">IF(H291="","",G291-H291)</f>
        <v>-15</v>
      </c>
      <c r="J291" s="47" t="n">
        <f aca="false">IF(OR(D291="",D291+G291=0),"",D291/(D291+G291))</f>
        <v>0.533805031446541</v>
      </c>
      <c r="K291" s="47" t="n">
        <f aca="false">IF(E291="","",E291/(E291+H291))</f>
        <v>0.545929798356983</v>
      </c>
      <c r="L291" s="76" t="n">
        <f aca="false">IF(OR(K291="",J291=""),"",(J291-K291)*100)</f>
        <v>-1.2124766910442</v>
      </c>
      <c r="M291" s="36" t="n">
        <v>1.74372460562593</v>
      </c>
      <c r="N291" s="36" t="n">
        <v>1.32381570360678</v>
      </c>
      <c r="O291" s="36" t="n">
        <f aca="false">SQRT(M291^2+N291^2)</f>
        <v>2.18930662936493</v>
      </c>
      <c r="P291" s="47" t="n">
        <f aca="false">IF(J291="","",MAX(0,J291-1.96*O291/100))</f>
        <v>0.490894621510988</v>
      </c>
      <c r="Q291" s="47" t="n">
        <f aca="false">IF(J291="","",MIN(1,J291+1.96*O291/100))</f>
        <v>0.576715441382094</v>
      </c>
      <c r="R291" s="32" t="str">
        <f aca="false">IF(L291="","",IF(ABS(L291)&lt;=O291,"Yes","No"))</f>
        <v>Yes</v>
      </c>
      <c r="S291" s="32" t="str">
        <f aca="false">IF(L291="","",IF(ABS(L291)&lt;=1.96*O291,"Yes","No"))</f>
        <v>Yes</v>
      </c>
      <c r="T291" s="66" t="n">
        <f aca="false">IF(D291="","",ROUND(SQRT(((D291+G291)*O291/100)^2+(J291*(D291+G291)*0.05273)^2),0))</f>
        <v>45</v>
      </c>
      <c r="U291" s="32"/>
    </row>
    <row r="292" customFormat="false" ht="15" hidden="false" customHeight="false" outlineLevel="0" collapsed="false">
      <c r="A292" s="32" t="s">
        <v>444</v>
      </c>
      <c r="B292" s="32" t="s">
        <v>351</v>
      </c>
      <c r="C292" s="32" t="s">
        <v>530</v>
      </c>
      <c r="D292" s="66" t="n">
        <v>334</v>
      </c>
      <c r="E292" s="66" t="n">
        <v>388</v>
      </c>
      <c r="F292" s="75" t="n">
        <f aca="false">IF(E292="","",D292-E292)</f>
        <v>-54</v>
      </c>
      <c r="G292" s="66" t="n">
        <v>325</v>
      </c>
      <c r="H292" s="66" t="n">
        <v>338</v>
      </c>
      <c r="I292" s="75" t="n">
        <f aca="false">IF(H292="","",G292-H292)</f>
        <v>-13</v>
      </c>
      <c r="J292" s="47" t="n">
        <f aca="false">IF(OR(D292="",D292+G292=0),"",D292/(D292+G292))</f>
        <v>0.506828528072838</v>
      </c>
      <c r="K292" s="47" t="n">
        <f aca="false">IF(E292="","",E292/(E292+H292))</f>
        <v>0.534435261707989</v>
      </c>
      <c r="L292" s="76" t="n">
        <f aca="false">IF(OR(K292="",J292=""),"",(J292-K292)*100)</f>
        <v>-2.76067336351513</v>
      </c>
      <c r="M292" s="36" t="n">
        <v>2.25365795852886</v>
      </c>
      <c r="N292" s="36" t="n">
        <v>1.32381570360678</v>
      </c>
      <c r="O292" s="36" t="n">
        <f aca="false">SQRT(M292^2+N292^2)</f>
        <v>2.61370660387818</v>
      </c>
      <c r="P292" s="47" t="n">
        <f aca="false">IF(J292="","",MAX(0,J292-1.96*O292/100))</f>
        <v>0.455599878636825</v>
      </c>
      <c r="Q292" s="47" t="n">
        <f aca="false">IF(J292="","",MIN(1,J292+1.96*O292/100))</f>
        <v>0.55805717750885</v>
      </c>
      <c r="R292" s="32" t="str">
        <f aca="false">IF(L292="","",IF(ABS(L292)&lt;=O292,"Yes","No"))</f>
        <v>No</v>
      </c>
      <c r="S292" s="32" t="str">
        <f aca="false">IF(L292="","",IF(ABS(L292)&lt;=1.96*O292,"Yes","No"))</f>
        <v>Yes</v>
      </c>
      <c r="T292" s="66" t="n">
        <f aca="false">IF(D292="","",ROUND(SQRT(((D292+G292)*O292/100)^2+(J292*(D292+G292)*0.06778)^2),0))</f>
        <v>28</v>
      </c>
      <c r="U292" s="32"/>
    </row>
    <row r="293" customFormat="false" ht="15" hidden="false" customHeight="false" outlineLevel="0" collapsed="false">
      <c r="A293" s="32" t="s">
        <v>444</v>
      </c>
      <c r="B293" s="32" t="s">
        <v>351</v>
      </c>
      <c r="C293" s="32" t="s">
        <v>531</v>
      </c>
      <c r="D293" s="66" t="n">
        <v>516</v>
      </c>
      <c r="E293" s="66" t="n">
        <v>603</v>
      </c>
      <c r="F293" s="75" t="n">
        <f aca="false">IF(E293="","",D293-E293)</f>
        <v>-87</v>
      </c>
      <c r="G293" s="66" t="n">
        <v>502</v>
      </c>
      <c r="H293" s="66" t="n">
        <v>543</v>
      </c>
      <c r="I293" s="75" t="n">
        <f aca="false">IF(H293="","",G293-H293)</f>
        <v>-41</v>
      </c>
      <c r="J293" s="47" t="n">
        <f aca="false">IF(OR(D293="",D293+G293=0),"",D293/(D293+G293))</f>
        <v>0.506876227897839</v>
      </c>
      <c r="K293" s="47" t="n">
        <f aca="false">IF(E293="","",E293/(E293+H293))</f>
        <v>0.526178010471204</v>
      </c>
      <c r="L293" s="76" t="n">
        <f aca="false">IF(OR(K293="",J293=""),"",(J293-K293)*100)</f>
        <v>-1.93017825733652</v>
      </c>
      <c r="M293" s="36" t="n">
        <v>1.74372460562593</v>
      </c>
      <c r="N293" s="36" t="n">
        <v>1.32381570360678</v>
      </c>
      <c r="O293" s="36" t="n">
        <f aca="false">SQRT(M293^2+N293^2)</f>
        <v>2.18930662936493</v>
      </c>
      <c r="P293" s="47" t="n">
        <f aca="false">IF(J293="","",MAX(0,J293-1.96*O293/100))</f>
        <v>0.463965817962286</v>
      </c>
      <c r="Q293" s="47" t="n">
        <f aca="false">IF(J293="","",MIN(1,J293+1.96*O293/100))</f>
        <v>0.549786637833392</v>
      </c>
      <c r="R293" s="32" t="str">
        <f aca="false">IF(L293="","",IF(ABS(L293)&lt;=O293,"Yes","No"))</f>
        <v>Yes</v>
      </c>
      <c r="S293" s="32" t="str">
        <f aca="false">IF(L293="","",IF(ABS(L293)&lt;=1.96*O293,"Yes","No"))</f>
        <v>Yes</v>
      </c>
      <c r="T293" s="66" t="n">
        <f aca="false">IF(D293="","",ROUND(SQRT(((D293+G293)*O293/100)^2+(J293*(D293+G293)*0.05273)^2),0))</f>
        <v>35</v>
      </c>
      <c r="U293" s="32"/>
    </row>
    <row r="294" customFormat="false" ht="15" hidden="false" customHeight="false" outlineLevel="0" collapsed="false">
      <c r="A294" s="32" t="s">
        <v>444</v>
      </c>
      <c r="B294" s="32" t="s">
        <v>351</v>
      </c>
      <c r="C294" s="32" t="s">
        <v>532</v>
      </c>
      <c r="D294" s="66" t="n">
        <v>569</v>
      </c>
      <c r="E294" s="66" t="n">
        <v>656</v>
      </c>
      <c r="F294" s="75" t="n">
        <f aca="false">IF(E294="","",D294-E294)</f>
        <v>-87</v>
      </c>
      <c r="G294" s="66" t="n">
        <v>466</v>
      </c>
      <c r="H294" s="66" t="n">
        <v>499</v>
      </c>
      <c r="I294" s="75" t="n">
        <f aca="false">IF(H294="","",G294-H294)</f>
        <v>-33</v>
      </c>
      <c r="J294" s="47" t="n">
        <f aca="false">IF(OR(D294="",D294+G294=0),"",D294/(D294+G294))</f>
        <v>0.54975845410628</v>
      </c>
      <c r="K294" s="47" t="n">
        <f aca="false">IF(E294="","",E294/(E294+H294))</f>
        <v>0.567965367965368</v>
      </c>
      <c r="L294" s="76" t="n">
        <f aca="false">IF(OR(K294="",J294=""),"",(J294-K294)*100)</f>
        <v>-1.82069138590878</v>
      </c>
      <c r="M294" s="36" t="n">
        <v>1.74372460562593</v>
      </c>
      <c r="N294" s="36" t="n">
        <v>1.32381570360678</v>
      </c>
      <c r="O294" s="36" t="n">
        <f aca="false">SQRT(M294^2+N294^2)</f>
        <v>2.18930662936493</v>
      </c>
      <c r="P294" s="47" t="n">
        <f aca="false">IF(J294="","",MAX(0,J294-1.96*O294/100))</f>
        <v>0.506848044170728</v>
      </c>
      <c r="Q294" s="47" t="n">
        <f aca="false">IF(J294="","",MIN(1,J294+1.96*O294/100))</f>
        <v>0.592668864041833</v>
      </c>
      <c r="R294" s="32" t="str">
        <f aca="false">IF(L294="","",IF(ABS(L294)&lt;=O294,"Yes","No"))</f>
        <v>Yes</v>
      </c>
      <c r="S294" s="32" t="str">
        <f aca="false">IF(L294="","",IF(ABS(L294)&lt;=1.96*O294,"Yes","No"))</f>
        <v>Yes</v>
      </c>
      <c r="T294" s="66" t="n">
        <f aca="false">IF(D294="","",ROUND(SQRT(((D294+G294)*O294/100)^2+(J294*(D294+G294)*0.05273)^2),0))</f>
        <v>38</v>
      </c>
      <c r="U294" s="32"/>
    </row>
    <row r="295" customFormat="false" ht="15" hidden="false" customHeight="false" outlineLevel="0" collapsed="false">
      <c r="A295" s="32" t="s">
        <v>444</v>
      </c>
      <c r="B295" s="32" t="s">
        <v>351</v>
      </c>
      <c r="C295" s="32" t="s">
        <v>533</v>
      </c>
      <c r="D295" s="66" t="n">
        <v>376</v>
      </c>
      <c r="E295" s="66" t="n">
        <v>422</v>
      </c>
      <c r="F295" s="75" t="n">
        <f aca="false">IF(E295="","",D295-E295)</f>
        <v>-46</v>
      </c>
      <c r="G295" s="66" t="n">
        <v>361</v>
      </c>
      <c r="H295" s="66" t="n">
        <v>349</v>
      </c>
      <c r="I295" s="75" t="n">
        <f aca="false">IF(H295="","",G295-H295)</f>
        <v>12</v>
      </c>
      <c r="J295" s="47" t="n">
        <f aca="false">IF(OR(D295="",D295+G295=0),"",D295/(D295+G295))</f>
        <v>0.510176390773406</v>
      </c>
      <c r="K295" s="47" t="n">
        <f aca="false">IF(E295="","",E295/(E295+H295))</f>
        <v>0.547341115434501</v>
      </c>
      <c r="L295" s="76" t="n">
        <f aca="false">IF(OR(K295="",J295=""),"",(J295-K295)*100)</f>
        <v>-3.7164724661095</v>
      </c>
      <c r="M295" s="36" t="n">
        <v>2.25365795852886</v>
      </c>
      <c r="N295" s="36" t="n">
        <v>1.32381570360678</v>
      </c>
      <c r="O295" s="36" t="n">
        <f aca="false">SQRT(M295^2+N295^2)</f>
        <v>2.61370660387818</v>
      </c>
      <c r="P295" s="47" t="n">
        <f aca="false">IF(J295="","",MAX(0,J295-1.96*O295/100))</f>
        <v>0.458947741337393</v>
      </c>
      <c r="Q295" s="47" t="n">
        <f aca="false">IF(J295="","",MIN(1,J295+1.96*O295/100))</f>
        <v>0.561405040209418</v>
      </c>
      <c r="R295" s="32" t="str">
        <f aca="false">IF(L295="","",IF(ABS(L295)&lt;=O295,"Yes","No"))</f>
        <v>No</v>
      </c>
      <c r="S295" s="32" t="str">
        <f aca="false">IF(L295="","",IF(ABS(L295)&lt;=1.96*O295,"Yes","No"))</f>
        <v>Yes</v>
      </c>
      <c r="T295" s="66" t="n">
        <f aca="false">IF(D295="","",ROUND(SQRT(((D295+G295)*O295/100)^2+(J295*(D295+G295)*0.06778)^2),0))</f>
        <v>32</v>
      </c>
      <c r="U295" s="32"/>
    </row>
    <row r="296" customFormat="false" ht="15" hidden="false" customHeight="false" outlineLevel="0" collapsed="false">
      <c r="A296" s="32" t="s">
        <v>444</v>
      </c>
      <c r="B296" s="32" t="s">
        <v>534</v>
      </c>
      <c r="C296" s="32" t="s">
        <v>535</v>
      </c>
      <c r="D296" s="66" t="n">
        <v>424</v>
      </c>
      <c r="E296" s="66" t="n">
        <v>430</v>
      </c>
      <c r="F296" s="75" t="n">
        <f aca="false">IF(E296="","",D296-E296)</f>
        <v>-6</v>
      </c>
      <c r="G296" s="66" t="n">
        <v>402</v>
      </c>
      <c r="H296" s="66" t="n">
        <v>446</v>
      </c>
      <c r="I296" s="75" t="n">
        <f aca="false">IF(H296="","",G296-H296)</f>
        <v>-44</v>
      </c>
      <c r="J296" s="47" t="n">
        <f aca="false">IF(OR(D296="",D296+G296=0),"",D296/(D296+G296))</f>
        <v>0.513317191283293</v>
      </c>
      <c r="K296" s="47" t="n">
        <f aca="false">IF(E296="","",E296/(E296+H296))</f>
        <v>0.490867579908676</v>
      </c>
      <c r="L296" s="76" t="n">
        <f aca="false">IF(OR(K296="",J296=""),"",(J296-K296)*100)</f>
        <v>2.24496113746172</v>
      </c>
      <c r="M296" s="36" t="n">
        <v>2.25365795852886</v>
      </c>
      <c r="N296" s="36" t="n">
        <v>1.32381570360678</v>
      </c>
      <c r="O296" s="36" t="n">
        <f aca="false">SQRT(M296^2+N296^2)</f>
        <v>2.61370660387818</v>
      </c>
      <c r="P296" s="47" t="n">
        <f aca="false">IF(J296="","",MAX(0,J296-1.96*O296/100))</f>
        <v>0.462088541847281</v>
      </c>
      <c r="Q296" s="47" t="n">
        <f aca="false">IF(J296="","",MIN(1,J296+1.96*O296/100))</f>
        <v>0.564545840719305</v>
      </c>
      <c r="R296" s="32" t="str">
        <f aca="false">IF(L296="","",IF(ABS(L296)&lt;=O296,"Yes","No"))</f>
        <v>Yes</v>
      </c>
      <c r="S296" s="32" t="str">
        <f aca="false">IF(L296="","",IF(ABS(L296)&lt;=1.96*O296,"Yes","No"))</f>
        <v>Yes</v>
      </c>
      <c r="T296" s="66" t="n">
        <f aca="false">IF(D296="","",ROUND(SQRT(((D296+G296)*O296/100)^2+(J296*(D296+G296)*0.06778)^2),0))</f>
        <v>36</v>
      </c>
      <c r="U296" s="32"/>
    </row>
    <row r="297" customFormat="false" ht="15" hidden="false" customHeight="false" outlineLevel="0" collapsed="false">
      <c r="A297" s="32" t="s">
        <v>444</v>
      </c>
      <c r="B297" s="32" t="s">
        <v>534</v>
      </c>
      <c r="C297" s="32" t="s">
        <v>536</v>
      </c>
      <c r="D297" s="66" t="n">
        <v>334</v>
      </c>
      <c r="E297" s="66" t="n">
        <v>363</v>
      </c>
      <c r="F297" s="75" t="n">
        <f aca="false">IF(E297="","",D297-E297)</f>
        <v>-29</v>
      </c>
      <c r="G297" s="66" t="n">
        <v>290</v>
      </c>
      <c r="H297" s="66" t="n">
        <v>318</v>
      </c>
      <c r="I297" s="75" t="n">
        <f aca="false">IF(H297="","",G297-H297)</f>
        <v>-28</v>
      </c>
      <c r="J297" s="47" t="n">
        <f aca="false">IF(OR(D297="",D297+G297=0),"",D297/(D297+G297))</f>
        <v>0.53525641025641</v>
      </c>
      <c r="K297" s="47" t="n">
        <f aca="false">IF(E297="","",E297/(E297+H297))</f>
        <v>0.533039647577093</v>
      </c>
      <c r="L297" s="76" t="n">
        <f aca="false">IF(OR(K297="",J297=""),"",(J297-K297)*100)</f>
        <v>0.22167626793177</v>
      </c>
      <c r="M297" s="36" t="n">
        <v>2.25365795852886</v>
      </c>
      <c r="N297" s="36" t="n">
        <v>1.32381570360678</v>
      </c>
      <c r="O297" s="36" t="n">
        <f aca="false">SQRT(M297^2+N297^2)</f>
        <v>2.61370660387818</v>
      </c>
      <c r="P297" s="47" t="n">
        <f aca="false">IF(J297="","",MAX(0,J297-1.96*O297/100))</f>
        <v>0.484027760820398</v>
      </c>
      <c r="Q297" s="47" t="n">
        <f aca="false">IF(J297="","",MIN(1,J297+1.96*O297/100))</f>
        <v>0.586485059692423</v>
      </c>
      <c r="R297" s="32" t="str">
        <f aca="false">IF(L297="","",IF(ABS(L297)&lt;=O297,"Yes","No"))</f>
        <v>Yes</v>
      </c>
      <c r="S297" s="32" t="str">
        <f aca="false">IF(L297="","",IF(ABS(L297)&lt;=1.96*O297,"Yes","No"))</f>
        <v>Yes</v>
      </c>
      <c r="T297" s="66" t="n">
        <f aca="false">IF(D297="","",ROUND(SQRT(((D297+G297)*O297/100)^2+(J297*(D297+G297)*0.06778)^2),0))</f>
        <v>28</v>
      </c>
      <c r="U297" s="32"/>
    </row>
    <row r="298" customFormat="false" ht="15" hidden="false" customHeight="false" outlineLevel="0" collapsed="false">
      <c r="A298" s="32" t="s">
        <v>444</v>
      </c>
      <c r="B298" s="32" t="s">
        <v>534</v>
      </c>
      <c r="C298" s="32" t="s">
        <v>537</v>
      </c>
      <c r="D298" s="66" t="n">
        <v>522</v>
      </c>
      <c r="E298" s="66" t="n">
        <v>579</v>
      </c>
      <c r="F298" s="75" t="n">
        <f aca="false">IF(E298="","",D298-E298)</f>
        <v>-57</v>
      </c>
      <c r="G298" s="66" t="n">
        <v>451</v>
      </c>
      <c r="H298" s="66" t="n">
        <v>437</v>
      </c>
      <c r="I298" s="75" t="n">
        <f aca="false">IF(H298="","",G298-H298)</f>
        <v>14</v>
      </c>
      <c r="J298" s="47" t="n">
        <f aca="false">IF(OR(D298="",D298+G298=0),"",D298/(D298+G298))</f>
        <v>0.536485097636177</v>
      </c>
      <c r="K298" s="47" t="n">
        <f aca="false">IF(E298="","",E298/(E298+H298))</f>
        <v>0.56988188976378</v>
      </c>
      <c r="L298" s="76" t="n">
        <f aca="false">IF(OR(K298="",J298=""),"",(J298-K298)*100)</f>
        <v>-3.33967921276027</v>
      </c>
      <c r="M298" s="36" t="n">
        <v>1.74372460562593</v>
      </c>
      <c r="N298" s="36" t="n">
        <v>1.32381570360678</v>
      </c>
      <c r="O298" s="36" t="n">
        <f aca="false">SQRT(M298^2+N298^2)</f>
        <v>2.18930662936493</v>
      </c>
      <c r="P298" s="47" t="n">
        <f aca="false">IF(J298="","",MAX(0,J298-1.96*O298/100))</f>
        <v>0.493574687700624</v>
      </c>
      <c r="Q298" s="47" t="n">
        <f aca="false">IF(J298="","",MIN(1,J298+1.96*O298/100))</f>
        <v>0.57939550757173</v>
      </c>
      <c r="R298" s="32" t="str">
        <f aca="false">IF(L298="","",IF(ABS(L298)&lt;=O298,"Yes","No"))</f>
        <v>No</v>
      </c>
      <c r="S298" s="32" t="str">
        <f aca="false">IF(L298="","",IF(ABS(L298)&lt;=1.96*O298,"Yes","No"))</f>
        <v>Yes</v>
      </c>
      <c r="T298" s="66" t="n">
        <f aca="false">IF(D298="","",ROUND(SQRT(((D298+G298)*O298/100)^2+(J298*(D298+G298)*0.05273)^2),0))</f>
        <v>35</v>
      </c>
      <c r="U298" s="32"/>
    </row>
    <row r="299" customFormat="false" ht="15" hidden="false" customHeight="false" outlineLevel="0" collapsed="false">
      <c r="A299" s="32" t="s">
        <v>444</v>
      </c>
      <c r="B299" s="32" t="s">
        <v>538</v>
      </c>
      <c r="C299" s="32" t="s">
        <v>539</v>
      </c>
      <c r="D299" s="66" t="n">
        <v>406</v>
      </c>
      <c r="E299" s="66" t="n">
        <v>454</v>
      </c>
      <c r="F299" s="75" t="n">
        <f aca="false">IF(E299="","",D299-E299)</f>
        <v>-48</v>
      </c>
      <c r="G299" s="66" t="n">
        <v>755</v>
      </c>
      <c r="H299" s="66" t="n">
        <v>825</v>
      </c>
      <c r="I299" s="75" t="n">
        <f aca="false">IF(H299="","",G299-H299)</f>
        <v>-70</v>
      </c>
      <c r="J299" s="47" t="n">
        <f aca="false">IF(OR(D299="",D299+G299=0),"",D299/(D299+G299))</f>
        <v>0.349698535745047</v>
      </c>
      <c r="K299" s="47" t="n">
        <f aca="false">IF(E299="","",E299/(E299+H299))</f>
        <v>0.354964816262705</v>
      </c>
      <c r="L299" s="76" t="n">
        <f aca="false">IF(OR(K299="",J299=""),"",(J299-K299)*100)</f>
        <v>-0.526628051765787</v>
      </c>
      <c r="M299" s="36" t="n">
        <v>1.74372460562593</v>
      </c>
      <c r="N299" s="36" t="n">
        <v>1.32381570360678</v>
      </c>
      <c r="O299" s="36" t="n">
        <f aca="false">SQRT(M299^2+N299^2)</f>
        <v>2.18930662936493</v>
      </c>
      <c r="P299" s="47" t="n">
        <f aca="false">IF(J299="","",MAX(0,J299-1.96*O299/100))</f>
        <v>0.306788125809495</v>
      </c>
      <c r="Q299" s="47" t="n">
        <f aca="false">IF(J299="","",MIN(1,J299+1.96*O299/100))</f>
        <v>0.3926089456806</v>
      </c>
      <c r="R299" s="32" t="str">
        <f aca="false">IF(L299="","",IF(ABS(L299)&lt;=O299,"Yes","No"))</f>
        <v>Yes</v>
      </c>
      <c r="S299" s="32" t="str">
        <f aca="false">IF(L299="","",IF(ABS(L299)&lt;=1.96*O299,"Yes","No"))</f>
        <v>Yes</v>
      </c>
      <c r="T299" s="66" t="n">
        <f aca="false">IF(D299="","",ROUND(SQRT(((D299+G299)*O299/100)^2+(J299*(D299+G299)*0.05273)^2),0))</f>
        <v>33</v>
      </c>
      <c r="U299" s="32"/>
    </row>
    <row r="300" customFormat="false" ht="15" hidden="false" customHeight="false" outlineLevel="0" collapsed="false">
      <c r="A300" s="32" t="s">
        <v>444</v>
      </c>
      <c r="B300" s="32" t="s">
        <v>538</v>
      </c>
      <c r="C300" s="32" t="s">
        <v>540</v>
      </c>
      <c r="D300" s="66" t="n">
        <v>441</v>
      </c>
      <c r="E300" s="66" t="n">
        <v>529</v>
      </c>
      <c r="F300" s="75" t="n">
        <f aca="false">IF(E300="","",D300-E300)</f>
        <v>-88</v>
      </c>
      <c r="G300" s="66" t="n">
        <v>815</v>
      </c>
      <c r="H300" s="66" t="n">
        <v>916</v>
      </c>
      <c r="I300" s="75" t="n">
        <f aca="false">IF(H300="","",G300-H300)</f>
        <v>-101</v>
      </c>
      <c r="J300" s="47" t="n">
        <f aca="false">IF(OR(D300="",D300+G300=0),"",D300/(D300+G300))</f>
        <v>0.351114649681529</v>
      </c>
      <c r="K300" s="47" t="n">
        <f aca="false">IF(E300="","",E300/(E300+H300))</f>
        <v>0.366089965397924</v>
      </c>
      <c r="L300" s="76" t="n">
        <f aca="false">IF(OR(K300="",J300=""),"",(J300-K300)*100)</f>
        <v>-1.49753157163952</v>
      </c>
      <c r="M300" s="36" t="n">
        <v>1.74372460562593</v>
      </c>
      <c r="N300" s="36" t="n">
        <v>1.32381570360678</v>
      </c>
      <c r="O300" s="36" t="n">
        <f aca="false">SQRT(M300^2+N300^2)</f>
        <v>2.18930662936493</v>
      </c>
      <c r="P300" s="47" t="n">
        <f aca="false">IF(J300="","",MAX(0,J300-1.96*O300/100))</f>
        <v>0.308204239745976</v>
      </c>
      <c r="Q300" s="47" t="n">
        <f aca="false">IF(J300="","",MIN(1,J300+1.96*O300/100))</f>
        <v>0.394025059617081</v>
      </c>
      <c r="R300" s="32" t="str">
        <f aca="false">IF(L300="","",IF(ABS(L300)&lt;=O300,"Yes","No"))</f>
        <v>Yes</v>
      </c>
      <c r="S300" s="32" t="str">
        <f aca="false">IF(L300="","",IF(ABS(L300)&lt;=1.96*O300,"Yes","No"))</f>
        <v>Yes</v>
      </c>
      <c r="T300" s="66" t="n">
        <f aca="false">IF(D300="","",ROUND(SQRT(((D300+G300)*O300/100)^2+(J300*(D300+G300)*0.05273)^2),0))</f>
        <v>36</v>
      </c>
      <c r="U300" s="32"/>
    </row>
    <row r="301" customFormat="false" ht="15" hidden="false" customHeight="false" outlineLevel="0" collapsed="false">
      <c r="A301" s="32" t="s">
        <v>444</v>
      </c>
      <c r="B301" s="32" t="s">
        <v>538</v>
      </c>
      <c r="C301" s="32" t="s">
        <v>541</v>
      </c>
      <c r="D301" s="66" t="n">
        <v>156</v>
      </c>
      <c r="E301" s="66" t="n">
        <v>142</v>
      </c>
      <c r="F301" s="75" t="n">
        <f aca="false">IF(E301="","",D301-E301)</f>
        <v>14</v>
      </c>
      <c r="G301" s="66" t="n">
        <v>322</v>
      </c>
      <c r="H301" s="66" t="n">
        <v>349</v>
      </c>
      <c r="I301" s="75" t="n">
        <f aca="false">IF(H301="","",G301-H301)</f>
        <v>-27</v>
      </c>
      <c r="J301" s="47" t="n">
        <f aca="false">IF(OR(D301="",D301+G301=0),"",D301/(D301+G301))</f>
        <v>0.326359832635983</v>
      </c>
      <c r="K301" s="47" t="n">
        <f aca="false">IF(E301="","",E301/(E301+H301))</f>
        <v>0.289205702647658</v>
      </c>
      <c r="L301" s="76" t="n">
        <f aca="false">IF(OR(K301="",J301=""),"",(J301-K301)*100)</f>
        <v>3.71541299883255</v>
      </c>
      <c r="M301" s="36" t="n">
        <v>3.35765895837102</v>
      </c>
      <c r="N301" s="36" t="n">
        <v>1.32381570360678</v>
      </c>
      <c r="O301" s="36" t="n">
        <f aca="false">SQRT(M301^2+N301^2)</f>
        <v>3.60920513379956</v>
      </c>
      <c r="P301" s="47" t="n">
        <f aca="false">IF(J301="","",MAX(0,J301-1.96*O301/100))</f>
        <v>0.255619412013512</v>
      </c>
      <c r="Q301" s="47" t="n">
        <f aca="false">IF(J301="","",MIN(1,J301+1.96*O301/100))</f>
        <v>0.397100253258455</v>
      </c>
      <c r="R301" s="32" t="str">
        <f aca="false">IF(L301="","",IF(ABS(L301)&lt;=O301,"Yes","No"))</f>
        <v>No</v>
      </c>
      <c r="S301" s="32" t="str">
        <f aca="false">IF(L301="","",IF(ABS(L301)&lt;=1.96*O301,"Yes","No"))</f>
        <v>Yes</v>
      </c>
      <c r="T301" s="66" t="n">
        <f aca="false">IF(D301="","",ROUND(SQRT(((D301+G301)*O301/100)^2+(J301*(D301+G301)*0.08223)^2),0))</f>
        <v>21</v>
      </c>
      <c r="U301" s="32"/>
    </row>
    <row r="302" customFormat="false" ht="15" hidden="false" customHeight="false" outlineLevel="0" collapsed="false">
      <c r="A302" s="32" t="s">
        <v>444</v>
      </c>
      <c r="B302" s="32" t="s">
        <v>538</v>
      </c>
      <c r="C302" s="32" t="s">
        <v>542</v>
      </c>
      <c r="D302" s="66" t="n">
        <v>344</v>
      </c>
      <c r="E302" s="66" t="n">
        <v>400</v>
      </c>
      <c r="F302" s="75" t="n">
        <f aca="false">IF(E302="","",D302-E302)</f>
        <v>-56</v>
      </c>
      <c r="G302" s="66" t="n">
        <v>644</v>
      </c>
      <c r="H302" s="66" t="n">
        <v>731</v>
      </c>
      <c r="I302" s="75" t="n">
        <f aca="false">IF(H302="","",G302-H302)</f>
        <v>-87</v>
      </c>
      <c r="J302" s="47" t="n">
        <f aca="false">IF(OR(D302="",D302+G302=0),"",D302/(D302+G302))</f>
        <v>0.348178137651822</v>
      </c>
      <c r="K302" s="47" t="n">
        <f aca="false">IF(E302="","",E302/(E302+H302))</f>
        <v>0.353669319186561</v>
      </c>
      <c r="L302" s="76" t="n">
        <f aca="false">IF(OR(K302="",J302=""),"",(J302-K302)*100)</f>
        <v>-0.549118153473871</v>
      </c>
      <c r="M302" s="36" t="n">
        <v>1.74372460562593</v>
      </c>
      <c r="N302" s="36" t="n">
        <v>1.32381570360678</v>
      </c>
      <c r="O302" s="36" t="n">
        <f aca="false">SQRT(M302^2+N302^2)</f>
        <v>2.18930662936493</v>
      </c>
      <c r="P302" s="47" t="n">
        <f aca="false">IF(J302="","",MAX(0,J302-1.96*O302/100))</f>
        <v>0.305267727716269</v>
      </c>
      <c r="Q302" s="47" t="n">
        <f aca="false">IF(J302="","",MIN(1,J302+1.96*O302/100))</f>
        <v>0.391088547587375</v>
      </c>
      <c r="R302" s="32" t="str">
        <f aca="false">IF(L302="","",IF(ABS(L302)&lt;=O302,"Yes","No"))</f>
        <v>Yes</v>
      </c>
      <c r="S302" s="32" t="str">
        <f aca="false">IF(L302="","",IF(ABS(L302)&lt;=1.96*O302,"Yes","No"))</f>
        <v>Yes</v>
      </c>
      <c r="T302" s="66" t="n">
        <f aca="false">IF(D302="","",ROUND(SQRT(((D302+G302)*O302/100)^2+(J302*(D302+G302)*0.05273)^2),0))</f>
        <v>28</v>
      </c>
      <c r="U302" s="32"/>
    </row>
    <row r="303" customFormat="false" ht="15" hidden="false" customHeight="false" outlineLevel="0" collapsed="false">
      <c r="A303" s="32" t="s">
        <v>444</v>
      </c>
      <c r="B303" s="32" t="s">
        <v>538</v>
      </c>
      <c r="C303" s="32" t="s">
        <v>543</v>
      </c>
      <c r="D303" s="66" t="n">
        <v>239</v>
      </c>
      <c r="E303" s="66" t="n">
        <v>278</v>
      </c>
      <c r="F303" s="75" t="n">
        <f aca="false">IF(E303="","",D303-E303)</f>
        <v>-39</v>
      </c>
      <c r="G303" s="66" t="n">
        <v>465</v>
      </c>
      <c r="H303" s="66" t="n">
        <v>482</v>
      </c>
      <c r="I303" s="75" t="n">
        <f aca="false">IF(H303="","",G303-H303)</f>
        <v>-17</v>
      </c>
      <c r="J303" s="47" t="n">
        <f aca="false">IF(OR(D303="",D303+G303=0),"",D303/(D303+G303))</f>
        <v>0.339488636363636</v>
      </c>
      <c r="K303" s="47" t="n">
        <f aca="false">IF(E303="","",E303/(E303+H303))</f>
        <v>0.365789473684211</v>
      </c>
      <c r="L303" s="76" t="n">
        <f aca="false">IF(OR(K303="",J303=""),"",(J303-K303)*100)</f>
        <v>-2.63008373205742</v>
      </c>
      <c r="M303" s="36" t="n">
        <v>2.25365795852886</v>
      </c>
      <c r="N303" s="36" t="n">
        <v>1.32381570360678</v>
      </c>
      <c r="O303" s="36" t="n">
        <f aca="false">SQRT(M303^2+N303^2)</f>
        <v>2.61370660387818</v>
      </c>
      <c r="P303" s="47" t="n">
        <f aca="false">IF(J303="","",MAX(0,J303-1.96*O303/100))</f>
        <v>0.288259986927624</v>
      </c>
      <c r="Q303" s="47" t="n">
        <f aca="false">IF(J303="","",MIN(1,J303+1.96*O303/100))</f>
        <v>0.390717285799649</v>
      </c>
      <c r="R303" s="32" t="str">
        <f aca="false">IF(L303="","",IF(ABS(L303)&lt;=O303,"Yes","No"))</f>
        <v>No</v>
      </c>
      <c r="S303" s="32" t="str">
        <f aca="false">IF(L303="","",IF(ABS(L303)&lt;=1.96*O303,"Yes","No"))</f>
        <v>Yes</v>
      </c>
      <c r="T303" s="66" t="n">
        <f aca="false">IF(D303="","",ROUND(SQRT(((D303+G303)*O303/100)^2+(J303*(D303+G303)*0.06778)^2),0))</f>
        <v>25</v>
      </c>
      <c r="U303" s="32"/>
    </row>
    <row r="304" customFormat="false" ht="15" hidden="false" customHeight="false" outlineLevel="0" collapsed="false">
      <c r="A304" s="32" t="s">
        <v>444</v>
      </c>
      <c r="B304" s="32" t="s">
        <v>544</v>
      </c>
      <c r="C304" s="32" t="s">
        <v>545</v>
      </c>
      <c r="D304" s="66" t="n">
        <v>50</v>
      </c>
      <c r="E304" s="66" t="n">
        <v>203</v>
      </c>
      <c r="F304" s="75" t="n">
        <f aca="false">IF(E304="","",D304-E304)</f>
        <v>-153</v>
      </c>
      <c r="G304" s="66" t="n">
        <v>74</v>
      </c>
      <c r="H304" s="66" t="n">
        <v>331</v>
      </c>
      <c r="I304" s="75" t="n">
        <f aca="false">IF(H304="","",G304-H304)</f>
        <v>-257</v>
      </c>
      <c r="J304" s="47" t="n">
        <f aca="false">IF(OR(D304="",D304+G304=0),"",D304/(D304+G304))</f>
        <v>0.403225806451613</v>
      </c>
      <c r="K304" s="47" t="n">
        <f aca="false">IF(E304="","",E304/(E304+H304))</f>
        <v>0.380149812734082</v>
      </c>
      <c r="L304" s="76" t="n">
        <f aca="false">IF(OR(K304="",J304=""),"",(J304-K304)*100)</f>
        <v>2.30759937175305</v>
      </c>
      <c r="M304" s="36" t="n">
        <v>3.35765895837102</v>
      </c>
      <c r="N304" s="36" t="n">
        <v>1.32381570360678</v>
      </c>
      <c r="O304" s="36" t="n">
        <f aca="false">SQRT(M304^2+N304^2)</f>
        <v>3.60920513379956</v>
      </c>
      <c r="P304" s="47" t="n">
        <f aca="false">IF(J304="","",MAX(0,J304-1.96*O304/100))</f>
        <v>0.332485385829142</v>
      </c>
      <c r="Q304" s="47" t="n">
        <f aca="false">IF(J304="","",MIN(1,J304+1.96*O304/100))</f>
        <v>0.473966227074084</v>
      </c>
      <c r="R304" s="32" t="str">
        <f aca="false">IF(L304="","",IF(ABS(L304)&lt;=O304,"Yes","No"))</f>
        <v>Yes</v>
      </c>
      <c r="S304" s="32" t="str">
        <f aca="false">IF(L304="","",IF(ABS(L304)&lt;=1.96*O304,"Yes","No"))</f>
        <v>Yes</v>
      </c>
      <c r="T304" s="66" t="n">
        <f aca="false">IF(D304="","",ROUND(SQRT(((D304+G304)*O304/100)^2+(J304*(D304+G304)*0.08223)^2),0))</f>
        <v>6</v>
      </c>
      <c r="U304" s="32"/>
    </row>
    <row r="305" customFormat="false" ht="15" hidden="false" customHeight="false" outlineLevel="0" collapsed="false">
      <c r="A305" s="32" t="s">
        <v>444</v>
      </c>
      <c r="B305" s="32" t="s">
        <v>544</v>
      </c>
      <c r="C305" s="32" t="s">
        <v>546</v>
      </c>
      <c r="D305" s="66" t="n">
        <v>258</v>
      </c>
      <c r="E305" s="66" t="n">
        <v>308</v>
      </c>
      <c r="F305" s="75" t="n">
        <f aca="false">IF(E305="","",D305-E305)</f>
        <v>-50</v>
      </c>
      <c r="G305" s="66" t="n">
        <v>477</v>
      </c>
      <c r="H305" s="66" t="n">
        <v>558</v>
      </c>
      <c r="I305" s="75" t="n">
        <f aca="false">IF(H305="","",G305-H305)</f>
        <v>-81</v>
      </c>
      <c r="J305" s="47" t="n">
        <f aca="false">IF(OR(D305="",D305+G305=0),"",D305/(D305+G305))</f>
        <v>0.351020408163265</v>
      </c>
      <c r="K305" s="47" t="n">
        <f aca="false">IF(E305="","",E305/(E305+H305))</f>
        <v>0.355658198614319</v>
      </c>
      <c r="L305" s="76" t="n">
        <f aca="false">IF(OR(K305="",J305=""),"",(J305-K305)*100)</f>
        <v>-0.463779045105339</v>
      </c>
      <c r="M305" s="36" t="n">
        <v>2.25365795852886</v>
      </c>
      <c r="N305" s="36" t="n">
        <v>1.32381570360678</v>
      </c>
      <c r="O305" s="36" t="n">
        <f aca="false">SQRT(M305^2+N305^2)</f>
        <v>2.61370660387818</v>
      </c>
      <c r="P305" s="47" t="n">
        <f aca="false">IF(J305="","",MAX(0,J305-1.96*O305/100))</f>
        <v>0.299791758727253</v>
      </c>
      <c r="Q305" s="47" t="n">
        <f aca="false">IF(J305="","",MIN(1,J305+1.96*O305/100))</f>
        <v>0.402249057599278</v>
      </c>
      <c r="R305" s="32" t="str">
        <f aca="false">IF(L305="","",IF(ABS(L305)&lt;=O305,"Yes","No"))</f>
        <v>Yes</v>
      </c>
      <c r="S305" s="32" t="str">
        <f aca="false">IF(L305="","",IF(ABS(L305)&lt;=1.96*O305,"Yes","No"))</f>
        <v>Yes</v>
      </c>
      <c r="T305" s="66" t="n">
        <f aca="false">IF(D305="","",ROUND(SQRT(((D305+G305)*O305/100)^2+(J305*(D305+G305)*0.06778)^2),0))</f>
        <v>26</v>
      </c>
      <c r="U305" s="32"/>
    </row>
    <row r="306" customFormat="false" ht="15" hidden="false" customHeight="false" outlineLevel="0" collapsed="false">
      <c r="A306" s="32" t="s">
        <v>444</v>
      </c>
      <c r="B306" s="32" t="s">
        <v>547</v>
      </c>
      <c r="C306" s="32" t="s">
        <v>548</v>
      </c>
      <c r="D306" s="66" t="n">
        <v>995</v>
      </c>
      <c r="E306" s="66" t="n">
        <v>1136</v>
      </c>
      <c r="F306" s="75" t="n">
        <f aca="false">IF(E306="","",D306-E306)</f>
        <v>-141</v>
      </c>
      <c r="G306" s="66" t="n">
        <v>1302</v>
      </c>
      <c r="H306" s="66" t="n">
        <v>1415</v>
      </c>
      <c r="I306" s="75" t="n">
        <f aca="false">IF(H306="","",G306-H306)</f>
        <v>-113</v>
      </c>
      <c r="J306" s="47" t="n">
        <f aca="false">IF(OR(D306="",D306+G306=0),"",D306/(D306+G306))</f>
        <v>0.43317370483239</v>
      </c>
      <c r="K306" s="47" t="n">
        <f aca="false">IF(E306="","",E306/(E306+H306))</f>
        <v>0.4453155625245</v>
      </c>
      <c r="L306" s="76" t="n">
        <f aca="false">IF(OR(K306="",J306=""),"",(J306-K306)*100)</f>
        <v>-1.21418576921101</v>
      </c>
      <c r="M306" s="36" t="n">
        <v>1.74372460562593</v>
      </c>
      <c r="N306" s="36" t="n">
        <v>1.32381570360678</v>
      </c>
      <c r="O306" s="36" t="n">
        <f aca="false">SQRT(M306^2+N306^2)</f>
        <v>2.18930662936493</v>
      </c>
      <c r="P306" s="47" t="n">
        <f aca="false">IF(J306="","",MAX(0,J306-1.96*O306/100))</f>
        <v>0.390263294896837</v>
      </c>
      <c r="Q306" s="47" t="n">
        <f aca="false">IF(J306="","",MIN(1,J306+1.96*O306/100))</f>
        <v>0.476084114767943</v>
      </c>
      <c r="R306" s="32" t="str">
        <f aca="false">IF(L306="","",IF(ABS(L306)&lt;=O306,"Yes","No"))</f>
        <v>Yes</v>
      </c>
      <c r="S306" s="32" t="str">
        <f aca="false">IF(L306="","",IF(ABS(L306)&lt;=1.96*O306,"Yes","No"))</f>
        <v>Yes</v>
      </c>
      <c r="T306" s="66" t="n">
        <f aca="false">IF(D306="","",ROUND(SQRT(((D306+G306)*O306/100)^2+(J306*(D306+G306)*0.05273)^2),0))</f>
        <v>73</v>
      </c>
      <c r="U306" s="32"/>
    </row>
    <row r="307" customFormat="false" ht="15" hidden="false" customHeight="false" outlineLevel="0" collapsed="false">
      <c r="A307" s="32" t="s">
        <v>444</v>
      </c>
      <c r="B307" s="32" t="s">
        <v>547</v>
      </c>
      <c r="C307" s="32" t="s">
        <v>549</v>
      </c>
      <c r="D307" s="66" t="n">
        <v>436</v>
      </c>
      <c r="E307" s="66" t="n">
        <v>496</v>
      </c>
      <c r="F307" s="75" t="n">
        <f aca="false">IF(E307="","",D307-E307)</f>
        <v>-60</v>
      </c>
      <c r="G307" s="66" t="n">
        <v>614</v>
      </c>
      <c r="H307" s="66" t="n">
        <v>652</v>
      </c>
      <c r="I307" s="75" t="n">
        <f aca="false">IF(H307="","",G307-H307)</f>
        <v>-38</v>
      </c>
      <c r="J307" s="47" t="n">
        <f aca="false">IF(OR(D307="",D307+G307=0),"",D307/(D307+G307))</f>
        <v>0.415238095238095</v>
      </c>
      <c r="K307" s="47" t="n">
        <f aca="false">IF(E307="","",E307/(E307+H307))</f>
        <v>0.43205574912892</v>
      </c>
      <c r="L307" s="76" t="n">
        <f aca="false">IF(OR(K307="",J307=""),"",(J307-K307)*100)</f>
        <v>-1.68176538908246</v>
      </c>
      <c r="M307" s="36" t="n">
        <v>1.74372460562593</v>
      </c>
      <c r="N307" s="36" t="n">
        <v>1.32381570360678</v>
      </c>
      <c r="O307" s="36" t="n">
        <f aca="false">SQRT(M307^2+N307^2)</f>
        <v>2.18930662936493</v>
      </c>
      <c r="P307" s="47" t="n">
        <f aca="false">IF(J307="","",MAX(0,J307-1.96*O307/100))</f>
        <v>0.372327685302543</v>
      </c>
      <c r="Q307" s="47" t="n">
        <f aca="false">IF(J307="","",MIN(1,J307+1.96*O307/100))</f>
        <v>0.458148505173648</v>
      </c>
      <c r="R307" s="32" t="str">
        <f aca="false">IF(L307="","",IF(ABS(L307)&lt;=O307,"Yes","No"))</f>
        <v>Yes</v>
      </c>
      <c r="S307" s="32" t="str">
        <f aca="false">IF(L307="","",IF(ABS(L307)&lt;=1.96*O307,"Yes","No"))</f>
        <v>Yes</v>
      </c>
      <c r="T307" s="66" t="n">
        <f aca="false">IF(D307="","",ROUND(SQRT(((D307+G307)*O307/100)^2+(J307*(D307+G307)*0.05273)^2),0))</f>
        <v>33</v>
      </c>
      <c r="U307" s="32"/>
    </row>
    <row r="308" customFormat="false" ht="15" hidden="false" customHeight="false" outlineLevel="0" collapsed="false">
      <c r="A308" s="32" t="s">
        <v>444</v>
      </c>
      <c r="B308" s="32" t="s">
        <v>550</v>
      </c>
      <c r="C308" s="32" t="s">
        <v>551</v>
      </c>
      <c r="D308" s="66" t="n">
        <v>446</v>
      </c>
      <c r="E308" s="66" t="n">
        <v>508</v>
      </c>
      <c r="F308" s="75" t="n">
        <f aca="false">IF(E308="","",D308-E308)</f>
        <v>-62</v>
      </c>
      <c r="G308" s="66" t="n">
        <v>458</v>
      </c>
      <c r="H308" s="66" t="n">
        <v>437</v>
      </c>
      <c r="I308" s="75" t="n">
        <f aca="false">IF(H308="","",G308-H308)</f>
        <v>21</v>
      </c>
      <c r="J308" s="47" t="n">
        <f aca="false">IF(OR(D308="",D308+G308=0),"",D308/(D308+G308))</f>
        <v>0.493362831858407</v>
      </c>
      <c r="K308" s="47" t="n">
        <f aca="false">IF(E308="","",E308/(E308+H308))</f>
        <v>0.537566137566138</v>
      </c>
      <c r="L308" s="76" t="n">
        <f aca="false">IF(OR(K308="",J308=""),"",(J308-K308)*100)</f>
        <v>-4.42033057077305</v>
      </c>
      <c r="M308" s="36" t="n">
        <v>1.74372460562593</v>
      </c>
      <c r="N308" s="36" t="n">
        <v>1.32381570360678</v>
      </c>
      <c r="O308" s="36" t="n">
        <f aca="false">SQRT(M308^2+N308^2)</f>
        <v>2.18930662936493</v>
      </c>
      <c r="P308" s="47" t="n">
        <f aca="false">IF(J308="","",MAX(0,J308-1.96*O308/100))</f>
        <v>0.450452421922854</v>
      </c>
      <c r="Q308" s="47" t="n">
        <f aca="false">IF(J308="","",MIN(1,J308+1.96*O308/100))</f>
        <v>0.53627324179396</v>
      </c>
      <c r="R308" s="32" t="str">
        <f aca="false">IF(L308="","",IF(ABS(L308)&lt;=O308,"Yes","No"))</f>
        <v>No</v>
      </c>
      <c r="S308" s="32" t="str">
        <f aca="false">IF(L308="","",IF(ABS(L308)&lt;=1.96*O308,"Yes","No"))</f>
        <v>No</v>
      </c>
      <c r="T308" s="66" t="n">
        <f aca="false">IF(D308="","",ROUND(SQRT(((D308+G308)*O308/100)^2+(J308*(D308+G308)*0.05273)^2),0))</f>
        <v>31</v>
      </c>
      <c r="U308" s="32"/>
    </row>
    <row r="309" customFormat="false" ht="15" hidden="false" customHeight="false" outlineLevel="0" collapsed="false">
      <c r="A309" s="32" t="s">
        <v>444</v>
      </c>
      <c r="B309" s="32" t="s">
        <v>550</v>
      </c>
      <c r="C309" s="32" t="s">
        <v>552</v>
      </c>
      <c r="D309" s="66" t="n">
        <v>486</v>
      </c>
      <c r="E309" s="66" t="n">
        <v>524</v>
      </c>
      <c r="F309" s="75" t="n">
        <f aca="false">IF(E309="","",D309-E309)</f>
        <v>-38</v>
      </c>
      <c r="G309" s="66" t="n">
        <v>603</v>
      </c>
      <c r="H309" s="66" t="n">
        <v>659</v>
      </c>
      <c r="I309" s="75" t="n">
        <f aca="false">IF(H309="","",G309-H309)</f>
        <v>-56</v>
      </c>
      <c r="J309" s="47" t="n">
        <f aca="false">IF(OR(D309="",D309+G309=0),"",D309/(D309+G309))</f>
        <v>0.446280991735537</v>
      </c>
      <c r="K309" s="47" t="n">
        <f aca="false">IF(E309="","",E309/(E309+H309))</f>
        <v>0.442941673710905</v>
      </c>
      <c r="L309" s="76" t="n">
        <f aca="false">IF(OR(K309="",J309=""),"",(J309-K309)*100)</f>
        <v>0.333931802463272</v>
      </c>
      <c r="M309" s="36" t="n">
        <v>1.74372460562593</v>
      </c>
      <c r="N309" s="36" t="n">
        <v>1.32381570360678</v>
      </c>
      <c r="O309" s="36" t="n">
        <f aca="false">SQRT(M309^2+N309^2)</f>
        <v>2.18930662936493</v>
      </c>
      <c r="P309" s="47" t="n">
        <f aca="false">IF(J309="","",MAX(0,J309-1.96*O309/100))</f>
        <v>0.403370581799985</v>
      </c>
      <c r="Q309" s="47" t="n">
        <f aca="false">IF(J309="","",MIN(1,J309+1.96*O309/100))</f>
        <v>0.48919140167109</v>
      </c>
      <c r="R309" s="32" t="str">
        <f aca="false">IF(L309="","",IF(ABS(L309)&lt;=O309,"Yes","No"))</f>
        <v>Yes</v>
      </c>
      <c r="S309" s="32" t="str">
        <f aca="false">IF(L309="","",IF(ABS(L309)&lt;=1.96*O309,"Yes","No"))</f>
        <v>Yes</v>
      </c>
      <c r="T309" s="66" t="n">
        <f aca="false">IF(D309="","",ROUND(SQRT(((D309+G309)*O309/100)^2+(J309*(D309+G309)*0.05273)^2),0))</f>
        <v>35</v>
      </c>
      <c r="U309" s="32"/>
    </row>
    <row r="310" customFormat="false" ht="15" hidden="false" customHeight="false" outlineLevel="0" collapsed="false">
      <c r="A310" s="32" t="s">
        <v>444</v>
      </c>
      <c r="B310" s="32" t="s">
        <v>550</v>
      </c>
      <c r="C310" s="32" t="s">
        <v>553</v>
      </c>
      <c r="D310" s="66" t="n">
        <v>189</v>
      </c>
      <c r="E310" s="66" t="n">
        <v>186</v>
      </c>
      <c r="F310" s="75" t="n">
        <f aca="false">IF(E310="","",D310-E310)</f>
        <v>3</v>
      </c>
      <c r="G310" s="66" t="n">
        <v>219</v>
      </c>
      <c r="H310" s="66" t="n">
        <v>236</v>
      </c>
      <c r="I310" s="75" t="n">
        <f aca="false">IF(H310="","",G310-H310)</f>
        <v>-17</v>
      </c>
      <c r="J310" s="47" t="n">
        <f aca="false">IF(OR(D310="",D310+G310=0),"",D310/(D310+G310))</f>
        <v>0.463235294117647</v>
      </c>
      <c r="K310" s="47" t="n">
        <f aca="false">IF(E310="","",E310/(E310+H310))</f>
        <v>0.440758293838863</v>
      </c>
      <c r="L310" s="76" t="n">
        <f aca="false">IF(OR(K310="",J310=""),"",(J310-K310)*100)</f>
        <v>2.24770002787845</v>
      </c>
      <c r="M310" s="36" t="n">
        <v>3.35765895837102</v>
      </c>
      <c r="N310" s="36" t="n">
        <v>1.32381570360678</v>
      </c>
      <c r="O310" s="36" t="n">
        <f aca="false">SQRT(M310^2+N310^2)</f>
        <v>3.60920513379956</v>
      </c>
      <c r="P310" s="47" t="n">
        <f aca="false">IF(J310="","",MAX(0,J310-1.96*O310/100))</f>
        <v>0.392494873495176</v>
      </c>
      <c r="Q310" s="47" t="n">
        <f aca="false">IF(J310="","",MIN(1,J310+1.96*O310/100))</f>
        <v>0.533975714740119</v>
      </c>
      <c r="R310" s="32" t="str">
        <f aca="false">IF(L310="","",IF(ABS(L310)&lt;=O310,"Yes","No"))</f>
        <v>Yes</v>
      </c>
      <c r="S310" s="32" t="str">
        <f aca="false">IF(L310="","",IF(ABS(L310)&lt;=1.96*O310,"Yes","No"))</f>
        <v>Yes</v>
      </c>
      <c r="T310" s="66" t="n">
        <f aca="false">IF(D310="","",ROUND(SQRT(((D310+G310)*O310/100)^2+(J310*(D310+G310)*0.08223)^2),0))</f>
        <v>21</v>
      </c>
      <c r="U310" s="32"/>
    </row>
    <row r="311" customFormat="false" ht="15" hidden="false" customHeight="false" outlineLevel="0" collapsed="false">
      <c r="A311" s="32" t="s">
        <v>444</v>
      </c>
      <c r="B311" s="32" t="s">
        <v>550</v>
      </c>
      <c r="C311" s="32" t="s">
        <v>554</v>
      </c>
      <c r="D311" s="66" t="n">
        <v>363</v>
      </c>
      <c r="E311" s="66" t="n">
        <v>394</v>
      </c>
      <c r="F311" s="75" t="n">
        <f aca="false">IF(E311="","",D311-E311)</f>
        <v>-31</v>
      </c>
      <c r="G311" s="66" t="n">
        <v>360</v>
      </c>
      <c r="H311" s="66" t="n">
        <v>360</v>
      </c>
      <c r="I311" s="75" t="n">
        <f aca="false">IF(H311="","",G311-H311)</f>
        <v>0</v>
      </c>
      <c r="J311" s="47" t="n">
        <f aca="false">IF(OR(D311="",D311+G311=0),"",D311/(D311+G311))</f>
        <v>0.502074688796681</v>
      </c>
      <c r="K311" s="47" t="n">
        <f aca="false">IF(E311="","",E311/(E311+H311))</f>
        <v>0.522546419098143</v>
      </c>
      <c r="L311" s="76" t="n">
        <f aca="false">IF(OR(K311="",J311=""),"",(J311-K311)*100)</f>
        <v>-2.04717303014628</v>
      </c>
      <c r="M311" s="36" t="n">
        <v>2.25365795852886</v>
      </c>
      <c r="N311" s="36" t="n">
        <v>1.32381570360678</v>
      </c>
      <c r="O311" s="36" t="n">
        <f aca="false">SQRT(M311^2+N311^2)</f>
        <v>2.61370660387818</v>
      </c>
      <c r="P311" s="47" t="n">
        <f aca="false">IF(J311="","",MAX(0,J311-1.96*O311/100))</f>
        <v>0.450846039360668</v>
      </c>
      <c r="Q311" s="47" t="n">
        <f aca="false">IF(J311="","",MIN(1,J311+1.96*O311/100))</f>
        <v>0.553303338232693</v>
      </c>
      <c r="R311" s="32" t="str">
        <f aca="false">IF(L311="","",IF(ABS(L311)&lt;=O311,"Yes","No"))</f>
        <v>Yes</v>
      </c>
      <c r="S311" s="32" t="str">
        <f aca="false">IF(L311="","",IF(ABS(L311)&lt;=1.96*O311,"Yes","No"))</f>
        <v>Yes</v>
      </c>
      <c r="T311" s="66" t="n">
        <f aca="false">IF(D311="","",ROUND(SQRT(((D311+G311)*O311/100)^2+(J311*(D311+G311)*0.06778)^2),0))</f>
        <v>31</v>
      </c>
      <c r="U311" s="32"/>
    </row>
    <row r="312" customFormat="false" ht="15" hidden="false" customHeight="false" outlineLevel="0" collapsed="false">
      <c r="A312" s="32" t="s">
        <v>444</v>
      </c>
      <c r="B312" s="32" t="s">
        <v>550</v>
      </c>
      <c r="C312" s="32" t="s">
        <v>555</v>
      </c>
      <c r="D312" s="66" t="n">
        <v>269</v>
      </c>
      <c r="E312" s="66" t="n">
        <v>322</v>
      </c>
      <c r="F312" s="75" t="n">
        <f aca="false">IF(E312="","",D312-E312)</f>
        <v>-53</v>
      </c>
      <c r="G312" s="66" t="n">
        <v>261</v>
      </c>
      <c r="H312" s="66" t="n">
        <v>270</v>
      </c>
      <c r="I312" s="75" t="n">
        <f aca="false">IF(H312="","",G312-H312)</f>
        <v>-9</v>
      </c>
      <c r="J312" s="47" t="n">
        <f aca="false">IF(OR(D312="",D312+G312=0),"",D312/(D312+G312))</f>
        <v>0.507547169811321</v>
      </c>
      <c r="K312" s="47" t="n">
        <f aca="false">IF(E312="","",E312/(E312+H312))</f>
        <v>0.543918918918919</v>
      </c>
      <c r="L312" s="76" t="n">
        <f aca="false">IF(OR(K312="",J312=""),"",(J312-K312)*100)</f>
        <v>-3.63717491075982</v>
      </c>
      <c r="M312" s="36" t="n">
        <v>2.25365795852886</v>
      </c>
      <c r="N312" s="36" t="n">
        <v>1.32381570360678</v>
      </c>
      <c r="O312" s="36" t="n">
        <f aca="false">SQRT(M312^2+N312^2)</f>
        <v>2.61370660387818</v>
      </c>
      <c r="P312" s="47" t="n">
        <f aca="false">IF(J312="","",MAX(0,J312-1.96*O312/100))</f>
        <v>0.456318520375308</v>
      </c>
      <c r="Q312" s="47" t="n">
        <f aca="false">IF(J312="","",MIN(1,J312+1.96*O312/100))</f>
        <v>0.558775819247333</v>
      </c>
      <c r="R312" s="32" t="str">
        <f aca="false">IF(L312="","",IF(ABS(L312)&lt;=O312,"Yes","No"))</f>
        <v>No</v>
      </c>
      <c r="S312" s="32" t="str">
        <f aca="false">IF(L312="","",IF(ABS(L312)&lt;=1.96*O312,"Yes","No"))</f>
        <v>Yes</v>
      </c>
      <c r="T312" s="66" t="n">
        <f aca="false">IF(D312="","",ROUND(SQRT(((D312+G312)*O312/100)^2+(J312*(D312+G312)*0.06778)^2),0))</f>
        <v>23</v>
      </c>
      <c r="U312" s="32"/>
    </row>
    <row r="313" customFormat="false" ht="15" hidden="false" customHeight="false" outlineLevel="0" collapsed="false">
      <c r="A313" s="32" t="s">
        <v>444</v>
      </c>
      <c r="B313" s="32" t="s">
        <v>550</v>
      </c>
      <c r="C313" s="32" t="s">
        <v>556</v>
      </c>
      <c r="D313" s="66" t="n">
        <v>410</v>
      </c>
      <c r="E313" s="66" t="n">
        <v>490</v>
      </c>
      <c r="F313" s="75" t="n">
        <f aca="false">IF(E313="","",D313-E313)</f>
        <v>-80</v>
      </c>
      <c r="G313" s="66" t="n">
        <v>373</v>
      </c>
      <c r="H313" s="66" t="n">
        <v>382</v>
      </c>
      <c r="I313" s="75" t="n">
        <f aca="false">IF(H313="","",G313-H313)</f>
        <v>-9</v>
      </c>
      <c r="J313" s="47" t="n">
        <f aca="false">IF(OR(D313="",D313+G313=0),"",D313/(D313+G313))</f>
        <v>0.523627075351213</v>
      </c>
      <c r="K313" s="47" t="n">
        <f aca="false">IF(E313="","",E313/(E313+H313))</f>
        <v>0.561926605504587</v>
      </c>
      <c r="L313" s="76" t="n">
        <f aca="false">IF(OR(K313="",J313=""),"",(J313-K313)*100)</f>
        <v>-3.82995301533738</v>
      </c>
      <c r="M313" s="36" t="n">
        <v>2.25365795852886</v>
      </c>
      <c r="N313" s="36" t="n">
        <v>1.32381570360678</v>
      </c>
      <c r="O313" s="36" t="n">
        <f aca="false">SQRT(M313^2+N313^2)</f>
        <v>2.61370660387818</v>
      </c>
      <c r="P313" s="47" t="n">
        <f aca="false">IF(J313="","",MAX(0,J313-1.96*O313/100))</f>
        <v>0.472398425915201</v>
      </c>
      <c r="Q313" s="47" t="n">
        <f aca="false">IF(J313="","",MIN(1,J313+1.96*O313/100))</f>
        <v>0.574855724787226</v>
      </c>
      <c r="R313" s="32" t="str">
        <f aca="false">IF(L313="","",IF(ABS(L313)&lt;=O313,"Yes","No"))</f>
        <v>No</v>
      </c>
      <c r="S313" s="32" t="str">
        <f aca="false">IF(L313="","",IF(ABS(L313)&lt;=1.96*O313,"Yes","No"))</f>
        <v>Yes</v>
      </c>
      <c r="T313" s="66" t="n">
        <f aca="false">IF(D313="","",ROUND(SQRT(((D313+G313)*O313/100)^2+(J313*(D313+G313)*0.06778)^2),0))</f>
        <v>35</v>
      </c>
      <c r="U313" s="32"/>
    </row>
    <row r="314" customFormat="false" ht="15" hidden="false" customHeight="false" outlineLevel="0" collapsed="false">
      <c r="A314" s="32" t="s">
        <v>444</v>
      </c>
      <c r="B314" s="32" t="s">
        <v>550</v>
      </c>
      <c r="C314" s="32" t="s">
        <v>557</v>
      </c>
      <c r="D314" s="66" t="n">
        <v>122</v>
      </c>
      <c r="E314" s="66" t="n">
        <v>145</v>
      </c>
      <c r="F314" s="75" t="n">
        <f aca="false">IF(E314="","",D314-E314)</f>
        <v>-23</v>
      </c>
      <c r="G314" s="66" t="n">
        <v>163</v>
      </c>
      <c r="H314" s="66" t="n">
        <v>189</v>
      </c>
      <c r="I314" s="75" t="n">
        <f aca="false">IF(H314="","",G314-H314)</f>
        <v>-26</v>
      </c>
      <c r="J314" s="47" t="n">
        <f aca="false">IF(OR(D314="",D314+G314=0),"",D314/(D314+G314))</f>
        <v>0.428070175438597</v>
      </c>
      <c r="K314" s="47" t="n">
        <f aca="false">IF(E314="","",E314/(E314+H314))</f>
        <v>0.434131736526946</v>
      </c>
      <c r="L314" s="76" t="n">
        <f aca="false">IF(OR(K314="",J314=""),"",(J314-K314)*100)</f>
        <v>-0.60615610883496</v>
      </c>
      <c r="M314" s="36" t="n">
        <v>3.35765895837102</v>
      </c>
      <c r="N314" s="36" t="n">
        <v>1.32381570360678</v>
      </c>
      <c r="O314" s="36" t="n">
        <f aca="false">SQRT(M314^2+N314^2)</f>
        <v>3.60920513379956</v>
      </c>
      <c r="P314" s="47" t="n">
        <f aca="false">IF(J314="","",MAX(0,J314-1.96*O314/100))</f>
        <v>0.357329754816125</v>
      </c>
      <c r="Q314" s="47" t="n">
        <f aca="false">IF(J314="","",MIN(1,J314+1.96*O314/100))</f>
        <v>0.498810596061068</v>
      </c>
      <c r="R314" s="32" t="str">
        <f aca="false">IF(L314="","",IF(ABS(L314)&lt;=O314,"Yes","No"))</f>
        <v>Yes</v>
      </c>
      <c r="S314" s="32" t="str">
        <f aca="false">IF(L314="","",IF(ABS(L314)&lt;=1.96*O314,"Yes","No"))</f>
        <v>Yes</v>
      </c>
      <c r="T314" s="66" t="n">
        <f aca="false">IF(D314="","",ROUND(SQRT(((D314+G314)*O314/100)^2+(J314*(D314+G314)*0.08223)^2),0))</f>
        <v>14</v>
      </c>
      <c r="U314" s="32"/>
    </row>
    <row r="315" customFormat="false" ht="15" hidden="false" customHeight="false" outlineLevel="0" collapsed="false">
      <c r="A315" s="32" t="s">
        <v>444</v>
      </c>
      <c r="B315" s="32" t="s">
        <v>550</v>
      </c>
      <c r="C315" s="32" t="s">
        <v>558</v>
      </c>
      <c r="D315" s="66" t="n">
        <v>312</v>
      </c>
      <c r="E315" s="66" t="n">
        <v>350</v>
      </c>
      <c r="F315" s="75" t="n">
        <f aca="false">IF(E315="","",D315-E315)</f>
        <v>-38</v>
      </c>
      <c r="G315" s="66" t="n">
        <v>416</v>
      </c>
      <c r="H315" s="66" t="n">
        <v>475</v>
      </c>
      <c r="I315" s="75" t="n">
        <f aca="false">IF(H315="","",G315-H315)</f>
        <v>-59</v>
      </c>
      <c r="J315" s="47" t="n">
        <f aca="false">IF(OR(D315="",D315+G315=0),"",D315/(D315+G315))</f>
        <v>0.428571428571429</v>
      </c>
      <c r="K315" s="47" t="n">
        <f aca="false">IF(E315="","",E315/(E315+H315))</f>
        <v>0.424242424242424</v>
      </c>
      <c r="L315" s="76" t="n">
        <f aca="false">IF(OR(K315="",J315=""),"",(J315-K315)*100)</f>
        <v>0.432900432900429</v>
      </c>
      <c r="M315" s="36" t="n">
        <v>2.25365795852886</v>
      </c>
      <c r="N315" s="36" t="n">
        <v>1.32381570360678</v>
      </c>
      <c r="O315" s="36" t="n">
        <f aca="false">SQRT(M315^2+N315^2)</f>
        <v>2.61370660387818</v>
      </c>
      <c r="P315" s="47" t="n">
        <f aca="false">IF(J315="","",MAX(0,J315-1.96*O315/100))</f>
        <v>0.377342779135416</v>
      </c>
      <c r="Q315" s="47" t="n">
        <f aca="false">IF(J315="","",MIN(1,J315+1.96*O315/100))</f>
        <v>0.479800078007441</v>
      </c>
      <c r="R315" s="32" t="str">
        <f aca="false">IF(L315="","",IF(ABS(L315)&lt;=O315,"Yes","No"))</f>
        <v>Yes</v>
      </c>
      <c r="S315" s="32" t="str">
        <f aca="false">IF(L315="","",IF(ABS(L315)&lt;=1.96*O315,"Yes","No"))</f>
        <v>Yes</v>
      </c>
      <c r="T315" s="66" t="n">
        <f aca="false">IF(D315="","",ROUND(SQRT(((D315+G315)*O315/100)^2+(J315*(D315+G315)*0.06778)^2),0))</f>
        <v>28</v>
      </c>
      <c r="U315" s="32"/>
    </row>
    <row r="316" customFormat="false" ht="15" hidden="false" customHeight="false" outlineLevel="0" collapsed="false">
      <c r="A316" s="32" t="s">
        <v>444</v>
      </c>
      <c r="B316" s="32" t="s">
        <v>559</v>
      </c>
      <c r="C316" s="32" t="s">
        <v>560</v>
      </c>
      <c r="D316" s="66" t="n">
        <v>301</v>
      </c>
      <c r="E316" s="66" t="n">
        <v>327</v>
      </c>
      <c r="F316" s="75" t="n">
        <f aca="false">IF(E316="","",D316-E316)</f>
        <v>-26</v>
      </c>
      <c r="G316" s="66" t="n">
        <v>551</v>
      </c>
      <c r="H316" s="66" t="n">
        <v>610</v>
      </c>
      <c r="I316" s="75" t="n">
        <f aca="false">IF(H316="","",G316-H316)</f>
        <v>-59</v>
      </c>
      <c r="J316" s="47" t="n">
        <f aca="false">IF(OR(D316="",D316+G316=0),"",D316/(D316+G316))</f>
        <v>0.353286384976526</v>
      </c>
      <c r="K316" s="47" t="n">
        <f aca="false">IF(E316="","",E316/(E316+H316))</f>
        <v>0.348986125933831</v>
      </c>
      <c r="L316" s="76" t="n">
        <f aca="false">IF(OR(K316="",J316=""),"",(J316-K316)*100)</f>
        <v>0.430025904269443</v>
      </c>
      <c r="M316" s="36" t="n">
        <v>1.74372460562593</v>
      </c>
      <c r="N316" s="36" t="n">
        <v>1.32381570360678</v>
      </c>
      <c r="O316" s="36" t="n">
        <f aca="false">SQRT(M316^2+N316^2)</f>
        <v>2.18930662936493</v>
      </c>
      <c r="P316" s="47" t="n">
        <f aca="false">IF(J316="","",MAX(0,J316-1.96*O316/100))</f>
        <v>0.310375975040973</v>
      </c>
      <c r="Q316" s="47" t="n">
        <f aca="false">IF(J316="","",MIN(1,J316+1.96*O316/100))</f>
        <v>0.396196794912079</v>
      </c>
      <c r="R316" s="32" t="str">
        <f aca="false">IF(L316="","",IF(ABS(L316)&lt;=O316,"Yes","No"))</f>
        <v>Yes</v>
      </c>
      <c r="S316" s="32" t="str">
        <f aca="false">IF(L316="","",IF(ABS(L316)&lt;=1.96*O316,"Yes","No"))</f>
        <v>Yes</v>
      </c>
      <c r="T316" s="66" t="n">
        <f aca="false">IF(D316="","",ROUND(SQRT(((D316+G316)*O316/100)^2+(J316*(D316+G316)*0.05273)^2),0))</f>
        <v>24</v>
      </c>
      <c r="U316" s="32"/>
    </row>
    <row r="317" customFormat="false" ht="15" hidden="false" customHeight="false" outlineLevel="0" collapsed="false">
      <c r="A317" s="32" t="s">
        <v>444</v>
      </c>
      <c r="B317" s="32" t="s">
        <v>559</v>
      </c>
      <c r="C317" s="32" t="s">
        <v>561</v>
      </c>
      <c r="D317" s="66" t="n">
        <v>573</v>
      </c>
      <c r="E317" s="66" t="n">
        <v>654</v>
      </c>
      <c r="F317" s="75" t="n">
        <f aca="false">IF(E317="","",D317-E317)</f>
        <v>-81</v>
      </c>
      <c r="G317" s="66" t="n">
        <v>1061</v>
      </c>
      <c r="H317" s="66" t="n">
        <v>1185</v>
      </c>
      <c r="I317" s="75" t="n">
        <f aca="false">IF(H317="","",G317-H317)</f>
        <v>-124</v>
      </c>
      <c r="J317" s="47" t="n">
        <f aca="false">IF(OR(D317="",D317+G317=0),"",D317/(D317+G317))</f>
        <v>0.350673194614443</v>
      </c>
      <c r="K317" s="47" t="n">
        <f aca="false">IF(E317="","",E317/(E317+H317))</f>
        <v>0.355628058727569</v>
      </c>
      <c r="L317" s="76" t="n">
        <f aca="false">IF(OR(K317="",J317=""),"",(J317-K317)*100)</f>
        <v>-0.495486411312623</v>
      </c>
      <c r="M317" s="36" t="n">
        <v>1.74372460562593</v>
      </c>
      <c r="N317" s="36" t="n">
        <v>1.32381570360678</v>
      </c>
      <c r="O317" s="36" t="n">
        <f aca="false">SQRT(M317^2+N317^2)</f>
        <v>2.18930662936493</v>
      </c>
      <c r="P317" s="47" t="n">
        <f aca="false">IF(J317="","",MAX(0,J317-1.96*O317/100))</f>
        <v>0.30776278467889</v>
      </c>
      <c r="Q317" s="47" t="n">
        <f aca="false">IF(J317="","",MIN(1,J317+1.96*O317/100))</f>
        <v>0.393583604549996</v>
      </c>
      <c r="R317" s="32" t="str">
        <f aca="false">IF(L317="","",IF(ABS(L317)&lt;=O317,"Yes","No"))</f>
        <v>Yes</v>
      </c>
      <c r="S317" s="32" t="str">
        <f aca="false">IF(L317="","",IF(ABS(L317)&lt;=1.96*O317,"Yes","No"))</f>
        <v>Yes</v>
      </c>
      <c r="T317" s="66" t="n">
        <f aca="false">IF(D317="","",ROUND(SQRT(((D317+G317)*O317/100)^2+(J317*(D317+G317)*0.05273)^2),0))</f>
        <v>47</v>
      </c>
      <c r="U317" s="32"/>
    </row>
    <row r="318" customFormat="false" ht="15" hidden="false" customHeight="false" outlineLevel="0" collapsed="false">
      <c r="A318" s="32" t="s">
        <v>444</v>
      </c>
      <c r="B318" s="32" t="s">
        <v>559</v>
      </c>
      <c r="C318" s="32" t="s">
        <v>562</v>
      </c>
      <c r="D318" s="66" t="n">
        <v>394</v>
      </c>
      <c r="E318" s="66" t="n">
        <v>452</v>
      </c>
      <c r="F318" s="75" t="n">
        <f aca="false">IF(E318="","",D318-E318)</f>
        <v>-58</v>
      </c>
      <c r="G318" s="66" t="n">
        <v>822</v>
      </c>
      <c r="H318" s="66" t="n">
        <v>895</v>
      </c>
      <c r="I318" s="75" t="n">
        <f aca="false">IF(H318="","",G318-H318)</f>
        <v>-73</v>
      </c>
      <c r="J318" s="47" t="n">
        <f aca="false">IF(OR(D318="",D318+G318=0),"",D318/(D318+G318))</f>
        <v>0.324013157894737</v>
      </c>
      <c r="K318" s="47" t="n">
        <f aca="false">IF(E318="","",E318/(E318+H318))</f>
        <v>0.335560504825538</v>
      </c>
      <c r="L318" s="76" t="n">
        <f aca="false">IF(OR(K318="",J318=""),"",(J318-K318)*100)</f>
        <v>-1.15473469308014</v>
      </c>
      <c r="M318" s="36" t="n">
        <v>1.74372460562593</v>
      </c>
      <c r="N318" s="36" t="n">
        <v>1.32381570360678</v>
      </c>
      <c r="O318" s="36" t="n">
        <f aca="false">SQRT(M318^2+N318^2)</f>
        <v>2.18930662936493</v>
      </c>
      <c r="P318" s="47" t="n">
        <f aca="false">IF(J318="","",MAX(0,J318-1.96*O318/100))</f>
        <v>0.281102747959184</v>
      </c>
      <c r="Q318" s="47" t="n">
        <f aca="false">IF(J318="","",MIN(1,J318+1.96*O318/100))</f>
        <v>0.36692356783029</v>
      </c>
      <c r="R318" s="32" t="str">
        <f aca="false">IF(L318="","",IF(ABS(L318)&lt;=O318,"Yes","No"))</f>
        <v>Yes</v>
      </c>
      <c r="S318" s="32" t="str">
        <f aca="false">IF(L318="","",IF(ABS(L318)&lt;=1.96*O318,"Yes","No"))</f>
        <v>Yes</v>
      </c>
      <c r="T318" s="66" t="n">
        <f aca="false">IF(D318="","",ROUND(SQRT(((D318+G318)*O318/100)^2+(J318*(D318+G318)*0.05273)^2),0))</f>
        <v>34</v>
      </c>
      <c r="U318" s="32"/>
    </row>
    <row r="319" customFormat="false" ht="15" hidden="false" customHeight="false" outlineLevel="0" collapsed="false">
      <c r="A319" s="32" t="s">
        <v>444</v>
      </c>
      <c r="B319" s="32" t="s">
        <v>559</v>
      </c>
      <c r="C319" s="32" t="s">
        <v>563</v>
      </c>
      <c r="D319" s="66" t="n">
        <v>189</v>
      </c>
      <c r="E319" s="66" t="n">
        <v>228</v>
      </c>
      <c r="F319" s="75" t="n">
        <f aca="false">IF(E319="","",D319-E319)</f>
        <v>-39</v>
      </c>
      <c r="G319" s="66" t="n">
        <v>383</v>
      </c>
      <c r="H319" s="66" t="n">
        <v>401</v>
      </c>
      <c r="I319" s="75" t="n">
        <f aca="false">IF(H319="","",G319-H319)</f>
        <v>-18</v>
      </c>
      <c r="J319" s="47" t="n">
        <f aca="false">IF(OR(D319="",D319+G319=0),"",D319/(D319+G319))</f>
        <v>0.33041958041958</v>
      </c>
      <c r="K319" s="47" t="n">
        <f aca="false">IF(E319="","",E319/(E319+H319))</f>
        <v>0.36248012718601</v>
      </c>
      <c r="L319" s="76" t="n">
        <f aca="false">IF(OR(K319="",J319=""),"",(J319-K319)*100)</f>
        <v>-3.20605467664291</v>
      </c>
      <c r="M319" s="36" t="n">
        <v>2.25365795852886</v>
      </c>
      <c r="N319" s="36" t="n">
        <v>1.32381570360678</v>
      </c>
      <c r="O319" s="36" t="n">
        <f aca="false">SQRT(M319^2+N319^2)</f>
        <v>2.61370660387818</v>
      </c>
      <c r="P319" s="47" t="n">
        <f aca="false">IF(J319="","",MAX(0,J319-1.96*O319/100))</f>
        <v>0.279190930983568</v>
      </c>
      <c r="Q319" s="47" t="n">
        <f aca="false">IF(J319="","",MIN(1,J319+1.96*O319/100))</f>
        <v>0.381648229855593</v>
      </c>
      <c r="R319" s="32" t="str">
        <f aca="false">IF(L319="","",IF(ABS(L319)&lt;=O319,"Yes","No"))</f>
        <v>No</v>
      </c>
      <c r="S319" s="32" t="str">
        <f aca="false">IF(L319="","",IF(ABS(L319)&lt;=1.96*O319,"Yes","No"))</f>
        <v>Yes</v>
      </c>
      <c r="T319" s="66" t="n">
        <f aca="false">IF(D319="","",ROUND(SQRT(((D319+G319)*O319/100)^2+(J319*(D319+G319)*0.06778)^2),0))</f>
        <v>20</v>
      </c>
      <c r="U319" s="32"/>
    </row>
    <row r="320" customFormat="false" ht="15" hidden="false" customHeight="false" outlineLevel="0" collapsed="false">
      <c r="A320" s="32" t="s">
        <v>444</v>
      </c>
      <c r="B320" s="32" t="s">
        <v>564</v>
      </c>
      <c r="C320" s="32" t="s">
        <v>565</v>
      </c>
      <c r="D320" s="66" t="n">
        <v>417</v>
      </c>
      <c r="E320" s="66" t="n">
        <v>477</v>
      </c>
      <c r="F320" s="75" t="n">
        <f aca="false">IF(E320="","",D320-E320)</f>
        <v>-60</v>
      </c>
      <c r="G320" s="66" t="n">
        <v>450</v>
      </c>
      <c r="H320" s="66" t="n">
        <v>476</v>
      </c>
      <c r="I320" s="75" t="n">
        <f aca="false">IF(H320="","",G320-H320)</f>
        <v>-26</v>
      </c>
      <c r="J320" s="47" t="n">
        <f aca="false">IF(OR(D320="",D320+G320=0),"",D320/(D320+G320))</f>
        <v>0.480968858131488</v>
      </c>
      <c r="K320" s="47" t="n">
        <f aca="false">IF(E320="","",E320/(E320+H320))</f>
        <v>0.500524658971668</v>
      </c>
      <c r="L320" s="76" t="n">
        <f aca="false">IF(OR(K320="",J320=""),"",(J320-K320)*100)</f>
        <v>-1.95558008401805</v>
      </c>
      <c r="M320" s="36" t="n">
        <v>1.74372460562593</v>
      </c>
      <c r="N320" s="36" t="n">
        <v>1.32381570360678</v>
      </c>
      <c r="O320" s="36" t="n">
        <f aca="false">SQRT(M320^2+N320^2)</f>
        <v>2.18930662936493</v>
      </c>
      <c r="P320" s="47" t="n">
        <f aca="false">IF(J320="","",MAX(0,J320-1.96*O320/100))</f>
        <v>0.438058448195935</v>
      </c>
      <c r="Q320" s="47" t="n">
        <f aca="false">IF(J320="","",MIN(1,J320+1.96*O320/100))</f>
        <v>0.523879268067041</v>
      </c>
      <c r="R320" s="32" t="str">
        <f aca="false">IF(L320="","",IF(ABS(L320)&lt;=O320,"Yes","No"))</f>
        <v>Yes</v>
      </c>
      <c r="S320" s="32" t="str">
        <f aca="false">IF(L320="","",IF(ABS(L320)&lt;=1.96*O320,"Yes","No"))</f>
        <v>Yes</v>
      </c>
      <c r="T320" s="66" t="n">
        <f aca="false">IF(D320="","",ROUND(SQRT(((D320+G320)*O320/100)^2+(J320*(D320+G320)*0.05273)^2),0))</f>
        <v>29</v>
      </c>
      <c r="U320" s="32"/>
    </row>
    <row r="321" customFormat="false" ht="15" hidden="false" customHeight="false" outlineLevel="0" collapsed="false">
      <c r="A321" s="32" t="s">
        <v>444</v>
      </c>
      <c r="B321" s="32" t="s">
        <v>564</v>
      </c>
      <c r="C321" s="32" t="s">
        <v>566</v>
      </c>
      <c r="D321" s="66" t="n">
        <v>359</v>
      </c>
      <c r="E321" s="66" t="n">
        <v>428</v>
      </c>
      <c r="F321" s="75" t="n">
        <f aca="false">IF(E321="","",D321-E321)</f>
        <v>-69</v>
      </c>
      <c r="G321" s="66" t="n">
        <v>344</v>
      </c>
      <c r="H321" s="66" t="n">
        <v>350</v>
      </c>
      <c r="I321" s="75" t="n">
        <f aca="false">IF(H321="","",G321-H321)</f>
        <v>-6</v>
      </c>
      <c r="J321" s="47" t="n">
        <f aca="false">IF(OR(D321="",D321+G321=0),"",D321/(D321+G321))</f>
        <v>0.510668563300142</v>
      </c>
      <c r="K321" s="47" t="n">
        <f aca="false">IF(E321="","",E321/(E321+H321))</f>
        <v>0.55012853470437</v>
      </c>
      <c r="L321" s="76" t="n">
        <f aca="false">IF(OR(K321="",J321=""),"",(J321-K321)*100)</f>
        <v>-3.9459971404228</v>
      </c>
      <c r="M321" s="36" t="n">
        <v>2.25365795852886</v>
      </c>
      <c r="N321" s="36" t="n">
        <v>1.32381570360678</v>
      </c>
      <c r="O321" s="36" t="n">
        <f aca="false">SQRT(M321^2+N321^2)</f>
        <v>2.61370660387818</v>
      </c>
      <c r="P321" s="47" t="n">
        <f aca="false">IF(J321="","",MAX(0,J321-1.96*O321/100))</f>
        <v>0.45943991386413</v>
      </c>
      <c r="Q321" s="47" t="n">
        <f aca="false">IF(J321="","",MIN(1,J321+1.96*O321/100))</f>
        <v>0.561897212736154</v>
      </c>
      <c r="R321" s="32" t="str">
        <f aca="false">IF(L321="","",IF(ABS(L321)&lt;=O321,"Yes","No"))</f>
        <v>No</v>
      </c>
      <c r="S321" s="32" t="str">
        <f aca="false">IF(L321="","",IF(ABS(L321)&lt;=1.96*O321,"Yes","No"))</f>
        <v>Yes</v>
      </c>
      <c r="T321" s="66" t="n">
        <f aca="false">IF(D321="","",ROUND(SQRT(((D321+G321)*O321/100)^2+(J321*(D321+G321)*0.06778)^2),0))</f>
        <v>30</v>
      </c>
      <c r="U321" s="32"/>
    </row>
    <row r="322" customFormat="false" ht="15" hidden="false" customHeight="false" outlineLevel="0" collapsed="false">
      <c r="A322" s="32" t="s">
        <v>444</v>
      </c>
      <c r="B322" s="32" t="s">
        <v>564</v>
      </c>
      <c r="C322" s="32" t="s">
        <v>567</v>
      </c>
      <c r="D322" s="66" t="n">
        <v>327</v>
      </c>
      <c r="E322" s="66" t="n">
        <v>367</v>
      </c>
      <c r="F322" s="75" t="n">
        <f aca="false">IF(E322="","",D322-E322)</f>
        <v>-40</v>
      </c>
      <c r="G322" s="66" t="n">
        <v>326</v>
      </c>
      <c r="H322" s="66" t="n">
        <v>362</v>
      </c>
      <c r="I322" s="75" t="n">
        <f aca="false">IF(H322="","",G322-H322)</f>
        <v>-36</v>
      </c>
      <c r="J322" s="47" t="n">
        <f aca="false">IF(OR(D322="",D322+G322=0),"",D322/(D322+G322))</f>
        <v>0.500765696784074</v>
      </c>
      <c r="K322" s="47" t="n">
        <f aca="false">IF(E322="","",E322/(E322+H322))</f>
        <v>0.503429355281207</v>
      </c>
      <c r="L322" s="76" t="n">
        <f aca="false">IF(OR(K322="",J322=""),"",(J322-K322)*100)</f>
        <v>-0.266365849713368</v>
      </c>
      <c r="M322" s="36" t="n">
        <v>2.25365795852886</v>
      </c>
      <c r="N322" s="36" t="n">
        <v>1.32381570360678</v>
      </c>
      <c r="O322" s="36" t="n">
        <f aca="false">SQRT(M322^2+N322^2)</f>
        <v>2.61370660387818</v>
      </c>
      <c r="P322" s="47" t="n">
        <f aca="false">IF(J322="","",MAX(0,J322-1.96*O322/100))</f>
        <v>0.449537047348061</v>
      </c>
      <c r="Q322" s="47" t="n">
        <f aca="false">IF(J322="","",MIN(1,J322+1.96*O322/100))</f>
        <v>0.551994346220086</v>
      </c>
      <c r="R322" s="32" t="str">
        <f aca="false">IF(L322="","",IF(ABS(L322)&lt;=O322,"Yes","No"))</f>
        <v>Yes</v>
      </c>
      <c r="S322" s="32" t="str">
        <f aca="false">IF(L322="","",IF(ABS(L322)&lt;=1.96*O322,"Yes","No"))</f>
        <v>Yes</v>
      </c>
      <c r="T322" s="66" t="n">
        <f aca="false">IF(D322="","",ROUND(SQRT(((D322+G322)*O322/100)^2+(J322*(D322+G322)*0.06778)^2),0))</f>
        <v>28</v>
      </c>
      <c r="U322" s="32"/>
    </row>
    <row r="323" customFormat="false" ht="15" hidden="false" customHeight="false" outlineLevel="0" collapsed="false">
      <c r="A323" s="32" t="s">
        <v>444</v>
      </c>
      <c r="B323" s="32" t="s">
        <v>568</v>
      </c>
      <c r="C323" s="32" t="s">
        <v>569</v>
      </c>
      <c r="D323" s="66" t="n">
        <v>156</v>
      </c>
      <c r="E323" s="66" t="n">
        <v>168</v>
      </c>
      <c r="F323" s="75" t="n">
        <f aca="false">IF(E323="","",D323-E323)</f>
        <v>-12</v>
      </c>
      <c r="G323" s="66" t="n">
        <v>173</v>
      </c>
      <c r="H323" s="66" t="n">
        <v>194</v>
      </c>
      <c r="I323" s="75" t="n">
        <f aca="false">IF(H323="","",G323-H323)</f>
        <v>-21</v>
      </c>
      <c r="J323" s="47" t="n">
        <f aca="false">IF(OR(D323="",D323+G323=0),"",D323/(D323+G323))</f>
        <v>0.474164133738602</v>
      </c>
      <c r="K323" s="47" t="n">
        <f aca="false">IF(E323="","",E323/(E323+H323))</f>
        <v>0.464088397790055</v>
      </c>
      <c r="L323" s="76" t="n">
        <f aca="false">IF(OR(K323="",J323=""),"",(J323-K323)*100)</f>
        <v>1.00757359485466</v>
      </c>
      <c r="M323" s="36" t="n">
        <v>3.35765895837102</v>
      </c>
      <c r="N323" s="36" t="n">
        <v>1.32381570360678</v>
      </c>
      <c r="O323" s="36" t="n">
        <f aca="false">SQRT(M323^2+N323^2)</f>
        <v>3.60920513379956</v>
      </c>
      <c r="P323" s="47" t="n">
        <f aca="false">IF(J323="","",MAX(0,J323-1.96*O323/100))</f>
        <v>0.40342371311613</v>
      </c>
      <c r="Q323" s="47" t="n">
        <f aca="false">IF(J323="","",MIN(1,J323+1.96*O323/100))</f>
        <v>0.544904554361073</v>
      </c>
      <c r="R323" s="32" t="str">
        <f aca="false">IF(L323="","",IF(ABS(L323)&lt;=O323,"Yes","No"))</f>
        <v>Yes</v>
      </c>
      <c r="S323" s="32" t="str">
        <f aca="false">IF(L323="","",IF(ABS(L323)&lt;=1.96*O323,"Yes","No"))</f>
        <v>Yes</v>
      </c>
      <c r="T323" s="66" t="n">
        <f aca="false">IF(D323="","",ROUND(SQRT(((D323+G323)*O323/100)^2+(J323*(D323+G323)*0.08223)^2),0))</f>
        <v>17</v>
      </c>
      <c r="U323" s="32"/>
    </row>
    <row r="324" customFormat="false" ht="15" hidden="false" customHeight="false" outlineLevel="0" collapsed="false">
      <c r="A324" s="32" t="s">
        <v>444</v>
      </c>
      <c r="B324" s="32" t="s">
        <v>568</v>
      </c>
      <c r="C324" s="32" t="s">
        <v>570</v>
      </c>
      <c r="D324" s="66" t="n">
        <v>424</v>
      </c>
      <c r="E324" s="66" t="n">
        <v>476</v>
      </c>
      <c r="F324" s="75" t="n">
        <f aca="false">IF(E324="","",D324-E324)</f>
        <v>-52</v>
      </c>
      <c r="G324" s="66" t="n">
        <v>422</v>
      </c>
      <c r="H324" s="66" t="n">
        <v>440</v>
      </c>
      <c r="I324" s="75" t="n">
        <f aca="false">IF(H324="","",G324-H324)</f>
        <v>-18</v>
      </c>
      <c r="J324" s="47" t="n">
        <f aca="false">IF(OR(D324="",D324+G324=0),"",D324/(D324+G324))</f>
        <v>0.501182033096927</v>
      </c>
      <c r="K324" s="47" t="n">
        <f aca="false">IF(E324="","",E324/(E324+H324))</f>
        <v>0.519650655021834</v>
      </c>
      <c r="L324" s="76" t="n">
        <f aca="false">IF(OR(K324="",J324=""),"",(J324-K324)*100)</f>
        <v>-1.84686219249074</v>
      </c>
      <c r="M324" s="36" t="n">
        <v>1.74372460562593</v>
      </c>
      <c r="N324" s="36" t="n">
        <v>1.32381570360678</v>
      </c>
      <c r="O324" s="36" t="n">
        <f aca="false">SQRT(M324^2+N324^2)</f>
        <v>2.18930662936493</v>
      </c>
      <c r="P324" s="47" t="n">
        <f aca="false">IF(J324="","",MAX(0,J324-1.96*O324/100))</f>
        <v>0.458271623161374</v>
      </c>
      <c r="Q324" s="47" t="n">
        <f aca="false">IF(J324="","",MIN(1,J324+1.96*O324/100))</f>
        <v>0.544092443032479</v>
      </c>
      <c r="R324" s="32" t="str">
        <f aca="false">IF(L324="","",IF(ABS(L324)&lt;=O324,"Yes","No"))</f>
        <v>Yes</v>
      </c>
      <c r="S324" s="32" t="str">
        <f aca="false">IF(L324="","",IF(ABS(L324)&lt;=1.96*O324,"Yes","No"))</f>
        <v>Yes</v>
      </c>
      <c r="T324" s="66" t="n">
        <f aca="false">IF(D324="","",ROUND(SQRT(((D324+G324)*O324/100)^2+(J324*(D324+G324)*0.05273)^2),0))</f>
        <v>29</v>
      </c>
      <c r="U324" s="32"/>
    </row>
    <row r="325" customFormat="false" ht="15" hidden="false" customHeight="false" outlineLevel="0" collapsed="false">
      <c r="A325" s="32" t="s">
        <v>444</v>
      </c>
      <c r="B325" s="32" t="s">
        <v>571</v>
      </c>
      <c r="C325" s="32" t="s">
        <v>572</v>
      </c>
      <c r="D325" s="66" t="n">
        <v>435</v>
      </c>
      <c r="E325" s="66" t="n">
        <v>471</v>
      </c>
      <c r="F325" s="75" t="n">
        <f aca="false">IF(E325="","",D325-E325)</f>
        <v>-36</v>
      </c>
      <c r="G325" s="66" t="n">
        <v>489</v>
      </c>
      <c r="H325" s="66" t="n">
        <v>484</v>
      </c>
      <c r="I325" s="75" t="n">
        <f aca="false">IF(H325="","",G325-H325)</f>
        <v>5</v>
      </c>
      <c r="J325" s="47" t="n">
        <f aca="false">IF(OR(D325="",D325+G325=0),"",D325/(D325+G325))</f>
        <v>0.470779220779221</v>
      </c>
      <c r="K325" s="47" t="n">
        <f aca="false">IF(E325="","",E325/(E325+H325))</f>
        <v>0.493193717277487</v>
      </c>
      <c r="L325" s="76" t="n">
        <f aca="false">IF(OR(K325="",J325=""),"",(J325-K325)*100)</f>
        <v>-2.24144964982661</v>
      </c>
      <c r="M325" s="36" t="n">
        <v>1.74372460562593</v>
      </c>
      <c r="N325" s="36" t="n">
        <v>1.32381570360678</v>
      </c>
      <c r="O325" s="36" t="n">
        <f aca="false">SQRT(M325^2+N325^2)</f>
        <v>2.18930662936493</v>
      </c>
      <c r="P325" s="47" t="n">
        <f aca="false">IF(J325="","",MAX(0,J325-1.96*O325/100))</f>
        <v>0.427868810843668</v>
      </c>
      <c r="Q325" s="47" t="n">
        <f aca="false">IF(J325="","",MIN(1,J325+1.96*O325/100))</f>
        <v>0.513689630714774</v>
      </c>
      <c r="R325" s="32" t="str">
        <f aca="false">IF(L325="","",IF(ABS(L325)&lt;=O325,"Yes","No"))</f>
        <v>No</v>
      </c>
      <c r="S325" s="32" t="str">
        <f aca="false">IF(L325="","",IF(ABS(L325)&lt;=1.96*O325,"Yes","No"))</f>
        <v>Yes</v>
      </c>
      <c r="T325" s="66" t="n">
        <f aca="false">IF(D325="","",ROUND(SQRT(((D325+G325)*O325/100)^2+(J325*(D325+G325)*0.05273)^2),0))</f>
        <v>31</v>
      </c>
      <c r="U325" s="32"/>
    </row>
    <row r="326" customFormat="false" ht="15" hidden="false" customHeight="false" outlineLevel="0" collapsed="false">
      <c r="A326" s="32" t="s">
        <v>444</v>
      </c>
      <c r="B326" s="32" t="s">
        <v>571</v>
      </c>
      <c r="C326" s="32" t="s">
        <v>573</v>
      </c>
      <c r="D326" s="66" t="n">
        <v>379</v>
      </c>
      <c r="E326" s="66" t="n">
        <v>423</v>
      </c>
      <c r="F326" s="75" t="n">
        <f aca="false">IF(E326="","",D326-E326)</f>
        <v>-44</v>
      </c>
      <c r="G326" s="66" t="n">
        <v>406</v>
      </c>
      <c r="H326" s="66" t="n">
        <v>411</v>
      </c>
      <c r="I326" s="75" t="n">
        <f aca="false">IF(H326="","",G326-H326)</f>
        <v>-5</v>
      </c>
      <c r="J326" s="47" t="n">
        <f aca="false">IF(OR(D326="",D326+G326=0),"",D326/(D326+G326))</f>
        <v>0.482802547770701</v>
      </c>
      <c r="K326" s="47" t="n">
        <f aca="false">IF(E326="","",E326/(E326+H326))</f>
        <v>0.507194244604317</v>
      </c>
      <c r="L326" s="76" t="n">
        <f aca="false">IF(OR(K326="",J326=""),"",(J326-K326)*100)</f>
        <v>-2.43916968336159</v>
      </c>
      <c r="M326" s="36" t="n">
        <v>2.25365795852886</v>
      </c>
      <c r="N326" s="36" t="n">
        <v>1.32381570360678</v>
      </c>
      <c r="O326" s="36" t="n">
        <f aca="false">SQRT(M326^2+N326^2)</f>
        <v>2.61370660387818</v>
      </c>
      <c r="P326" s="47" t="n">
        <f aca="false">IF(J326="","",MAX(0,J326-1.96*O326/100))</f>
        <v>0.431573898334688</v>
      </c>
      <c r="Q326" s="47" t="n">
        <f aca="false">IF(J326="","",MIN(1,J326+1.96*O326/100))</f>
        <v>0.534031197206713</v>
      </c>
      <c r="R326" s="32" t="str">
        <f aca="false">IF(L326="","",IF(ABS(L326)&lt;=O326,"Yes","No"))</f>
        <v>Yes</v>
      </c>
      <c r="S326" s="32" t="str">
        <f aca="false">IF(L326="","",IF(ABS(L326)&lt;=1.96*O326,"Yes","No"))</f>
        <v>Yes</v>
      </c>
      <c r="T326" s="66" t="n">
        <f aca="false">IF(D326="","",ROUND(SQRT(((D326+G326)*O326/100)^2+(J326*(D326+G326)*0.06778)^2),0))</f>
        <v>33</v>
      </c>
      <c r="U326" s="32"/>
    </row>
    <row r="327" customFormat="false" ht="15" hidden="false" customHeight="false" outlineLevel="0" collapsed="false">
      <c r="A327" s="32" t="s">
        <v>444</v>
      </c>
      <c r="B327" s="32" t="s">
        <v>571</v>
      </c>
      <c r="C327" s="32" t="s">
        <v>574</v>
      </c>
      <c r="D327" s="66" t="n">
        <v>740</v>
      </c>
      <c r="E327" s="66" t="n">
        <v>874</v>
      </c>
      <c r="F327" s="75" t="n">
        <f aca="false">IF(E327="","",D327-E327)</f>
        <v>-134</v>
      </c>
      <c r="G327" s="66" t="n">
        <v>841</v>
      </c>
      <c r="H327" s="66" t="n">
        <v>886</v>
      </c>
      <c r="I327" s="75" t="n">
        <f aca="false">IF(H327="","",G327-H327)</f>
        <v>-45</v>
      </c>
      <c r="J327" s="47" t="n">
        <f aca="false">IF(OR(D327="",D327+G327=0),"",D327/(D327+G327))</f>
        <v>0.468058191018343</v>
      </c>
      <c r="K327" s="47" t="n">
        <f aca="false">IF(E327="","",E327/(E327+H327))</f>
        <v>0.496590909090909</v>
      </c>
      <c r="L327" s="76" t="n">
        <f aca="false">IF(OR(K327="",J327=""),"",(J327-K327)*100)</f>
        <v>-2.85327180725662</v>
      </c>
      <c r="M327" s="36" t="n">
        <v>1.74372460562593</v>
      </c>
      <c r="N327" s="36" t="n">
        <v>1.32381570360678</v>
      </c>
      <c r="O327" s="36" t="n">
        <f aca="false">SQRT(M327^2+N327^2)</f>
        <v>2.18930662936493</v>
      </c>
      <c r="P327" s="47" t="n">
        <f aca="false">IF(J327="","",MAX(0,J327-1.96*O327/100))</f>
        <v>0.42514778108279</v>
      </c>
      <c r="Q327" s="47" t="n">
        <f aca="false">IF(J327="","",MIN(1,J327+1.96*O327/100))</f>
        <v>0.510968600953896</v>
      </c>
      <c r="R327" s="32" t="str">
        <f aca="false">IF(L327="","",IF(ABS(L327)&lt;=O327,"Yes","No"))</f>
        <v>No</v>
      </c>
      <c r="S327" s="32" t="str">
        <f aca="false">IF(L327="","",IF(ABS(L327)&lt;=1.96*O327,"Yes","No"))</f>
        <v>Yes</v>
      </c>
      <c r="T327" s="66" t="n">
        <f aca="false">IF(D327="","",ROUND(SQRT(((D327+G327)*O327/100)^2+(J327*(D327+G327)*0.05273)^2),0))</f>
        <v>52</v>
      </c>
      <c r="U327" s="32"/>
    </row>
    <row r="328" customFormat="false" ht="15" hidden="false" customHeight="false" outlineLevel="0" collapsed="false">
      <c r="A328" s="32" t="s">
        <v>444</v>
      </c>
      <c r="B328" s="32" t="s">
        <v>571</v>
      </c>
      <c r="C328" s="32" t="s">
        <v>575</v>
      </c>
      <c r="D328" s="66" t="n">
        <v>160</v>
      </c>
      <c r="E328" s="66" t="n">
        <v>189</v>
      </c>
      <c r="F328" s="75" t="n">
        <f aca="false">IF(E328="","",D328-E328)</f>
        <v>-29</v>
      </c>
      <c r="G328" s="66" t="n">
        <v>181</v>
      </c>
      <c r="H328" s="66" t="n">
        <v>189</v>
      </c>
      <c r="I328" s="75" t="n">
        <f aca="false">IF(H328="","",G328-H328)</f>
        <v>-8</v>
      </c>
      <c r="J328" s="47" t="n">
        <f aca="false">IF(OR(D328="",D328+G328=0),"",D328/(D328+G328))</f>
        <v>0.469208211143695</v>
      </c>
      <c r="K328" s="47" t="n">
        <f aca="false">IF(E328="","",E328/(E328+H328))</f>
        <v>0.5</v>
      </c>
      <c r="L328" s="76" t="n">
        <f aca="false">IF(OR(K328="",J328=""),"",(J328-K328)*100)</f>
        <v>-3.0791788856305</v>
      </c>
      <c r="M328" s="36" t="n">
        <v>3.35765895837102</v>
      </c>
      <c r="N328" s="36" t="n">
        <v>1.32381570360678</v>
      </c>
      <c r="O328" s="36" t="n">
        <f aca="false">SQRT(M328^2+N328^2)</f>
        <v>3.60920513379956</v>
      </c>
      <c r="P328" s="47" t="n">
        <f aca="false">IF(J328="","",MAX(0,J328-1.96*O328/100))</f>
        <v>0.398467790521224</v>
      </c>
      <c r="Q328" s="47" t="n">
        <f aca="false">IF(J328="","",MIN(1,J328+1.96*O328/100))</f>
        <v>0.539948631766166</v>
      </c>
      <c r="R328" s="32" t="str">
        <f aca="false">IF(L328="","",IF(ABS(L328)&lt;=O328,"Yes","No"))</f>
        <v>Yes</v>
      </c>
      <c r="S328" s="32" t="str">
        <f aca="false">IF(L328="","",IF(ABS(L328)&lt;=1.96*O328,"Yes","No"))</f>
        <v>Yes</v>
      </c>
      <c r="T328" s="66" t="n">
        <f aca="false">IF(D328="","",ROUND(SQRT(((D328+G328)*O328/100)^2+(J328*(D328+G328)*0.08223)^2),0))</f>
        <v>18</v>
      </c>
      <c r="U328" s="32"/>
    </row>
    <row r="329" customFormat="false" ht="15" hidden="false" customHeight="false" outlineLevel="0" collapsed="false">
      <c r="A329" s="32" t="s">
        <v>444</v>
      </c>
      <c r="B329" s="32" t="s">
        <v>576</v>
      </c>
      <c r="C329" s="32" t="s">
        <v>577</v>
      </c>
      <c r="D329" s="66" t="n">
        <v>479</v>
      </c>
      <c r="E329" s="66" t="n">
        <v>497</v>
      </c>
      <c r="F329" s="75" t="n">
        <f aca="false">IF(E329="","",D329-E329)</f>
        <v>-18</v>
      </c>
      <c r="G329" s="66" t="n">
        <v>487</v>
      </c>
      <c r="H329" s="66" t="n">
        <v>505</v>
      </c>
      <c r="I329" s="75" t="n">
        <f aca="false">IF(H329="","",G329-H329)</f>
        <v>-18</v>
      </c>
      <c r="J329" s="47" t="n">
        <f aca="false">IF(OR(D329="",D329+G329=0),"",D329/(D329+G329))</f>
        <v>0.495859213250518</v>
      </c>
      <c r="K329" s="47" t="n">
        <f aca="false">IF(E329="","",E329/(E329+H329))</f>
        <v>0.496007984031936</v>
      </c>
      <c r="L329" s="76" t="n">
        <f aca="false">IF(OR(K329="",J329=""),"",(J329-K329)*100)</f>
        <v>-0.0148770781418561</v>
      </c>
      <c r="M329" s="36" t="n">
        <v>1.74372460562593</v>
      </c>
      <c r="N329" s="36" t="n">
        <v>1.32381570360678</v>
      </c>
      <c r="O329" s="36" t="n">
        <f aca="false">SQRT(M329^2+N329^2)</f>
        <v>2.18930662936493</v>
      </c>
      <c r="P329" s="47" t="n">
        <f aca="false">IF(J329="","",MAX(0,J329-1.96*O329/100))</f>
        <v>0.452948803314965</v>
      </c>
      <c r="Q329" s="47" t="n">
        <f aca="false">IF(J329="","",MIN(1,J329+1.96*O329/100))</f>
        <v>0.53876962318607</v>
      </c>
      <c r="R329" s="32" t="str">
        <f aca="false">IF(L329="","",IF(ABS(L329)&lt;=O329,"Yes","No"))</f>
        <v>Yes</v>
      </c>
      <c r="S329" s="32" t="str">
        <f aca="false">IF(L329="","",IF(ABS(L329)&lt;=1.96*O329,"Yes","No"))</f>
        <v>Yes</v>
      </c>
      <c r="T329" s="66" t="n">
        <f aca="false">IF(D329="","",ROUND(SQRT(((D329+G329)*O329/100)^2+(J329*(D329+G329)*0.05273)^2),0))</f>
        <v>33</v>
      </c>
      <c r="U329" s="32"/>
    </row>
    <row r="330" customFormat="false" ht="15" hidden="false" customHeight="false" outlineLevel="0" collapsed="false">
      <c r="A330" s="32" t="s">
        <v>444</v>
      </c>
      <c r="B330" s="32" t="s">
        <v>576</v>
      </c>
      <c r="C330" s="32" t="s">
        <v>578</v>
      </c>
      <c r="D330" s="66" t="n">
        <v>550</v>
      </c>
      <c r="E330" s="66" t="n">
        <v>616</v>
      </c>
      <c r="F330" s="75" t="n">
        <f aca="false">IF(E330="","",D330-E330)</f>
        <v>-66</v>
      </c>
      <c r="G330" s="66" t="n">
        <v>530</v>
      </c>
      <c r="H330" s="66" t="n">
        <v>541</v>
      </c>
      <c r="I330" s="75" t="n">
        <f aca="false">IF(H330="","",G330-H330)</f>
        <v>-11</v>
      </c>
      <c r="J330" s="47" t="n">
        <f aca="false">IF(OR(D330="",D330+G330=0),"",D330/(D330+G330))</f>
        <v>0.509259259259259</v>
      </c>
      <c r="K330" s="47" t="n">
        <f aca="false">IF(E330="","",E330/(E330+H330))</f>
        <v>0.532411408815903</v>
      </c>
      <c r="L330" s="76" t="n">
        <f aca="false">IF(OR(K330="",J330=""),"",(J330-K330)*100)</f>
        <v>-2.31521495566439</v>
      </c>
      <c r="M330" s="36" t="n">
        <v>1.74372460562593</v>
      </c>
      <c r="N330" s="36" t="n">
        <v>1.32381570360678</v>
      </c>
      <c r="O330" s="36" t="n">
        <f aca="false">SQRT(M330^2+N330^2)</f>
        <v>2.18930662936493</v>
      </c>
      <c r="P330" s="47" t="n">
        <f aca="false">IF(J330="","",MAX(0,J330-1.96*O330/100))</f>
        <v>0.466348849323707</v>
      </c>
      <c r="Q330" s="47" t="n">
        <f aca="false">IF(J330="","",MIN(1,J330+1.96*O330/100))</f>
        <v>0.552169669194812</v>
      </c>
      <c r="R330" s="32" t="str">
        <f aca="false">IF(L330="","",IF(ABS(L330)&lt;=O330,"Yes","No"))</f>
        <v>No</v>
      </c>
      <c r="S330" s="32" t="str">
        <f aca="false">IF(L330="","",IF(ABS(L330)&lt;=1.96*O330,"Yes","No"))</f>
        <v>Yes</v>
      </c>
      <c r="T330" s="66" t="n">
        <f aca="false">IF(D330="","",ROUND(SQRT(((D330+G330)*O330/100)^2+(J330*(D330+G330)*0.05273)^2),0))</f>
        <v>37</v>
      </c>
      <c r="U330" s="32"/>
    </row>
    <row r="331" customFormat="false" ht="15" hidden="false" customHeight="false" outlineLevel="0" collapsed="false">
      <c r="A331" s="32" t="s">
        <v>444</v>
      </c>
      <c r="B331" s="32" t="s">
        <v>576</v>
      </c>
      <c r="C331" s="32" t="s">
        <v>579</v>
      </c>
      <c r="D331" s="66" t="n">
        <v>821</v>
      </c>
      <c r="E331" s="66" t="n">
        <v>885</v>
      </c>
      <c r="F331" s="75" t="n">
        <f aca="false">IF(E331="","",D331-E331)</f>
        <v>-64</v>
      </c>
      <c r="G331" s="66" t="n">
        <v>823</v>
      </c>
      <c r="H331" s="66" t="n">
        <v>945</v>
      </c>
      <c r="I331" s="75" t="n">
        <f aca="false">IF(H331="","",G331-H331)</f>
        <v>-122</v>
      </c>
      <c r="J331" s="47" t="n">
        <f aca="false">IF(OR(D331="",D331+G331=0),"",D331/(D331+G331))</f>
        <v>0.499391727493917</v>
      </c>
      <c r="K331" s="47" t="n">
        <f aca="false">IF(E331="","",E331/(E331+H331))</f>
        <v>0.483606557377049</v>
      </c>
      <c r="L331" s="76" t="n">
        <f aca="false">IF(OR(K331="",J331=""),"",(J331-K331)*100)</f>
        <v>1.57851701168681</v>
      </c>
      <c r="M331" s="36" t="n">
        <v>1.74372460562593</v>
      </c>
      <c r="N331" s="36" t="n">
        <v>1.32381570360678</v>
      </c>
      <c r="O331" s="36" t="n">
        <f aca="false">SQRT(M331^2+N331^2)</f>
        <v>2.18930662936493</v>
      </c>
      <c r="P331" s="47" t="n">
        <f aca="false">IF(J331="","",MAX(0,J331-1.96*O331/100))</f>
        <v>0.456481317558365</v>
      </c>
      <c r="Q331" s="47" t="n">
        <f aca="false">IF(J331="","",MIN(1,J331+1.96*O331/100))</f>
        <v>0.54230213742947</v>
      </c>
      <c r="R331" s="32" t="str">
        <f aca="false">IF(L331="","",IF(ABS(L331)&lt;=O331,"Yes","No"))</f>
        <v>Yes</v>
      </c>
      <c r="S331" s="32" t="str">
        <f aca="false">IF(L331="","",IF(ABS(L331)&lt;=1.96*O331,"Yes","No"))</f>
        <v>Yes</v>
      </c>
      <c r="T331" s="66" t="n">
        <f aca="false">IF(D331="","",ROUND(SQRT(((D331+G331)*O331/100)^2+(J331*(D331+G331)*0.05273)^2),0))</f>
        <v>56</v>
      </c>
      <c r="U331" s="32"/>
    </row>
    <row r="332" customFormat="false" ht="15" hidden="false" customHeight="false" outlineLevel="0" collapsed="false">
      <c r="A332" s="32" t="s">
        <v>444</v>
      </c>
      <c r="B332" s="32" t="s">
        <v>576</v>
      </c>
      <c r="C332" s="32" t="s">
        <v>580</v>
      </c>
      <c r="D332" s="66" t="n">
        <v>1390</v>
      </c>
      <c r="E332" s="66" t="n">
        <v>1457</v>
      </c>
      <c r="F332" s="75" t="n">
        <f aca="false">IF(E332="","",D332-E332)</f>
        <v>-67</v>
      </c>
      <c r="G332" s="66" t="n">
        <v>1140</v>
      </c>
      <c r="H332" s="66" t="n">
        <v>1179</v>
      </c>
      <c r="I332" s="75" t="n">
        <f aca="false">IF(H332="","",G332-H332)</f>
        <v>-39</v>
      </c>
      <c r="J332" s="47" t="n">
        <f aca="false">IF(OR(D332="",D332+G332=0),"",D332/(D332+G332))</f>
        <v>0.549407114624506</v>
      </c>
      <c r="K332" s="47" t="n">
        <f aca="false">IF(E332="","",E332/(E332+H332))</f>
        <v>0.552731411229135</v>
      </c>
      <c r="L332" s="76" t="n">
        <f aca="false">IF(OR(K332="",J332=""),"",(J332-K332)*100)</f>
        <v>-0.332429660462907</v>
      </c>
      <c r="M332" s="36" t="n">
        <v>1.74372460562593</v>
      </c>
      <c r="N332" s="36" t="n">
        <v>1.32381570360678</v>
      </c>
      <c r="O332" s="36" t="n">
        <f aca="false">SQRT(M332^2+N332^2)</f>
        <v>2.18930662936493</v>
      </c>
      <c r="P332" s="47" t="n">
        <f aca="false">IF(J332="","",MAX(0,J332-1.96*O332/100))</f>
        <v>0.506496704688953</v>
      </c>
      <c r="Q332" s="47" t="n">
        <f aca="false">IF(J332="","",MIN(1,J332+1.96*O332/100))</f>
        <v>0.592317524560059</v>
      </c>
      <c r="R332" s="32" t="str">
        <f aca="false">IF(L332="","",IF(ABS(L332)&lt;=O332,"Yes","No"))</f>
        <v>Yes</v>
      </c>
      <c r="S332" s="32" t="str">
        <f aca="false">IF(L332="","",IF(ABS(L332)&lt;=1.96*O332,"Yes","No"))</f>
        <v>Yes</v>
      </c>
      <c r="T332" s="66" t="n">
        <f aca="false">IF(D332="","",ROUND(SQRT(((D332+G332)*O332/100)^2+(J332*(D332+G332)*0.05273)^2),0))</f>
        <v>92</v>
      </c>
      <c r="U332" s="32"/>
    </row>
    <row r="333" customFormat="false" ht="15" hidden="false" customHeight="false" outlineLevel="0" collapsed="false">
      <c r="A333" s="32" t="s">
        <v>444</v>
      </c>
      <c r="B333" s="32" t="s">
        <v>576</v>
      </c>
      <c r="C333" s="32" t="s">
        <v>581</v>
      </c>
      <c r="D333" s="66" t="n">
        <v>602</v>
      </c>
      <c r="E333" s="66" t="n">
        <v>640</v>
      </c>
      <c r="F333" s="75" t="n">
        <f aca="false">IF(E333="","",D333-E333)</f>
        <v>-38</v>
      </c>
      <c r="G333" s="66" t="n">
        <v>626</v>
      </c>
      <c r="H333" s="66" t="n">
        <v>661</v>
      </c>
      <c r="I333" s="75" t="n">
        <f aca="false">IF(H333="","",G333-H333)</f>
        <v>-35</v>
      </c>
      <c r="J333" s="47" t="n">
        <f aca="false">IF(OR(D333="",D333+G333=0),"",D333/(D333+G333))</f>
        <v>0.490228013029316</v>
      </c>
      <c r="K333" s="47" t="n">
        <f aca="false">IF(E333="","",E333/(E333+H333))</f>
        <v>0.491929285165257</v>
      </c>
      <c r="L333" s="76" t="n">
        <f aca="false">IF(OR(K333="",J333=""),"",(J333-K333)*100)</f>
        <v>-0.170127213594151</v>
      </c>
      <c r="M333" s="36" t="n">
        <v>1.74372460562593</v>
      </c>
      <c r="N333" s="36" t="n">
        <v>1.32381570360678</v>
      </c>
      <c r="O333" s="36" t="n">
        <f aca="false">SQRT(M333^2+N333^2)</f>
        <v>2.18930662936493</v>
      </c>
      <c r="P333" s="47" t="n">
        <f aca="false">IF(J333="","",MAX(0,J333-1.96*O333/100))</f>
        <v>0.447317603093763</v>
      </c>
      <c r="Q333" s="47" t="n">
        <f aca="false">IF(J333="","",MIN(1,J333+1.96*O333/100))</f>
        <v>0.533138422964869</v>
      </c>
      <c r="R333" s="32" t="str">
        <f aca="false">IF(L333="","",IF(ABS(L333)&lt;=O333,"Yes","No"))</f>
        <v>Yes</v>
      </c>
      <c r="S333" s="32" t="str">
        <f aca="false">IF(L333="","",IF(ABS(L333)&lt;=1.96*O333,"Yes","No"))</f>
        <v>Yes</v>
      </c>
      <c r="T333" s="66" t="n">
        <f aca="false">IF(D333="","",ROUND(SQRT(((D333+G333)*O333/100)^2+(J333*(D333+G333)*0.05273)^2),0))</f>
        <v>42</v>
      </c>
      <c r="U333" s="32"/>
    </row>
    <row r="334" customFormat="false" ht="15" hidden="false" customHeight="false" outlineLevel="0" collapsed="false">
      <c r="A334" s="32" t="s">
        <v>444</v>
      </c>
      <c r="B334" s="32" t="s">
        <v>576</v>
      </c>
      <c r="C334" s="32" t="s">
        <v>582</v>
      </c>
      <c r="D334" s="66" t="n">
        <v>290</v>
      </c>
      <c r="E334" s="66" t="n">
        <v>293</v>
      </c>
      <c r="F334" s="75" t="n">
        <f aca="false">IF(E334="","",D334-E334)</f>
        <v>-3</v>
      </c>
      <c r="G334" s="66" t="n">
        <v>295</v>
      </c>
      <c r="H334" s="66" t="n">
        <v>336</v>
      </c>
      <c r="I334" s="75" t="n">
        <f aca="false">IF(H334="","",G334-H334)</f>
        <v>-41</v>
      </c>
      <c r="J334" s="47" t="n">
        <f aca="false">IF(OR(D334="",D334+G334=0),"",D334/(D334+G334))</f>
        <v>0.495726495726496</v>
      </c>
      <c r="K334" s="47" t="n">
        <f aca="false">IF(E334="","",E334/(E334+H334))</f>
        <v>0.465818759936407</v>
      </c>
      <c r="L334" s="76" t="n">
        <f aca="false">IF(OR(K334="",J334=""),"",(J334-K334)*100)</f>
        <v>2.99077357900888</v>
      </c>
      <c r="M334" s="36" t="n">
        <v>2.25365795852886</v>
      </c>
      <c r="N334" s="36" t="n">
        <v>1.32381570360678</v>
      </c>
      <c r="O334" s="36" t="n">
        <f aca="false">SQRT(M334^2+N334^2)</f>
        <v>2.61370660387818</v>
      </c>
      <c r="P334" s="47" t="n">
        <f aca="false">IF(J334="","",MAX(0,J334-1.96*O334/100))</f>
        <v>0.444497846290483</v>
      </c>
      <c r="Q334" s="47" t="n">
        <f aca="false">IF(J334="","",MIN(1,J334+1.96*O334/100))</f>
        <v>0.546955145162508</v>
      </c>
      <c r="R334" s="32" t="str">
        <f aca="false">IF(L334="","",IF(ABS(L334)&lt;=O334,"Yes","No"))</f>
        <v>No</v>
      </c>
      <c r="S334" s="32" t="str">
        <f aca="false">IF(L334="","",IF(ABS(L334)&lt;=1.96*O334,"Yes","No"))</f>
        <v>Yes</v>
      </c>
      <c r="T334" s="66" t="n">
        <f aca="false">IF(D334="","",ROUND(SQRT(((D334+G334)*O334/100)^2+(J334*(D334+G334)*0.06778)^2),0))</f>
        <v>25</v>
      </c>
      <c r="U334" s="32"/>
    </row>
    <row r="335" customFormat="false" ht="15" hidden="false" customHeight="false" outlineLevel="0" collapsed="false">
      <c r="A335" s="32" t="s">
        <v>444</v>
      </c>
      <c r="B335" s="32" t="s">
        <v>576</v>
      </c>
      <c r="C335" s="32" t="s">
        <v>583</v>
      </c>
      <c r="D335" s="66" t="n">
        <v>933</v>
      </c>
      <c r="E335" s="66" t="n">
        <v>1015</v>
      </c>
      <c r="F335" s="75" t="n">
        <f aca="false">IF(E335="","",D335-E335)</f>
        <v>-82</v>
      </c>
      <c r="G335" s="66" t="n">
        <v>710</v>
      </c>
      <c r="H335" s="66" t="n">
        <v>743</v>
      </c>
      <c r="I335" s="75" t="n">
        <f aca="false">IF(H335="","",G335-H335)</f>
        <v>-33</v>
      </c>
      <c r="J335" s="47" t="n">
        <f aca="false">IF(OR(D335="",D335+G335=0),"",D335/(D335+G335))</f>
        <v>0.567863664029215</v>
      </c>
      <c r="K335" s="47" t="n">
        <f aca="false">IF(E335="","",E335/(E335+H335))</f>
        <v>0.5773606370876</v>
      </c>
      <c r="L335" s="76" t="n">
        <f aca="false">IF(OR(K335="",J335=""),"",(J335-K335)*100)</f>
        <v>-0.949697305838471</v>
      </c>
      <c r="M335" s="36" t="n">
        <v>1.74372460562593</v>
      </c>
      <c r="N335" s="36" t="n">
        <v>1.32381570360678</v>
      </c>
      <c r="O335" s="36" t="n">
        <f aca="false">SQRT(M335^2+N335^2)</f>
        <v>2.18930662936493</v>
      </c>
      <c r="P335" s="47" t="n">
        <f aca="false">IF(J335="","",MAX(0,J335-1.96*O335/100))</f>
        <v>0.524953254093662</v>
      </c>
      <c r="Q335" s="47" t="n">
        <f aca="false">IF(J335="","",MIN(1,J335+1.96*O335/100))</f>
        <v>0.610774073964768</v>
      </c>
      <c r="R335" s="32" t="str">
        <f aca="false">IF(L335="","",IF(ABS(L335)&lt;=O335,"Yes","No"))</f>
        <v>Yes</v>
      </c>
      <c r="S335" s="32" t="str">
        <f aca="false">IF(L335="","",IF(ABS(L335)&lt;=1.96*O335,"Yes","No"))</f>
        <v>Yes</v>
      </c>
      <c r="T335" s="66" t="n">
        <f aca="false">IF(D335="","",ROUND(SQRT(((D335+G335)*O335/100)^2+(J335*(D335+G335)*0.05273)^2),0))</f>
        <v>61</v>
      </c>
      <c r="U335" s="32"/>
    </row>
    <row r="336" customFormat="false" ht="15" hidden="false" customHeight="false" outlineLevel="0" collapsed="false">
      <c r="A336" s="32" t="s">
        <v>444</v>
      </c>
      <c r="B336" s="32" t="s">
        <v>584</v>
      </c>
      <c r="C336" s="32" t="s">
        <v>585</v>
      </c>
      <c r="D336" s="66" t="n">
        <v>62</v>
      </c>
      <c r="E336" s="66" t="n">
        <v>79</v>
      </c>
      <c r="F336" s="75" t="n">
        <f aca="false">IF(E336="","",D336-E336)</f>
        <v>-17</v>
      </c>
      <c r="G336" s="66" t="n">
        <v>99</v>
      </c>
      <c r="H336" s="66" t="n">
        <v>114</v>
      </c>
      <c r="I336" s="75" t="n">
        <f aca="false">IF(H336="","",G336-H336)</f>
        <v>-15</v>
      </c>
      <c r="J336" s="47" t="n">
        <f aca="false">IF(OR(D336="",D336+G336=0),"",D336/(D336+G336))</f>
        <v>0.385093167701863</v>
      </c>
      <c r="K336" s="47" t="n">
        <f aca="false">IF(E336="","",E336/(E336+H336))</f>
        <v>0.409326424870466</v>
      </c>
      <c r="L336" s="76" t="n">
        <f aca="false">IF(OR(K336="",J336=""),"",(J336-K336)*100)</f>
        <v>-2.4233257168603</v>
      </c>
      <c r="M336" s="36" t="n">
        <v>3.35765895837102</v>
      </c>
      <c r="N336" s="36" t="n">
        <v>1.32381570360678</v>
      </c>
      <c r="O336" s="36" t="n">
        <f aca="false">SQRT(M336^2+N336^2)</f>
        <v>3.60920513379956</v>
      </c>
      <c r="P336" s="47" t="n">
        <f aca="false">IF(J336="","",MAX(0,J336-1.96*O336/100))</f>
        <v>0.314352747079392</v>
      </c>
      <c r="Q336" s="47" t="n">
        <f aca="false">IF(J336="","",MIN(1,J336+1.96*O336/100))</f>
        <v>0.455833588324335</v>
      </c>
      <c r="R336" s="32" t="str">
        <f aca="false">IF(L336="","",IF(ABS(L336)&lt;=O336,"Yes","No"))</f>
        <v>Yes</v>
      </c>
      <c r="S336" s="32" t="str">
        <f aca="false">IF(L336="","",IF(ABS(L336)&lt;=1.96*O336,"Yes","No"))</f>
        <v>Yes</v>
      </c>
      <c r="T336" s="66" t="n">
        <f aca="false">IF(D336="","",ROUND(SQRT(((D336+G336)*O336/100)^2+(J336*(D336+G336)*0.08223)^2),0))</f>
        <v>8</v>
      </c>
      <c r="U336" s="32"/>
    </row>
    <row r="337" customFormat="false" ht="15" hidden="false" customHeight="false" outlineLevel="0" collapsed="false">
      <c r="A337" s="32" t="s">
        <v>444</v>
      </c>
      <c r="B337" s="32" t="s">
        <v>584</v>
      </c>
      <c r="C337" s="32" t="s">
        <v>586</v>
      </c>
      <c r="D337" s="66" t="n">
        <v>180</v>
      </c>
      <c r="E337" s="66" t="n">
        <v>196</v>
      </c>
      <c r="F337" s="75" t="n">
        <f aca="false">IF(E337="","",D337-E337)</f>
        <v>-16</v>
      </c>
      <c r="G337" s="66" t="n">
        <v>346</v>
      </c>
      <c r="H337" s="66" t="n">
        <v>365</v>
      </c>
      <c r="I337" s="75" t="n">
        <f aca="false">IF(H337="","",G337-H337)</f>
        <v>-19</v>
      </c>
      <c r="J337" s="47" t="n">
        <f aca="false">IF(OR(D337="",D337+G337=0),"",D337/(D337+G337))</f>
        <v>0.342205323193916</v>
      </c>
      <c r="K337" s="47" t="n">
        <f aca="false">IF(E337="","",E337/(E337+H337))</f>
        <v>0.349376114081996</v>
      </c>
      <c r="L337" s="76" t="n">
        <f aca="false">IF(OR(K337="",J337=""),"",(J337-K337)*100)</f>
        <v>-0.717079088808009</v>
      </c>
      <c r="M337" s="36" t="n">
        <v>2.25365795852886</v>
      </c>
      <c r="N337" s="36" t="n">
        <v>1.32381570360678</v>
      </c>
      <c r="O337" s="36" t="n">
        <f aca="false">SQRT(M337^2+N337^2)</f>
        <v>2.61370660387818</v>
      </c>
      <c r="P337" s="47" t="n">
        <f aca="false">IF(J337="","",MAX(0,J337-1.96*O337/100))</f>
        <v>0.290976673757904</v>
      </c>
      <c r="Q337" s="47" t="n">
        <f aca="false">IF(J337="","",MIN(1,J337+1.96*O337/100))</f>
        <v>0.393433972629929</v>
      </c>
      <c r="R337" s="32" t="str">
        <f aca="false">IF(L337="","",IF(ABS(L337)&lt;=O337,"Yes","No"))</f>
        <v>Yes</v>
      </c>
      <c r="S337" s="32" t="str">
        <f aca="false">IF(L337="","",IF(ABS(L337)&lt;=1.96*O337,"Yes","No"))</f>
        <v>Yes</v>
      </c>
      <c r="T337" s="66" t="n">
        <f aca="false">IF(D337="","",ROUND(SQRT(((D337+G337)*O337/100)^2+(J337*(D337+G337)*0.06778)^2),0))</f>
        <v>18</v>
      </c>
      <c r="U337" s="32"/>
    </row>
    <row r="338" customFormat="false" ht="15" hidden="false" customHeight="false" outlineLevel="0" collapsed="false">
      <c r="A338" s="32" t="s">
        <v>444</v>
      </c>
      <c r="B338" s="32" t="s">
        <v>584</v>
      </c>
      <c r="C338" s="32" t="s">
        <v>587</v>
      </c>
      <c r="D338" s="66" t="n">
        <v>145</v>
      </c>
      <c r="E338" s="66" t="n">
        <v>145</v>
      </c>
      <c r="F338" s="75" t="n">
        <f aca="false">IF(E338="","",D338-E338)</f>
        <v>0</v>
      </c>
      <c r="G338" s="66" t="n">
        <v>180</v>
      </c>
      <c r="H338" s="66" t="n">
        <v>194</v>
      </c>
      <c r="I338" s="75" t="n">
        <f aca="false">IF(H338="","",G338-H338)</f>
        <v>-14</v>
      </c>
      <c r="J338" s="47" t="n">
        <f aca="false">IF(OR(D338="",D338+G338=0),"",D338/(D338+G338))</f>
        <v>0.446153846153846</v>
      </c>
      <c r="K338" s="47" t="n">
        <f aca="false">IF(E338="","",E338/(E338+H338))</f>
        <v>0.427728613569322</v>
      </c>
      <c r="L338" s="76" t="n">
        <f aca="false">IF(OR(K338="",J338=""),"",(J338-K338)*100)</f>
        <v>1.84252325845247</v>
      </c>
      <c r="M338" s="36" t="n">
        <v>3.35765895837102</v>
      </c>
      <c r="N338" s="36" t="n">
        <v>1.32381570360678</v>
      </c>
      <c r="O338" s="36" t="n">
        <f aca="false">SQRT(M338^2+N338^2)</f>
        <v>3.60920513379956</v>
      </c>
      <c r="P338" s="47" t="n">
        <f aca="false">IF(J338="","",MAX(0,J338-1.96*O338/100))</f>
        <v>0.375413425531375</v>
      </c>
      <c r="Q338" s="47" t="n">
        <f aca="false">IF(J338="","",MIN(1,J338+1.96*O338/100))</f>
        <v>0.516894266776318</v>
      </c>
      <c r="R338" s="32" t="str">
        <f aca="false">IF(L338="","",IF(ABS(L338)&lt;=O338,"Yes","No"))</f>
        <v>Yes</v>
      </c>
      <c r="S338" s="32" t="str">
        <f aca="false">IF(L338="","",IF(ABS(L338)&lt;=1.96*O338,"Yes","No"))</f>
        <v>Yes</v>
      </c>
      <c r="T338" s="66" t="n">
        <f aca="false">IF(D338="","",ROUND(SQRT(((D338+G338)*O338/100)^2+(J338*(D338+G338)*0.08223)^2),0))</f>
        <v>17</v>
      </c>
      <c r="U338" s="32"/>
    </row>
    <row r="339" customFormat="false" ht="15" hidden="false" customHeight="false" outlineLevel="0" collapsed="false">
      <c r="A339" s="32" t="s">
        <v>444</v>
      </c>
      <c r="B339" s="32" t="s">
        <v>584</v>
      </c>
      <c r="C339" s="32" t="s">
        <v>588</v>
      </c>
      <c r="D339" s="66" t="n">
        <v>89</v>
      </c>
      <c r="E339" s="66" t="n">
        <v>91</v>
      </c>
      <c r="F339" s="75" t="n">
        <f aca="false">IF(E339="","",D339-E339)</f>
        <v>-2</v>
      </c>
      <c r="G339" s="66" t="n">
        <v>104</v>
      </c>
      <c r="H339" s="66" t="n">
        <v>105</v>
      </c>
      <c r="I339" s="75" t="n">
        <f aca="false">IF(H339="","",G339-H339)</f>
        <v>-1</v>
      </c>
      <c r="J339" s="47" t="n">
        <f aca="false">IF(OR(D339="",D339+G339=0),"",D339/(D339+G339))</f>
        <v>0.461139896373057</v>
      </c>
      <c r="K339" s="47" t="n">
        <f aca="false">IF(E339="","",E339/(E339+H339))</f>
        <v>0.464285714285714</v>
      </c>
      <c r="L339" s="76" t="n">
        <f aca="false">IF(OR(K339="",J339=""),"",(J339-K339)*100)</f>
        <v>-0.314581791265733</v>
      </c>
      <c r="M339" s="36" t="n">
        <v>3.35765895837102</v>
      </c>
      <c r="N339" s="36" t="n">
        <v>1.32381570360678</v>
      </c>
      <c r="O339" s="36" t="n">
        <f aca="false">SQRT(M339^2+N339^2)</f>
        <v>3.60920513379956</v>
      </c>
      <c r="P339" s="47" t="n">
        <f aca="false">IF(J339="","",MAX(0,J339-1.96*O339/100))</f>
        <v>0.390399475750586</v>
      </c>
      <c r="Q339" s="47" t="n">
        <f aca="false">IF(J339="","",MIN(1,J339+1.96*O339/100))</f>
        <v>0.531880316995528</v>
      </c>
      <c r="R339" s="32" t="str">
        <f aca="false">IF(L339="","",IF(ABS(L339)&lt;=O339,"Yes","No"))</f>
        <v>Yes</v>
      </c>
      <c r="S339" s="32" t="str">
        <f aca="false">IF(L339="","",IF(ABS(L339)&lt;=1.96*O339,"Yes","No"))</f>
        <v>Yes</v>
      </c>
      <c r="T339" s="66" t="n">
        <f aca="false">IF(D339="","",ROUND(SQRT(((D339+G339)*O339/100)^2+(J339*(D339+G339)*0.08223)^2),0))</f>
        <v>10</v>
      </c>
      <c r="U339" s="32"/>
    </row>
    <row r="340" customFormat="false" ht="15" hidden="false" customHeight="false" outlineLevel="0" collapsed="false">
      <c r="A340" s="32" t="s">
        <v>444</v>
      </c>
      <c r="B340" s="32" t="s">
        <v>589</v>
      </c>
      <c r="C340" s="32" t="s">
        <v>590</v>
      </c>
      <c r="D340" s="66" t="n">
        <v>322</v>
      </c>
      <c r="E340" s="66" t="n">
        <v>319</v>
      </c>
      <c r="F340" s="75" t="n">
        <f aca="false">IF(E340="","",D340-E340)</f>
        <v>3</v>
      </c>
      <c r="G340" s="66" t="n">
        <v>530</v>
      </c>
      <c r="H340" s="66" t="n">
        <v>601</v>
      </c>
      <c r="I340" s="75" t="n">
        <f aca="false">IF(H340="","",G340-H340)</f>
        <v>-71</v>
      </c>
      <c r="J340" s="47" t="n">
        <f aca="false">IF(OR(D340="",D340+G340=0),"",D340/(D340+G340))</f>
        <v>0.37793427230047</v>
      </c>
      <c r="K340" s="47" t="n">
        <f aca="false">IF(E340="","",E340/(E340+H340))</f>
        <v>0.346739130434783</v>
      </c>
      <c r="L340" s="76" t="n">
        <f aca="false">IF(OR(K340="",J340=""),"",(J340-K340)*100)</f>
        <v>3.11951418656869</v>
      </c>
      <c r="M340" s="36" t="n">
        <v>1.74372460562593</v>
      </c>
      <c r="N340" s="36" t="n">
        <v>1.32381570360678</v>
      </c>
      <c r="O340" s="36" t="n">
        <f aca="false">SQRT(M340^2+N340^2)</f>
        <v>2.18930662936493</v>
      </c>
      <c r="P340" s="47" t="n">
        <f aca="false">IF(J340="","",MAX(0,J340-1.96*O340/100))</f>
        <v>0.335023862364917</v>
      </c>
      <c r="Q340" s="47" t="n">
        <f aca="false">IF(J340="","",MIN(1,J340+1.96*O340/100))</f>
        <v>0.420844682236022</v>
      </c>
      <c r="R340" s="32" t="str">
        <f aca="false">IF(L340="","",IF(ABS(L340)&lt;=O340,"Yes","No"))</f>
        <v>No</v>
      </c>
      <c r="S340" s="32" t="str">
        <f aca="false">IF(L340="","",IF(ABS(L340)&lt;=1.96*O340,"Yes","No"))</f>
        <v>Yes</v>
      </c>
      <c r="T340" s="66" t="n">
        <f aca="false">IF(D340="","",ROUND(SQRT(((D340+G340)*O340/100)^2+(J340*(D340+G340)*0.05273)^2),0))</f>
        <v>25</v>
      </c>
      <c r="U340" s="32"/>
    </row>
    <row r="341" customFormat="false" ht="15" hidden="false" customHeight="false" outlineLevel="0" collapsed="false">
      <c r="A341" s="32" t="s">
        <v>444</v>
      </c>
      <c r="B341" s="32" t="s">
        <v>589</v>
      </c>
      <c r="C341" s="32" t="s">
        <v>591</v>
      </c>
      <c r="D341" s="66" t="n">
        <v>273</v>
      </c>
      <c r="E341" s="66" t="n">
        <v>273</v>
      </c>
      <c r="F341" s="75" t="n">
        <f aca="false">IF(E341="","",D341-E341)</f>
        <v>0</v>
      </c>
      <c r="G341" s="66" t="n">
        <v>431</v>
      </c>
      <c r="H341" s="66" t="n">
        <v>469</v>
      </c>
      <c r="I341" s="75" t="n">
        <f aca="false">IF(H341="","",G341-H341)</f>
        <v>-38</v>
      </c>
      <c r="J341" s="47" t="n">
        <f aca="false">IF(OR(D341="",D341+G341=0),"",D341/(D341+G341))</f>
        <v>0.387784090909091</v>
      </c>
      <c r="K341" s="47" t="n">
        <f aca="false">IF(E341="","",E341/(E341+H341))</f>
        <v>0.367924528301887</v>
      </c>
      <c r="L341" s="76" t="n">
        <f aca="false">IF(OR(K341="",J341=""),"",(J341-K341)*100)</f>
        <v>1.98595626072041</v>
      </c>
      <c r="M341" s="36" t="n">
        <v>2.25365795852886</v>
      </c>
      <c r="N341" s="36" t="n">
        <v>1.32381570360678</v>
      </c>
      <c r="O341" s="36" t="n">
        <f aca="false">SQRT(M341^2+N341^2)</f>
        <v>2.61370660387818</v>
      </c>
      <c r="P341" s="47" t="n">
        <f aca="false">IF(J341="","",MAX(0,J341-1.96*O341/100))</f>
        <v>0.336555441473079</v>
      </c>
      <c r="Q341" s="47" t="n">
        <f aca="false">IF(J341="","",MIN(1,J341+1.96*O341/100))</f>
        <v>0.439012740345103</v>
      </c>
      <c r="R341" s="32" t="str">
        <f aca="false">IF(L341="","",IF(ABS(L341)&lt;=O341,"Yes","No"))</f>
        <v>Yes</v>
      </c>
      <c r="S341" s="32" t="str">
        <f aca="false">IF(L341="","",IF(ABS(L341)&lt;=1.96*O341,"Yes","No"))</f>
        <v>Yes</v>
      </c>
      <c r="T341" s="66" t="n">
        <f aca="false">IF(D341="","",ROUND(SQRT(((D341+G341)*O341/100)^2+(J341*(D341+G341)*0.06778)^2),0))</f>
        <v>26</v>
      </c>
      <c r="U341" s="32"/>
    </row>
    <row r="342" customFormat="false" ht="15" hidden="false" customHeight="false" outlineLevel="0" collapsed="false">
      <c r="A342" s="32" t="s">
        <v>444</v>
      </c>
      <c r="B342" s="32" t="s">
        <v>589</v>
      </c>
      <c r="C342" s="32" t="s">
        <v>592</v>
      </c>
      <c r="D342" s="66" t="n">
        <v>200</v>
      </c>
      <c r="E342" s="66" t="n">
        <v>243</v>
      </c>
      <c r="F342" s="75" t="n">
        <f aca="false">IF(E342="","",D342-E342)</f>
        <v>-43</v>
      </c>
      <c r="G342" s="66" t="n">
        <v>386</v>
      </c>
      <c r="H342" s="66" t="n">
        <v>462</v>
      </c>
      <c r="I342" s="75" t="n">
        <f aca="false">IF(H342="","",G342-H342)</f>
        <v>-76</v>
      </c>
      <c r="J342" s="47" t="n">
        <f aca="false">IF(OR(D342="",D342+G342=0),"",D342/(D342+G342))</f>
        <v>0.341296928327645</v>
      </c>
      <c r="K342" s="47" t="n">
        <f aca="false">IF(E342="","",E342/(E342+H342))</f>
        <v>0.34468085106383</v>
      </c>
      <c r="L342" s="76" t="n">
        <f aca="false">IF(OR(K342="",J342=""),"",(J342-K342)*100)</f>
        <v>-0.338392273618471</v>
      </c>
      <c r="M342" s="36" t="n">
        <v>2.25365795852886</v>
      </c>
      <c r="N342" s="36" t="n">
        <v>1.32381570360678</v>
      </c>
      <c r="O342" s="36" t="n">
        <f aca="false">SQRT(M342^2+N342^2)</f>
        <v>2.61370660387818</v>
      </c>
      <c r="P342" s="47" t="n">
        <f aca="false">IF(J342="","",MAX(0,J342-1.96*O342/100))</f>
        <v>0.290068278891633</v>
      </c>
      <c r="Q342" s="47" t="n">
        <f aca="false">IF(J342="","",MIN(1,J342+1.96*O342/100))</f>
        <v>0.392525577763657</v>
      </c>
      <c r="R342" s="32" t="str">
        <f aca="false">IF(L342="","",IF(ABS(L342)&lt;=O342,"Yes","No"))</f>
        <v>Yes</v>
      </c>
      <c r="S342" s="32" t="str">
        <f aca="false">IF(L342="","",IF(ABS(L342)&lt;=1.96*O342,"Yes","No"))</f>
        <v>Yes</v>
      </c>
      <c r="T342" s="66" t="n">
        <f aca="false">IF(D342="","",ROUND(SQRT(((D342+G342)*O342/100)^2+(J342*(D342+G342)*0.06778)^2),0))</f>
        <v>20</v>
      </c>
      <c r="U342" s="32"/>
    </row>
    <row r="343" customFormat="false" ht="15" hidden="false" customHeight="false" outlineLevel="0" collapsed="false">
      <c r="A343" s="32" t="s">
        <v>444</v>
      </c>
      <c r="B343" s="32" t="s">
        <v>589</v>
      </c>
      <c r="C343" s="32" t="s">
        <v>593</v>
      </c>
      <c r="D343" s="66" t="n">
        <v>216</v>
      </c>
      <c r="E343" s="66" t="n">
        <v>241</v>
      </c>
      <c r="F343" s="75" t="n">
        <f aca="false">IF(E343="","",D343-E343)</f>
        <v>-25</v>
      </c>
      <c r="G343" s="66" t="n">
        <v>394</v>
      </c>
      <c r="H343" s="66" t="n">
        <v>466</v>
      </c>
      <c r="I343" s="75" t="n">
        <f aca="false">IF(H343="","",G343-H343)</f>
        <v>-72</v>
      </c>
      <c r="J343" s="47" t="n">
        <f aca="false">IF(OR(D343="",D343+G343=0),"",D343/(D343+G343))</f>
        <v>0.354098360655738</v>
      </c>
      <c r="K343" s="47" t="n">
        <f aca="false">IF(E343="","",E343/(E343+H343))</f>
        <v>0.340876944837341</v>
      </c>
      <c r="L343" s="76" t="n">
        <f aca="false">IF(OR(K343="",J343=""),"",(J343-K343)*100)</f>
        <v>1.32214158183968</v>
      </c>
      <c r="M343" s="36" t="n">
        <v>2.25365795852886</v>
      </c>
      <c r="N343" s="36" t="n">
        <v>1.32381570360678</v>
      </c>
      <c r="O343" s="36" t="n">
        <f aca="false">SQRT(M343^2+N343^2)</f>
        <v>2.61370660387818</v>
      </c>
      <c r="P343" s="47" t="n">
        <f aca="false">IF(J343="","",MAX(0,J343-1.96*O343/100))</f>
        <v>0.302869711219725</v>
      </c>
      <c r="Q343" s="47" t="n">
        <f aca="false">IF(J343="","",MIN(1,J343+1.96*O343/100))</f>
        <v>0.40532701009175</v>
      </c>
      <c r="R343" s="32" t="str">
        <f aca="false">IF(L343="","",IF(ABS(L343)&lt;=O343,"Yes","No"))</f>
        <v>Yes</v>
      </c>
      <c r="S343" s="32" t="str">
        <f aca="false">IF(L343="","",IF(ABS(L343)&lt;=1.96*O343,"Yes","No"))</f>
        <v>Yes</v>
      </c>
      <c r="T343" s="66" t="n">
        <f aca="false">IF(D343="","",ROUND(SQRT(((D343+G343)*O343/100)^2+(J343*(D343+G343)*0.06778)^2),0))</f>
        <v>22</v>
      </c>
      <c r="U343" s="32"/>
    </row>
    <row r="344" customFormat="false" ht="15" hidden="false" customHeight="false" outlineLevel="0" collapsed="false">
      <c r="A344" s="32" t="s">
        <v>444</v>
      </c>
      <c r="B344" s="32" t="s">
        <v>594</v>
      </c>
      <c r="C344" s="32" t="s">
        <v>595</v>
      </c>
      <c r="D344" s="66" t="n">
        <v>60</v>
      </c>
      <c r="E344" s="66" t="n">
        <v>65</v>
      </c>
      <c r="F344" s="75" t="n">
        <f aca="false">IF(E344="","",D344-E344)</f>
        <v>-5</v>
      </c>
      <c r="G344" s="66" t="n">
        <v>118</v>
      </c>
      <c r="H344" s="66" t="n">
        <v>129</v>
      </c>
      <c r="I344" s="75" t="n">
        <f aca="false">IF(H344="","",G344-H344)</f>
        <v>-11</v>
      </c>
      <c r="J344" s="47" t="n">
        <f aca="false">IF(OR(D344="",D344+G344=0),"",D344/(D344+G344))</f>
        <v>0.337078651685393</v>
      </c>
      <c r="K344" s="47" t="n">
        <f aca="false">IF(E344="","",E344/(E344+H344))</f>
        <v>0.335051546391753</v>
      </c>
      <c r="L344" s="76" t="n">
        <f aca="false">IF(OR(K344="",J344=""),"",(J344-K344)*100)</f>
        <v>0.20271052936407</v>
      </c>
      <c r="M344" s="36" t="n">
        <v>3.35765895837102</v>
      </c>
      <c r="N344" s="36" t="n">
        <v>1.32381570360678</v>
      </c>
      <c r="O344" s="36" t="n">
        <f aca="false">SQRT(M344^2+N344^2)</f>
        <v>3.60920513379956</v>
      </c>
      <c r="P344" s="47" t="n">
        <f aca="false">IF(J344="","",MAX(0,J344-1.96*O344/100))</f>
        <v>0.266338231062922</v>
      </c>
      <c r="Q344" s="47" t="n">
        <f aca="false">IF(J344="","",MIN(1,J344+1.96*O344/100))</f>
        <v>0.407819072307865</v>
      </c>
      <c r="R344" s="32" t="str">
        <f aca="false">IF(L344="","",IF(ABS(L344)&lt;=O344,"Yes","No"))</f>
        <v>Yes</v>
      </c>
      <c r="S344" s="32" t="str">
        <f aca="false">IF(L344="","",IF(ABS(L344)&lt;=1.96*O344,"Yes","No"))</f>
        <v>Yes</v>
      </c>
      <c r="T344" s="66" t="n">
        <f aca="false">IF(D344="","",ROUND(SQRT(((D344+G344)*O344/100)^2+(J344*(D344+G344)*0.08223)^2),0))</f>
        <v>8</v>
      </c>
      <c r="U344" s="32"/>
    </row>
    <row r="345" customFormat="false" ht="15" hidden="false" customHeight="false" outlineLevel="0" collapsed="false">
      <c r="A345" s="32" t="s">
        <v>444</v>
      </c>
      <c r="B345" s="32" t="s">
        <v>596</v>
      </c>
      <c r="C345" s="32" t="s">
        <v>597</v>
      </c>
      <c r="D345" s="66" t="n">
        <v>261</v>
      </c>
      <c r="E345" s="66" t="n">
        <v>258</v>
      </c>
      <c r="F345" s="75" t="n">
        <f aca="false">IF(E345="","",D345-E345)</f>
        <v>3</v>
      </c>
      <c r="G345" s="66" t="n">
        <v>394</v>
      </c>
      <c r="H345" s="66" t="n">
        <v>418</v>
      </c>
      <c r="I345" s="75" t="n">
        <f aca="false">IF(H345="","",G345-H345)</f>
        <v>-24</v>
      </c>
      <c r="J345" s="47" t="n">
        <f aca="false">IF(OR(D345="",D345+G345=0),"",D345/(D345+G345))</f>
        <v>0.398473282442748</v>
      </c>
      <c r="K345" s="47" t="n">
        <f aca="false">IF(E345="","",E345/(E345+H345))</f>
        <v>0.381656804733728</v>
      </c>
      <c r="L345" s="76" t="n">
        <f aca="false">IF(OR(K345="",J345=""),"",(J345-K345)*100)</f>
        <v>1.68164777090203</v>
      </c>
      <c r="M345" s="36" t="n">
        <v>2.25365795852886</v>
      </c>
      <c r="N345" s="36" t="n">
        <v>1.32381570360678</v>
      </c>
      <c r="O345" s="36" t="n">
        <f aca="false">SQRT(M345^2+N345^2)</f>
        <v>2.61370660387818</v>
      </c>
      <c r="P345" s="47" t="n">
        <f aca="false">IF(J345="","",MAX(0,J345-1.96*O345/100))</f>
        <v>0.347244633006736</v>
      </c>
      <c r="Q345" s="47" t="n">
        <f aca="false">IF(J345="","",MIN(1,J345+1.96*O345/100))</f>
        <v>0.44970193187876</v>
      </c>
      <c r="R345" s="32" t="str">
        <f aca="false">IF(L345="","",IF(ABS(L345)&lt;=O345,"Yes","No"))</f>
        <v>Yes</v>
      </c>
      <c r="S345" s="32" t="str">
        <f aca="false">IF(L345="","",IF(ABS(L345)&lt;=1.96*O345,"Yes","No"))</f>
        <v>Yes</v>
      </c>
      <c r="T345" s="66" t="n">
        <f aca="false">IF(D345="","",ROUND(SQRT(((D345+G345)*O345/100)^2+(J345*(D345+G345)*0.06778)^2),0))</f>
        <v>25</v>
      </c>
      <c r="U345" s="32"/>
    </row>
    <row r="346" customFormat="false" ht="15" hidden="false" customHeight="false" outlineLevel="0" collapsed="false">
      <c r="A346" s="32" t="s">
        <v>444</v>
      </c>
      <c r="B346" s="32" t="s">
        <v>598</v>
      </c>
      <c r="C346" s="32" t="s">
        <v>599</v>
      </c>
      <c r="D346" s="66" t="n">
        <v>141</v>
      </c>
      <c r="E346" s="66" t="n">
        <v>160</v>
      </c>
      <c r="F346" s="75" t="n">
        <f aca="false">IF(E346="","",D346-E346)</f>
        <v>-19</v>
      </c>
      <c r="G346" s="66" t="n">
        <v>193</v>
      </c>
      <c r="H346" s="66" t="n">
        <v>227</v>
      </c>
      <c r="I346" s="75" t="n">
        <f aca="false">IF(H346="","",G346-H346)</f>
        <v>-34</v>
      </c>
      <c r="J346" s="47" t="n">
        <f aca="false">IF(OR(D346="",D346+G346=0),"",D346/(D346+G346))</f>
        <v>0.422155688622755</v>
      </c>
      <c r="K346" s="47" t="n">
        <f aca="false">IF(E346="","",E346/(E346+H346))</f>
        <v>0.41343669250646</v>
      </c>
      <c r="L346" s="76" t="n">
        <f aca="false">IF(OR(K346="",J346=""),"",(J346-K346)*100)</f>
        <v>0.871899611629456</v>
      </c>
      <c r="M346" s="36" t="n">
        <v>3.35765895837102</v>
      </c>
      <c r="N346" s="36" t="n">
        <v>1.32381570360678</v>
      </c>
      <c r="O346" s="36" t="n">
        <f aca="false">SQRT(M346^2+N346^2)</f>
        <v>3.60920513379956</v>
      </c>
      <c r="P346" s="47" t="n">
        <f aca="false">IF(J346="","",MAX(0,J346-1.96*O346/100))</f>
        <v>0.351415268000283</v>
      </c>
      <c r="Q346" s="47" t="n">
        <f aca="false">IF(J346="","",MIN(1,J346+1.96*O346/100))</f>
        <v>0.492896109245226</v>
      </c>
      <c r="R346" s="32" t="str">
        <f aca="false">IF(L346="","",IF(ABS(L346)&lt;=O346,"Yes","No"))</f>
        <v>Yes</v>
      </c>
      <c r="S346" s="32" t="str">
        <f aca="false">IF(L346="","",IF(ABS(L346)&lt;=1.96*O346,"Yes","No"))</f>
        <v>Yes</v>
      </c>
      <c r="T346" s="66" t="n">
        <f aca="false">IF(D346="","",ROUND(SQRT(((D346+G346)*O346/100)^2+(J346*(D346+G346)*0.08223)^2),0))</f>
        <v>17</v>
      </c>
      <c r="U346" s="32"/>
    </row>
    <row r="347" customFormat="false" ht="15" hidden="false" customHeight="false" outlineLevel="0" collapsed="false">
      <c r="A347" s="32" t="s">
        <v>444</v>
      </c>
      <c r="B347" s="32" t="s">
        <v>600</v>
      </c>
      <c r="C347" s="32" t="s">
        <v>601</v>
      </c>
      <c r="D347" s="66" t="n">
        <v>223</v>
      </c>
      <c r="E347" s="66" t="n">
        <v>243</v>
      </c>
      <c r="F347" s="75" t="n">
        <f aca="false">IF(E347="","",D347-E347)</f>
        <v>-20</v>
      </c>
      <c r="G347" s="66" t="n">
        <v>300</v>
      </c>
      <c r="H347" s="66" t="n">
        <v>318</v>
      </c>
      <c r="I347" s="75" t="n">
        <f aca="false">IF(H347="","",G347-H347)</f>
        <v>-18</v>
      </c>
      <c r="J347" s="47" t="n">
        <f aca="false">IF(OR(D347="",D347+G347=0),"",D347/(D347+G347))</f>
        <v>0.426386233269598</v>
      </c>
      <c r="K347" s="47" t="n">
        <f aca="false">IF(E347="","",E347/(E347+H347))</f>
        <v>0.433155080213904</v>
      </c>
      <c r="L347" s="76" t="n">
        <f aca="false">IF(OR(K347="",J347=""),"",(J347-K347)*100)</f>
        <v>-0.67688469443053</v>
      </c>
      <c r="M347" s="36" t="n">
        <v>2.25365795852886</v>
      </c>
      <c r="N347" s="36" t="n">
        <v>1.32381570360678</v>
      </c>
      <c r="O347" s="36" t="n">
        <f aca="false">SQRT(M347^2+N347^2)</f>
        <v>2.61370660387818</v>
      </c>
      <c r="P347" s="47" t="n">
        <f aca="false">IF(J347="","",MAX(0,J347-1.96*O347/100))</f>
        <v>0.375157583833586</v>
      </c>
      <c r="Q347" s="47" t="n">
        <f aca="false">IF(J347="","",MIN(1,J347+1.96*O347/100))</f>
        <v>0.477614882705611</v>
      </c>
      <c r="R347" s="32" t="str">
        <f aca="false">IF(L347="","",IF(ABS(L347)&lt;=O347,"Yes","No"))</f>
        <v>Yes</v>
      </c>
      <c r="S347" s="32" t="str">
        <f aca="false">IF(L347="","",IF(ABS(L347)&lt;=1.96*O347,"Yes","No"))</f>
        <v>Yes</v>
      </c>
      <c r="T347" s="66" t="n">
        <f aca="false">IF(D347="","",ROUND(SQRT(((D347+G347)*O347/100)^2+(J347*(D347+G347)*0.06778)^2),0))</f>
        <v>20</v>
      </c>
      <c r="U347" s="32"/>
    </row>
    <row r="348" customFormat="false" ht="15" hidden="false" customHeight="false" outlineLevel="0" collapsed="false">
      <c r="A348" s="32" t="s">
        <v>444</v>
      </c>
      <c r="B348" s="32" t="s">
        <v>602</v>
      </c>
      <c r="C348" s="32" t="s">
        <v>603</v>
      </c>
      <c r="D348" s="66" t="n">
        <v>240</v>
      </c>
      <c r="E348" s="66" t="n">
        <v>242</v>
      </c>
      <c r="F348" s="75" t="n">
        <f aca="false">IF(E348="","",D348-E348)</f>
        <v>-2</v>
      </c>
      <c r="G348" s="66" t="n">
        <v>522</v>
      </c>
      <c r="H348" s="66" t="n">
        <v>587</v>
      </c>
      <c r="I348" s="75" t="n">
        <f aca="false">IF(H348="","",G348-H348)</f>
        <v>-65</v>
      </c>
      <c r="J348" s="47" t="n">
        <f aca="false">IF(OR(D348="",D348+G348=0),"",D348/(D348+G348))</f>
        <v>0.31496062992126</v>
      </c>
      <c r="K348" s="47" t="n">
        <f aca="false">IF(E348="","",E348/(E348+H348))</f>
        <v>0.291917973462002</v>
      </c>
      <c r="L348" s="76" t="n">
        <f aca="false">IF(OR(K348="",J348=""),"",(J348-K348)*100)</f>
        <v>2.30426564592574</v>
      </c>
      <c r="M348" s="36" t="n">
        <v>2.25365795852886</v>
      </c>
      <c r="N348" s="36" t="n">
        <v>1.32381570360678</v>
      </c>
      <c r="O348" s="36" t="n">
        <f aca="false">SQRT(M348^2+N348^2)</f>
        <v>2.61370660387818</v>
      </c>
      <c r="P348" s="47" t="n">
        <f aca="false">IF(J348="","",MAX(0,J348-1.96*O348/100))</f>
        <v>0.263731980485248</v>
      </c>
      <c r="Q348" s="47" t="n">
        <f aca="false">IF(J348="","",MIN(1,J348+1.96*O348/100))</f>
        <v>0.366189279357272</v>
      </c>
      <c r="R348" s="32" t="str">
        <f aca="false">IF(L348="","",IF(ABS(L348)&lt;=O348,"Yes","No"))</f>
        <v>Yes</v>
      </c>
      <c r="S348" s="32" t="str">
        <f aca="false">IF(L348="","",IF(ABS(L348)&lt;=1.96*O348,"Yes","No"))</f>
        <v>Yes</v>
      </c>
      <c r="T348" s="66" t="n">
        <f aca="false">IF(D348="","",ROUND(SQRT(((D348+G348)*O348/100)^2+(J348*(D348+G348)*0.06778)^2),0))</f>
        <v>26</v>
      </c>
      <c r="U348" s="32"/>
    </row>
    <row r="349" customFormat="false" ht="15" hidden="false" customHeight="false" outlineLevel="0" collapsed="false">
      <c r="A349" s="32" t="s">
        <v>444</v>
      </c>
      <c r="B349" s="32" t="s">
        <v>602</v>
      </c>
      <c r="C349" s="32" t="s">
        <v>604</v>
      </c>
      <c r="D349" s="66" t="n">
        <v>181</v>
      </c>
      <c r="E349" s="66" t="n">
        <v>194</v>
      </c>
      <c r="F349" s="75" t="n">
        <f aca="false">IF(E349="","",D349-E349)</f>
        <v>-13</v>
      </c>
      <c r="G349" s="66" t="n">
        <v>349</v>
      </c>
      <c r="H349" s="66" t="n">
        <v>394</v>
      </c>
      <c r="I349" s="75" t="n">
        <f aca="false">IF(H349="","",G349-H349)</f>
        <v>-45</v>
      </c>
      <c r="J349" s="47" t="n">
        <f aca="false">IF(OR(D349="",D349+G349=0),"",D349/(D349+G349))</f>
        <v>0.341509433962264</v>
      </c>
      <c r="K349" s="47" t="n">
        <f aca="false">IF(E349="","",E349/(E349+H349))</f>
        <v>0.329931972789116</v>
      </c>
      <c r="L349" s="76" t="n">
        <f aca="false">IF(OR(K349="",J349=""),"",(J349-K349)*100)</f>
        <v>1.15774611731485</v>
      </c>
      <c r="M349" s="36" t="n">
        <v>2.25365795852886</v>
      </c>
      <c r="N349" s="36" t="n">
        <v>1.32381570360678</v>
      </c>
      <c r="O349" s="36" t="n">
        <f aca="false">SQRT(M349^2+N349^2)</f>
        <v>2.61370660387818</v>
      </c>
      <c r="P349" s="47" t="n">
        <f aca="false">IF(J349="","",MAX(0,J349-1.96*O349/100))</f>
        <v>0.290280784526252</v>
      </c>
      <c r="Q349" s="47" t="n">
        <f aca="false">IF(J349="","",MIN(1,J349+1.96*O349/100))</f>
        <v>0.392738083398276</v>
      </c>
      <c r="R349" s="32" t="str">
        <f aca="false">IF(L349="","",IF(ABS(L349)&lt;=O349,"Yes","No"))</f>
        <v>Yes</v>
      </c>
      <c r="S349" s="32" t="str">
        <f aca="false">IF(L349="","",IF(ABS(L349)&lt;=1.96*O349,"Yes","No"))</f>
        <v>Yes</v>
      </c>
      <c r="T349" s="66" t="n">
        <f aca="false">IF(D349="","",ROUND(SQRT(((D349+G349)*O349/100)^2+(J349*(D349+G349)*0.06778)^2),0))</f>
        <v>19</v>
      </c>
      <c r="U349" s="32"/>
    </row>
    <row r="350" customFormat="false" ht="15" hidden="false" customHeight="false" outlineLevel="0" collapsed="false">
      <c r="A350" s="32" t="s">
        <v>444</v>
      </c>
      <c r="B350" s="32" t="s">
        <v>602</v>
      </c>
      <c r="C350" s="32" t="s">
        <v>605</v>
      </c>
      <c r="D350" s="66" t="n">
        <v>138</v>
      </c>
      <c r="E350" s="66" t="n">
        <v>151</v>
      </c>
      <c r="F350" s="75" t="n">
        <f aca="false">IF(E350="","",D350-E350)</f>
        <v>-13</v>
      </c>
      <c r="G350" s="66" t="n">
        <v>295</v>
      </c>
      <c r="H350" s="66" t="n">
        <v>358</v>
      </c>
      <c r="I350" s="75" t="n">
        <f aca="false">IF(H350="","",G350-H350)</f>
        <v>-63</v>
      </c>
      <c r="J350" s="47" t="n">
        <f aca="false">IF(OR(D350="",D350+G350=0),"",D350/(D350+G350))</f>
        <v>0.318706697459584</v>
      </c>
      <c r="K350" s="47" t="n">
        <f aca="false">IF(E350="","",E350/(E350+H350))</f>
        <v>0.296660117878193</v>
      </c>
      <c r="L350" s="76" t="n">
        <f aca="false">IF(OR(K350="",J350=""),"",(J350-K350)*100)</f>
        <v>2.20465795813918</v>
      </c>
      <c r="M350" s="36" t="n">
        <v>3.35765895837102</v>
      </c>
      <c r="N350" s="36" t="n">
        <v>1.32381570360678</v>
      </c>
      <c r="O350" s="36" t="n">
        <f aca="false">SQRT(M350^2+N350^2)</f>
        <v>3.60920513379956</v>
      </c>
      <c r="P350" s="47" t="n">
        <f aca="false">IF(J350="","",MAX(0,J350-1.96*O350/100))</f>
        <v>0.247966276837113</v>
      </c>
      <c r="Q350" s="47" t="n">
        <f aca="false">IF(J350="","",MIN(1,J350+1.96*O350/100))</f>
        <v>0.389447118082056</v>
      </c>
      <c r="R350" s="32" t="str">
        <f aca="false">IF(L350="","",IF(ABS(L350)&lt;=O350,"Yes","No"))</f>
        <v>Yes</v>
      </c>
      <c r="S350" s="32" t="str">
        <f aca="false">IF(L350="","",IF(ABS(L350)&lt;=1.96*O350,"Yes","No"))</f>
        <v>Yes</v>
      </c>
      <c r="T350" s="66" t="n">
        <f aca="false">IF(D350="","",ROUND(SQRT(((D350+G350)*O350/100)^2+(J350*(D350+G350)*0.08223)^2),0))</f>
        <v>19</v>
      </c>
      <c r="U350" s="32"/>
    </row>
    <row r="351" customFormat="false" ht="15" hidden="false" customHeight="false" outlineLevel="0" collapsed="false">
      <c r="A351" s="32" t="s">
        <v>444</v>
      </c>
      <c r="B351" s="32" t="s">
        <v>602</v>
      </c>
      <c r="C351" s="32" t="s">
        <v>606</v>
      </c>
      <c r="D351" s="66" t="n">
        <v>154</v>
      </c>
      <c r="E351" s="66" t="n">
        <v>161</v>
      </c>
      <c r="F351" s="75" t="n">
        <f aca="false">IF(E351="","",D351-E351)</f>
        <v>-7</v>
      </c>
      <c r="G351" s="66" t="n">
        <v>300</v>
      </c>
      <c r="H351" s="66" t="n">
        <v>314</v>
      </c>
      <c r="I351" s="75" t="n">
        <f aca="false">IF(H351="","",G351-H351)</f>
        <v>-14</v>
      </c>
      <c r="J351" s="47" t="n">
        <f aca="false">IF(OR(D351="",D351+G351=0),"",D351/(D351+G351))</f>
        <v>0.33920704845815</v>
      </c>
      <c r="K351" s="47" t="n">
        <f aca="false">IF(E351="","",E351/(E351+H351))</f>
        <v>0.338947368421053</v>
      </c>
      <c r="L351" s="76" t="n">
        <f aca="false">IF(OR(K351="",J351=""),"",(J351-K351)*100)</f>
        <v>0.0259680037097199</v>
      </c>
      <c r="M351" s="36" t="n">
        <v>3.35765895837102</v>
      </c>
      <c r="N351" s="36" t="n">
        <v>1.32381570360678</v>
      </c>
      <c r="O351" s="36" t="n">
        <f aca="false">SQRT(M351^2+N351^2)</f>
        <v>3.60920513379956</v>
      </c>
      <c r="P351" s="47" t="n">
        <f aca="false">IF(J351="","",MAX(0,J351-1.96*O351/100))</f>
        <v>0.268466627835678</v>
      </c>
      <c r="Q351" s="47" t="n">
        <f aca="false">IF(J351="","",MIN(1,J351+1.96*O351/100))</f>
        <v>0.409947469080621</v>
      </c>
      <c r="R351" s="32" t="str">
        <f aca="false">IF(L351="","",IF(ABS(L351)&lt;=O351,"Yes","No"))</f>
        <v>Yes</v>
      </c>
      <c r="S351" s="32" t="str">
        <f aca="false">IF(L351="","",IF(ABS(L351)&lt;=1.96*O351,"Yes","No"))</f>
        <v>Yes</v>
      </c>
      <c r="T351" s="66" t="n">
        <f aca="false">IF(D351="","",ROUND(SQRT(((D351+G351)*O351/100)^2+(J351*(D351+G351)*0.08223)^2),0))</f>
        <v>21</v>
      </c>
      <c r="U351" s="32"/>
    </row>
    <row r="352" customFormat="false" ht="15" hidden="false" customHeight="false" outlineLevel="0" collapsed="false">
      <c r="A352" s="32" t="s">
        <v>444</v>
      </c>
      <c r="B352" s="32" t="s">
        <v>602</v>
      </c>
      <c r="C352" s="32" t="s">
        <v>607</v>
      </c>
      <c r="D352" s="66" t="n">
        <v>255</v>
      </c>
      <c r="E352" s="66" t="n">
        <v>282</v>
      </c>
      <c r="F352" s="75" t="n">
        <f aca="false">IF(E352="","",D352-E352)</f>
        <v>-27</v>
      </c>
      <c r="G352" s="66" t="n">
        <v>413</v>
      </c>
      <c r="H352" s="66" t="n">
        <v>442</v>
      </c>
      <c r="I352" s="75" t="n">
        <f aca="false">IF(H352="","",G352-H352)</f>
        <v>-29</v>
      </c>
      <c r="J352" s="47" t="n">
        <f aca="false">IF(OR(D352="",D352+G352=0),"",D352/(D352+G352))</f>
        <v>0.381736526946108</v>
      </c>
      <c r="K352" s="47" t="n">
        <f aca="false">IF(E352="","",E352/(E352+H352))</f>
        <v>0.389502762430939</v>
      </c>
      <c r="L352" s="76" t="n">
        <f aca="false">IF(OR(K352="",J352=""),"",(J352-K352)*100)</f>
        <v>-0.776623548483146</v>
      </c>
      <c r="M352" s="36" t="n">
        <v>2.25365795852886</v>
      </c>
      <c r="N352" s="36" t="n">
        <v>1.32381570360678</v>
      </c>
      <c r="O352" s="36" t="n">
        <f aca="false">SQRT(M352^2+N352^2)</f>
        <v>2.61370660387818</v>
      </c>
      <c r="P352" s="47" t="n">
        <f aca="false">IF(J352="","",MAX(0,J352-1.96*O352/100))</f>
        <v>0.330507877510095</v>
      </c>
      <c r="Q352" s="47" t="n">
        <f aca="false">IF(J352="","",MIN(1,J352+1.96*O352/100))</f>
        <v>0.43296517638212</v>
      </c>
      <c r="R352" s="32" t="str">
        <f aca="false">IF(L352="","",IF(ABS(L352)&lt;=O352,"Yes","No"))</f>
        <v>Yes</v>
      </c>
      <c r="S352" s="32" t="str">
        <f aca="false">IF(L352="","",IF(ABS(L352)&lt;=1.96*O352,"Yes","No"))</f>
        <v>Yes</v>
      </c>
      <c r="T352" s="66" t="n">
        <f aca="false">IF(D352="","",ROUND(SQRT(((D352+G352)*O352/100)^2+(J352*(D352+G352)*0.06778)^2),0))</f>
        <v>25</v>
      </c>
      <c r="U352" s="32"/>
    </row>
    <row r="353" customFormat="false" ht="15" hidden="false" customHeight="false" outlineLevel="0" collapsed="false">
      <c r="A353" s="32" t="s">
        <v>444</v>
      </c>
      <c r="B353" s="32" t="s">
        <v>608</v>
      </c>
      <c r="C353" s="32" t="s">
        <v>609</v>
      </c>
      <c r="D353" s="66" t="n">
        <v>754</v>
      </c>
      <c r="E353" s="66" t="n">
        <v>922</v>
      </c>
      <c r="F353" s="75" t="n">
        <f aca="false">IF(E353="","",D353-E353)</f>
        <v>-168</v>
      </c>
      <c r="G353" s="66" t="n">
        <v>805</v>
      </c>
      <c r="H353" s="66" t="n">
        <v>894</v>
      </c>
      <c r="I353" s="75" t="n">
        <f aca="false">IF(H353="","",G353-H353)</f>
        <v>-89</v>
      </c>
      <c r="J353" s="47" t="n">
        <f aca="false">IF(OR(D353="",D353+G353=0),"",D353/(D353+G353))</f>
        <v>0.483643361128929</v>
      </c>
      <c r="K353" s="47" t="n">
        <f aca="false">IF(E353="","",E353/(E353+H353))</f>
        <v>0.507709251101322</v>
      </c>
      <c r="L353" s="76" t="n">
        <f aca="false">IF(OR(K353="",J353=""),"",(J353-K353)*100)</f>
        <v>-2.40658899723928</v>
      </c>
      <c r="M353" s="36" t="n">
        <v>1.74372460562593</v>
      </c>
      <c r="N353" s="36" t="n">
        <v>1.32381570360678</v>
      </c>
      <c r="O353" s="36" t="n">
        <f aca="false">SQRT(M353^2+N353^2)</f>
        <v>2.18930662936493</v>
      </c>
      <c r="P353" s="47" t="n">
        <f aca="false">IF(J353="","",MAX(0,J353-1.96*O353/100))</f>
        <v>0.440732951193376</v>
      </c>
      <c r="Q353" s="47" t="n">
        <f aca="false">IF(J353="","",MIN(1,J353+1.96*O353/100))</f>
        <v>0.526553771064482</v>
      </c>
      <c r="R353" s="32" t="str">
        <f aca="false">IF(L353="","",IF(ABS(L353)&lt;=O353,"Yes","No"))</f>
        <v>No</v>
      </c>
      <c r="S353" s="32" t="str">
        <f aca="false">IF(L353="","",IF(ABS(L353)&lt;=1.96*O353,"Yes","No"))</f>
        <v>Yes</v>
      </c>
      <c r="T353" s="66" t="n">
        <f aca="false">IF(D353="","",ROUND(SQRT(((D353+G353)*O353/100)^2+(J353*(D353+G353)*0.05273)^2),0))</f>
        <v>52</v>
      </c>
      <c r="U353" s="32"/>
    </row>
    <row r="354" customFormat="false" ht="15" hidden="false" customHeight="false" outlineLevel="0" collapsed="false">
      <c r="A354" s="32" t="s">
        <v>444</v>
      </c>
      <c r="B354" s="32" t="s">
        <v>608</v>
      </c>
      <c r="C354" s="32" t="s">
        <v>610</v>
      </c>
      <c r="D354" s="66" t="n">
        <v>602</v>
      </c>
      <c r="E354" s="66" t="n">
        <v>653</v>
      </c>
      <c r="F354" s="75" t="n">
        <f aca="false">IF(E354="","",D354-E354)</f>
        <v>-51</v>
      </c>
      <c r="G354" s="66" t="n">
        <v>628</v>
      </c>
      <c r="H354" s="66" t="n">
        <v>694</v>
      </c>
      <c r="I354" s="75" t="n">
        <f aca="false">IF(H354="","",G354-H354)</f>
        <v>-66</v>
      </c>
      <c r="J354" s="47" t="n">
        <f aca="false">IF(OR(D354="",D354+G354=0),"",D354/(D354+G354))</f>
        <v>0.489430894308943</v>
      </c>
      <c r="K354" s="47" t="n">
        <f aca="false">IF(E354="","",E354/(E354+H354))</f>
        <v>0.484780994803267</v>
      </c>
      <c r="L354" s="76" t="n">
        <f aca="false">IF(OR(K354="",J354=""),"",(J354-K354)*100)</f>
        <v>0.464989950567657</v>
      </c>
      <c r="M354" s="36" t="n">
        <v>1.74372460562593</v>
      </c>
      <c r="N354" s="36" t="n">
        <v>1.32381570360678</v>
      </c>
      <c r="O354" s="36" t="n">
        <f aca="false">SQRT(M354^2+N354^2)</f>
        <v>2.18930662936493</v>
      </c>
      <c r="P354" s="47" t="n">
        <f aca="false">IF(J354="","",MAX(0,J354-1.96*O354/100))</f>
        <v>0.44652048437339</v>
      </c>
      <c r="Q354" s="47" t="n">
        <f aca="false">IF(J354="","",MIN(1,J354+1.96*O354/100))</f>
        <v>0.532341304244496</v>
      </c>
      <c r="R354" s="32" t="str">
        <f aca="false">IF(L354="","",IF(ABS(L354)&lt;=O354,"Yes","No"))</f>
        <v>Yes</v>
      </c>
      <c r="S354" s="32" t="str">
        <f aca="false">IF(L354="","",IF(ABS(L354)&lt;=1.96*O354,"Yes","No"))</f>
        <v>Yes</v>
      </c>
      <c r="T354" s="66" t="n">
        <f aca="false">IF(D354="","",ROUND(SQRT(((D354+G354)*O354/100)^2+(J354*(D354+G354)*0.05273)^2),0))</f>
        <v>42</v>
      </c>
      <c r="U354" s="32"/>
    </row>
    <row r="355" customFormat="false" ht="15" hidden="false" customHeight="false" outlineLevel="0" collapsed="false">
      <c r="A355" s="32" t="s">
        <v>444</v>
      </c>
      <c r="B355" s="32" t="s">
        <v>611</v>
      </c>
      <c r="C355" s="32" t="s">
        <v>612</v>
      </c>
      <c r="D355" s="66" t="n">
        <v>278</v>
      </c>
      <c r="E355" s="66" t="n">
        <v>305</v>
      </c>
      <c r="F355" s="75" t="n">
        <f aca="false">IF(E355="","",D355-E355)</f>
        <v>-27</v>
      </c>
      <c r="G355" s="66" t="n">
        <v>388</v>
      </c>
      <c r="H355" s="66" t="n">
        <v>419</v>
      </c>
      <c r="I355" s="75" t="n">
        <f aca="false">IF(H355="","",G355-H355)</f>
        <v>-31</v>
      </c>
      <c r="J355" s="47" t="n">
        <f aca="false">IF(OR(D355="",D355+G355=0),"",D355/(D355+G355))</f>
        <v>0.417417417417417</v>
      </c>
      <c r="K355" s="47" t="n">
        <f aca="false">IF(E355="","",E355/(E355+H355))</f>
        <v>0.421270718232044</v>
      </c>
      <c r="L355" s="76" t="n">
        <f aca="false">IF(OR(K355="",J355=""),"",(J355-K355)*100)</f>
        <v>-0.385330081462681</v>
      </c>
      <c r="M355" s="36" t="n">
        <v>2.25365795852886</v>
      </c>
      <c r="N355" s="36" t="n">
        <v>1.32381570360678</v>
      </c>
      <c r="O355" s="36" t="n">
        <f aca="false">SQRT(M355^2+N355^2)</f>
        <v>2.61370660387818</v>
      </c>
      <c r="P355" s="47" t="n">
        <f aca="false">IF(J355="","",MAX(0,J355-1.96*O355/100))</f>
        <v>0.366188767981405</v>
      </c>
      <c r="Q355" s="47" t="n">
        <f aca="false">IF(J355="","",MIN(1,J355+1.96*O355/100))</f>
        <v>0.46864606685343</v>
      </c>
      <c r="R355" s="32" t="str">
        <f aca="false">IF(L355="","",IF(ABS(L355)&lt;=O355,"Yes","No"))</f>
        <v>Yes</v>
      </c>
      <c r="S355" s="32" t="str">
        <f aca="false">IF(L355="","",IF(ABS(L355)&lt;=1.96*O355,"Yes","No"))</f>
        <v>Yes</v>
      </c>
      <c r="T355" s="66" t="n">
        <f aca="false">IF(D355="","",ROUND(SQRT(((D355+G355)*O355/100)^2+(J355*(D355+G355)*0.06778)^2),0))</f>
        <v>26</v>
      </c>
      <c r="U355" s="32"/>
    </row>
    <row r="356" customFormat="false" ht="15" hidden="false" customHeight="false" outlineLevel="0" collapsed="false">
      <c r="A356" s="32" t="s">
        <v>444</v>
      </c>
      <c r="B356" s="32" t="s">
        <v>419</v>
      </c>
      <c r="C356" s="32" t="s">
        <v>613</v>
      </c>
      <c r="D356" s="66" t="n">
        <v>545</v>
      </c>
      <c r="E356" s="66" t="n">
        <v>628</v>
      </c>
      <c r="F356" s="75" t="n">
        <f aca="false">IF(E356="","",D356-E356)</f>
        <v>-83</v>
      </c>
      <c r="G356" s="66" t="n">
        <v>997</v>
      </c>
      <c r="H356" s="66" t="n">
        <v>1170</v>
      </c>
      <c r="I356" s="75" t="n">
        <f aca="false">IF(H356="","",G356-H356)</f>
        <v>-173</v>
      </c>
      <c r="J356" s="47" t="n">
        <f aca="false">IF(OR(D356="",D356+G356=0),"",D356/(D356+G356))</f>
        <v>0.353437094682231</v>
      </c>
      <c r="K356" s="47" t="n">
        <f aca="false">IF(E356="","",E356/(E356+H356))</f>
        <v>0.349276974416018</v>
      </c>
      <c r="L356" s="76" t="n">
        <f aca="false">IF(OR(K356="",J356=""),"",(J356-K356)*100)</f>
        <v>0.41601202662131</v>
      </c>
      <c r="M356" s="36" t="n">
        <v>1.74372460562593</v>
      </c>
      <c r="N356" s="36" t="n">
        <v>1.32381570360678</v>
      </c>
      <c r="O356" s="36" t="n">
        <f aca="false">SQRT(M356^2+N356^2)</f>
        <v>2.18930662936493</v>
      </c>
      <c r="P356" s="47" t="n">
        <f aca="false">IF(J356="","",MAX(0,J356-1.96*O356/100))</f>
        <v>0.310526684746678</v>
      </c>
      <c r="Q356" s="47" t="n">
        <f aca="false">IF(J356="","",MIN(1,J356+1.96*O356/100))</f>
        <v>0.396347504617784</v>
      </c>
      <c r="R356" s="32" t="str">
        <f aca="false">IF(L356="","",IF(ABS(L356)&lt;=O356,"Yes","No"))</f>
        <v>Yes</v>
      </c>
      <c r="S356" s="32" t="str">
        <f aca="false">IF(L356="","",IF(ABS(L356)&lt;=1.96*O356,"Yes","No"))</f>
        <v>Yes</v>
      </c>
      <c r="T356" s="66" t="n">
        <f aca="false">IF(D356="","",ROUND(SQRT(((D356+G356)*O356/100)^2+(J356*(D356+G356)*0.05273)^2),0))</f>
        <v>44</v>
      </c>
      <c r="U356" s="32"/>
    </row>
    <row r="357" customFormat="false" ht="15" hidden="false" customHeight="false" outlineLevel="0" collapsed="false">
      <c r="A357" s="32" t="s">
        <v>444</v>
      </c>
      <c r="B357" s="32" t="s">
        <v>419</v>
      </c>
      <c r="C357" s="32" t="s">
        <v>614</v>
      </c>
      <c r="D357" s="66" t="n">
        <v>206</v>
      </c>
      <c r="E357" s="66"/>
      <c r="F357" s="75" t="str">
        <f aca="false">IF(E357="","",D357-E357)</f>
        <v/>
      </c>
      <c r="G357" s="66" t="n">
        <v>382</v>
      </c>
      <c r="H357" s="66"/>
      <c r="I357" s="75" t="str">
        <f aca="false">IF(H357="","",G357-H357)</f>
        <v/>
      </c>
      <c r="J357" s="47" t="n">
        <f aca="false">IF(OR(D357="",D357+G357=0),"",D357/(D357+G357))</f>
        <v>0.350340136054422</v>
      </c>
      <c r="K357" s="47" t="str">
        <f aca="false">IF(E357="","",E357/(E357+H357))</f>
        <v/>
      </c>
      <c r="L357" s="76" t="str">
        <f aca="false">IF(OR(K357="",J357=""),"",(J357-K357)*100)</f>
        <v/>
      </c>
      <c r="M357" s="36" t="n">
        <v>2.25365795852886</v>
      </c>
      <c r="N357" s="36" t="n">
        <v>1.32381570360678</v>
      </c>
      <c r="O357" s="36" t="n">
        <f aca="false">SQRT(M357^2+N357^2)</f>
        <v>2.61370660387818</v>
      </c>
      <c r="P357" s="47" t="n">
        <f aca="false">IF(J357="","",MAX(0,J357-1.96*O357/100))</f>
        <v>0.29911148661841</v>
      </c>
      <c r="Q357" s="47" t="n">
        <f aca="false">IF(J357="","",MIN(1,J357+1.96*O357/100))</f>
        <v>0.401568785490434</v>
      </c>
      <c r="R357" s="32" t="str">
        <f aca="false">IF(L357="","",IF(ABS(L357)&lt;=O357,"Yes","No"))</f>
        <v/>
      </c>
      <c r="S357" s="32" t="str">
        <f aca="false">IF(L357="","",IF(ABS(L357)&lt;=1.96*O357,"Yes","No"))</f>
        <v/>
      </c>
      <c r="T357" s="66" t="n">
        <f aca="false">IF(D357="","",ROUND(SQRT(((D357+G357)*O357/100)^2+(J357*(D357+G357)*0.06778)^2),0))</f>
        <v>21</v>
      </c>
      <c r="U357" s="32" t="s">
        <v>801</v>
      </c>
    </row>
    <row r="358" customFormat="false" ht="15" hidden="false" customHeight="false" outlineLevel="0" collapsed="false">
      <c r="A358" s="32" t="s">
        <v>444</v>
      </c>
      <c r="B358" s="32" t="s">
        <v>616</v>
      </c>
      <c r="C358" s="32" t="s">
        <v>616</v>
      </c>
      <c r="D358" s="66" t="n">
        <v>178</v>
      </c>
      <c r="E358" s="66" t="n">
        <v>199</v>
      </c>
      <c r="F358" s="75" t="n">
        <f aca="false">IF(E358="","",D358-E358)</f>
        <v>-21</v>
      </c>
      <c r="G358" s="66" t="n">
        <v>190</v>
      </c>
      <c r="H358" s="66" t="n">
        <v>215</v>
      </c>
      <c r="I358" s="75" t="n">
        <f aca="false">IF(H358="","",G358-H358)</f>
        <v>-25</v>
      </c>
      <c r="J358" s="47" t="n">
        <f aca="false">IF(OR(D358="",D358+G358=0),"",D358/(D358+G358))</f>
        <v>0.483695652173913</v>
      </c>
      <c r="K358" s="47" t="n">
        <f aca="false">IF(E358="","",E358/(E358+H358))</f>
        <v>0.480676328502416</v>
      </c>
      <c r="L358" s="76" t="n">
        <f aca="false">IF(OR(K358="",J358=""),"",(J358-K358)*100)</f>
        <v>0.301932367149754</v>
      </c>
      <c r="M358" s="36" t="n">
        <v>3.35765895837102</v>
      </c>
      <c r="N358" s="36" t="n">
        <v>1.32381570360678</v>
      </c>
      <c r="O358" s="36" t="n">
        <f aca="false">SQRT(M358^2+N358^2)</f>
        <v>3.60920513379956</v>
      </c>
      <c r="P358" s="47" t="n">
        <f aca="false">IF(J358="","",MAX(0,J358-1.96*O358/100))</f>
        <v>0.412955231551442</v>
      </c>
      <c r="Q358" s="47" t="n">
        <f aca="false">IF(J358="","",MIN(1,J358+1.96*O358/100))</f>
        <v>0.554436072796384</v>
      </c>
      <c r="R358" s="32" t="str">
        <f aca="false">IF(L358="","",IF(ABS(L358)&lt;=O358,"Yes","No"))</f>
        <v>Yes</v>
      </c>
      <c r="S358" s="32" t="str">
        <f aca="false">IF(L358="","",IF(ABS(L358)&lt;=1.96*O358,"Yes","No"))</f>
        <v>Yes</v>
      </c>
      <c r="T358" s="66" t="n">
        <f aca="false">IF(D358="","",ROUND(SQRT(((D358+G358)*O358/100)^2+(J358*(D358+G358)*0.08223)^2),0))</f>
        <v>20</v>
      </c>
      <c r="U358" s="32"/>
    </row>
    <row r="359" customFormat="false" ht="15" hidden="false" customHeight="false" outlineLevel="0" collapsed="false">
      <c r="A359" s="32" t="s">
        <v>444</v>
      </c>
      <c r="B359" s="32" t="s">
        <v>617</v>
      </c>
      <c r="C359" s="32" t="s">
        <v>618</v>
      </c>
      <c r="D359" s="66" t="n">
        <v>377</v>
      </c>
      <c r="E359" s="66" t="n">
        <v>427</v>
      </c>
      <c r="F359" s="75" t="n">
        <f aca="false">IF(E359="","",D359-E359)</f>
        <v>-50</v>
      </c>
      <c r="G359" s="66" t="n">
        <v>501</v>
      </c>
      <c r="H359" s="66" t="n">
        <v>553</v>
      </c>
      <c r="I359" s="75" t="n">
        <f aca="false">IF(H359="","",G359-H359)</f>
        <v>-52</v>
      </c>
      <c r="J359" s="47" t="n">
        <f aca="false">IF(OR(D359="",D359+G359=0),"",D359/(D359+G359))</f>
        <v>0.429384965831435</v>
      </c>
      <c r="K359" s="47" t="n">
        <f aca="false">IF(E359="","",E359/(E359+H359))</f>
        <v>0.435714285714286</v>
      </c>
      <c r="L359" s="76" t="n">
        <f aca="false">IF(OR(K359="",J359=""),"",(J359-K359)*100)</f>
        <v>-0.632931988285063</v>
      </c>
      <c r="M359" s="36" t="n">
        <v>1.74372460562593</v>
      </c>
      <c r="N359" s="36" t="n">
        <v>1.32381570360678</v>
      </c>
      <c r="O359" s="36" t="n">
        <f aca="false">SQRT(M359^2+N359^2)</f>
        <v>2.18930662936493</v>
      </c>
      <c r="P359" s="47" t="n">
        <f aca="false">IF(J359="","",MAX(0,J359-1.96*O359/100))</f>
        <v>0.386474555895882</v>
      </c>
      <c r="Q359" s="47" t="n">
        <f aca="false">IF(J359="","",MIN(1,J359+1.96*O359/100))</f>
        <v>0.472295375766988</v>
      </c>
      <c r="R359" s="32" t="str">
        <f aca="false">IF(L359="","",IF(ABS(L359)&lt;=O359,"Yes","No"))</f>
        <v>Yes</v>
      </c>
      <c r="S359" s="32" t="str">
        <f aca="false">IF(L359="","",IF(ABS(L359)&lt;=1.96*O359,"Yes","No"))</f>
        <v>Yes</v>
      </c>
      <c r="T359" s="66" t="n">
        <f aca="false">IF(D359="","",ROUND(SQRT(((D359+G359)*O359/100)^2+(J359*(D359+G359)*0.05273)^2),0))</f>
        <v>28</v>
      </c>
      <c r="U359" s="32"/>
    </row>
    <row r="360" customFormat="false" ht="15" hidden="false" customHeight="false" outlineLevel="0" collapsed="false">
      <c r="A360" s="32" t="s">
        <v>444</v>
      </c>
      <c r="B360" s="32" t="s">
        <v>617</v>
      </c>
      <c r="C360" s="32" t="s">
        <v>619</v>
      </c>
      <c r="D360" s="66" t="n">
        <v>293</v>
      </c>
      <c r="E360" s="66" t="n">
        <v>338</v>
      </c>
      <c r="F360" s="75" t="n">
        <f aca="false">IF(E360="","",D360-E360)</f>
        <v>-45</v>
      </c>
      <c r="G360" s="66" t="n">
        <v>438</v>
      </c>
      <c r="H360" s="66" t="n">
        <v>507</v>
      </c>
      <c r="I360" s="75" t="n">
        <f aca="false">IF(H360="","",G360-H360)</f>
        <v>-69</v>
      </c>
      <c r="J360" s="47" t="n">
        <f aca="false">IF(OR(D360="",D360+G360=0),"",D360/(D360+G360))</f>
        <v>0.400820793433653</v>
      </c>
      <c r="K360" s="47" t="n">
        <f aca="false">IF(E360="","",E360/(E360+H360))</f>
        <v>0.4</v>
      </c>
      <c r="L360" s="76" t="n">
        <f aca="false">IF(OR(K360="",J360=""),"",(J360-K360)*100)</f>
        <v>0.0820793433652489</v>
      </c>
      <c r="M360" s="36" t="n">
        <v>2.25365795852886</v>
      </c>
      <c r="N360" s="36" t="n">
        <v>1.32381570360678</v>
      </c>
      <c r="O360" s="36" t="n">
        <f aca="false">SQRT(M360^2+N360^2)</f>
        <v>2.61370660387818</v>
      </c>
      <c r="P360" s="47" t="n">
        <f aca="false">IF(J360="","",MAX(0,J360-1.96*O360/100))</f>
        <v>0.34959214399764</v>
      </c>
      <c r="Q360" s="47" t="n">
        <f aca="false">IF(J360="","",MIN(1,J360+1.96*O360/100))</f>
        <v>0.452049442869665</v>
      </c>
      <c r="R360" s="32" t="str">
        <f aca="false">IF(L360="","",IF(ABS(L360)&lt;=O360,"Yes","No"))</f>
        <v>Yes</v>
      </c>
      <c r="S360" s="32" t="str">
        <f aca="false">IF(L360="","",IF(ABS(L360)&lt;=1.96*O360,"Yes","No"))</f>
        <v>Yes</v>
      </c>
      <c r="T360" s="66" t="n">
        <f aca="false">IF(D360="","",ROUND(SQRT(((D360+G360)*O360/100)^2+(J360*(D360+G360)*0.06778)^2),0))</f>
        <v>28</v>
      </c>
      <c r="U360" s="32"/>
    </row>
    <row r="361" customFormat="false" ht="15" hidden="false" customHeight="false" outlineLevel="0" collapsed="false">
      <c r="A361" s="32" t="s">
        <v>444</v>
      </c>
      <c r="B361" s="32" t="s">
        <v>617</v>
      </c>
      <c r="C361" s="32" t="s">
        <v>620</v>
      </c>
      <c r="D361" s="66" t="n">
        <v>426</v>
      </c>
      <c r="E361" s="66" t="n">
        <v>444</v>
      </c>
      <c r="F361" s="75" t="n">
        <f aca="false">IF(E361="","",D361-E361)</f>
        <v>-18</v>
      </c>
      <c r="G361" s="66" t="n">
        <v>464</v>
      </c>
      <c r="H361" s="66" t="n">
        <v>467</v>
      </c>
      <c r="I361" s="75" t="n">
        <f aca="false">IF(H361="","",G361-H361)</f>
        <v>-3</v>
      </c>
      <c r="J361" s="47" t="n">
        <f aca="false">IF(OR(D361="",D361+G361=0),"",D361/(D361+G361))</f>
        <v>0.478651685393258</v>
      </c>
      <c r="K361" s="47" t="n">
        <f aca="false">IF(E361="","",E361/(E361+H361))</f>
        <v>0.487376509330406</v>
      </c>
      <c r="L361" s="76" t="n">
        <f aca="false">IF(OR(K361="",J361=""),"",(J361-K361)*100)</f>
        <v>-0.872482393714774</v>
      </c>
      <c r="M361" s="36" t="n">
        <v>1.74372460562593</v>
      </c>
      <c r="N361" s="36" t="n">
        <v>1.32381570360678</v>
      </c>
      <c r="O361" s="36" t="n">
        <f aca="false">SQRT(M361^2+N361^2)</f>
        <v>2.18930662936493</v>
      </c>
      <c r="P361" s="47" t="n">
        <f aca="false">IF(J361="","",MAX(0,J361-1.96*O361/100))</f>
        <v>0.435741275457706</v>
      </c>
      <c r="Q361" s="47" t="n">
        <f aca="false">IF(J361="","",MIN(1,J361+1.96*O361/100))</f>
        <v>0.521562095328811</v>
      </c>
      <c r="R361" s="32" t="str">
        <f aca="false">IF(L361="","",IF(ABS(L361)&lt;=O361,"Yes","No"))</f>
        <v>Yes</v>
      </c>
      <c r="S361" s="32" t="str">
        <f aca="false">IF(L361="","",IF(ABS(L361)&lt;=1.96*O361,"Yes","No"))</f>
        <v>Yes</v>
      </c>
      <c r="T361" s="66" t="n">
        <f aca="false">IF(D361="","",ROUND(SQRT(((D361+G361)*O361/100)^2+(J361*(D361+G361)*0.05273)^2),0))</f>
        <v>30</v>
      </c>
      <c r="U361" s="32"/>
    </row>
    <row r="362" customFormat="false" ht="15" hidden="false" customHeight="false" outlineLevel="0" collapsed="false">
      <c r="A362" s="32" t="s">
        <v>444</v>
      </c>
      <c r="B362" s="32" t="s">
        <v>617</v>
      </c>
      <c r="C362" s="32" t="s">
        <v>621</v>
      </c>
      <c r="D362" s="66" t="n">
        <v>249</v>
      </c>
      <c r="E362" s="66" t="n">
        <v>247</v>
      </c>
      <c r="F362" s="75" t="n">
        <f aca="false">IF(E362="","",D362-E362)</f>
        <v>2</v>
      </c>
      <c r="G362" s="66" t="n">
        <v>298</v>
      </c>
      <c r="H362" s="66" t="n">
        <v>333</v>
      </c>
      <c r="I362" s="75" t="n">
        <f aca="false">IF(H362="","",G362-H362)</f>
        <v>-35</v>
      </c>
      <c r="J362" s="47" t="n">
        <f aca="false">IF(OR(D362="",D362+G362=0),"",D362/(D362+G362))</f>
        <v>0.455210237659963</v>
      </c>
      <c r="K362" s="47" t="n">
        <f aca="false">IF(E362="","",E362/(E362+H362))</f>
        <v>0.425862068965517</v>
      </c>
      <c r="L362" s="76" t="n">
        <f aca="false">IF(OR(K362="",J362=""),"",(J362-K362)*100)</f>
        <v>2.93481686944462</v>
      </c>
      <c r="M362" s="36" t="n">
        <v>2.25365795852886</v>
      </c>
      <c r="N362" s="36" t="n">
        <v>1.32381570360678</v>
      </c>
      <c r="O362" s="36" t="n">
        <f aca="false">SQRT(M362^2+N362^2)</f>
        <v>2.61370660387818</v>
      </c>
      <c r="P362" s="47" t="n">
        <f aca="false">IF(J362="","",MAX(0,J362-1.96*O362/100))</f>
        <v>0.403981588223951</v>
      </c>
      <c r="Q362" s="47" t="n">
        <f aca="false">IF(J362="","",MIN(1,J362+1.96*O362/100))</f>
        <v>0.506438887095976</v>
      </c>
      <c r="R362" s="32" t="str">
        <f aca="false">IF(L362="","",IF(ABS(L362)&lt;=O362,"Yes","No"))</f>
        <v>No</v>
      </c>
      <c r="S362" s="32" t="str">
        <f aca="false">IF(L362="","",IF(ABS(L362)&lt;=1.96*O362,"Yes","No"))</f>
        <v>Yes</v>
      </c>
      <c r="T362" s="66" t="n">
        <f aca="false">IF(D362="","",ROUND(SQRT(((D362+G362)*O362/100)^2+(J362*(D362+G362)*0.06778)^2),0))</f>
        <v>22</v>
      </c>
      <c r="U362" s="32"/>
    </row>
    <row r="363" customFormat="false" ht="15" hidden="false" customHeight="false" outlineLevel="0" collapsed="false">
      <c r="A363" s="32" t="s">
        <v>444</v>
      </c>
      <c r="B363" s="32" t="s">
        <v>622</v>
      </c>
      <c r="C363" s="32" t="s">
        <v>623</v>
      </c>
      <c r="D363" s="66" t="n">
        <v>404</v>
      </c>
      <c r="E363" s="66" t="n">
        <v>457</v>
      </c>
      <c r="F363" s="75" t="n">
        <f aca="false">IF(E363="","",D363-E363)</f>
        <v>-53</v>
      </c>
      <c r="G363" s="66" t="n">
        <v>269</v>
      </c>
      <c r="H363" s="66" t="n">
        <v>286</v>
      </c>
      <c r="I363" s="75" t="n">
        <f aca="false">IF(H363="","",G363-H363)</f>
        <v>-17</v>
      </c>
      <c r="J363" s="47" t="n">
        <f aca="false">IF(OR(D363="",D363+G363=0),"",D363/(D363+G363))</f>
        <v>0.600297176820208</v>
      </c>
      <c r="K363" s="47" t="n">
        <f aca="false">IF(E363="","",E363/(E363+H363))</f>
        <v>0.61507402422611</v>
      </c>
      <c r="L363" s="76" t="n">
        <f aca="false">IF(OR(K363="",J363=""),"",(J363-K363)*100)</f>
        <v>-1.47768474059024</v>
      </c>
      <c r="M363" s="36" t="n">
        <v>2.25365795852886</v>
      </c>
      <c r="N363" s="36" t="n">
        <v>1.32381570360678</v>
      </c>
      <c r="O363" s="36" t="n">
        <f aca="false">SQRT(M363^2+N363^2)</f>
        <v>2.61370660387818</v>
      </c>
      <c r="P363" s="47" t="n">
        <f aca="false">IF(J363="","",MAX(0,J363-1.96*O363/100))</f>
        <v>0.549068527384196</v>
      </c>
      <c r="Q363" s="47" t="n">
        <f aca="false">IF(J363="","",MIN(1,J363+1.96*O363/100))</f>
        <v>0.65152582625622</v>
      </c>
      <c r="R363" s="32" t="str">
        <f aca="false">IF(L363="","",IF(ABS(L363)&lt;=O363,"Yes","No"))</f>
        <v>Yes</v>
      </c>
      <c r="S363" s="32" t="str">
        <f aca="false">IF(L363="","",IF(ABS(L363)&lt;=1.96*O363,"Yes","No"))</f>
        <v>Yes</v>
      </c>
      <c r="T363" s="66" t="n">
        <f aca="false">IF(D363="","",ROUND(SQRT(((D363+G363)*O363/100)^2+(J363*(D363+G363)*0.06778)^2),0))</f>
        <v>33</v>
      </c>
      <c r="U363" s="32"/>
    </row>
    <row r="364" customFormat="false" ht="15" hidden="false" customHeight="false" outlineLevel="0" collapsed="false">
      <c r="A364" s="32" t="s">
        <v>444</v>
      </c>
      <c r="B364" s="32" t="s">
        <v>622</v>
      </c>
      <c r="C364" s="32" t="s">
        <v>624</v>
      </c>
      <c r="D364" s="66" t="n">
        <v>332</v>
      </c>
      <c r="E364" s="66" t="n">
        <v>353</v>
      </c>
      <c r="F364" s="75" t="n">
        <f aca="false">IF(E364="","",D364-E364)</f>
        <v>-21</v>
      </c>
      <c r="G364" s="66" t="n">
        <v>226</v>
      </c>
      <c r="H364" s="66" t="n">
        <v>251</v>
      </c>
      <c r="I364" s="75" t="n">
        <f aca="false">IF(H364="","",G364-H364)</f>
        <v>-25</v>
      </c>
      <c r="J364" s="47" t="n">
        <f aca="false">IF(OR(D364="",D364+G364=0),"",D364/(D364+G364))</f>
        <v>0.594982078853047</v>
      </c>
      <c r="K364" s="47" t="n">
        <f aca="false">IF(E364="","",E364/(E364+H364))</f>
        <v>0.584437086092715</v>
      </c>
      <c r="L364" s="76" t="n">
        <f aca="false">IF(OR(K364="",J364=""),"",(J364-K364)*100)</f>
        <v>1.05449927603313</v>
      </c>
      <c r="M364" s="36" t="n">
        <v>2.25365795852886</v>
      </c>
      <c r="N364" s="36" t="n">
        <v>1.32381570360678</v>
      </c>
      <c r="O364" s="36" t="n">
        <f aca="false">SQRT(M364^2+N364^2)</f>
        <v>2.61370660387818</v>
      </c>
      <c r="P364" s="47" t="n">
        <f aca="false">IF(J364="","",MAX(0,J364-1.96*O364/100))</f>
        <v>0.543753429417034</v>
      </c>
      <c r="Q364" s="47" t="n">
        <f aca="false">IF(J364="","",MIN(1,J364+1.96*O364/100))</f>
        <v>0.646210728289059</v>
      </c>
      <c r="R364" s="32" t="str">
        <f aca="false">IF(L364="","",IF(ABS(L364)&lt;=O364,"Yes","No"))</f>
        <v>Yes</v>
      </c>
      <c r="S364" s="32" t="str">
        <f aca="false">IF(L364="","",IF(ABS(L364)&lt;=1.96*O364,"Yes","No"))</f>
        <v>Yes</v>
      </c>
      <c r="T364" s="66" t="n">
        <f aca="false">IF(D364="","",ROUND(SQRT(((D364+G364)*O364/100)^2+(J364*(D364+G364)*0.06778)^2),0))</f>
        <v>27</v>
      </c>
      <c r="U364" s="32"/>
    </row>
    <row r="365" customFormat="false" ht="15" hidden="false" customHeight="false" outlineLevel="0" collapsed="false">
      <c r="A365" s="32" t="s">
        <v>444</v>
      </c>
      <c r="B365" s="32" t="s">
        <v>622</v>
      </c>
      <c r="C365" s="32" t="s">
        <v>625</v>
      </c>
      <c r="D365" s="66" t="n">
        <v>482</v>
      </c>
      <c r="E365" s="66" t="n">
        <v>530</v>
      </c>
      <c r="F365" s="75" t="n">
        <f aca="false">IF(E365="","",D365-E365)</f>
        <v>-48</v>
      </c>
      <c r="G365" s="66" t="n">
        <v>414</v>
      </c>
      <c r="H365" s="66" t="n">
        <v>416</v>
      </c>
      <c r="I365" s="75" t="n">
        <f aca="false">IF(H365="","",G365-H365)</f>
        <v>-2</v>
      </c>
      <c r="J365" s="47" t="n">
        <f aca="false">IF(OR(D365="",D365+G365=0),"",D365/(D365+G365))</f>
        <v>0.537946428571429</v>
      </c>
      <c r="K365" s="47" t="n">
        <f aca="false">IF(E365="","",E365/(E365+H365))</f>
        <v>0.560253699788584</v>
      </c>
      <c r="L365" s="76" t="n">
        <f aca="false">IF(OR(K365="",J365=""),"",(J365-K365)*100)</f>
        <v>-2.23072712171549</v>
      </c>
      <c r="M365" s="36" t="n">
        <v>1.74372460562593</v>
      </c>
      <c r="N365" s="36" t="n">
        <v>1.32381570360678</v>
      </c>
      <c r="O365" s="36" t="n">
        <f aca="false">SQRT(M365^2+N365^2)</f>
        <v>2.18930662936493</v>
      </c>
      <c r="P365" s="47" t="n">
        <f aca="false">IF(J365="","",MAX(0,J365-1.96*O365/100))</f>
        <v>0.495036018635876</v>
      </c>
      <c r="Q365" s="47" t="n">
        <f aca="false">IF(J365="","",MIN(1,J365+1.96*O365/100))</f>
        <v>0.580856838506981</v>
      </c>
      <c r="R365" s="32" t="str">
        <f aca="false">IF(L365="","",IF(ABS(L365)&lt;=O365,"Yes","No"))</f>
        <v>No</v>
      </c>
      <c r="S365" s="32" t="str">
        <f aca="false">IF(L365="","",IF(ABS(L365)&lt;=1.96*O365,"Yes","No"))</f>
        <v>Yes</v>
      </c>
      <c r="T365" s="66" t="n">
        <f aca="false">IF(D365="","",ROUND(SQRT(((D365+G365)*O365/100)^2+(J365*(D365+G365)*0.05273)^2),0))</f>
        <v>32</v>
      </c>
      <c r="U365" s="32"/>
    </row>
    <row r="366" customFormat="false" ht="15" hidden="false" customHeight="false" outlineLevel="0" collapsed="false">
      <c r="A366" s="32" t="s">
        <v>444</v>
      </c>
      <c r="B366" s="32" t="s">
        <v>626</v>
      </c>
      <c r="C366" s="32" t="s">
        <v>626</v>
      </c>
      <c r="D366" s="66" t="n">
        <v>410</v>
      </c>
      <c r="E366" s="66" t="n">
        <v>494</v>
      </c>
      <c r="F366" s="75" t="n">
        <f aca="false">IF(E366="","",D366-E366)</f>
        <v>-84</v>
      </c>
      <c r="G366" s="66" t="n">
        <v>557</v>
      </c>
      <c r="H366" s="66" t="n">
        <v>601</v>
      </c>
      <c r="I366" s="75" t="n">
        <f aca="false">IF(H366="","",G366-H366)</f>
        <v>-44</v>
      </c>
      <c r="J366" s="47" t="n">
        <f aca="false">IF(OR(D366="",D366+G366=0),"",D366/(D366+G366))</f>
        <v>0.423991726990693</v>
      </c>
      <c r="K366" s="47" t="n">
        <f aca="false">IF(E366="","",E366/(E366+H366))</f>
        <v>0.451141552511416</v>
      </c>
      <c r="L366" s="76" t="n">
        <f aca="false">IF(OR(K366="",J366=""),"",(J366-K366)*100)</f>
        <v>-2.71498255207227</v>
      </c>
      <c r="M366" s="36" t="n">
        <v>1.74372460562593</v>
      </c>
      <c r="N366" s="36" t="n">
        <v>1.32381570360678</v>
      </c>
      <c r="O366" s="36" t="n">
        <f aca="false">SQRT(M366^2+N366^2)</f>
        <v>2.18930662936493</v>
      </c>
      <c r="P366" s="47" t="n">
        <f aca="false">IF(J366="","",MAX(0,J366-1.96*O366/100))</f>
        <v>0.38108131705514</v>
      </c>
      <c r="Q366" s="47" t="n">
        <f aca="false">IF(J366="","",MIN(1,J366+1.96*O366/100))</f>
        <v>0.466902136926246</v>
      </c>
      <c r="R366" s="32" t="str">
        <f aca="false">IF(L366="","",IF(ABS(L366)&lt;=O366,"Yes","No"))</f>
        <v>No</v>
      </c>
      <c r="S366" s="32" t="str">
        <f aca="false">IF(L366="","",IF(ABS(L366)&lt;=1.96*O366,"Yes","No"))</f>
        <v>Yes</v>
      </c>
      <c r="T366" s="66" t="n">
        <f aca="false">IF(D366="","",ROUND(SQRT(((D366+G366)*O366/100)^2+(J366*(D366+G366)*0.05273)^2),0))</f>
        <v>30</v>
      </c>
      <c r="U366" s="32"/>
    </row>
    <row r="368" customFormat="false" ht="15" hidden="false" customHeight="false" outlineLevel="0" collapsed="false">
      <c r="A368" s="20" t="s">
        <v>763</v>
      </c>
      <c r="B368" s="44"/>
      <c r="C368" s="44"/>
      <c r="D368" s="77" t="n">
        <f aca="false">SUMIF(E2:E366,"&lt;&gt;",D2:D366)</f>
        <v>138962</v>
      </c>
      <c r="E368" s="77" t="n">
        <f aca="false">SUM(E2:E366)</f>
        <v>148272</v>
      </c>
      <c r="F368" s="78" t="n">
        <f aca="false">D368-E368</f>
        <v>-9310</v>
      </c>
      <c r="G368" s="77" t="n">
        <f aca="false">SUMIF(H2:H366,"&lt;&gt;",G2:G366)</f>
        <v>134591</v>
      </c>
      <c r="H368" s="77" t="n">
        <f aca="false">SUM(H2:H366)</f>
        <v>143744</v>
      </c>
      <c r="I368" s="78" t="n">
        <f aca="false">G368-H368</f>
        <v>-9153</v>
      </c>
      <c r="J368" s="46" t="n">
        <f aca="false">D368/(D368+G368)</f>
        <v>0.507989311029307</v>
      </c>
      <c r="K368" s="46" t="n">
        <f aca="false">E368/(E368+H368)</f>
        <v>0.507752999835626</v>
      </c>
      <c r="L368" s="79" t="n">
        <f aca="false">(J368-K368)*100</f>
        <v>0.0236311193681393</v>
      </c>
      <c r="M368" s="45" t="n">
        <v>0</v>
      </c>
      <c r="N368" s="45" t="n">
        <v>1.32381570360678</v>
      </c>
      <c r="O368" s="45" t="n">
        <f aca="false">SQRT(M368^2+N368^2)</f>
        <v>1.32381570360678</v>
      </c>
      <c r="P368" s="46" t="n">
        <f aca="false">J368-1.96*O368/100</f>
        <v>0.482042523238614</v>
      </c>
      <c r="Q368" s="46" t="n">
        <f aca="false">J368+1.96*O368/100</f>
        <v>0.53393609882</v>
      </c>
      <c r="R368" s="44" t="str">
        <f aca="false">IF(ABS(L368)&lt;=O368,"Yes","No")</f>
        <v>Yes</v>
      </c>
      <c r="S368" s="44" t="str">
        <f aca="false">IF(ABS(L368)&lt;=1.96*O368,"Yes","No")</f>
        <v>Yes</v>
      </c>
      <c r="T368" s="77" t="n">
        <f aca="false">ROUND(SQRT(((D368+G368)*O368/100)^2+(J368*(D368+G368)*0.00449)^2),0)</f>
        <v>3675</v>
      </c>
    </row>
    <row r="369" customFormat="false" ht="15" hidden="false" customHeight="false" outlineLevel="0" collapsed="false">
      <c r="A369" s="20" t="s">
        <v>764</v>
      </c>
      <c r="B369" s="44"/>
      <c r="C369" s="44"/>
      <c r="D369" s="77" t="n">
        <f aca="false">SUM(D2:D366)</f>
        <v>141455</v>
      </c>
      <c r="E369" s="77"/>
      <c r="F369" s="78"/>
      <c r="G369" s="77" t="n">
        <f aca="false">SUM(G2:G366)</f>
        <v>136059</v>
      </c>
      <c r="H369" s="77"/>
      <c r="I369" s="78"/>
      <c r="J369" s="46" t="n">
        <f aca="false">D369/(D369+G369)</f>
        <v>0.509722032041627</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44.3865546218487</v>
      </c>
    </row>
    <row r="372" customFormat="false" ht="15" hidden="false" customHeight="false" outlineLevel="0" collapsed="false">
      <c r="A372" s="2" t="s">
        <v>766</v>
      </c>
      <c r="F372" s="80" t="n">
        <f aca="false">(SUMIF(I2:I366,"&gt;0")-SUMIF(I2:I366,"&lt;0"))/COUNT(I2:I366)</f>
        <v>32.7310924369748</v>
      </c>
    </row>
    <row r="373" customFormat="false" ht="15" hidden="false" customHeight="false" outlineLevel="0" collapsed="false">
      <c r="A373" s="2" t="s">
        <v>767</v>
      </c>
      <c r="F373" s="81" t="n">
        <f aca="false">(SUMIF(L2:L366,"&gt;0")-SUMIF(L2:L366,"&lt;0"))/COUNT(L2:L366)</f>
        <v>2.14130551161891</v>
      </c>
    </row>
    <row r="374" customFormat="false" ht="15" hidden="false" customHeight="false" outlineLevel="0" collapsed="false">
      <c r="A374" s="5" t="s">
        <v>768</v>
      </c>
      <c r="F374" s="82" t="n">
        <f aca="false">SQRT(SUMSQ(L2:L366)/COUNT(L2:L366))</f>
        <v>2.73009164091915</v>
      </c>
    </row>
    <row r="375" customFormat="false" ht="15" hidden="false" customHeight="false" outlineLevel="0" collapsed="false">
      <c r="A375" s="5" t="s">
        <v>769</v>
      </c>
      <c r="F375" s="83" t="n">
        <f aca="false">L368</f>
        <v>0.0236311193681393</v>
      </c>
    </row>
    <row r="376" customFormat="false" ht="15" hidden="false" customHeight="false" outlineLevel="0" collapsed="false">
      <c r="A376" s="5" t="s">
        <v>770</v>
      </c>
      <c r="F376" s="82" t="n">
        <f aca="false">SQRT((SUMSQ(L2:L366)-2*L368*SUM(L2:L366)+COUNT(L2:L366)*L368^2)/COUNT(L2:L366))</f>
        <v>2.73128271770116</v>
      </c>
    </row>
    <row r="377" customFormat="false" ht="15" hidden="false" customHeight="false" outlineLevel="0" collapsed="false">
      <c r="A377" s="2" t="s">
        <v>771</v>
      </c>
      <c r="F377" s="84" t="n">
        <f aca="false">D368/E368-1</f>
        <v>-0.0627900075536851</v>
      </c>
    </row>
    <row r="378" customFormat="false" ht="15" hidden="false" customHeight="false" outlineLevel="0" collapsed="false">
      <c r="A378" s="5" t="s">
        <v>772</v>
      </c>
      <c r="F378" s="85" t="n">
        <f aca="false">G368/H368-1</f>
        <v>-0.0636757012466608</v>
      </c>
    </row>
    <row r="379" customFormat="false" ht="15" hidden="false" customHeight="false" outlineLevel="0" collapsed="false">
      <c r="A379" s="2" t="s">
        <v>773</v>
      </c>
      <c r="F379" s="84" t="n">
        <f aca="false">(D368+G368)/(E368+H368)-1</f>
        <v>-0.0632259876171168</v>
      </c>
    </row>
    <row r="380" customFormat="false" ht="15" hidden="false" customHeight="false" outlineLevel="0" collapsed="false">
      <c r="A380" s="2" t="s">
        <v>774</v>
      </c>
      <c r="F380" s="81" t="n">
        <f aca="false">AVERAGE(O2:O366)</f>
        <v>2.80459434020638</v>
      </c>
    </row>
    <row r="381" customFormat="false" ht="15" hidden="false" customHeight="false" outlineLevel="0" collapsed="false">
      <c r="A381" s="5" t="s">
        <v>775</v>
      </c>
      <c r="F381" s="86" t="n">
        <f aca="false">COUNTIF(R2:R366,"Yes")/(COUNTIF(R2:R366,"Yes")+COUNTIF(R2:R366,"No"))</f>
        <v>0.697478991596639</v>
      </c>
    </row>
    <row r="382" customFormat="false" ht="15" hidden="false" customHeight="false" outlineLevel="0" collapsed="false">
      <c r="A382" s="5" t="s">
        <v>776</v>
      </c>
      <c r="F382" s="86" t="n">
        <f aca="false">COUNTIF(S2:S366,"Yes")/(COUNTIF(S2:S366,"Yes")+COUNTIF(S2:S366,"No"))</f>
        <v>0.941176470588235</v>
      </c>
    </row>
    <row r="383" customFormat="false" ht="15" hidden="false" customHeight="false" outlineLevel="0" collapsed="false">
      <c r="A383" s="2" t="s">
        <v>777</v>
      </c>
      <c r="F383" s="87" t="n">
        <f aca="false">COUNTIFS(L2:L366,"&gt;=-3",L2:L366,"&lt;=3")/COUNT(L2:L366)</f>
        <v>0.753501400560224</v>
      </c>
    </row>
    <row r="384" customFormat="false" ht="15" hidden="false" customHeight="false" outlineLevel="0" collapsed="false">
      <c r="A384" s="2" t="s">
        <v>802</v>
      </c>
      <c r="F384" s="88" t="n">
        <f aca="false">COUNT(E2:E366)</f>
        <v>357</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-9374.64363596515</v>
      </c>
    </row>
    <row r="388" customFormat="false" ht="15" hidden="false" customHeight="false" outlineLevel="0" collapsed="false">
      <c r="A388" s="2" t="s">
        <v>782</v>
      </c>
      <c r="F388" s="89" t="n">
        <f aca="false">F368-((D368+G368)-(E368+H368))*K368</f>
        <v>64.6436359651543</v>
      </c>
    </row>
    <row r="389" customFormat="false" ht="15" hidden="false" customHeight="false" outlineLevel="0" collapsed="false">
      <c r="A389" s="2" t="s">
        <v>783</v>
      </c>
      <c r="F389" s="89" t="n">
        <f aca="false">((D368+G368)-(E368+H368))*(1-K368)</f>
        <v>-9088.35636403485</v>
      </c>
    </row>
    <row r="390" customFormat="false" ht="15" hidden="false" customHeight="false" outlineLevel="0" collapsed="false">
      <c r="A390" s="2" t="s">
        <v>784</v>
      </c>
      <c r="F390" s="89" t="n">
        <f aca="false">I368-((D368+G368)-(E368+H368))*(1-K368)</f>
        <v>-64.6436359651543</v>
      </c>
    </row>
    <row r="391" customFormat="false" ht="15" hidden="false" customHeight="false" outlineLevel="0" collapsed="false">
      <c r="A391" s="2" t="s">
        <v>785</v>
      </c>
      <c r="F391" s="84" t="n">
        <f aca="false">(F368-((D368+G368)-(E368+H368))*K368)/E368</f>
        <v>0.000435980063431763</v>
      </c>
    </row>
    <row r="392" customFormat="false" ht="15" hidden="false" customHeight="false" outlineLevel="0" collapsed="false">
      <c r="A392" s="2" t="s">
        <v>786</v>
      </c>
      <c r="F392" s="84" t="n">
        <f aca="false">(I368-((D368+G368)-(E368+H368))*(1-K368))/H368</f>
        <v>-0.000449713629543872</v>
      </c>
    </row>
    <row r="394" customFormat="false" ht="15" hidden="false" customHeight="false" outlineLevel="0" collapsed="false">
      <c r="U394" s="5" t="s">
        <v>162</v>
      </c>
    </row>
    <row r="395" customFormat="false" ht="28.35" hidden="false" customHeight="false" outlineLevel="0" collapsed="false">
      <c r="U395" s="74" t="s">
        <v>803</v>
      </c>
    </row>
    <row r="396" customFormat="false" ht="15" hidden="false" customHeight="false" outlineLevel="0" collapsed="false">
      <c r="U396" s="74" t="s">
        <v>788</v>
      </c>
    </row>
    <row r="397" customFormat="false" ht="68.65" hidden="false" customHeight="false" outlineLevel="0" collapsed="false">
      <c r="U397" s="74" t="s">
        <v>796</v>
      </c>
    </row>
    <row r="398" customFormat="false" ht="15" hidden="false" customHeight="false" outlineLevel="0" collapsed="false">
      <c r="U398" s="74" t="s">
        <v>805</v>
      </c>
    </row>
    <row r="399" customFormat="false" ht="41.75" hidden="false" customHeight="false" outlineLevel="0" collapsed="false">
      <c r="U399" s="74" t="s">
        <v>806</v>
      </c>
    </row>
    <row r="400" customFormat="false" ht="28.35" hidden="false" customHeight="false" outlineLevel="0" collapsed="false">
      <c r="U400" s="74" t="s">
        <v>807</v>
      </c>
    </row>
    <row r="401" customFormat="false" ht="28.35" hidden="false" customHeight="false" outlineLevel="0" collapsed="false">
      <c r="U401" s="74" t="s">
        <v>793</v>
      </c>
    </row>
    <row r="402" customFormat="false" ht="41.75" hidden="false" customHeight="false" outlineLevel="0" collapsed="false">
      <c r="U402" s="74" t="s">
        <v>808</v>
      </c>
    </row>
    <row r="403" customFormat="false" ht="28.35" hidden="false" customHeight="false" outlineLevel="0" collapsed="false">
      <c r="U403" s="74" t="s">
        <v>809</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798</v>
      </c>
      <c r="H1" s="8" t="s">
        <v>749</v>
      </c>
      <c r="I1" s="8" t="s">
        <v>750</v>
      </c>
      <c r="J1" s="8" t="s">
        <v>751</v>
      </c>
      <c r="K1" s="8" t="s">
        <v>752</v>
      </c>
      <c r="L1" s="8" t="s">
        <v>753</v>
      </c>
      <c r="M1" s="8" t="s">
        <v>799</v>
      </c>
      <c r="N1" s="8" t="s">
        <v>800</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134</v>
      </c>
      <c r="E2" s="66" t="n">
        <v>137</v>
      </c>
      <c r="F2" s="75" t="n">
        <f aca="false">IF(E2="","",D2-E2)</f>
        <v>-3</v>
      </c>
      <c r="G2" s="66" t="n">
        <v>211</v>
      </c>
      <c r="H2" s="66" t="n">
        <v>249</v>
      </c>
      <c r="I2" s="75" t="n">
        <f aca="false">IF(H2="","",G2-H2)</f>
        <v>-38</v>
      </c>
      <c r="J2" s="47" t="n">
        <f aca="false">IF(OR(D2="",D2+G2=0),"",D2/(D2+G2))</f>
        <v>0.388405797101449</v>
      </c>
      <c r="K2" s="47" t="n">
        <f aca="false">IF(E2="","",E2/(E2+H2))</f>
        <v>0.354922279792746</v>
      </c>
      <c r="L2" s="76" t="n">
        <f aca="false">IF(OR(K2="",J2=""),"",(J2-K2)*100)</f>
        <v>3.34835173087032</v>
      </c>
      <c r="M2" s="36" t="n">
        <v>3.02529396852735</v>
      </c>
      <c r="N2" s="36" t="n">
        <v>1.32440371623047</v>
      </c>
      <c r="O2" s="36" t="n">
        <f aca="false">SQRT(M2^2+N2^2)</f>
        <v>3.30249130196782</v>
      </c>
      <c r="P2" s="47" t="n">
        <f aca="false">IF(J2="","",MAX(0,J2-1.96*O2/100))</f>
        <v>0.32367696758288</v>
      </c>
      <c r="Q2" s="47" t="n">
        <f aca="false">IF(J2="","",MIN(1,J2+1.96*O2/100))</f>
        <v>0.453134626620018</v>
      </c>
      <c r="R2" s="32" t="str">
        <f aca="false">IF(L2="","",IF(ABS(L2)&lt;=O2,"Yes","No"))</f>
        <v>No</v>
      </c>
      <c r="S2" s="32" t="str">
        <f aca="false">IF(L2="","",IF(ABS(L2)&lt;=1.96*O2,"Yes","No"))</f>
        <v>Yes</v>
      </c>
      <c r="T2" s="66" t="n">
        <f aca="false">IF(D2="","",ROUND(SQRT(((D2+G2)*O2/100)^2+(J2*(D2+G2)*0.08223)^2),0))</f>
        <v>16</v>
      </c>
      <c r="U2" s="32"/>
    </row>
    <row r="3" customFormat="false" ht="15" hidden="false" customHeight="false" outlineLevel="0" collapsed="false">
      <c r="A3" s="32" t="s">
        <v>185</v>
      </c>
      <c r="B3" s="32" t="s">
        <v>190</v>
      </c>
      <c r="C3" s="32" t="s">
        <v>190</v>
      </c>
      <c r="D3" s="66" t="n">
        <v>83</v>
      </c>
      <c r="E3" s="66" t="n">
        <v>84</v>
      </c>
      <c r="F3" s="75" t="n">
        <f aca="false">IF(E3="","",D3-E3)</f>
        <v>-1</v>
      </c>
      <c r="G3" s="66" t="n">
        <v>195</v>
      </c>
      <c r="H3" s="66" t="n">
        <v>230</v>
      </c>
      <c r="I3" s="75" t="n">
        <f aca="false">IF(H3="","",G3-H3)</f>
        <v>-35</v>
      </c>
      <c r="J3" s="47" t="n">
        <f aca="false">IF(OR(D3="",D3+G3=0),"",D3/(D3+G3))</f>
        <v>0.298561151079137</v>
      </c>
      <c r="K3" s="47" t="n">
        <f aca="false">IF(E3="","",E3/(E3+H3))</f>
        <v>0.267515923566879</v>
      </c>
      <c r="L3" s="76" t="n">
        <f aca="false">IF(OR(K3="",J3=""),"",(J3-K3)*100)</f>
        <v>3.10452275122577</v>
      </c>
      <c r="M3" s="36" t="n">
        <v>3.02529396852735</v>
      </c>
      <c r="N3" s="36" t="n">
        <v>1.32440371623047</v>
      </c>
      <c r="O3" s="36" t="n">
        <f aca="false">SQRT(M3^2+N3^2)</f>
        <v>3.30249130196782</v>
      </c>
      <c r="P3" s="47" t="n">
        <f aca="false">IF(J3="","",MAX(0,J3-1.96*O3/100))</f>
        <v>0.233832321560568</v>
      </c>
      <c r="Q3" s="47" t="n">
        <f aca="false">IF(J3="","",MIN(1,J3+1.96*O3/100))</f>
        <v>0.363289980597706</v>
      </c>
      <c r="R3" s="32" t="str">
        <f aca="false">IF(L3="","",IF(ABS(L3)&lt;=O3,"Yes","No"))</f>
        <v>Yes</v>
      </c>
      <c r="S3" s="32" t="str">
        <f aca="false">IF(L3="","",IF(ABS(L3)&lt;=1.96*O3,"Yes","No"))</f>
        <v>Yes</v>
      </c>
      <c r="T3" s="66" t="n">
        <f aca="false">IF(D3="","",ROUND(SQRT(((D3+G3)*O3/100)^2+(J3*(D3+G3)*0.08223)^2),0))</f>
        <v>11</v>
      </c>
      <c r="U3" s="32"/>
    </row>
    <row r="4" customFormat="false" ht="15" hidden="false" customHeight="false" outlineLevel="0" collapsed="false">
      <c r="A4" s="32" t="s">
        <v>185</v>
      </c>
      <c r="B4" s="32" t="s">
        <v>191</v>
      </c>
      <c r="C4" s="32" t="s">
        <v>191</v>
      </c>
      <c r="D4" s="66" t="n">
        <v>91</v>
      </c>
      <c r="E4" s="66" t="n">
        <v>125</v>
      </c>
      <c r="F4" s="75" t="n">
        <f aca="false">IF(E4="","",D4-E4)</f>
        <v>-34</v>
      </c>
      <c r="G4" s="66" t="n">
        <v>197</v>
      </c>
      <c r="H4" s="66" t="n">
        <v>223</v>
      </c>
      <c r="I4" s="75" t="n">
        <f aca="false">IF(H4="","",G4-H4)</f>
        <v>-26</v>
      </c>
      <c r="J4" s="47" t="n">
        <f aca="false">IF(OR(D4="",D4+G4=0),"",D4/(D4+G4))</f>
        <v>0.315972222222222</v>
      </c>
      <c r="K4" s="47" t="n">
        <f aca="false">IF(E4="","",E4/(E4+H4))</f>
        <v>0.359195402298851</v>
      </c>
      <c r="L4" s="76" t="n">
        <f aca="false">IF(OR(K4="",J4=""),"",(J4-K4)*100)</f>
        <v>-4.32231800766283</v>
      </c>
      <c r="M4" s="36" t="n">
        <v>3.02529396852735</v>
      </c>
      <c r="N4" s="36" t="n">
        <v>1.32440371623047</v>
      </c>
      <c r="O4" s="36" t="n">
        <f aca="false">SQRT(M4^2+N4^2)</f>
        <v>3.30249130196782</v>
      </c>
      <c r="P4" s="47" t="n">
        <f aca="false">IF(J4="","",MAX(0,J4-1.96*O4/100))</f>
        <v>0.251243392703653</v>
      </c>
      <c r="Q4" s="47" t="n">
        <f aca="false">IF(J4="","",MIN(1,J4+1.96*O4/100))</f>
        <v>0.380701051740791</v>
      </c>
      <c r="R4" s="32" t="str">
        <f aca="false">IF(L4="","",IF(ABS(L4)&lt;=O4,"Yes","No"))</f>
        <v>No</v>
      </c>
      <c r="S4" s="32" t="str">
        <f aca="false">IF(L4="","",IF(ABS(L4)&lt;=1.96*O4,"Yes","No"))</f>
        <v>Yes</v>
      </c>
      <c r="T4" s="66" t="n">
        <f aca="false">IF(D4="","",ROUND(SQRT(((D4+G4)*O4/100)^2+(J4*(D4+G4)*0.08223)^2),0))</f>
        <v>12</v>
      </c>
      <c r="U4" s="32"/>
    </row>
    <row r="5" customFormat="false" ht="15" hidden="false" customHeight="false" outlineLevel="0" collapsed="false">
      <c r="A5" s="32" t="s">
        <v>185</v>
      </c>
      <c r="B5" s="32" t="s">
        <v>192</v>
      </c>
      <c r="C5" s="32" t="s">
        <v>193</v>
      </c>
      <c r="D5" s="66" t="n">
        <v>171</v>
      </c>
      <c r="E5" s="66" t="n">
        <v>195</v>
      </c>
      <c r="F5" s="75" t="n">
        <f aca="false">IF(E5="","",D5-E5)</f>
        <v>-24</v>
      </c>
      <c r="G5" s="66" t="n">
        <v>450</v>
      </c>
      <c r="H5" s="66" t="n">
        <v>503</v>
      </c>
      <c r="I5" s="75" t="n">
        <f aca="false">IF(H5="","",G5-H5)</f>
        <v>-53</v>
      </c>
      <c r="J5" s="47" t="n">
        <f aca="false">IF(OR(D5="",D5+G5=0),"",D5/(D5+G5))</f>
        <v>0.27536231884058</v>
      </c>
      <c r="K5" s="47" t="n">
        <f aca="false">IF(E5="","",E5/(E5+H5))</f>
        <v>0.279369627507163</v>
      </c>
      <c r="L5" s="76" t="n">
        <f aca="false">IF(OR(K5="",J5=""),"",(J5-K5)*100)</f>
        <v>-0.400730866658361</v>
      </c>
      <c r="M5" s="36" t="n">
        <v>1.93551644330213</v>
      </c>
      <c r="N5" s="36" t="n">
        <v>1.32440371623047</v>
      </c>
      <c r="O5" s="36" t="n">
        <f aca="false">SQRT(M5^2+N5^2)</f>
        <v>2.34526525277164</v>
      </c>
      <c r="P5" s="47" t="n">
        <f aca="false">IF(J5="","",MAX(0,J5-1.96*O5/100))</f>
        <v>0.229395119886256</v>
      </c>
      <c r="Q5" s="47" t="n">
        <f aca="false">IF(J5="","",MIN(1,J5+1.96*O5/100))</f>
        <v>0.321329517794904</v>
      </c>
      <c r="R5" s="32" t="str">
        <f aca="false">IF(L5="","",IF(ABS(L5)&lt;=O5,"Yes","No"))</f>
        <v>Yes</v>
      </c>
      <c r="S5" s="32" t="str">
        <f aca="false">IF(L5="","",IF(ABS(L5)&lt;=1.96*O5,"Yes","No"))</f>
        <v>Yes</v>
      </c>
      <c r="T5" s="66" t="n">
        <f aca="false">IF(D5="","",ROUND(SQRT(((D5+G5)*O5/100)^2+(J5*(D5+G5)*0.06778)^2),0))</f>
        <v>19</v>
      </c>
      <c r="U5" s="32"/>
    </row>
    <row r="6" customFormat="false" ht="15" hidden="false" customHeight="false" outlineLevel="0" collapsed="false">
      <c r="A6" s="32" t="s">
        <v>185</v>
      </c>
      <c r="B6" s="32" t="s">
        <v>192</v>
      </c>
      <c r="C6" s="32" t="s">
        <v>195</v>
      </c>
      <c r="D6" s="66" t="n">
        <v>141</v>
      </c>
      <c r="E6" s="66" t="n">
        <v>177</v>
      </c>
      <c r="F6" s="75" t="n">
        <f aca="false">IF(E6="","",D6-E6)</f>
        <v>-36</v>
      </c>
      <c r="G6" s="66" t="n">
        <v>370</v>
      </c>
      <c r="H6" s="66" t="n">
        <v>422</v>
      </c>
      <c r="I6" s="75" t="n">
        <f aca="false">IF(H6="","",G6-H6)</f>
        <v>-52</v>
      </c>
      <c r="J6" s="47" t="n">
        <f aca="false">IF(OR(D6="",D6+G6=0),"",D6/(D6+G6))</f>
        <v>0.275929549902153</v>
      </c>
      <c r="K6" s="47" t="n">
        <f aca="false">IF(E6="","",E6/(E6+H6))</f>
        <v>0.295492487479132</v>
      </c>
      <c r="L6" s="76" t="n">
        <f aca="false">IF(OR(K6="",J6=""),"",(J6-K6)*100)</f>
        <v>-1.95629375769792</v>
      </c>
      <c r="M6" s="36" t="n">
        <v>3.02529396852735</v>
      </c>
      <c r="N6" s="36" t="n">
        <v>1.32440371623047</v>
      </c>
      <c r="O6" s="36" t="n">
        <f aca="false">SQRT(M6^2+N6^2)</f>
        <v>3.30249130196782</v>
      </c>
      <c r="P6" s="47" t="n">
        <f aca="false">IF(J6="","",MAX(0,J6-1.96*O6/100))</f>
        <v>0.211200720383583</v>
      </c>
      <c r="Q6" s="47" t="n">
        <f aca="false">IF(J6="","",MIN(1,J6+1.96*O6/100))</f>
        <v>0.340658379420722</v>
      </c>
      <c r="R6" s="32" t="str">
        <f aca="false">IF(L6="","",IF(ABS(L6)&lt;=O6,"Yes","No"))</f>
        <v>Yes</v>
      </c>
      <c r="S6" s="32" t="str">
        <f aca="false">IF(L6="","",IF(ABS(L6)&lt;=1.96*O6,"Yes","No"))</f>
        <v>Yes</v>
      </c>
      <c r="T6" s="66" t="n">
        <f aca="false">IF(D6="","",ROUND(SQRT(((D6+G6)*O6/100)^2+(J6*(D6+G6)*0.08223)^2),0))</f>
        <v>20</v>
      </c>
      <c r="U6" s="32"/>
    </row>
    <row r="7" customFormat="false" ht="15" hidden="false" customHeight="false" outlineLevel="0" collapsed="false">
      <c r="A7" s="32" t="s">
        <v>185</v>
      </c>
      <c r="B7" s="32" t="s">
        <v>196</v>
      </c>
      <c r="C7" s="32" t="s">
        <v>196</v>
      </c>
      <c r="D7" s="66" t="n">
        <v>31</v>
      </c>
      <c r="E7" s="66" t="n">
        <v>33</v>
      </c>
      <c r="F7" s="75" t="n">
        <f aca="false">IF(E7="","",D7-E7)</f>
        <v>-2</v>
      </c>
      <c r="G7" s="66" t="n">
        <v>45</v>
      </c>
      <c r="H7" s="66" t="n">
        <v>61</v>
      </c>
      <c r="I7" s="75" t="n">
        <f aca="false">IF(H7="","",G7-H7)</f>
        <v>-16</v>
      </c>
      <c r="J7" s="47" t="n">
        <f aca="false">IF(OR(D7="",D7+G7=0),"",D7/(D7+G7))</f>
        <v>0.407894736842105</v>
      </c>
      <c r="K7" s="47" t="n">
        <f aca="false">IF(E7="","",E7/(E7+H7))</f>
        <v>0.351063829787234</v>
      </c>
      <c r="L7" s="76" t="n">
        <f aca="false">IF(OR(K7="",J7=""),"",(J7-K7)*100)</f>
        <v>5.68309070548712</v>
      </c>
      <c r="M7" s="36" t="n">
        <v>3.02529396852735</v>
      </c>
      <c r="N7" s="36" t="n">
        <v>1.32440371623047</v>
      </c>
      <c r="O7" s="36" t="n">
        <f aca="false">SQRT(M7^2+N7^2)</f>
        <v>3.30249130196782</v>
      </c>
      <c r="P7" s="47" t="n">
        <f aca="false">IF(J7="","",MAX(0,J7-1.96*O7/100))</f>
        <v>0.343165907323536</v>
      </c>
      <c r="Q7" s="47" t="n">
        <f aca="false">IF(J7="","",MIN(1,J7+1.96*O7/100))</f>
        <v>0.472623566360674</v>
      </c>
      <c r="R7" s="32" t="str">
        <f aca="false">IF(L7="","",IF(ABS(L7)&lt;=O7,"Yes","No"))</f>
        <v>No</v>
      </c>
      <c r="S7" s="32" t="str">
        <f aca="false">IF(L7="","",IF(ABS(L7)&lt;=1.96*O7,"Yes","No"))</f>
        <v>Yes</v>
      </c>
      <c r="T7" s="66" t="n">
        <f aca="false">IF(D7="","",ROUND(SQRT(((D7+G7)*O7/100)^2+(J7*(D7+G7)*0.08223)^2),0))</f>
        <v>4</v>
      </c>
      <c r="U7" s="32"/>
    </row>
    <row r="8" customFormat="false" ht="15" hidden="false" customHeight="false" outlineLevel="0" collapsed="false">
      <c r="A8" s="32" t="s">
        <v>185</v>
      </c>
      <c r="B8" s="32" t="s">
        <v>197</v>
      </c>
      <c r="C8" s="32" t="s">
        <v>198</v>
      </c>
      <c r="D8" s="66" t="n">
        <v>224</v>
      </c>
      <c r="E8" s="66" t="n">
        <v>250</v>
      </c>
      <c r="F8" s="75" t="n">
        <f aca="false">IF(E8="","",D8-E8)</f>
        <v>-26</v>
      </c>
      <c r="G8" s="66" t="n">
        <v>524</v>
      </c>
      <c r="H8" s="66" t="n">
        <v>589</v>
      </c>
      <c r="I8" s="75" t="n">
        <f aca="false">IF(H8="","",G8-H8)</f>
        <v>-65</v>
      </c>
      <c r="J8" s="47" t="n">
        <f aca="false">IF(OR(D8="",D8+G8=0),"",D8/(D8+G8))</f>
        <v>0.299465240641711</v>
      </c>
      <c r="K8" s="47" t="n">
        <f aca="false">IF(E8="","",E8/(E8+H8))</f>
        <v>0.297973778307509</v>
      </c>
      <c r="L8" s="76" t="n">
        <f aca="false">IF(OR(K8="",J8=""),"",(J8-K8)*100)</f>
        <v>0.149146233420228</v>
      </c>
      <c r="M8" s="36" t="n">
        <v>1.93551644330213</v>
      </c>
      <c r="N8" s="36" t="n">
        <v>1.32440371623047</v>
      </c>
      <c r="O8" s="36" t="n">
        <f aca="false">SQRT(M8^2+N8^2)</f>
        <v>2.34526525277164</v>
      </c>
      <c r="P8" s="47" t="n">
        <f aca="false">IF(J8="","",MAX(0,J8-1.96*O8/100))</f>
        <v>0.253498041687387</v>
      </c>
      <c r="Q8" s="47" t="n">
        <f aca="false">IF(J8="","",MIN(1,J8+1.96*O8/100))</f>
        <v>0.345432439596035</v>
      </c>
      <c r="R8" s="32" t="str">
        <f aca="false">IF(L8="","",IF(ABS(L8)&lt;=O8,"Yes","No"))</f>
        <v>Yes</v>
      </c>
      <c r="S8" s="32" t="str">
        <f aca="false">IF(L8="","",IF(ABS(L8)&lt;=1.96*O8,"Yes","No"))</f>
        <v>Yes</v>
      </c>
      <c r="T8" s="66" t="n">
        <f aca="false">IF(D8="","",ROUND(SQRT(((D8+G8)*O8/100)^2+(J8*(D8+G8)*0.06778)^2),0))</f>
        <v>23</v>
      </c>
      <c r="U8" s="32"/>
    </row>
    <row r="9" customFormat="false" ht="15" hidden="false" customHeight="false" outlineLevel="0" collapsed="false">
      <c r="A9" s="32" t="s">
        <v>185</v>
      </c>
      <c r="B9" s="32" t="s">
        <v>197</v>
      </c>
      <c r="C9" s="32" t="s">
        <v>199</v>
      </c>
      <c r="D9" s="66" t="n">
        <v>112</v>
      </c>
      <c r="E9" s="66" t="n">
        <v>133</v>
      </c>
      <c r="F9" s="75" t="n">
        <f aca="false">IF(E9="","",D9-E9)</f>
        <v>-21</v>
      </c>
      <c r="G9" s="66" t="n">
        <v>286</v>
      </c>
      <c r="H9" s="66" t="n">
        <v>321</v>
      </c>
      <c r="I9" s="75" t="n">
        <f aca="false">IF(H9="","",G9-H9)</f>
        <v>-35</v>
      </c>
      <c r="J9" s="47" t="n">
        <f aca="false">IF(OR(D9="",D9+G9=0),"",D9/(D9+G9))</f>
        <v>0.281407035175879</v>
      </c>
      <c r="K9" s="47" t="n">
        <f aca="false">IF(E9="","",E9/(E9+H9))</f>
        <v>0.29295154185022</v>
      </c>
      <c r="L9" s="76" t="n">
        <f aca="false">IF(OR(K9="",J9=""),"",(J9-K9)*100)</f>
        <v>-1.15445066743409</v>
      </c>
      <c r="M9" s="36" t="n">
        <v>3.02529396852735</v>
      </c>
      <c r="N9" s="36" t="n">
        <v>1.32440371623047</v>
      </c>
      <c r="O9" s="36" t="n">
        <f aca="false">SQRT(M9^2+N9^2)</f>
        <v>3.30249130196782</v>
      </c>
      <c r="P9" s="47" t="n">
        <f aca="false">IF(J9="","",MAX(0,J9-1.96*O9/100))</f>
        <v>0.21667820565731</v>
      </c>
      <c r="Q9" s="47" t="n">
        <f aca="false">IF(J9="","",MIN(1,J9+1.96*O9/100))</f>
        <v>0.346135864694449</v>
      </c>
      <c r="R9" s="32" t="str">
        <f aca="false">IF(L9="","",IF(ABS(L9)&lt;=O9,"Yes","No"))</f>
        <v>Yes</v>
      </c>
      <c r="S9" s="32" t="str">
        <f aca="false">IF(L9="","",IF(ABS(L9)&lt;=1.96*O9,"Yes","No"))</f>
        <v>Yes</v>
      </c>
      <c r="T9" s="66" t="n">
        <f aca="false">IF(D9="","",ROUND(SQRT(((D9+G9)*O9/100)^2+(J9*(D9+G9)*0.08223)^2),0))</f>
        <v>16</v>
      </c>
      <c r="U9" s="32"/>
    </row>
    <row r="10" customFormat="false" ht="15" hidden="false" customHeight="false" outlineLevel="0" collapsed="false">
      <c r="A10" s="32" t="s">
        <v>185</v>
      </c>
      <c r="B10" s="32" t="s">
        <v>197</v>
      </c>
      <c r="C10" s="32" t="s">
        <v>200</v>
      </c>
      <c r="D10" s="66" t="n">
        <v>153</v>
      </c>
      <c r="E10" s="66" t="n">
        <v>177</v>
      </c>
      <c r="F10" s="75" t="n">
        <f aca="false">IF(E10="","",D10-E10)</f>
        <v>-24</v>
      </c>
      <c r="G10" s="66" t="n">
        <v>430</v>
      </c>
      <c r="H10" s="66" t="n">
        <v>488</v>
      </c>
      <c r="I10" s="75" t="n">
        <f aca="false">IF(H10="","",G10-H10)</f>
        <v>-58</v>
      </c>
      <c r="J10" s="47" t="n">
        <f aca="false">IF(OR(D10="",D10+G10=0),"",D10/(D10+G10))</f>
        <v>0.262435677530017</v>
      </c>
      <c r="K10" s="47" t="n">
        <f aca="false">IF(E10="","",E10/(E10+H10))</f>
        <v>0.266165413533835</v>
      </c>
      <c r="L10" s="76" t="n">
        <f aca="false">IF(OR(K10="",J10=""),"",(J10-K10)*100)</f>
        <v>-0.372973600381743</v>
      </c>
      <c r="M10" s="36" t="n">
        <v>1.93551644330213</v>
      </c>
      <c r="N10" s="36" t="n">
        <v>1.32440371623047</v>
      </c>
      <c r="O10" s="36" t="n">
        <f aca="false">SQRT(M10^2+N10^2)</f>
        <v>2.34526525277164</v>
      </c>
      <c r="P10" s="47" t="n">
        <f aca="false">IF(J10="","",MAX(0,J10-1.96*O10/100))</f>
        <v>0.216468478575693</v>
      </c>
      <c r="Q10" s="47" t="n">
        <f aca="false">IF(J10="","",MIN(1,J10+1.96*O10/100))</f>
        <v>0.308402876484341</v>
      </c>
      <c r="R10" s="32" t="str">
        <f aca="false">IF(L10="","",IF(ABS(L10)&lt;=O10,"Yes","No"))</f>
        <v>Yes</v>
      </c>
      <c r="S10" s="32" t="str">
        <f aca="false">IF(L10="","",IF(ABS(L10)&lt;=1.96*O10,"Yes","No"))</f>
        <v>Yes</v>
      </c>
      <c r="T10" s="66" t="n">
        <f aca="false">IF(D10="","",ROUND(SQRT(((D10+G10)*O10/100)^2+(J10*(D10+G10)*0.06778)^2),0))</f>
        <v>17</v>
      </c>
      <c r="U10" s="32"/>
    </row>
    <row r="11" customFormat="false" ht="15" hidden="false" customHeight="false" outlineLevel="0" collapsed="false">
      <c r="A11" s="32" t="s">
        <v>185</v>
      </c>
      <c r="B11" s="32" t="s">
        <v>201</v>
      </c>
      <c r="C11" s="32" t="s">
        <v>202</v>
      </c>
      <c r="D11" s="66" t="n">
        <v>184</v>
      </c>
      <c r="E11" s="66" t="n">
        <v>200</v>
      </c>
      <c r="F11" s="75" t="n">
        <f aca="false">IF(E11="","",D11-E11)</f>
        <v>-16</v>
      </c>
      <c r="G11" s="66" t="n">
        <v>209</v>
      </c>
      <c r="H11" s="66" t="n">
        <v>240</v>
      </c>
      <c r="I11" s="75" t="n">
        <f aca="false">IF(H11="","",G11-H11)</f>
        <v>-31</v>
      </c>
      <c r="J11" s="47" t="n">
        <f aca="false">IF(OR(D11="",D11+G11=0),"",D11/(D11+G11))</f>
        <v>0.468193384223919</v>
      </c>
      <c r="K11" s="47" t="n">
        <f aca="false">IF(E11="","",E11/(E11+H11))</f>
        <v>0.454545454545455</v>
      </c>
      <c r="L11" s="76" t="n">
        <f aca="false">IF(OR(K11="",J11=""),"",(J11-K11)*100)</f>
        <v>1.36479296784641</v>
      </c>
      <c r="M11" s="36" t="n">
        <v>3.02529396852735</v>
      </c>
      <c r="N11" s="36" t="n">
        <v>1.32440371623047</v>
      </c>
      <c r="O11" s="36" t="n">
        <f aca="false">SQRT(M11^2+N11^2)</f>
        <v>3.30249130196782</v>
      </c>
      <c r="P11" s="47" t="n">
        <f aca="false">IF(J11="","",MAX(0,J11-1.96*O11/100))</f>
        <v>0.403464554705349</v>
      </c>
      <c r="Q11" s="47" t="n">
        <f aca="false">IF(J11="","",MIN(1,J11+1.96*O11/100))</f>
        <v>0.532922213742488</v>
      </c>
      <c r="R11" s="32" t="str">
        <f aca="false">IF(L11="","",IF(ABS(L11)&lt;=O11,"Yes","No"))</f>
        <v>Yes</v>
      </c>
      <c r="S11" s="32" t="str">
        <f aca="false">IF(L11="","",IF(ABS(L11)&lt;=1.96*O11,"Yes","No"))</f>
        <v>Yes</v>
      </c>
      <c r="T11" s="66" t="n">
        <f aca="false">IF(D11="","",ROUND(SQRT(((D11+G11)*O11/100)^2+(J11*(D11+G11)*0.08223)^2),0))</f>
        <v>20</v>
      </c>
      <c r="U11" s="32"/>
    </row>
    <row r="12" customFormat="false" ht="15" hidden="false" customHeight="false" outlineLevel="0" collapsed="false">
      <c r="A12" s="32" t="s">
        <v>185</v>
      </c>
      <c r="B12" s="32" t="s">
        <v>201</v>
      </c>
      <c r="C12" s="32" t="s">
        <v>203</v>
      </c>
      <c r="D12" s="66" t="n">
        <v>110</v>
      </c>
      <c r="E12" s="66" t="n">
        <v>136</v>
      </c>
      <c r="F12" s="75" t="n">
        <f aca="false">IF(E12="","",D12-E12)</f>
        <v>-26</v>
      </c>
      <c r="G12" s="66" t="n">
        <v>148</v>
      </c>
      <c r="H12" s="66" t="n">
        <v>161</v>
      </c>
      <c r="I12" s="75" t="n">
        <f aca="false">IF(H12="","",G12-H12)</f>
        <v>-13</v>
      </c>
      <c r="J12" s="47" t="n">
        <f aca="false">IF(OR(D12="",D12+G12=0),"",D12/(D12+G12))</f>
        <v>0.426356589147287</v>
      </c>
      <c r="K12" s="47" t="n">
        <f aca="false">IF(E12="","",E12/(E12+H12))</f>
        <v>0.457912457912458</v>
      </c>
      <c r="L12" s="76" t="n">
        <f aca="false">IF(OR(K12="",J12=""),"",(J12-K12)*100)</f>
        <v>-3.15558687651711</v>
      </c>
      <c r="M12" s="36" t="n">
        <v>3.02529396852735</v>
      </c>
      <c r="N12" s="36" t="n">
        <v>1.32440371623047</v>
      </c>
      <c r="O12" s="36" t="n">
        <f aca="false">SQRT(M12^2+N12^2)</f>
        <v>3.30249130196782</v>
      </c>
      <c r="P12" s="47" t="n">
        <f aca="false">IF(J12="","",MAX(0,J12-1.96*O12/100))</f>
        <v>0.361627759628718</v>
      </c>
      <c r="Q12" s="47" t="n">
        <f aca="false">IF(J12="","",MIN(1,J12+1.96*O12/100))</f>
        <v>0.491085418665856</v>
      </c>
      <c r="R12" s="32" t="str">
        <f aca="false">IF(L12="","",IF(ABS(L12)&lt;=O12,"Yes","No"))</f>
        <v>Yes</v>
      </c>
      <c r="S12" s="32" t="str">
        <f aca="false">IF(L12="","",IF(ABS(L12)&lt;=1.96*O12,"Yes","No"))</f>
        <v>Yes</v>
      </c>
      <c r="T12" s="66" t="n">
        <f aca="false">IF(D12="","",ROUND(SQRT(((D12+G12)*O12/100)^2+(J12*(D12+G12)*0.08223)^2),0))</f>
        <v>12</v>
      </c>
      <c r="U12" s="32"/>
    </row>
    <row r="13" customFormat="false" ht="15" hidden="false" customHeight="false" outlineLevel="0" collapsed="false">
      <c r="A13" s="32" t="s">
        <v>185</v>
      </c>
      <c r="B13" s="32" t="s">
        <v>201</v>
      </c>
      <c r="C13" s="32" t="s">
        <v>204</v>
      </c>
      <c r="D13" s="66" t="n">
        <v>240</v>
      </c>
      <c r="E13" s="66" t="n">
        <v>244</v>
      </c>
      <c r="F13" s="75" t="n">
        <f aca="false">IF(E13="","",D13-E13)</f>
        <v>-4</v>
      </c>
      <c r="G13" s="66" t="n">
        <v>337</v>
      </c>
      <c r="H13" s="66" t="n">
        <v>381</v>
      </c>
      <c r="I13" s="75" t="n">
        <f aca="false">IF(H13="","",G13-H13)</f>
        <v>-44</v>
      </c>
      <c r="J13" s="47" t="n">
        <f aca="false">IF(OR(D13="",D13+G13=0),"",D13/(D13+G13))</f>
        <v>0.415944540727903</v>
      </c>
      <c r="K13" s="47" t="n">
        <f aca="false">IF(E13="","",E13/(E13+H13))</f>
        <v>0.3904</v>
      </c>
      <c r="L13" s="76" t="n">
        <f aca="false">IF(OR(K13="",J13=""),"",(J13-K13)*100)</f>
        <v>2.55445407279029</v>
      </c>
      <c r="M13" s="36" t="n">
        <v>1.93551644330213</v>
      </c>
      <c r="N13" s="36" t="n">
        <v>1.32440371623047</v>
      </c>
      <c r="O13" s="36" t="n">
        <f aca="false">SQRT(M13^2+N13^2)</f>
        <v>2.34526525277164</v>
      </c>
      <c r="P13" s="47" t="n">
        <f aca="false">IF(J13="","",MAX(0,J13-1.96*O13/100))</f>
        <v>0.369977341773579</v>
      </c>
      <c r="Q13" s="47" t="n">
        <f aca="false">IF(J13="","",MIN(1,J13+1.96*O13/100))</f>
        <v>0.461911739682227</v>
      </c>
      <c r="R13" s="32" t="str">
        <f aca="false">IF(L13="","",IF(ABS(L13)&lt;=O13,"Yes","No"))</f>
        <v>No</v>
      </c>
      <c r="S13" s="32" t="str">
        <f aca="false">IF(L13="","",IF(ABS(L13)&lt;=1.96*O13,"Yes","No"))</f>
        <v>Yes</v>
      </c>
      <c r="T13" s="66" t="n">
        <f aca="false">IF(D13="","",ROUND(SQRT(((D13+G13)*O13/100)^2+(J13*(D13+G13)*0.06778)^2),0))</f>
        <v>21</v>
      </c>
      <c r="U13" s="32"/>
    </row>
    <row r="14" customFormat="false" ht="15" hidden="false" customHeight="false" outlineLevel="0" collapsed="false">
      <c r="A14" s="32" t="s">
        <v>185</v>
      </c>
      <c r="B14" s="32" t="s">
        <v>201</v>
      </c>
      <c r="C14" s="32" t="s">
        <v>205</v>
      </c>
      <c r="D14" s="66" t="n">
        <v>107</v>
      </c>
      <c r="E14" s="66" t="n">
        <v>141</v>
      </c>
      <c r="F14" s="75" t="n">
        <f aca="false">IF(E14="","",D14-E14)</f>
        <v>-34</v>
      </c>
      <c r="G14" s="66" t="n">
        <v>95</v>
      </c>
      <c r="H14" s="66" t="n">
        <v>108</v>
      </c>
      <c r="I14" s="75" t="n">
        <f aca="false">IF(H14="","",G14-H14)</f>
        <v>-13</v>
      </c>
      <c r="J14" s="47" t="n">
        <f aca="false">IF(OR(D14="",D14+G14=0),"",D14/(D14+G14))</f>
        <v>0.52970297029703</v>
      </c>
      <c r="K14" s="47" t="n">
        <f aca="false">IF(E14="","",E14/(E14+H14))</f>
        <v>0.566265060240964</v>
      </c>
      <c r="L14" s="76" t="n">
        <f aca="false">IF(OR(K14="",J14=""),"",(J14-K14)*100)</f>
        <v>-3.65620899439342</v>
      </c>
      <c r="M14" s="36" t="n">
        <v>3.02529396852735</v>
      </c>
      <c r="N14" s="36" t="n">
        <v>1.32440371623047</v>
      </c>
      <c r="O14" s="36" t="n">
        <f aca="false">SQRT(M14^2+N14^2)</f>
        <v>3.30249130196782</v>
      </c>
      <c r="P14" s="47" t="n">
        <f aca="false">IF(J14="","",MAX(0,J14-1.96*O14/100))</f>
        <v>0.464974140778461</v>
      </c>
      <c r="Q14" s="47" t="n">
        <f aca="false">IF(J14="","",MIN(1,J14+1.96*O14/100))</f>
        <v>0.594431799815599</v>
      </c>
      <c r="R14" s="32" t="str">
        <f aca="false">IF(L14="","",IF(ABS(L14)&lt;=O14,"Yes","No"))</f>
        <v>No</v>
      </c>
      <c r="S14" s="32" t="str">
        <f aca="false">IF(L14="","",IF(ABS(L14)&lt;=1.96*O14,"Yes","No"))</f>
        <v>Yes</v>
      </c>
      <c r="T14" s="66" t="n">
        <f aca="false">IF(D14="","",ROUND(SQRT(((D14+G14)*O14/100)^2+(J14*(D14+G14)*0.08223)^2),0))</f>
        <v>11</v>
      </c>
      <c r="U14" s="32"/>
    </row>
    <row r="15" customFormat="false" ht="15" hidden="false" customHeight="false" outlineLevel="0" collapsed="false">
      <c r="A15" s="32" t="s">
        <v>185</v>
      </c>
      <c r="B15" s="32" t="s">
        <v>201</v>
      </c>
      <c r="C15" s="32" t="s">
        <v>206</v>
      </c>
      <c r="D15" s="66" t="n">
        <v>180</v>
      </c>
      <c r="E15" s="66" t="n">
        <v>258</v>
      </c>
      <c r="F15" s="75" t="n">
        <f aca="false">IF(E15="","",D15-E15)</f>
        <v>-78</v>
      </c>
      <c r="G15" s="66" t="n">
        <v>244</v>
      </c>
      <c r="H15" s="66" t="n">
        <v>267</v>
      </c>
      <c r="I15" s="75" t="n">
        <f aca="false">IF(H15="","",G15-H15)</f>
        <v>-23</v>
      </c>
      <c r="J15" s="47" t="n">
        <f aca="false">IF(OR(D15="",D15+G15=0),"",D15/(D15+G15))</f>
        <v>0.424528301886792</v>
      </c>
      <c r="K15" s="47" t="n">
        <f aca="false">IF(E15="","",E15/(E15+H15))</f>
        <v>0.491428571428571</v>
      </c>
      <c r="L15" s="76" t="n">
        <f aca="false">IF(OR(K15="",J15=""),"",(J15-K15)*100)</f>
        <v>-6.6900269541779</v>
      </c>
      <c r="M15" s="36" t="n">
        <v>3.02529396852735</v>
      </c>
      <c r="N15" s="36" t="n">
        <v>1.32440371623047</v>
      </c>
      <c r="O15" s="36" t="n">
        <f aca="false">SQRT(M15^2+N15^2)</f>
        <v>3.30249130196782</v>
      </c>
      <c r="P15" s="47" t="n">
        <f aca="false">IF(J15="","",MAX(0,J15-1.96*O15/100))</f>
        <v>0.359799472368223</v>
      </c>
      <c r="Q15" s="47" t="n">
        <f aca="false">IF(J15="","",MIN(1,J15+1.96*O15/100))</f>
        <v>0.489257131405362</v>
      </c>
      <c r="R15" s="32" t="str">
        <f aca="false">IF(L15="","",IF(ABS(L15)&lt;=O15,"Yes","No"))</f>
        <v>No</v>
      </c>
      <c r="S15" s="32" t="str">
        <f aca="false">IF(L15="","",IF(ABS(L15)&lt;=1.96*O15,"Yes","No"))</f>
        <v>No</v>
      </c>
      <c r="T15" s="66" t="n">
        <f aca="false">IF(D15="","",ROUND(SQRT(((D15+G15)*O15/100)^2+(J15*(D15+G15)*0.08223)^2),0))</f>
        <v>20</v>
      </c>
      <c r="U15" s="32"/>
    </row>
    <row r="16" customFormat="false" ht="15" hidden="false" customHeight="false" outlineLevel="0" collapsed="false">
      <c r="A16" s="32" t="s">
        <v>185</v>
      </c>
      <c r="B16" s="32" t="s">
        <v>207</v>
      </c>
      <c r="C16" s="32" t="s">
        <v>208</v>
      </c>
      <c r="D16" s="66" t="n">
        <v>84</v>
      </c>
      <c r="E16" s="66" t="n">
        <v>89</v>
      </c>
      <c r="F16" s="75" t="n">
        <f aca="false">IF(E16="","",D16-E16)</f>
        <v>-5</v>
      </c>
      <c r="G16" s="66" t="n">
        <v>157</v>
      </c>
      <c r="H16" s="66" t="n">
        <v>161</v>
      </c>
      <c r="I16" s="75" t="n">
        <f aca="false">IF(H16="","",G16-H16)</f>
        <v>-4</v>
      </c>
      <c r="J16" s="47" t="n">
        <f aca="false">IF(OR(D16="",D16+G16=0),"",D16/(D16+G16))</f>
        <v>0.348547717842324</v>
      </c>
      <c r="K16" s="47" t="n">
        <f aca="false">IF(E16="","",E16/(E16+H16))</f>
        <v>0.356</v>
      </c>
      <c r="L16" s="76" t="n">
        <f aca="false">IF(OR(K16="",J16=""),"",(J16-K16)*100)</f>
        <v>-0.745228215767635</v>
      </c>
      <c r="M16" s="36" t="n">
        <v>3.02529396852735</v>
      </c>
      <c r="N16" s="36" t="n">
        <v>1.32440371623047</v>
      </c>
      <c r="O16" s="36" t="n">
        <f aca="false">SQRT(M16^2+N16^2)</f>
        <v>3.30249130196782</v>
      </c>
      <c r="P16" s="47" t="n">
        <f aca="false">IF(J16="","",MAX(0,J16-1.96*O16/100))</f>
        <v>0.283818888323754</v>
      </c>
      <c r="Q16" s="47" t="n">
        <f aca="false">IF(J16="","",MIN(1,J16+1.96*O16/100))</f>
        <v>0.413276547360893</v>
      </c>
      <c r="R16" s="32" t="str">
        <f aca="false">IF(L16="","",IF(ABS(L16)&lt;=O16,"Yes","No"))</f>
        <v>Yes</v>
      </c>
      <c r="S16" s="32" t="str">
        <f aca="false">IF(L16="","",IF(ABS(L16)&lt;=1.96*O16,"Yes","No"))</f>
        <v>Yes</v>
      </c>
      <c r="T16" s="66" t="n">
        <f aca="false">IF(D16="","",ROUND(SQRT(((D16+G16)*O16/100)^2+(J16*(D16+G16)*0.08223)^2),0))</f>
        <v>11</v>
      </c>
      <c r="U16" s="32"/>
    </row>
    <row r="17" customFormat="false" ht="15" hidden="false" customHeight="false" outlineLevel="0" collapsed="false">
      <c r="A17" s="32" t="s">
        <v>185</v>
      </c>
      <c r="B17" s="32" t="s">
        <v>207</v>
      </c>
      <c r="C17" s="32" t="s">
        <v>209</v>
      </c>
      <c r="D17" s="66" t="n">
        <v>178</v>
      </c>
      <c r="E17" s="66" t="n">
        <v>188</v>
      </c>
      <c r="F17" s="75" t="n">
        <f aca="false">IF(E17="","",D17-E17)</f>
        <v>-10</v>
      </c>
      <c r="G17" s="66" t="n">
        <v>392</v>
      </c>
      <c r="H17" s="66" t="n">
        <v>399</v>
      </c>
      <c r="I17" s="75" t="n">
        <f aca="false">IF(H17="","",G17-H17)</f>
        <v>-7</v>
      </c>
      <c r="J17" s="47" t="n">
        <f aca="false">IF(OR(D17="",D17+G17=0),"",D17/(D17+G17))</f>
        <v>0.312280701754386</v>
      </c>
      <c r="K17" s="47" t="n">
        <f aca="false">IF(E17="","",E17/(E17+H17))</f>
        <v>0.320272572402044</v>
      </c>
      <c r="L17" s="76" t="n">
        <f aca="false">IF(OR(K17="",J17=""),"",(J17-K17)*100)</f>
        <v>-0.799187064765833</v>
      </c>
      <c r="M17" s="36" t="n">
        <v>1.93551644330213</v>
      </c>
      <c r="N17" s="36" t="n">
        <v>1.32440371623047</v>
      </c>
      <c r="O17" s="36" t="n">
        <f aca="false">SQRT(M17^2+N17^2)</f>
        <v>2.34526525277164</v>
      </c>
      <c r="P17" s="47" t="n">
        <f aca="false">IF(J17="","",MAX(0,J17-1.96*O17/100))</f>
        <v>0.266313502800062</v>
      </c>
      <c r="Q17" s="47" t="n">
        <f aca="false">IF(J17="","",MIN(1,J17+1.96*O17/100))</f>
        <v>0.35824790070871</v>
      </c>
      <c r="R17" s="32" t="str">
        <f aca="false">IF(L17="","",IF(ABS(L17)&lt;=O17,"Yes","No"))</f>
        <v>Yes</v>
      </c>
      <c r="S17" s="32" t="str">
        <f aca="false">IF(L17="","",IF(ABS(L17)&lt;=1.96*O17,"Yes","No"))</f>
        <v>Yes</v>
      </c>
      <c r="T17" s="66" t="n">
        <f aca="false">IF(D17="","",ROUND(SQRT(((D17+G17)*O17/100)^2+(J17*(D17+G17)*0.06778)^2),0))</f>
        <v>18</v>
      </c>
      <c r="U17" s="32"/>
    </row>
    <row r="18" customFormat="false" ht="15" hidden="false" customHeight="false" outlineLevel="0" collapsed="false">
      <c r="A18" s="32" t="s">
        <v>185</v>
      </c>
      <c r="B18" s="32" t="s">
        <v>210</v>
      </c>
      <c r="C18" s="32" t="s">
        <v>211</v>
      </c>
      <c r="D18" s="66" t="n">
        <v>184</v>
      </c>
      <c r="E18" s="66" t="n">
        <v>190</v>
      </c>
      <c r="F18" s="75" t="n">
        <f aca="false">IF(E18="","",D18-E18)</f>
        <v>-6</v>
      </c>
      <c r="G18" s="66" t="n">
        <v>235</v>
      </c>
      <c r="H18" s="66" t="n">
        <v>293</v>
      </c>
      <c r="I18" s="75" t="n">
        <f aca="false">IF(H18="","",G18-H18)</f>
        <v>-58</v>
      </c>
      <c r="J18" s="47" t="n">
        <f aca="false">IF(OR(D18="",D18+G18=0),"",D18/(D18+G18))</f>
        <v>0.439140811455847</v>
      </c>
      <c r="K18" s="47" t="n">
        <f aca="false">IF(E18="","",E18/(E18+H18))</f>
        <v>0.393374741200828</v>
      </c>
      <c r="L18" s="76" t="n">
        <f aca="false">IF(OR(K18="",J18=""),"",(J18-K18)*100)</f>
        <v>4.57660702550191</v>
      </c>
      <c r="M18" s="36" t="n">
        <v>3.02529396852735</v>
      </c>
      <c r="N18" s="36" t="n">
        <v>1.32440371623047</v>
      </c>
      <c r="O18" s="36" t="n">
        <f aca="false">SQRT(M18^2+N18^2)</f>
        <v>3.30249130196782</v>
      </c>
      <c r="P18" s="47" t="n">
        <f aca="false">IF(J18="","",MAX(0,J18-1.96*O18/100))</f>
        <v>0.374411981937278</v>
      </c>
      <c r="Q18" s="47" t="n">
        <f aca="false">IF(J18="","",MIN(1,J18+1.96*O18/100))</f>
        <v>0.503869640974416</v>
      </c>
      <c r="R18" s="32" t="str">
        <f aca="false">IF(L18="","",IF(ABS(L18)&lt;=O18,"Yes","No"))</f>
        <v>No</v>
      </c>
      <c r="S18" s="32" t="str">
        <f aca="false">IF(L18="","",IF(ABS(L18)&lt;=1.96*O18,"Yes","No"))</f>
        <v>Yes</v>
      </c>
      <c r="T18" s="66" t="n">
        <f aca="false">IF(D18="","",ROUND(SQRT(((D18+G18)*O18/100)^2+(J18*(D18+G18)*0.08223)^2),0))</f>
        <v>21</v>
      </c>
      <c r="U18" s="32"/>
    </row>
    <row r="19" customFormat="false" ht="15" hidden="false" customHeight="false" outlineLevel="0" collapsed="false">
      <c r="A19" s="32" t="s">
        <v>185</v>
      </c>
      <c r="B19" s="32" t="s">
        <v>210</v>
      </c>
      <c r="C19" s="32" t="s">
        <v>212</v>
      </c>
      <c r="D19" s="66" t="n">
        <v>123</v>
      </c>
      <c r="E19" s="66" t="n">
        <v>122</v>
      </c>
      <c r="F19" s="75" t="n">
        <f aca="false">IF(E19="","",D19-E19)</f>
        <v>1</v>
      </c>
      <c r="G19" s="66" t="n">
        <v>165</v>
      </c>
      <c r="H19" s="66" t="n">
        <v>165</v>
      </c>
      <c r="I19" s="75" t="n">
        <f aca="false">IF(H19="","",G19-H19)</f>
        <v>0</v>
      </c>
      <c r="J19" s="47" t="n">
        <f aca="false">IF(OR(D19="",D19+G19=0),"",D19/(D19+G19))</f>
        <v>0.427083333333333</v>
      </c>
      <c r="K19" s="47" t="n">
        <f aca="false">IF(E19="","",E19/(E19+H19))</f>
        <v>0.425087108013937</v>
      </c>
      <c r="L19" s="76" t="n">
        <f aca="false">IF(OR(K19="",J19=""),"",(J19-K19)*100)</f>
        <v>0.199622531939603</v>
      </c>
      <c r="M19" s="36" t="n">
        <v>3.02529396852735</v>
      </c>
      <c r="N19" s="36" t="n">
        <v>1.32440371623047</v>
      </c>
      <c r="O19" s="36" t="n">
        <f aca="false">SQRT(M19^2+N19^2)</f>
        <v>3.30249130196782</v>
      </c>
      <c r="P19" s="47" t="n">
        <f aca="false">IF(J19="","",MAX(0,J19-1.96*O19/100))</f>
        <v>0.362354503814764</v>
      </c>
      <c r="Q19" s="47" t="n">
        <f aca="false">IF(J19="","",MIN(1,J19+1.96*O19/100))</f>
        <v>0.491812162851903</v>
      </c>
      <c r="R19" s="32" t="str">
        <f aca="false">IF(L19="","",IF(ABS(L19)&lt;=O19,"Yes","No"))</f>
        <v>Yes</v>
      </c>
      <c r="S19" s="32" t="str">
        <f aca="false">IF(L19="","",IF(ABS(L19)&lt;=1.96*O19,"Yes","No"))</f>
        <v>Yes</v>
      </c>
      <c r="T19" s="66" t="n">
        <f aca="false">IF(D19="","",ROUND(SQRT(((D19+G19)*O19/100)^2+(J19*(D19+G19)*0.08223)^2),0))</f>
        <v>14</v>
      </c>
      <c r="U19" s="32"/>
    </row>
    <row r="20" customFormat="false" ht="15" hidden="false" customHeight="false" outlineLevel="0" collapsed="false">
      <c r="A20" s="32" t="s">
        <v>185</v>
      </c>
      <c r="B20" s="32" t="s">
        <v>210</v>
      </c>
      <c r="C20" s="32" t="s">
        <v>213</v>
      </c>
      <c r="D20" s="66" t="n">
        <v>91</v>
      </c>
      <c r="E20" s="66" t="n">
        <v>108</v>
      </c>
      <c r="F20" s="75" t="n">
        <f aca="false">IF(E20="","",D20-E20)</f>
        <v>-17</v>
      </c>
      <c r="G20" s="66" t="n">
        <v>116</v>
      </c>
      <c r="H20" s="66" t="n">
        <v>122</v>
      </c>
      <c r="I20" s="75" t="n">
        <f aca="false">IF(H20="","",G20-H20)</f>
        <v>-6</v>
      </c>
      <c r="J20" s="47" t="n">
        <f aca="false">IF(OR(D20="",D20+G20=0),"",D20/(D20+G20))</f>
        <v>0.439613526570048</v>
      </c>
      <c r="K20" s="47" t="n">
        <f aca="false">IF(E20="","",E20/(E20+H20))</f>
        <v>0.469565217391304</v>
      </c>
      <c r="L20" s="76" t="n">
        <f aca="false">IF(OR(K20="",J20=""),"",(J20-K20)*100)</f>
        <v>-2.9951690821256</v>
      </c>
      <c r="M20" s="36" t="n">
        <v>3.02529396852735</v>
      </c>
      <c r="N20" s="36" t="n">
        <v>1.32440371623047</v>
      </c>
      <c r="O20" s="36" t="n">
        <f aca="false">SQRT(M20^2+N20^2)</f>
        <v>3.30249130196782</v>
      </c>
      <c r="P20" s="47" t="n">
        <f aca="false">IF(J20="","",MAX(0,J20-1.96*O20/100))</f>
        <v>0.374884697051479</v>
      </c>
      <c r="Q20" s="47" t="n">
        <f aca="false">IF(J20="","",MIN(1,J20+1.96*O20/100))</f>
        <v>0.504342356088618</v>
      </c>
      <c r="R20" s="32" t="str">
        <f aca="false">IF(L20="","",IF(ABS(L20)&lt;=O20,"Yes","No"))</f>
        <v>Yes</v>
      </c>
      <c r="S20" s="32" t="str">
        <f aca="false">IF(L20="","",IF(ABS(L20)&lt;=1.96*O20,"Yes","No"))</f>
        <v>Yes</v>
      </c>
      <c r="T20" s="66" t="n">
        <f aca="false">IF(D20="","",ROUND(SQRT(((D20+G20)*O20/100)^2+(J20*(D20+G20)*0.08223)^2),0))</f>
        <v>10</v>
      </c>
      <c r="U20" s="32"/>
    </row>
    <row r="21" customFormat="false" ht="15" hidden="false" customHeight="false" outlineLevel="0" collapsed="false">
      <c r="A21" s="32" t="s">
        <v>185</v>
      </c>
      <c r="B21" s="32" t="s">
        <v>214</v>
      </c>
      <c r="C21" s="32" t="s">
        <v>214</v>
      </c>
      <c r="D21" s="66" t="n">
        <v>26</v>
      </c>
      <c r="E21" s="66" t="n">
        <v>36</v>
      </c>
      <c r="F21" s="75" t="n">
        <f aca="false">IF(E21="","",D21-E21)</f>
        <v>-10</v>
      </c>
      <c r="G21" s="66" t="n">
        <v>65</v>
      </c>
      <c r="H21" s="66" t="n">
        <v>79</v>
      </c>
      <c r="I21" s="75" t="n">
        <f aca="false">IF(H21="","",G21-H21)</f>
        <v>-14</v>
      </c>
      <c r="J21" s="47" t="n">
        <f aca="false">IF(OR(D21="",D21+G21=0),"",D21/(D21+G21))</f>
        <v>0.285714285714286</v>
      </c>
      <c r="K21" s="47" t="n">
        <f aca="false">IF(E21="","",E21/(E21+H21))</f>
        <v>0.31304347826087</v>
      </c>
      <c r="L21" s="76" t="n">
        <f aca="false">IF(OR(K21="",J21=""),"",(J21-K21)*100)</f>
        <v>-2.73291925465839</v>
      </c>
      <c r="M21" s="36" t="n">
        <v>3.02529396852735</v>
      </c>
      <c r="N21" s="36" t="n">
        <v>1.32440371623047</v>
      </c>
      <c r="O21" s="36" t="n">
        <f aca="false">SQRT(M21^2+N21^2)</f>
        <v>3.30249130196782</v>
      </c>
      <c r="P21" s="47" t="n">
        <f aca="false">IF(J21="","",MAX(0,J21-1.96*O21/100))</f>
        <v>0.220985456195717</v>
      </c>
      <c r="Q21" s="47" t="n">
        <f aca="false">IF(J21="","",MIN(1,J21+1.96*O21/100))</f>
        <v>0.350443115232855</v>
      </c>
      <c r="R21" s="32" t="str">
        <f aca="false">IF(L21="","",IF(ABS(L21)&lt;=O21,"Yes","No"))</f>
        <v>Yes</v>
      </c>
      <c r="S21" s="32" t="str">
        <f aca="false">IF(L21="","",IF(ABS(L21)&lt;=1.96*O21,"Yes","No"))</f>
        <v>Yes</v>
      </c>
      <c r="T21" s="66" t="n">
        <f aca="false">IF(D21="","",ROUND(SQRT(((D21+G21)*O21/100)^2+(J21*(D21+G21)*0.08223)^2),0))</f>
        <v>4</v>
      </c>
      <c r="U21" s="32"/>
    </row>
    <row r="22" customFormat="false" ht="15" hidden="false" customHeight="false" outlineLevel="0" collapsed="false">
      <c r="A22" s="32" t="s">
        <v>185</v>
      </c>
      <c r="B22" s="32" t="s">
        <v>215</v>
      </c>
      <c r="C22" s="32" t="s">
        <v>215</v>
      </c>
      <c r="D22" s="66" t="n">
        <v>51</v>
      </c>
      <c r="E22" s="66" t="n">
        <v>52</v>
      </c>
      <c r="F22" s="75" t="n">
        <f aca="false">IF(E22="","",D22-E22)</f>
        <v>-1</v>
      </c>
      <c r="G22" s="66" t="n">
        <v>148</v>
      </c>
      <c r="H22" s="66" t="n">
        <v>189</v>
      </c>
      <c r="I22" s="75" t="n">
        <f aca="false">IF(H22="","",G22-H22)</f>
        <v>-41</v>
      </c>
      <c r="J22" s="47" t="n">
        <f aca="false">IF(OR(D22="",D22+G22=0),"",D22/(D22+G22))</f>
        <v>0.256281407035176</v>
      </c>
      <c r="K22" s="47" t="n">
        <f aca="false">IF(E22="","",E22/(E22+H22))</f>
        <v>0.215767634854772</v>
      </c>
      <c r="L22" s="76" t="n">
        <f aca="false">IF(OR(K22="",J22=""),"",(J22-K22)*100)</f>
        <v>4.05137721804041</v>
      </c>
      <c r="M22" s="36" t="n">
        <v>3.02529396852735</v>
      </c>
      <c r="N22" s="36" t="n">
        <v>1.32440371623047</v>
      </c>
      <c r="O22" s="36" t="n">
        <f aca="false">SQRT(M22^2+N22^2)</f>
        <v>3.30249130196782</v>
      </c>
      <c r="P22" s="47" t="n">
        <f aca="false">IF(J22="","",MAX(0,J22-1.96*O22/100))</f>
        <v>0.191552577516607</v>
      </c>
      <c r="Q22" s="47" t="n">
        <f aca="false">IF(J22="","",MIN(1,J22+1.96*O22/100))</f>
        <v>0.321010236553745</v>
      </c>
      <c r="R22" s="32" t="str">
        <f aca="false">IF(L22="","",IF(ABS(L22)&lt;=O22,"Yes","No"))</f>
        <v>No</v>
      </c>
      <c r="S22" s="32" t="str">
        <f aca="false">IF(L22="","",IF(ABS(L22)&lt;=1.96*O22,"Yes","No"))</f>
        <v>Yes</v>
      </c>
      <c r="T22" s="66" t="n">
        <f aca="false">IF(D22="","",ROUND(SQRT(((D22+G22)*O22/100)^2+(J22*(D22+G22)*0.08223)^2),0))</f>
        <v>8</v>
      </c>
      <c r="U22" s="32"/>
    </row>
    <row r="23" customFormat="false" ht="15" hidden="false" customHeight="false" outlineLevel="0" collapsed="false">
      <c r="A23" s="32" t="s">
        <v>185</v>
      </c>
      <c r="B23" s="32" t="s">
        <v>216</v>
      </c>
      <c r="C23" s="32" t="s">
        <v>217</v>
      </c>
      <c r="D23" s="66" t="n">
        <v>208</v>
      </c>
      <c r="E23" s="66" t="n">
        <v>233</v>
      </c>
      <c r="F23" s="75" t="n">
        <f aca="false">IF(E23="","",D23-E23)</f>
        <v>-25</v>
      </c>
      <c r="G23" s="66" t="n">
        <v>300</v>
      </c>
      <c r="H23" s="66" t="n">
        <v>333</v>
      </c>
      <c r="I23" s="75" t="n">
        <f aca="false">IF(H23="","",G23-H23)</f>
        <v>-33</v>
      </c>
      <c r="J23" s="47" t="n">
        <f aca="false">IF(OR(D23="",D23+G23=0),"",D23/(D23+G23))</f>
        <v>0.409448818897638</v>
      </c>
      <c r="K23" s="47" t="n">
        <f aca="false">IF(E23="","",E23/(E23+H23))</f>
        <v>0.411660777385159</v>
      </c>
      <c r="L23" s="76" t="n">
        <f aca="false">IF(OR(K23="",J23=""),"",(J23-K23)*100)</f>
        <v>-0.22119584875212</v>
      </c>
      <c r="M23" s="36" t="n">
        <v>3.02529396852735</v>
      </c>
      <c r="N23" s="36" t="n">
        <v>1.32440371623047</v>
      </c>
      <c r="O23" s="36" t="n">
        <f aca="false">SQRT(M23^2+N23^2)</f>
        <v>3.30249130196782</v>
      </c>
      <c r="P23" s="47" t="n">
        <f aca="false">IF(J23="","",MAX(0,J23-1.96*O23/100))</f>
        <v>0.344719989379069</v>
      </c>
      <c r="Q23" s="47" t="n">
        <f aca="false">IF(J23="","",MIN(1,J23+1.96*O23/100))</f>
        <v>0.474177648416207</v>
      </c>
      <c r="R23" s="32" t="str">
        <f aca="false">IF(L23="","",IF(ABS(L23)&lt;=O23,"Yes","No"))</f>
        <v>Yes</v>
      </c>
      <c r="S23" s="32" t="str">
        <f aca="false">IF(L23="","",IF(ABS(L23)&lt;=1.96*O23,"Yes","No"))</f>
        <v>Yes</v>
      </c>
      <c r="T23" s="66" t="n">
        <f aca="false">IF(D23="","",ROUND(SQRT(((D23+G23)*O23/100)^2+(J23*(D23+G23)*0.08223)^2),0))</f>
        <v>24</v>
      </c>
      <c r="U23" s="32"/>
    </row>
    <row r="24" customFormat="false" ht="15" hidden="false" customHeight="false" outlineLevel="0" collapsed="false">
      <c r="A24" s="32" t="s">
        <v>185</v>
      </c>
      <c r="B24" s="32" t="s">
        <v>216</v>
      </c>
      <c r="C24" s="32" t="s">
        <v>218</v>
      </c>
      <c r="D24" s="66" t="n">
        <v>185</v>
      </c>
      <c r="E24" s="66" t="n">
        <v>242</v>
      </c>
      <c r="F24" s="75" t="n">
        <f aca="false">IF(E24="","",D24-E24)</f>
        <v>-57</v>
      </c>
      <c r="G24" s="66" t="n">
        <v>272</v>
      </c>
      <c r="H24" s="66" t="n">
        <v>285</v>
      </c>
      <c r="I24" s="75" t="n">
        <f aca="false">IF(H24="","",G24-H24)</f>
        <v>-13</v>
      </c>
      <c r="J24" s="47" t="n">
        <f aca="false">IF(OR(D24="",D24+G24=0),"",D24/(D24+G24))</f>
        <v>0.404814004376368</v>
      </c>
      <c r="K24" s="47" t="n">
        <f aca="false">IF(E24="","",E24/(E24+H24))</f>
        <v>0.459203036053131</v>
      </c>
      <c r="L24" s="76" t="n">
        <f aca="false">IF(OR(K24="",J24=""),"",(J24-K24)*100)</f>
        <v>-5.43890316767634</v>
      </c>
      <c r="M24" s="36" t="n">
        <v>3.02529396852735</v>
      </c>
      <c r="N24" s="36" t="n">
        <v>1.32440371623047</v>
      </c>
      <c r="O24" s="36" t="n">
        <f aca="false">SQRT(M24^2+N24^2)</f>
        <v>3.30249130196782</v>
      </c>
      <c r="P24" s="47" t="n">
        <f aca="false">IF(J24="","",MAX(0,J24-1.96*O24/100))</f>
        <v>0.340085174857798</v>
      </c>
      <c r="Q24" s="47" t="n">
        <f aca="false">IF(J24="","",MIN(1,J24+1.96*O24/100))</f>
        <v>0.469542833894937</v>
      </c>
      <c r="R24" s="32" t="str">
        <f aca="false">IF(L24="","",IF(ABS(L24)&lt;=O24,"Yes","No"))</f>
        <v>No</v>
      </c>
      <c r="S24" s="32" t="str">
        <f aca="false">IF(L24="","",IF(ABS(L24)&lt;=1.96*O24,"Yes","No"))</f>
        <v>Yes</v>
      </c>
      <c r="T24" s="66" t="n">
        <f aca="false">IF(D24="","",ROUND(SQRT(((D24+G24)*O24/100)^2+(J24*(D24+G24)*0.08223)^2),0))</f>
        <v>21</v>
      </c>
      <c r="U24" s="32"/>
    </row>
    <row r="25" customFormat="false" ht="15" hidden="false" customHeight="false" outlineLevel="0" collapsed="false">
      <c r="A25" s="32" t="s">
        <v>185</v>
      </c>
      <c r="B25" s="32" t="s">
        <v>216</v>
      </c>
      <c r="C25" s="32" t="s">
        <v>219</v>
      </c>
      <c r="D25" s="66" t="n">
        <v>215</v>
      </c>
      <c r="E25" s="66" t="n">
        <v>244</v>
      </c>
      <c r="F25" s="75" t="n">
        <f aca="false">IF(E25="","",D25-E25)</f>
        <v>-29</v>
      </c>
      <c r="G25" s="66" t="n">
        <v>297</v>
      </c>
      <c r="H25" s="66" t="n">
        <v>330</v>
      </c>
      <c r="I25" s="75" t="n">
        <f aca="false">IF(H25="","",G25-H25)</f>
        <v>-33</v>
      </c>
      <c r="J25" s="47" t="n">
        <f aca="false">IF(OR(D25="",D25+G25=0),"",D25/(D25+G25))</f>
        <v>0.419921875</v>
      </c>
      <c r="K25" s="47" t="n">
        <f aca="false">IF(E25="","",E25/(E25+H25))</f>
        <v>0.425087108013937</v>
      </c>
      <c r="L25" s="76" t="n">
        <f aca="false">IF(OR(K25="",J25=""),"",(J25-K25)*100)</f>
        <v>-0.516523301393729</v>
      </c>
      <c r="M25" s="36" t="n">
        <v>3.02529396852735</v>
      </c>
      <c r="N25" s="36" t="n">
        <v>1.32440371623047</v>
      </c>
      <c r="O25" s="36" t="n">
        <f aca="false">SQRT(M25^2+N25^2)</f>
        <v>3.30249130196782</v>
      </c>
      <c r="P25" s="47" t="n">
        <f aca="false">IF(J25="","",MAX(0,J25-1.96*O25/100))</f>
        <v>0.355193045481431</v>
      </c>
      <c r="Q25" s="47" t="n">
        <f aca="false">IF(J25="","",MIN(1,J25+1.96*O25/100))</f>
        <v>0.484650704518569</v>
      </c>
      <c r="R25" s="32" t="str">
        <f aca="false">IF(L25="","",IF(ABS(L25)&lt;=O25,"Yes","No"))</f>
        <v>Yes</v>
      </c>
      <c r="S25" s="32" t="str">
        <f aca="false">IF(L25="","",IF(ABS(L25)&lt;=1.96*O25,"Yes","No"))</f>
        <v>Yes</v>
      </c>
      <c r="T25" s="66" t="n">
        <f aca="false">IF(D25="","",ROUND(SQRT(((D25+G25)*O25/100)^2+(J25*(D25+G25)*0.08223)^2),0))</f>
        <v>24</v>
      </c>
      <c r="U25" s="32"/>
    </row>
    <row r="26" customFormat="false" ht="15" hidden="false" customHeight="false" outlineLevel="0" collapsed="false">
      <c r="A26" s="32" t="s">
        <v>185</v>
      </c>
      <c r="B26" s="32" t="s">
        <v>220</v>
      </c>
      <c r="C26" s="32" t="s">
        <v>221</v>
      </c>
      <c r="D26" s="66" t="n">
        <v>222</v>
      </c>
      <c r="E26" s="66" t="n">
        <v>246</v>
      </c>
      <c r="F26" s="75" t="n">
        <f aca="false">IF(E26="","",D26-E26)</f>
        <v>-24</v>
      </c>
      <c r="G26" s="66" t="n">
        <v>473</v>
      </c>
      <c r="H26" s="66" t="n">
        <v>553</v>
      </c>
      <c r="I26" s="75" t="n">
        <f aca="false">IF(H26="","",G26-H26)</f>
        <v>-80</v>
      </c>
      <c r="J26" s="47" t="n">
        <f aca="false">IF(OR(D26="",D26+G26=0),"",D26/(D26+G26))</f>
        <v>0.319424460431655</v>
      </c>
      <c r="K26" s="47" t="n">
        <f aca="false">IF(E26="","",E26/(E26+H26))</f>
        <v>0.307884856070088</v>
      </c>
      <c r="L26" s="76" t="n">
        <f aca="false">IF(OR(K26="",J26=""),"",(J26-K26)*100)</f>
        <v>1.15396043615671</v>
      </c>
      <c r="M26" s="36" t="n">
        <v>1.93551644330213</v>
      </c>
      <c r="N26" s="36" t="n">
        <v>1.32440371623047</v>
      </c>
      <c r="O26" s="36" t="n">
        <f aca="false">SQRT(M26^2+N26^2)</f>
        <v>2.34526525277164</v>
      </c>
      <c r="P26" s="47" t="n">
        <f aca="false">IF(J26="","",MAX(0,J26-1.96*O26/100))</f>
        <v>0.273457261477331</v>
      </c>
      <c r="Q26" s="47" t="n">
        <f aca="false">IF(J26="","",MIN(1,J26+1.96*O26/100))</f>
        <v>0.365391659385979</v>
      </c>
      <c r="R26" s="32" t="str">
        <f aca="false">IF(L26="","",IF(ABS(L26)&lt;=O26,"Yes","No"))</f>
        <v>Yes</v>
      </c>
      <c r="S26" s="32" t="str">
        <f aca="false">IF(L26="","",IF(ABS(L26)&lt;=1.96*O26,"Yes","No"))</f>
        <v>Yes</v>
      </c>
      <c r="T26" s="66" t="n">
        <f aca="false">IF(D26="","",ROUND(SQRT(((D26+G26)*O26/100)^2+(J26*(D26+G26)*0.06778)^2),0))</f>
        <v>22</v>
      </c>
      <c r="U26" s="32"/>
    </row>
    <row r="27" customFormat="false" ht="15" hidden="false" customHeight="false" outlineLevel="0" collapsed="false">
      <c r="A27" s="32" t="s">
        <v>185</v>
      </c>
      <c r="B27" s="32" t="s">
        <v>220</v>
      </c>
      <c r="C27" s="32" t="s">
        <v>222</v>
      </c>
      <c r="D27" s="66" t="n">
        <v>154</v>
      </c>
      <c r="E27" s="66" t="n">
        <v>184</v>
      </c>
      <c r="F27" s="75" t="n">
        <f aca="false">IF(E27="","",D27-E27)</f>
        <v>-30</v>
      </c>
      <c r="G27" s="66" t="n">
        <v>308</v>
      </c>
      <c r="H27" s="66" t="n">
        <v>363</v>
      </c>
      <c r="I27" s="75" t="n">
        <f aca="false">IF(H27="","",G27-H27)</f>
        <v>-55</v>
      </c>
      <c r="J27" s="47" t="n">
        <f aca="false">IF(OR(D27="",D27+G27=0),"",D27/(D27+G27))</f>
        <v>0.333333333333333</v>
      </c>
      <c r="K27" s="47" t="n">
        <f aca="false">IF(E27="","",E27/(E27+H27))</f>
        <v>0.336380255941499</v>
      </c>
      <c r="L27" s="76" t="n">
        <f aca="false">IF(OR(K27="",J27=""),"",(J27-K27)*100)</f>
        <v>-0.304692260816575</v>
      </c>
      <c r="M27" s="36" t="n">
        <v>3.02529396852735</v>
      </c>
      <c r="N27" s="36" t="n">
        <v>1.32440371623047</v>
      </c>
      <c r="O27" s="36" t="n">
        <f aca="false">SQRT(M27^2+N27^2)</f>
        <v>3.30249130196782</v>
      </c>
      <c r="P27" s="47" t="n">
        <f aca="false">IF(J27="","",MAX(0,J27-1.96*O27/100))</f>
        <v>0.268604503814764</v>
      </c>
      <c r="Q27" s="47" t="n">
        <f aca="false">IF(J27="","",MIN(1,J27+1.96*O27/100))</f>
        <v>0.398062162851903</v>
      </c>
      <c r="R27" s="32" t="str">
        <f aca="false">IF(L27="","",IF(ABS(L27)&lt;=O27,"Yes","No"))</f>
        <v>Yes</v>
      </c>
      <c r="S27" s="32" t="str">
        <f aca="false">IF(L27="","",IF(ABS(L27)&lt;=1.96*O27,"Yes","No"))</f>
        <v>Yes</v>
      </c>
      <c r="T27" s="66" t="n">
        <f aca="false">IF(D27="","",ROUND(SQRT(((D27+G27)*O27/100)^2+(J27*(D27+G27)*0.08223)^2),0))</f>
        <v>20</v>
      </c>
      <c r="U27" s="32"/>
    </row>
    <row r="28" customFormat="false" ht="15" hidden="false" customHeight="false" outlineLevel="0" collapsed="false">
      <c r="A28" s="32" t="s">
        <v>185</v>
      </c>
      <c r="B28" s="32" t="s">
        <v>223</v>
      </c>
      <c r="C28" s="32" t="s">
        <v>224</v>
      </c>
      <c r="D28" s="66" t="n">
        <v>89</v>
      </c>
      <c r="E28" s="66" t="n">
        <v>101</v>
      </c>
      <c r="F28" s="75" t="n">
        <f aca="false">IF(E28="","",D28-E28)</f>
        <v>-12</v>
      </c>
      <c r="G28" s="66" t="n">
        <v>255</v>
      </c>
      <c r="H28" s="66" t="n">
        <v>288</v>
      </c>
      <c r="I28" s="75" t="n">
        <f aca="false">IF(H28="","",G28-H28)</f>
        <v>-33</v>
      </c>
      <c r="J28" s="47" t="n">
        <f aca="false">IF(OR(D28="",D28+G28=0),"",D28/(D28+G28))</f>
        <v>0.258720930232558</v>
      </c>
      <c r="K28" s="47" t="n">
        <f aca="false">IF(E28="","",E28/(E28+H28))</f>
        <v>0.259640102827764</v>
      </c>
      <c r="L28" s="76" t="n">
        <f aca="false">IF(OR(K28="",J28=""),"",(J28-K28)*100)</f>
        <v>-0.0919172595205353</v>
      </c>
      <c r="M28" s="36" t="n">
        <v>3.02529396852735</v>
      </c>
      <c r="N28" s="36" t="n">
        <v>1.32440371623047</v>
      </c>
      <c r="O28" s="36" t="n">
        <f aca="false">SQRT(M28^2+N28^2)</f>
        <v>3.30249130196782</v>
      </c>
      <c r="P28" s="47" t="n">
        <f aca="false">IF(J28="","",MAX(0,J28-1.96*O28/100))</f>
        <v>0.193992100713989</v>
      </c>
      <c r="Q28" s="47" t="n">
        <f aca="false">IF(J28="","",MIN(1,J28+1.96*O28/100))</f>
        <v>0.323449759751127</v>
      </c>
      <c r="R28" s="32" t="str">
        <f aca="false">IF(L28="","",IF(ABS(L28)&lt;=O28,"Yes","No"))</f>
        <v>Yes</v>
      </c>
      <c r="S28" s="32" t="str">
        <f aca="false">IF(L28="","",IF(ABS(L28)&lt;=1.96*O28,"Yes","No"))</f>
        <v>Yes</v>
      </c>
      <c r="T28" s="66" t="n">
        <f aca="false">IF(D28="","",ROUND(SQRT(((D28+G28)*O28/100)^2+(J28*(D28+G28)*0.08223)^2),0))</f>
        <v>14</v>
      </c>
      <c r="U28" s="32"/>
    </row>
    <row r="29" customFormat="false" ht="15" hidden="false" customHeight="false" outlineLevel="0" collapsed="false">
      <c r="A29" s="32" t="s">
        <v>185</v>
      </c>
      <c r="B29" s="32" t="s">
        <v>223</v>
      </c>
      <c r="C29" s="32" t="s">
        <v>225</v>
      </c>
      <c r="D29" s="66" t="n">
        <v>82</v>
      </c>
      <c r="E29" s="66" t="n">
        <v>95</v>
      </c>
      <c r="F29" s="75" t="n">
        <f aca="false">IF(E29="","",D29-E29)</f>
        <v>-13</v>
      </c>
      <c r="G29" s="66" t="n">
        <v>182</v>
      </c>
      <c r="H29" s="66" t="n">
        <v>211</v>
      </c>
      <c r="I29" s="75" t="n">
        <f aca="false">IF(H29="","",G29-H29)</f>
        <v>-29</v>
      </c>
      <c r="J29" s="47" t="n">
        <f aca="false">IF(OR(D29="",D29+G29=0),"",D29/(D29+G29))</f>
        <v>0.310606060606061</v>
      </c>
      <c r="K29" s="47" t="n">
        <f aca="false">IF(E29="","",E29/(E29+H29))</f>
        <v>0.310457516339869</v>
      </c>
      <c r="L29" s="76" t="n">
        <f aca="false">IF(OR(K29="",J29=""),"",(J29-K29)*100)</f>
        <v>0.0148544266191319</v>
      </c>
      <c r="M29" s="36" t="n">
        <v>3.02529396852735</v>
      </c>
      <c r="N29" s="36" t="n">
        <v>1.32440371623047</v>
      </c>
      <c r="O29" s="36" t="n">
        <f aca="false">SQRT(M29^2+N29^2)</f>
        <v>3.30249130196782</v>
      </c>
      <c r="P29" s="47" t="n">
        <f aca="false">IF(J29="","",MAX(0,J29-1.96*O29/100))</f>
        <v>0.245877231087491</v>
      </c>
      <c r="Q29" s="47" t="n">
        <f aca="false">IF(J29="","",MIN(1,J29+1.96*O29/100))</f>
        <v>0.37533489012463</v>
      </c>
      <c r="R29" s="32" t="str">
        <f aca="false">IF(L29="","",IF(ABS(L29)&lt;=O29,"Yes","No"))</f>
        <v>Yes</v>
      </c>
      <c r="S29" s="32" t="str">
        <f aca="false">IF(L29="","",IF(ABS(L29)&lt;=1.96*O29,"Yes","No"))</f>
        <v>Yes</v>
      </c>
      <c r="T29" s="66" t="n">
        <f aca="false">IF(D29="","",ROUND(SQRT(((D29+G29)*O29/100)^2+(J29*(D29+G29)*0.08223)^2),0))</f>
        <v>11</v>
      </c>
      <c r="U29" s="32"/>
    </row>
    <row r="30" customFormat="false" ht="15" hidden="false" customHeight="false" outlineLevel="0" collapsed="false">
      <c r="A30" s="32" t="s">
        <v>185</v>
      </c>
      <c r="B30" s="32" t="s">
        <v>223</v>
      </c>
      <c r="C30" s="32" t="s">
        <v>226</v>
      </c>
      <c r="D30" s="66" t="n">
        <v>270</v>
      </c>
      <c r="E30" s="66" t="n">
        <v>350</v>
      </c>
      <c r="F30" s="75" t="n">
        <f aca="false">IF(E30="","",D30-E30)</f>
        <v>-80</v>
      </c>
      <c r="G30" s="66" t="n">
        <v>679</v>
      </c>
      <c r="H30" s="66" t="n">
        <v>728</v>
      </c>
      <c r="I30" s="75" t="n">
        <f aca="false">IF(H30="","",G30-H30)</f>
        <v>-49</v>
      </c>
      <c r="J30" s="47" t="n">
        <f aca="false">IF(OR(D30="",D30+G30=0),"",D30/(D30+G30))</f>
        <v>0.284510010537408</v>
      </c>
      <c r="K30" s="47" t="n">
        <f aca="false">IF(E30="","",E30/(E30+H30))</f>
        <v>0.324675324675325</v>
      </c>
      <c r="L30" s="76" t="n">
        <f aca="false">IF(OR(K30="",J30=""),"",(J30-K30)*100)</f>
        <v>-4.01653141379169</v>
      </c>
      <c r="M30" s="36" t="n">
        <v>1.70415253457858</v>
      </c>
      <c r="N30" s="36" t="n">
        <v>1.32440371623047</v>
      </c>
      <c r="O30" s="36" t="n">
        <f aca="false">SQRT(M30^2+N30^2)</f>
        <v>2.15828197061359</v>
      </c>
      <c r="P30" s="47" t="n">
        <f aca="false">IF(J30="","",MAX(0,J30-1.96*O30/100))</f>
        <v>0.242207683913382</v>
      </c>
      <c r="Q30" s="47" t="n">
        <f aca="false">IF(J30="","",MIN(1,J30+1.96*O30/100))</f>
        <v>0.326812337161434</v>
      </c>
      <c r="R30" s="32" t="str">
        <f aca="false">IF(L30="","",IF(ABS(L30)&lt;=O30,"Yes","No"))</f>
        <v>No</v>
      </c>
      <c r="S30" s="32" t="str">
        <f aca="false">IF(L30="","",IF(ABS(L30)&lt;=1.96*O30,"Yes","No"))</f>
        <v>Yes</v>
      </c>
      <c r="T30" s="66" t="n">
        <f aca="false">IF(D30="","",ROUND(SQRT(((D30+G30)*O30/100)^2+(J30*(D30+G30)*0.05273)^2),0))</f>
        <v>25</v>
      </c>
      <c r="U30" s="32"/>
    </row>
    <row r="31" customFormat="false" ht="15" hidden="false" customHeight="false" outlineLevel="0" collapsed="false">
      <c r="A31" s="32" t="s">
        <v>185</v>
      </c>
      <c r="B31" s="32" t="s">
        <v>228</v>
      </c>
      <c r="C31" s="32" t="s">
        <v>229</v>
      </c>
      <c r="D31" s="66" t="n">
        <v>210</v>
      </c>
      <c r="E31" s="66" t="n">
        <v>245</v>
      </c>
      <c r="F31" s="75" t="n">
        <f aca="false">IF(E31="","",D31-E31)</f>
        <v>-35</v>
      </c>
      <c r="G31" s="66" t="n">
        <v>282</v>
      </c>
      <c r="H31" s="66" t="n">
        <v>317</v>
      </c>
      <c r="I31" s="75" t="n">
        <f aca="false">IF(H31="","",G31-H31)</f>
        <v>-35</v>
      </c>
      <c r="J31" s="47" t="n">
        <f aca="false">IF(OR(D31="",D31+G31=0),"",D31/(D31+G31))</f>
        <v>0.426829268292683</v>
      </c>
      <c r="K31" s="47" t="n">
        <f aca="false">IF(E31="","",E31/(E31+H31))</f>
        <v>0.435943060498221</v>
      </c>
      <c r="L31" s="76" t="n">
        <f aca="false">IF(OR(K31="",J31=""),"",(J31-K31)*100)</f>
        <v>-0.911379220553771</v>
      </c>
      <c r="M31" s="36" t="n">
        <v>3.02529396852735</v>
      </c>
      <c r="N31" s="36" t="n">
        <v>1.32440371623047</v>
      </c>
      <c r="O31" s="36" t="n">
        <f aca="false">SQRT(M31^2+N31^2)</f>
        <v>3.30249130196782</v>
      </c>
      <c r="P31" s="47" t="n">
        <f aca="false">IF(J31="","",MAX(0,J31-1.96*O31/100))</f>
        <v>0.362100438774114</v>
      </c>
      <c r="Q31" s="47" t="n">
        <f aca="false">IF(J31="","",MIN(1,J31+1.96*O31/100))</f>
        <v>0.491558097811252</v>
      </c>
      <c r="R31" s="32" t="str">
        <f aca="false">IF(L31="","",IF(ABS(L31)&lt;=O31,"Yes","No"))</f>
        <v>Yes</v>
      </c>
      <c r="S31" s="32" t="str">
        <f aca="false">IF(L31="","",IF(ABS(L31)&lt;=1.96*O31,"Yes","No"))</f>
        <v>Yes</v>
      </c>
      <c r="T31" s="66" t="n">
        <f aca="false">IF(D31="","",ROUND(SQRT(((D31+G31)*O31/100)^2+(J31*(D31+G31)*0.08223)^2),0))</f>
        <v>24</v>
      </c>
      <c r="U31" s="32"/>
    </row>
    <row r="32" customFormat="false" ht="15" hidden="false" customHeight="false" outlineLevel="0" collapsed="false">
      <c r="A32" s="32" t="s">
        <v>185</v>
      </c>
      <c r="B32" s="32" t="s">
        <v>228</v>
      </c>
      <c r="C32" s="32" t="s">
        <v>230</v>
      </c>
      <c r="D32" s="66" t="n">
        <v>224</v>
      </c>
      <c r="E32" s="66" t="n">
        <v>243</v>
      </c>
      <c r="F32" s="75" t="n">
        <f aca="false">IF(E32="","",D32-E32)</f>
        <v>-19</v>
      </c>
      <c r="G32" s="66" t="n">
        <v>308</v>
      </c>
      <c r="H32" s="66" t="n">
        <v>389</v>
      </c>
      <c r="I32" s="75" t="n">
        <f aca="false">IF(H32="","",G32-H32)</f>
        <v>-81</v>
      </c>
      <c r="J32" s="47" t="n">
        <f aca="false">IF(OR(D32="",D32+G32=0),"",D32/(D32+G32))</f>
        <v>0.421052631578947</v>
      </c>
      <c r="K32" s="47" t="n">
        <f aca="false">IF(E32="","",E32/(E32+H32))</f>
        <v>0.384493670886076</v>
      </c>
      <c r="L32" s="76" t="n">
        <f aca="false">IF(OR(K32="",J32=""),"",(J32-K32)*100)</f>
        <v>3.65589606928714</v>
      </c>
      <c r="M32" s="36" t="n">
        <v>1.93551644330213</v>
      </c>
      <c r="N32" s="36" t="n">
        <v>1.32440371623047</v>
      </c>
      <c r="O32" s="36" t="n">
        <f aca="false">SQRT(M32^2+N32^2)</f>
        <v>2.34526525277164</v>
      </c>
      <c r="P32" s="47" t="n">
        <f aca="false">IF(J32="","",MAX(0,J32-1.96*O32/100))</f>
        <v>0.375085432624623</v>
      </c>
      <c r="Q32" s="47" t="n">
        <f aca="false">IF(J32="","",MIN(1,J32+1.96*O32/100))</f>
        <v>0.467019830533271</v>
      </c>
      <c r="R32" s="32" t="str">
        <f aca="false">IF(L32="","",IF(ABS(L32)&lt;=O32,"Yes","No"))</f>
        <v>No</v>
      </c>
      <c r="S32" s="32" t="str">
        <f aca="false">IF(L32="","",IF(ABS(L32)&lt;=1.96*O32,"Yes","No"))</f>
        <v>Yes</v>
      </c>
      <c r="T32" s="66" t="n">
        <f aca="false">IF(D32="","",ROUND(SQRT(((D32+G32)*O32/100)^2+(J32*(D32+G32)*0.06778)^2),0))</f>
        <v>20</v>
      </c>
      <c r="U32" s="32"/>
    </row>
    <row r="33" customFormat="false" ht="15" hidden="false" customHeight="false" outlineLevel="0" collapsed="false">
      <c r="A33" s="32" t="s">
        <v>185</v>
      </c>
      <c r="B33" s="32" t="s">
        <v>231</v>
      </c>
      <c r="C33" s="32" t="s">
        <v>231</v>
      </c>
      <c r="D33" s="66" t="n">
        <v>127</v>
      </c>
      <c r="E33" s="66" t="n">
        <v>96</v>
      </c>
      <c r="F33" s="75" t="n">
        <f aca="false">IF(E33="","",D33-E33)</f>
        <v>31</v>
      </c>
      <c r="G33" s="66" t="n">
        <v>365</v>
      </c>
      <c r="H33" s="66" t="n">
        <v>444</v>
      </c>
      <c r="I33" s="75" t="n">
        <f aca="false">IF(H33="","",G33-H33)</f>
        <v>-79</v>
      </c>
      <c r="J33" s="47" t="n">
        <f aca="false">IF(OR(D33="",D33+G33=0),"",D33/(D33+G33))</f>
        <v>0.258130081300813</v>
      </c>
      <c r="K33" s="47" t="n">
        <f aca="false">IF(E33="","",E33/(E33+H33))</f>
        <v>0.177777777777778</v>
      </c>
      <c r="L33" s="76" t="n">
        <f aca="false">IF(OR(K33="",J33=""),"",(J33-K33)*100)</f>
        <v>8.03523035230352</v>
      </c>
      <c r="M33" s="36" t="n">
        <v>3.02529396852735</v>
      </c>
      <c r="N33" s="36" t="n">
        <v>1.32440371623047</v>
      </c>
      <c r="O33" s="36" t="n">
        <f aca="false">SQRT(M33^2+N33^2)</f>
        <v>3.30249130196782</v>
      </c>
      <c r="P33" s="47" t="n">
        <f aca="false">IF(J33="","",MAX(0,J33-1.96*O33/100))</f>
        <v>0.193401251782244</v>
      </c>
      <c r="Q33" s="47" t="n">
        <f aca="false">IF(J33="","",MIN(1,J33+1.96*O33/100))</f>
        <v>0.322858910819382</v>
      </c>
      <c r="R33" s="32" t="str">
        <f aca="false">IF(L33="","",IF(ABS(L33)&lt;=O33,"Yes","No"))</f>
        <v>No</v>
      </c>
      <c r="S33" s="32" t="str">
        <f aca="false">IF(L33="","",IF(ABS(L33)&lt;=1.96*O33,"Yes","No"))</f>
        <v>No</v>
      </c>
      <c r="T33" s="66" t="n">
        <f aca="false">IF(D33="","",ROUND(SQRT(((D33+G33)*O33/100)^2+(J33*(D33+G33)*0.08223)^2),0))</f>
        <v>19</v>
      </c>
      <c r="U33" s="32"/>
    </row>
    <row r="34" customFormat="false" ht="15" hidden="false" customHeight="false" outlineLevel="0" collapsed="false">
      <c r="A34" s="32" t="s">
        <v>185</v>
      </c>
      <c r="B34" s="32" t="s">
        <v>232</v>
      </c>
      <c r="C34" s="32" t="s">
        <v>233</v>
      </c>
      <c r="D34" s="66" t="n">
        <v>212</v>
      </c>
      <c r="E34" s="66" t="n">
        <v>241</v>
      </c>
      <c r="F34" s="75" t="n">
        <f aca="false">IF(E34="","",D34-E34)</f>
        <v>-29</v>
      </c>
      <c r="G34" s="66" t="n">
        <v>407</v>
      </c>
      <c r="H34" s="66" t="n">
        <v>438</v>
      </c>
      <c r="I34" s="75" t="n">
        <f aca="false">IF(H34="","",G34-H34)</f>
        <v>-31</v>
      </c>
      <c r="J34" s="47" t="n">
        <f aca="false">IF(OR(D34="",D34+G34=0),"",D34/(D34+G34))</f>
        <v>0.34248788368336</v>
      </c>
      <c r="K34" s="47" t="n">
        <f aca="false">IF(E34="","",E34/(E34+H34))</f>
        <v>0.354933726067747</v>
      </c>
      <c r="L34" s="76" t="n">
        <f aca="false">IF(OR(K34="",J34=""),"",(J34-K34)*100)</f>
        <v>-1.24458423843865</v>
      </c>
      <c r="M34" s="36" t="n">
        <v>1.93551644330213</v>
      </c>
      <c r="N34" s="36" t="n">
        <v>1.32440371623047</v>
      </c>
      <c r="O34" s="36" t="n">
        <f aca="false">SQRT(M34^2+N34^2)</f>
        <v>2.34526525277164</v>
      </c>
      <c r="P34" s="47" t="n">
        <f aca="false">IF(J34="","",MAX(0,J34-1.96*O34/100))</f>
        <v>0.296520684729036</v>
      </c>
      <c r="Q34" s="47" t="n">
        <f aca="false">IF(J34="","",MIN(1,J34+1.96*O34/100))</f>
        <v>0.388455082637684</v>
      </c>
      <c r="R34" s="32" t="str">
        <f aca="false">IF(L34="","",IF(ABS(L34)&lt;=O34,"Yes","No"))</f>
        <v>Yes</v>
      </c>
      <c r="S34" s="32" t="str">
        <f aca="false">IF(L34="","",IF(ABS(L34)&lt;=1.96*O34,"Yes","No"))</f>
        <v>Yes</v>
      </c>
      <c r="T34" s="66" t="n">
        <f aca="false">IF(D34="","",ROUND(SQRT(((D34+G34)*O34/100)^2+(J34*(D34+G34)*0.06778)^2),0))</f>
        <v>20</v>
      </c>
      <c r="U34" s="32"/>
    </row>
    <row r="35" customFormat="false" ht="15" hidden="false" customHeight="false" outlineLevel="0" collapsed="false">
      <c r="A35" s="32" t="s">
        <v>185</v>
      </c>
      <c r="B35" s="32" t="s">
        <v>232</v>
      </c>
      <c r="C35" s="32" t="s">
        <v>234</v>
      </c>
      <c r="D35" s="66" t="n">
        <v>349</v>
      </c>
      <c r="E35" s="66" t="n">
        <v>392</v>
      </c>
      <c r="F35" s="75" t="n">
        <f aca="false">IF(E35="","",D35-E35)</f>
        <v>-43</v>
      </c>
      <c r="G35" s="66" t="n">
        <v>513</v>
      </c>
      <c r="H35" s="66" t="n">
        <v>544</v>
      </c>
      <c r="I35" s="75" t="n">
        <f aca="false">IF(H35="","",G35-H35)</f>
        <v>-31</v>
      </c>
      <c r="J35" s="47" t="n">
        <f aca="false">IF(OR(D35="",D35+G35=0),"",D35/(D35+G35))</f>
        <v>0.404872389791183</v>
      </c>
      <c r="K35" s="47" t="n">
        <f aca="false">IF(E35="","",E35/(E35+H35))</f>
        <v>0.418803418803419</v>
      </c>
      <c r="L35" s="76" t="n">
        <f aca="false">IF(OR(K35="",J35=""),"",(J35-K35)*100)</f>
        <v>-1.39310290122355</v>
      </c>
      <c r="M35" s="36" t="n">
        <v>1.70415253457858</v>
      </c>
      <c r="N35" s="36" t="n">
        <v>1.32440371623047</v>
      </c>
      <c r="O35" s="36" t="n">
        <f aca="false">SQRT(M35^2+N35^2)</f>
        <v>2.15828197061359</v>
      </c>
      <c r="P35" s="47" t="n">
        <f aca="false">IF(J35="","",MAX(0,J35-1.96*O35/100))</f>
        <v>0.362570063167157</v>
      </c>
      <c r="Q35" s="47" t="n">
        <f aca="false">IF(J35="","",MIN(1,J35+1.96*O35/100))</f>
        <v>0.44717471641521</v>
      </c>
      <c r="R35" s="32" t="str">
        <f aca="false">IF(L35="","",IF(ABS(L35)&lt;=O35,"Yes","No"))</f>
        <v>Yes</v>
      </c>
      <c r="S35" s="32" t="str">
        <f aca="false">IF(L35="","",IF(ABS(L35)&lt;=1.96*O35,"Yes","No"))</f>
        <v>Yes</v>
      </c>
      <c r="T35" s="66" t="n">
        <f aca="false">IF(D35="","",ROUND(SQRT(((D35+G35)*O35/100)^2+(J35*(D35+G35)*0.05273)^2),0))</f>
        <v>26</v>
      </c>
      <c r="U35" s="32"/>
    </row>
    <row r="36" customFormat="false" ht="15" hidden="false" customHeight="false" outlineLevel="0" collapsed="false">
      <c r="A36" s="32" t="s">
        <v>185</v>
      </c>
      <c r="B36" s="32" t="s">
        <v>232</v>
      </c>
      <c r="C36" s="32" t="s">
        <v>235</v>
      </c>
      <c r="D36" s="66" t="n">
        <v>90</v>
      </c>
      <c r="E36" s="66" t="n">
        <v>104</v>
      </c>
      <c r="F36" s="75" t="n">
        <f aca="false">IF(E36="","",D36-E36)</f>
        <v>-14</v>
      </c>
      <c r="G36" s="66" t="n">
        <v>163</v>
      </c>
      <c r="H36" s="66" t="n">
        <v>190</v>
      </c>
      <c r="I36" s="75" t="n">
        <f aca="false">IF(H36="","",G36-H36)</f>
        <v>-27</v>
      </c>
      <c r="J36" s="47" t="n">
        <f aca="false">IF(OR(D36="",D36+G36=0),"",D36/(D36+G36))</f>
        <v>0.355731225296443</v>
      </c>
      <c r="K36" s="47" t="n">
        <f aca="false">IF(E36="","",E36/(E36+H36))</f>
        <v>0.353741496598639</v>
      </c>
      <c r="L36" s="76" t="n">
        <f aca="false">IF(OR(K36="",J36=""),"",(J36-K36)*100)</f>
        <v>0.198972869780323</v>
      </c>
      <c r="M36" s="36" t="n">
        <v>3.02529396852735</v>
      </c>
      <c r="N36" s="36" t="n">
        <v>1.32440371623047</v>
      </c>
      <c r="O36" s="36" t="n">
        <f aca="false">SQRT(M36^2+N36^2)</f>
        <v>3.30249130196782</v>
      </c>
      <c r="P36" s="47" t="n">
        <f aca="false">IF(J36="","",MAX(0,J36-1.96*O36/100))</f>
        <v>0.291002395777874</v>
      </c>
      <c r="Q36" s="47" t="n">
        <f aca="false">IF(J36="","",MIN(1,J36+1.96*O36/100))</f>
        <v>0.420460054815012</v>
      </c>
      <c r="R36" s="32" t="str">
        <f aca="false">IF(L36="","",IF(ABS(L36)&lt;=O36,"Yes","No"))</f>
        <v>Yes</v>
      </c>
      <c r="S36" s="32" t="str">
        <f aca="false">IF(L36="","",IF(ABS(L36)&lt;=1.96*O36,"Yes","No"))</f>
        <v>Yes</v>
      </c>
      <c r="T36" s="66" t="n">
        <f aca="false">IF(D36="","",ROUND(SQRT(((D36+G36)*O36/100)^2+(J36*(D36+G36)*0.08223)^2),0))</f>
        <v>11</v>
      </c>
      <c r="U36" s="32"/>
    </row>
    <row r="37" customFormat="false" ht="15" hidden="false" customHeight="false" outlineLevel="0" collapsed="false">
      <c r="A37" s="32" t="s">
        <v>185</v>
      </c>
      <c r="B37" s="32" t="s">
        <v>236</v>
      </c>
      <c r="C37" s="32" t="s">
        <v>236</v>
      </c>
      <c r="D37" s="66" t="n">
        <v>52</v>
      </c>
      <c r="E37" s="66" t="n">
        <v>51</v>
      </c>
      <c r="F37" s="75" t="n">
        <f aca="false">IF(E37="","",D37-E37)</f>
        <v>1</v>
      </c>
      <c r="G37" s="66" t="n">
        <v>123</v>
      </c>
      <c r="H37" s="66" t="n">
        <v>136</v>
      </c>
      <c r="I37" s="75" t="n">
        <f aca="false">IF(H37="","",G37-H37)</f>
        <v>-13</v>
      </c>
      <c r="J37" s="47" t="n">
        <f aca="false">IF(OR(D37="",D37+G37=0),"",D37/(D37+G37))</f>
        <v>0.297142857142857</v>
      </c>
      <c r="K37" s="47" t="n">
        <f aca="false">IF(E37="","",E37/(E37+H37))</f>
        <v>0.272727272727273</v>
      </c>
      <c r="L37" s="76" t="n">
        <f aca="false">IF(OR(K37="",J37=""),"",(J37-K37)*100)</f>
        <v>2.44155844155844</v>
      </c>
      <c r="M37" s="36" t="n">
        <v>3.02529396852735</v>
      </c>
      <c r="N37" s="36" t="n">
        <v>1.32440371623047</v>
      </c>
      <c r="O37" s="36" t="n">
        <f aca="false">SQRT(M37^2+N37^2)</f>
        <v>3.30249130196782</v>
      </c>
      <c r="P37" s="47" t="n">
        <f aca="false">IF(J37="","",MAX(0,J37-1.96*O37/100))</f>
        <v>0.232414027624288</v>
      </c>
      <c r="Q37" s="47" t="n">
        <f aca="false">IF(J37="","",MIN(1,J37+1.96*O37/100))</f>
        <v>0.361871686661426</v>
      </c>
      <c r="R37" s="32" t="str">
        <f aca="false">IF(L37="","",IF(ABS(L37)&lt;=O37,"Yes","No"))</f>
        <v>Yes</v>
      </c>
      <c r="S37" s="32" t="str">
        <f aca="false">IF(L37="","",IF(ABS(L37)&lt;=1.96*O37,"Yes","No"))</f>
        <v>Yes</v>
      </c>
      <c r="T37" s="66" t="n">
        <f aca="false">IF(D37="","",ROUND(SQRT(((D37+G37)*O37/100)^2+(J37*(D37+G37)*0.08223)^2),0))</f>
        <v>7</v>
      </c>
      <c r="U37" s="32"/>
    </row>
    <row r="38" customFormat="false" ht="15" hidden="false" customHeight="false" outlineLevel="0" collapsed="false">
      <c r="A38" s="32" t="s">
        <v>185</v>
      </c>
      <c r="B38" s="32" t="s">
        <v>237</v>
      </c>
      <c r="C38" s="32" t="s">
        <v>238</v>
      </c>
      <c r="D38" s="66" t="n">
        <v>285</v>
      </c>
      <c r="E38" s="66" t="n">
        <v>321</v>
      </c>
      <c r="F38" s="75" t="n">
        <f aca="false">IF(E38="","",D38-E38)</f>
        <v>-36</v>
      </c>
      <c r="G38" s="66" t="n">
        <v>403</v>
      </c>
      <c r="H38" s="66" t="n">
        <v>505</v>
      </c>
      <c r="I38" s="75" t="n">
        <f aca="false">IF(H38="","",G38-H38)</f>
        <v>-102</v>
      </c>
      <c r="J38" s="47" t="n">
        <f aca="false">IF(OR(D38="",D38+G38=0),"",D38/(D38+G38))</f>
        <v>0.414244186046512</v>
      </c>
      <c r="K38" s="47" t="n">
        <f aca="false">IF(E38="","",E38/(E38+H38))</f>
        <v>0.38861985472155</v>
      </c>
      <c r="L38" s="76" t="n">
        <f aca="false">IF(OR(K38="",J38=""),"",(J38-K38)*100)</f>
        <v>2.5624331324962</v>
      </c>
      <c r="M38" s="36" t="n">
        <v>1.93551644330213</v>
      </c>
      <c r="N38" s="36" t="n">
        <v>1.32440371623047</v>
      </c>
      <c r="O38" s="36" t="n">
        <f aca="false">SQRT(M38^2+N38^2)</f>
        <v>2.34526525277164</v>
      </c>
      <c r="P38" s="47" t="n">
        <f aca="false">IF(J38="","",MAX(0,J38-1.96*O38/100))</f>
        <v>0.368276987092188</v>
      </c>
      <c r="Q38" s="47" t="n">
        <f aca="false">IF(J38="","",MIN(1,J38+1.96*O38/100))</f>
        <v>0.460211385000836</v>
      </c>
      <c r="R38" s="32" t="str">
        <f aca="false">IF(L38="","",IF(ABS(L38)&lt;=O38,"Yes","No"))</f>
        <v>No</v>
      </c>
      <c r="S38" s="32" t="str">
        <f aca="false">IF(L38="","",IF(ABS(L38)&lt;=1.96*O38,"Yes","No"))</f>
        <v>Yes</v>
      </c>
      <c r="T38" s="66" t="n">
        <f aca="false">IF(D38="","",ROUND(SQRT(((D38+G38)*O38/100)^2+(J38*(D38+G38)*0.06778)^2),0))</f>
        <v>25</v>
      </c>
      <c r="U38" s="32"/>
    </row>
    <row r="39" customFormat="false" ht="15" hidden="false" customHeight="false" outlineLevel="0" collapsed="false">
      <c r="A39" s="32" t="s">
        <v>185</v>
      </c>
      <c r="B39" s="32" t="s">
        <v>237</v>
      </c>
      <c r="C39" s="32" t="s">
        <v>239</v>
      </c>
      <c r="D39" s="66" t="n">
        <v>210</v>
      </c>
      <c r="E39" s="66" t="n">
        <v>237</v>
      </c>
      <c r="F39" s="75" t="n">
        <f aca="false">IF(E39="","",D39-E39)</f>
        <v>-27</v>
      </c>
      <c r="G39" s="66" t="n">
        <v>328</v>
      </c>
      <c r="H39" s="66" t="n">
        <v>381</v>
      </c>
      <c r="I39" s="75" t="n">
        <f aca="false">IF(H39="","",G39-H39)</f>
        <v>-53</v>
      </c>
      <c r="J39" s="47" t="n">
        <f aca="false">IF(OR(D39="",D39+G39=0),"",D39/(D39+G39))</f>
        <v>0.390334572490706</v>
      </c>
      <c r="K39" s="47" t="n">
        <f aca="false">IF(E39="","",E39/(E39+H39))</f>
        <v>0.383495145631068</v>
      </c>
      <c r="L39" s="76" t="n">
        <f aca="false">IF(OR(K39="",J39=""),"",(J39-K39)*100)</f>
        <v>0.683942685963834</v>
      </c>
      <c r="M39" s="36" t="n">
        <v>1.93551644330213</v>
      </c>
      <c r="N39" s="36" t="n">
        <v>1.32440371623047</v>
      </c>
      <c r="O39" s="36" t="n">
        <f aca="false">SQRT(M39^2+N39^2)</f>
        <v>2.34526525277164</v>
      </c>
      <c r="P39" s="47" t="n">
        <f aca="false">IF(J39="","",MAX(0,J39-1.96*O39/100))</f>
        <v>0.344367373536382</v>
      </c>
      <c r="Q39" s="47" t="n">
        <f aca="false">IF(J39="","",MIN(1,J39+1.96*O39/100))</f>
        <v>0.43630177144503</v>
      </c>
      <c r="R39" s="32" t="str">
        <f aca="false">IF(L39="","",IF(ABS(L39)&lt;=O39,"Yes","No"))</f>
        <v>Yes</v>
      </c>
      <c r="S39" s="32" t="str">
        <f aca="false">IF(L39="","",IF(ABS(L39)&lt;=1.96*O39,"Yes","No"))</f>
        <v>Yes</v>
      </c>
      <c r="T39" s="66" t="n">
        <f aca="false">IF(D39="","",ROUND(SQRT(((D39+G39)*O39/100)^2+(J39*(D39+G39)*0.06778)^2),0))</f>
        <v>19</v>
      </c>
      <c r="U39" s="32"/>
    </row>
    <row r="40" customFormat="false" ht="15" hidden="false" customHeight="false" outlineLevel="0" collapsed="false">
      <c r="A40" s="32" t="s">
        <v>185</v>
      </c>
      <c r="B40" s="32" t="s">
        <v>237</v>
      </c>
      <c r="C40" s="32" t="s">
        <v>240</v>
      </c>
      <c r="D40" s="66" t="n">
        <v>335</v>
      </c>
      <c r="E40" s="66" t="n">
        <v>378</v>
      </c>
      <c r="F40" s="75" t="n">
        <f aca="false">IF(E40="","",D40-E40)</f>
        <v>-43</v>
      </c>
      <c r="G40" s="66" t="n">
        <v>503</v>
      </c>
      <c r="H40" s="66" t="n">
        <v>574</v>
      </c>
      <c r="I40" s="75" t="n">
        <f aca="false">IF(H40="","",G40-H40)</f>
        <v>-71</v>
      </c>
      <c r="J40" s="47" t="n">
        <f aca="false">IF(OR(D40="",D40+G40=0),"",D40/(D40+G40))</f>
        <v>0.399761336515513</v>
      </c>
      <c r="K40" s="47" t="n">
        <f aca="false">IF(E40="","",E40/(E40+H40))</f>
        <v>0.397058823529412</v>
      </c>
      <c r="L40" s="76" t="n">
        <f aca="false">IF(OR(K40="",J40=""),"",(J40-K40)*100)</f>
        <v>0.270251298610136</v>
      </c>
      <c r="M40" s="36" t="n">
        <v>1.70415253457858</v>
      </c>
      <c r="N40" s="36" t="n">
        <v>1.32440371623047</v>
      </c>
      <c r="O40" s="36" t="n">
        <f aca="false">SQRT(M40^2+N40^2)</f>
        <v>2.15828197061359</v>
      </c>
      <c r="P40" s="47" t="n">
        <f aca="false">IF(J40="","",MAX(0,J40-1.96*O40/100))</f>
        <v>0.357459009891487</v>
      </c>
      <c r="Q40" s="47" t="n">
        <f aca="false">IF(J40="","",MIN(1,J40+1.96*O40/100))</f>
        <v>0.442063663139539</v>
      </c>
      <c r="R40" s="32" t="str">
        <f aca="false">IF(L40="","",IF(ABS(L40)&lt;=O40,"Yes","No"))</f>
        <v>Yes</v>
      </c>
      <c r="S40" s="32" t="str">
        <f aca="false">IF(L40="","",IF(ABS(L40)&lt;=1.96*O40,"Yes","No"))</f>
        <v>Yes</v>
      </c>
      <c r="T40" s="66" t="n">
        <f aca="false">IF(D40="","",ROUND(SQRT(((D40+G40)*O40/100)^2+(J40*(D40+G40)*0.05273)^2),0))</f>
        <v>25</v>
      </c>
      <c r="U40" s="32"/>
    </row>
    <row r="41" customFormat="false" ht="15" hidden="false" customHeight="false" outlineLevel="0" collapsed="false">
      <c r="A41" s="32" t="s">
        <v>185</v>
      </c>
      <c r="B41" s="32" t="s">
        <v>237</v>
      </c>
      <c r="C41" s="32" t="s">
        <v>241</v>
      </c>
      <c r="D41" s="66" t="n">
        <v>284</v>
      </c>
      <c r="E41" s="66" t="n">
        <v>322</v>
      </c>
      <c r="F41" s="75" t="n">
        <f aca="false">IF(E41="","",D41-E41)</f>
        <v>-38</v>
      </c>
      <c r="G41" s="66" t="n">
        <v>544</v>
      </c>
      <c r="H41" s="66" t="n">
        <v>710</v>
      </c>
      <c r="I41" s="75" t="n">
        <f aca="false">IF(H41="","",G41-H41)</f>
        <v>-166</v>
      </c>
      <c r="J41" s="47" t="n">
        <f aca="false">IF(OR(D41="",D41+G41=0),"",D41/(D41+G41))</f>
        <v>0.342995169082126</v>
      </c>
      <c r="K41" s="47" t="n">
        <f aca="false">IF(E41="","",E41/(E41+H41))</f>
        <v>0.312015503875969</v>
      </c>
      <c r="L41" s="76" t="n">
        <f aca="false">IF(OR(K41="",J41=""),"",(J41-K41)*100)</f>
        <v>3.09796652061566</v>
      </c>
      <c r="M41" s="36" t="n">
        <v>1.93551644330213</v>
      </c>
      <c r="N41" s="36" t="n">
        <v>1.32440371623047</v>
      </c>
      <c r="O41" s="36" t="n">
        <f aca="false">SQRT(M41^2+N41^2)</f>
        <v>2.34526525277164</v>
      </c>
      <c r="P41" s="47" t="n">
        <f aca="false">IF(J41="","",MAX(0,J41-1.96*O41/100))</f>
        <v>0.297027970127802</v>
      </c>
      <c r="Q41" s="47" t="n">
        <f aca="false">IF(J41="","",MIN(1,J41+1.96*O41/100))</f>
        <v>0.38896236803645</v>
      </c>
      <c r="R41" s="32" t="str">
        <f aca="false">IF(L41="","",IF(ABS(L41)&lt;=O41,"Yes","No"))</f>
        <v>No</v>
      </c>
      <c r="S41" s="32" t="str">
        <f aca="false">IF(L41="","",IF(ABS(L41)&lt;=1.96*O41,"Yes","No"))</f>
        <v>Yes</v>
      </c>
      <c r="T41" s="66" t="n">
        <f aca="false">IF(D41="","",ROUND(SQRT(((D41+G41)*O41/100)^2+(J41*(D41+G41)*0.06778)^2),0))</f>
        <v>27</v>
      </c>
      <c r="U41" s="32"/>
    </row>
    <row r="42" customFormat="false" ht="15" hidden="false" customHeight="false" outlineLevel="0" collapsed="false">
      <c r="A42" s="32" t="s">
        <v>185</v>
      </c>
      <c r="B42" s="32" t="s">
        <v>237</v>
      </c>
      <c r="C42" s="32" t="s">
        <v>242</v>
      </c>
      <c r="D42" s="66" t="n">
        <v>260</v>
      </c>
      <c r="E42" s="66" t="n">
        <v>316</v>
      </c>
      <c r="F42" s="75" t="n">
        <f aca="false">IF(E42="","",D42-E42)</f>
        <v>-56</v>
      </c>
      <c r="G42" s="66" t="n">
        <v>490</v>
      </c>
      <c r="H42" s="66" t="n">
        <v>580</v>
      </c>
      <c r="I42" s="75" t="n">
        <f aca="false">IF(H42="","",G42-H42)</f>
        <v>-90</v>
      </c>
      <c r="J42" s="47" t="n">
        <f aca="false">IF(OR(D42="",D42+G42=0),"",D42/(D42+G42))</f>
        <v>0.346666666666667</v>
      </c>
      <c r="K42" s="47" t="n">
        <f aca="false">IF(E42="","",E42/(E42+H42))</f>
        <v>0.352678571428571</v>
      </c>
      <c r="L42" s="76" t="n">
        <f aca="false">IF(OR(K42="",J42=""),"",(J42-K42)*100)</f>
        <v>-0.601190476190477</v>
      </c>
      <c r="M42" s="36" t="n">
        <v>1.93551644330213</v>
      </c>
      <c r="N42" s="36" t="n">
        <v>1.32440371623047</v>
      </c>
      <c r="O42" s="36" t="n">
        <f aca="false">SQRT(M42^2+N42^2)</f>
        <v>2.34526525277164</v>
      </c>
      <c r="P42" s="47" t="n">
        <f aca="false">IF(J42="","",MAX(0,J42-1.96*O42/100))</f>
        <v>0.300699467712343</v>
      </c>
      <c r="Q42" s="47" t="n">
        <f aca="false">IF(J42="","",MIN(1,J42+1.96*O42/100))</f>
        <v>0.392633865620991</v>
      </c>
      <c r="R42" s="32" t="str">
        <f aca="false">IF(L42="","",IF(ABS(L42)&lt;=O42,"Yes","No"))</f>
        <v>Yes</v>
      </c>
      <c r="S42" s="32" t="str">
        <f aca="false">IF(L42="","",IF(ABS(L42)&lt;=1.96*O42,"Yes","No"))</f>
        <v>Yes</v>
      </c>
      <c r="T42" s="66" t="n">
        <f aca="false">IF(D42="","",ROUND(SQRT(((D42+G42)*O42/100)^2+(J42*(D42+G42)*0.06778)^2),0))</f>
        <v>25</v>
      </c>
      <c r="U42" s="32"/>
    </row>
    <row r="43" customFormat="false" ht="15" hidden="false" customHeight="false" outlineLevel="0" collapsed="false">
      <c r="A43" s="32" t="s">
        <v>185</v>
      </c>
      <c r="B43" s="32" t="s">
        <v>243</v>
      </c>
      <c r="C43" s="32" t="s">
        <v>244</v>
      </c>
      <c r="D43" s="66" t="n">
        <v>138</v>
      </c>
      <c r="E43" s="66" t="n">
        <v>138</v>
      </c>
      <c r="F43" s="75" t="n">
        <f aca="false">IF(E43="","",D43-E43)</f>
        <v>0</v>
      </c>
      <c r="G43" s="66" t="n">
        <v>139</v>
      </c>
      <c r="H43" s="66" t="n">
        <v>150</v>
      </c>
      <c r="I43" s="75" t="n">
        <f aca="false">IF(H43="","",G43-H43)</f>
        <v>-11</v>
      </c>
      <c r="J43" s="47" t="n">
        <f aca="false">IF(OR(D43="",D43+G43=0),"",D43/(D43+G43))</f>
        <v>0.498194945848375</v>
      </c>
      <c r="K43" s="47" t="n">
        <f aca="false">IF(E43="","",E43/(E43+H43))</f>
        <v>0.479166666666667</v>
      </c>
      <c r="L43" s="76" t="n">
        <f aca="false">IF(OR(K43="",J43=""),"",(J43-K43)*100)</f>
        <v>1.90282791817087</v>
      </c>
      <c r="M43" s="36" t="n">
        <v>3.02529396852735</v>
      </c>
      <c r="N43" s="36" t="n">
        <v>1.32440371623047</v>
      </c>
      <c r="O43" s="36" t="n">
        <f aca="false">SQRT(M43^2+N43^2)</f>
        <v>3.30249130196782</v>
      </c>
      <c r="P43" s="47" t="n">
        <f aca="false">IF(J43="","",MAX(0,J43-1.96*O43/100))</f>
        <v>0.433466116329806</v>
      </c>
      <c r="Q43" s="47" t="n">
        <f aca="false">IF(J43="","",MIN(1,J43+1.96*O43/100))</f>
        <v>0.562923775366945</v>
      </c>
      <c r="R43" s="32" t="str">
        <f aca="false">IF(L43="","",IF(ABS(L43)&lt;=O43,"Yes","No"))</f>
        <v>Yes</v>
      </c>
      <c r="S43" s="32" t="str">
        <f aca="false">IF(L43="","",IF(ABS(L43)&lt;=1.96*O43,"Yes","No"))</f>
        <v>Yes</v>
      </c>
      <c r="T43" s="66" t="n">
        <f aca="false">IF(D43="","",ROUND(SQRT(((D43+G43)*O43/100)^2+(J43*(D43+G43)*0.08223)^2),0))</f>
        <v>15</v>
      </c>
      <c r="U43" s="32"/>
    </row>
    <row r="44" customFormat="false" ht="15" hidden="false" customHeight="false" outlineLevel="0" collapsed="false">
      <c r="A44" s="32" t="s">
        <v>185</v>
      </c>
      <c r="B44" s="32" t="s">
        <v>243</v>
      </c>
      <c r="C44" s="32" t="s">
        <v>245</v>
      </c>
      <c r="D44" s="66" t="n">
        <v>145</v>
      </c>
      <c r="E44" s="66" t="n">
        <v>162</v>
      </c>
      <c r="F44" s="75" t="n">
        <f aca="false">IF(E44="","",D44-E44)</f>
        <v>-17</v>
      </c>
      <c r="G44" s="66" t="n">
        <v>148</v>
      </c>
      <c r="H44" s="66" t="n">
        <v>150</v>
      </c>
      <c r="I44" s="75" t="n">
        <f aca="false">IF(H44="","",G44-H44)</f>
        <v>-2</v>
      </c>
      <c r="J44" s="47" t="n">
        <f aca="false">IF(OR(D44="",D44+G44=0),"",D44/(D44+G44))</f>
        <v>0.494880546075085</v>
      </c>
      <c r="K44" s="47" t="n">
        <f aca="false">IF(E44="","",E44/(E44+H44))</f>
        <v>0.519230769230769</v>
      </c>
      <c r="L44" s="76" t="n">
        <f aca="false">IF(OR(K44="",J44=""),"",(J44-K44)*100)</f>
        <v>-2.4350223155684</v>
      </c>
      <c r="M44" s="36" t="n">
        <v>3.02529396852735</v>
      </c>
      <c r="N44" s="36" t="n">
        <v>1.32440371623047</v>
      </c>
      <c r="O44" s="36" t="n">
        <f aca="false">SQRT(M44^2+N44^2)</f>
        <v>3.30249130196782</v>
      </c>
      <c r="P44" s="47" t="n">
        <f aca="false">IF(J44="","",MAX(0,J44-1.96*O44/100))</f>
        <v>0.430151716556516</v>
      </c>
      <c r="Q44" s="47" t="n">
        <f aca="false">IF(J44="","",MIN(1,J44+1.96*O44/100))</f>
        <v>0.559609375593654</v>
      </c>
      <c r="R44" s="32" t="str">
        <f aca="false">IF(L44="","",IF(ABS(L44)&lt;=O44,"Yes","No"))</f>
        <v>Yes</v>
      </c>
      <c r="S44" s="32" t="str">
        <f aca="false">IF(L44="","",IF(ABS(L44)&lt;=1.96*O44,"Yes","No"))</f>
        <v>Yes</v>
      </c>
      <c r="T44" s="66" t="n">
        <f aca="false">IF(D44="","",ROUND(SQRT(((D44+G44)*O44/100)^2+(J44*(D44+G44)*0.08223)^2),0))</f>
        <v>15</v>
      </c>
      <c r="U44" s="32"/>
    </row>
    <row r="45" customFormat="false" ht="15" hidden="false" customHeight="false" outlineLevel="0" collapsed="false">
      <c r="A45" s="32" t="s">
        <v>185</v>
      </c>
      <c r="B45" s="32" t="s">
        <v>243</v>
      </c>
      <c r="C45" s="32" t="s">
        <v>246</v>
      </c>
      <c r="D45" s="66" t="n">
        <v>86</v>
      </c>
      <c r="E45" s="66" t="n">
        <v>98</v>
      </c>
      <c r="F45" s="75" t="n">
        <f aca="false">IF(E45="","",D45-E45)</f>
        <v>-12</v>
      </c>
      <c r="G45" s="66" t="n">
        <v>158</v>
      </c>
      <c r="H45" s="66" t="n">
        <v>153</v>
      </c>
      <c r="I45" s="75" t="n">
        <f aca="false">IF(H45="","",G45-H45)</f>
        <v>5</v>
      </c>
      <c r="J45" s="47" t="n">
        <f aca="false">IF(OR(D45="",D45+G45=0),"",D45/(D45+G45))</f>
        <v>0.352459016393443</v>
      </c>
      <c r="K45" s="47" t="n">
        <f aca="false">IF(E45="","",E45/(E45+H45))</f>
        <v>0.390438247011952</v>
      </c>
      <c r="L45" s="76" t="n">
        <f aca="false">IF(OR(K45="",J45=""),"",(J45-K45)*100)</f>
        <v>-3.79792306185096</v>
      </c>
      <c r="M45" s="36" t="n">
        <v>3.02529396852735</v>
      </c>
      <c r="N45" s="36" t="n">
        <v>1.32440371623047</v>
      </c>
      <c r="O45" s="36" t="n">
        <f aca="false">SQRT(M45^2+N45^2)</f>
        <v>3.30249130196782</v>
      </c>
      <c r="P45" s="47" t="n">
        <f aca="false">IF(J45="","",MAX(0,J45-1.96*O45/100))</f>
        <v>0.287730186874873</v>
      </c>
      <c r="Q45" s="47" t="n">
        <f aca="false">IF(J45="","",MIN(1,J45+1.96*O45/100))</f>
        <v>0.417187845912012</v>
      </c>
      <c r="R45" s="32" t="str">
        <f aca="false">IF(L45="","",IF(ABS(L45)&lt;=O45,"Yes","No"))</f>
        <v>No</v>
      </c>
      <c r="S45" s="32" t="str">
        <f aca="false">IF(L45="","",IF(ABS(L45)&lt;=1.96*O45,"Yes","No"))</f>
        <v>Yes</v>
      </c>
      <c r="T45" s="66" t="n">
        <f aca="false">IF(D45="","",ROUND(SQRT(((D45+G45)*O45/100)^2+(J45*(D45+G45)*0.08223)^2),0))</f>
        <v>11</v>
      </c>
      <c r="U45" s="32"/>
    </row>
    <row r="46" customFormat="false" ht="15" hidden="false" customHeight="false" outlineLevel="0" collapsed="false">
      <c r="A46" s="32" t="s">
        <v>185</v>
      </c>
      <c r="B46" s="32" t="s">
        <v>243</v>
      </c>
      <c r="C46" s="32" t="s">
        <v>247</v>
      </c>
      <c r="D46" s="66" t="n">
        <v>142</v>
      </c>
      <c r="E46" s="66" t="n">
        <v>159</v>
      </c>
      <c r="F46" s="75" t="n">
        <f aca="false">IF(E46="","",D46-E46)</f>
        <v>-17</v>
      </c>
      <c r="G46" s="66" t="n">
        <v>189</v>
      </c>
      <c r="H46" s="66" t="n">
        <v>225</v>
      </c>
      <c r="I46" s="75" t="n">
        <f aca="false">IF(H46="","",G46-H46)</f>
        <v>-36</v>
      </c>
      <c r="J46" s="47" t="n">
        <f aca="false">IF(OR(D46="",D46+G46=0),"",D46/(D46+G46))</f>
        <v>0.429003021148036</v>
      </c>
      <c r="K46" s="47" t="n">
        <f aca="false">IF(E46="","",E46/(E46+H46))</f>
        <v>0.4140625</v>
      </c>
      <c r="L46" s="76" t="n">
        <f aca="false">IF(OR(K46="",J46=""),"",(J46-K46)*100)</f>
        <v>1.49405211480362</v>
      </c>
      <c r="M46" s="36" t="n">
        <v>3.02529396852735</v>
      </c>
      <c r="N46" s="36" t="n">
        <v>1.32440371623047</v>
      </c>
      <c r="O46" s="36" t="n">
        <f aca="false">SQRT(M46^2+N46^2)</f>
        <v>3.30249130196782</v>
      </c>
      <c r="P46" s="47" t="n">
        <f aca="false">IF(J46="","",MAX(0,J46-1.96*O46/100))</f>
        <v>0.364274191629467</v>
      </c>
      <c r="Q46" s="47" t="n">
        <f aca="false">IF(J46="","",MIN(1,J46+1.96*O46/100))</f>
        <v>0.493731850666605</v>
      </c>
      <c r="R46" s="32" t="str">
        <f aca="false">IF(L46="","",IF(ABS(L46)&lt;=O46,"Yes","No"))</f>
        <v>Yes</v>
      </c>
      <c r="S46" s="32" t="str">
        <f aca="false">IF(L46="","",IF(ABS(L46)&lt;=1.96*O46,"Yes","No"))</f>
        <v>Yes</v>
      </c>
      <c r="T46" s="66" t="n">
        <f aca="false">IF(D46="","",ROUND(SQRT(((D46+G46)*O46/100)^2+(J46*(D46+G46)*0.08223)^2),0))</f>
        <v>16</v>
      </c>
      <c r="U46" s="32"/>
    </row>
    <row r="47" customFormat="false" ht="15" hidden="false" customHeight="false" outlineLevel="0" collapsed="false">
      <c r="A47" s="32" t="s">
        <v>185</v>
      </c>
      <c r="B47" s="32" t="s">
        <v>248</v>
      </c>
      <c r="C47" s="32" t="s">
        <v>249</v>
      </c>
      <c r="D47" s="66" t="n">
        <v>190</v>
      </c>
      <c r="E47" s="66" t="n">
        <v>209</v>
      </c>
      <c r="F47" s="75" t="n">
        <f aca="false">IF(E47="","",D47-E47)</f>
        <v>-19</v>
      </c>
      <c r="G47" s="66" t="n">
        <v>426</v>
      </c>
      <c r="H47" s="66" t="n">
        <v>498</v>
      </c>
      <c r="I47" s="75" t="n">
        <f aca="false">IF(H47="","",G47-H47)</f>
        <v>-72</v>
      </c>
      <c r="J47" s="47" t="n">
        <f aca="false">IF(OR(D47="",D47+G47=0),"",D47/(D47+G47))</f>
        <v>0.308441558441558</v>
      </c>
      <c r="K47" s="47" t="n">
        <f aca="false">IF(E47="","",E47/(E47+H47))</f>
        <v>0.295615275813296</v>
      </c>
      <c r="L47" s="76" t="n">
        <f aca="false">IF(OR(K47="",J47=""),"",(J47-K47)*100)</f>
        <v>1.28262826282629</v>
      </c>
      <c r="M47" s="36" t="n">
        <v>1.93551644330213</v>
      </c>
      <c r="N47" s="36" t="n">
        <v>1.32440371623047</v>
      </c>
      <c r="O47" s="36" t="n">
        <f aca="false">SQRT(M47^2+N47^2)</f>
        <v>2.34526525277164</v>
      </c>
      <c r="P47" s="47" t="n">
        <f aca="false">IF(J47="","",MAX(0,J47-1.96*O47/100))</f>
        <v>0.262474359487234</v>
      </c>
      <c r="Q47" s="47" t="n">
        <f aca="false">IF(J47="","",MIN(1,J47+1.96*O47/100))</f>
        <v>0.354408757395883</v>
      </c>
      <c r="R47" s="32" t="str">
        <f aca="false">IF(L47="","",IF(ABS(L47)&lt;=O47,"Yes","No"))</f>
        <v>Yes</v>
      </c>
      <c r="S47" s="32" t="str">
        <f aca="false">IF(L47="","",IF(ABS(L47)&lt;=1.96*O47,"Yes","No"))</f>
        <v>Yes</v>
      </c>
      <c r="T47" s="66" t="n">
        <f aca="false">IF(D47="","",ROUND(SQRT(((D47+G47)*O47/100)^2+(J47*(D47+G47)*0.06778)^2),0))</f>
        <v>19</v>
      </c>
      <c r="U47" s="32"/>
    </row>
    <row r="48" customFormat="false" ht="15" hidden="false" customHeight="false" outlineLevel="0" collapsed="false">
      <c r="A48" s="32" t="s">
        <v>185</v>
      </c>
      <c r="B48" s="32" t="s">
        <v>248</v>
      </c>
      <c r="C48" s="32" t="s">
        <v>250</v>
      </c>
      <c r="D48" s="66" t="n">
        <v>186</v>
      </c>
      <c r="E48" s="66" t="n">
        <v>210</v>
      </c>
      <c r="F48" s="75" t="n">
        <f aca="false">IF(E48="","",D48-E48)</f>
        <v>-24</v>
      </c>
      <c r="G48" s="66" t="n">
        <v>451</v>
      </c>
      <c r="H48" s="66" t="n">
        <v>536</v>
      </c>
      <c r="I48" s="75" t="n">
        <f aca="false">IF(H48="","",G48-H48)</f>
        <v>-85</v>
      </c>
      <c r="J48" s="47" t="n">
        <f aca="false">IF(OR(D48="",D48+G48=0),"",D48/(D48+G48))</f>
        <v>0.291993720565149</v>
      </c>
      <c r="K48" s="47" t="n">
        <f aca="false">IF(E48="","",E48/(E48+H48))</f>
        <v>0.281501340482574</v>
      </c>
      <c r="L48" s="76" t="n">
        <f aca="false">IF(OR(K48="",J48=""),"",(J48-K48)*100)</f>
        <v>1.04923800825754</v>
      </c>
      <c r="M48" s="36" t="n">
        <v>1.93551644330213</v>
      </c>
      <c r="N48" s="36" t="n">
        <v>1.32440371623047</v>
      </c>
      <c r="O48" s="36" t="n">
        <f aca="false">SQRT(M48^2+N48^2)</f>
        <v>2.34526525277164</v>
      </c>
      <c r="P48" s="47" t="n">
        <f aca="false">IF(J48="","",MAX(0,J48-1.96*O48/100))</f>
        <v>0.246026521610825</v>
      </c>
      <c r="Q48" s="47" t="n">
        <f aca="false">IF(J48="","",MIN(1,J48+1.96*O48/100))</f>
        <v>0.337960919519473</v>
      </c>
      <c r="R48" s="32" t="str">
        <f aca="false">IF(L48="","",IF(ABS(L48)&lt;=O48,"Yes","No"))</f>
        <v>Yes</v>
      </c>
      <c r="S48" s="32" t="str">
        <f aca="false">IF(L48="","",IF(ABS(L48)&lt;=1.96*O48,"Yes","No"))</f>
        <v>Yes</v>
      </c>
      <c r="T48" s="66" t="n">
        <f aca="false">IF(D48="","",ROUND(SQRT(((D48+G48)*O48/100)^2+(J48*(D48+G48)*0.06778)^2),0))</f>
        <v>20</v>
      </c>
      <c r="U48" s="32"/>
    </row>
    <row r="49" customFormat="false" ht="15" hidden="false" customHeight="false" outlineLevel="0" collapsed="false">
      <c r="A49" s="32" t="s">
        <v>185</v>
      </c>
      <c r="B49" s="32" t="s">
        <v>248</v>
      </c>
      <c r="C49" s="32" t="s">
        <v>251</v>
      </c>
      <c r="D49" s="66" t="n">
        <v>178</v>
      </c>
      <c r="E49" s="66" t="n">
        <v>206</v>
      </c>
      <c r="F49" s="75" t="n">
        <f aca="false">IF(E49="","",D49-E49)</f>
        <v>-28</v>
      </c>
      <c r="G49" s="66" t="n">
        <v>416</v>
      </c>
      <c r="H49" s="66" t="n">
        <v>472</v>
      </c>
      <c r="I49" s="75" t="n">
        <f aca="false">IF(H49="","",G49-H49)</f>
        <v>-56</v>
      </c>
      <c r="J49" s="47" t="n">
        <f aca="false">IF(OR(D49="",D49+G49=0),"",D49/(D49+G49))</f>
        <v>0.2996632996633</v>
      </c>
      <c r="K49" s="47" t="n">
        <f aca="false">IF(E49="","",E49/(E49+H49))</f>
        <v>0.303834808259587</v>
      </c>
      <c r="L49" s="76" t="n">
        <f aca="false">IF(OR(K49="",J49=""),"",(J49-K49)*100)</f>
        <v>-0.417150859628734</v>
      </c>
      <c r="M49" s="36" t="n">
        <v>1.93551644330213</v>
      </c>
      <c r="N49" s="36" t="n">
        <v>1.32440371623047</v>
      </c>
      <c r="O49" s="36" t="n">
        <f aca="false">SQRT(M49^2+N49^2)</f>
        <v>2.34526525277164</v>
      </c>
      <c r="P49" s="47" t="n">
        <f aca="false">IF(J49="","",MAX(0,J49-1.96*O49/100))</f>
        <v>0.253696100708976</v>
      </c>
      <c r="Q49" s="47" t="n">
        <f aca="false">IF(J49="","",MIN(1,J49+1.96*O49/100))</f>
        <v>0.345630498617624</v>
      </c>
      <c r="R49" s="32" t="str">
        <f aca="false">IF(L49="","",IF(ABS(L49)&lt;=O49,"Yes","No"))</f>
        <v>Yes</v>
      </c>
      <c r="S49" s="32" t="str">
        <f aca="false">IF(L49="","",IF(ABS(L49)&lt;=1.96*O49,"Yes","No"))</f>
        <v>Yes</v>
      </c>
      <c r="T49" s="66" t="n">
        <f aca="false">IF(D49="","",ROUND(SQRT(((D49+G49)*O49/100)^2+(J49*(D49+G49)*0.06778)^2),0))</f>
        <v>18</v>
      </c>
      <c r="U49" s="32"/>
    </row>
    <row r="50" customFormat="false" ht="15" hidden="false" customHeight="false" outlineLevel="0" collapsed="false">
      <c r="A50" s="32" t="s">
        <v>185</v>
      </c>
      <c r="B50" s="32" t="s">
        <v>252</v>
      </c>
      <c r="C50" s="32" t="s">
        <v>253</v>
      </c>
      <c r="D50" s="66" t="n">
        <v>157</v>
      </c>
      <c r="E50" s="66" t="n">
        <v>167</v>
      </c>
      <c r="F50" s="75" t="n">
        <f aca="false">IF(E50="","",D50-E50)</f>
        <v>-10</v>
      </c>
      <c r="G50" s="66" t="n">
        <v>405</v>
      </c>
      <c r="H50" s="66" t="n">
        <v>435</v>
      </c>
      <c r="I50" s="75" t="n">
        <f aca="false">IF(H50="","",G50-H50)</f>
        <v>-30</v>
      </c>
      <c r="J50" s="47" t="n">
        <f aca="false">IF(OR(D50="",D50+G50=0),"",D50/(D50+G50))</f>
        <v>0.279359430604982</v>
      </c>
      <c r="K50" s="47" t="n">
        <f aca="false">IF(E50="","",E50/(E50+H50))</f>
        <v>0.277408637873754</v>
      </c>
      <c r="L50" s="76" t="n">
        <f aca="false">IF(OR(K50="",J50=""),"",(J50-K50)*100)</f>
        <v>0.195079273122806</v>
      </c>
      <c r="M50" s="36" t="n">
        <v>1.93551644330213</v>
      </c>
      <c r="N50" s="36" t="n">
        <v>1.32440371623047</v>
      </c>
      <c r="O50" s="36" t="n">
        <f aca="false">SQRT(M50^2+N50^2)</f>
        <v>2.34526525277164</v>
      </c>
      <c r="P50" s="47" t="n">
        <f aca="false">IF(J50="","",MAX(0,J50-1.96*O50/100))</f>
        <v>0.233392231650658</v>
      </c>
      <c r="Q50" s="47" t="n">
        <f aca="false">IF(J50="","",MIN(1,J50+1.96*O50/100))</f>
        <v>0.325326629559306</v>
      </c>
      <c r="R50" s="32" t="str">
        <f aca="false">IF(L50="","",IF(ABS(L50)&lt;=O50,"Yes","No"))</f>
        <v>Yes</v>
      </c>
      <c r="S50" s="32" t="str">
        <f aca="false">IF(L50="","",IF(ABS(L50)&lt;=1.96*O50,"Yes","No"))</f>
        <v>Yes</v>
      </c>
      <c r="T50" s="66" t="n">
        <f aca="false">IF(D50="","",ROUND(SQRT(((D50+G50)*O50/100)^2+(J50*(D50+G50)*0.06778)^2),0))</f>
        <v>17</v>
      </c>
      <c r="U50" s="32"/>
    </row>
    <row r="51" customFormat="false" ht="15" hidden="false" customHeight="false" outlineLevel="0" collapsed="false">
      <c r="A51" s="32" t="s">
        <v>185</v>
      </c>
      <c r="B51" s="32" t="s">
        <v>252</v>
      </c>
      <c r="C51" s="32" t="s">
        <v>254</v>
      </c>
      <c r="D51" s="66" t="n">
        <v>86</v>
      </c>
      <c r="E51" s="66" t="n">
        <v>78</v>
      </c>
      <c r="F51" s="75" t="n">
        <f aca="false">IF(E51="","",D51-E51)</f>
        <v>8</v>
      </c>
      <c r="G51" s="66" t="n">
        <v>202</v>
      </c>
      <c r="H51" s="66" t="n">
        <v>221</v>
      </c>
      <c r="I51" s="75" t="n">
        <f aca="false">IF(H51="","",G51-H51)</f>
        <v>-19</v>
      </c>
      <c r="J51" s="47" t="n">
        <f aca="false">IF(OR(D51="",D51+G51=0),"",D51/(D51+G51))</f>
        <v>0.298611111111111</v>
      </c>
      <c r="K51" s="47" t="n">
        <f aca="false">IF(E51="","",E51/(E51+H51))</f>
        <v>0.260869565217391</v>
      </c>
      <c r="L51" s="76" t="n">
        <f aca="false">IF(OR(K51="",J51=""),"",(J51-K51)*100)</f>
        <v>3.77415458937198</v>
      </c>
      <c r="M51" s="36" t="n">
        <v>3.02529396852735</v>
      </c>
      <c r="N51" s="36" t="n">
        <v>1.32440371623047</v>
      </c>
      <c r="O51" s="36" t="n">
        <f aca="false">SQRT(M51^2+N51^2)</f>
        <v>3.30249130196782</v>
      </c>
      <c r="P51" s="47" t="n">
        <f aca="false">IF(J51="","",MAX(0,J51-1.96*O51/100))</f>
        <v>0.233882281592542</v>
      </c>
      <c r="Q51" s="47" t="n">
        <f aca="false">IF(J51="","",MIN(1,J51+1.96*O51/100))</f>
        <v>0.36333994062968</v>
      </c>
      <c r="R51" s="32" t="str">
        <f aca="false">IF(L51="","",IF(ABS(L51)&lt;=O51,"Yes","No"))</f>
        <v>No</v>
      </c>
      <c r="S51" s="32" t="str">
        <f aca="false">IF(L51="","",IF(ABS(L51)&lt;=1.96*O51,"Yes","No"))</f>
        <v>Yes</v>
      </c>
      <c r="T51" s="66" t="n">
        <f aca="false">IF(D51="","",ROUND(SQRT(((D51+G51)*O51/100)^2+(J51*(D51+G51)*0.08223)^2),0))</f>
        <v>12</v>
      </c>
      <c r="U51" s="32"/>
    </row>
    <row r="52" customFormat="false" ht="15" hidden="false" customHeight="false" outlineLevel="0" collapsed="false">
      <c r="A52" s="32" t="s">
        <v>185</v>
      </c>
      <c r="B52" s="32" t="s">
        <v>255</v>
      </c>
      <c r="C52" s="32" t="s">
        <v>255</v>
      </c>
      <c r="D52" s="66" t="n">
        <v>39</v>
      </c>
      <c r="E52" s="66" t="n">
        <v>46</v>
      </c>
      <c r="F52" s="75" t="n">
        <f aca="false">IF(E52="","",D52-E52)</f>
        <v>-7</v>
      </c>
      <c r="G52" s="66" t="n">
        <v>53</v>
      </c>
      <c r="H52" s="66" t="n">
        <v>54</v>
      </c>
      <c r="I52" s="75" t="n">
        <f aca="false">IF(H52="","",G52-H52)</f>
        <v>-1</v>
      </c>
      <c r="J52" s="47" t="n">
        <f aca="false">IF(OR(D52="",D52+G52=0),"",D52/(D52+G52))</f>
        <v>0.423913043478261</v>
      </c>
      <c r="K52" s="47" t="n">
        <f aca="false">IF(E52="","",E52/(E52+H52))</f>
        <v>0.46</v>
      </c>
      <c r="L52" s="76" t="n">
        <f aca="false">IF(OR(K52="",J52=""),"",(J52-K52)*100)</f>
        <v>-3.60869565217392</v>
      </c>
      <c r="M52" s="36" t="n">
        <v>3.02529396852735</v>
      </c>
      <c r="N52" s="36" t="n">
        <v>1.32440371623047</v>
      </c>
      <c r="O52" s="36" t="n">
        <f aca="false">SQRT(M52^2+N52^2)</f>
        <v>3.30249130196782</v>
      </c>
      <c r="P52" s="47" t="n">
        <f aca="false">IF(J52="","",MAX(0,J52-1.96*O52/100))</f>
        <v>0.359184213959692</v>
      </c>
      <c r="Q52" s="47" t="n">
        <f aca="false">IF(J52="","",MIN(1,J52+1.96*O52/100))</f>
        <v>0.48864187299683</v>
      </c>
      <c r="R52" s="32" t="str">
        <f aca="false">IF(L52="","",IF(ABS(L52)&lt;=O52,"Yes","No"))</f>
        <v>No</v>
      </c>
      <c r="S52" s="32" t="str">
        <f aca="false">IF(L52="","",IF(ABS(L52)&lt;=1.96*O52,"Yes","No"))</f>
        <v>Yes</v>
      </c>
      <c r="T52" s="66" t="n">
        <f aca="false">IF(D52="","",ROUND(SQRT(((D52+G52)*O52/100)^2+(J52*(D52+G52)*0.08223)^2),0))</f>
        <v>4</v>
      </c>
      <c r="U52" s="32"/>
    </row>
    <row r="53" customFormat="false" ht="15" hidden="false" customHeight="false" outlineLevel="0" collapsed="false">
      <c r="A53" s="32" t="s">
        <v>256</v>
      </c>
      <c r="B53" s="32" t="s">
        <v>257</v>
      </c>
      <c r="C53" s="32" t="s">
        <v>257</v>
      </c>
      <c r="D53" s="66" t="n">
        <v>453</v>
      </c>
      <c r="E53" s="66" t="n">
        <v>494</v>
      </c>
      <c r="F53" s="75" t="n">
        <f aca="false">IF(E53="","",D53-E53)</f>
        <v>-41</v>
      </c>
      <c r="G53" s="66" t="n">
        <v>473</v>
      </c>
      <c r="H53" s="66" t="n">
        <v>519</v>
      </c>
      <c r="I53" s="75" t="n">
        <f aca="false">IF(H53="","",G53-H53)</f>
        <v>-46</v>
      </c>
      <c r="J53" s="47" t="n">
        <f aca="false">IF(OR(D53="",D53+G53=0),"",D53/(D53+G53))</f>
        <v>0.489200863930886</v>
      </c>
      <c r="K53" s="47" t="n">
        <f aca="false">IF(E53="","",E53/(E53+H53))</f>
        <v>0.487660414610069</v>
      </c>
      <c r="L53" s="76" t="n">
        <f aca="false">IF(OR(K53="",J53=""),"",(J53-K53)*100)</f>
        <v>0.154044932081643</v>
      </c>
      <c r="M53" s="36" t="n">
        <v>1.70415253457858</v>
      </c>
      <c r="N53" s="36" t="n">
        <v>1.32440371623047</v>
      </c>
      <c r="O53" s="36" t="n">
        <f aca="false">SQRT(M53^2+N53^2)</f>
        <v>2.15828197061359</v>
      </c>
      <c r="P53" s="47" t="n">
        <f aca="false">IF(J53="","",MAX(0,J53-1.96*O53/100))</f>
        <v>0.446898537306859</v>
      </c>
      <c r="Q53" s="47" t="n">
        <f aca="false">IF(J53="","",MIN(1,J53+1.96*O53/100))</f>
        <v>0.531503190554912</v>
      </c>
      <c r="R53" s="32" t="str">
        <f aca="false">IF(L53="","",IF(ABS(L53)&lt;=O53,"Yes","No"))</f>
        <v>Yes</v>
      </c>
      <c r="S53" s="32" t="str">
        <f aca="false">IF(L53="","",IF(ABS(L53)&lt;=1.96*O53,"Yes","No"))</f>
        <v>Yes</v>
      </c>
      <c r="T53" s="66" t="n">
        <f aca="false">IF(D53="","",ROUND(SQRT(((D53+G53)*O53/100)^2+(J53*(D53+G53)*0.05273)^2),0))</f>
        <v>31</v>
      </c>
      <c r="U53" s="32"/>
    </row>
    <row r="54" customFormat="false" ht="15" hidden="false" customHeight="false" outlineLevel="0" collapsed="false">
      <c r="A54" s="32" t="s">
        <v>256</v>
      </c>
      <c r="B54" s="32" t="s">
        <v>258</v>
      </c>
      <c r="C54" s="32" t="s">
        <v>259</v>
      </c>
      <c r="D54" s="66" t="n">
        <v>326</v>
      </c>
      <c r="E54" s="66" t="n">
        <v>264</v>
      </c>
      <c r="F54" s="75" t="n">
        <f aca="false">IF(E54="","",D54-E54)</f>
        <v>62</v>
      </c>
      <c r="G54" s="66" t="n">
        <v>76</v>
      </c>
      <c r="H54" s="66" t="n">
        <v>71</v>
      </c>
      <c r="I54" s="75" t="n">
        <f aca="false">IF(H54="","",G54-H54)</f>
        <v>5</v>
      </c>
      <c r="J54" s="47" t="n">
        <f aca="false">IF(OR(D54="",D54+G54=0),"",D54/(D54+G54))</f>
        <v>0.810945273631841</v>
      </c>
      <c r="K54" s="47" t="n">
        <f aca="false">IF(E54="","",E54/(E54+H54))</f>
        <v>0.788059701492537</v>
      </c>
      <c r="L54" s="76" t="n">
        <f aca="false">IF(OR(K54="",J54=""),"",(J54-K54)*100)</f>
        <v>2.28855721393034</v>
      </c>
      <c r="M54" s="36" t="n">
        <v>3.02529396852735</v>
      </c>
      <c r="N54" s="36" t="n">
        <v>1.32440371623047</v>
      </c>
      <c r="O54" s="36" t="n">
        <f aca="false">SQRT(M54^2+N54^2)</f>
        <v>3.30249130196782</v>
      </c>
      <c r="P54" s="47" t="n">
        <f aca="false">IF(J54="","",MAX(0,J54-1.96*O54/100))</f>
        <v>0.746216444113272</v>
      </c>
      <c r="Q54" s="47" t="n">
        <f aca="false">IF(J54="","",MIN(1,J54+1.96*O54/100))</f>
        <v>0.87567410315041</v>
      </c>
      <c r="R54" s="32" t="str">
        <f aca="false">IF(L54="","",IF(ABS(L54)&lt;=O54,"Yes","No"))</f>
        <v>Yes</v>
      </c>
      <c r="S54" s="32" t="str">
        <f aca="false">IF(L54="","",IF(ABS(L54)&lt;=1.96*O54,"Yes","No"))</f>
        <v>Yes</v>
      </c>
      <c r="T54" s="66" t="n">
        <f aca="false">IF(D54="","",ROUND(SQRT(((D54+G54)*O54/100)^2+(J54*(D54+G54)*0.08223)^2),0))</f>
        <v>30</v>
      </c>
      <c r="U54" s="32"/>
    </row>
    <row r="55" customFormat="false" ht="15" hidden="false" customHeight="false" outlineLevel="0" collapsed="false">
      <c r="A55" s="32" t="s">
        <v>256</v>
      </c>
      <c r="B55" s="32" t="s">
        <v>258</v>
      </c>
      <c r="C55" s="32" t="s">
        <v>260</v>
      </c>
      <c r="D55" s="66" t="n">
        <v>228</v>
      </c>
      <c r="E55" s="66" t="n">
        <v>152</v>
      </c>
      <c r="F55" s="75" t="n">
        <f aca="false">IF(E55="","",D55-E55)</f>
        <v>76</v>
      </c>
      <c r="G55" s="66" t="n">
        <v>69</v>
      </c>
      <c r="H55" s="66" t="n">
        <v>57</v>
      </c>
      <c r="I55" s="75" t="n">
        <f aca="false">IF(H55="","",G55-H55)</f>
        <v>12</v>
      </c>
      <c r="J55" s="47" t="n">
        <f aca="false">IF(OR(D55="",D55+G55=0),"",D55/(D55+G55))</f>
        <v>0.767676767676768</v>
      </c>
      <c r="K55" s="47" t="n">
        <f aca="false">IF(E55="","",E55/(E55+H55))</f>
        <v>0.727272727272727</v>
      </c>
      <c r="L55" s="76" t="n">
        <f aca="false">IF(OR(K55="",J55=""),"",(J55-K55)*100)</f>
        <v>4.04040404040403</v>
      </c>
      <c r="M55" s="36" t="n">
        <v>3.02529396852735</v>
      </c>
      <c r="N55" s="36" t="n">
        <v>1.32440371623047</v>
      </c>
      <c r="O55" s="36" t="n">
        <f aca="false">SQRT(M55^2+N55^2)</f>
        <v>3.30249130196782</v>
      </c>
      <c r="P55" s="47" t="n">
        <f aca="false">IF(J55="","",MAX(0,J55-1.96*O55/100))</f>
        <v>0.702947938158198</v>
      </c>
      <c r="Q55" s="47" t="n">
        <f aca="false">IF(J55="","",MIN(1,J55+1.96*O55/100))</f>
        <v>0.832405597195337</v>
      </c>
      <c r="R55" s="32" t="str">
        <f aca="false">IF(L55="","",IF(ABS(L55)&lt;=O55,"Yes","No"))</f>
        <v>No</v>
      </c>
      <c r="S55" s="32" t="str">
        <f aca="false">IF(L55="","",IF(ABS(L55)&lt;=1.96*O55,"Yes","No"))</f>
        <v>Yes</v>
      </c>
      <c r="T55" s="66" t="n">
        <f aca="false">IF(D55="","",ROUND(SQRT(((D55+G55)*O55/100)^2+(J55*(D55+G55)*0.08223)^2),0))</f>
        <v>21</v>
      </c>
      <c r="U55" s="32"/>
    </row>
    <row r="56" customFormat="false" ht="15" hidden="false" customHeight="false" outlineLevel="0" collapsed="false">
      <c r="A56" s="32" t="s">
        <v>256</v>
      </c>
      <c r="B56" s="32" t="s">
        <v>258</v>
      </c>
      <c r="C56" s="32" t="s">
        <v>261</v>
      </c>
      <c r="D56" s="66" t="n">
        <v>254</v>
      </c>
      <c r="E56" s="66" t="n">
        <v>191</v>
      </c>
      <c r="F56" s="75" t="n">
        <f aca="false">IF(E56="","",D56-E56)</f>
        <v>63</v>
      </c>
      <c r="G56" s="66" t="n">
        <v>60</v>
      </c>
      <c r="H56" s="66" t="n">
        <v>48</v>
      </c>
      <c r="I56" s="75" t="n">
        <f aca="false">IF(H56="","",G56-H56)</f>
        <v>12</v>
      </c>
      <c r="J56" s="47" t="n">
        <f aca="false">IF(OR(D56="",D56+G56=0),"",D56/(D56+G56))</f>
        <v>0.808917197452229</v>
      </c>
      <c r="K56" s="47" t="n">
        <f aca="false">IF(E56="","",E56/(E56+H56))</f>
        <v>0.799163179916318</v>
      </c>
      <c r="L56" s="76" t="n">
        <f aca="false">IF(OR(K56="",J56=""),"",(J56-K56)*100)</f>
        <v>0.975401753591132</v>
      </c>
      <c r="M56" s="36" t="n">
        <v>3.02529396852735</v>
      </c>
      <c r="N56" s="36" t="n">
        <v>1.32440371623047</v>
      </c>
      <c r="O56" s="36" t="n">
        <f aca="false">SQRT(M56^2+N56^2)</f>
        <v>3.30249130196782</v>
      </c>
      <c r="P56" s="47" t="n">
        <f aca="false">IF(J56="","",MAX(0,J56-1.96*O56/100))</f>
        <v>0.74418836793366</v>
      </c>
      <c r="Q56" s="47" t="n">
        <f aca="false">IF(J56="","",MIN(1,J56+1.96*O56/100))</f>
        <v>0.873646026970799</v>
      </c>
      <c r="R56" s="32" t="str">
        <f aca="false">IF(L56="","",IF(ABS(L56)&lt;=O56,"Yes","No"))</f>
        <v>Yes</v>
      </c>
      <c r="S56" s="32" t="str">
        <f aca="false">IF(L56="","",IF(ABS(L56)&lt;=1.96*O56,"Yes","No"))</f>
        <v>Yes</v>
      </c>
      <c r="T56" s="66" t="n">
        <f aca="false">IF(D56="","",ROUND(SQRT(((D56+G56)*O56/100)^2+(J56*(D56+G56)*0.08223)^2),0))</f>
        <v>23</v>
      </c>
      <c r="U56" s="32"/>
    </row>
    <row r="57" customFormat="false" ht="15" hidden="false" customHeight="false" outlineLevel="0" collapsed="false">
      <c r="A57" s="32" t="s">
        <v>256</v>
      </c>
      <c r="B57" s="32" t="s">
        <v>258</v>
      </c>
      <c r="C57" s="32" t="s">
        <v>262</v>
      </c>
      <c r="D57" s="66" t="n">
        <v>224</v>
      </c>
      <c r="E57" s="66" t="n">
        <v>182</v>
      </c>
      <c r="F57" s="75" t="n">
        <f aca="false">IF(E57="","",D57-E57)</f>
        <v>42</v>
      </c>
      <c r="G57" s="66" t="n">
        <v>73</v>
      </c>
      <c r="H57" s="66" t="n">
        <v>56</v>
      </c>
      <c r="I57" s="75" t="n">
        <f aca="false">IF(H57="","",G57-H57)</f>
        <v>17</v>
      </c>
      <c r="J57" s="47" t="n">
        <f aca="false">IF(OR(D57="",D57+G57=0),"",D57/(D57+G57))</f>
        <v>0.754208754208754</v>
      </c>
      <c r="K57" s="47" t="n">
        <f aca="false">IF(E57="","",E57/(E57+H57))</f>
        <v>0.764705882352941</v>
      </c>
      <c r="L57" s="76" t="n">
        <f aca="false">IF(OR(K57="",J57=""),"",(J57-K57)*100)</f>
        <v>-1.04971281441869</v>
      </c>
      <c r="M57" s="36" t="n">
        <v>3.02529396852735</v>
      </c>
      <c r="N57" s="36" t="n">
        <v>1.32440371623047</v>
      </c>
      <c r="O57" s="36" t="n">
        <f aca="false">SQRT(M57^2+N57^2)</f>
        <v>3.30249130196782</v>
      </c>
      <c r="P57" s="47" t="n">
        <f aca="false">IF(J57="","",MAX(0,J57-1.96*O57/100))</f>
        <v>0.689479924690185</v>
      </c>
      <c r="Q57" s="47" t="n">
        <f aca="false">IF(J57="","",MIN(1,J57+1.96*O57/100))</f>
        <v>0.818937583727323</v>
      </c>
      <c r="R57" s="32" t="str">
        <f aca="false">IF(L57="","",IF(ABS(L57)&lt;=O57,"Yes","No"))</f>
        <v>Yes</v>
      </c>
      <c r="S57" s="32" t="str">
        <f aca="false">IF(L57="","",IF(ABS(L57)&lt;=1.96*O57,"Yes","No"))</f>
        <v>Yes</v>
      </c>
      <c r="T57" s="66" t="n">
        <f aca="false">IF(D57="","",ROUND(SQRT(((D57+G57)*O57/100)^2+(J57*(D57+G57)*0.08223)^2),0))</f>
        <v>21</v>
      </c>
      <c r="U57" s="32"/>
    </row>
    <row r="58" customFormat="false" ht="15" hidden="false" customHeight="false" outlineLevel="0" collapsed="false">
      <c r="A58" s="32" t="s">
        <v>256</v>
      </c>
      <c r="B58" s="32" t="s">
        <v>258</v>
      </c>
      <c r="C58" s="32" t="s">
        <v>263</v>
      </c>
      <c r="D58" s="66" t="n">
        <v>262</v>
      </c>
      <c r="E58" s="66" t="n">
        <v>182</v>
      </c>
      <c r="F58" s="75" t="n">
        <f aca="false">IF(E58="","",D58-E58)</f>
        <v>80</v>
      </c>
      <c r="G58" s="66" t="n">
        <v>59</v>
      </c>
      <c r="H58" s="66" t="n">
        <v>50</v>
      </c>
      <c r="I58" s="75" t="n">
        <f aca="false">IF(H58="","",G58-H58)</f>
        <v>9</v>
      </c>
      <c r="J58" s="47" t="n">
        <f aca="false">IF(OR(D58="",D58+G58=0),"",D58/(D58+G58))</f>
        <v>0.816199376947041</v>
      </c>
      <c r="K58" s="47" t="n">
        <f aca="false">IF(E58="","",E58/(E58+H58))</f>
        <v>0.78448275862069</v>
      </c>
      <c r="L58" s="76" t="n">
        <f aca="false">IF(OR(K58="",J58=""),"",(J58-K58)*100)</f>
        <v>3.17166183263509</v>
      </c>
      <c r="M58" s="36" t="n">
        <v>3.02529396852735</v>
      </c>
      <c r="N58" s="36" t="n">
        <v>1.32440371623047</v>
      </c>
      <c r="O58" s="36" t="n">
        <f aca="false">SQRT(M58^2+N58^2)</f>
        <v>3.30249130196782</v>
      </c>
      <c r="P58" s="47" t="n">
        <f aca="false">IF(J58="","",MAX(0,J58-1.96*O58/100))</f>
        <v>0.751470547428471</v>
      </c>
      <c r="Q58" s="47" t="n">
        <f aca="false">IF(J58="","",MIN(1,J58+1.96*O58/100))</f>
        <v>0.88092820646561</v>
      </c>
      <c r="R58" s="32" t="str">
        <f aca="false">IF(L58="","",IF(ABS(L58)&lt;=O58,"Yes","No"))</f>
        <v>Yes</v>
      </c>
      <c r="S58" s="32" t="str">
        <f aca="false">IF(L58="","",IF(ABS(L58)&lt;=1.96*O58,"Yes","No"))</f>
        <v>Yes</v>
      </c>
      <c r="T58" s="66" t="n">
        <f aca="false">IF(D58="","",ROUND(SQRT(((D58+G58)*O58/100)^2+(J58*(D58+G58)*0.08223)^2),0))</f>
        <v>24</v>
      </c>
      <c r="U58" s="32"/>
    </row>
    <row r="59" customFormat="false" ht="15" hidden="false" customHeight="false" outlineLevel="0" collapsed="false">
      <c r="A59" s="32" t="s">
        <v>256</v>
      </c>
      <c r="B59" s="32" t="s">
        <v>258</v>
      </c>
      <c r="C59" s="32" t="s">
        <v>264</v>
      </c>
      <c r="D59" s="66" t="n">
        <v>327</v>
      </c>
      <c r="E59" s="66" t="n">
        <v>258</v>
      </c>
      <c r="F59" s="75" t="n">
        <f aca="false">IF(E59="","",D59-E59)</f>
        <v>69</v>
      </c>
      <c r="G59" s="66" t="n">
        <v>103</v>
      </c>
      <c r="H59" s="66" t="n">
        <v>100</v>
      </c>
      <c r="I59" s="75" t="n">
        <f aca="false">IF(H59="","",G59-H59)</f>
        <v>3</v>
      </c>
      <c r="J59" s="47" t="n">
        <f aca="false">IF(OR(D59="",D59+G59=0),"",D59/(D59+G59))</f>
        <v>0.76046511627907</v>
      </c>
      <c r="K59" s="47" t="n">
        <f aca="false">IF(E59="","",E59/(E59+H59))</f>
        <v>0.720670391061453</v>
      </c>
      <c r="L59" s="76" t="n">
        <f aca="false">IF(OR(K59="",J59=""),"",(J59-K59)*100)</f>
        <v>3.97947252176173</v>
      </c>
      <c r="M59" s="36" t="n">
        <v>3.02529396852735</v>
      </c>
      <c r="N59" s="36" t="n">
        <v>1.32440371623047</v>
      </c>
      <c r="O59" s="36" t="n">
        <f aca="false">SQRT(M59^2+N59^2)</f>
        <v>3.30249130196782</v>
      </c>
      <c r="P59" s="47" t="n">
        <f aca="false">IF(J59="","",MAX(0,J59-1.96*O59/100))</f>
        <v>0.695736286760501</v>
      </c>
      <c r="Q59" s="47" t="n">
        <f aca="false">IF(J59="","",MIN(1,J59+1.96*O59/100))</f>
        <v>0.825193945797639</v>
      </c>
      <c r="R59" s="32" t="str">
        <f aca="false">IF(L59="","",IF(ABS(L59)&lt;=O59,"Yes","No"))</f>
        <v>No</v>
      </c>
      <c r="S59" s="32" t="str">
        <f aca="false">IF(L59="","",IF(ABS(L59)&lt;=1.96*O59,"Yes","No"))</f>
        <v>Yes</v>
      </c>
      <c r="T59" s="66" t="n">
        <f aca="false">IF(D59="","",ROUND(SQRT(((D59+G59)*O59/100)^2+(J59*(D59+G59)*0.08223)^2),0))</f>
        <v>30</v>
      </c>
      <c r="U59" s="32"/>
    </row>
    <row r="60" customFormat="false" ht="15" hidden="false" customHeight="false" outlineLevel="0" collapsed="false">
      <c r="A60" s="32" t="s">
        <v>256</v>
      </c>
      <c r="B60" s="32" t="s">
        <v>258</v>
      </c>
      <c r="C60" s="32" t="s">
        <v>265</v>
      </c>
      <c r="D60" s="66" t="n">
        <v>808</v>
      </c>
      <c r="E60" s="66" t="n">
        <v>611</v>
      </c>
      <c r="F60" s="75" t="n">
        <f aca="false">IF(E60="","",D60-E60)</f>
        <v>197</v>
      </c>
      <c r="G60" s="66" t="n">
        <v>194</v>
      </c>
      <c r="H60" s="66" t="n">
        <v>154</v>
      </c>
      <c r="I60" s="75" t="n">
        <f aca="false">IF(H60="","",G60-H60)</f>
        <v>40</v>
      </c>
      <c r="J60" s="47" t="n">
        <f aca="false">IF(OR(D60="",D60+G60=0),"",D60/(D60+G60))</f>
        <v>0.806387225548902</v>
      </c>
      <c r="K60" s="47" t="n">
        <f aca="false">IF(E60="","",E60/(E60+H60))</f>
        <v>0.798692810457516</v>
      </c>
      <c r="L60" s="76" t="n">
        <f aca="false">IF(OR(K60="",J60=""),"",(J60-K60)*100)</f>
        <v>0.76944150913858</v>
      </c>
      <c r="M60" s="36" t="n">
        <v>1.70415253457858</v>
      </c>
      <c r="N60" s="36" t="n">
        <v>1.32440371623047</v>
      </c>
      <c r="O60" s="36" t="n">
        <f aca="false">SQRT(M60^2+N60^2)</f>
        <v>2.15828197061359</v>
      </c>
      <c r="P60" s="47" t="n">
        <f aca="false">IF(J60="","",MAX(0,J60-1.96*O60/100))</f>
        <v>0.764084898924876</v>
      </c>
      <c r="Q60" s="47" t="n">
        <f aca="false">IF(J60="","",MIN(1,J60+1.96*O60/100))</f>
        <v>0.848689552172929</v>
      </c>
      <c r="R60" s="32" t="str">
        <f aca="false">IF(L60="","",IF(ABS(L60)&lt;=O60,"Yes","No"))</f>
        <v>Yes</v>
      </c>
      <c r="S60" s="32" t="str">
        <f aca="false">IF(L60="","",IF(ABS(L60)&lt;=1.96*O60,"Yes","No"))</f>
        <v>Yes</v>
      </c>
      <c r="T60" s="66" t="n">
        <f aca="false">IF(D60="","",ROUND(SQRT(((D60+G60)*O60/100)^2+(J60*(D60+G60)*0.05273)^2),0))</f>
        <v>48</v>
      </c>
      <c r="U60" s="32"/>
    </row>
    <row r="61" customFormat="false" ht="15" hidden="false" customHeight="false" outlineLevel="0" collapsed="false">
      <c r="A61" s="32" t="s">
        <v>256</v>
      </c>
      <c r="B61" s="32" t="s">
        <v>258</v>
      </c>
      <c r="C61" s="32" t="s">
        <v>266</v>
      </c>
      <c r="D61" s="66" t="n">
        <v>282</v>
      </c>
      <c r="E61" s="66" t="n">
        <v>280</v>
      </c>
      <c r="F61" s="75" t="n">
        <f aca="false">IF(E61="","",D61-E61)</f>
        <v>2</v>
      </c>
      <c r="G61" s="66" t="n">
        <v>144</v>
      </c>
      <c r="H61" s="66" t="n">
        <v>119</v>
      </c>
      <c r="I61" s="75" t="n">
        <f aca="false">IF(H61="","",G61-H61)</f>
        <v>25</v>
      </c>
      <c r="J61" s="47" t="n">
        <f aca="false">IF(OR(D61="",D61+G61=0),"",D61/(D61+G61))</f>
        <v>0.661971830985916</v>
      </c>
      <c r="K61" s="47" t="n">
        <f aca="false">IF(E61="","",E61/(E61+H61))</f>
        <v>0.701754385964912</v>
      </c>
      <c r="L61" s="76" t="n">
        <f aca="false">IF(OR(K61="",J61=""),"",(J61-K61)*100)</f>
        <v>-3.97825549789967</v>
      </c>
      <c r="M61" s="36" t="n">
        <v>3.02529396852735</v>
      </c>
      <c r="N61" s="36" t="n">
        <v>1.32440371623047</v>
      </c>
      <c r="O61" s="36" t="n">
        <f aca="false">SQRT(M61^2+N61^2)</f>
        <v>3.30249130196782</v>
      </c>
      <c r="P61" s="47" t="n">
        <f aca="false">IF(J61="","",MAX(0,J61-1.96*O61/100))</f>
        <v>0.597243001467346</v>
      </c>
      <c r="Q61" s="47" t="n">
        <f aca="false">IF(J61="","",MIN(1,J61+1.96*O61/100))</f>
        <v>0.726700660504485</v>
      </c>
      <c r="R61" s="32" t="str">
        <f aca="false">IF(L61="","",IF(ABS(L61)&lt;=O61,"Yes","No"))</f>
        <v>No</v>
      </c>
      <c r="S61" s="32" t="str">
        <f aca="false">IF(L61="","",IF(ABS(L61)&lt;=1.96*O61,"Yes","No"))</f>
        <v>Yes</v>
      </c>
      <c r="T61" s="66" t="n">
        <f aca="false">IF(D61="","",ROUND(SQRT(((D61+G61)*O61/100)^2+(J61*(D61+G61)*0.08223)^2),0))</f>
        <v>27</v>
      </c>
      <c r="U61" s="32"/>
    </row>
    <row r="62" customFormat="false" ht="15" hidden="false" customHeight="false" outlineLevel="0" collapsed="false">
      <c r="A62" s="32" t="s">
        <v>256</v>
      </c>
      <c r="B62" s="32" t="s">
        <v>258</v>
      </c>
      <c r="C62" s="32" t="s">
        <v>267</v>
      </c>
      <c r="D62" s="66" t="n">
        <v>490</v>
      </c>
      <c r="E62" s="66" t="n">
        <v>425</v>
      </c>
      <c r="F62" s="75" t="n">
        <f aca="false">IF(E62="","",D62-E62)</f>
        <v>65</v>
      </c>
      <c r="G62" s="66" t="n">
        <v>258</v>
      </c>
      <c r="H62" s="66" t="n">
        <v>264</v>
      </c>
      <c r="I62" s="75" t="n">
        <f aca="false">IF(H62="","",G62-H62)</f>
        <v>-6</v>
      </c>
      <c r="J62" s="47" t="n">
        <f aca="false">IF(OR(D62="",D62+G62=0),"",D62/(D62+G62))</f>
        <v>0.655080213903743</v>
      </c>
      <c r="K62" s="47" t="n">
        <f aca="false">IF(E62="","",E62/(E62+H62))</f>
        <v>0.616835994194485</v>
      </c>
      <c r="L62" s="76" t="n">
        <f aca="false">IF(OR(K62="",J62=""),"",(J62-K62)*100)</f>
        <v>3.82442197092585</v>
      </c>
      <c r="M62" s="36" t="n">
        <v>1.93551644330213</v>
      </c>
      <c r="N62" s="36" t="n">
        <v>1.32440371623047</v>
      </c>
      <c r="O62" s="36" t="n">
        <f aca="false">SQRT(M62^2+N62^2)</f>
        <v>2.34526525277164</v>
      </c>
      <c r="P62" s="47" t="n">
        <f aca="false">IF(J62="","",MAX(0,J62-1.96*O62/100))</f>
        <v>0.609113014949419</v>
      </c>
      <c r="Q62" s="47" t="n">
        <f aca="false">IF(J62="","",MIN(1,J62+1.96*O62/100))</f>
        <v>0.701047412858067</v>
      </c>
      <c r="R62" s="32" t="str">
        <f aca="false">IF(L62="","",IF(ABS(L62)&lt;=O62,"Yes","No"))</f>
        <v>No</v>
      </c>
      <c r="S62" s="32" t="str">
        <f aca="false">IF(L62="","",IF(ABS(L62)&lt;=1.96*O62,"Yes","No"))</f>
        <v>Yes</v>
      </c>
      <c r="T62" s="66" t="n">
        <f aca="false">IF(D62="","",ROUND(SQRT(((D62+G62)*O62/100)^2+(J62*(D62+G62)*0.06778)^2),0))</f>
        <v>38</v>
      </c>
      <c r="U62" s="32"/>
    </row>
    <row r="63" customFormat="false" ht="15" hidden="false" customHeight="false" outlineLevel="0" collapsed="false">
      <c r="A63" s="32" t="s">
        <v>256</v>
      </c>
      <c r="B63" s="32" t="s">
        <v>258</v>
      </c>
      <c r="C63" s="32" t="s">
        <v>268</v>
      </c>
      <c r="D63" s="66" t="n">
        <v>363</v>
      </c>
      <c r="E63" s="66" t="n">
        <v>339</v>
      </c>
      <c r="F63" s="75" t="n">
        <f aca="false">IF(E63="","",D63-E63)</f>
        <v>24</v>
      </c>
      <c r="G63" s="66" t="n">
        <v>203</v>
      </c>
      <c r="H63" s="66" t="n">
        <v>205</v>
      </c>
      <c r="I63" s="75" t="n">
        <f aca="false">IF(H63="","",G63-H63)</f>
        <v>-2</v>
      </c>
      <c r="J63" s="47" t="n">
        <f aca="false">IF(OR(D63="",D63+G63=0),"",D63/(D63+G63))</f>
        <v>0.641342756183746</v>
      </c>
      <c r="K63" s="47" t="n">
        <f aca="false">IF(E63="","",E63/(E63+H63))</f>
        <v>0.623161764705882</v>
      </c>
      <c r="L63" s="76" t="n">
        <f aca="false">IF(OR(K63="",J63=""),"",(J63-K63)*100)</f>
        <v>1.81809914778632</v>
      </c>
      <c r="M63" s="36" t="n">
        <v>1.93551644330213</v>
      </c>
      <c r="N63" s="36" t="n">
        <v>1.32440371623047</v>
      </c>
      <c r="O63" s="36" t="n">
        <f aca="false">SQRT(M63^2+N63^2)</f>
        <v>2.34526525277164</v>
      </c>
      <c r="P63" s="47" t="n">
        <f aca="false">IF(J63="","",MAX(0,J63-1.96*O63/100))</f>
        <v>0.595375557229422</v>
      </c>
      <c r="Q63" s="47" t="n">
        <f aca="false">IF(J63="","",MIN(1,J63+1.96*O63/100))</f>
        <v>0.68730995513807</v>
      </c>
      <c r="R63" s="32" t="str">
        <f aca="false">IF(L63="","",IF(ABS(L63)&lt;=O63,"Yes","No"))</f>
        <v>Yes</v>
      </c>
      <c r="S63" s="32" t="str">
        <f aca="false">IF(L63="","",IF(ABS(L63)&lt;=1.96*O63,"Yes","No"))</f>
        <v>Yes</v>
      </c>
      <c r="T63" s="66" t="n">
        <f aca="false">IF(D63="","",ROUND(SQRT(((D63+G63)*O63/100)^2+(J63*(D63+G63)*0.06778)^2),0))</f>
        <v>28</v>
      </c>
      <c r="U63" s="32"/>
    </row>
    <row r="64" customFormat="false" ht="15" hidden="false" customHeight="false" outlineLevel="0" collapsed="false">
      <c r="A64" s="32" t="s">
        <v>256</v>
      </c>
      <c r="B64" s="32" t="s">
        <v>258</v>
      </c>
      <c r="C64" s="32" t="s">
        <v>269</v>
      </c>
      <c r="D64" s="66" t="n">
        <v>337</v>
      </c>
      <c r="E64" s="66" t="n">
        <v>287</v>
      </c>
      <c r="F64" s="75" t="n">
        <f aca="false">IF(E64="","",D64-E64)</f>
        <v>50</v>
      </c>
      <c r="G64" s="66" t="n">
        <v>123</v>
      </c>
      <c r="H64" s="66" t="n">
        <v>97</v>
      </c>
      <c r="I64" s="75" t="n">
        <f aca="false">IF(H64="","",G64-H64)</f>
        <v>26</v>
      </c>
      <c r="J64" s="47" t="n">
        <f aca="false">IF(OR(D64="",D64+G64=0),"",D64/(D64+G64))</f>
        <v>0.732608695652174</v>
      </c>
      <c r="K64" s="47" t="n">
        <f aca="false">IF(E64="","",E64/(E64+H64))</f>
        <v>0.747395833333333</v>
      </c>
      <c r="L64" s="76" t="n">
        <f aca="false">IF(OR(K64="",J64=""),"",(J64-K64)*100)</f>
        <v>-1.47871376811595</v>
      </c>
      <c r="M64" s="36" t="n">
        <v>3.02529396852735</v>
      </c>
      <c r="N64" s="36" t="n">
        <v>1.32440371623047</v>
      </c>
      <c r="O64" s="36" t="n">
        <f aca="false">SQRT(M64^2+N64^2)</f>
        <v>3.30249130196782</v>
      </c>
      <c r="P64" s="47" t="n">
        <f aca="false">IF(J64="","",MAX(0,J64-1.96*O64/100))</f>
        <v>0.667879866133605</v>
      </c>
      <c r="Q64" s="47" t="n">
        <f aca="false">IF(J64="","",MIN(1,J64+1.96*O64/100))</f>
        <v>0.797337525170743</v>
      </c>
      <c r="R64" s="32" t="str">
        <f aca="false">IF(L64="","",IF(ABS(L64)&lt;=O64,"Yes","No"))</f>
        <v>Yes</v>
      </c>
      <c r="S64" s="32" t="str">
        <f aca="false">IF(L64="","",IF(ABS(L64)&lt;=1.96*O64,"Yes","No"))</f>
        <v>Yes</v>
      </c>
      <c r="T64" s="66" t="n">
        <f aca="false">IF(D64="","",ROUND(SQRT(((D64+G64)*O64/100)^2+(J64*(D64+G64)*0.08223)^2),0))</f>
        <v>32</v>
      </c>
      <c r="U64" s="32"/>
    </row>
    <row r="65" customFormat="false" ht="15" hidden="false" customHeight="false" outlineLevel="0" collapsed="false">
      <c r="A65" s="32" t="s">
        <v>256</v>
      </c>
      <c r="B65" s="32" t="s">
        <v>258</v>
      </c>
      <c r="C65" s="32" t="s">
        <v>270</v>
      </c>
      <c r="D65" s="66" t="n">
        <v>407</v>
      </c>
      <c r="E65" s="66" t="n">
        <v>327</v>
      </c>
      <c r="F65" s="75" t="n">
        <f aca="false">IF(E65="","",D65-E65)</f>
        <v>80</v>
      </c>
      <c r="G65" s="66" t="n">
        <v>161</v>
      </c>
      <c r="H65" s="66" t="n">
        <v>159</v>
      </c>
      <c r="I65" s="75" t="n">
        <f aca="false">IF(H65="","",G65-H65)</f>
        <v>2</v>
      </c>
      <c r="J65" s="47" t="n">
        <f aca="false">IF(OR(D65="",D65+G65=0),"",D65/(D65+G65))</f>
        <v>0.716549295774648</v>
      </c>
      <c r="K65" s="47" t="n">
        <f aca="false">IF(E65="","",E65/(E65+H65))</f>
        <v>0.67283950617284</v>
      </c>
      <c r="L65" s="76" t="n">
        <f aca="false">IF(OR(K65="",J65=""),"",(J65-K65)*100)</f>
        <v>4.37097896018084</v>
      </c>
      <c r="M65" s="36" t="n">
        <v>1.93551644330213</v>
      </c>
      <c r="N65" s="36" t="n">
        <v>1.32440371623047</v>
      </c>
      <c r="O65" s="36" t="n">
        <f aca="false">SQRT(M65^2+N65^2)</f>
        <v>2.34526525277164</v>
      </c>
      <c r="P65" s="47" t="n">
        <f aca="false">IF(J65="","",MAX(0,J65-1.96*O65/100))</f>
        <v>0.670582096820324</v>
      </c>
      <c r="Q65" s="47" t="n">
        <f aca="false">IF(J65="","",MIN(1,J65+1.96*O65/100))</f>
        <v>0.762516494728972</v>
      </c>
      <c r="R65" s="32" t="str">
        <f aca="false">IF(L65="","",IF(ABS(L65)&lt;=O65,"Yes","No"))</f>
        <v>No</v>
      </c>
      <c r="S65" s="32" t="str">
        <f aca="false">IF(L65="","",IF(ABS(L65)&lt;=1.96*O65,"Yes","No"))</f>
        <v>Yes</v>
      </c>
      <c r="T65" s="66" t="n">
        <f aca="false">IF(D65="","",ROUND(SQRT(((D65+G65)*O65/100)^2+(J65*(D65+G65)*0.06778)^2),0))</f>
        <v>31</v>
      </c>
      <c r="U65" s="32"/>
    </row>
    <row r="66" customFormat="false" ht="15" hidden="false" customHeight="false" outlineLevel="0" collapsed="false">
      <c r="A66" s="32" t="s">
        <v>256</v>
      </c>
      <c r="B66" s="32" t="s">
        <v>258</v>
      </c>
      <c r="C66" s="32" t="s">
        <v>271</v>
      </c>
      <c r="D66" s="66" t="n">
        <v>345</v>
      </c>
      <c r="E66" s="66" t="n">
        <v>309</v>
      </c>
      <c r="F66" s="75" t="n">
        <f aca="false">IF(E66="","",D66-E66)</f>
        <v>36</v>
      </c>
      <c r="G66" s="66" t="n">
        <v>183</v>
      </c>
      <c r="H66" s="66" t="n">
        <v>187</v>
      </c>
      <c r="I66" s="75" t="n">
        <f aca="false">IF(H66="","",G66-H66)</f>
        <v>-4</v>
      </c>
      <c r="J66" s="47" t="n">
        <f aca="false">IF(OR(D66="",D66+G66=0),"",D66/(D66+G66))</f>
        <v>0.653409090909091</v>
      </c>
      <c r="K66" s="47" t="n">
        <f aca="false">IF(E66="","",E66/(E66+H66))</f>
        <v>0.622983870967742</v>
      </c>
      <c r="L66" s="76" t="n">
        <f aca="false">IF(OR(K66="",J66=""),"",(J66-K66)*100)</f>
        <v>3.04252199413491</v>
      </c>
      <c r="M66" s="36" t="n">
        <v>1.93551644330213</v>
      </c>
      <c r="N66" s="36" t="n">
        <v>1.32440371623047</v>
      </c>
      <c r="O66" s="36" t="n">
        <f aca="false">SQRT(M66^2+N66^2)</f>
        <v>2.34526525277164</v>
      </c>
      <c r="P66" s="47" t="n">
        <f aca="false">IF(J66="","",MAX(0,J66-1.96*O66/100))</f>
        <v>0.607441891954767</v>
      </c>
      <c r="Q66" s="47" t="n">
        <f aca="false">IF(J66="","",MIN(1,J66+1.96*O66/100))</f>
        <v>0.699376289863415</v>
      </c>
      <c r="R66" s="32" t="str">
        <f aca="false">IF(L66="","",IF(ABS(L66)&lt;=O66,"Yes","No"))</f>
        <v>No</v>
      </c>
      <c r="S66" s="32" t="str">
        <f aca="false">IF(L66="","",IF(ABS(L66)&lt;=1.96*O66,"Yes","No"))</f>
        <v>Yes</v>
      </c>
      <c r="T66" s="66" t="n">
        <f aca="false">IF(D66="","",ROUND(SQRT(((D66+G66)*O66/100)^2+(J66*(D66+G66)*0.06778)^2),0))</f>
        <v>26</v>
      </c>
      <c r="U66" s="32"/>
    </row>
    <row r="67" customFormat="false" ht="15" hidden="false" customHeight="false" outlineLevel="0" collapsed="false">
      <c r="A67" s="32" t="s">
        <v>256</v>
      </c>
      <c r="B67" s="32" t="s">
        <v>258</v>
      </c>
      <c r="C67" s="32" t="s">
        <v>272</v>
      </c>
      <c r="D67" s="66" t="n">
        <v>306</v>
      </c>
      <c r="E67" s="66" t="n">
        <v>334</v>
      </c>
      <c r="F67" s="75" t="n">
        <f aca="false">IF(E67="","",D67-E67)</f>
        <v>-28</v>
      </c>
      <c r="G67" s="66" t="n">
        <v>217</v>
      </c>
      <c r="H67" s="66" t="n">
        <v>232</v>
      </c>
      <c r="I67" s="75" t="n">
        <f aca="false">IF(H67="","",G67-H67)</f>
        <v>-15</v>
      </c>
      <c r="J67" s="47" t="n">
        <f aca="false">IF(OR(D67="",D67+G67=0),"",D67/(D67+G67))</f>
        <v>0.58508604206501</v>
      </c>
      <c r="K67" s="47" t="n">
        <f aca="false">IF(E67="","",E67/(E67+H67))</f>
        <v>0.590106007067138</v>
      </c>
      <c r="L67" s="76" t="n">
        <f aca="false">IF(OR(K67="",J67=""),"",(J67-K67)*100)</f>
        <v>-0.50199650021282</v>
      </c>
      <c r="M67" s="36" t="n">
        <v>1.93551644330213</v>
      </c>
      <c r="N67" s="36" t="n">
        <v>1.32440371623047</v>
      </c>
      <c r="O67" s="36" t="n">
        <f aca="false">SQRT(M67^2+N67^2)</f>
        <v>2.34526525277164</v>
      </c>
      <c r="P67" s="47" t="n">
        <f aca="false">IF(J67="","",MAX(0,J67-1.96*O67/100))</f>
        <v>0.539118843110686</v>
      </c>
      <c r="Q67" s="47" t="n">
        <f aca="false">IF(J67="","",MIN(1,J67+1.96*O67/100))</f>
        <v>0.631053241019334</v>
      </c>
      <c r="R67" s="32" t="str">
        <f aca="false">IF(L67="","",IF(ABS(L67)&lt;=O67,"Yes","No"))</f>
        <v>Yes</v>
      </c>
      <c r="S67" s="32" t="str">
        <f aca="false">IF(L67="","",IF(ABS(L67)&lt;=1.96*O67,"Yes","No"))</f>
        <v>Yes</v>
      </c>
      <c r="T67" s="66" t="n">
        <f aca="false">IF(D67="","",ROUND(SQRT(((D67+G67)*O67/100)^2+(J67*(D67+G67)*0.06778)^2),0))</f>
        <v>24</v>
      </c>
      <c r="U67" s="32"/>
    </row>
    <row r="68" customFormat="false" ht="15" hidden="false" customHeight="false" outlineLevel="0" collapsed="false">
      <c r="A68" s="32" t="s">
        <v>256</v>
      </c>
      <c r="B68" s="32" t="s">
        <v>258</v>
      </c>
      <c r="C68" s="32" t="s">
        <v>273</v>
      </c>
      <c r="D68" s="66" t="n">
        <v>319</v>
      </c>
      <c r="E68" s="66" t="n">
        <v>256</v>
      </c>
      <c r="F68" s="75" t="n">
        <f aca="false">IF(E68="","",D68-E68)</f>
        <v>63</v>
      </c>
      <c r="G68" s="66" t="n">
        <v>149</v>
      </c>
      <c r="H68" s="66" t="n">
        <v>154</v>
      </c>
      <c r="I68" s="75" t="n">
        <f aca="false">IF(H68="","",G68-H68)</f>
        <v>-5</v>
      </c>
      <c r="J68" s="47" t="n">
        <f aca="false">IF(OR(D68="",D68+G68=0),"",D68/(D68+G68))</f>
        <v>0.681623931623932</v>
      </c>
      <c r="K68" s="47" t="n">
        <f aca="false">IF(E68="","",E68/(E68+H68))</f>
        <v>0.624390243902439</v>
      </c>
      <c r="L68" s="76" t="n">
        <f aca="false">IF(OR(K68="",J68=""),"",(J68-K68)*100)</f>
        <v>5.72336877214926</v>
      </c>
      <c r="M68" s="36" t="n">
        <v>3.02529396852735</v>
      </c>
      <c r="N68" s="36" t="n">
        <v>1.32440371623047</v>
      </c>
      <c r="O68" s="36" t="n">
        <f aca="false">SQRT(M68^2+N68^2)</f>
        <v>3.30249130196782</v>
      </c>
      <c r="P68" s="47" t="n">
        <f aca="false">IF(J68="","",MAX(0,J68-1.96*O68/100))</f>
        <v>0.616895102105363</v>
      </c>
      <c r="Q68" s="47" t="n">
        <f aca="false">IF(J68="","",MIN(1,J68+1.96*O68/100))</f>
        <v>0.746352761142501</v>
      </c>
      <c r="R68" s="32" t="str">
        <f aca="false">IF(L68="","",IF(ABS(L68)&lt;=O68,"Yes","No"))</f>
        <v>No</v>
      </c>
      <c r="S68" s="32" t="str">
        <f aca="false">IF(L68="","",IF(ABS(L68)&lt;=1.96*O68,"Yes","No"))</f>
        <v>Yes</v>
      </c>
      <c r="T68" s="66" t="n">
        <f aca="false">IF(D68="","",ROUND(SQRT(((D68+G68)*O68/100)^2+(J68*(D68+G68)*0.08223)^2),0))</f>
        <v>30</v>
      </c>
      <c r="U68" s="32"/>
    </row>
    <row r="69" customFormat="false" ht="15" hidden="false" customHeight="false" outlineLevel="0" collapsed="false">
      <c r="A69" s="32" t="s">
        <v>256</v>
      </c>
      <c r="B69" s="32" t="s">
        <v>258</v>
      </c>
      <c r="C69" s="32" t="s">
        <v>274</v>
      </c>
      <c r="D69" s="66" t="n">
        <v>337</v>
      </c>
      <c r="E69" s="66" t="n">
        <v>274</v>
      </c>
      <c r="F69" s="75" t="n">
        <f aca="false">IF(E69="","",D69-E69)</f>
        <v>63</v>
      </c>
      <c r="G69" s="66" t="n">
        <v>87</v>
      </c>
      <c r="H69" s="66" t="n">
        <v>74</v>
      </c>
      <c r="I69" s="75" t="n">
        <f aca="false">IF(H69="","",G69-H69)</f>
        <v>13</v>
      </c>
      <c r="J69" s="47" t="n">
        <f aca="false">IF(OR(D69="",D69+G69=0),"",D69/(D69+G69))</f>
        <v>0.794811320754717</v>
      </c>
      <c r="K69" s="47" t="n">
        <f aca="false">IF(E69="","",E69/(E69+H69))</f>
        <v>0.78735632183908</v>
      </c>
      <c r="L69" s="76" t="n">
        <f aca="false">IF(OR(K69="",J69=""),"",(J69-K69)*100)</f>
        <v>0.74549989156365</v>
      </c>
      <c r="M69" s="36" t="n">
        <v>3.02529396852735</v>
      </c>
      <c r="N69" s="36" t="n">
        <v>1.32440371623047</v>
      </c>
      <c r="O69" s="36" t="n">
        <f aca="false">SQRT(M69^2+N69^2)</f>
        <v>3.30249130196782</v>
      </c>
      <c r="P69" s="47" t="n">
        <f aca="false">IF(J69="","",MAX(0,J69-1.96*O69/100))</f>
        <v>0.730082491236148</v>
      </c>
      <c r="Q69" s="47" t="n">
        <f aca="false">IF(J69="","",MIN(1,J69+1.96*O69/100))</f>
        <v>0.859540150273286</v>
      </c>
      <c r="R69" s="32" t="str">
        <f aca="false">IF(L69="","",IF(ABS(L69)&lt;=O69,"Yes","No"))</f>
        <v>Yes</v>
      </c>
      <c r="S69" s="32" t="str">
        <f aca="false">IF(L69="","",IF(ABS(L69)&lt;=1.96*O69,"Yes","No"))</f>
        <v>Yes</v>
      </c>
      <c r="T69" s="66" t="n">
        <f aca="false">IF(D69="","",ROUND(SQRT(((D69+G69)*O69/100)^2+(J69*(D69+G69)*0.08223)^2),0))</f>
        <v>31</v>
      </c>
      <c r="U69" s="32"/>
    </row>
    <row r="70" customFormat="false" ht="15" hidden="false" customHeight="false" outlineLevel="0" collapsed="false">
      <c r="A70" s="32" t="s">
        <v>256</v>
      </c>
      <c r="B70" s="32" t="s">
        <v>258</v>
      </c>
      <c r="C70" s="32" t="s">
        <v>275</v>
      </c>
      <c r="D70" s="66" t="n">
        <v>260</v>
      </c>
      <c r="E70" s="66" t="n">
        <v>211</v>
      </c>
      <c r="F70" s="75" t="n">
        <f aca="false">IF(E70="","",D70-E70)</f>
        <v>49</v>
      </c>
      <c r="G70" s="66" t="n">
        <v>110</v>
      </c>
      <c r="H70" s="66" t="n">
        <v>83</v>
      </c>
      <c r="I70" s="75" t="n">
        <f aca="false">IF(H70="","",G70-H70)</f>
        <v>27</v>
      </c>
      <c r="J70" s="47" t="n">
        <f aca="false">IF(OR(D70="",D70+G70=0),"",D70/(D70+G70))</f>
        <v>0.702702702702703</v>
      </c>
      <c r="K70" s="47" t="n">
        <f aca="false">IF(E70="","",E70/(E70+H70))</f>
        <v>0.717687074829932</v>
      </c>
      <c r="L70" s="76" t="n">
        <f aca="false">IF(OR(K70="",J70=""),"",(J70-K70)*100)</f>
        <v>-1.49843721272293</v>
      </c>
      <c r="M70" s="36" t="n">
        <v>3.02529396852735</v>
      </c>
      <c r="N70" s="36" t="n">
        <v>1.32440371623047</v>
      </c>
      <c r="O70" s="36" t="n">
        <f aca="false">SQRT(M70^2+N70^2)</f>
        <v>3.30249130196782</v>
      </c>
      <c r="P70" s="47" t="n">
        <f aca="false">IF(J70="","",MAX(0,J70-1.96*O70/100))</f>
        <v>0.637973873184134</v>
      </c>
      <c r="Q70" s="47" t="n">
        <f aca="false">IF(J70="","",MIN(1,J70+1.96*O70/100))</f>
        <v>0.767431532221272</v>
      </c>
      <c r="R70" s="32" t="str">
        <f aca="false">IF(L70="","",IF(ABS(L70)&lt;=O70,"Yes","No"))</f>
        <v>Yes</v>
      </c>
      <c r="S70" s="32" t="str">
        <f aca="false">IF(L70="","",IF(ABS(L70)&lt;=1.96*O70,"Yes","No"))</f>
        <v>Yes</v>
      </c>
      <c r="T70" s="66" t="n">
        <f aca="false">IF(D70="","",ROUND(SQRT(((D70+G70)*O70/100)^2+(J70*(D70+G70)*0.08223)^2),0))</f>
        <v>25</v>
      </c>
      <c r="U70" s="32"/>
    </row>
    <row r="71" customFormat="false" ht="15" hidden="false" customHeight="false" outlineLevel="0" collapsed="false">
      <c r="A71" s="32" t="s">
        <v>256</v>
      </c>
      <c r="B71" s="32" t="s">
        <v>258</v>
      </c>
      <c r="C71" s="32" t="s">
        <v>276</v>
      </c>
      <c r="D71" s="66" t="n">
        <v>322</v>
      </c>
      <c r="E71" s="66" t="n">
        <v>256</v>
      </c>
      <c r="F71" s="75" t="n">
        <f aca="false">IF(E71="","",D71-E71)</f>
        <v>66</v>
      </c>
      <c r="G71" s="66" t="n">
        <v>128</v>
      </c>
      <c r="H71" s="66" t="n">
        <v>123</v>
      </c>
      <c r="I71" s="75" t="n">
        <f aca="false">IF(H71="","",G71-H71)</f>
        <v>5</v>
      </c>
      <c r="J71" s="47" t="n">
        <f aca="false">IF(OR(D71="",D71+G71=0),"",D71/(D71+G71))</f>
        <v>0.715555555555556</v>
      </c>
      <c r="K71" s="47" t="n">
        <f aca="false">IF(E71="","",E71/(E71+H71))</f>
        <v>0.675461741424802</v>
      </c>
      <c r="L71" s="76" t="n">
        <f aca="false">IF(OR(K71="",J71=""),"",(J71-K71)*100)</f>
        <v>4.00938141307534</v>
      </c>
      <c r="M71" s="36" t="n">
        <v>3.02529396852735</v>
      </c>
      <c r="N71" s="36" t="n">
        <v>1.32440371623047</v>
      </c>
      <c r="O71" s="36" t="n">
        <f aca="false">SQRT(M71^2+N71^2)</f>
        <v>3.30249130196782</v>
      </c>
      <c r="P71" s="47" t="n">
        <f aca="false">IF(J71="","",MAX(0,J71-1.96*O71/100))</f>
        <v>0.650826726036986</v>
      </c>
      <c r="Q71" s="47" t="n">
        <f aca="false">IF(J71="","",MIN(1,J71+1.96*O71/100))</f>
        <v>0.780284385074125</v>
      </c>
      <c r="R71" s="32" t="str">
        <f aca="false">IF(L71="","",IF(ABS(L71)&lt;=O71,"Yes","No"))</f>
        <v>No</v>
      </c>
      <c r="S71" s="32" t="str">
        <f aca="false">IF(L71="","",IF(ABS(L71)&lt;=1.96*O71,"Yes","No"))</f>
        <v>Yes</v>
      </c>
      <c r="T71" s="66" t="n">
        <f aca="false">IF(D71="","",ROUND(SQRT(((D71+G71)*O71/100)^2+(J71*(D71+G71)*0.08223)^2),0))</f>
        <v>30</v>
      </c>
      <c r="U71" s="32"/>
    </row>
    <row r="72" customFormat="false" ht="15" hidden="false" customHeight="false" outlineLevel="0" collapsed="false">
      <c r="A72" s="32" t="s">
        <v>256</v>
      </c>
      <c r="B72" s="32" t="s">
        <v>258</v>
      </c>
      <c r="C72" s="32" t="s">
        <v>277</v>
      </c>
      <c r="D72" s="66" t="n">
        <v>234</v>
      </c>
      <c r="E72" s="66" t="n">
        <v>209</v>
      </c>
      <c r="F72" s="75" t="n">
        <f aca="false">IF(E72="","",D72-E72)</f>
        <v>25</v>
      </c>
      <c r="G72" s="66" t="n">
        <v>101</v>
      </c>
      <c r="H72" s="66" t="n">
        <v>82</v>
      </c>
      <c r="I72" s="75" t="n">
        <f aca="false">IF(H72="","",G72-H72)</f>
        <v>19</v>
      </c>
      <c r="J72" s="47" t="n">
        <f aca="false">IF(OR(D72="",D72+G72=0),"",D72/(D72+G72))</f>
        <v>0.698507462686567</v>
      </c>
      <c r="K72" s="47" t="n">
        <f aca="false">IF(E72="","",E72/(E72+H72))</f>
        <v>0.718213058419244</v>
      </c>
      <c r="L72" s="76" t="n">
        <f aca="false">IF(OR(K72="",J72=""),"",(J72-K72)*100)</f>
        <v>-1.97055957326768</v>
      </c>
      <c r="M72" s="36" t="n">
        <v>3.02529396852735</v>
      </c>
      <c r="N72" s="36" t="n">
        <v>1.32440371623047</v>
      </c>
      <c r="O72" s="36" t="n">
        <f aca="false">SQRT(M72^2+N72^2)</f>
        <v>3.30249130196782</v>
      </c>
      <c r="P72" s="47" t="n">
        <f aca="false">IF(J72="","",MAX(0,J72-1.96*O72/100))</f>
        <v>0.633778633167998</v>
      </c>
      <c r="Q72" s="47" t="n">
        <f aca="false">IF(J72="","",MIN(1,J72+1.96*O72/100))</f>
        <v>0.763236292205136</v>
      </c>
      <c r="R72" s="32" t="str">
        <f aca="false">IF(L72="","",IF(ABS(L72)&lt;=O72,"Yes","No"))</f>
        <v>Yes</v>
      </c>
      <c r="S72" s="32" t="str">
        <f aca="false">IF(L72="","",IF(ABS(L72)&lt;=1.96*O72,"Yes","No"))</f>
        <v>Yes</v>
      </c>
      <c r="T72" s="66" t="n">
        <f aca="false">IF(D72="","",ROUND(SQRT(((D72+G72)*O72/100)^2+(J72*(D72+G72)*0.08223)^2),0))</f>
        <v>22</v>
      </c>
      <c r="U72" s="32"/>
    </row>
    <row r="73" customFormat="false" ht="15" hidden="false" customHeight="false" outlineLevel="0" collapsed="false">
      <c r="A73" s="32" t="s">
        <v>256</v>
      </c>
      <c r="B73" s="32" t="s">
        <v>258</v>
      </c>
      <c r="C73" s="32" t="s">
        <v>278</v>
      </c>
      <c r="D73" s="66" t="n">
        <v>444</v>
      </c>
      <c r="E73" s="66" t="n">
        <v>368</v>
      </c>
      <c r="F73" s="75" t="n">
        <f aca="false">IF(E73="","",D73-E73)</f>
        <v>76</v>
      </c>
      <c r="G73" s="66" t="n">
        <v>190</v>
      </c>
      <c r="H73" s="66" t="n">
        <v>206</v>
      </c>
      <c r="I73" s="75" t="n">
        <f aca="false">IF(H73="","",G73-H73)</f>
        <v>-16</v>
      </c>
      <c r="J73" s="47" t="n">
        <f aca="false">IF(OR(D73="",D73+G73=0),"",D73/(D73+G73))</f>
        <v>0.700315457413249</v>
      </c>
      <c r="K73" s="47" t="n">
        <f aca="false">IF(E73="","",E73/(E73+H73))</f>
        <v>0.641114982578397</v>
      </c>
      <c r="L73" s="76" t="n">
        <f aca="false">IF(OR(K73="",J73=""),"",(J73-K73)*100)</f>
        <v>5.9200474834852</v>
      </c>
      <c r="M73" s="36" t="n">
        <v>1.93551644330213</v>
      </c>
      <c r="N73" s="36" t="n">
        <v>1.32440371623047</v>
      </c>
      <c r="O73" s="36" t="n">
        <f aca="false">SQRT(M73^2+N73^2)</f>
        <v>2.34526525277164</v>
      </c>
      <c r="P73" s="47" t="n">
        <f aca="false">IF(J73="","",MAX(0,J73-1.96*O73/100))</f>
        <v>0.654348258458925</v>
      </c>
      <c r="Q73" s="47" t="n">
        <f aca="false">IF(J73="","",MIN(1,J73+1.96*O73/100))</f>
        <v>0.746282656367573</v>
      </c>
      <c r="R73" s="32" t="str">
        <f aca="false">IF(L73="","",IF(ABS(L73)&lt;=O73,"Yes","No"))</f>
        <v>No</v>
      </c>
      <c r="S73" s="32" t="str">
        <f aca="false">IF(L73="","",IF(ABS(L73)&lt;=1.96*O73,"Yes","No"))</f>
        <v>No</v>
      </c>
      <c r="T73" s="66" t="n">
        <f aca="false">IF(D73="","",ROUND(SQRT(((D73+G73)*O73/100)^2+(J73*(D73+G73)*0.06778)^2),0))</f>
        <v>34</v>
      </c>
      <c r="U73" s="32"/>
    </row>
    <row r="74" customFormat="false" ht="15" hidden="false" customHeight="false" outlineLevel="0" collapsed="false">
      <c r="A74" s="32" t="s">
        <v>256</v>
      </c>
      <c r="B74" s="32" t="s">
        <v>258</v>
      </c>
      <c r="C74" s="32" t="s">
        <v>279</v>
      </c>
      <c r="D74" s="66" t="n">
        <v>483</v>
      </c>
      <c r="E74" s="66" t="n">
        <v>385</v>
      </c>
      <c r="F74" s="75" t="n">
        <f aca="false">IF(E74="","",D74-E74)</f>
        <v>98</v>
      </c>
      <c r="G74" s="66" t="n">
        <v>152</v>
      </c>
      <c r="H74" s="66" t="n">
        <v>168</v>
      </c>
      <c r="I74" s="75" t="n">
        <f aca="false">IF(H74="","",G74-H74)</f>
        <v>-16</v>
      </c>
      <c r="J74" s="47" t="n">
        <f aca="false">IF(OR(D74="",D74+G74=0),"",D74/(D74+G74))</f>
        <v>0.760629921259843</v>
      </c>
      <c r="K74" s="47" t="n">
        <f aca="false">IF(E74="","",E74/(E74+H74))</f>
        <v>0.69620253164557</v>
      </c>
      <c r="L74" s="76" t="n">
        <f aca="false">IF(OR(K74="",J74=""),"",(J74-K74)*100)</f>
        <v>6.44273896142729</v>
      </c>
      <c r="M74" s="36" t="n">
        <v>1.93551644330213</v>
      </c>
      <c r="N74" s="36" t="n">
        <v>1.32440371623047</v>
      </c>
      <c r="O74" s="36" t="n">
        <f aca="false">SQRT(M74^2+N74^2)</f>
        <v>2.34526525277164</v>
      </c>
      <c r="P74" s="47" t="n">
        <f aca="false">IF(J74="","",MAX(0,J74-1.96*O74/100))</f>
        <v>0.714662722305518</v>
      </c>
      <c r="Q74" s="47" t="n">
        <f aca="false">IF(J74="","",MIN(1,J74+1.96*O74/100))</f>
        <v>0.806597120214167</v>
      </c>
      <c r="R74" s="32" t="str">
        <f aca="false">IF(L74="","",IF(ABS(L74)&lt;=O74,"Yes","No"))</f>
        <v>No</v>
      </c>
      <c r="S74" s="32" t="str">
        <f aca="false">IF(L74="","",IF(ABS(L74)&lt;=1.96*O74,"Yes","No"))</f>
        <v>No</v>
      </c>
      <c r="T74" s="66" t="n">
        <f aca="false">IF(D74="","",ROUND(SQRT(((D74+G74)*O74/100)^2+(J74*(D74+G74)*0.06778)^2),0))</f>
        <v>36</v>
      </c>
      <c r="U74" s="32"/>
    </row>
    <row r="75" customFormat="false" ht="15" hidden="false" customHeight="false" outlineLevel="0" collapsed="false">
      <c r="A75" s="32" t="s">
        <v>256</v>
      </c>
      <c r="B75" s="32" t="s">
        <v>258</v>
      </c>
      <c r="C75" s="32" t="s">
        <v>280</v>
      </c>
      <c r="D75" s="66" t="n">
        <v>349</v>
      </c>
      <c r="E75" s="66" t="n">
        <v>308</v>
      </c>
      <c r="F75" s="75" t="n">
        <f aca="false">IF(E75="","",D75-E75)</f>
        <v>41</v>
      </c>
      <c r="G75" s="66" t="n">
        <v>184</v>
      </c>
      <c r="H75" s="66" t="n">
        <v>215</v>
      </c>
      <c r="I75" s="75" t="n">
        <f aca="false">IF(H75="","",G75-H75)</f>
        <v>-31</v>
      </c>
      <c r="J75" s="47" t="n">
        <f aca="false">IF(OR(D75="",D75+G75=0),"",D75/(D75+G75))</f>
        <v>0.654784240150094</v>
      </c>
      <c r="K75" s="47" t="n">
        <f aca="false">IF(E75="","",E75/(E75+H75))</f>
        <v>0.588910133843212</v>
      </c>
      <c r="L75" s="76" t="n">
        <f aca="false">IF(OR(K75="",J75=""),"",(J75-K75)*100)</f>
        <v>6.58741063068816</v>
      </c>
      <c r="M75" s="36" t="n">
        <v>1.93551644330213</v>
      </c>
      <c r="N75" s="36" t="n">
        <v>1.32440371623047</v>
      </c>
      <c r="O75" s="36" t="n">
        <f aca="false">SQRT(M75^2+N75^2)</f>
        <v>2.34526525277164</v>
      </c>
      <c r="P75" s="47" t="n">
        <f aca="false">IF(J75="","",MAX(0,J75-1.96*O75/100))</f>
        <v>0.60881704119577</v>
      </c>
      <c r="Q75" s="47" t="n">
        <f aca="false">IF(J75="","",MIN(1,J75+1.96*O75/100))</f>
        <v>0.700751439104418</v>
      </c>
      <c r="R75" s="32" t="str">
        <f aca="false">IF(L75="","",IF(ABS(L75)&lt;=O75,"Yes","No"))</f>
        <v>No</v>
      </c>
      <c r="S75" s="32" t="str">
        <f aca="false">IF(L75="","",IF(ABS(L75)&lt;=1.96*O75,"Yes","No"))</f>
        <v>No</v>
      </c>
      <c r="T75" s="66" t="n">
        <f aca="false">IF(D75="","",ROUND(SQRT(((D75+G75)*O75/100)^2+(J75*(D75+G75)*0.06778)^2),0))</f>
        <v>27</v>
      </c>
      <c r="U75" s="32"/>
    </row>
    <row r="76" customFormat="false" ht="15" hidden="false" customHeight="false" outlineLevel="0" collapsed="false">
      <c r="A76" s="32" t="s">
        <v>256</v>
      </c>
      <c r="B76" s="32" t="s">
        <v>258</v>
      </c>
      <c r="C76" s="32" t="s">
        <v>281</v>
      </c>
      <c r="D76" s="66" t="n">
        <v>406</v>
      </c>
      <c r="E76" s="66" t="n">
        <v>391</v>
      </c>
      <c r="F76" s="75" t="n">
        <f aca="false">IF(E76="","",D76-E76)</f>
        <v>15</v>
      </c>
      <c r="G76" s="66" t="n">
        <v>211</v>
      </c>
      <c r="H76" s="66" t="n">
        <v>209</v>
      </c>
      <c r="I76" s="75" t="n">
        <f aca="false">IF(H76="","",G76-H76)</f>
        <v>2</v>
      </c>
      <c r="J76" s="47" t="n">
        <f aca="false">IF(OR(D76="",D76+G76=0),"",D76/(D76+G76))</f>
        <v>0.658022690437601</v>
      </c>
      <c r="K76" s="47" t="n">
        <f aca="false">IF(E76="","",E76/(E76+H76))</f>
        <v>0.651666666666667</v>
      </c>
      <c r="L76" s="76" t="n">
        <f aca="false">IF(OR(K76="",J76=""),"",(J76-K76)*100)</f>
        <v>0.635602377093469</v>
      </c>
      <c r="M76" s="36" t="n">
        <v>1.93551644330213</v>
      </c>
      <c r="N76" s="36" t="n">
        <v>1.32440371623047</v>
      </c>
      <c r="O76" s="36" t="n">
        <f aca="false">SQRT(M76^2+N76^2)</f>
        <v>2.34526525277164</v>
      </c>
      <c r="P76" s="47" t="n">
        <f aca="false">IF(J76="","",MAX(0,J76-1.96*O76/100))</f>
        <v>0.612055491483277</v>
      </c>
      <c r="Q76" s="47" t="n">
        <f aca="false">IF(J76="","",MIN(1,J76+1.96*O76/100))</f>
        <v>0.703989889391925</v>
      </c>
      <c r="R76" s="32" t="str">
        <f aca="false">IF(L76="","",IF(ABS(L76)&lt;=O76,"Yes","No"))</f>
        <v>Yes</v>
      </c>
      <c r="S76" s="32" t="str">
        <f aca="false">IF(L76="","",IF(ABS(L76)&lt;=1.96*O76,"Yes","No"))</f>
        <v>Yes</v>
      </c>
      <c r="T76" s="66" t="n">
        <f aca="false">IF(D76="","",ROUND(SQRT(((D76+G76)*O76/100)^2+(J76*(D76+G76)*0.06778)^2),0))</f>
        <v>31</v>
      </c>
      <c r="U76" s="32"/>
    </row>
    <row r="77" customFormat="false" ht="15" hidden="false" customHeight="false" outlineLevel="0" collapsed="false">
      <c r="A77" s="32" t="s">
        <v>256</v>
      </c>
      <c r="B77" s="32" t="s">
        <v>258</v>
      </c>
      <c r="C77" s="32" t="s">
        <v>282</v>
      </c>
      <c r="D77" s="66" t="n">
        <v>497</v>
      </c>
      <c r="E77" s="66" t="n">
        <v>427</v>
      </c>
      <c r="F77" s="75" t="n">
        <f aca="false">IF(E77="","",D77-E77)</f>
        <v>70</v>
      </c>
      <c r="G77" s="66" t="n">
        <v>251</v>
      </c>
      <c r="H77" s="66" t="n">
        <v>242</v>
      </c>
      <c r="I77" s="75" t="n">
        <f aca="false">IF(H77="","",G77-H77)</f>
        <v>9</v>
      </c>
      <c r="J77" s="47" t="n">
        <f aca="false">IF(OR(D77="",D77+G77=0),"",D77/(D77+G77))</f>
        <v>0.664438502673797</v>
      </c>
      <c r="K77" s="47" t="n">
        <f aca="false">IF(E77="","",E77/(E77+H77))</f>
        <v>0.638266068759342</v>
      </c>
      <c r="L77" s="76" t="n">
        <f aca="false">IF(OR(K77="",J77=""),"",(J77-K77)*100)</f>
        <v>2.61724339144545</v>
      </c>
      <c r="M77" s="36" t="n">
        <v>1.93551644330213</v>
      </c>
      <c r="N77" s="36" t="n">
        <v>1.32440371623047</v>
      </c>
      <c r="O77" s="36" t="n">
        <f aca="false">SQRT(M77^2+N77^2)</f>
        <v>2.34526525277164</v>
      </c>
      <c r="P77" s="47" t="n">
        <f aca="false">IF(J77="","",MAX(0,J77-1.96*O77/100))</f>
        <v>0.618471303719473</v>
      </c>
      <c r="Q77" s="47" t="n">
        <f aca="false">IF(J77="","",MIN(1,J77+1.96*O77/100))</f>
        <v>0.710405701628121</v>
      </c>
      <c r="R77" s="32" t="str">
        <f aca="false">IF(L77="","",IF(ABS(L77)&lt;=O77,"Yes","No"))</f>
        <v>No</v>
      </c>
      <c r="S77" s="32" t="str">
        <f aca="false">IF(L77="","",IF(ABS(L77)&lt;=1.96*O77,"Yes","No"))</f>
        <v>Yes</v>
      </c>
      <c r="T77" s="66" t="n">
        <f aca="false">IF(D77="","",ROUND(SQRT(((D77+G77)*O77/100)^2+(J77*(D77+G77)*0.06778)^2),0))</f>
        <v>38</v>
      </c>
      <c r="U77" s="32"/>
    </row>
    <row r="78" customFormat="false" ht="15" hidden="false" customHeight="false" outlineLevel="0" collapsed="false">
      <c r="A78" s="32" t="s">
        <v>256</v>
      </c>
      <c r="B78" s="32" t="s">
        <v>258</v>
      </c>
      <c r="C78" s="32" t="s">
        <v>283</v>
      </c>
      <c r="D78" s="66" t="n">
        <v>350</v>
      </c>
      <c r="E78" s="66" t="n">
        <v>288</v>
      </c>
      <c r="F78" s="75" t="n">
        <f aca="false">IF(E78="","",D78-E78)</f>
        <v>62</v>
      </c>
      <c r="G78" s="66" t="n">
        <v>156</v>
      </c>
      <c r="H78" s="66" t="n">
        <v>176</v>
      </c>
      <c r="I78" s="75" t="n">
        <f aca="false">IF(H78="","",G78-H78)</f>
        <v>-20</v>
      </c>
      <c r="J78" s="47" t="n">
        <f aca="false">IF(OR(D78="",D78+G78=0),"",D78/(D78+G78))</f>
        <v>0.691699604743083</v>
      </c>
      <c r="K78" s="47" t="n">
        <f aca="false">IF(E78="","",E78/(E78+H78))</f>
        <v>0.620689655172414</v>
      </c>
      <c r="L78" s="76" t="n">
        <f aca="false">IF(OR(K78="",J78=""),"",(J78-K78)*100)</f>
        <v>7.10099495706692</v>
      </c>
      <c r="M78" s="36" t="n">
        <v>3.02529396852735</v>
      </c>
      <c r="N78" s="36" t="n">
        <v>1.32440371623047</v>
      </c>
      <c r="O78" s="36" t="n">
        <f aca="false">SQRT(M78^2+N78^2)</f>
        <v>3.30249130196782</v>
      </c>
      <c r="P78" s="47" t="n">
        <f aca="false">IF(J78="","",MAX(0,J78-1.96*O78/100))</f>
        <v>0.626970775224514</v>
      </c>
      <c r="Q78" s="47" t="n">
        <f aca="false">IF(J78="","",MIN(1,J78+1.96*O78/100))</f>
        <v>0.756428434261652</v>
      </c>
      <c r="R78" s="32" t="str">
        <f aca="false">IF(L78="","",IF(ABS(L78)&lt;=O78,"Yes","No"))</f>
        <v>No</v>
      </c>
      <c r="S78" s="32" t="str">
        <f aca="false">IF(L78="","",IF(ABS(L78)&lt;=1.96*O78,"Yes","No"))</f>
        <v>No</v>
      </c>
      <c r="T78" s="66" t="n">
        <f aca="false">IF(D78="","",ROUND(SQRT(((D78+G78)*O78/100)^2+(J78*(D78+G78)*0.08223)^2),0))</f>
        <v>33</v>
      </c>
      <c r="U78" s="32"/>
    </row>
    <row r="79" customFormat="false" ht="15" hidden="false" customHeight="false" outlineLevel="0" collapsed="false">
      <c r="A79" s="32" t="s">
        <v>256</v>
      </c>
      <c r="B79" s="32" t="s">
        <v>258</v>
      </c>
      <c r="C79" s="32" t="s">
        <v>284</v>
      </c>
      <c r="D79" s="66" t="n">
        <v>380</v>
      </c>
      <c r="E79" s="66" t="n">
        <v>283</v>
      </c>
      <c r="F79" s="75" t="n">
        <f aca="false">IF(E79="","",D79-E79)</f>
        <v>97</v>
      </c>
      <c r="G79" s="66" t="n">
        <v>165</v>
      </c>
      <c r="H79" s="66" t="n">
        <v>158</v>
      </c>
      <c r="I79" s="75" t="n">
        <f aca="false">IF(H79="","",G79-H79)</f>
        <v>7</v>
      </c>
      <c r="J79" s="47" t="n">
        <f aca="false">IF(OR(D79="",D79+G79=0),"",D79/(D79+G79))</f>
        <v>0.697247706422018</v>
      </c>
      <c r="K79" s="47" t="n">
        <f aca="false">IF(E79="","",E79/(E79+H79))</f>
        <v>0.64172335600907</v>
      </c>
      <c r="L79" s="76" t="n">
        <f aca="false">IF(OR(K79="",J79=""),"",(J79-K79)*100)</f>
        <v>5.55243504129481</v>
      </c>
      <c r="M79" s="36" t="n">
        <v>1.93551644330213</v>
      </c>
      <c r="N79" s="36" t="n">
        <v>1.32440371623047</v>
      </c>
      <c r="O79" s="36" t="n">
        <f aca="false">SQRT(M79^2+N79^2)</f>
        <v>2.34526525277164</v>
      </c>
      <c r="P79" s="47" t="n">
        <f aca="false">IF(J79="","",MAX(0,J79-1.96*O79/100))</f>
        <v>0.651280507467694</v>
      </c>
      <c r="Q79" s="47" t="n">
        <f aca="false">IF(J79="","",MIN(1,J79+1.96*O79/100))</f>
        <v>0.743214905376343</v>
      </c>
      <c r="R79" s="32" t="str">
        <f aca="false">IF(L79="","",IF(ABS(L79)&lt;=O79,"Yes","No"))</f>
        <v>No</v>
      </c>
      <c r="S79" s="32" t="str">
        <f aca="false">IF(L79="","",IF(ABS(L79)&lt;=1.96*O79,"Yes","No"))</f>
        <v>No</v>
      </c>
      <c r="T79" s="66" t="n">
        <f aca="false">IF(D79="","",ROUND(SQRT(((D79+G79)*O79/100)^2+(J79*(D79+G79)*0.06778)^2),0))</f>
        <v>29</v>
      </c>
      <c r="U79" s="32"/>
    </row>
    <row r="80" customFormat="false" ht="15" hidden="false" customHeight="false" outlineLevel="0" collapsed="false">
      <c r="A80" s="32" t="s">
        <v>256</v>
      </c>
      <c r="B80" s="32" t="s">
        <v>258</v>
      </c>
      <c r="C80" s="32" t="s">
        <v>285</v>
      </c>
      <c r="D80" s="66" t="n">
        <v>544</v>
      </c>
      <c r="E80" s="66" t="n">
        <v>474</v>
      </c>
      <c r="F80" s="75" t="n">
        <f aca="false">IF(E80="","",D80-E80)</f>
        <v>70</v>
      </c>
      <c r="G80" s="66" t="n">
        <v>271</v>
      </c>
      <c r="H80" s="66" t="n">
        <v>300</v>
      </c>
      <c r="I80" s="75" t="n">
        <f aca="false">IF(H80="","",G80-H80)</f>
        <v>-29</v>
      </c>
      <c r="J80" s="47" t="n">
        <f aca="false">IF(OR(D80="",D80+G80=0),"",D80/(D80+G80))</f>
        <v>0.667484662576687</v>
      </c>
      <c r="K80" s="47" t="n">
        <f aca="false">IF(E80="","",E80/(E80+H80))</f>
        <v>0.612403100775194</v>
      </c>
      <c r="L80" s="76" t="n">
        <f aca="false">IF(OR(K80="",J80=""),"",(J80-K80)*100)</f>
        <v>5.50815618014934</v>
      </c>
      <c r="M80" s="36" t="n">
        <v>1.93551644330213</v>
      </c>
      <c r="N80" s="36" t="n">
        <v>1.32440371623047</v>
      </c>
      <c r="O80" s="36" t="n">
        <f aca="false">SQRT(M80^2+N80^2)</f>
        <v>2.34526525277164</v>
      </c>
      <c r="P80" s="47" t="n">
        <f aca="false">IF(J80="","",MAX(0,J80-1.96*O80/100))</f>
        <v>0.621517463622363</v>
      </c>
      <c r="Q80" s="47" t="n">
        <f aca="false">IF(J80="","",MIN(1,J80+1.96*O80/100))</f>
        <v>0.713451861531011</v>
      </c>
      <c r="R80" s="32" t="str">
        <f aca="false">IF(L80="","",IF(ABS(L80)&lt;=O80,"Yes","No"))</f>
        <v>No</v>
      </c>
      <c r="S80" s="32" t="str">
        <f aca="false">IF(L80="","",IF(ABS(L80)&lt;=1.96*O80,"Yes","No"))</f>
        <v>No</v>
      </c>
      <c r="T80" s="66" t="n">
        <f aca="false">IF(D80="","",ROUND(SQRT(((D80+G80)*O80/100)^2+(J80*(D80+G80)*0.06778)^2),0))</f>
        <v>42</v>
      </c>
      <c r="U80" s="32"/>
    </row>
    <row r="81" customFormat="false" ht="15" hidden="false" customHeight="false" outlineLevel="0" collapsed="false">
      <c r="A81" s="32" t="s">
        <v>256</v>
      </c>
      <c r="B81" s="32" t="s">
        <v>258</v>
      </c>
      <c r="C81" s="32" t="s">
        <v>286</v>
      </c>
      <c r="D81" s="66" t="n">
        <v>344</v>
      </c>
      <c r="E81" s="66" t="n">
        <v>346</v>
      </c>
      <c r="F81" s="75" t="n">
        <f aca="false">IF(E81="","",D81-E81)</f>
        <v>-2</v>
      </c>
      <c r="G81" s="66" t="n">
        <v>167</v>
      </c>
      <c r="H81" s="66" t="n">
        <v>146</v>
      </c>
      <c r="I81" s="75" t="n">
        <f aca="false">IF(H81="","",G81-H81)</f>
        <v>21</v>
      </c>
      <c r="J81" s="47" t="n">
        <f aca="false">IF(OR(D81="",D81+G81=0),"",D81/(D81+G81))</f>
        <v>0.673189823874755</v>
      </c>
      <c r="K81" s="47" t="n">
        <f aca="false">IF(E81="","",E81/(E81+H81))</f>
        <v>0.703252032520325</v>
      </c>
      <c r="L81" s="76" t="n">
        <f aca="false">IF(OR(K81="",J81=""),"",(J81-K81)*100)</f>
        <v>-3.00622086455699</v>
      </c>
      <c r="M81" s="36" t="n">
        <v>3.02529396852735</v>
      </c>
      <c r="N81" s="36" t="n">
        <v>1.32440371623047</v>
      </c>
      <c r="O81" s="36" t="n">
        <f aca="false">SQRT(M81^2+N81^2)</f>
        <v>3.30249130196782</v>
      </c>
      <c r="P81" s="47" t="n">
        <f aca="false">IF(J81="","",MAX(0,J81-1.96*O81/100))</f>
        <v>0.608460994356186</v>
      </c>
      <c r="Q81" s="47" t="n">
        <f aca="false">IF(J81="","",MIN(1,J81+1.96*O81/100))</f>
        <v>0.737918653393325</v>
      </c>
      <c r="R81" s="32" t="str">
        <f aca="false">IF(L81="","",IF(ABS(L81)&lt;=O81,"Yes","No"))</f>
        <v>Yes</v>
      </c>
      <c r="S81" s="32" t="str">
        <f aca="false">IF(L81="","",IF(ABS(L81)&lt;=1.96*O81,"Yes","No"))</f>
        <v>Yes</v>
      </c>
      <c r="T81" s="66" t="n">
        <f aca="false">IF(D81="","",ROUND(SQRT(((D81+G81)*O81/100)^2+(J81*(D81+G81)*0.08223)^2),0))</f>
        <v>33</v>
      </c>
      <c r="U81" s="32"/>
    </row>
    <row r="82" customFormat="false" ht="15" hidden="false" customHeight="false" outlineLevel="0" collapsed="false">
      <c r="A82" s="32" t="s">
        <v>256</v>
      </c>
      <c r="B82" s="32" t="s">
        <v>258</v>
      </c>
      <c r="C82" s="32" t="s">
        <v>287</v>
      </c>
      <c r="D82" s="66" t="n">
        <v>381</v>
      </c>
      <c r="E82" s="66" t="n">
        <v>410</v>
      </c>
      <c r="F82" s="75" t="n">
        <f aca="false">IF(E82="","",D82-E82)</f>
        <v>-29</v>
      </c>
      <c r="G82" s="66" t="n">
        <v>223</v>
      </c>
      <c r="H82" s="66" t="n">
        <v>212</v>
      </c>
      <c r="I82" s="75" t="n">
        <f aca="false">IF(H82="","",G82-H82)</f>
        <v>11</v>
      </c>
      <c r="J82" s="47" t="n">
        <f aca="false">IF(OR(D82="",D82+G82=0),"",D82/(D82+G82))</f>
        <v>0.630794701986755</v>
      </c>
      <c r="K82" s="47" t="n">
        <f aca="false">IF(E82="","",E82/(E82+H82))</f>
        <v>0.659163987138264</v>
      </c>
      <c r="L82" s="76" t="n">
        <f aca="false">IF(OR(K82="",J82=""),"",(J82-K82)*100)</f>
        <v>-2.83692851515087</v>
      </c>
      <c r="M82" s="36" t="n">
        <v>1.93551644330213</v>
      </c>
      <c r="N82" s="36" t="n">
        <v>1.32440371623047</v>
      </c>
      <c r="O82" s="36" t="n">
        <f aca="false">SQRT(M82^2+N82^2)</f>
        <v>2.34526525277164</v>
      </c>
      <c r="P82" s="47" t="n">
        <f aca="false">IF(J82="","",MAX(0,J82-1.96*O82/100))</f>
        <v>0.584827503032431</v>
      </c>
      <c r="Q82" s="47" t="n">
        <f aca="false">IF(J82="","",MIN(1,J82+1.96*O82/100))</f>
        <v>0.676761900941079</v>
      </c>
      <c r="R82" s="32" t="str">
        <f aca="false">IF(L82="","",IF(ABS(L82)&lt;=O82,"Yes","No"))</f>
        <v>No</v>
      </c>
      <c r="S82" s="32" t="str">
        <f aca="false">IF(L82="","",IF(ABS(L82)&lt;=1.96*O82,"Yes","No"))</f>
        <v>Yes</v>
      </c>
      <c r="T82" s="66" t="n">
        <f aca="false">IF(D82="","",ROUND(SQRT(((D82+G82)*O82/100)^2+(J82*(D82+G82)*0.06778)^2),0))</f>
        <v>29</v>
      </c>
      <c r="U82" s="32"/>
    </row>
    <row r="83" customFormat="false" ht="15" hidden="false" customHeight="false" outlineLevel="0" collapsed="false">
      <c r="A83" s="32" t="s">
        <v>256</v>
      </c>
      <c r="B83" s="32" t="s">
        <v>258</v>
      </c>
      <c r="C83" s="32" t="s">
        <v>288</v>
      </c>
      <c r="D83" s="66" t="n">
        <v>412</v>
      </c>
      <c r="E83" s="66" t="n">
        <v>446</v>
      </c>
      <c r="F83" s="75" t="n">
        <f aca="false">IF(E83="","",D83-E83)</f>
        <v>-34</v>
      </c>
      <c r="G83" s="66" t="n">
        <v>265</v>
      </c>
      <c r="H83" s="66" t="n">
        <v>239</v>
      </c>
      <c r="I83" s="75" t="n">
        <f aca="false">IF(H83="","",G83-H83)</f>
        <v>26</v>
      </c>
      <c r="J83" s="47" t="n">
        <f aca="false">IF(OR(D83="",D83+G83=0),"",D83/(D83+G83))</f>
        <v>0.608567208271787</v>
      </c>
      <c r="K83" s="47" t="n">
        <f aca="false">IF(E83="","",E83/(E83+H83))</f>
        <v>0.651094890510949</v>
      </c>
      <c r="L83" s="76" t="n">
        <f aca="false">IF(OR(K83="",J83=""),"",(J83-K83)*100)</f>
        <v>-4.25276822391616</v>
      </c>
      <c r="M83" s="36" t="n">
        <v>1.93551644330213</v>
      </c>
      <c r="N83" s="36" t="n">
        <v>1.32440371623047</v>
      </c>
      <c r="O83" s="36" t="n">
        <f aca="false">SQRT(M83^2+N83^2)</f>
        <v>2.34526525277164</v>
      </c>
      <c r="P83" s="47" t="n">
        <f aca="false">IF(J83="","",MAX(0,J83-1.96*O83/100))</f>
        <v>0.562600009317463</v>
      </c>
      <c r="Q83" s="47" t="n">
        <f aca="false">IF(J83="","",MIN(1,J83+1.96*O83/100))</f>
        <v>0.654534407226111</v>
      </c>
      <c r="R83" s="32" t="str">
        <f aca="false">IF(L83="","",IF(ABS(L83)&lt;=O83,"Yes","No"))</f>
        <v>No</v>
      </c>
      <c r="S83" s="32" t="str">
        <f aca="false">IF(L83="","",IF(ABS(L83)&lt;=1.96*O83,"Yes","No"))</f>
        <v>Yes</v>
      </c>
      <c r="T83" s="66" t="n">
        <f aca="false">IF(D83="","",ROUND(SQRT(((D83+G83)*O83/100)^2+(J83*(D83+G83)*0.06778)^2),0))</f>
        <v>32</v>
      </c>
      <c r="U83" s="32"/>
    </row>
    <row r="84" customFormat="false" ht="15" hidden="false" customHeight="false" outlineLevel="0" collapsed="false">
      <c r="A84" s="32" t="s">
        <v>256</v>
      </c>
      <c r="B84" s="32" t="s">
        <v>258</v>
      </c>
      <c r="C84" s="32" t="s">
        <v>289</v>
      </c>
      <c r="D84" s="66" t="n">
        <v>342</v>
      </c>
      <c r="E84" s="66"/>
      <c r="F84" s="75" t="str">
        <f aca="false">IF(E84="","",D84-E84)</f>
        <v/>
      </c>
      <c r="G84" s="66" t="n">
        <v>192</v>
      </c>
      <c r="H84" s="66"/>
      <c r="I84" s="75" t="str">
        <f aca="false">IF(H84="","",G84-H84)</f>
        <v/>
      </c>
      <c r="J84" s="47" t="n">
        <f aca="false">IF(OR(D84="",D84+G84=0),"",D84/(D84+G84))</f>
        <v>0.640449438202247</v>
      </c>
      <c r="K84" s="47" t="str">
        <f aca="false">IF(E84="","",E84/(E84+H84))</f>
        <v/>
      </c>
      <c r="L84" s="76" t="str">
        <f aca="false">IF(OR(K84="",J84=""),"",(J84-K84)*100)</f>
        <v/>
      </c>
      <c r="M84" s="36" t="n">
        <v>1.93551644330213</v>
      </c>
      <c r="N84" s="36" t="n">
        <v>1.32440371623047</v>
      </c>
      <c r="O84" s="36" t="n">
        <f aca="false">SQRT(M84^2+N84^2)</f>
        <v>2.34526525277164</v>
      </c>
      <c r="P84" s="47" t="n">
        <f aca="false">IF(J84="","",MAX(0,J84-1.96*O84/100))</f>
        <v>0.594482239247923</v>
      </c>
      <c r="Q84" s="47" t="n">
        <f aca="false">IF(J84="","",MIN(1,J84+1.96*O84/100))</f>
        <v>0.686416637156571</v>
      </c>
      <c r="R84" s="32" t="str">
        <f aca="false">IF(L84="","",IF(ABS(L84)&lt;=O84,"Yes","No"))</f>
        <v/>
      </c>
      <c r="S84" s="32" t="str">
        <f aca="false">IF(L84="","",IF(ABS(L84)&lt;=1.96*O84,"Yes","No"))</f>
        <v/>
      </c>
      <c r="T84" s="66" t="n">
        <f aca="false">IF(D84="","",ROUND(SQRT(((D84+G84)*O84/100)^2+(J84*(D84+G84)*0.06778)^2),0))</f>
        <v>26</v>
      </c>
      <c r="U84" s="32" t="s">
        <v>801</v>
      </c>
    </row>
    <row r="85" customFormat="false" ht="15" hidden="false" customHeight="false" outlineLevel="0" collapsed="false">
      <c r="A85" s="32" t="s">
        <v>256</v>
      </c>
      <c r="B85" s="32" t="s">
        <v>258</v>
      </c>
      <c r="C85" s="32" t="s">
        <v>291</v>
      </c>
      <c r="D85" s="66" t="n">
        <v>716</v>
      </c>
      <c r="E85" s="66"/>
      <c r="F85" s="75" t="str">
        <f aca="false">IF(E85="","",D85-E85)</f>
        <v/>
      </c>
      <c r="G85" s="66" t="n">
        <v>439</v>
      </c>
      <c r="H85" s="66"/>
      <c r="I85" s="75" t="str">
        <f aca="false">IF(H85="","",G85-H85)</f>
        <v/>
      </c>
      <c r="J85" s="47" t="n">
        <f aca="false">IF(OR(D85="",D85+G85=0),"",D85/(D85+G85))</f>
        <v>0.61991341991342</v>
      </c>
      <c r="K85" s="47" t="str">
        <f aca="false">IF(E85="","",E85/(E85+H85))</f>
        <v/>
      </c>
      <c r="L85" s="76" t="str">
        <f aca="false">IF(OR(K85="",J85=""),"",(J85-K85)*100)</f>
        <v/>
      </c>
      <c r="M85" s="36" t="n">
        <v>1.70415253457858</v>
      </c>
      <c r="N85" s="36" t="n">
        <v>1.32440371623047</v>
      </c>
      <c r="O85" s="36" t="n">
        <f aca="false">SQRT(M85^2+N85^2)</f>
        <v>2.15828197061359</v>
      </c>
      <c r="P85" s="47" t="n">
        <f aca="false">IF(J85="","",MAX(0,J85-1.96*O85/100))</f>
        <v>0.577611093289394</v>
      </c>
      <c r="Q85" s="47" t="n">
        <f aca="false">IF(J85="","",MIN(1,J85+1.96*O85/100))</f>
        <v>0.662215746537446</v>
      </c>
      <c r="R85" s="32" t="str">
        <f aca="false">IF(L85="","",IF(ABS(L85)&lt;=O85,"Yes","No"))</f>
        <v/>
      </c>
      <c r="S85" s="32" t="str">
        <f aca="false">IF(L85="","",IF(ABS(L85)&lt;=1.96*O85,"Yes","No"))</f>
        <v/>
      </c>
      <c r="T85" s="66" t="n">
        <f aca="false">IF(D85="","",ROUND(SQRT(((D85+G85)*O85/100)^2+(J85*(D85+G85)*0.05273)^2),0))</f>
        <v>45</v>
      </c>
      <c r="U85" s="32" t="s">
        <v>801</v>
      </c>
    </row>
    <row r="86" customFormat="false" ht="15" hidden="false" customHeight="false" outlineLevel="0" collapsed="false">
      <c r="A86" s="32" t="s">
        <v>256</v>
      </c>
      <c r="B86" s="32" t="s">
        <v>258</v>
      </c>
      <c r="C86" s="32" t="s">
        <v>293</v>
      </c>
      <c r="D86" s="66" t="n">
        <v>386</v>
      </c>
      <c r="E86" s="66" t="n">
        <v>410</v>
      </c>
      <c r="F86" s="75" t="n">
        <f aca="false">IF(E86="","",D86-E86)</f>
        <v>-24</v>
      </c>
      <c r="G86" s="66" t="n">
        <v>180</v>
      </c>
      <c r="H86" s="66" t="n">
        <v>165</v>
      </c>
      <c r="I86" s="75" t="n">
        <f aca="false">IF(H86="","",G86-H86)</f>
        <v>15</v>
      </c>
      <c r="J86" s="47" t="n">
        <f aca="false">IF(OR(D86="",D86+G86=0),"",D86/(D86+G86))</f>
        <v>0.681978798586572</v>
      </c>
      <c r="K86" s="47" t="n">
        <f aca="false">IF(E86="","",E86/(E86+H86))</f>
        <v>0.71304347826087</v>
      </c>
      <c r="L86" s="76" t="n">
        <f aca="false">IF(OR(K86="",J86=""),"",(J86-K86)*100)</f>
        <v>-3.10646796742972</v>
      </c>
      <c r="M86" s="36" t="n">
        <v>1.93551644330213</v>
      </c>
      <c r="N86" s="36" t="n">
        <v>1.32440371623047</v>
      </c>
      <c r="O86" s="36" t="n">
        <f aca="false">SQRT(M86^2+N86^2)</f>
        <v>2.34526525277164</v>
      </c>
      <c r="P86" s="47" t="n">
        <f aca="false">IF(J86="","",MAX(0,J86-1.96*O86/100))</f>
        <v>0.636011599632248</v>
      </c>
      <c r="Q86" s="47" t="n">
        <f aca="false">IF(J86="","",MIN(1,J86+1.96*O86/100))</f>
        <v>0.727945997540897</v>
      </c>
      <c r="R86" s="32" t="str">
        <f aca="false">IF(L86="","",IF(ABS(L86)&lt;=O86,"Yes","No"))</f>
        <v>No</v>
      </c>
      <c r="S86" s="32" t="str">
        <f aca="false">IF(L86="","",IF(ABS(L86)&lt;=1.96*O86,"Yes","No"))</f>
        <v>Yes</v>
      </c>
      <c r="T86" s="66" t="n">
        <f aca="false">IF(D86="","",ROUND(SQRT(((D86+G86)*O86/100)^2+(J86*(D86+G86)*0.06778)^2),0))</f>
        <v>29</v>
      </c>
      <c r="U86" s="32"/>
    </row>
    <row r="87" customFormat="false" ht="15" hidden="false" customHeight="false" outlineLevel="0" collapsed="false">
      <c r="A87" s="32" t="s">
        <v>256</v>
      </c>
      <c r="B87" s="32" t="s">
        <v>258</v>
      </c>
      <c r="C87" s="32" t="s">
        <v>294</v>
      </c>
      <c r="D87" s="66" t="n">
        <v>456</v>
      </c>
      <c r="E87" s="66" t="n">
        <v>483</v>
      </c>
      <c r="F87" s="75" t="n">
        <f aca="false">IF(E87="","",D87-E87)</f>
        <v>-27</v>
      </c>
      <c r="G87" s="66" t="n">
        <v>279</v>
      </c>
      <c r="H87" s="66" t="n">
        <v>278</v>
      </c>
      <c r="I87" s="75" t="n">
        <f aca="false">IF(H87="","",G87-H87)</f>
        <v>1</v>
      </c>
      <c r="J87" s="47" t="n">
        <f aca="false">IF(OR(D87="",D87+G87=0),"",D87/(D87+G87))</f>
        <v>0.620408163265306</v>
      </c>
      <c r="K87" s="47" t="n">
        <f aca="false">IF(E87="","",E87/(E87+H87))</f>
        <v>0.634691195795007</v>
      </c>
      <c r="L87" s="76" t="n">
        <f aca="false">IF(OR(K87="",J87=""),"",(J87-K87)*100)</f>
        <v>-1.42830325297004</v>
      </c>
      <c r="M87" s="36" t="n">
        <v>1.93551644330213</v>
      </c>
      <c r="N87" s="36" t="n">
        <v>1.32440371623047</v>
      </c>
      <c r="O87" s="36" t="n">
        <f aca="false">SQRT(M87^2+N87^2)</f>
        <v>2.34526525277164</v>
      </c>
      <c r="P87" s="47" t="n">
        <f aca="false">IF(J87="","",MAX(0,J87-1.96*O87/100))</f>
        <v>0.574440964310982</v>
      </c>
      <c r="Q87" s="47" t="n">
        <f aca="false">IF(J87="","",MIN(1,J87+1.96*O87/100))</f>
        <v>0.66637536221963</v>
      </c>
      <c r="R87" s="32" t="str">
        <f aca="false">IF(L87="","",IF(ABS(L87)&lt;=O87,"Yes","No"))</f>
        <v>Yes</v>
      </c>
      <c r="S87" s="32" t="str">
        <f aca="false">IF(L87="","",IF(ABS(L87)&lt;=1.96*O87,"Yes","No"))</f>
        <v>Yes</v>
      </c>
      <c r="T87" s="66" t="n">
        <f aca="false">IF(D87="","",ROUND(SQRT(((D87+G87)*O87/100)^2+(J87*(D87+G87)*0.06778)^2),0))</f>
        <v>35</v>
      </c>
      <c r="U87" s="32"/>
    </row>
    <row r="88" customFormat="false" ht="15" hidden="false" customHeight="false" outlineLevel="0" collapsed="false">
      <c r="A88" s="32" t="s">
        <v>256</v>
      </c>
      <c r="B88" s="32" t="s">
        <v>258</v>
      </c>
      <c r="C88" s="32" t="s">
        <v>295</v>
      </c>
      <c r="D88" s="66" t="n">
        <v>13</v>
      </c>
      <c r="E88" s="66"/>
      <c r="F88" s="75" t="str">
        <f aca="false">IF(E88="","",D88-E88)</f>
        <v/>
      </c>
      <c r="G88" s="66" t="n">
        <v>7</v>
      </c>
      <c r="H88" s="66"/>
      <c r="I88" s="75" t="str">
        <f aca="false">IF(H88="","",G88-H88)</f>
        <v/>
      </c>
      <c r="J88" s="47" t="n">
        <f aca="false">IF(OR(D88="",D88+G88=0),"",D88/(D88+G88))</f>
        <v>0.65</v>
      </c>
      <c r="K88" s="47" t="str">
        <f aca="false">IF(E88="","",E88/(E88+H88))</f>
        <v/>
      </c>
      <c r="L88" s="76" t="str">
        <f aca="false">IF(OR(K88="",J88=""),"",(J88-K88)*100)</f>
        <v/>
      </c>
      <c r="M88" s="36" t="n">
        <v>3.02529396852735</v>
      </c>
      <c r="N88" s="36" t="n">
        <v>1.32440371623047</v>
      </c>
      <c r="O88" s="36" t="n">
        <f aca="false">SQRT(M88^2+N88^2)</f>
        <v>3.30249130196782</v>
      </c>
      <c r="P88" s="47" t="n">
        <f aca="false">IF(J88="","",MAX(0,J88-1.96*O88/100))</f>
        <v>0.585271170481431</v>
      </c>
      <c r="Q88" s="47" t="n">
        <f aca="false">IF(J88="","",MIN(1,J88+1.96*O88/100))</f>
        <v>0.714728829518569</v>
      </c>
      <c r="R88" s="32" t="str">
        <f aca="false">IF(L88="","",IF(ABS(L88)&lt;=O88,"Yes","No"))</f>
        <v/>
      </c>
      <c r="S88" s="32" t="str">
        <f aca="false">IF(L88="","",IF(ABS(L88)&lt;=1.96*O88,"Yes","No"))</f>
        <v/>
      </c>
      <c r="T88" s="66" t="n">
        <f aca="false">IF(D88="","",ROUND(SQRT(((D88+G88)*O88/100)^2+(J88*(D88+G88)*0.08223)^2),0))</f>
        <v>1</v>
      </c>
      <c r="U88" s="32" t="s">
        <v>801</v>
      </c>
    </row>
    <row r="89" customFormat="false" ht="15" hidden="false" customHeight="false" outlineLevel="0" collapsed="false">
      <c r="A89" s="32" t="s">
        <v>256</v>
      </c>
      <c r="B89" s="32" t="s">
        <v>258</v>
      </c>
      <c r="C89" s="32" t="s">
        <v>296</v>
      </c>
      <c r="D89" s="66" t="n">
        <v>258</v>
      </c>
      <c r="E89" s="66" t="n">
        <v>212</v>
      </c>
      <c r="F89" s="75" t="n">
        <f aca="false">IF(E89="","",D89-E89)</f>
        <v>46</v>
      </c>
      <c r="G89" s="66" t="n">
        <v>137</v>
      </c>
      <c r="H89" s="66" t="n">
        <v>155</v>
      </c>
      <c r="I89" s="75" t="n">
        <f aca="false">IF(H89="","",G89-H89)</f>
        <v>-18</v>
      </c>
      <c r="J89" s="47" t="n">
        <f aca="false">IF(OR(D89="",D89+G89=0),"",D89/(D89+G89))</f>
        <v>0.653164556962025</v>
      </c>
      <c r="K89" s="47" t="n">
        <f aca="false">IF(E89="","",E89/(E89+H89))</f>
        <v>0.577656675749319</v>
      </c>
      <c r="L89" s="76" t="n">
        <f aca="false">IF(OR(K89="",J89=""),"",(J89-K89)*100)</f>
        <v>7.55078812127066</v>
      </c>
      <c r="M89" s="36" t="n">
        <v>3.02529396852735</v>
      </c>
      <c r="N89" s="36" t="n">
        <v>1.32440371623047</v>
      </c>
      <c r="O89" s="36" t="n">
        <f aca="false">SQRT(M89^2+N89^2)</f>
        <v>3.30249130196782</v>
      </c>
      <c r="P89" s="47" t="n">
        <f aca="false">IF(J89="","",MAX(0,J89-1.96*O89/100))</f>
        <v>0.588435727443456</v>
      </c>
      <c r="Q89" s="47" t="n">
        <f aca="false">IF(J89="","",MIN(1,J89+1.96*O89/100))</f>
        <v>0.717893386480595</v>
      </c>
      <c r="R89" s="32" t="str">
        <f aca="false">IF(L89="","",IF(ABS(L89)&lt;=O89,"Yes","No"))</f>
        <v>No</v>
      </c>
      <c r="S89" s="32" t="str">
        <f aca="false">IF(L89="","",IF(ABS(L89)&lt;=1.96*O89,"Yes","No"))</f>
        <v>No</v>
      </c>
      <c r="T89" s="66" t="n">
        <f aca="false">IF(D89="","",ROUND(SQRT(((D89+G89)*O89/100)^2+(J89*(D89+G89)*0.08223)^2),0))</f>
        <v>25</v>
      </c>
      <c r="U89" s="32"/>
    </row>
    <row r="90" customFormat="false" ht="15" hidden="false" customHeight="false" outlineLevel="0" collapsed="false">
      <c r="A90" s="32" t="s">
        <v>256</v>
      </c>
      <c r="B90" s="32" t="s">
        <v>258</v>
      </c>
      <c r="C90" s="32" t="s">
        <v>297</v>
      </c>
      <c r="D90" s="66" t="n">
        <v>470</v>
      </c>
      <c r="E90" s="66" t="n">
        <v>384</v>
      </c>
      <c r="F90" s="75" t="n">
        <f aca="false">IF(E90="","",D90-E90)</f>
        <v>86</v>
      </c>
      <c r="G90" s="66" t="n">
        <v>168</v>
      </c>
      <c r="H90" s="66" t="n">
        <v>166</v>
      </c>
      <c r="I90" s="75" t="n">
        <f aca="false">IF(H90="","",G90-H90)</f>
        <v>2</v>
      </c>
      <c r="J90" s="47" t="n">
        <f aca="false">IF(OR(D90="",D90+G90=0),"",D90/(D90+G90))</f>
        <v>0.736677115987461</v>
      </c>
      <c r="K90" s="47" t="n">
        <f aca="false">IF(E90="","",E90/(E90+H90))</f>
        <v>0.698181818181818</v>
      </c>
      <c r="L90" s="76" t="n">
        <f aca="false">IF(OR(K90="",J90=""),"",(J90-K90)*100)</f>
        <v>3.84952978056425</v>
      </c>
      <c r="M90" s="36" t="n">
        <v>1.93551644330213</v>
      </c>
      <c r="N90" s="36" t="n">
        <v>1.32440371623047</v>
      </c>
      <c r="O90" s="36" t="n">
        <f aca="false">SQRT(M90^2+N90^2)</f>
        <v>2.34526525277164</v>
      </c>
      <c r="P90" s="47" t="n">
        <f aca="false">IF(J90="","",MAX(0,J90-1.96*O90/100))</f>
        <v>0.690709917033137</v>
      </c>
      <c r="Q90" s="47" t="n">
        <f aca="false">IF(J90="","",MIN(1,J90+1.96*O90/100))</f>
        <v>0.782644314941785</v>
      </c>
      <c r="R90" s="32" t="str">
        <f aca="false">IF(L90="","",IF(ABS(L90)&lt;=O90,"Yes","No"))</f>
        <v>No</v>
      </c>
      <c r="S90" s="32" t="str">
        <f aca="false">IF(L90="","",IF(ABS(L90)&lt;=1.96*O90,"Yes","No"))</f>
        <v>Yes</v>
      </c>
      <c r="T90" s="66" t="n">
        <f aca="false">IF(D90="","",ROUND(SQRT(((D90+G90)*O90/100)^2+(J90*(D90+G90)*0.06778)^2),0))</f>
        <v>35</v>
      </c>
      <c r="U90" s="32"/>
    </row>
    <row r="91" customFormat="false" ht="15" hidden="false" customHeight="false" outlineLevel="0" collapsed="false">
      <c r="A91" s="32" t="s">
        <v>256</v>
      </c>
      <c r="B91" s="32" t="s">
        <v>258</v>
      </c>
      <c r="C91" s="32" t="s">
        <v>298</v>
      </c>
      <c r="D91" s="66" t="n">
        <v>256</v>
      </c>
      <c r="E91" s="66" t="n">
        <v>254</v>
      </c>
      <c r="F91" s="75" t="n">
        <f aca="false">IF(E91="","",D91-E91)</f>
        <v>2</v>
      </c>
      <c r="G91" s="66" t="n">
        <v>170</v>
      </c>
      <c r="H91" s="66" t="n">
        <v>167</v>
      </c>
      <c r="I91" s="75" t="n">
        <f aca="false">IF(H91="","",G91-H91)</f>
        <v>3</v>
      </c>
      <c r="J91" s="47" t="n">
        <f aca="false">IF(OR(D91="",D91+G91=0),"",D91/(D91+G91))</f>
        <v>0.60093896713615</v>
      </c>
      <c r="K91" s="47" t="n">
        <f aca="false">IF(E91="","",E91/(E91+H91))</f>
        <v>0.60332541567696</v>
      </c>
      <c r="L91" s="76" t="n">
        <f aca="false">IF(OR(K91="",J91=""),"",(J91-K91)*100)</f>
        <v>-0.238644854080938</v>
      </c>
      <c r="M91" s="36" t="n">
        <v>3.02529396852735</v>
      </c>
      <c r="N91" s="36" t="n">
        <v>1.32440371623047</v>
      </c>
      <c r="O91" s="36" t="n">
        <f aca="false">SQRT(M91^2+N91^2)</f>
        <v>3.30249130196782</v>
      </c>
      <c r="P91" s="47" t="n">
        <f aca="false">IF(J91="","",MAX(0,J91-1.96*O91/100))</f>
        <v>0.536210137617581</v>
      </c>
      <c r="Q91" s="47" t="n">
        <f aca="false">IF(J91="","",MIN(1,J91+1.96*O91/100))</f>
        <v>0.665667796654719</v>
      </c>
      <c r="R91" s="32" t="str">
        <f aca="false">IF(L91="","",IF(ABS(L91)&lt;=O91,"Yes","No"))</f>
        <v>Yes</v>
      </c>
      <c r="S91" s="32" t="str">
        <f aca="false">IF(L91="","",IF(ABS(L91)&lt;=1.96*O91,"Yes","No"))</f>
        <v>Yes</v>
      </c>
      <c r="T91" s="66" t="n">
        <f aca="false">IF(D91="","",ROUND(SQRT(((D91+G91)*O91/100)^2+(J91*(D91+G91)*0.08223)^2),0))</f>
        <v>25</v>
      </c>
      <c r="U91" s="32"/>
    </row>
    <row r="92" customFormat="false" ht="15" hidden="false" customHeight="false" outlineLevel="0" collapsed="false">
      <c r="A92" s="32" t="s">
        <v>256</v>
      </c>
      <c r="B92" s="32" t="s">
        <v>258</v>
      </c>
      <c r="C92" s="32" t="s">
        <v>299</v>
      </c>
      <c r="D92" s="66" t="n">
        <v>286</v>
      </c>
      <c r="E92" s="66" t="n">
        <v>265</v>
      </c>
      <c r="F92" s="75" t="n">
        <f aca="false">IF(E92="","",D92-E92)</f>
        <v>21</v>
      </c>
      <c r="G92" s="66" t="n">
        <v>121</v>
      </c>
      <c r="H92" s="66" t="n">
        <v>121</v>
      </c>
      <c r="I92" s="75" t="n">
        <f aca="false">IF(H92="","",G92-H92)</f>
        <v>0</v>
      </c>
      <c r="J92" s="47" t="n">
        <f aca="false">IF(OR(D92="",D92+G92=0),"",D92/(D92+G92))</f>
        <v>0.702702702702703</v>
      </c>
      <c r="K92" s="47" t="n">
        <f aca="false">IF(E92="","",E92/(E92+H92))</f>
        <v>0.686528497409326</v>
      </c>
      <c r="L92" s="76" t="n">
        <f aca="false">IF(OR(K92="",J92=""),"",(J92-K92)*100)</f>
        <v>1.61742052933763</v>
      </c>
      <c r="M92" s="36" t="n">
        <v>3.02529396852735</v>
      </c>
      <c r="N92" s="36" t="n">
        <v>1.32440371623047</v>
      </c>
      <c r="O92" s="36" t="n">
        <f aca="false">SQRT(M92^2+N92^2)</f>
        <v>3.30249130196782</v>
      </c>
      <c r="P92" s="47" t="n">
        <f aca="false">IF(J92="","",MAX(0,J92-1.96*O92/100))</f>
        <v>0.637973873184134</v>
      </c>
      <c r="Q92" s="47" t="n">
        <f aca="false">IF(J92="","",MIN(1,J92+1.96*O92/100))</f>
        <v>0.767431532221272</v>
      </c>
      <c r="R92" s="32" t="str">
        <f aca="false">IF(L92="","",IF(ABS(L92)&lt;=O92,"Yes","No"))</f>
        <v>Yes</v>
      </c>
      <c r="S92" s="32" t="str">
        <f aca="false">IF(L92="","",IF(ABS(L92)&lt;=1.96*O92,"Yes","No"))</f>
        <v>Yes</v>
      </c>
      <c r="T92" s="66" t="n">
        <f aca="false">IF(D92="","",ROUND(SQRT(((D92+G92)*O92/100)^2+(J92*(D92+G92)*0.08223)^2),0))</f>
        <v>27</v>
      </c>
      <c r="U92" s="32"/>
    </row>
    <row r="93" customFormat="false" ht="15" hidden="false" customHeight="false" outlineLevel="0" collapsed="false">
      <c r="A93" s="32" t="s">
        <v>256</v>
      </c>
      <c r="B93" s="32" t="s">
        <v>258</v>
      </c>
      <c r="C93" s="32" t="s">
        <v>300</v>
      </c>
      <c r="D93" s="66" t="n">
        <v>203</v>
      </c>
      <c r="E93" s="66" t="n">
        <v>351</v>
      </c>
      <c r="F93" s="75" t="n">
        <f aca="false">IF(E93="","",D93-E93)</f>
        <v>-148</v>
      </c>
      <c r="G93" s="66" t="n">
        <v>132</v>
      </c>
      <c r="H93" s="66" t="n">
        <v>253</v>
      </c>
      <c r="I93" s="75" t="n">
        <f aca="false">IF(H93="","",G93-H93)</f>
        <v>-121</v>
      </c>
      <c r="J93" s="47" t="n">
        <f aca="false">IF(OR(D93="",D93+G93=0),"",D93/(D93+G93))</f>
        <v>0.605970149253731</v>
      </c>
      <c r="K93" s="47" t="n">
        <f aca="false">IF(E93="","",E93/(E93+H93))</f>
        <v>0.58112582781457</v>
      </c>
      <c r="L93" s="76" t="n">
        <f aca="false">IF(OR(K93="",J93=""),"",(J93-K93)*100)</f>
        <v>2.48443214391618</v>
      </c>
      <c r="M93" s="36" t="n">
        <v>3.02529396852735</v>
      </c>
      <c r="N93" s="36" t="n">
        <v>1.32440371623047</v>
      </c>
      <c r="O93" s="36" t="n">
        <f aca="false">SQRT(M93^2+N93^2)</f>
        <v>3.30249130196782</v>
      </c>
      <c r="P93" s="47" t="n">
        <f aca="false">IF(J93="","",MAX(0,J93-1.96*O93/100))</f>
        <v>0.541241319735162</v>
      </c>
      <c r="Q93" s="47" t="n">
        <f aca="false">IF(J93="","",MIN(1,J93+1.96*O93/100))</f>
        <v>0.670698978772301</v>
      </c>
      <c r="R93" s="32" t="str">
        <f aca="false">IF(L93="","",IF(ABS(L93)&lt;=O93,"Yes","No"))</f>
        <v>Yes</v>
      </c>
      <c r="S93" s="32" t="str">
        <f aca="false">IF(L93="","",IF(ABS(L93)&lt;=1.96*O93,"Yes","No"))</f>
        <v>Yes</v>
      </c>
      <c r="T93" s="66" t="n">
        <f aca="false">IF(D93="","",ROUND(SQRT(((D93+G93)*O93/100)^2+(J93*(D93+G93)*0.08223)^2),0))</f>
        <v>20</v>
      </c>
      <c r="U93" s="32"/>
    </row>
    <row r="94" customFormat="false" ht="15" hidden="false" customHeight="false" outlineLevel="0" collapsed="false">
      <c r="A94" s="32" t="s">
        <v>256</v>
      </c>
      <c r="B94" s="32" t="s">
        <v>258</v>
      </c>
      <c r="C94" s="32" t="s">
        <v>301</v>
      </c>
      <c r="D94" s="66" t="n">
        <v>2</v>
      </c>
      <c r="E94" s="66"/>
      <c r="F94" s="75" t="str">
        <f aca="false">IF(E94="","",D94-E94)</f>
        <v/>
      </c>
      <c r="G94" s="66" t="n">
        <v>1</v>
      </c>
      <c r="H94" s="66"/>
      <c r="I94" s="75" t="str">
        <f aca="false">IF(H94="","",G94-H94)</f>
        <v/>
      </c>
      <c r="J94" s="47" t="n">
        <f aca="false">IF(OR(D94="",D94+G94=0),"",D94/(D94+G94))</f>
        <v>0.666666666666667</v>
      </c>
      <c r="K94" s="47" t="str">
        <f aca="false">IF(E94="","",E94/(E94+H94))</f>
        <v/>
      </c>
      <c r="L94" s="76" t="str">
        <f aca="false">IF(OR(K94="",J94=""),"",(J94-K94)*100)</f>
        <v/>
      </c>
      <c r="M94" s="36" t="n">
        <v>3.02529396852735</v>
      </c>
      <c r="N94" s="36" t="n">
        <v>1.32440371623047</v>
      </c>
      <c r="O94" s="36" t="n">
        <f aca="false">SQRT(M94^2+N94^2)</f>
        <v>3.30249130196782</v>
      </c>
      <c r="P94" s="47" t="n">
        <f aca="false">IF(J94="","",MAX(0,J94-1.96*O94/100))</f>
        <v>0.601937837148098</v>
      </c>
      <c r="Q94" s="47" t="n">
        <f aca="false">IF(J94="","",MIN(1,J94+1.96*O94/100))</f>
        <v>0.731395496185236</v>
      </c>
      <c r="R94" s="32" t="str">
        <f aca="false">IF(L94="","",IF(ABS(L94)&lt;=O94,"Yes","No"))</f>
        <v/>
      </c>
      <c r="S94" s="32" t="str">
        <f aca="false">IF(L94="","",IF(ABS(L94)&lt;=1.96*O94,"Yes","No"))</f>
        <v/>
      </c>
      <c r="T94" s="66" t="n">
        <f aca="false">IF(D94="","",ROUND(SQRT(((D94+G94)*O94/100)^2+(J94*(D94+G94)*0.08223)^2),0))</f>
        <v>0</v>
      </c>
      <c r="U94" s="32" t="s">
        <v>801</v>
      </c>
    </row>
    <row r="95" customFormat="false" ht="15" hidden="false" customHeight="false" outlineLevel="0" collapsed="false">
      <c r="A95" s="32" t="s">
        <v>256</v>
      </c>
      <c r="B95" s="32" t="s">
        <v>258</v>
      </c>
      <c r="C95" s="32" t="s">
        <v>302</v>
      </c>
      <c r="D95" s="66" t="n">
        <v>599</v>
      </c>
      <c r="E95" s="66" t="n">
        <v>493</v>
      </c>
      <c r="F95" s="75" t="n">
        <f aca="false">IF(E95="","",D95-E95)</f>
        <v>106</v>
      </c>
      <c r="G95" s="66" t="n">
        <v>270</v>
      </c>
      <c r="H95" s="66" t="n">
        <v>277</v>
      </c>
      <c r="I95" s="75" t="n">
        <f aca="false">IF(H95="","",G95-H95)</f>
        <v>-7</v>
      </c>
      <c r="J95" s="47" t="n">
        <f aca="false">IF(OR(D95="",D95+G95=0),"",D95/(D95+G95))</f>
        <v>0.689298043728424</v>
      </c>
      <c r="K95" s="47" t="n">
        <f aca="false">IF(E95="","",E95/(E95+H95))</f>
        <v>0.64025974025974</v>
      </c>
      <c r="L95" s="76" t="n">
        <f aca="false">IF(OR(K95="",J95=""),"",(J95-K95)*100)</f>
        <v>4.90383034686832</v>
      </c>
      <c r="M95" s="36" t="n">
        <v>1.70415253457858</v>
      </c>
      <c r="N95" s="36" t="n">
        <v>1.32440371623047</v>
      </c>
      <c r="O95" s="36" t="n">
        <f aca="false">SQRT(M95^2+N95^2)</f>
        <v>2.15828197061359</v>
      </c>
      <c r="P95" s="47" t="n">
        <f aca="false">IF(J95="","",MAX(0,J95-1.96*O95/100))</f>
        <v>0.646995717104397</v>
      </c>
      <c r="Q95" s="47" t="n">
        <f aca="false">IF(J95="","",MIN(1,J95+1.96*O95/100))</f>
        <v>0.73160037035245</v>
      </c>
      <c r="R95" s="32" t="str">
        <f aca="false">IF(L95="","",IF(ABS(L95)&lt;=O95,"Yes","No"))</f>
        <v>No</v>
      </c>
      <c r="S95" s="32" t="str">
        <f aca="false">IF(L95="","",IF(ABS(L95)&lt;=1.96*O95,"Yes","No"))</f>
        <v>No</v>
      </c>
      <c r="T95" s="66" t="n">
        <f aca="false">IF(D95="","",ROUND(SQRT(((D95+G95)*O95/100)^2+(J95*(D95+G95)*0.05273)^2),0))</f>
        <v>37</v>
      </c>
      <c r="U95" s="32"/>
    </row>
    <row r="96" customFormat="false" ht="15" hidden="false" customHeight="false" outlineLevel="0" collapsed="false">
      <c r="A96" s="32" t="s">
        <v>256</v>
      </c>
      <c r="B96" s="32" t="s">
        <v>258</v>
      </c>
      <c r="C96" s="32" t="s">
        <v>303</v>
      </c>
      <c r="D96" s="66" t="n">
        <v>304</v>
      </c>
      <c r="E96" s="66" t="n">
        <v>240</v>
      </c>
      <c r="F96" s="75" t="n">
        <f aca="false">IF(E96="","",D96-E96)</f>
        <v>64</v>
      </c>
      <c r="G96" s="66" t="n">
        <v>70</v>
      </c>
      <c r="H96" s="66" t="n">
        <v>63</v>
      </c>
      <c r="I96" s="75" t="n">
        <f aca="false">IF(H96="","",G96-H96)</f>
        <v>7</v>
      </c>
      <c r="J96" s="47" t="n">
        <f aca="false">IF(OR(D96="",D96+G96=0),"",D96/(D96+G96))</f>
        <v>0.812834224598931</v>
      </c>
      <c r="K96" s="47" t="n">
        <f aca="false">IF(E96="","",E96/(E96+H96))</f>
        <v>0.792079207920792</v>
      </c>
      <c r="L96" s="76" t="n">
        <f aca="false">IF(OR(K96="",J96=""),"",(J96-K96)*100)</f>
        <v>2.07550166781384</v>
      </c>
      <c r="M96" s="36" t="n">
        <v>3.02529396852735</v>
      </c>
      <c r="N96" s="36" t="n">
        <v>1.32440371623047</v>
      </c>
      <c r="O96" s="36" t="n">
        <f aca="false">SQRT(M96^2+N96^2)</f>
        <v>3.30249130196782</v>
      </c>
      <c r="P96" s="47" t="n">
        <f aca="false">IF(J96="","",MAX(0,J96-1.96*O96/100))</f>
        <v>0.748105395080361</v>
      </c>
      <c r="Q96" s="47" t="n">
        <f aca="false">IF(J96="","",MIN(1,J96+1.96*O96/100))</f>
        <v>0.8775630541175</v>
      </c>
      <c r="R96" s="32" t="str">
        <f aca="false">IF(L96="","",IF(ABS(L96)&lt;=O96,"Yes","No"))</f>
        <v>Yes</v>
      </c>
      <c r="S96" s="32" t="str">
        <f aca="false">IF(L96="","",IF(ABS(L96)&lt;=1.96*O96,"Yes","No"))</f>
        <v>Yes</v>
      </c>
      <c r="T96" s="66" t="n">
        <f aca="false">IF(D96="","",ROUND(SQRT(((D96+G96)*O96/100)^2+(J96*(D96+G96)*0.08223)^2),0))</f>
        <v>28</v>
      </c>
      <c r="U96" s="32"/>
    </row>
    <row r="97" customFormat="false" ht="15" hidden="false" customHeight="false" outlineLevel="0" collapsed="false">
      <c r="A97" s="32" t="s">
        <v>256</v>
      </c>
      <c r="B97" s="32" t="s">
        <v>258</v>
      </c>
      <c r="C97" s="32" t="s">
        <v>304</v>
      </c>
      <c r="D97" s="66" t="n">
        <v>251</v>
      </c>
      <c r="E97" s="66" t="n">
        <v>236</v>
      </c>
      <c r="F97" s="75" t="n">
        <f aca="false">IF(E97="","",D97-E97)</f>
        <v>15</v>
      </c>
      <c r="G97" s="66" t="n">
        <v>60</v>
      </c>
      <c r="H97" s="66" t="n">
        <v>68</v>
      </c>
      <c r="I97" s="75" t="n">
        <f aca="false">IF(H97="","",G97-H97)</f>
        <v>-8</v>
      </c>
      <c r="J97" s="47" t="n">
        <f aca="false">IF(OR(D97="",D97+G97=0),"",D97/(D97+G97))</f>
        <v>0.807073954983923</v>
      </c>
      <c r="K97" s="47" t="n">
        <f aca="false">IF(E97="","",E97/(E97+H97))</f>
        <v>0.776315789473684</v>
      </c>
      <c r="L97" s="76" t="n">
        <f aca="false">IF(OR(K97="",J97=""),"",(J97-K97)*100)</f>
        <v>3.07581655102387</v>
      </c>
      <c r="M97" s="36" t="n">
        <v>3.02529396852735</v>
      </c>
      <c r="N97" s="36" t="n">
        <v>1.32440371623047</v>
      </c>
      <c r="O97" s="36" t="n">
        <f aca="false">SQRT(M97^2+N97^2)</f>
        <v>3.30249130196782</v>
      </c>
      <c r="P97" s="47" t="n">
        <f aca="false">IF(J97="","",MAX(0,J97-1.96*O97/100))</f>
        <v>0.742345125465354</v>
      </c>
      <c r="Q97" s="47" t="n">
        <f aca="false">IF(J97="","",MIN(1,J97+1.96*O97/100))</f>
        <v>0.871802784502492</v>
      </c>
      <c r="R97" s="32" t="str">
        <f aca="false">IF(L97="","",IF(ABS(L97)&lt;=O97,"Yes","No"))</f>
        <v>Yes</v>
      </c>
      <c r="S97" s="32" t="str">
        <f aca="false">IF(L97="","",IF(ABS(L97)&lt;=1.96*O97,"Yes","No"))</f>
        <v>Yes</v>
      </c>
      <c r="T97" s="66" t="n">
        <f aca="false">IF(D97="","",ROUND(SQRT(((D97+G97)*O97/100)^2+(J97*(D97+G97)*0.08223)^2),0))</f>
        <v>23</v>
      </c>
      <c r="U97" s="32"/>
    </row>
    <row r="98" customFormat="false" ht="15" hidden="false" customHeight="false" outlineLevel="0" collapsed="false">
      <c r="A98" s="32" t="s">
        <v>256</v>
      </c>
      <c r="B98" s="32" t="s">
        <v>258</v>
      </c>
      <c r="C98" s="32" t="s">
        <v>305</v>
      </c>
      <c r="D98" s="66" t="n">
        <v>344</v>
      </c>
      <c r="E98" s="66" t="n">
        <v>365</v>
      </c>
      <c r="F98" s="75" t="n">
        <f aca="false">IF(E98="","",D98-E98)</f>
        <v>-21</v>
      </c>
      <c r="G98" s="66" t="n">
        <v>80</v>
      </c>
      <c r="H98" s="66" t="n">
        <v>72</v>
      </c>
      <c r="I98" s="75" t="n">
        <f aca="false">IF(H98="","",G98-H98)</f>
        <v>8</v>
      </c>
      <c r="J98" s="47" t="n">
        <f aca="false">IF(OR(D98="",D98+G98=0),"",D98/(D98+G98))</f>
        <v>0.811320754716981</v>
      </c>
      <c r="K98" s="47" t="n">
        <f aca="false">IF(E98="","",E98/(E98+H98))</f>
        <v>0.835240274599542</v>
      </c>
      <c r="L98" s="76" t="n">
        <f aca="false">IF(OR(K98="",J98=""),"",(J98-K98)*100)</f>
        <v>-2.39195198825611</v>
      </c>
      <c r="M98" s="36" t="n">
        <v>3.02529396852735</v>
      </c>
      <c r="N98" s="36" t="n">
        <v>1.32440371623047</v>
      </c>
      <c r="O98" s="36" t="n">
        <f aca="false">SQRT(M98^2+N98^2)</f>
        <v>3.30249130196782</v>
      </c>
      <c r="P98" s="47" t="n">
        <f aca="false">IF(J98="","",MAX(0,J98-1.96*O98/100))</f>
        <v>0.746591925198412</v>
      </c>
      <c r="Q98" s="47" t="n">
        <f aca="false">IF(J98="","",MIN(1,J98+1.96*O98/100))</f>
        <v>0.87604958423555</v>
      </c>
      <c r="R98" s="32" t="str">
        <f aca="false">IF(L98="","",IF(ABS(L98)&lt;=O98,"Yes","No"))</f>
        <v>Yes</v>
      </c>
      <c r="S98" s="32" t="str">
        <f aca="false">IF(L98="","",IF(ABS(L98)&lt;=1.96*O98,"Yes","No"))</f>
        <v>Yes</v>
      </c>
      <c r="T98" s="66" t="n">
        <f aca="false">IF(D98="","",ROUND(SQRT(((D98+G98)*O98/100)^2+(J98*(D98+G98)*0.08223)^2),0))</f>
        <v>32</v>
      </c>
      <c r="U98" s="32"/>
    </row>
    <row r="99" customFormat="false" ht="15" hidden="false" customHeight="false" outlineLevel="0" collapsed="false">
      <c r="A99" s="32" t="s">
        <v>256</v>
      </c>
      <c r="B99" s="32" t="s">
        <v>258</v>
      </c>
      <c r="C99" s="32" t="s">
        <v>306</v>
      </c>
      <c r="D99" s="66" t="n">
        <v>195</v>
      </c>
      <c r="E99" s="66" t="n">
        <v>173</v>
      </c>
      <c r="F99" s="75" t="n">
        <f aca="false">IF(E99="","",D99-E99)</f>
        <v>22</v>
      </c>
      <c r="G99" s="66" t="n">
        <v>50</v>
      </c>
      <c r="H99" s="66" t="n">
        <v>59</v>
      </c>
      <c r="I99" s="75" t="n">
        <f aca="false">IF(H99="","",G99-H99)</f>
        <v>-9</v>
      </c>
      <c r="J99" s="47" t="n">
        <f aca="false">IF(OR(D99="",D99+G99=0),"",D99/(D99+G99))</f>
        <v>0.795918367346939</v>
      </c>
      <c r="K99" s="47" t="n">
        <f aca="false">IF(E99="","",E99/(E99+H99))</f>
        <v>0.745689655172414</v>
      </c>
      <c r="L99" s="76" t="n">
        <f aca="false">IF(OR(K99="",J99=""),"",(J99-K99)*100)</f>
        <v>5.0228712174525</v>
      </c>
      <c r="M99" s="36" t="n">
        <v>3.02529396852735</v>
      </c>
      <c r="N99" s="36" t="n">
        <v>1.32440371623047</v>
      </c>
      <c r="O99" s="36" t="n">
        <f aca="false">SQRT(M99^2+N99^2)</f>
        <v>3.30249130196782</v>
      </c>
      <c r="P99" s="47" t="n">
        <f aca="false">IF(J99="","",MAX(0,J99-1.96*O99/100))</f>
        <v>0.73118953782837</v>
      </c>
      <c r="Q99" s="47" t="n">
        <f aca="false">IF(J99="","",MIN(1,J99+1.96*O99/100))</f>
        <v>0.860647196865508</v>
      </c>
      <c r="R99" s="32" t="str">
        <f aca="false">IF(L99="","",IF(ABS(L99)&lt;=O99,"Yes","No"))</f>
        <v>No</v>
      </c>
      <c r="S99" s="32" t="str">
        <f aca="false">IF(L99="","",IF(ABS(L99)&lt;=1.96*O99,"Yes","No"))</f>
        <v>Yes</v>
      </c>
      <c r="T99" s="66" t="n">
        <f aca="false">IF(D99="","",ROUND(SQRT(((D99+G99)*O99/100)^2+(J99*(D99+G99)*0.08223)^2),0))</f>
        <v>18</v>
      </c>
      <c r="U99" s="32"/>
    </row>
    <row r="100" customFormat="false" ht="15" hidden="false" customHeight="false" outlineLevel="0" collapsed="false">
      <c r="A100" s="32" t="s">
        <v>256</v>
      </c>
      <c r="B100" s="32" t="s">
        <v>258</v>
      </c>
      <c r="C100" s="32" t="s">
        <v>307</v>
      </c>
      <c r="D100" s="66" t="n">
        <v>277</v>
      </c>
      <c r="E100" s="66" t="n">
        <v>224</v>
      </c>
      <c r="F100" s="75" t="n">
        <f aca="false">IF(E100="","",D100-E100)</f>
        <v>53</v>
      </c>
      <c r="G100" s="66" t="n">
        <v>65</v>
      </c>
      <c r="H100" s="66" t="n">
        <v>57</v>
      </c>
      <c r="I100" s="75" t="n">
        <f aca="false">IF(H100="","",G100-H100)</f>
        <v>8</v>
      </c>
      <c r="J100" s="47" t="n">
        <f aca="false">IF(OR(D100="",D100+G100=0),"",D100/(D100+G100))</f>
        <v>0.809941520467836</v>
      </c>
      <c r="K100" s="47" t="n">
        <f aca="false">IF(E100="","",E100/(E100+H100))</f>
        <v>0.797153024911032</v>
      </c>
      <c r="L100" s="76" t="n">
        <f aca="false">IF(OR(K100="",J100=""),"",(J100-K100)*100)</f>
        <v>1.27884955568043</v>
      </c>
      <c r="M100" s="36" t="n">
        <v>3.02529396852735</v>
      </c>
      <c r="N100" s="36" t="n">
        <v>1.32440371623047</v>
      </c>
      <c r="O100" s="36" t="n">
        <f aca="false">SQRT(M100^2+N100^2)</f>
        <v>3.30249130196782</v>
      </c>
      <c r="P100" s="47" t="n">
        <f aca="false">IF(J100="","",MAX(0,J100-1.96*O100/100))</f>
        <v>0.745212690949267</v>
      </c>
      <c r="Q100" s="47" t="n">
        <f aca="false">IF(J100="","",MIN(1,J100+1.96*O100/100))</f>
        <v>0.874670349986406</v>
      </c>
      <c r="R100" s="32" t="str">
        <f aca="false">IF(L100="","",IF(ABS(L100)&lt;=O100,"Yes","No"))</f>
        <v>Yes</v>
      </c>
      <c r="S100" s="32" t="str">
        <f aca="false">IF(L100="","",IF(ABS(L100)&lt;=1.96*O100,"Yes","No"))</f>
        <v>Yes</v>
      </c>
      <c r="T100" s="66" t="n">
        <f aca="false">IF(D100="","",ROUND(SQRT(((D100+G100)*O100/100)^2+(J100*(D100+G100)*0.08223)^2),0))</f>
        <v>25</v>
      </c>
      <c r="U100" s="32"/>
    </row>
    <row r="101" customFormat="false" ht="15" hidden="false" customHeight="false" outlineLevel="0" collapsed="false">
      <c r="A101" s="32" t="s">
        <v>256</v>
      </c>
      <c r="B101" s="32" t="s">
        <v>258</v>
      </c>
      <c r="C101" s="32" t="s">
        <v>308</v>
      </c>
      <c r="D101" s="66" t="n">
        <v>148</v>
      </c>
      <c r="E101" s="66" t="n">
        <v>93</v>
      </c>
      <c r="F101" s="75" t="n">
        <f aca="false">IF(E101="","",D101-E101)</f>
        <v>55</v>
      </c>
      <c r="G101" s="66" t="n">
        <v>37</v>
      </c>
      <c r="H101" s="66" t="n">
        <v>30</v>
      </c>
      <c r="I101" s="75" t="n">
        <f aca="false">IF(H101="","",G101-H101)</f>
        <v>7</v>
      </c>
      <c r="J101" s="47" t="n">
        <f aca="false">IF(OR(D101="",D101+G101=0),"",D101/(D101+G101))</f>
        <v>0.8</v>
      </c>
      <c r="K101" s="47" t="n">
        <f aca="false">IF(E101="","",E101/(E101+H101))</f>
        <v>0.75609756097561</v>
      </c>
      <c r="L101" s="76" t="n">
        <f aca="false">IF(OR(K101="",J101=""),"",(J101-K101)*100)</f>
        <v>4.39024390243903</v>
      </c>
      <c r="M101" s="36" t="n">
        <v>3.02529396852735</v>
      </c>
      <c r="N101" s="36" t="n">
        <v>1.32440371623047</v>
      </c>
      <c r="O101" s="36" t="n">
        <f aca="false">SQRT(M101^2+N101^2)</f>
        <v>3.30249130196782</v>
      </c>
      <c r="P101" s="47" t="n">
        <f aca="false">IF(J101="","",MAX(0,J101-1.96*O101/100))</f>
        <v>0.735271170481431</v>
      </c>
      <c r="Q101" s="47" t="n">
        <f aca="false">IF(J101="","",MIN(1,J101+1.96*O101/100))</f>
        <v>0.864728829518569</v>
      </c>
      <c r="R101" s="32" t="str">
        <f aca="false">IF(L101="","",IF(ABS(L101)&lt;=O101,"Yes","No"))</f>
        <v>No</v>
      </c>
      <c r="S101" s="32" t="str">
        <f aca="false">IF(L101="","",IF(ABS(L101)&lt;=1.96*O101,"Yes","No"))</f>
        <v>Yes</v>
      </c>
      <c r="T101" s="66" t="n">
        <f aca="false">IF(D101="","",ROUND(SQRT(((D101+G101)*O101/100)^2+(J101*(D101+G101)*0.08223)^2),0))</f>
        <v>14</v>
      </c>
      <c r="U101" s="32"/>
    </row>
    <row r="102" customFormat="false" ht="15" hidden="false" customHeight="false" outlineLevel="0" collapsed="false">
      <c r="A102" s="32" t="s">
        <v>256</v>
      </c>
      <c r="B102" s="32" t="s">
        <v>258</v>
      </c>
      <c r="C102" s="32" t="s">
        <v>309</v>
      </c>
      <c r="D102" s="66" t="n">
        <v>253</v>
      </c>
      <c r="E102" s="66" t="n">
        <v>206</v>
      </c>
      <c r="F102" s="75" t="n">
        <f aca="false">IF(E102="","",D102-E102)</f>
        <v>47</v>
      </c>
      <c r="G102" s="66" t="n">
        <v>84</v>
      </c>
      <c r="H102" s="66" t="n">
        <v>84</v>
      </c>
      <c r="I102" s="75" t="n">
        <f aca="false">IF(H102="","",G102-H102)</f>
        <v>0</v>
      </c>
      <c r="J102" s="47" t="n">
        <f aca="false">IF(OR(D102="",D102+G102=0),"",D102/(D102+G102))</f>
        <v>0.750741839762611</v>
      </c>
      <c r="K102" s="47" t="n">
        <f aca="false">IF(E102="","",E102/(E102+H102))</f>
        <v>0.710344827586207</v>
      </c>
      <c r="L102" s="76" t="n">
        <f aca="false">IF(OR(K102="",J102=""),"",(J102-K102)*100)</f>
        <v>4.03970121764045</v>
      </c>
      <c r="M102" s="36" t="n">
        <v>3.02529396852735</v>
      </c>
      <c r="N102" s="36" t="n">
        <v>1.32440371623047</v>
      </c>
      <c r="O102" s="36" t="n">
        <f aca="false">SQRT(M102^2+N102^2)</f>
        <v>3.30249130196782</v>
      </c>
      <c r="P102" s="47" t="n">
        <f aca="false">IF(J102="","",MAX(0,J102-1.96*O102/100))</f>
        <v>0.686013010244042</v>
      </c>
      <c r="Q102" s="47" t="n">
        <f aca="false">IF(J102="","",MIN(1,J102+1.96*O102/100))</f>
        <v>0.815470669281181</v>
      </c>
      <c r="R102" s="32" t="str">
        <f aca="false">IF(L102="","",IF(ABS(L102)&lt;=O102,"Yes","No"))</f>
        <v>No</v>
      </c>
      <c r="S102" s="32" t="str">
        <f aca="false">IF(L102="","",IF(ABS(L102)&lt;=1.96*O102,"Yes","No"))</f>
        <v>Yes</v>
      </c>
      <c r="T102" s="66" t="n">
        <f aca="false">IF(D102="","",ROUND(SQRT(((D102+G102)*O102/100)^2+(J102*(D102+G102)*0.08223)^2),0))</f>
        <v>24</v>
      </c>
      <c r="U102" s="32"/>
    </row>
    <row r="103" customFormat="false" ht="15" hidden="false" customHeight="false" outlineLevel="0" collapsed="false">
      <c r="A103" s="32" t="s">
        <v>256</v>
      </c>
      <c r="B103" s="32" t="s">
        <v>258</v>
      </c>
      <c r="C103" s="32" t="s">
        <v>310</v>
      </c>
      <c r="D103" s="66" t="n">
        <v>355</v>
      </c>
      <c r="E103" s="66" t="n">
        <v>305</v>
      </c>
      <c r="F103" s="75" t="n">
        <f aca="false">IF(E103="","",D103-E103)</f>
        <v>50</v>
      </c>
      <c r="G103" s="66" t="n">
        <v>83</v>
      </c>
      <c r="H103" s="66" t="n">
        <v>94</v>
      </c>
      <c r="I103" s="75" t="n">
        <f aca="false">IF(H103="","",G103-H103)</f>
        <v>-11</v>
      </c>
      <c r="J103" s="47" t="n">
        <f aca="false">IF(OR(D103="",D103+G103=0),"",D103/(D103+G103))</f>
        <v>0.810502283105023</v>
      </c>
      <c r="K103" s="47" t="n">
        <f aca="false">IF(E103="","",E103/(E103+H103))</f>
        <v>0.764411027568922</v>
      </c>
      <c r="L103" s="76" t="n">
        <f aca="false">IF(OR(K103="",J103=""),"",(J103-K103)*100)</f>
        <v>4.60912555361005</v>
      </c>
      <c r="M103" s="36" t="n">
        <v>3.02529396852735</v>
      </c>
      <c r="N103" s="36" t="n">
        <v>1.32440371623047</v>
      </c>
      <c r="O103" s="36" t="n">
        <f aca="false">SQRT(M103^2+N103^2)</f>
        <v>3.30249130196782</v>
      </c>
      <c r="P103" s="47" t="n">
        <f aca="false">IF(J103="","",MAX(0,J103-1.96*O103/100))</f>
        <v>0.745773453586454</v>
      </c>
      <c r="Q103" s="47" t="n">
        <f aca="false">IF(J103="","",MIN(1,J103+1.96*O103/100))</f>
        <v>0.875231112623592</v>
      </c>
      <c r="R103" s="32" t="str">
        <f aca="false">IF(L103="","",IF(ABS(L103)&lt;=O103,"Yes","No"))</f>
        <v>No</v>
      </c>
      <c r="S103" s="32" t="str">
        <f aca="false">IF(L103="","",IF(ABS(L103)&lt;=1.96*O103,"Yes","No"))</f>
        <v>Yes</v>
      </c>
      <c r="T103" s="66" t="n">
        <f aca="false">IF(D103="","",ROUND(SQRT(((D103+G103)*O103/100)^2+(J103*(D103+G103)*0.08223)^2),0))</f>
        <v>33</v>
      </c>
      <c r="U103" s="32"/>
    </row>
    <row r="104" customFormat="false" ht="15" hidden="false" customHeight="false" outlineLevel="0" collapsed="false">
      <c r="A104" s="32" t="s">
        <v>256</v>
      </c>
      <c r="B104" s="32" t="s">
        <v>258</v>
      </c>
      <c r="C104" s="32" t="s">
        <v>311</v>
      </c>
      <c r="D104" s="66" t="n">
        <v>141</v>
      </c>
      <c r="E104" s="66" t="n">
        <v>116</v>
      </c>
      <c r="F104" s="75" t="n">
        <f aca="false">IF(E104="","",D104-E104)</f>
        <v>25</v>
      </c>
      <c r="G104" s="66" t="n">
        <v>36</v>
      </c>
      <c r="H104" s="66" t="n">
        <v>25</v>
      </c>
      <c r="I104" s="75" t="n">
        <f aca="false">IF(H104="","",G104-H104)</f>
        <v>11</v>
      </c>
      <c r="J104" s="47" t="n">
        <f aca="false">IF(OR(D104="",D104+G104=0),"",D104/(D104+G104))</f>
        <v>0.796610169491525</v>
      </c>
      <c r="K104" s="47" t="n">
        <f aca="false">IF(E104="","",E104/(E104+H104))</f>
        <v>0.822695035460993</v>
      </c>
      <c r="L104" s="76" t="n">
        <f aca="false">IF(OR(K104="",J104=""),"",(J104-K104)*100)</f>
        <v>-2.60848659694675</v>
      </c>
      <c r="M104" s="36" t="n">
        <v>3.02529396852735</v>
      </c>
      <c r="N104" s="36" t="n">
        <v>1.32440371623047</v>
      </c>
      <c r="O104" s="36" t="n">
        <f aca="false">SQRT(M104^2+N104^2)</f>
        <v>3.30249130196782</v>
      </c>
      <c r="P104" s="47" t="n">
        <f aca="false">IF(J104="","",MAX(0,J104-1.96*O104/100))</f>
        <v>0.731881339972956</v>
      </c>
      <c r="Q104" s="47" t="n">
        <f aca="false">IF(J104="","",MIN(1,J104+1.96*O104/100))</f>
        <v>0.861338999010095</v>
      </c>
      <c r="R104" s="32" t="str">
        <f aca="false">IF(L104="","",IF(ABS(L104)&lt;=O104,"Yes","No"))</f>
        <v>Yes</v>
      </c>
      <c r="S104" s="32" t="str">
        <f aca="false">IF(L104="","",IF(ABS(L104)&lt;=1.96*O104,"Yes","No"))</f>
        <v>Yes</v>
      </c>
      <c r="T104" s="66" t="n">
        <f aca="false">IF(D104="","",ROUND(SQRT(((D104+G104)*O104/100)^2+(J104*(D104+G104)*0.08223)^2),0))</f>
        <v>13</v>
      </c>
      <c r="U104" s="32"/>
    </row>
    <row r="105" customFormat="false" ht="15" hidden="false" customHeight="false" outlineLevel="0" collapsed="false">
      <c r="A105" s="32" t="s">
        <v>256</v>
      </c>
      <c r="B105" s="32" t="s">
        <v>258</v>
      </c>
      <c r="C105" s="32" t="s">
        <v>312</v>
      </c>
      <c r="D105" s="66" t="n">
        <v>174</v>
      </c>
      <c r="E105" s="66" t="n">
        <v>147</v>
      </c>
      <c r="F105" s="75" t="n">
        <f aca="false">IF(E105="","",D105-E105)</f>
        <v>27</v>
      </c>
      <c r="G105" s="66" t="n">
        <v>40</v>
      </c>
      <c r="H105" s="66" t="n">
        <v>26</v>
      </c>
      <c r="I105" s="75" t="n">
        <f aca="false">IF(H105="","",G105-H105)</f>
        <v>14</v>
      </c>
      <c r="J105" s="47" t="n">
        <f aca="false">IF(OR(D105="",D105+G105=0),"",D105/(D105+G105))</f>
        <v>0.813084112149533</v>
      </c>
      <c r="K105" s="47" t="n">
        <f aca="false">IF(E105="","",E105/(E105+H105))</f>
        <v>0.84971098265896</v>
      </c>
      <c r="L105" s="76" t="n">
        <f aca="false">IF(OR(K105="",J105=""),"",(J105-K105)*100)</f>
        <v>-3.66268705094268</v>
      </c>
      <c r="M105" s="36" t="n">
        <v>3.02529396852735</v>
      </c>
      <c r="N105" s="36" t="n">
        <v>1.32440371623047</v>
      </c>
      <c r="O105" s="36" t="n">
        <f aca="false">SQRT(M105^2+N105^2)</f>
        <v>3.30249130196782</v>
      </c>
      <c r="P105" s="47" t="n">
        <f aca="false">IF(J105="","",MAX(0,J105-1.96*O105/100))</f>
        <v>0.748355282630964</v>
      </c>
      <c r="Q105" s="47" t="n">
        <f aca="false">IF(J105="","",MIN(1,J105+1.96*O105/100))</f>
        <v>0.877812941668102</v>
      </c>
      <c r="R105" s="32" t="str">
        <f aca="false">IF(L105="","",IF(ABS(L105)&lt;=O105,"Yes","No"))</f>
        <v>No</v>
      </c>
      <c r="S105" s="32" t="str">
        <f aca="false">IF(L105="","",IF(ABS(L105)&lt;=1.96*O105,"Yes","No"))</f>
        <v>Yes</v>
      </c>
      <c r="T105" s="66" t="n">
        <f aca="false">IF(D105="","",ROUND(SQRT(((D105+G105)*O105/100)^2+(J105*(D105+G105)*0.08223)^2),0))</f>
        <v>16</v>
      </c>
      <c r="U105" s="32"/>
    </row>
    <row r="106" customFormat="false" ht="15" hidden="false" customHeight="false" outlineLevel="0" collapsed="false">
      <c r="A106" s="32" t="s">
        <v>256</v>
      </c>
      <c r="B106" s="32" t="s">
        <v>258</v>
      </c>
      <c r="C106" s="32" t="s">
        <v>313</v>
      </c>
      <c r="D106" s="66" t="n">
        <v>250</v>
      </c>
      <c r="E106" s="66" t="n">
        <v>220</v>
      </c>
      <c r="F106" s="75" t="n">
        <f aca="false">IF(E106="","",D106-E106)</f>
        <v>30</v>
      </c>
      <c r="G106" s="66" t="n">
        <v>56</v>
      </c>
      <c r="H106" s="66" t="n">
        <v>55</v>
      </c>
      <c r="I106" s="75" t="n">
        <f aca="false">IF(H106="","",G106-H106)</f>
        <v>1</v>
      </c>
      <c r="J106" s="47" t="n">
        <f aca="false">IF(OR(D106="",D106+G106=0),"",D106/(D106+G106))</f>
        <v>0.816993464052288</v>
      </c>
      <c r="K106" s="47" t="n">
        <f aca="false">IF(E106="","",E106/(E106+H106))</f>
        <v>0.8</v>
      </c>
      <c r="L106" s="76" t="n">
        <f aca="false">IF(OR(K106="",J106=""),"",(J106-K106)*100)</f>
        <v>1.69934640522875</v>
      </c>
      <c r="M106" s="36" t="n">
        <v>3.02529396852735</v>
      </c>
      <c r="N106" s="36" t="n">
        <v>1.32440371623047</v>
      </c>
      <c r="O106" s="36" t="n">
        <f aca="false">SQRT(M106^2+N106^2)</f>
        <v>3.30249130196782</v>
      </c>
      <c r="P106" s="47" t="n">
        <f aca="false">IF(J106="","",MAX(0,J106-1.96*O106/100))</f>
        <v>0.752264634533718</v>
      </c>
      <c r="Q106" s="47" t="n">
        <f aca="false">IF(J106="","",MIN(1,J106+1.96*O106/100))</f>
        <v>0.881722293570857</v>
      </c>
      <c r="R106" s="32" t="str">
        <f aca="false">IF(L106="","",IF(ABS(L106)&lt;=O106,"Yes","No"))</f>
        <v>Yes</v>
      </c>
      <c r="S106" s="32" t="str">
        <f aca="false">IF(L106="","",IF(ABS(L106)&lt;=1.96*O106,"Yes","No"))</f>
        <v>Yes</v>
      </c>
      <c r="T106" s="66" t="n">
        <f aca="false">IF(D106="","",ROUND(SQRT(((D106+G106)*O106/100)^2+(J106*(D106+G106)*0.08223)^2),0))</f>
        <v>23</v>
      </c>
      <c r="U106" s="32"/>
    </row>
    <row r="107" customFormat="false" ht="15" hidden="false" customHeight="false" outlineLevel="0" collapsed="false">
      <c r="A107" s="32" t="s">
        <v>256</v>
      </c>
      <c r="B107" s="32" t="s">
        <v>258</v>
      </c>
      <c r="C107" s="32" t="s">
        <v>314</v>
      </c>
      <c r="D107" s="66" t="n">
        <v>399</v>
      </c>
      <c r="E107" s="66" t="n">
        <v>338</v>
      </c>
      <c r="F107" s="75" t="n">
        <f aca="false">IF(E107="","",D107-E107)</f>
        <v>61</v>
      </c>
      <c r="G107" s="66" t="n">
        <v>148</v>
      </c>
      <c r="H107" s="66" t="n">
        <v>159</v>
      </c>
      <c r="I107" s="75" t="n">
        <f aca="false">IF(H107="","",G107-H107)</f>
        <v>-11</v>
      </c>
      <c r="J107" s="47" t="n">
        <f aca="false">IF(OR(D107="",D107+G107=0),"",D107/(D107+G107))</f>
        <v>0.729433272394881</v>
      </c>
      <c r="K107" s="47" t="n">
        <f aca="false">IF(E107="","",E107/(E107+H107))</f>
        <v>0.680080482897384</v>
      </c>
      <c r="L107" s="76" t="n">
        <f aca="false">IF(OR(K107="",J107=""),"",(J107-K107)*100)</f>
        <v>4.93527894974969</v>
      </c>
      <c r="M107" s="36" t="n">
        <v>1.93551644330213</v>
      </c>
      <c r="N107" s="36" t="n">
        <v>1.32440371623047</v>
      </c>
      <c r="O107" s="36" t="n">
        <f aca="false">SQRT(M107^2+N107^2)</f>
        <v>2.34526525277164</v>
      </c>
      <c r="P107" s="47" t="n">
        <f aca="false">IF(J107="","",MAX(0,J107-1.96*O107/100))</f>
        <v>0.683466073440557</v>
      </c>
      <c r="Q107" s="47" t="n">
        <f aca="false">IF(J107="","",MIN(1,J107+1.96*O107/100))</f>
        <v>0.775400471349205</v>
      </c>
      <c r="R107" s="32" t="str">
        <f aca="false">IF(L107="","",IF(ABS(L107)&lt;=O107,"Yes","No"))</f>
        <v>No</v>
      </c>
      <c r="S107" s="32" t="str">
        <f aca="false">IF(L107="","",IF(ABS(L107)&lt;=1.96*O107,"Yes","No"))</f>
        <v>No</v>
      </c>
      <c r="T107" s="66" t="n">
        <f aca="false">IF(D107="","",ROUND(SQRT(((D107+G107)*O107/100)^2+(J107*(D107+G107)*0.06778)^2),0))</f>
        <v>30</v>
      </c>
      <c r="U107" s="32"/>
    </row>
    <row r="108" customFormat="false" ht="15" hidden="false" customHeight="false" outlineLevel="0" collapsed="false">
      <c r="A108" s="32" t="s">
        <v>256</v>
      </c>
      <c r="B108" s="32" t="s">
        <v>258</v>
      </c>
      <c r="C108" s="32" t="s">
        <v>315</v>
      </c>
      <c r="D108" s="66" t="n">
        <v>203</v>
      </c>
      <c r="E108" s="66" t="n">
        <v>158</v>
      </c>
      <c r="F108" s="75" t="n">
        <f aca="false">IF(E108="","",D108-E108)</f>
        <v>45</v>
      </c>
      <c r="G108" s="66" t="n">
        <v>58</v>
      </c>
      <c r="H108" s="66" t="n">
        <v>60</v>
      </c>
      <c r="I108" s="75" t="n">
        <f aca="false">IF(H108="","",G108-H108)</f>
        <v>-2</v>
      </c>
      <c r="J108" s="47" t="n">
        <f aca="false">IF(OR(D108="",D108+G108=0),"",D108/(D108+G108))</f>
        <v>0.777777777777778</v>
      </c>
      <c r="K108" s="47" t="n">
        <f aca="false">IF(E108="","",E108/(E108+H108))</f>
        <v>0.724770642201835</v>
      </c>
      <c r="L108" s="76" t="n">
        <f aca="false">IF(OR(K108="",J108=""),"",(J108-K108)*100)</f>
        <v>5.30071355759429</v>
      </c>
      <c r="M108" s="36" t="n">
        <v>3.02529396852735</v>
      </c>
      <c r="N108" s="36" t="n">
        <v>1.32440371623047</v>
      </c>
      <c r="O108" s="36" t="n">
        <f aca="false">SQRT(M108^2+N108^2)</f>
        <v>3.30249130196782</v>
      </c>
      <c r="P108" s="47" t="n">
        <f aca="false">IF(J108="","",MAX(0,J108-1.96*O108/100))</f>
        <v>0.713048948259209</v>
      </c>
      <c r="Q108" s="47" t="n">
        <f aca="false">IF(J108="","",MIN(1,J108+1.96*O108/100))</f>
        <v>0.842506607296347</v>
      </c>
      <c r="R108" s="32" t="str">
        <f aca="false">IF(L108="","",IF(ABS(L108)&lt;=O108,"Yes","No"))</f>
        <v>No</v>
      </c>
      <c r="S108" s="32" t="str">
        <f aca="false">IF(L108="","",IF(ABS(L108)&lt;=1.96*O108,"Yes","No"))</f>
        <v>Yes</v>
      </c>
      <c r="T108" s="66" t="n">
        <f aca="false">IF(D108="","",ROUND(SQRT(((D108+G108)*O108/100)^2+(J108*(D108+G108)*0.08223)^2),0))</f>
        <v>19</v>
      </c>
      <c r="U108" s="32"/>
    </row>
    <row r="109" customFormat="false" ht="15" hidden="false" customHeight="false" outlineLevel="0" collapsed="false">
      <c r="A109" s="32" t="s">
        <v>256</v>
      </c>
      <c r="B109" s="32" t="s">
        <v>258</v>
      </c>
      <c r="C109" s="32" t="s">
        <v>316</v>
      </c>
      <c r="D109" s="66" t="n">
        <v>250</v>
      </c>
      <c r="E109" s="66" t="n">
        <v>180</v>
      </c>
      <c r="F109" s="75" t="n">
        <f aca="false">IF(E109="","",D109-E109)</f>
        <v>70</v>
      </c>
      <c r="G109" s="66" t="n">
        <v>61</v>
      </c>
      <c r="H109" s="66" t="n">
        <v>58</v>
      </c>
      <c r="I109" s="75" t="n">
        <f aca="false">IF(H109="","",G109-H109)</f>
        <v>3</v>
      </c>
      <c r="J109" s="47" t="n">
        <f aca="false">IF(OR(D109="",D109+G109=0),"",D109/(D109+G109))</f>
        <v>0.803858520900322</v>
      </c>
      <c r="K109" s="47" t="n">
        <f aca="false">IF(E109="","",E109/(E109+H109))</f>
        <v>0.756302521008403</v>
      </c>
      <c r="L109" s="76" t="n">
        <f aca="false">IF(OR(K109="",J109=""),"",(J109-K109)*100)</f>
        <v>4.75559998919182</v>
      </c>
      <c r="M109" s="36" t="n">
        <v>3.02529396852735</v>
      </c>
      <c r="N109" s="36" t="n">
        <v>1.32440371623047</v>
      </c>
      <c r="O109" s="36" t="n">
        <f aca="false">SQRT(M109^2+N109^2)</f>
        <v>3.30249130196782</v>
      </c>
      <c r="P109" s="47" t="n">
        <f aca="false">IF(J109="","",MAX(0,J109-1.96*O109/100))</f>
        <v>0.739129691381752</v>
      </c>
      <c r="Q109" s="47" t="n">
        <f aca="false">IF(J109="","",MIN(1,J109+1.96*O109/100))</f>
        <v>0.868587350418891</v>
      </c>
      <c r="R109" s="32" t="str">
        <f aca="false">IF(L109="","",IF(ABS(L109)&lt;=O109,"Yes","No"))</f>
        <v>No</v>
      </c>
      <c r="S109" s="32" t="str">
        <f aca="false">IF(L109="","",IF(ABS(L109)&lt;=1.96*O109,"Yes","No"))</f>
        <v>Yes</v>
      </c>
      <c r="T109" s="66" t="n">
        <f aca="false">IF(D109="","",ROUND(SQRT(((D109+G109)*O109/100)^2+(J109*(D109+G109)*0.08223)^2),0))</f>
        <v>23</v>
      </c>
      <c r="U109" s="32"/>
    </row>
    <row r="110" customFormat="false" ht="15" hidden="false" customHeight="false" outlineLevel="0" collapsed="false">
      <c r="A110" s="32" t="s">
        <v>256</v>
      </c>
      <c r="B110" s="32" t="s">
        <v>258</v>
      </c>
      <c r="C110" s="32" t="s">
        <v>317</v>
      </c>
      <c r="D110" s="66" t="n">
        <v>304</v>
      </c>
      <c r="E110" s="66" t="n">
        <v>275</v>
      </c>
      <c r="F110" s="75" t="n">
        <f aca="false">IF(E110="","",D110-E110)</f>
        <v>29</v>
      </c>
      <c r="G110" s="66" t="n">
        <v>172</v>
      </c>
      <c r="H110" s="66" t="n">
        <v>147</v>
      </c>
      <c r="I110" s="75" t="n">
        <f aca="false">IF(H110="","",G110-H110)</f>
        <v>25</v>
      </c>
      <c r="J110" s="47" t="n">
        <f aca="false">IF(OR(D110="",D110+G110=0),"",D110/(D110+G110))</f>
        <v>0.638655462184874</v>
      </c>
      <c r="K110" s="47" t="n">
        <f aca="false">IF(E110="","",E110/(E110+H110))</f>
        <v>0.651658767772512</v>
      </c>
      <c r="L110" s="76" t="n">
        <f aca="false">IF(OR(K110="",J110=""),"",(J110-K110)*100)</f>
        <v>-1.3003305587638</v>
      </c>
      <c r="M110" s="36" t="n">
        <v>3.02529396852735</v>
      </c>
      <c r="N110" s="36" t="n">
        <v>1.32440371623047</v>
      </c>
      <c r="O110" s="36" t="n">
        <f aca="false">SQRT(M110^2+N110^2)</f>
        <v>3.30249130196782</v>
      </c>
      <c r="P110" s="47" t="n">
        <f aca="false">IF(J110="","",MAX(0,J110-1.96*O110/100))</f>
        <v>0.573926632666305</v>
      </c>
      <c r="Q110" s="47" t="n">
        <f aca="false">IF(J110="","",MIN(1,J110+1.96*O110/100))</f>
        <v>0.703384291703443</v>
      </c>
      <c r="R110" s="32" t="str">
        <f aca="false">IF(L110="","",IF(ABS(L110)&lt;=O110,"Yes","No"))</f>
        <v>Yes</v>
      </c>
      <c r="S110" s="32" t="str">
        <f aca="false">IF(L110="","",IF(ABS(L110)&lt;=1.96*O110,"Yes","No"))</f>
        <v>Yes</v>
      </c>
      <c r="T110" s="66" t="n">
        <f aca="false">IF(D110="","",ROUND(SQRT(((D110+G110)*O110/100)^2+(J110*(D110+G110)*0.08223)^2),0))</f>
        <v>30</v>
      </c>
      <c r="U110" s="32"/>
    </row>
    <row r="111" customFormat="false" ht="15" hidden="false" customHeight="false" outlineLevel="0" collapsed="false">
      <c r="A111" s="32" t="s">
        <v>256</v>
      </c>
      <c r="B111" s="32" t="s">
        <v>258</v>
      </c>
      <c r="C111" s="32" t="s">
        <v>318</v>
      </c>
      <c r="D111" s="66" t="n">
        <v>290</v>
      </c>
      <c r="E111" s="66" t="n">
        <v>240</v>
      </c>
      <c r="F111" s="75" t="n">
        <f aca="false">IF(E111="","",D111-E111)</f>
        <v>50</v>
      </c>
      <c r="G111" s="66" t="n">
        <v>66</v>
      </c>
      <c r="H111" s="66" t="n">
        <v>61</v>
      </c>
      <c r="I111" s="75" t="n">
        <f aca="false">IF(H111="","",G111-H111)</f>
        <v>5</v>
      </c>
      <c r="J111" s="47" t="n">
        <f aca="false">IF(OR(D111="",D111+G111=0),"",D111/(D111+G111))</f>
        <v>0.814606741573034</v>
      </c>
      <c r="K111" s="47" t="n">
        <f aca="false">IF(E111="","",E111/(E111+H111))</f>
        <v>0.79734219269103</v>
      </c>
      <c r="L111" s="76" t="n">
        <f aca="false">IF(OR(K111="",J111=""),"",(J111-K111)*100)</f>
        <v>1.72645488820038</v>
      </c>
      <c r="M111" s="36" t="n">
        <v>3.02529396852735</v>
      </c>
      <c r="N111" s="36" t="n">
        <v>1.32440371623047</v>
      </c>
      <c r="O111" s="36" t="n">
        <f aca="false">SQRT(M111^2+N111^2)</f>
        <v>3.30249130196782</v>
      </c>
      <c r="P111" s="47" t="n">
        <f aca="false">IF(J111="","",MAX(0,J111-1.96*O111/100))</f>
        <v>0.749877912054465</v>
      </c>
      <c r="Q111" s="47" t="n">
        <f aca="false">IF(J111="","",MIN(1,J111+1.96*O111/100))</f>
        <v>0.879335571091603</v>
      </c>
      <c r="R111" s="32" t="str">
        <f aca="false">IF(L111="","",IF(ABS(L111)&lt;=O111,"Yes","No"))</f>
        <v>Yes</v>
      </c>
      <c r="S111" s="32" t="str">
        <f aca="false">IF(L111="","",IF(ABS(L111)&lt;=1.96*O111,"Yes","No"))</f>
        <v>Yes</v>
      </c>
      <c r="T111" s="66" t="n">
        <f aca="false">IF(D111="","",ROUND(SQRT(((D111+G111)*O111/100)^2+(J111*(D111+G111)*0.08223)^2),0))</f>
        <v>27</v>
      </c>
      <c r="U111" s="32"/>
    </row>
    <row r="112" customFormat="false" ht="15" hidden="false" customHeight="false" outlineLevel="0" collapsed="false">
      <c r="A112" s="32" t="s">
        <v>256</v>
      </c>
      <c r="B112" s="32" t="s">
        <v>319</v>
      </c>
      <c r="C112" s="32" t="s">
        <v>320</v>
      </c>
      <c r="D112" s="66" t="n">
        <v>438</v>
      </c>
      <c r="E112" s="66" t="n">
        <v>472</v>
      </c>
      <c r="F112" s="75" t="n">
        <f aca="false">IF(E112="","",D112-E112)</f>
        <v>-34</v>
      </c>
      <c r="G112" s="66" t="n">
        <v>163</v>
      </c>
      <c r="H112" s="66" t="n">
        <v>160</v>
      </c>
      <c r="I112" s="75" t="n">
        <f aca="false">IF(H112="","",G112-H112)</f>
        <v>3</v>
      </c>
      <c r="J112" s="47" t="n">
        <f aca="false">IF(OR(D112="",D112+G112=0),"",D112/(D112+G112))</f>
        <v>0.728785357737105</v>
      </c>
      <c r="K112" s="47" t="n">
        <f aca="false">IF(E112="","",E112/(E112+H112))</f>
        <v>0.746835443037975</v>
      </c>
      <c r="L112" s="76" t="n">
        <f aca="false">IF(OR(K112="",J112=""),"",(J112-K112)*100)</f>
        <v>-1.80500853008698</v>
      </c>
      <c r="M112" s="36" t="n">
        <v>1.93551644330213</v>
      </c>
      <c r="N112" s="36" t="n">
        <v>1.32440371623047</v>
      </c>
      <c r="O112" s="36" t="n">
        <f aca="false">SQRT(M112^2+N112^2)</f>
        <v>2.34526525277164</v>
      </c>
      <c r="P112" s="47" t="n">
        <f aca="false">IF(J112="","",MAX(0,J112-1.96*O112/100))</f>
        <v>0.682818158782781</v>
      </c>
      <c r="Q112" s="47" t="n">
        <f aca="false">IF(J112="","",MIN(1,J112+1.96*O112/100))</f>
        <v>0.774752556691429</v>
      </c>
      <c r="R112" s="32" t="str">
        <f aca="false">IF(L112="","",IF(ABS(L112)&lt;=O112,"Yes","No"))</f>
        <v>Yes</v>
      </c>
      <c r="S112" s="32" t="str">
        <f aca="false">IF(L112="","",IF(ABS(L112)&lt;=1.96*O112,"Yes","No"))</f>
        <v>Yes</v>
      </c>
      <c r="T112" s="66" t="n">
        <f aca="false">IF(D112="","",ROUND(SQRT(((D112+G112)*O112/100)^2+(J112*(D112+G112)*0.06778)^2),0))</f>
        <v>33</v>
      </c>
      <c r="U112" s="32"/>
    </row>
    <row r="113" customFormat="false" ht="15" hidden="false" customHeight="false" outlineLevel="0" collapsed="false">
      <c r="A113" s="32" t="s">
        <v>256</v>
      </c>
      <c r="B113" s="32" t="s">
        <v>319</v>
      </c>
      <c r="C113" s="32" t="s">
        <v>321</v>
      </c>
      <c r="D113" s="66" t="n">
        <v>315</v>
      </c>
      <c r="E113" s="66" t="n">
        <v>324</v>
      </c>
      <c r="F113" s="75" t="n">
        <f aca="false">IF(E113="","",D113-E113)</f>
        <v>-9</v>
      </c>
      <c r="G113" s="66" t="n">
        <v>140</v>
      </c>
      <c r="H113" s="66" t="n">
        <v>138</v>
      </c>
      <c r="I113" s="75" t="n">
        <f aca="false">IF(H113="","",G113-H113)</f>
        <v>2</v>
      </c>
      <c r="J113" s="47" t="n">
        <f aca="false">IF(OR(D113="",D113+G113=0),"",D113/(D113+G113))</f>
        <v>0.692307692307692</v>
      </c>
      <c r="K113" s="47" t="n">
        <f aca="false">IF(E113="","",E113/(E113+H113))</f>
        <v>0.701298701298701</v>
      </c>
      <c r="L113" s="76" t="n">
        <f aca="false">IF(OR(K113="",J113=""),"",(J113-K113)*100)</f>
        <v>-0.899100899100902</v>
      </c>
      <c r="M113" s="36" t="n">
        <v>3.02529396852735</v>
      </c>
      <c r="N113" s="36" t="n">
        <v>1.32440371623047</v>
      </c>
      <c r="O113" s="36" t="n">
        <f aca="false">SQRT(M113^2+N113^2)</f>
        <v>3.30249130196782</v>
      </c>
      <c r="P113" s="47" t="n">
        <f aca="false">IF(J113="","",MAX(0,J113-1.96*O113/100))</f>
        <v>0.627578862789123</v>
      </c>
      <c r="Q113" s="47" t="n">
        <f aca="false">IF(J113="","",MIN(1,J113+1.96*O113/100))</f>
        <v>0.757036521826262</v>
      </c>
      <c r="R113" s="32" t="str">
        <f aca="false">IF(L113="","",IF(ABS(L113)&lt;=O113,"Yes","No"))</f>
        <v>Yes</v>
      </c>
      <c r="S113" s="32" t="str">
        <f aca="false">IF(L113="","",IF(ABS(L113)&lt;=1.96*O113,"Yes","No"))</f>
        <v>Yes</v>
      </c>
      <c r="T113" s="66" t="n">
        <f aca="false">IF(D113="","",ROUND(SQRT(((D113+G113)*O113/100)^2+(J113*(D113+G113)*0.08223)^2),0))</f>
        <v>30</v>
      </c>
      <c r="U113" s="32"/>
    </row>
    <row r="114" customFormat="false" ht="15" hidden="false" customHeight="false" outlineLevel="0" collapsed="false">
      <c r="A114" s="32" t="s">
        <v>256</v>
      </c>
      <c r="B114" s="32" t="s">
        <v>319</v>
      </c>
      <c r="C114" s="32" t="s">
        <v>322</v>
      </c>
      <c r="D114" s="66" t="n">
        <v>343</v>
      </c>
      <c r="E114" s="66" t="n">
        <v>366</v>
      </c>
      <c r="F114" s="75" t="n">
        <f aca="false">IF(E114="","",D114-E114)</f>
        <v>-23</v>
      </c>
      <c r="G114" s="66" t="n">
        <v>132</v>
      </c>
      <c r="H114" s="66" t="n">
        <v>124</v>
      </c>
      <c r="I114" s="75" t="n">
        <f aca="false">IF(H114="","",G114-H114)</f>
        <v>8</v>
      </c>
      <c r="J114" s="47" t="n">
        <f aca="false">IF(OR(D114="",D114+G114=0),"",D114/(D114+G114))</f>
        <v>0.722105263157895</v>
      </c>
      <c r="K114" s="47" t="n">
        <f aca="false">IF(E114="","",E114/(E114+H114))</f>
        <v>0.746938775510204</v>
      </c>
      <c r="L114" s="76" t="n">
        <f aca="false">IF(OR(K114="",J114=""),"",(J114-K114)*100)</f>
        <v>-2.48335123523094</v>
      </c>
      <c r="M114" s="36" t="n">
        <v>3.02529396852735</v>
      </c>
      <c r="N114" s="36" t="n">
        <v>1.32440371623047</v>
      </c>
      <c r="O114" s="36" t="n">
        <f aca="false">SQRT(M114^2+N114^2)</f>
        <v>3.30249130196782</v>
      </c>
      <c r="P114" s="47" t="n">
        <f aca="false">IF(J114="","",MAX(0,J114-1.96*O114/100))</f>
        <v>0.657376433639326</v>
      </c>
      <c r="Q114" s="47" t="n">
        <f aca="false">IF(J114="","",MIN(1,J114+1.96*O114/100))</f>
        <v>0.786834092676464</v>
      </c>
      <c r="R114" s="32" t="str">
        <f aca="false">IF(L114="","",IF(ABS(L114)&lt;=O114,"Yes","No"))</f>
        <v>Yes</v>
      </c>
      <c r="S114" s="32" t="str">
        <f aca="false">IF(L114="","",IF(ABS(L114)&lt;=1.96*O114,"Yes","No"))</f>
        <v>Yes</v>
      </c>
      <c r="T114" s="66" t="n">
        <f aca="false">IF(D114="","",ROUND(SQRT(((D114+G114)*O114/100)^2+(J114*(D114+G114)*0.08223)^2),0))</f>
        <v>32</v>
      </c>
      <c r="U114" s="32"/>
    </row>
    <row r="115" customFormat="false" ht="15" hidden="false" customHeight="false" outlineLevel="0" collapsed="false">
      <c r="A115" s="32" t="s">
        <v>256</v>
      </c>
      <c r="B115" s="32" t="s">
        <v>319</v>
      </c>
      <c r="C115" s="32" t="s">
        <v>323</v>
      </c>
      <c r="D115" s="66" t="n">
        <v>370</v>
      </c>
      <c r="E115" s="66" t="n">
        <v>415</v>
      </c>
      <c r="F115" s="75" t="n">
        <f aca="false">IF(E115="","",D115-E115)</f>
        <v>-45</v>
      </c>
      <c r="G115" s="66" t="n">
        <v>160</v>
      </c>
      <c r="H115" s="66" t="n">
        <v>166</v>
      </c>
      <c r="I115" s="75" t="n">
        <f aca="false">IF(H115="","",G115-H115)</f>
        <v>-6</v>
      </c>
      <c r="J115" s="47" t="n">
        <f aca="false">IF(OR(D115="",D115+G115=0),"",D115/(D115+G115))</f>
        <v>0.69811320754717</v>
      </c>
      <c r="K115" s="47" t="n">
        <f aca="false">IF(E115="","",E115/(E115+H115))</f>
        <v>0.714285714285714</v>
      </c>
      <c r="L115" s="76" t="n">
        <f aca="false">IF(OR(K115="",J115=""),"",(J115-K115)*100)</f>
        <v>-1.61725067385445</v>
      </c>
      <c r="M115" s="36" t="n">
        <v>1.93551644330213</v>
      </c>
      <c r="N115" s="36" t="n">
        <v>1.32440371623047</v>
      </c>
      <c r="O115" s="36" t="n">
        <f aca="false">SQRT(M115^2+N115^2)</f>
        <v>2.34526525277164</v>
      </c>
      <c r="P115" s="47" t="n">
        <f aca="false">IF(J115="","",MAX(0,J115-1.96*O115/100))</f>
        <v>0.652146008592846</v>
      </c>
      <c r="Q115" s="47" t="n">
        <f aca="false">IF(J115="","",MIN(1,J115+1.96*O115/100))</f>
        <v>0.744080406501494</v>
      </c>
      <c r="R115" s="32" t="str">
        <f aca="false">IF(L115="","",IF(ABS(L115)&lt;=O115,"Yes","No"))</f>
        <v>Yes</v>
      </c>
      <c r="S115" s="32" t="str">
        <f aca="false">IF(L115="","",IF(ABS(L115)&lt;=1.96*O115,"Yes","No"))</f>
        <v>Yes</v>
      </c>
      <c r="T115" s="66" t="n">
        <f aca="false">IF(D115="","",ROUND(SQRT(((D115+G115)*O115/100)^2+(J115*(D115+G115)*0.06778)^2),0))</f>
        <v>28</v>
      </c>
      <c r="U115" s="32"/>
    </row>
    <row r="116" customFormat="false" ht="15" hidden="false" customHeight="false" outlineLevel="0" collapsed="false">
      <c r="A116" s="32" t="s">
        <v>256</v>
      </c>
      <c r="B116" s="32" t="s">
        <v>319</v>
      </c>
      <c r="C116" s="32" t="s">
        <v>324</v>
      </c>
      <c r="D116" s="66" t="n">
        <v>559</v>
      </c>
      <c r="E116" s="66" t="n">
        <v>571</v>
      </c>
      <c r="F116" s="75" t="n">
        <f aca="false">IF(E116="","",D116-E116)</f>
        <v>-12</v>
      </c>
      <c r="G116" s="66" t="n">
        <v>277</v>
      </c>
      <c r="H116" s="66" t="n">
        <v>293</v>
      </c>
      <c r="I116" s="75" t="n">
        <f aca="false">IF(H116="","",G116-H116)</f>
        <v>-16</v>
      </c>
      <c r="J116" s="47" t="n">
        <f aca="false">IF(OR(D116="",D116+G116=0),"",D116/(D116+G116))</f>
        <v>0.66866028708134</v>
      </c>
      <c r="K116" s="47" t="n">
        <f aca="false">IF(E116="","",E116/(E116+H116))</f>
        <v>0.66087962962963</v>
      </c>
      <c r="L116" s="76" t="n">
        <f aca="false">IF(OR(K116="",J116=""),"",(J116-K116)*100)</f>
        <v>0.778065745171008</v>
      </c>
      <c r="M116" s="36" t="n">
        <v>1.70415253457858</v>
      </c>
      <c r="N116" s="36" t="n">
        <v>1.32440371623047</v>
      </c>
      <c r="O116" s="36" t="n">
        <f aca="false">SQRT(M116^2+N116^2)</f>
        <v>2.15828197061359</v>
      </c>
      <c r="P116" s="47" t="n">
        <f aca="false">IF(J116="","",MAX(0,J116-1.96*O116/100))</f>
        <v>0.626357960457313</v>
      </c>
      <c r="Q116" s="47" t="n">
        <f aca="false">IF(J116="","",MIN(1,J116+1.96*O116/100))</f>
        <v>0.710962613705366</v>
      </c>
      <c r="R116" s="32" t="str">
        <f aca="false">IF(L116="","",IF(ABS(L116)&lt;=O116,"Yes","No"))</f>
        <v>Yes</v>
      </c>
      <c r="S116" s="32" t="str">
        <f aca="false">IF(L116="","",IF(ABS(L116)&lt;=1.96*O116,"Yes","No"))</f>
        <v>Yes</v>
      </c>
      <c r="T116" s="66" t="n">
        <f aca="false">IF(D116="","",ROUND(SQRT(((D116+G116)*O116/100)^2+(J116*(D116+G116)*0.05273)^2),0))</f>
        <v>35</v>
      </c>
      <c r="U116" s="32"/>
    </row>
    <row r="117" customFormat="false" ht="15" hidden="false" customHeight="false" outlineLevel="0" collapsed="false">
      <c r="A117" s="32" t="s">
        <v>256</v>
      </c>
      <c r="B117" s="32" t="s">
        <v>319</v>
      </c>
      <c r="C117" s="32" t="s">
        <v>325</v>
      </c>
      <c r="D117" s="66" t="n">
        <v>378</v>
      </c>
      <c r="E117" s="66" t="n">
        <v>400</v>
      </c>
      <c r="F117" s="75" t="n">
        <f aca="false">IF(E117="","",D117-E117)</f>
        <v>-22</v>
      </c>
      <c r="G117" s="66" t="n">
        <v>212</v>
      </c>
      <c r="H117" s="66" t="n">
        <v>220</v>
      </c>
      <c r="I117" s="75" t="n">
        <f aca="false">IF(H117="","",G117-H117)</f>
        <v>-8</v>
      </c>
      <c r="J117" s="47" t="n">
        <f aca="false">IF(OR(D117="",D117+G117=0),"",D117/(D117+G117))</f>
        <v>0.640677966101695</v>
      </c>
      <c r="K117" s="47" t="n">
        <f aca="false">IF(E117="","",E117/(E117+H117))</f>
        <v>0.645161290322581</v>
      </c>
      <c r="L117" s="76" t="n">
        <f aca="false">IF(OR(K117="",J117=""),"",(J117-K117)*100)</f>
        <v>-0.448332422088571</v>
      </c>
      <c r="M117" s="36" t="n">
        <v>1.93551644330213</v>
      </c>
      <c r="N117" s="36" t="n">
        <v>1.32440371623047</v>
      </c>
      <c r="O117" s="36" t="n">
        <f aca="false">SQRT(M117^2+N117^2)</f>
        <v>2.34526525277164</v>
      </c>
      <c r="P117" s="47" t="n">
        <f aca="false">IF(J117="","",MAX(0,J117-1.96*O117/100))</f>
        <v>0.594710767147371</v>
      </c>
      <c r="Q117" s="47" t="n">
        <f aca="false">IF(J117="","",MIN(1,J117+1.96*O117/100))</f>
        <v>0.686645165056019</v>
      </c>
      <c r="R117" s="32" t="str">
        <f aca="false">IF(L117="","",IF(ABS(L117)&lt;=O117,"Yes","No"))</f>
        <v>Yes</v>
      </c>
      <c r="S117" s="32" t="str">
        <f aca="false">IF(L117="","",IF(ABS(L117)&lt;=1.96*O117,"Yes","No"))</f>
        <v>Yes</v>
      </c>
      <c r="T117" s="66" t="n">
        <f aca="false">IF(D117="","",ROUND(SQRT(((D117+G117)*O117/100)^2+(J117*(D117+G117)*0.06778)^2),0))</f>
        <v>29</v>
      </c>
      <c r="U117" s="32"/>
    </row>
    <row r="118" customFormat="false" ht="15" hidden="false" customHeight="false" outlineLevel="0" collapsed="false">
      <c r="A118" s="32" t="s">
        <v>256</v>
      </c>
      <c r="B118" s="32" t="s">
        <v>319</v>
      </c>
      <c r="C118" s="32" t="s">
        <v>326</v>
      </c>
      <c r="D118" s="66" t="n">
        <v>429</v>
      </c>
      <c r="E118" s="66" t="n">
        <v>465</v>
      </c>
      <c r="F118" s="75" t="n">
        <f aca="false">IF(E118="","",D118-E118)</f>
        <v>-36</v>
      </c>
      <c r="G118" s="66" t="n">
        <v>296</v>
      </c>
      <c r="H118" s="66" t="n">
        <v>283</v>
      </c>
      <c r="I118" s="75" t="n">
        <f aca="false">IF(H118="","",G118-H118)</f>
        <v>13</v>
      </c>
      <c r="J118" s="47" t="n">
        <f aca="false">IF(OR(D118="",D118+G118=0),"",D118/(D118+G118))</f>
        <v>0.591724137931035</v>
      </c>
      <c r="K118" s="47" t="n">
        <f aca="false">IF(E118="","",E118/(E118+H118))</f>
        <v>0.621657754010695</v>
      </c>
      <c r="L118" s="76" t="n">
        <f aca="false">IF(OR(K118="",J118=""),"",(J118-K118)*100)</f>
        <v>-2.99336160796607</v>
      </c>
      <c r="M118" s="36" t="n">
        <v>1.93551644330213</v>
      </c>
      <c r="N118" s="36" t="n">
        <v>1.32440371623047</v>
      </c>
      <c r="O118" s="36" t="n">
        <f aca="false">SQRT(M118^2+N118^2)</f>
        <v>2.34526525277164</v>
      </c>
      <c r="P118" s="47" t="n">
        <f aca="false">IF(J118="","",MAX(0,J118-1.96*O118/100))</f>
        <v>0.54575693897671</v>
      </c>
      <c r="Q118" s="47" t="n">
        <f aca="false">IF(J118="","",MIN(1,J118+1.96*O118/100))</f>
        <v>0.637691336885359</v>
      </c>
      <c r="R118" s="32" t="str">
        <f aca="false">IF(L118="","",IF(ABS(L118)&lt;=O118,"Yes","No"))</f>
        <v>No</v>
      </c>
      <c r="S118" s="32" t="str">
        <f aca="false">IF(L118="","",IF(ABS(L118)&lt;=1.96*O118,"Yes","No"))</f>
        <v>Yes</v>
      </c>
      <c r="T118" s="66" t="n">
        <f aca="false">IF(D118="","",ROUND(SQRT(((D118+G118)*O118/100)^2+(J118*(D118+G118)*0.06778)^2),0))</f>
        <v>34</v>
      </c>
      <c r="U118" s="32"/>
    </row>
    <row r="119" customFormat="false" ht="15" hidden="false" customHeight="false" outlineLevel="0" collapsed="false">
      <c r="A119" s="32" t="s">
        <v>256</v>
      </c>
      <c r="B119" s="32" t="s">
        <v>319</v>
      </c>
      <c r="C119" s="32" t="s">
        <v>327</v>
      </c>
      <c r="D119" s="66" t="n">
        <v>498</v>
      </c>
      <c r="E119" s="66" t="n">
        <v>583</v>
      </c>
      <c r="F119" s="75" t="n">
        <f aca="false">IF(E119="","",D119-E119)</f>
        <v>-85</v>
      </c>
      <c r="G119" s="66" t="n">
        <v>345</v>
      </c>
      <c r="H119" s="66" t="n">
        <v>335</v>
      </c>
      <c r="I119" s="75" t="n">
        <f aca="false">IF(H119="","",G119-H119)</f>
        <v>10</v>
      </c>
      <c r="J119" s="47" t="n">
        <f aca="false">IF(OR(D119="",D119+G119=0),"",D119/(D119+G119))</f>
        <v>0.590747330960854</v>
      </c>
      <c r="K119" s="47" t="n">
        <f aca="false">IF(E119="","",E119/(E119+H119))</f>
        <v>0.635076252723312</v>
      </c>
      <c r="L119" s="76" t="n">
        <f aca="false">IF(OR(K119="",J119=""),"",(J119-K119)*100)</f>
        <v>-4.43289217624575</v>
      </c>
      <c r="M119" s="36" t="n">
        <v>1.70415253457858</v>
      </c>
      <c r="N119" s="36" t="n">
        <v>1.32440371623047</v>
      </c>
      <c r="O119" s="36" t="n">
        <f aca="false">SQRT(M119^2+N119^2)</f>
        <v>2.15828197061359</v>
      </c>
      <c r="P119" s="47" t="n">
        <f aca="false">IF(J119="","",MAX(0,J119-1.96*O119/100))</f>
        <v>0.548445004336828</v>
      </c>
      <c r="Q119" s="47" t="n">
        <f aca="false">IF(J119="","",MIN(1,J119+1.96*O119/100))</f>
        <v>0.63304965758488</v>
      </c>
      <c r="R119" s="32" t="str">
        <f aca="false">IF(L119="","",IF(ABS(L119)&lt;=O119,"Yes","No"))</f>
        <v>No</v>
      </c>
      <c r="S119" s="32" t="str">
        <f aca="false">IF(L119="","",IF(ABS(L119)&lt;=1.96*O119,"Yes","No"))</f>
        <v>No</v>
      </c>
      <c r="T119" s="66" t="n">
        <f aca="false">IF(D119="","",ROUND(SQRT(((D119+G119)*O119/100)^2+(J119*(D119+G119)*0.05273)^2),0))</f>
        <v>32</v>
      </c>
      <c r="U119" s="32"/>
    </row>
    <row r="120" customFormat="false" ht="15" hidden="false" customHeight="false" outlineLevel="0" collapsed="false">
      <c r="A120" s="32" t="s">
        <v>256</v>
      </c>
      <c r="B120" s="32" t="s">
        <v>319</v>
      </c>
      <c r="C120" s="32" t="s">
        <v>328</v>
      </c>
      <c r="D120" s="66" t="n">
        <v>419</v>
      </c>
      <c r="E120" s="66" t="n">
        <v>415</v>
      </c>
      <c r="F120" s="75" t="n">
        <f aca="false">IF(E120="","",D120-E120)</f>
        <v>4</v>
      </c>
      <c r="G120" s="66" t="n">
        <v>227</v>
      </c>
      <c r="H120" s="66" t="n">
        <v>238</v>
      </c>
      <c r="I120" s="75" t="n">
        <f aca="false">IF(H120="","",G120-H120)</f>
        <v>-11</v>
      </c>
      <c r="J120" s="47" t="n">
        <f aca="false">IF(OR(D120="",D120+G120=0),"",D120/(D120+G120))</f>
        <v>0.648606811145511</v>
      </c>
      <c r="K120" s="47" t="n">
        <f aca="false">IF(E120="","",E120/(E120+H120))</f>
        <v>0.635528330781011</v>
      </c>
      <c r="L120" s="76" t="n">
        <f aca="false">IF(OR(K120="",J120=""),"",(J120-K120)*100)</f>
        <v>1.30784803645002</v>
      </c>
      <c r="M120" s="36" t="n">
        <v>1.93551644330213</v>
      </c>
      <c r="N120" s="36" t="n">
        <v>1.32440371623047</v>
      </c>
      <c r="O120" s="36" t="n">
        <f aca="false">SQRT(M120^2+N120^2)</f>
        <v>2.34526525277164</v>
      </c>
      <c r="P120" s="47" t="n">
        <f aca="false">IF(J120="","",MAX(0,J120-1.96*O120/100))</f>
        <v>0.602639612191187</v>
      </c>
      <c r="Q120" s="47" t="n">
        <f aca="false">IF(J120="","",MIN(1,J120+1.96*O120/100))</f>
        <v>0.694574010099835</v>
      </c>
      <c r="R120" s="32" t="str">
        <f aca="false">IF(L120="","",IF(ABS(L120)&lt;=O120,"Yes","No"))</f>
        <v>Yes</v>
      </c>
      <c r="S120" s="32" t="str">
        <f aca="false">IF(L120="","",IF(ABS(L120)&lt;=1.96*O120,"Yes","No"))</f>
        <v>Yes</v>
      </c>
      <c r="T120" s="66" t="n">
        <f aca="false">IF(D120="","",ROUND(SQRT(((D120+G120)*O120/100)^2+(J120*(D120+G120)*0.06778)^2),0))</f>
        <v>32</v>
      </c>
      <c r="U120" s="32"/>
    </row>
    <row r="121" customFormat="false" ht="15" hidden="false" customHeight="false" outlineLevel="0" collapsed="false">
      <c r="A121" s="32" t="s">
        <v>256</v>
      </c>
      <c r="B121" s="32" t="s">
        <v>319</v>
      </c>
      <c r="C121" s="32" t="s">
        <v>329</v>
      </c>
      <c r="D121" s="66" t="n">
        <v>301</v>
      </c>
      <c r="E121" s="66" t="n">
        <v>332</v>
      </c>
      <c r="F121" s="75" t="n">
        <f aca="false">IF(E121="","",D121-E121)</f>
        <v>-31</v>
      </c>
      <c r="G121" s="66" t="n">
        <v>222</v>
      </c>
      <c r="H121" s="66" t="n">
        <v>255</v>
      </c>
      <c r="I121" s="75" t="n">
        <f aca="false">IF(H121="","",G121-H121)</f>
        <v>-33</v>
      </c>
      <c r="J121" s="47" t="n">
        <f aca="false">IF(OR(D121="",D121+G121=0),"",D121/(D121+G121))</f>
        <v>0.575525812619503</v>
      </c>
      <c r="K121" s="47" t="n">
        <f aca="false">IF(E121="","",E121/(E121+H121))</f>
        <v>0.565587734241908</v>
      </c>
      <c r="L121" s="76" t="n">
        <f aca="false">IF(OR(K121="",J121=""),"",(J121-K121)*100)</f>
        <v>0.993807837759486</v>
      </c>
      <c r="M121" s="36" t="n">
        <v>1.93551644330213</v>
      </c>
      <c r="N121" s="36" t="n">
        <v>1.32440371623047</v>
      </c>
      <c r="O121" s="36" t="n">
        <f aca="false">SQRT(M121^2+N121^2)</f>
        <v>2.34526525277164</v>
      </c>
      <c r="P121" s="47" t="n">
        <f aca="false">IF(J121="","",MAX(0,J121-1.96*O121/100))</f>
        <v>0.529558613665179</v>
      </c>
      <c r="Q121" s="47" t="n">
        <f aca="false">IF(J121="","",MIN(1,J121+1.96*O121/100))</f>
        <v>0.621493011573827</v>
      </c>
      <c r="R121" s="32" t="str">
        <f aca="false">IF(L121="","",IF(ABS(L121)&lt;=O121,"Yes","No"))</f>
        <v>Yes</v>
      </c>
      <c r="S121" s="32" t="str">
        <f aca="false">IF(L121="","",IF(ABS(L121)&lt;=1.96*O121,"Yes","No"))</f>
        <v>Yes</v>
      </c>
      <c r="T121" s="66" t="n">
        <f aca="false">IF(D121="","",ROUND(SQRT(((D121+G121)*O121/100)^2+(J121*(D121+G121)*0.06778)^2),0))</f>
        <v>24</v>
      </c>
      <c r="U121" s="32"/>
    </row>
    <row r="122" customFormat="false" ht="15" hidden="false" customHeight="false" outlineLevel="0" collapsed="false">
      <c r="A122" s="32" t="s">
        <v>256</v>
      </c>
      <c r="B122" s="32" t="s">
        <v>319</v>
      </c>
      <c r="C122" s="32" t="s">
        <v>330</v>
      </c>
      <c r="D122" s="66" t="n">
        <v>413</v>
      </c>
      <c r="E122" s="66" t="n">
        <v>418</v>
      </c>
      <c r="F122" s="75" t="n">
        <f aca="false">IF(E122="","",D122-E122)</f>
        <v>-5</v>
      </c>
      <c r="G122" s="66" t="n">
        <v>217</v>
      </c>
      <c r="H122" s="66" t="n">
        <v>222</v>
      </c>
      <c r="I122" s="75" t="n">
        <f aca="false">IF(H122="","",G122-H122)</f>
        <v>-5</v>
      </c>
      <c r="J122" s="47" t="n">
        <f aca="false">IF(OR(D122="",D122+G122=0),"",D122/(D122+G122))</f>
        <v>0.655555555555556</v>
      </c>
      <c r="K122" s="47" t="n">
        <f aca="false">IF(E122="","",E122/(E122+H122))</f>
        <v>0.653125</v>
      </c>
      <c r="L122" s="76" t="n">
        <f aca="false">IF(OR(K122="",J122=""),"",(J122-K122)*100)</f>
        <v>0.24305555555556</v>
      </c>
      <c r="M122" s="36" t="n">
        <v>1.93551644330213</v>
      </c>
      <c r="N122" s="36" t="n">
        <v>1.32440371623047</v>
      </c>
      <c r="O122" s="36" t="n">
        <f aca="false">SQRT(M122^2+N122^2)</f>
        <v>2.34526525277164</v>
      </c>
      <c r="P122" s="47" t="n">
        <f aca="false">IF(J122="","",MAX(0,J122-1.96*O122/100))</f>
        <v>0.609588356601232</v>
      </c>
      <c r="Q122" s="47" t="n">
        <f aca="false">IF(J122="","",MIN(1,J122+1.96*O122/100))</f>
        <v>0.70152275450988</v>
      </c>
      <c r="R122" s="32" t="str">
        <f aca="false">IF(L122="","",IF(ABS(L122)&lt;=O122,"Yes","No"))</f>
        <v>Yes</v>
      </c>
      <c r="S122" s="32" t="str">
        <f aca="false">IF(L122="","",IF(ABS(L122)&lt;=1.96*O122,"Yes","No"))</f>
        <v>Yes</v>
      </c>
      <c r="T122" s="66" t="n">
        <f aca="false">IF(D122="","",ROUND(SQRT(((D122+G122)*O122/100)^2+(J122*(D122+G122)*0.06778)^2),0))</f>
        <v>32</v>
      </c>
      <c r="U122" s="32"/>
    </row>
    <row r="123" customFormat="false" ht="15" hidden="false" customHeight="false" outlineLevel="0" collapsed="false">
      <c r="A123" s="32" t="s">
        <v>256</v>
      </c>
      <c r="B123" s="32" t="s">
        <v>319</v>
      </c>
      <c r="C123" s="32" t="s">
        <v>331</v>
      </c>
      <c r="D123" s="66" t="n">
        <v>385</v>
      </c>
      <c r="E123" s="66" t="n">
        <v>425</v>
      </c>
      <c r="F123" s="75" t="n">
        <f aca="false">IF(E123="","",D123-E123)</f>
        <v>-40</v>
      </c>
      <c r="G123" s="66" t="n">
        <v>271</v>
      </c>
      <c r="H123" s="66" t="n">
        <v>271</v>
      </c>
      <c r="I123" s="75" t="n">
        <f aca="false">IF(H123="","",G123-H123)</f>
        <v>0</v>
      </c>
      <c r="J123" s="47" t="n">
        <f aca="false">IF(OR(D123="",D123+G123=0),"",D123/(D123+G123))</f>
        <v>0.586890243902439</v>
      </c>
      <c r="K123" s="47" t="n">
        <f aca="false">IF(E123="","",E123/(E123+H123))</f>
        <v>0.610632183908046</v>
      </c>
      <c r="L123" s="76" t="n">
        <f aca="false">IF(OR(K123="",J123=""),"",(J123-K123)*100)</f>
        <v>-2.37419400056069</v>
      </c>
      <c r="M123" s="36" t="n">
        <v>1.93551644330213</v>
      </c>
      <c r="N123" s="36" t="n">
        <v>1.32440371623047</v>
      </c>
      <c r="O123" s="36" t="n">
        <f aca="false">SQRT(M123^2+N123^2)</f>
        <v>2.34526525277164</v>
      </c>
      <c r="P123" s="47" t="n">
        <f aca="false">IF(J123="","",MAX(0,J123-1.96*O123/100))</f>
        <v>0.540923044948115</v>
      </c>
      <c r="Q123" s="47" t="n">
        <f aca="false">IF(J123="","",MIN(1,J123+1.96*O123/100))</f>
        <v>0.632857442856763</v>
      </c>
      <c r="R123" s="32" t="str">
        <f aca="false">IF(L123="","",IF(ABS(L123)&lt;=O123,"Yes","No"))</f>
        <v>No</v>
      </c>
      <c r="S123" s="32" t="str">
        <f aca="false">IF(L123="","",IF(ABS(L123)&lt;=1.96*O123,"Yes","No"))</f>
        <v>Yes</v>
      </c>
      <c r="T123" s="66" t="n">
        <f aca="false">IF(D123="","",ROUND(SQRT(((D123+G123)*O123/100)^2+(J123*(D123+G123)*0.06778)^2),0))</f>
        <v>30</v>
      </c>
      <c r="U123" s="32"/>
    </row>
    <row r="124" customFormat="false" ht="15" hidden="false" customHeight="false" outlineLevel="0" collapsed="false">
      <c r="A124" s="32" t="s">
        <v>256</v>
      </c>
      <c r="B124" s="32" t="s">
        <v>332</v>
      </c>
      <c r="C124" s="32" t="s">
        <v>333</v>
      </c>
      <c r="D124" s="66" t="n">
        <v>373</v>
      </c>
      <c r="E124" s="66" t="n">
        <v>392</v>
      </c>
      <c r="F124" s="75" t="n">
        <f aca="false">IF(E124="","",D124-E124)</f>
        <v>-19</v>
      </c>
      <c r="G124" s="66" t="n">
        <v>257</v>
      </c>
      <c r="H124" s="66" t="n">
        <v>281</v>
      </c>
      <c r="I124" s="75" t="n">
        <f aca="false">IF(H124="","",G124-H124)</f>
        <v>-24</v>
      </c>
      <c r="J124" s="47" t="n">
        <f aca="false">IF(OR(D124="",D124+G124=0),"",D124/(D124+G124))</f>
        <v>0.592063492063492</v>
      </c>
      <c r="K124" s="47" t="n">
        <f aca="false">IF(E124="","",E124/(E124+H124))</f>
        <v>0.582466567607727</v>
      </c>
      <c r="L124" s="76" t="n">
        <f aca="false">IF(OR(K124="",J124=""),"",(J124-K124)*100)</f>
        <v>0.959692445576543</v>
      </c>
      <c r="M124" s="36" t="n">
        <v>1.93551644330213</v>
      </c>
      <c r="N124" s="36" t="n">
        <v>1.32440371623047</v>
      </c>
      <c r="O124" s="36" t="n">
        <f aca="false">SQRT(M124^2+N124^2)</f>
        <v>2.34526525277164</v>
      </c>
      <c r="P124" s="47" t="n">
        <f aca="false">IF(J124="","",MAX(0,J124-1.96*O124/100))</f>
        <v>0.546096293109168</v>
      </c>
      <c r="Q124" s="47" t="n">
        <f aca="false">IF(J124="","",MIN(1,J124+1.96*O124/100))</f>
        <v>0.638030691017816</v>
      </c>
      <c r="R124" s="32" t="str">
        <f aca="false">IF(L124="","",IF(ABS(L124)&lt;=O124,"Yes","No"))</f>
        <v>Yes</v>
      </c>
      <c r="S124" s="32" t="str">
        <f aca="false">IF(L124="","",IF(ABS(L124)&lt;=1.96*O124,"Yes","No"))</f>
        <v>Yes</v>
      </c>
      <c r="T124" s="66" t="n">
        <f aca="false">IF(D124="","",ROUND(SQRT(((D124+G124)*O124/100)^2+(J124*(D124+G124)*0.06778)^2),0))</f>
        <v>29</v>
      </c>
      <c r="U124" s="32"/>
    </row>
    <row r="125" customFormat="false" ht="15" hidden="false" customHeight="false" outlineLevel="0" collapsed="false">
      <c r="A125" s="32" t="s">
        <v>256</v>
      </c>
      <c r="B125" s="32" t="s">
        <v>332</v>
      </c>
      <c r="C125" s="32" t="s">
        <v>334</v>
      </c>
      <c r="D125" s="66" t="n">
        <v>339</v>
      </c>
      <c r="E125" s="66" t="n">
        <v>334</v>
      </c>
      <c r="F125" s="75" t="n">
        <f aca="false">IF(E125="","",D125-E125)</f>
        <v>5</v>
      </c>
      <c r="G125" s="66" t="n">
        <v>340</v>
      </c>
      <c r="H125" s="66" t="n">
        <v>333</v>
      </c>
      <c r="I125" s="75" t="n">
        <f aca="false">IF(H125="","",G125-H125)</f>
        <v>7</v>
      </c>
      <c r="J125" s="47" t="n">
        <f aca="false">IF(OR(D125="",D125+G125=0),"",D125/(D125+G125))</f>
        <v>0.499263622974963</v>
      </c>
      <c r="K125" s="47" t="n">
        <f aca="false">IF(E125="","",E125/(E125+H125))</f>
        <v>0.500749625187406</v>
      </c>
      <c r="L125" s="76" t="n">
        <f aca="false">IF(OR(K125="",J125=""),"",(J125-K125)*100)</f>
        <v>-0.148600221244311</v>
      </c>
      <c r="M125" s="36" t="n">
        <v>1.93551644330213</v>
      </c>
      <c r="N125" s="36" t="n">
        <v>1.32440371623047</v>
      </c>
      <c r="O125" s="36" t="n">
        <f aca="false">SQRT(M125^2+N125^2)</f>
        <v>2.34526525277164</v>
      </c>
      <c r="P125" s="47" t="n">
        <f aca="false">IF(J125="","",MAX(0,J125-1.96*O125/100))</f>
        <v>0.453296424020639</v>
      </c>
      <c r="Q125" s="47" t="n">
        <f aca="false">IF(J125="","",MIN(1,J125+1.96*O125/100))</f>
        <v>0.545230821929287</v>
      </c>
      <c r="R125" s="32" t="str">
        <f aca="false">IF(L125="","",IF(ABS(L125)&lt;=O125,"Yes","No"))</f>
        <v>Yes</v>
      </c>
      <c r="S125" s="32" t="str">
        <f aca="false">IF(L125="","",IF(ABS(L125)&lt;=1.96*O125,"Yes","No"))</f>
        <v>Yes</v>
      </c>
      <c r="T125" s="66" t="n">
        <f aca="false">IF(D125="","",ROUND(SQRT(((D125+G125)*O125/100)^2+(J125*(D125+G125)*0.06778)^2),0))</f>
        <v>28</v>
      </c>
      <c r="U125" s="32"/>
    </row>
    <row r="126" customFormat="false" ht="15" hidden="false" customHeight="false" outlineLevel="0" collapsed="false">
      <c r="A126" s="32" t="s">
        <v>256</v>
      </c>
      <c r="B126" s="32" t="s">
        <v>332</v>
      </c>
      <c r="C126" s="32" t="s">
        <v>335</v>
      </c>
      <c r="D126" s="66" t="n">
        <v>387</v>
      </c>
      <c r="E126" s="66" t="n">
        <v>409</v>
      </c>
      <c r="F126" s="75" t="n">
        <f aca="false">IF(E126="","",D126-E126)</f>
        <v>-22</v>
      </c>
      <c r="G126" s="66" t="n">
        <v>347</v>
      </c>
      <c r="H126" s="66" t="n">
        <v>361</v>
      </c>
      <c r="I126" s="75" t="n">
        <f aca="false">IF(H126="","",G126-H126)</f>
        <v>-14</v>
      </c>
      <c r="J126" s="47" t="n">
        <f aca="false">IF(OR(D126="",D126+G126=0),"",D126/(D126+G126))</f>
        <v>0.52724795640327</v>
      </c>
      <c r="K126" s="47" t="n">
        <f aca="false">IF(E126="","",E126/(E126+H126))</f>
        <v>0.531168831168831</v>
      </c>
      <c r="L126" s="76" t="n">
        <f aca="false">IF(OR(K126="",J126=""),"",(J126-K126)*100)</f>
        <v>-0.392087476556147</v>
      </c>
      <c r="M126" s="36" t="n">
        <v>1.93551644330213</v>
      </c>
      <c r="N126" s="36" t="n">
        <v>1.32440371623047</v>
      </c>
      <c r="O126" s="36" t="n">
        <f aca="false">SQRT(M126^2+N126^2)</f>
        <v>2.34526525277164</v>
      </c>
      <c r="P126" s="47" t="n">
        <f aca="false">IF(J126="","",MAX(0,J126-1.96*O126/100))</f>
        <v>0.481280757448946</v>
      </c>
      <c r="Q126" s="47" t="n">
        <f aca="false">IF(J126="","",MIN(1,J126+1.96*O126/100))</f>
        <v>0.573215155357594</v>
      </c>
      <c r="R126" s="32" t="str">
        <f aca="false">IF(L126="","",IF(ABS(L126)&lt;=O126,"Yes","No"))</f>
        <v>Yes</v>
      </c>
      <c r="S126" s="32" t="str">
        <f aca="false">IF(L126="","",IF(ABS(L126)&lt;=1.96*O126,"Yes","No"))</f>
        <v>Yes</v>
      </c>
      <c r="T126" s="66" t="n">
        <f aca="false">IF(D126="","",ROUND(SQRT(((D126+G126)*O126/100)^2+(J126*(D126+G126)*0.06778)^2),0))</f>
        <v>31</v>
      </c>
      <c r="U126" s="32"/>
    </row>
    <row r="127" customFormat="false" ht="15" hidden="false" customHeight="false" outlineLevel="0" collapsed="false">
      <c r="A127" s="32" t="s">
        <v>256</v>
      </c>
      <c r="B127" s="32" t="s">
        <v>336</v>
      </c>
      <c r="C127" s="32" t="s">
        <v>336</v>
      </c>
      <c r="D127" s="66" t="n">
        <v>521</v>
      </c>
      <c r="E127" s="66" t="n">
        <v>621</v>
      </c>
      <c r="F127" s="75" t="n">
        <f aca="false">IF(E127="","",D127-E127)</f>
        <v>-100</v>
      </c>
      <c r="G127" s="66" t="n">
        <v>566</v>
      </c>
      <c r="H127" s="66" t="n">
        <v>598</v>
      </c>
      <c r="I127" s="75" t="n">
        <f aca="false">IF(H127="","",G127-H127)</f>
        <v>-32</v>
      </c>
      <c r="J127" s="47" t="n">
        <f aca="false">IF(OR(D127="",D127+G127=0),"",D127/(D127+G127))</f>
        <v>0.479300827966881</v>
      </c>
      <c r="K127" s="47" t="n">
        <f aca="false">IF(E127="","",E127/(E127+H127))</f>
        <v>0.509433962264151</v>
      </c>
      <c r="L127" s="76" t="n">
        <f aca="false">IF(OR(K127="",J127=""),"",(J127-K127)*100)</f>
        <v>-3.01331342972696</v>
      </c>
      <c r="M127" s="36" t="n">
        <v>1.70415253457858</v>
      </c>
      <c r="N127" s="36" t="n">
        <v>1.32440371623047</v>
      </c>
      <c r="O127" s="36" t="n">
        <f aca="false">SQRT(M127^2+N127^2)</f>
        <v>2.15828197061359</v>
      </c>
      <c r="P127" s="47" t="n">
        <f aca="false">IF(J127="","",MAX(0,J127-1.96*O127/100))</f>
        <v>0.436998501342855</v>
      </c>
      <c r="Q127" s="47" t="n">
        <f aca="false">IF(J127="","",MIN(1,J127+1.96*O127/100))</f>
        <v>0.521603154590908</v>
      </c>
      <c r="R127" s="32" t="str">
        <f aca="false">IF(L127="","",IF(ABS(L127)&lt;=O127,"Yes","No"))</f>
        <v>No</v>
      </c>
      <c r="S127" s="32" t="str">
        <f aca="false">IF(L127="","",IF(ABS(L127)&lt;=1.96*O127,"Yes","No"))</f>
        <v>Yes</v>
      </c>
      <c r="T127" s="66" t="n">
        <f aca="false">IF(D127="","",ROUND(SQRT(((D127+G127)*O127/100)^2+(J127*(D127+G127)*0.05273)^2),0))</f>
        <v>36</v>
      </c>
      <c r="U127" s="32"/>
    </row>
    <row r="128" customFormat="false" ht="15" hidden="false" customHeight="false" outlineLevel="0" collapsed="false">
      <c r="A128" s="32" t="s">
        <v>256</v>
      </c>
      <c r="B128" s="32" t="s">
        <v>337</v>
      </c>
      <c r="C128" s="32" t="s">
        <v>338</v>
      </c>
      <c r="D128" s="66" t="n">
        <v>275</v>
      </c>
      <c r="E128" s="66" t="n">
        <v>289</v>
      </c>
      <c r="F128" s="75" t="n">
        <f aca="false">IF(E128="","",D128-E128)</f>
        <v>-14</v>
      </c>
      <c r="G128" s="66" t="n">
        <v>261</v>
      </c>
      <c r="H128" s="66" t="n">
        <v>261</v>
      </c>
      <c r="I128" s="75" t="n">
        <f aca="false">IF(H128="","",G128-H128)</f>
        <v>0</v>
      </c>
      <c r="J128" s="47" t="n">
        <f aca="false">IF(OR(D128="",D128+G128=0),"",D128/(D128+G128))</f>
        <v>0.513059701492537</v>
      </c>
      <c r="K128" s="47" t="n">
        <f aca="false">IF(E128="","",E128/(E128+H128))</f>
        <v>0.525454545454546</v>
      </c>
      <c r="L128" s="76" t="n">
        <f aca="false">IF(OR(K128="",J128=""),"",(J128-K128)*100)</f>
        <v>-1.23948439620082</v>
      </c>
      <c r="M128" s="36" t="n">
        <v>1.93551644330213</v>
      </c>
      <c r="N128" s="36" t="n">
        <v>1.32440371623047</v>
      </c>
      <c r="O128" s="36" t="n">
        <f aca="false">SQRT(M128^2+N128^2)</f>
        <v>2.34526525277164</v>
      </c>
      <c r="P128" s="47" t="n">
        <f aca="false">IF(J128="","",MAX(0,J128-1.96*O128/100))</f>
        <v>0.467092502538213</v>
      </c>
      <c r="Q128" s="47" t="n">
        <f aca="false">IF(J128="","",MIN(1,J128+1.96*O128/100))</f>
        <v>0.559026900446861</v>
      </c>
      <c r="R128" s="32" t="str">
        <f aca="false">IF(L128="","",IF(ABS(L128)&lt;=O128,"Yes","No"))</f>
        <v>Yes</v>
      </c>
      <c r="S128" s="32" t="str">
        <f aca="false">IF(L128="","",IF(ABS(L128)&lt;=1.96*O128,"Yes","No"))</f>
        <v>Yes</v>
      </c>
      <c r="T128" s="66" t="n">
        <f aca="false">IF(D128="","",ROUND(SQRT(((D128+G128)*O128/100)^2+(J128*(D128+G128)*0.06778)^2),0))</f>
        <v>22</v>
      </c>
      <c r="U128" s="32"/>
    </row>
    <row r="129" customFormat="false" ht="15" hidden="false" customHeight="false" outlineLevel="0" collapsed="false">
      <c r="A129" s="32" t="s">
        <v>256</v>
      </c>
      <c r="B129" s="32" t="s">
        <v>337</v>
      </c>
      <c r="C129" s="32" t="s">
        <v>339</v>
      </c>
      <c r="D129" s="66" t="n">
        <v>380</v>
      </c>
      <c r="E129" s="66" t="n">
        <v>402</v>
      </c>
      <c r="F129" s="75" t="n">
        <f aca="false">IF(E129="","",D129-E129)</f>
        <v>-22</v>
      </c>
      <c r="G129" s="66" t="n">
        <v>342</v>
      </c>
      <c r="H129" s="66" t="n">
        <v>345</v>
      </c>
      <c r="I129" s="75" t="n">
        <f aca="false">IF(H129="","",G129-H129)</f>
        <v>-3</v>
      </c>
      <c r="J129" s="47" t="n">
        <f aca="false">IF(OR(D129="",D129+G129=0),"",D129/(D129+G129))</f>
        <v>0.526315789473684</v>
      </c>
      <c r="K129" s="47" t="n">
        <f aca="false">IF(E129="","",E129/(E129+H129))</f>
        <v>0.538152610441767</v>
      </c>
      <c r="L129" s="76" t="n">
        <f aca="false">IF(OR(K129="",J129=""),"",(J129-K129)*100)</f>
        <v>-1.18368209680829</v>
      </c>
      <c r="M129" s="36" t="n">
        <v>1.93551644330213</v>
      </c>
      <c r="N129" s="36" t="n">
        <v>1.32440371623047</v>
      </c>
      <c r="O129" s="36" t="n">
        <f aca="false">SQRT(M129^2+N129^2)</f>
        <v>2.34526525277164</v>
      </c>
      <c r="P129" s="47" t="n">
        <f aca="false">IF(J129="","",MAX(0,J129-1.96*O129/100))</f>
        <v>0.48034859051936</v>
      </c>
      <c r="Q129" s="47" t="n">
        <f aca="false">IF(J129="","",MIN(1,J129+1.96*O129/100))</f>
        <v>0.572282988428008</v>
      </c>
      <c r="R129" s="32" t="str">
        <f aca="false">IF(L129="","",IF(ABS(L129)&lt;=O129,"Yes","No"))</f>
        <v>Yes</v>
      </c>
      <c r="S129" s="32" t="str">
        <f aca="false">IF(L129="","",IF(ABS(L129)&lt;=1.96*O129,"Yes","No"))</f>
        <v>Yes</v>
      </c>
      <c r="T129" s="66" t="n">
        <f aca="false">IF(D129="","",ROUND(SQRT(((D129+G129)*O129/100)^2+(J129*(D129+G129)*0.06778)^2),0))</f>
        <v>31</v>
      </c>
      <c r="U129" s="32"/>
    </row>
    <row r="130" customFormat="false" ht="15" hidden="false" customHeight="false" outlineLevel="0" collapsed="false">
      <c r="A130" s="32" t="s">
        <v>256</v>
      </c>
      <c r="B130" s="32" t="s">
        <v>340</v>
      </c>
      <c r="C130" s="32" t="s">
        <v>341</v>
      </c>
      <c r="D130" s="66" t="n">
        <v>415</v>
      </c>
      <c r="E130" s="66" t="n">
        <v>455</v>
      </c>
      <c r="F130" s="75" t="n">
        <f aca="false">IF(E130="","",D130-E130)</f>
        <v>-40</v>
      </c>
      <c r="G130" s="66" t="n">
        <v>328</v>
      </c>
      <c r="H130" s="66" t="n">
        <v>363</v>
      </c>
      <c r="I130" s="75" t="n">
        <f aca="false">IF(H130="","",G130-H130)</f>
        <v>-35</v>
      </c>
      <c r="J130" s="47" t="n">
        <f aca="false">IF(OR(D130="",D130+G130=0),"",D130/(D130+G130))</f>
        <v>0.558546433378197</v>
      </c>
      <c r="K130" s="47" t="n">
        <f aca="false">IF(E130="","",E130/(E130+H130))</f>
        <v>0.556234718826406</v>
      </c>
      <c r="L130" s="76" t="n">
        <f aca="false">IF(OR(K130="",J130=""),"",(J130-K130)*100)</f>
        <v>0.231171455179069</v>
      </c>
      <c r="M130" s="36" t="n">
        <v>1.93551644330213</v>
      </c>
      <c r="N130" s="36" t="n">
        <v>1.32440371623047</v>
      </c>
      <c r="O130" s="36" t="n">
        <f aca="false">SQRT(M130^2+N130^2)</f>
        <v>2.34526525277164</v>
      </c>
      <c r="P130" s="47" t="n">
        <f aca="false">IF(J130="","",MAX(0,J130-1.96*O130/100))</f>
        <v>0.512579234423872</v>
      </c>
      <c r="Q130" s="47" t="n">
        <f aca="false">IF(J130="","",MIN(1,J130+1.96*O130/100))</f>
        <v>0.604513632332521</v>
      </c>
      <c r="R130" s="32" t="str">
        <f aca="false">IF(L130="","",IF(ABS(L130)&lt;=O130,"Yes","No"))</f>
        <v>Yes</v>
      </c>
      <c r="S130" s="32" t="str">
        <f aca="false">IF(L130="","",IF(ABS(L130)&lt;=1.96*O130,"Yes","No"))</f>
        <v>Yes</v>
      </c>
      <c r="T130" s="66" t="n">
        <f aca="false">IF(D130="","",ROUND(SQRT(((D130+G130)*O130/100)^2+(J130*(D130+G130)*0.06778)^2),0))</f>
        <v>33</v>
      </c>
      <c r="U130" s="32"/>
    </row>
    <row r="131" customFormat="false" ht="15" hidden="false" customHeight="false" outlineLevel="0" collapsed="false">
      <c r="A131" s="32" t="s">
        <v>256</v>
      </c>
      <c r="B131" s="32" t="s">
        <v>340</v>
      </c>
      <c r="C131" s="32" t="s">
        <v>342</v>
      </c>
      <c r="D131" s="66" t="n">
        <v>427</v>
      </c>
      <c r="E131" s="66" t="n">
        <v>447</v>
      </c>
      <c r="F131" s="75" t="n">
        <f aca="false">IF(E131="","",D131-E131)</f>
        <v>-20</v>
      </c>
      <c r="G131" s="66" t="n">
        <v>359</v>
      </c>
      <c r="H131" s="66" t="n">
        <v>358</v>
      </c>
      <c r="I131" s="75" t="n">
        <f aca="false">IF(H131="","",G131-H131)</f>
        <v>1</v>
      </c>
      <c r="J131" s="47" t="n">
        <f aca="false">IF(OR(D131="",D131+G131=0),"",D131/(D131+G131))</f>
        <v>0.543256997455471</v>
      </c>
      <c r="K131" s="47" t="n">
        <f aca="false">IF(E131="","",E131/(E131+H131))</f>
        <v>0.55527950310559</v>
      </c>
      <c r="L131" s="76" t="n">
        <f aca="false">IF(OR(K131="",J131=""),"",(J131-K131)*100)</f>
        <v>-1.20225056501193</v>
      </c>
      <c r="M131" s="36" t="n">
        <v>1.93551644330213</v>
      </c>
      <c r="N131" s="36" t="n">
        <v>1.32440371623047</v>
      </c>
      <c r="O131" s="36" t="n">
        <f aca="false">SQRT(M131^2+N131^2)</f>
        <v>2.34526525277164</v>
      </c>
      <c r="P131" s="47" t="n">
        <f aca="false">IF(J131="","",MAX(0,J131-1.96*O131/100))</f>
        <v>0.497289798501147</v>
      </c>
      <c r="Q131" s="47" t="n">
        <f aca="false">IF(J131="","",MIN(1,J131+1.96*O131/100))</f>
        <v>0.589224196409795</v>
      </c>
      <c r="R131" s="32" t="str">
        <f aca="false">IF(L131="","",IF(ABS(L131)&lt;=O131,"Yes","No"))</f>
        <v>Yes</v>
      </c>
      <c r="S131" s="32" t="str">
        <f aca="false">IF(L131="","",IF(ABS(L131)&lt;=1.96*O131,"Yes","No"))</f>
        <v>Yes</v>
      </c>
      <c r="T131" s="66" t="n">
        <f aca="false">IF(D131="","",ROUND(SQRT(((D131+G131)*O131/100)^2+(J131*(D131+G131)*0.06778)^2),0))</f>
        <v>34</v>
      </c>
      <c r="U131" s="32"/>
    </row>
    <row r="132" customFormat="false" ht="15" hidden="false" customHeight="false" outlineLevel="0" collapsed="false">
      <c r="A132" s="32" t="s">
        <v>256</v>
      </c>
      <c r="B132" s="32" t="s">
        <v>340</v>
      </c>
      <c r="C132" s="32" t="s">
        <v>343</v>
      </c>
      <c r="D132" s="66" t="n">
        <v>462</v>
      </c>
      <c r="E132" s="66" t="n">
        <v>528</v>
      </c>
      <c r="F132" s="75" t="n">
        <f aca="false">IF(E132="","",D132-E132)</f>
        <v>-66</v>
      </c>
      <c r="G132" s="66" t="n">
        <v>474</v>
      </c>
      <c r="H132" s="66" t="n">
        <v>494</v>
      </c>
      <c r="I132" s="75" t="n">
        <f aca="false">IF(H132="","",G132-H132)</f>
        <v>-20</v>
      </c>
      <c r="J132" s="47" t="n">
        <f aca="false">IF(OR(D132="",D132+G132=0),"",D132/(D132+G132))</f>
        <v>0.493589743589744</v>
      </c>
      <c r="K132" s="47" t="n">
        <f aca="false">IF(E132="","",E132/(E132+H132))</f>
        <v>0.516634050880626</v>
      </c>
      <c r="L132" s="76" t="n">
        <f aca="false">IF(OR(K132="",J132=""),"",(J132-K132)*100)</f>
        <v>-2.30443072908826</v>
      </c>
      <c r="M132" s="36" t="n">
        <v>1.70415253457858</v>
      </c>
      <c r="N132" s="36" t="n">
        <v>1.32440371623047</v>
      </c>
      <c r="O132" s="36" t="n">
        <f aca="false">SQRT(M132^2+N132^2)</f>
        <v>2.15828197061359</v>
      </c>
      <c r="P132" s="47" t="n">
        <f aca="false">IF(J132="","",MAX(0,J132-1.96*O132/100))</f>
        <v>0.451287416965717</v>
      </c>
      <c r="Q132" s="47" t="n">
        <f aca="false">IF(J132="","",MIN(1,J132+1.96*O132/100))</f>
        <v>0.53589207021377</v>
      </c>
      <c r="R132" s="32" t="str">
        <f aca="false">IF(L132="","",IF(ABS(L132)&lt;=O132,"Yes","No"))</f>
        <v>No</v>
      </c>
      <c r="S132" s="32" t="str">
        <f aca="false">IF(L132="","",IF(ABS(L132)&lt;=1.96*O132,"Yes","No"))</f>
        <v>Yes</v>
      </c>
      <c r="T132" s="66" t="n">
        <f aca="false">IF(D132="","",ROUND(SQRT(((D132+G132)*O132/100)^2+(J132*(D132+G132)*0.05273)^2),0))</f>
        <v>32</v>
      </c>
      <c r="U132" s="32"/>
    </row>
    <row r="133" customFormat="false" ht="15" hidden="false" customHeight="false" outlineLevel="0" collapsed="false">
      <c r="A133" s="32" t="s">
        <v>256</v>
      </c>
      <c r="B133" s="32" t="s">
        <v>340</v>
      </c>
      <c r="C133" s="32" t="s">
        <v>344</v>
      </c>
      <c r="D133" s="66" t="n">
        <v>446</v>
      </c>
      <c r="E133" s="66" t="n">
        <v>516</v>
      </c>
      <c r="F133" s="75" t="n">
        <f aca="false">IF(E133="","",D133-E133)</f>
        <v>-70</v>
      </c>
      <c r="G133" s="66" t="n">
        <v>343</v>
      </c>
      <c r="H133" s="66" t="n">
        <v>363</v>
      </c>
      <c r="I133" s="75" t="n">
        <f aca="false">IF(H133="","",G133-H133)</f>
        <v>-20</v>
      </c>
      <c r="J133" s="47" t="n">
        <f aca="false">IF(OR(D133="",D133+G133=0),"",D133/(D133+G133))</f>
        <v>0.565272496831432</v>
      </c>
      <c r="K133" s="47" t="n">
        <f aca="false">IF(E133="","",E133/(E133+H133))</f>
        <v>0.58703071672355</v>
      </c>
      <c r="L133" s="76" t="n">
        <f aca="false">IF(OR(K133="",J133=""),"",(J133-K133)*100)</f>
        <v>-2.17582198921172</v>
      </c>
      <c r="M133" s="36" t="n">
        <v>1.93551644330213</v>
      </c>
      <c r="N133" s="36" t="n">
        <v>1.32440371623047</v>
      </c>
      <c r="O133" s="36" t="n">
        <f aca="false">SQRT(M133^2+N133^2)</f>
        <v>2.34526525277164</v>
      </c>
      <c r="P133" s="47" t="n">
        <f aca="false">IF(J133="","",MAX(0,J133-1.96*O133/100))</f>
        <v>0.519305297877108</v>
      </c>
      <c r="Q133" s="47" t="n">
        <f aca="false">IF(J133="","",MIN(1,J133+1.96*O133/100))</f>
        <v>0.611239695785756</v>
      </c>
      <c r="R133" s="32" t="str">
        <f aca="false">IF(L133="","",IF(ABS(L133)&lt;=O133,"Yes","No"))</f>
        <v>Yes</v>
      </c>
      <c r="S133" s="32" t="str">
        <f aca="false">IF(L133="","",IF(ABS(L133)&lt;=1.96*O133,"Yes","No"))</f>
        <v>Yes</v>
      </c>
      <c r="T133" s="66" t="n">
        <f aca="false">IF(D133="","",ROUND(SQRT(((D133+G133)*O133/100)^2+(J133*(D133+G133)*0.06778)^2),0))</f>
        <v>35</v>
      </c>
      <c r="U133" s="32"/>
    </row>
    <row r="134" customFormat="false" ht="15" hidden="false" customHeight="false" outlineLevel="0" collapsed="false">
      <c r="A134" s="32" t="s">
        <v>256</v>
      </c>
      <c r="B134" s="32" t="s">
        <v>340</v>
      </c>
      <c r="C134" s="32" t="s">
        <v>345</v>
      </c>
      <c r="D134" s="66" t="n">
        <v>264</v>
      </c>
      <c r="E134" s="66" t="n">
        <v>294</v>
      </c>
      <c r="F134" s="75" t="n">
        <f aca="false">IF(E134="","",D134-E134)</f>
        <v>-30</v>
      </c>
      <c r="G134" s="66" t="n">
        <v>244</v>
      </c>
      <c r="H134" s="66" t="n">
        <v>260</v>
      </c>
      <c r="I134" s="75" t="n">
        <f aca="false">IF(H134="","",G134-H134)</f>
        <v>-16</v>
      </c>
      <c r="J134" s="47" t="n">
        <f aca="false">IF(OR(D134="",D134+G134=0),"",D134/(D134+G134))</f>
        <v>0.519685039370079</v>
      </c>
      <c r="K134" s="47" t="n">
        <f aca="false">IF(E134="","",E134/(E134+H134))</f>
        <v>0.530685920577617</v>
      </c>
      <c r="L134" s="76" t="n">
        <f aca="false">IF(OR(K134="",J134=""),"",(J134-K134)*100)</f>
        <v>-1.10008812075386</v>
      </c>
      <c r="M134" s="36" t="n">
        <v>3.02529396852735</v>
      </c>
      <c r="N134" s="36" t="n">
        <v>1.32440371623047</v>
      </c>
      <c r="O134" s="36" t="n">
        <f aca="false">SQRT(M134^2+N134^2)</f>
        <v>3.30249130196782</v>
      </c>
      <c r="P134" s="47" t="n">
        <f aca="false">IF(J134="","",MAX(0,J134-1.96*O134/100))</f>
        <v>0.45495620985151</v>
      </c>
      <c r="Q134" s="47" t="n">
        <f aca="false">IF(J134="","",MIN(1,J134+1.96*O134/100))</f>
        <v>0.584413868888648</v>
      </c>
      <c r="R134" s="32" t="str">
        <f aca="false">IF(L134="","",IF(ABS(L134)&lt;=O134,"Yes","No"))</f>
        <v>Yes</v>
      </c>
      <c r="S134" s="32" t="str">
        <f aca="false">IF(L134="","",IF(ABS(L134)&lt;=1.96*O134,"Yes","No"))</f>
        <v>Yes</v>
      </c>
      <c r="T134" s="66" t="n">
        <f aca="false">IF(D134="","",ROUND(SQRT(((D134+G134)*O134/100)^2+(J134*(D134+G134)*0.08223)^2),0))</f>
        <v>27</v>
      </c>
      <c r="U134" s="32"/>
    </row>
    <row r="135" customFormat="false" ht="15" hidden="false" customHeight="false" outlineLevel="0" collapsed="false">
      <c r="A135" s="32" t="s">
        <v>256</v>
      </c>
      <c r="B135" s="32" t="s">
        <v>340</v>
      </c>
      <c r="C135" s="32" t="s">
        <v>346</v>
      </c>
      <c r="D135" s="66" t="n">
        <v>520</v>
      </c>
      <c r="E135" s="66" t="n">
        <v>594</v>
      </c>
      <c r="F135" s="75" t="n">
        <f aca="false">IF(E135="","",D135-E135)</f>
        <v>-74</v>
      </c>
      <c r="G135" s="66" t="n">
        <v>421</v>
      </c>
      <c r="H135" s="66" t="n">
        <v>412</v>
      </c>
      <c r="I135" s="75" t="n">
        <f aca="false">IF(H135="","",G135-H135)</f>
        <v>9</v>
      </c>
      <c r="J135" s="47" t="n">
        <f aca="false">IF(OR(D135="",D135+G135=0),"",D135/(D135+G135))</f>
        <v>0.552603613177471</v>
      </c>
      <c r="K135" s="47" t="n">
        <f aca="false">IF(E135="","",E135/(E135+H135))</f>
        <v>0.590457256461233</v>
      </c>
      <c r="L135" s="76" t="n">
        <f aca="false">IF(OR(K135="",J135=""),"",(J135-K135)*100)</f>
        <v>-3.78536432837618</v>
      </c>
      <c r="M135" s="36" t="n">
        <v>1.70415253457858</v>
      </c>
      <c r="N135" s="36" t="n">
        <v>1.32440371623047</v>
      </c>
      <c r="O135" s="36" t="n">
        <f aca="false">SQRT(M135^2+N135^2)</f>
        <v>2.15828197061359</v>
      </c>
      <c r="P135" s="47" t="n">
        <f aca="false">IF(J135="","",MAX(0,J135-1.96*O135/100))</f>
        <v>0.510301286553444</v>
      </c>
      <c r="Q135" s="47" t="n">
        <f aca="false">IF(J135="","",MIN(1,J135+1.96*O135/100))</f>
        <v>0.594905939801497</v>
      </c>
      <c r="R135" s="32" t="str">
        <f aca="false">IF(L135="","",IF(ABS(L135)&lt;=O135,"Yes","No"))</f>
        <v>No</v>
      </c>
      <c r="S135" s="32" t="str">
        <f aca="false">IF(L135="","",IF(ABS(L135)&lt;=1.96*O135,"Yes","No"))</f>
        <v>Yes</v>
      </c>
      <c r="T135" s="66" t="n">
        <f aca="false">IF(D135="","",ROUND(SQRT(((D135+G135)*O135/100)^2+(J135*(D135+G135)*0.05273)^2),0))</f>
        <v>34</v>
      </c>
      <c r="U135" s="32"/>
    </row>
    <row r="136" customFormat="false" ht="15" hidden="false" customHeight="false" outlineLevel="0" collapsed="false">
      <c r="A136" s="32" t="s">
        <v>256</v>
      </c>
      <c r="B136" s="32" t="s">
        <v>347</v>
      </c>
      <c r="C136" s="32" t="s">
        <v>348</v>
      </c>
      <c r="D136" s="66" t="n">
        <v>427</v>
      </c>
      <c r="E136" s="66" t="n">
        <v>413</v>
      </c>
      <c r="F136" s="75" t="n">
        <f aca="false">IF(E136="","",D136-E136)</f>
        <v>14</v>
      </c>
      <c r="G136" s="66" t="n">
        <v>169</v>
      </c>
      <c r="H136" s="66" t="n">
        <v>158</v>
      </c>
      <c r="I136" s="75" t="n">
        <f aca="false">IF(H136="","",G136-H136)</f>
        <v>11</v>
      </c>
      <c r="J136" s="47" t="n">
        <f aca="false">IF(OR(D136="",D136+G136=0),"",D136/(D136+G136))</f>
        <v>0.716442953020134</v>
      </c>
      <c r="K136" s="47" t="n">
        <f aca="false">IF(E136="","",E136/(E136+H136))</f>
        <v>0.723292469352014</v>
      </c>
      <c r="L136" s="76" t="n">
        <f aca="false">IF(OR(K136="",J136=""),"",(J136-K136)*100)</f>
        <v>-0.684951633187969</v>
      </c>
      <c r="M136" s="36" t="n">
        <v>1.93551644330213</v>
      </c>
      <c r="N136" s="36" t="n">
        <v>1.32440371623047</v>
      </c>
      <c r="O136" s="36" t="n">
        <f aca="false">SQRT(M136^2+N136^2)</f>
        <v>2.34526525277164</v>
      </c>
      <c r="P136" s="47" t="n">
        <f aca="false">IF(J136="","",MAX(0,J136-1.96*O136/100))</f>
        <v>0.67047575406581</v>
      </c>
      <c r="Q136" s="47" t="n">
        <f aca="false">IF(J136="","",MIN(1,J136+1.96*O136/100))</f>
        <v>0.762410151974458</v>
      </c>
      <c r="R136" s="32" t="str">
        <f aca="false">IF(L136="","",IF(ABS(L136)&lt;=O136,"Yes","No"))</f>
        <v>Yes</v>
      </c>
      <c r="S136" s="32" t="str">
        <f aca="false">IF(L136="","",IF(ABS(L136)&lt;=1.96*O136,"Yes","No"))</f>
        <v>Yes</v>
      </c>
      <c r="T136" s="66" t="n">
        <f aca="false">IF(D136="","",ROUND(SQRT(((D136+G136)*O136/100)^2+(J136*(D136+G136)*0.06778)^2),0))</f>
        <v>32</v>
      </c>
      <c r="U136" s="32"/>
    </row>
    <row r="137" customFormat="false" ht="15" hidden="false" customHeight="false" outlineLevel="0" collapsed="false">
      <c r="A137" s="32" t="s">
        <v>256</v>
      </c>
      <c r="B137" s="32" t="s">
        <v>347</v>
      </c>
      <c r="C137" s="32" t="s">
        <v>349</v>
      </c>
      <c r="D137" s="66" t="n">
        <v>347</v>
      </c>
      <c r="E137" s="66" t="n">
        <v>303</v>
      </c>
      <c r="F137" s="75" t="n">
        <f aca="false">IF(E137="","",D137-E137)</f>
        <v>44</v>
      </c>
      <c r="G137" s="66" t="n">
        <v>173</v>
      </c>
      <c r="H137" s="66" t="n">
        <v>169</v>
      </c>
      <c r="I137" s="75" t="n">
        <f aca="false">IF(H137="","",G137-H137)</f>
        <v>4</v>
      </c>
      <c r="J137" s="47" t="n">
        <f aca="false">IF(OR(D137="",D137+G137=0),"",D137/(D137+G137))</f>
        <v>0.667307692307692</v>
      </c>
      <c r="K137" s="47" t="n">
        <f aca="false">IF(E137="","",E137/(E137+H137))</f>
        <v>0.641949152542373</v>
      </c>
      <c r="L137" s="76" t="n">
        <f aca="false">IF(OR(K137="",J137=""),"",(J137-K137)*100)</f>
        <v>2.53585397653194</v>
      </c>
      <c r="M137" s="36" t="n">
        <v>3.02529396852735</v>
      </c>
      <c r="N137" s="36" t="n">
        <v>1.32440371623047</v>
      </c>
      <c r="O137" s="36" t="n">
        <f aca="false">SQRT(M137^2+N137^2)</f>
        <v>3.30249130196782</v>
      </c>
      <c r="P137" s="47" t="n">
        <f aca="false">IF(J137="","",MAX(0,J137-1.96*O137/100))</f>
        <v>0.602578862789123</v>
      </c>
      <c r="Q137" s="47" t="n">
        <f aca="false">IF(J137="","",MIN(1,J137+1.96*O137/100))</f>
        <v>0.732036521826261</v>
      </c>
      <c r="R137" s="32" t="str">
        <f aca="false">IF(L137="","",IF(ABS(L137)&lt;=O137,"Yes","No"))</f>
        <v>Yes</v>
      </c>
      <c r="S137" s="32" t="str">
        <f aca="false">IF(L137="","",IF(ABS(L137)&lt;=1.96*O137,"Yes","No"))</f>
        <v>Yes</v>
      </c>
      <c r="T137" s="66" t="n">
        <f aca="false">IF(D137="","",ROUND(SQRT(((D137+G137)*O137/100)^2+(J137*(D137+G137)*0.08223)^2),0))</f>
        <v>33</v>
      </c>
      <c r="U137" s="32"/>
    </row>
    <row r="138" customFormat="false" ht="15" hidden="false" customHeight="false" outlineLevel="0" collapsed="false">
      <c r="A138" s="32" t="s">
        <v>256</v>
      </c>
      <c r="B138" s="32" t="s">
        <v>347</v>
      </c>
      <c r="C138" s="32" t="s">
        <v>350</v>
      </c>
      <c r="D138" s="66" t="n">
        <v>332</v>
      </c>
      <c r="E138" s="66" t="n">
        <v>354</v>
      </c>
      <c r="F138" s="75" t="n">
        <f aca="false">IF(E138="","",D138-E138)</f>
        <v>-22</v>
      </c>
      <c r="G138" s="66" t="n">
        <v>167</v>
      </c>
      <c r="H138" s="66" t="n">
        <v>152</v>
      </c>
      <c r="I138" s="75" t="n">
        <f aca="false">IF(H138="","",G138-H138)</f>
        <v>15</v>
      </c>
      <c r="J138" s="47" t="n">
        <f aca="false">IF(OR(D138="",D138+G138=0),"",D138/(D138+G138))</f>
        <v>0.665330661322645</v>
      </c>
      <c r="K138" s="47" t="n">
        <f aca="false">IF(E138="","",E138/(E138+H138))</f>
        <v>0.699604743083004</v>
      </c>
      <c r="L138" s="76" t="n">
        <f aca="false">IF(OR(K138="",J138=""),"",(J138-K138)*100)</f>
        <v>-3.42740817603586</v>
      </c>
      <c r="M138" s="36" t="n">
        <v>3.02529396852735</v>
      </c>
      <c r="N138" s="36" t="n">
        <v>1.32440371623047</v>
      </c>
      <c r="O138" s="36" t="n">
        <f aca="false">SQRT(M138^2+N138^2)</f>
        <v>3.30249130196782</v>
      </c>
      <c r="P138" s="47" t="n">
        <f aca="false">IF(J138="","",MAX(0,J138-1.96*O138/100))</f>
        <v>0.600601831804076</v>
      </c>
      <c r="Q138" s="47" t="n">
        <f aca="false">IF(J138="","",MIN(1,J138+1.96*O138/100))</f>
        <v>0.730059490841215</v>
      </c>
      <c r="R138" s="32" t="str">
        <f aca="false">IF(L138="","",IF(ABS(L138)&lt;=O138,"Yes","No"))</f>
        <v>No</v>
      </c>
      <c r="S138" s="32" t="str">
        <f aca="false">IF(L138="","",IF(ABS(L138)&lt;=1.96*O138,"Yes","No"))</f>
        <v>Yes</v>
      </c>
      <c r="T138" s="66" t="n">
        <f aca="false">IF(D138="","",ROUND(SQRT(((D138+G138)*O138/100)^2+(J138*(D138+G138)*0.08223)^2),0))</f>
        <v>32</v>
      </c>
      <c r="U138" s="32"/>
    </row>
    <row r="139" customFormat="false" ht="15" hidden="false" customHeight="false" outlineLevel="0" collapsed="false">
      <c r="A139" s="32" t="s">
        <v>256</v>
      </c>
      <c r="B139" s="32" t="s">
        <v>351</v>
      </c>
      <c r="C139" s="32" t="s">
        <v>351</v>
      </c>
      <c r="D139" s="66" t="n">
        <v>285</v>
      </c>
      <c r="E139" s="66" t="n">
        <v>262</v>
      </c>
      <c r="F139" s="75" t="n">
        <f aca="false">IF(E139="","",D139-E139)</f>
        <v>23</v>
      </c>
      <c r="G139" s="66" t="n">
        <v>204</v>
      </c>
      <c r="H139" s="66" t="n">
        <v>205</v>
      </c>
      <c r="I139" s="75" t="n">
        <f aca="false">IF(H139="","",G139-H139)</f>
        <v>-1</v>
      </c>
      <c r="J139" s="47" t="n">
        <f aca="false">IF(OR(D139="",D139+G139=0),"",D139/(D139+G139))</f>
        <v>0.582822085889571</v>
      </c>
      <c r="K139" s="47" t="n">
        <f aca="false">IF(E139="","",E139/(E139+H139))</f>
        <v>0.561027837259101</v>
      </c>
      <c r="L139" s="76" t="n">
        <f aca="false">IF(OR(K139="",J139=""),"",(J139-K139)*100)</f>
        <v>2.17942486304699</v>
      </c>
      <c r="M139" s="36" t="n">
        <v>3.02529396852735</v>
      </c>
      <c r="N139" s="36" t="n">
        <v>1.32440371623047</v>
      </c>
      <c r="O139" s="36" t="n">
        <f aca="false">SQRT(M139^2+N139^2)</f>
        <v>3.30249130196782</v>
      </c>
      <c r="P139" s="47" t="n">
        <f aca="false">IF(J139="","",MAX(0,J139-1.96*O139/100))</f>
        <v>0.518093256371001</v>
      </c>
      <c r="Q139" s="47" t="n">
        <f aca="false">IF(J139="","",MIN(1,J139+1.96*O139/100))</f>
        <v>0.64755091540814</v>
      </c>
      <c r="R139" s="32" t="str">
        <f aca="false">IF(L139="","",IF(ABS(L139)&lt;=O139,"Yes","No"))</f>
        <v>Yes</v>
      </c>
      <c r="S139" s="32" t="str">
        <f aca="false">IF(L139="","",IF(ABS(L139)&lt;=1.96*O139,"Yes","No"))</f>
        <v>Yes</v>
      </c>
      <c r="T139" s="66" t="n">
        <f aca="false">IF(D139="","",ROUND(SQRT(((D139+G139)*O139/100)^2+(J139*(D139+G139)*0.08223)^2),0))</f>
        <v>28</v>
      </c>
      <c r="U139" s="32"/>
    </row>
    <row r="140" customFormat="false" ht="15" hidden="false" customHeight="false" outlineLevel="0" collapsed="false">
      <c r="A140" s="32" t="s">
        <v>256</v>
      </c>
      <c r="B140" s="32" t="s">
        <v>352</v>
      </c>
      <c r="C140" s="32" t="s">
        <v>352</v>
      </c>
      <c r="D140" s="66" t="n">
        <v>473</v>
      </c>
      <c r="E140" s="66" t="n">
        <v>532</v>
      </c>
      <c r="F140" s="75" t="n">
        <f aca="false">IF(E140="","",D140-E140)</f>
        <v>-59</v>
      </c>
      <c r="G140" s="66" t="n">
        <v>1000</v>
      </c>
      <c r="H140" s="66" t="n">
        <v>1068</v>
      </c>
      <c r="I140" s="75" t="n">
        <f aca="false">IF(H140="","",G140-H140)</f>
        <v>-68</v>
      </c>
      <c r="J140" s="47" t="n">
        <f aca="false">IF(OR(D140="",D140+G140=0),"",D140/(D140+G140))</f>
        <v>0.321113374066531</v>
      </c>
      <c r="K140" s="47" t="n">
        <f aca="false">IF(E140="","",E140/(E140+H140))</f>
        <v>0.3325</v>
      </c>
      <c r="L140" s="76" t="n">
        <f aca="false">IF(OR(K140="",J140=""),"",(J140-K140)*100)</f>
        <v>-1.13866259334691</v>
      </c>
      <c r="M140" s="36" t="n">
        <v>1.70415253457858</v>
      </c>
      <c r="N140" s="36" t="n">
        <v>1.32440371623047</v>
      </c>
      <c r="O140" s="36" t="n">
        <f aca="false">SQRT(M140^2+N140^2)</f>
        <v>2.15828197061359</v>
      </c>
      <c r="P140" s="47" t="n">
        <f aca="false">IF(J140="","",MAX(0,J140-1.96*O140/100))</f>
        <v>0.278811047442505</v>
      </c>
      <c r="Q140" s="47" t="n">
        <f aca="false">IF(J140="","",MIN(1,J140+1.96*O140/100))</f>
        <v>0.363415700690557</v>
      </c>
      <c r="R140" s="32" t="str">
        <f aca="false">IF(L140="","",IF(ABS(L140)&lt;=O140,"Yes","No"))</f>
        <v>Yes</v>
      </c>
      <c r="S140" s="32" t="str">
        <f aca="false">IF(L140="","",IF(ABS(L140)&lt;=1.96*O140,"Yes","No"))</f>
        <v>Yes</v>
      </c>
      <c r="T140" s="66" t="n">
        <f aca="false">IF(D140="","",ROUND(SQRT(((D140+G140)*O140/100)^2+(J140*(D140+G140)*0.05273)^2),0))</f>
        <v>40</v>
      </c>
      <c r="U140" s="32"/>
    </row>
    <row r="141" customFormat="false" ht="15" hidden="false" customHeight="false" outlineLevel="0" collapsed="false">
      <c r="A141" s="32" t="s">
        <v>256</v>
      </c>
      <c r="B141" s="32" t="s">
        <v>353</v>
      </c>
      <c r="C141" s="32" t="s">
        <v>354</v>
      </c>
      <c r="D141" s="66" t="n">
        <v>679</v>
      </c>
      <c r="E141" s="66" t="n">
        <v>765</v>
      </c>
      <c r="F141" s="75" t="n">
        <f aca="false">IF(E141="","",D141-E141)</f>
        <v>-86</v>
      </c>
      <c r="G141" s="66" t="n">
        <v>720</v>
      </c>
      <c r="H141" s="66" t="n">
        <v>744</v>
      </c>
      <c r="I141" s="75" t="n">
        <f aca="false">IF(H141="","",G141-H141)</f>
        <v>-24</v>
      </c>
      <c r="J141" s="47" t="n">
        <f aca="false">IF(OR(D141="",D141+G141=0),"",D141/(D141+G141))</f>
        <v>0.485346676197284</v>
      </c>
      <c r="K141" s="47" t="n">
        <f aca="false">IF(E141="","",E141/(E141+H141))</f>
        <v>0.506958250497018</v>
      </c>
      <c r="L141" s="76" t="n">
        <f aca="false">IF(OR(K141="",J141=""),"",(J141-K141)*100)</f>
        <v>-2.16115742997342</v>
      </c>
      <c r="M141" s="36" t="n">
        <v>1.70415253457858</v>
      </c>
      <c r="N141" s="36" t="n">
        <v>1.32440371623047</v>
      </c>
      <c r="O141" s="36" t="n">
        <f aca="false">SQRT(M141^2+N141^2)</f>
        <v>2.15828197061359</v>
      </c>
      <c r="P141" s="47" t="n">
        <f aca="false">IF(J141="","",MAX(0,J141-1.96*O141/100))</f>
        <v>0.443044349573257</v>
      </c>
      <c r="Q141" s="47" t="n">
        <f aca="false">IF(J141="","",MIN(1,J141+1.96*O141/100))</f>
        <v>0.52764900282131</v>
      </c>
      <c r="R141" s="32" t="str">
        <f aca="false">IF(L141="","",IF(ABS(L141)&lt;=O141,"Yes","No"))</f>
        <v>No</v>
      </c>
      <c r="S141" s="32" t="str">
        <f aca="false">IF(L141="","",IF(ABS(L141)&lt;=1.96*O141,"Yes","No"))</f>
        <v>Yes</v>
      </c>
      <c r="T141" s="66" t="n">
        <f aca="false">IF(D141="","",ROUND(SQRT(((D141+G141)*O141/100)^2+(J141*(D141+G141)*0.05273)^2),0))</f>
        <v>47</v>
      </c>
      <c r="U141" s="32"/>
    </row>
    <row r="142" customFormat="false" ht="15" hidden="false" customHeight="false" outlineLevel="0" collapsed="false">
      <c r="A142" s="32" t="s">
        <v>256</v>
      </c>
      <c r="B142" s="32" t="s">
        <v>353</v>
      </c>
      <c r="C142" s="32" t="s">
        <v>355</v>
      </c>
      <c r="D142" s="66" t="n">
        <v>838</v>
      </c>
      <c r="E142" s="66" t="n">
        <v>879</v>
      </c>
      <c r="F142" s="75" t="n">
        <f aca="false">IF(E142="","",D142-E142)</f>
        <v>-41</v>
      </c>
      <c r="G142" s="66" t="n">
        <v>833</v>
      </c>
      <c r="H142" s="66" t="n">
        <v>809</v>
      </c>
      <c r="I142" s="75" t="n">
        <f aca="false">IF(H142="","",G142-H142)</f>
        <v>24</v>
      </c>
      <c r="J142" s="47" t="n">
        <f aca="false">IF(OR(D142="",D142+G142=0),"",D142/(D142+G142))</f>
        <v>0.501496110113704</v>
      </c>
      <c r="K142" s="47" t="n">
        <f aca="false">IF(E142="","",E142/(E142+H142))</f>
        <v>0.520734597156398</v>
      </c>
      <c r="L142" s="76" t="n">
        <f aca="false">IF(OR(K142="",J142=""),"",(J142-K142)*100)</f>
        <v>-1.92384870426938</v>
      </c>
      <c r="M142" s="36" t="n">
        <v>1.70415253457858</v>
      </c>
      <c r="N142" s="36" t="n">
        <v>1.32440371623047</v>
      </c>
      <c r="O142" s="36" t="n">
        <f aca="false">SQRT(M142^2+N142^2)</f>
        <v>2.15828197061359</v>
      </c>
      <c r="P142" s="47" t="n">
        <f aca="false">IF(J142="","",MAX(0,J142-1.96*O142/100))</f>
        <v>0.459193783489678</v>
      </c>
      <c r="Q142" s="47" t="n">
        <f aca="false">IF(J142="","",MIN(1,J142+1.96*O142/100))</f>
        <v>0.543798436737731</v>
      </c>
      <c r="R142" s="32" t="str">
        <f aca="false">IF(L142="","",IF(ABS(L142)&lt;=O142,"Yes","No"))</f>
        <v>Yes</v>
      </c>
      <c r="S142" s="32" t="str">
        <f aca="false">IF(L142="","",IF(ABS(L142)&lt;=1.96*O142,"Yes","No"))</f>
        <v>Yes</v>
      </c>
      <c r="T142" s="66" t="n">
        <f aca="false">IF(D142="","",ROUND(SQRT(((D142+G142)*O142/100)^2+(J142*(D142+G142)*0.05273)^2),0))</f>
        <v>57</v>
      </c>
      <c r="U142" s="32"/>
    </row>
    <row r="143" customFormat="false" ht="15" hidden="false" customHeight="false" outlineLevel="0" collapsed="false">
      <c r="A143" s="32" t="s">
        <v>256</v>
      </c>
      <c r="B143" s="32" t="s">
        <v>353</v>
      </c>
      <c r="C143" s="32" t="s">
        <v>356</v>
      </c>
      <c r="D143" s="66" t="n">
        <v>1396</v>
      </c>
      <c r="E143" s="66" t="n">
        <v>1520</v>
      </c>
      <c r="F143" s="75" t="n">
        <f aca="false">IF(E143="","",D143-E143)</f>
        <v>-124</v>
      </c>
      <c r="G143" s="66" t="n">
        <v>1385</v>
      </c>
      <c r="H143" s="66" t="n">
        <v>1428</v>
      </c>
      <c r="I143" s="75" t="n">
        <f aca="false">IF(H143="","",G143-H143)</f>
        <v>-43</v>
      </c>
      <c r="J143" s="47" t="n">
        <f aca="false">IF(OR(D143="",D143+G143=0),"",D143/(D143+G143))</f>
        <v>0.501977705861201</v>
      </c>
      <c r="K143" s="47" t="n">
        <f aca="false">IF(E143="","",E143/(E143+H143))</f>
        <v>0.515603799185889</v>
      </c>
      <c r="L143" s="76" t="n">
        <f aca="false">IF(OR(K143="",J143=""),"",(J143-K143)*100)</f>
        <v>-1.36260933246877</v>
      </c>
      <c r="M143" s="36" t="n">
        <v>1.70415253457858</v>
      </c>
      <c r="N143" s="36" t="n">
        <v>1.32440371623047</v>
      </c>
      <c r="O143" s="36" t="n">
        <f aca="false">SQRT(M143^2+N143^2)</f>
        <v>2.15828197061359</v>
      </c>
      <c r="P143" s="47" t="n">
        <f aca="false">IF(J143="","",MAX(0,J143-1.96*O143/100))</f>
        <v>0.459675379237175</v>
      </c>
      <c r="Q143" s="47" t="n">
        <f aca="false">IF(J143="","",MIN(1,J143+1.96*O143/100))</f>
        <v>0.544280032485227</v>
      </c>
      <c r="R143" s="32" t="str">
        <f aca="false">IF(L143="","",IF(ABS(L143)&lt;=O143,"Yes","No"))</f>
        <v>Yes</v>
      </c>
      <c r="S143" s="32" t="str">
        <f aca="false">IF(L143="","",IF(ABS(L143)&lt;=1.96*O143,"Yes","No"))</f>
        <v>Yes</v>
      </c>
      <c r="T143" s="66" t="n">
        <f aca="false">IF(D143="","",ROUND(SQRT(((D143+G143)*O143/100)^2+(J143*(D143+G143)*0.05273)^2),0))</f>
        <v>95</v>
      </c>
      <c r="U143" s="32"/>
    </row>
    <row r="144" customFormat="false" ht="15" hidden="false" customHeight="false" outlineLevel="0" collapsed="false">
      <c r="A144" s="32" t="s">
        <v>256</v>
      </c>
      <c r="B144" s="32" t="s">
        <v>353</v>
      </c>
      <c r="C144" s="32" t="s">
        <v>357</v>
      </c>
      <c r="D144" s="66" t="n">
        <v>682</v>
      </c>
      <c r="E144" s="66" t="n">
        <v>758</v>
      </c>
      <c r="F144" s="75" t="n">
        <f aca="false">IF(E144="","",D144-E144)</f>
        <v>-76</v>
      </c>
      <c r="G144" s="66" t="n">
        <v>714</v>
      </c>
      <c r="H144" s="66" t="n">
        <v>734</v>
      </c>
      <c r="I144" s="75" t="n">
        <f aca="false">IF(H144="","",G144-H144)</f>
        <v>-20</v>
      </c>
      <c r="J144" s="47" t="n">
        <f aca="false">IF(OR(D144="",D144+G144=0),"",D144/(D144+G144))</f>
        <v>0.488538681948424</v>
      </c>
      <c r="K144" s="47" t="n">
        <f aca="false">IF(E144="","",E144/(E144+H144))</f>
        <v>0.508042895442359</v>
      </c>
      <c r="L144" s="76" t="n">
        <f aca="false">IF(OR(K144="",J144=""),"",(J144-K144)*100)</f>
        <v>-1.95042134939352</v>
      </c>
      <c r="M144" s="36" t="n">
        <v>1.70415253457858</v>
      </c>
      <c r="N144" s="36" t="n">
        <v>1.32440371623047</v>
      </c>
      <c r="O144" s="36" t="n">
        <f aca="false">SQRT(M144^2+N144^2)</f>
        <v>2.15828197061359</v>
      </c>
      <c r="P144" s="47" t="n">
        <f aca="false">IF(J144="","",MAX(0,J144-1.96*O144/100))</f>
        <v>0.446236355324398</v>
      </c>
      <c r="Q144" s="47" t="n">
        <f aca="false">IF(J144="","",MIN(1,J144+1.96*O144/100))</f>
        <v>0.53084100857245</v>
      </c>
      <c r="R144" s="32" t="str">
        <f aca="false">IF(L144="","",IF(ABS(L144)&lt;=O144,"Yes","No"))</f>
        <v>Yes</v>
      </c>
      <c r="S144" s="32" t="str">
        <f aca="false">IF(L144="","",IF(ABS(L144)&lt;=1.96*O144,"Yes","No"))</f>
        <v>Yes</v>
      </c>
      <c r="T144" s="66" t="n">
        <f aca="false">IF(D144="","",ROUND(SQRT(((D144+G144)*O144/100)^2+(J144*(D144+G144)*0.05273)^2),0))</f>
        <v>47</v>
      </c>
      <c r="U144" s="32"/>
    </row>
    <row r="145" customFormat="false" ht="15" hidden="false" customHeight="false" outlineLevel="0" collapsed="false">
      <c r="A145" s="32" t="s">
        <v>256</v>
      </c>
      <c r="B145" s="32" t="s">
        <v>353</v>
      </c>
      <c r="C145" s="32" t="s">
        <v>358</v>
      </c>
      <c r="D145" s="66" t="n">
        <v>644</v>
      </c>
      <c r="E145" s="66" t="n">
        <v>686</v>
      </c>
      <c r="F145" s="75" t="n">
        <f aca="false">IF(E145="","",D145-E145)</f>
        <v>-42</v>
      </c>
      <c r="G145" s="66" t="n">
        <v>656</v>
      </c>
      <c r="H145" s="66" t="n">
        <v>669</v>
      </c>
      <c r="I145" s="75" t="n">
        <f aca="false">IF(H145="","",G145-H145)</f>
        <v>-13</v>
      </c>
      <c r="J145" s="47" t="n">
        <f aca="false">IF(OR(D145="",D145+G145=0),"",D145/(D145+G145))</f>
        <v>0.495384615384615</v>
      </c>
      <c r="K145" s="47" t="n">
        <f aca="false">IF(E145="","",E145/(E145+H145))</f>
        <v>0.506273062730627</v>
      </c>
      <c r="L145" s="76" t="n">
        <f aca="false">IF(OR(K145="",J145=""),"",(J145-K145)*100)</f>
        <v>-1.0888447346012</v>
      </c>
      <c r="M145" s="36" t="n">
        <v>1.70415253457858</v>
      </c>
      <c r="N145" s="36" t="n">
        <v>1.32440371623047</v>
      </c>
      <c r="O145" s="36" t="n">
        <f aca="false">SQRT(M145^2+N145^2)</f>
        <v>2.15828197061359</v>
      </c>
      <c r="P145" s="47" t="n">
        <f aca="false">IF(J145="","",MAX(0,J145-1.96*O145/100))</f>
        <v>0.453082288760589</v>
      </c>
      <c r="Q145" s="47" t="n">
        <f aca="false">IF(J145="","",MIN(1,J145+1.96*O145/100))</f>
        <v>0.537686942008642</v>
      </c>
      <c r="R145" s="32" t="str">
        <f aca="false">IF(L145="","",IF(ABS(L145)&lt;=O145,"Yes","No"))</f>
        <v>Yes</v>
      </c>
      <c r="S145" s="32" t="str">
        <f aca="false">IF(L145="","",IF(ABS(L145)&lt;=1.96*O145,"Yes","No"))</f>
        <v>Yes</v>
      </c>
      <c r="T145" s="66" t="n">
        <f aca="false">IF(D145="","",ROUND(SQRT(((D145+G145)*O145/100)^2+(J145*(D145+G145)*0.05273)^2),0))</f>
        <v>44</v>
      </c>
      <c r="U145" s="32"/>
    </row>
    <row r="146" customFormat="false" ht="15" hidden="false" customHeight="false" outlineLevel="0" collapsed="false">
      <c r="A146" s="32" t="s">
        <v>256</v>
      </c>
      <c r="B146" s="32" t="s">
        <v>353</v>
      </c>
      <c r="C146" s="32" t="s">
        <v>359</v>
      </c>
      <c r="D146" s="66" t="n">
        <v>551</v>
      </c>
      <c r="E146" s="66" t="n">
        <v>628</v>
      </c>
      <c r="F146" s="75" t="n">
        <f aca="false">IF(E146="","",D146-E146)</f>
        <v>-77</v>
      </c>
      <c r="G146" s="66" t="n">
        <v>587</v>
      </c>
      <c r="H146" s="66" t="n">
        <v>578</v>
      </c>
      <c r="I146" s="75" t="n">
        <f aca="false">IF(H146="","",G146-H146)</f>
        <v>9</v>
      </c>
      <c r="J146" s="47" t="n">
        <f aca="false">IF(OR(D146="",D146+G146=0),"",D146/(D146+G146))</f>
        <v>0.484182776801406</v>
      </c>
      <c r="K146" s="47" t="n">
        <f aca="false">IF(E146="","",E146/(E146+H146))</f>
        <v>0.520729684908789</v>
      </c>
      <c r="L146" s="76" t="n">
        <f aca="false">IF(OR(K146="",J146=""),"",(J146-K146)*100)</f>
        <v>-3.65469081073834</v>
      </c>
      <c r="M146" s="36" t="n">
        <v>1.70415253457858</v>
      </c>
      <c r="N146" s="36" t="n">
        <v>1.32440371623047</v>
      </c>
      <c r="O146" s="36" t="n">
        <f aca="false">SQRT(M146^2+N146^2)</f>
        <v>2.15828197061359</v>
      </c>
      <c r="P146" s="47" t="n">
        <f aca="false">IF(J146="","",MAX(0,J146-1.96*O146/100))</f>
        <v>0.44188045017738</v>
      </c>
      <c r="Q146" s="47" t="n">
        <f aca="false">IF(J146="","",MIN(1,J146+1.96*O146/100))</f>
        <v>0.526485103425432</v>
      </c>
      <c r="R146" s="32" t="str">
        <f aca="false">IF(L146="","",IF(ABS(L146)&lt;=O146,"Yes","No"))</f>
        <v>No</v>
      </c>
      <c r="S146" s="32" t="str">
        <f aca="false">IF(L146="","",IF(ABS(L146)&lt;=1.96*O146,"Yes","No"))</f>
        <v>Yes</v>
      </c>
      <c r="T146" s="66" t="n">
        <f aca="false">IF(D146="","",ROUND(SQRT(((D146+G146)*O146/100)^2+(J146*(D146+G146)*0.05273)^2),0))</f>
        <v>38</v>
      </c>
      <c r="U146" s="32"/>
    </row>
    <row r="147" customFormat="false" ht="15" hidden="false" customHeight="false" outlineLevel="0" collapsed="false">
      <c r="A147" s="32" t="s">
        <v>256</v>
      </c>
      <c r="B147" s="32" t="s">
        <v>353</v>
      </c>
      <c r="C147" s="32" t="s">
        <v>360</v>
      </c>
      <c r="D147" s="66" t="n">
        <v>1081</v>
      </c>
      <c r="E147" s="66" t="n">
        <v>1176</v>
      </c>
      <c r="F147" s="75" t="n">
        <f aca="false">IF(E147="","",D147-E147)</f>
        <v>-95</v>
      </c>
      <c r="G147" s="66" t="n">
        <v>964</v>
      </c>
      <c r="H147" s="66" t="n">
        <v>1036</v>
      </c>
      <c r="I147" s="75" t="n">
        <f aca="false">IF(H147="","",G147-H147)</f>
        <v>-72</v>
      </c>
      <c r="J147" s="47" t="n">
        <f aca="false">IF(OR(D147="",D147+G147=0),"",D147/(D147+G147))</f>
        <v>0.528606356968215</v>
      </c>
      <c r="K147" s="47" t="n">
        <f aca="false">IF(E147="","",E147/(E147+H147))</f>
        <v>0.531645569620253</v>
      </c>
      <c r="L147" s="76" t="n">
        <f aca="false">IF(OR(K147="",J147=""),"",(J147-K147)*100)</f>
        <v>-0.303921265203799</v>
      </c>
      <c r="M147" s="36" t="n">
        <v>1.70415253457858</v>
      </c>
      <c r="N147" s="36" t="n">
        <v>1.32440371623047</v>
      </c>
      <c r="O147" s="36" t="n">
        <f aca="false">SQRT(M147^2+N147^2)</f>
        <v>2.15828197061359</v>
      </c>
      <c r="P147" s="47" t="n">
        <f aca="false">IF(J147="","",MAX(0,J147-1.96*O147/100))</f>
        <v>0.486304030344189</v>
      </c>
      <c r="Q147" s="47" t="n">
        <f aca="false">IF(J147="","",MIN(1,J147+1.96*O147/100))</f>
        <v>0.570908683592242</v>
      </c>
      <c r="R147" s="32" t="str">
        <f aca="false">IF(L147="","",IF(ABS(L147)&lt;=O147,"Yes","No"))</f>
        <v>Yes</v>
      </c>
      <c r="S147" s="32" t="str">
        <f aca="false">IF(L147="","",IF(ABS(L147)&lt;=1.96*O147,"Yes","No"))</f>
        <v>Yes</v>
      </c>
      <c r="T147" s="66" t="n">
        <f aca="false">IF(D147="","",ROUND(SQRT(((D147+G147)*O147/100)^2+(J147*(D147+G147)*0.05273)^2),0))</f>
        <v>72</v>
      </c>
      <c r="U147" s="32"/>
    </row>
    <row r="148" customFormat="false" ht="15" hidden="false" customHeight="false" outlineLevel="0" collapsed="false">
      <c r="A148" s="32" t="s">
        <v>256</v>
      </c>
      <c r="B148" s="32" t="s">
        <v>353</v>
      </c>
      <c r="C148" s="32" t="s">
        <v>361</v>
      </c>
      <c r="D148" s="66" t="n">
        <v>663</v>
      </c>
      <c r="E148" s="66" t="n">
        <v>741</v>
      </c>
      <c r="F148" s="75" t="n">
        <f aca="false">IF(E148="","",D148-E148)</f>
        <v>-78</v>
      </c>
      <c r="G148" s="66" t="n">
        <v>593</v>
      </c>
      <c r="H148" s="66" t="n">
        <v>575</v>
      </c>
      <c r="I148" s="75" t="n">
        <f aca="false">IF(H148="","",G148-H148)</f>
        <v>18</v>
      </c>
      <c r="J148" s="47" t="n">
        <f aca="false">IF(OR(D148="",D148+G148=0),"",D148/(D148+G148))</f>
        <v>0.527866242038217</v>
      </c>
      <c r="K148" s="47" t="n">
        <f aca="false">IF(E148="","",E148/(E148+H148))</f>
        <v>0.56306990881459</v>
      </c>
      <c r="L148" s="76" t="n">
        <f aca="false">IF(OR(K148="",J148=""),"",(J148-K148)*100)</f>
        <v>-3.52036667763731</v>
      </c>
      <c r="M148" s="36" t="n">
        <v>1.70415253457858</v>
      </c>
      <c r="N148" s="36" t="n">
        <v>1.32440371623047</v>
      </c>
      <c r="O148" s="36" t="n">
        <f aca="false">SQRT(M148^2+N148^2)</f>
        <v>2.15828197061359</v>
      </c>
      <c r="P148" s="47" t="n">
        <f aca="false">IF(J148="","",MAX(0,J148-1.96*O148/100))</f>
        <v>0.48556391541419</v>
      </c>
      <c r="Q148" s="47" t="n">
        <f aca="false">IF(J148="","",MIN(1,J148+1.96*O148/100))</f>
        <v>0.570168568662243</v>
      </c>
      <c r="R148" s="32" t="str">
        <f aca="false">IF(L148="","",IF(ABS(L148)&lt;=O148,"Yes","No"))</f>
        <v>No</v>
      </c>
      <c r="S148" s="32" t="str">
        <f aca="false">IF(L148="","",IF(ABS(L148)&lt;=1.96*O148,"Yes","No"))</f>
        <v>Yes</v>
      </c>
      <c r="T148" s="66" t="n">
        <f aca="false">IF(D148="","",ROUND(SQRT(((D148+G148)*O148/100)^2+(J148*(D148+G148)*0.05273)^2),0))</f>
        <v>44</v>
      </c>
      <c r="U148" s="32"/>
    </row>
    <row r="149" customFormat="false" ht="15" hidden="false" customHeight="false" outlineLevel="0" collapsed="false">
      <c r="A149" s="32" t="s">
        <v>256</v>
      </c>
      <c r="B149" s="32" t="s">
        <v>353</v>
      </c>
      <c r="C149" s="32" t="s">
        <v>362</v>
      </c>
      <c r="D149" s="66" t="n">
        <v>620</v>
      </c>
      <c r="E149" s="66" t="n">
        <v>714</v>
      </c>
      <c r="F149" s="75" t="n">
        <f aca="false">IF(E149="","",D149-E149)</f>
        <v>-94</v>
      </c>
      <c r="G149" s="66" t="n">
        <v>614</v>
      </c>
      <c r="H149" s="66" t="n">
        <v>619</v>
      </c>
      <c r="I149" s="75" t="n">
        <f aca="false">IF(H149="","",G149-H149)</f>
        <v>-5</v>
      </c>
      <c r="J149" s="47" t="n">
        <f aca="false">IF(OR(D149="",D149+G149=0),"",D149/(D149+G149))</f>
        <v>0.502431118314425</v>
      </c>
      <c r="K149" s="47" t="n">
        <f aca="false">IF(E149="","",E149/(E149+H149))</f>
        <v>0.535633908477119</v>
      </c>
      <c r="L149" s="76" t="n">
        <f aca="false">IF(OR(K149="",J149=""),"",(J149-K149)*100)</f>
        <v>-3.32027901626946</v>
      </c>
      <c r="M149" s="36" t="n">
        <v>1.70415253457858</v>
      </c>
      <c r="N149" s="36" t="n">
        <v>1.32440371623047</v>
      </c>
      <c r="O149" s="36" t="n">
        <f aca="false">SQRT(M149^2+N149^2)</f>
        <v>2.15828197061359</v>
      </c>
      <c r="P149" s="47" t="n">
        <f aca="false">IF(J149="","",MAX(0,J149-1.96*O149/100))</f>
        <v>0.460128791690398</v>
      </c>
      <c r="Q149" s="47" t="n">
        <f aca="false">IF(J149="","",MIN(1,J149+1.96*O149/100))</f>
        <v>0.544733444938451</v>
      </c>
      <c r="R149" s="32" t="str">
        <f aca="false">IF(L149="","",IF(ABS(L149)&lt;=O149,"Yes","No"))</f>
        <v>No</v>
      </c>
      <c r="S149" s="32" t="str">
        <f aca="false">IF(L149="","",IF(ABS(L149)&lt;=1.96*O149,"Yes","No"))</f>
        <v>Yes</v>
      </c>
      <c r="T149" s="66" t="n">
        <f aca="false">IF(D149="","",ROUND(SQRT(((D149+G149)*O149/100)^2+(J149*(D149+G149)*0.05273)^2),0))</f>
        <v>42</v>
      </c>
      <c r="U149" s="32"/>
    </row>
    <row r="150" customFormat="false" ht="15" hidden="false" customHeight="false" outlineLevel="0" collapsed="false">
      <c r="A150" s="32" t="s">
        <v>256</v>
      </c>
      <c r="B150" s="32" t="s">
        <v>353</v>
      </c>
      <c r="C150" s="32" t="s">
        <v>363</v>
      </c>
      <c r="D150" s="66" t="n">
        <v>420</v>
      </c>
      <c r="E150" s="66" t="n">
        <v>491</v>
      </c>
      <c r="F150" s="75" t="n">
        <f aca="false">IF(E150="","",D150-E150)</f>
        <v>-71</v>
      </c>
      <c r="G150" s="66" t="n">
        <v>413</v>
      </c>
      <c r="H150" s="66" t="n">
        <v>403</v>
      </c>
      <c r="I150" s="75" t="n">
        <f aca="false">IF(H150="","",G150-H150)</f>
        <v>10</v>
      </c>
      <c r="J150" s="47" t="n">
        <f aca="false">IF(OR(D150="",D150+G150=0),"",D150/(D150+G150))</f>
        <v>0.504201680672269</v>
      </c>
      <c r="K150" s="47" t="n">
        <f aca="false">IF(E150="","",E150/(E150+H150))</f>
        <v>0.549217002237136</v>
      </c>
      <c r="L150" s="76" t="n">
        <f aca="false">IF(OR(K150="",J150=""),"",(J150-K150)*100)</f>
        <v>-4.50153215648675</v>
      </c>
      <c r="M150" s="36" t="n">
        <v>1.70415253457858</v>
      </c>
      <c r="N150" s="36" t="n">
        <v>1.32440371623047</v>
      </c>
      <c r="O150" s="36" t="n">
        <f aca="false">SQRT(M150^2+N150^2)</f>
        <v>2.15828197061359</v>
      </c>
      <c r="P150" s="47" t="n">
        <f aca="false">IF(J150="","",MAX(0,J150-1.96*O150/100))</f>
        <v>0.461899354048243</v>
      </c>
      <c r="Q150" s="47" t="n">
        <f aca="false">IF(J150="","",MIN(1,J150+1.96*O150/100))</f>
        <v>0.546504007296295</v>
      </c>
      <c r="R150" s="32" t="str">
        <f aca="false">IF(L150="","",IF(ABS(L150)&lt;=O150,"Yes","No"))</f>
        <v>No</v>
      </c>
      <c r="S150" s="32" t="str">
        <f aca="false">IF(L150="","",IF(ABS(L150)&lt;=1.96*O150,"Yes","No"))</f>
        <v>No</v>
      </c>
      <c r="T150" s="66" t="n">
        <f aca="false">IF(D150="","",ROUND(SQRT(((D150+G150)*O150/100)^2+(J150*(D150+G150)*0.05273)^2),0))</f>
        <v>29</v>
      </c>
      <c r="U150" s="32"/>
    </row>
    <row r="151" customFormat="false" ht="15" hidden="false" customHeight="false" outlineLevel="0" collapsed="false">
      <c r="A151" s="32" t="s">
        <v>256</v>
      </c>
      <c r="B151" s="32" t="s">
        <v>364</v>
      </c>
      <c r="C151" s="32" t="s">
        <v>364</v>
      </c>
      <c r="D151" s="66" t="n">
        <v>773</v>
      </c>
      <c r="E151" s="66" t="n">
        <v>850</v>
      </c>
      <c r="F151" s="75" t="n">
        <f aca="false">IF(E151="","",D151-E151)</f>
        <v>-77</v>
      </c>
      <c r="G151" s="66" t="n">
        <v>1239</v>
      </c>
      <c r="H151" s="66" t="n">
        <v>1311</v>
      </c>
      <c r="I151" s="75" t="n">
        <f aca="false">IF(H151="","",G151-H151)</f>
        <v>-72</v>
      </c>
      <c r="J151" s="47" t="n">
        <f aca="false">IF(OR(D151="",D151+G151=0),"",D151/(D151+G151))</f>
        <v>0.384194831013917</v>
      </c>
      <c r="K151" s="47" t="n">
        <f aca="false">IF(E151="","",E151/(E151+H151))</f>
        <v>0.39333641832485</v>
      </c>
      <c r="L151" s="76" t="n">
        <f aca="false">IF(OR(K151="",J151=""),"",(J151-K151)*100)</f>
        <v>-0.914158731093312</v>
      </c>
      <c r="M151" s="36" t="n">
        <v>1.70415253457858</v>
      </c>
      <c r="N151" s="36" t="n">
        <v>1.32440371623047</v>
      </c>
      <c r="O151" s="36" t="n">
        <f aca="false">SQRT(M151^2+N151^2)</f>
        <v>2.15828197061359</v>
      </c>
      <c r="P151" s="47" t="n">
        <f aca="false">IF(J151="","",MAX(0,J151-1.96*O151/100))</f>
        <v>0.34189250438989</v>
      </c>
      <c r="Q151" s="47" t="n">
        <f aca="false">IF(J151="","",MIN(1,J151+1.96*O151/100))</f>
        <v>0.426497157637943</v>
      </c>
      <c r="R151" s="32" t="str">
        <f aca="false">IF(L151="","",IF(ABS(L151)&lt;=O151,"Yes","No"))</f>
        <v>Yes</v>
      </c>
      <c r="S151" s="32" t="str">
        <f aca="false">IF(L151="","",IF(ABS(L151)&lt;=1.96*O151,"Yes","No"))</f>
        <v>Yes</v>
      </c>
      <c r="T151" s="66" t="n">
        <f aca="false">IF(D151="","",ROUND(SQRT(((D151+G151)*O151/100)^2+(J151*(D151+G151)*0.05273)^2),0))</f>
        <v>60</v>
      </c>
      <c r="U151" s="32"/>
    </row>
    <row r="152" customFormat="false" ht="15" hidden="false" customHeight="false" outlineLevel="0" collapsed="false">
      <c r="A152" s="32" t="s">
        <v>256</v>
      </c>
      <c r="B152" s="32" t="s">
        <v>365</v>
      </c>
      <c r="C152" s="32" t="s">
        <v>365</v>
      </c>
      <c r="D152" s="66" t="n">
        <v>434</v>
      </c>
      <c r="E152" s="66" t="n">
        <v>457</v>
      </c>
      <c r="F152" s="75" t="n">
        <f aca="false">IF(E152="","",D152-E152)</f>
        <v>-23</v>
      </c>
      <c r="G152" s="66" t="n">
        <v>744</v>
      </c>
      <c r="H152" s="66" t="n">
        <v>760</v>
      </c>
      <c r="I152" s="75" t="n">
        <f aca="false">IF(H152="","",G152-H152)</f>
        <v>-16</v>
      </c>
      <c r="J152" s="47" t="n">
        <f aca="false">IF(OR(D152="",D152+G152=0),"",D152/(D152+G152))</f>
        <v>0.368421052631579</v>
      </c>
      <c r="K152" s="47" t="n">
        <f aca="false">IF(E152="","",E152/(E152+H152))</f>
        <v>0.375513557929334</v>
      </c>
      <c r="L152" s="76" t="n">
        <f aca="false">IF(OR(K152="",J152=""),"",(J152-K152)*100)</f>
        <v>-0.709250529775551</v>
      </c>
      <c r="M152" s="36" t="n">
        <v>1.70415253457858</v>
      </c>
      <c r="N152" s="36" t="n">
        <v>1.32440371623047</v>
      </c>
      <c r="O152" s="36" t="n">
        <f aca="false">SQRT(M152^2+N152^2)</f>
        <v>2.15828197061359</v>
      </c>
      <c r="P152" s="47" t="n">
        <f aca="false">IF(J152="","",MAX(0,J152-1.96*O152/100))</f>
        <v>0.326118726007553</v>
      </c>
      <c r="Q152" s="47" t="n">
        <f aca="false">IF(J152="","",MIN(1,J152+1.96*O152/100))</f>
        <v>0.410723379255605</v>
      </c>
      <c r="R152" s="32" t="str">
        <f aca="false">IF(L152="","",IF(ABS(L152)&lt;=O152,"Yes","No"))</f>
        <v>Yes</v>
      </c>
      <c r="S152" s="32" t="str">
        <f aca="false">IF(L152="","",IF(ABS(L152)&lt;=1.96*O152,"Yes","No"))</f>
        <v>Yes</v>
      </c>
      <c r="T152" s="66" t="n">
        <f aca="false">IF(D152="","",ROUND(SQRT(((D152+G152)*O152/100)^2+(J152*(D152+G152)*0.05273)^2),0))</f>
        <v>34</v>
      </c>
      <c r="U152" s="32"/>
    </row>
    <row r="153" customFormat="false" ht="15" hidden="false" customHeight="false" outlineLevel="0" collapsed="false">
      <c r="A153" s="32" t="s">
        <v>256</v>
      </c>
      <c r="B153" s="32" t="s">
        <v>366</v>
      </c>
      <c r="C153" s="32" t="s">
        <v>367</v>
      </c>
      <c r="D153" s="66" t="n">
        <v>132</v>
      </c>
      <c r="E153" s="66" t="n">
        <v>159</v>
      </c>
      <c r="F153" s="75" t="n">
        <f aca="false">IF(E153="","",D153-E153)</f>
        <v>-27</v>
      </c>
      <c r="G153" s="66" t="n">
        <v>343</v>
      </c>
      <c r="H153" s="66" t="n">
        <v>381</v>
      </c>
      <c r="I153" s="75" t="n">
        <f aca="false">IF(H153="","",G153-H153)</f>
        <v>-38</v>
      </c>
      <c r="J153" s="47" t="n">
        <f aca="false">IF(OR(D153="",D153+G153=0),"",D153/(D153+G153))</f>
        <v>0.277894736842105</v>
      </c>
      <c r="K153" s="47" t="n">
        <f aca="false">IF(E153="","",E153/(E153+H153))</f>
        <v>0.294444444444444</v>
      </c>
      <c r="L153" s="76" t="n">
        <f aca="false">IF(OR(K153="",J153=""),"",(J153-K153)*100)</f>
        <v>-1.65497076023392</v>
      </c>
      <c r="M153" s="36" t="n">
        <v>3.02529396852735</v>
      </c>
      <c r="N153" s="36" t="n">
        <v>1.32440371623047</v>
      </c>
      <c r="O153" s="36" t="n">
        <f aca="false">SQRT(M153^2+N153^2)</f>
        <v>3.30249130196782</v>
      </c>
      <c r="P153" s="47" t="n">
        <f aca="false">IF(J153="","",MAX(0,J153-1.96*O153/100))</f>
        <v>0.213165907323536</v>
      </c>
      <c r="Q153" s="47" t="n">
        <f aca="false">IF(J153="","",MIN(1,J153+1.96*O153/100))</f>
        <v>0.342623566360674</v>
      </c>
      <c r="R153" s="32" t="str">
        <f aca="false">IF(L153="","",IF(ABS(L153)&lt;=O153,"Yes","No"))</f>
        <v>Yes</v>
      </c>
      <c r="S153" s="32" t="str">
        <f aca="false">IF(L153="","",IF(ABS(L153)&lt;=1.96*O153,"Yes","No"))</f>
        <v>Yes</v>
      </c>
      <c r="T153" s="66" t="n">
        <f aca="false">IF(D153="","",ROUND(SQRT(((D153+G153)*O153/100)^2+(J153*(D153+G153)*0.08223)^2),0))</f>
        <v>19</v>
      </c>
      <c r="U153" s="32"/>
    </row>
    <row r="154" customFormat="false" ht="15" hidden="false" customHeight="false" outlineLevel="0" collapsed="false">
      <c r="A154" s="32" t="s">
        <v>256</v>
      </c>
      <c r="B154" s="32" t="s">
        <v>366</v>
      </c>
      <c r="C154" s="32" t="s">
        <v>368</v>
      </c>
      <c r="D154" s="66" t="n">
        <v>111</v>
      </c>
      <c r="E154" s="66" t="n">
        <v>116</v>
      </c>
      <c r="F154" s="75" t="n">
        <f aca="false">IF(E154="","",D154-E154)</f>
        <v>-5</v>
      </c>
      <c r="G154" s="66" t="n">
        <v>248</v>
      </c>
      <c r="H154" s="66" t="n">
        <v>244</v>
      </c>
      <c r="I154" s="75" t="n">
        <f aca="false">IF(H154="","",G154-H154)</f>
        <v>4</v>
      </c>
      <c r="J154" s="47" t="n">
        <f aca="false">IF(OR(D154="",D154+G154=0),"",D154/(D154+G154))</f>
        <v>0.309192200557103</v>
      </c>
      <c r="K154" s="47" t="n">
        <f aca="false">IF(E154="","",E154/(E154+H154))</f>
        <v>0.322222222222222</v>
      </c>
      <c r="L154" s="76" t="n">
        <f aca="false">IF(OR(K154="",J154=""),"",(J154-K154)*100)</f>
        <v>-1.30300216651192</v>
      </c>
      <c r="M154" s="36" t="n">
        <v>3.02529396852735</v>
      </c>
      <c r="N154" s="36" t="n">
        <v>1.32440371623047</v>
      </c>
      <c r="O154" s="36" t="n">
        <f aca="false">SQRT(M154^2+N154^2)</f>
        <v>3.30249130196782</v>
      </c>
      <c r="P154" s="47" t="n">
        <f aca="false">IF(J154="","",MAX(0,J154-1.96*O154/100))</f>
        <v>0.244463371038534</v>
      </c>
      <c r="Q154" s="47" t="n">
        <f aca="false">IF(J154="","",MIN(1,J154+1.96*O154/100))</f>
        <v>0.373921030075672</v>
      </c>
      <c r="R154" s="32" t="str">
        <f aca="false">IF(L154="","",IF(ABS(L154)&lt;=O154,"Yes","No"))</f>
        <v>Yes</v>
      </c>
      <c r="S154" s="32" t="str">
        <f aca="false">IF(L154="","",IF(ABS(L154)&lt;=1.96*O154,"Yes","No"))</f>
        <v>Yes</v>
      </c>
      <c r="T154" s="66" t="n">
        <f aca="false">IF(D154="","",ROUND(SQRT(((D154+G154)*O154/100)^2+(J154*(D154+G154)*0.08223)^2),0))</f>
        <v>15</v>
      </c>
      <c r="U154" s="32"/>
    </row>
    <row r="155" customFormat="false" ht="15" hidden="false" customHeight="false" outlineLevel="0" collapsed="false">
      <c r="A155" s="32" t="s">
        <v>256</v>
      </c>
      <c r="B155" s="32" t="s">
        <v>366</v>
      </c>
      <c r="C155" s="32" t="s">
        <v>369</v>
      </c>
      <c r="D155" s="66" t="n">
        <v>389</v>
      </c>
      <c r="E155" s="66" t="n">
        <v>444</v>
      </c>
      <c r="F155" s="75" t="n">
        <f aca="false">IF(E155="","",D155-E155)</f>
        <v>-55</v>
      </c>
      <c r="G155" s="66" t="n">
        <v>767</v>
      </c>
      <c r="H155" s="66" t="n">
        <v>809</v>
      </c>
      <c r="I155" s="75" t="n">
        <f aca="false">IF(H155="","",G155-H155)</f>
        <v>-42</v>
      </c>
      <c r="J155" s="47" t="n">
        <f aca="false">IF(OR(D155="",D155+G155=0),"",D155/(D155+G155))</f>
        <v>0.336505190311419</v>
      </c>
      <c r="K155" s="47" t="n">
        <f aca="false">IF(E155="","",E155/(E155+H155))</f>
        <v>0.354349561053472</v>
      </c>
      <c r="L155" s="76" t="n">
        <f aca="false">IF(OR(K155="",J155=""),"",(J155-K155)*100)</f>
        <v>-1.7844370742053</v>
      </c>
      <c r="M155" s="36" t="n">
        <v>1.70415253457858</v>
      </c>
      <c r="N155" s="36" t="n">
        <v>1.32440371623047</v>
      </c>
      <c r="O155" s="36" t="n">
        <f aca="false">SQRT(M155^2+N155^2)</f>
        <v>2.15828197061359</v>
      </c>
      <c r="P155" s="47" t="n">
        <f aca="false">IF(J155="","",MAX(0,J155-1.96*O155/100))</f>
        <v>0.294202863687392</v>
      </c>
      <c r="Q155" s="47" t="n">
        <f aca="false">IF(J155="","",MIN(1,J155+1.96*O155/100))</f>
        <v>0.378807516935445</v>
      </c>
      <c r="R155" s="32" t="str">
        <f aca="false">IF(L155="","",IF(ABS(L155)&lt;=O155,"Yes","No"))</f>
        <v>Yes</v>
      </c>
      <c r="S155" s="32" t="str">
        <f aca="false">IF(L155="","",IF(ABS(L155)&lt;=1.96*O155,"Yes","No"))</f>
        <v>Yes</v>
      </c>
      <c r="T155" s="66" t="n">
        <f aca="false">IF(D155="","",ROUND(SQRT(((D155+G155)*O155/100)^2+(J155*(D155+G155)*0.05273)^2),0))</f>
        <v>32</v>
      </c>
      <c r="U155" s="32"/>
    </row>
    <row r="156" customFormat="false" ht="15" hidden="false" customHeight="false" outlineLevel="0" collapsed="false">
      <c r="A156" s="32" t="s">
        <v>256</v>
      </c>
      <c r="B156" s="32" t="s">
        <v>370</v>
      </c>
      <c r="C156" s="32" t="s">
        <v>370</v>
      </c>
      <c r="D156" s="66" t="n">
        <v>719</v>
      </c>
      <c r="E156" s="66" t="n">
        <v>788</v>
      </c>
      <c r="F156" s="75" t="n">
        <f aca="false">IF(E156="","",D156-E156)</f>
        <v>-69</v>
      </c>
      <c r="G156" s="66" t="n">
        <v>626</v>
      </c>
      <c r="H156" s="66" t="n">
        <v>628</v>
      </c>
      <c r="I156" s="75" t="n">
        <f aca="false">IF(H156="","",G156-H156)</f>
        <v>-2</v>
      </c>
      <c r="J156" s="47" t="n">
        <f aca="false">IF(OR(D156="",D156+G156=0),"",D156/(D156+G156))</f>
        <v>0.53457249070632</v>
      </c>
      <c r="K156" s="47" t="n">
        <f aca="false">IF(E156="","",E156/(E156+H156))</f>
        <v>0.556497175141243</v>
      </c>
      <c r="L156" s="76" t="n">
        <f aca="false">IF(OR(K156="",J156=""),"",(J156-K156)*100)</f>
        <v>-2.19246844349232</v>
      </c>
      <c r="M156" s="36" t="n">
        <v>1.70415253457858</v>
      </c>
      <c r="N156" s="36" t="n">
        <v>1.32440371623047</v>
      </c>
      <c r="O156" s="36" t="n">
        <f aca="false">SQRT(M156^2+N156^2)</f>
        <v>2.15828197061359</v>
      </c>
      <c r="P156" s="47" t="n">
        <f aca="false">IF(J156="","",MAX(0,J156-1.96*O156/100))</f>
        <v>0.492270164082293</v>
      </c>
      <c r="Q156" s="47" t="n">
        <f aca="false">IF(J156="","",MIN(1,J156+1.96*O156/100))</f>
        <v>0.576874817330346</v>
      </c>
      <c r="R156" s="32" t="str">
        <f aca="false">IF(L156="","",IF(ABS(L156)&lt;=O156,"Yes","No"))</f>
        <v>No</v>
      </c>
      <c r="S156" s="32" t="str">
        <f aca="false">IF(L156="","",IF(ABS(L156)&lt;=1.96*O156,"Yes","No"))</f>
        <v>Yes</v>
      </c>
      <c r="T156" s="66" t="n">
        <f aca="false">IF(D156="","",ROUND(SQRT(((D156+G156)*O156/100)^2+(J156*(D156+G156)*0.05273)^2),0))</f>
        <v>48</v>
      </c>
      <c r="U156" s="32"/>
    </row>
    <row r="157" customFormat="false" ht="15" hidden="false" customHeight="false" outlineLevel="0" collapsed="false">
      <c r="A157" s="32" t="s">
        <v>256</v>
      </c>
      <c r="B157" s="32" t="s">
        <v>371</v>
      </c>
      <c r="C157" s="32" t="s">
        <v>372</v>
      </c>
      <c r="D157" s="66" t="n">
        <v>721</v>
      </c>
      <c r="E157" s="66" t="n">
        <v>830</v>
      </c>
      <c r="F157" s="75" t="n">
        <f aca="false">IF(E157="","",D157-E157)</f>
        <v>-109</v>
      </c>
      <c r="G157" s="66" t="n">
        <v>1040</v>
      </c>
      <c r="H157" s="66" t="n">
        <v>1043</v>
      </c>
      <c r="I157" s="75" t="n">
        <f aca="false">IF(H157="","",G157-H157)</f>
        <v>-3</v>
      </c>
      <c r="J157" s="47" t="n">
        <f aca="false">IF(OR(D157="",D157+G157=0),"",D157/(D157+G157))</f>
        <v>0.409426462237365</v>
      </c>
      <c r="K157" s="47" t="n">
        <f aca="false">IF(E157="","",E157/(E157+H157))</f>
        <v>0.443139348638548</v>
      </c>
      <c r="L157" s="76" t="n">
        <f aca="false">IF(OR(K157="",J157=""),"",(J157-K157)*100)</f>
        <v>-3.37128864011826</v>
      </c>
      <c r="M157" s="36" t="n">
        <v>1.70415253457858</v>
      </c>
      <c r="N157" s="36" t="n">
        <v>1.32440371623047</v>
      </c>
      <c r="O157" s="36" t="n">
        <f aca="false">SQRT(M157^2+N157^2)</f>
        <v>2.15828197061359</v>
      </c>
      <c r="P157" s="47" t="n">
        <f aca="false">IF(J157="","",MAX(0,J157-1.96*O157/100))</f>
        <v>0.367124135613339</v>
      </c>
      <c r="Q157" s="47" t="n">
        <f aca="false">IF(J157="","",MIN(1,J157+1.96*O157/100))</f>
        <v>0.451728788861391</v>
      </c>
      <c r="R157" s="32" t="str">
        <f aca="false">IF(L157="","",IF(ABS(L157)&lt;=O157,"Yes","No"))</f>
        <v>No</v>
      </c>
      <c r="S157" s="32" t="str">
        <f aca="false">IF(L157="","",IF(ABS(L157)&lt;=1.96*O157,"Yes","No"))</f>
        <v>Yes</v>
      </c>
      <c r="T157" s="66" t="n">
        <f aca="false">IF(D157="","",ROUND(SQRT(((D157+G157)*O157/100)^2+(J157*(D157+G157)*0.05273)^2),0))</f>
        <v>54</v>
      </c>
      <c r="U157" s="32"/>
    </row>
    <row r="158" customFormat="false" ht="15" hidden="false" customHeight="false" outlineLevel="0" collapsed="false">
      <c r="A158" s="32" t="s">
        <v>256</v>
      </c>
      <c r="B158" s="32" t="s">
        <v>371</v>
      </c>
      <c r="C158" s="32" t="s">
        <v>373</v>
      </c>
      <c r="D158" s="66" t="n">
        <v>607</v>
      </c>
      <c r="E158" s="66" t="n">
        <v>686</v>
      </c>
      <c r="F158" s="75" t="n">
        <f aca="false">IF(E158="","",D158-E158)</f>
        <v>-79</v>
      </c>
      <c r="G158" s="66" t="n">
        <v>877</v>
      </c>
      <c r="H158" s="66" t="n">
        <v>981</v>
      </c>
      <c r="I158" s="75" t="n">
        <f aca="false">IF(H158="","",G158-H158)</f>
        <v>-104</v>
      </c>
      <c r="J158" s="47" t="n">
        <f aca="false">IF(OR(D158="",D158+G158=0),"",D158/(D158+G158))</f>
        <v>0.409029649595687</v>
      </c>
      <c r="K158" s="47" t="n">
        <f aca="false">IF(E158="","",E158/(E158+H158))</f>
        <v>0.411517696460708</v>
      </c>
      <c r="L158" s="76" t="n">
        <f aca="false">IF(OR(K158="",J158=""),"",(J158-K158)*100)</f>
        <v>-0.248804686502052</v>
      </c>
      <c r="M158" s="36" t="n">
        <v>1.70415253457858</v>
      </c>
      <c r="N158" s="36" t="n">
        <v>1.32440371623047</v>
      </c>
      <c r="O158" s="36" t="n">
        <f aca="false">SQRT(M158^2+N158^2)</f>
        <v>2.15828197061359</v>
      </c>
      <c r="P158" s="47" t="n">
        <f aca="false">IF(J158="","",MAX(0,J158-1.96*O158/100))</f>
        <v>0.366727322971661</v>
      </c>
      <c r="Q158" s="47" t="n">
        <f aca="false">IF(J158="","",MIN(1,J158+1.96*O158/100))</f>
        <v>0.451331976219714</v>
      </c>
      <c r="R158" s="32" t="str">
        <f aca="false">IF(L158="","",IF(ABS(L158)&lt;=O158,"Yes","No"))</f>
        <v>Yes</v>
      </c>
      <c r="S158" s="32" t="str">
        <f aca="false">IF(L158="","",IF(ABS(L158)&lt;=1.96*O158,"Yes","No"))</f>
        <v>Yes</v>
      </c>
      <c r="T158" s="66" t="n">
        <f aca="false">IF(D158="","",ROUND(SQRT(((D158+G158)*O158/100)^2+(J158*(D158+G158)*0.05273)^2),0))</f>
        <v>45</v>
      </c>
      <c r="U158" s="32"/>
    </row>
    <row r="159" customFormat="false" ht="15" hidden="false" customHeight="false" outlineLevel="0" collapsed="false">
      <c r="A159" s="32" t="s">
        <v>256</v>
      </c>
      <c r="B159" s="32" t="s">
        <v>371</v>
      </c>
      <c r="C159" s="32" t="s">
        <v>374</v>
      </c>
      <c r="D159" s="66" t="n">
        <v>313</v>
      </c>
      <c r="E159" s="66" t="n">
        <v>370</v>
      </c>
      <c r="F159" s="75" t="n">
        <f aca="false">IF(E159="","",D159-E159)</f>
        <v>-57</v>
      </c>
      <c r="G159" s="66" t="n">
        <v>478</v>
      </c>
      <c r="H159" s="66" t="n">
        <v>519</v>
      </c>
      <c r="I159" s="75" t="n">
        <f aca="false">IF(H159="","",G159-H159)</f>
        <v>-41</v>
      </c>
      <c r="J159" s="47" t="n">
        <f aca="false">IF(OR(D159="",D159+G159=0),"",D159/(D159+G159))</f>
        <v>0.395701643489254</v>
      </c>
      <c r="K159" s="47" t="n">
        <f aca="false">IF(E159="","",E159/(E159+H159))</f>
        <v>0.416197975253093</v>
      </c>
      <c r="L159" s="76" t="n">
        <f aca="false">IF(OR(K159="",J159=""),"",(J159-K159)*100)</f>
        <v>-2.04963317638393</v>
      </c>
      <c r="M159" s="36" t="n">
        <v>1.93551644330213</v>
      </c>
      <c r="N159" s="36" t="n">
        <v>1.32440371623047</v>
      </c>
      <c r="O159" s="36" t="n">
        <f aca="false">SQRT(M159^2+N159^2)</f>
        <v>2.34526525277164</v>
      </c>
      <c r="P159" s="47" t="n">
        <f aca="false">IF(J159="","",MAX(0,J159-1.96*O159/100))</f>
        <v>0.34973444453493</v>
      </c>
      <c r="Q159" s="47" t="n">
        <f aca="false">IF(J159="","",MIN(1,J159+1.96*O159/100))</f>
        <v>0.441668842443578</v>
      </c>
      <c r="R159" s="32" t="str">
        <f aca="false">IF(L159="","",IF(ABS(L159)&lt;=O159,"Yes","No"))</f>
        <v>Yes</v>
      </c>
      <c r="S159" s="32" t="str">
        <f aca="false">IF(L159="","",IF(ABS(L159)&lt;=1.96*O159,"Yes","No"))</f>
        <v>Yes</v>
      </c>
      <c r="T159" s="66" t="n">
        <f aca="false">IF(D159="","",ROUND(SQRT(((D159+G159)*O159/100)^2+(J159*(D159+G159)*0.06778)^2),0))</f>
        <v>28</v>
      </c>
      <c r="U159" s="32"/>
    </row>
    <row r="160" customFormat="false" ht="15" hidden="false" customHeight="false" outlineLevel="0" collapsed="false">
      <c r="A160" s="32" t="s">
        <v>256</v>
      </c>
      <c r="B160" s="32" t="s">
        <v>371</v>
      </c>
      <c r="C160" s="32" t="s">
        <v>375</v>
      </c>
      <c r="D160" s="66" t="n">
        <v>469</v>
      </c>
      <c r="E160" s="66" t="n">
        <v>521</v>
      </c>
      <c r="F160" s="75" t="n">
        <f aca="false">IF(E160="","",D160-E160)</f>
        <v>-52</v>
      </c>
      <c r="G160" s="66" t="n">
        <v>693</v>
      </c>
      <c r="H160" s="66" t="n">
        <v>758</v>
      </c>
      <c r="I160" s="75" t="n">
        <f aca="false">IF(H160="","",G160-H160)</f>
        <v>-65</v>
      </c>
      <c r="J160" s="47" t="n">
        <f aca="false">IF(OR(D160="",D160+G160=0),"",D160/(D160+G160))</f>
        <v>0.403614457831325</v>
      </c>
      <c r="K160" s="47" t="n">
        <f aca="false">IF(E160="","",E160/(E160+H160))</f>
        <v>0.407349491790461</v>
      </c>
      <c r="L160" s="76" t="n">
        <f aca="false">IF(OR(K160="",J160=""),"",(J160-K160)*100)</f>
        <v>-0.373503395913599</v>
      </c>
      <c r="M160" s="36" t="n">
        <v>1.70415253457858</v>
      </c>
      <c r="N160" s="36" t="n">
        <v>1.32440371623047</v>
      </c>
      <c r="O160" s="36" t="n">
        <f aca="false">SQRT(M160^2+N160^2)</f>
        <v>2.15828197061359</v>
      </c>
      <c r="P160" s="47" t="n">
        <f aca="false">IF(J160="","",MAX(0,J160-1.96*O160/100))</f>
        <v>0.361312131207299</v>
      </c>
      <c r="Q160" s="47" t="n">
        <f aca="false">IF(J160="","",MIN(1,J160+1.96*O160/100))</f>
        <v>0.445916784455352</v>
      </c>
      <c r="R160" s="32" t="str">
        <f aca="false">IF(L160="","",IF(ABS(L160)&lt;=O160,"Yes","No"))</f>
        <v>Yes</v>
      </c>
      <c r="S160" s="32" t="str">
        <f aca="false">IF(L160="","",IF(ABS(L160)&lt;=1.96*O160,"Yes","No"))</f>
        <v>Yes</v>
      </c>
      <c r="T160" s="66" t="n">
        <f aca="false">IF(D160="","",ROUND(SQRT(((D160+G160)*O160/100)^2+(J160*(D160+G160)*0.05273)^2),0))</f>
        <v>35</v>
      </c>
      <c r="U160" s="32"/>
    </row>
    <row r="161" customFormat="false" ht="15" hidden="false" customHeight="false" outlineLevel="0" collapsed="false">
      <c r="A161" s="32" t="s">
        <v>256</v>
      </c>
      <c r="B161" s="32" t="s">
        <v>371</v>
      </c>
      <c r="C161" s="32" t="s">
        <v>376</v>
      </c>
      <c r="D161" s="66" t="n">
        <v>405</v>
      </c>
      <c r="E161" s="66" t="n">
        <v>474</v>
      </c>
      <c r="F161" s="75" t="n">
        <f aca="false">IF(E161="","",D161-E161)</f>
        <v>-69</v>
      </c>
      <c r="G161" s="66" t="n">
        <v>650</v>
      </c>
      <c r="H161" s="66" t="n">
        <v>704</v>
      </c>
      <c r="I161" s="75" t="n">
        <f aca="false">IF(H161="","",G161-H161)</f>
        <v>-54</v>
      </c>
      <c r="J161" s="47" t="n">
        <f aca="false">IF(OR(D161="",D161+G161=0),"",D161/(D161+G161))</f>
        <v>0.383886255924171</v>
      </c>
      <c r="K161" s="47" t="n">
        <f aca="false">IF(E161="","",E161/(E161+H161))</f>
        <v>0.402376910016978</v>
      </c>
      <c r="L161" s="76" t="n">
        <f aca="false">IF(OR(K161="",J161=""),"",(J161-K161)*100)</f>
        <v>-1.84906540928073</v>
      </c>
      <c r="M161" s="36" t="n">
        <v>1.70415253457858</v>
      </c>
      <c r="N161" s="36" t="n">
        <v>1.32440371623047</v>
      </c>
      <c r="O161" s="36" t="n">
        <f aca="false">SQRT(M161^2+N161^2)</f>
        <v>2.15828197061359</v>
      </c>
      <c r="P161" s="47" t="n">
        <f aca="false">IF(J161="","",MAX(0,J161-1.96*O161/100))</f>
        <v>0.341583929300144</v>
      </c>
      <c r="Q161" s="47" t="n">
        <f aca="false">IF(J161="","",MIN(1,J161+1.96*O161/100))</f>
        <v>0.426188582548197</v>
      </c>
      <c r="R161" s="32" t="str">
        <f aca="false">IF(L161="","",IF(ABS(L161)&lt;=O161,"Yes","No"))</f>
        <v>Yes</v>
      </c>
      <c r="S161" s="32" t="str">
        <f aca="false">IF(L161="","",IF(ABS(L161)&lt;=1.96*O161,"Yes","No"))</f>
        <v>Yes</v>
      </c>
      <c r="T161" s="66" t="n">
        <f aca="false">IF(D161="","",ROUND(SQRT(((D161+G161)*O161/100)^2+(J161*(D161+G161)*0.05273)^2),0))</f>
        <v>31</v>
      </c>
      <c r="U161" s="32"/>
    </row>
    <row r="162" customFormat="false" ht="15" hidden="false" customHeight="false" outlineLevel="0" collapsed="false">
      <c r="A162" s="32" t="s">
        <v>256</v>
      </c>
      <c r="B162" s="32" t="s">
        <v>371</v>
      </c>
      <c r="C162" s="32" t="s">
        <v>377</v>
      </c>
      <c r="D162" s="66" t="n">
        <v>340</v>
      </c>
      <c r="E162" s="66" t="n">
        <v>374</v>
      </c>
      <c r="F162" s="75" t="n">
        <f aca="false">IF(E162="","",D162-E162)</f>
        <v>-34</v>
      </c>
      <c r="G162" s="66" t="n">
        <v>429</v>
      </c>
      <c r="H162" s="66" t="n">
        <v>457</v>
      </c>
      <c r="I162" s="75" t="n">
        <f aca="false">IF(H162="","",G162-H162)</f>
        <v>-28</v>
      </c>
      <c r="J162" s="47" t="n">
        <f aca="false">IF(OR(D162="",D162+G162=0),"",D162/(D162+G162))</f>
        <v>0.442132639791938</v>
      </c>
      <c r="K162" s="47" t="n">
        <f aca="false">IF(E162="","",E162/(E162+H162))</f>
        <v>0.450060168471721</v>
      </c>
      <c r="L162" s="76" t="n">
        <f aca="false">IF(OR(K162="",J162=""),"",(J162-K162)*100)</f>
        <v>-0.792752867978325</v>
      </c>
      <c r="M162" s="36" t="n">
        <v>1.93551644330213</v>
      </c>
      <c r="N162" s="36" t="n">
        <v>1.32440371623047</v>
      </c>
      <c r="O162" s="36" t="n">
        <f aca="false">SQRT(M162^2+N162^2)</f>
        <v>2.34526525277164</v>
      </c>
      <c r="P162" s="47" t="n">
        <f aca="false">IF(J162="","",MAX(0,J162-1.96*O162/100))</f>
        <v>0.396165440837613</v>
      </c>
      <c r="Q162" s="47" t="n">
        <f aca="false">IF(J162="","",MIN(1,J162+1.96*O162/100))</f>
        <v>0.488099838746262</v>
      </c>
      <c r="R162" s="32" t="str">
        <f aca="false">IF(L162="","",IF(ABS(L162)&lt;=O162,"Yes","No"))</f>
        <v>Yes</v>
      </c>
      <c r="S162" s="32" t="str">
        <f aca="false">IF(L162="","",IF(ABS(L162)&lt;=1.96*O162,"Yes","No"))</f>
        <v>Yes</v>
      </c>
      <c r="T162" s="66" t="n">
        <f aca="false">IF(D162="","",ROUND(SQRT(((D162+G162)*O162/100)^2+(J162*(D162+G162)*0.06778)^2),0))</f>
        <v>29</v>
      </c>
      <c r="U162" s="32"/>
    </row>
    <row r="163" customFormat="false" ht="15" hidden="false" customHeight="false" outlineLevel="0" collapsed="false">
      <c r="A163" s="32" t="s">
        <v>256</v>
      </c>
      <c r="B163" s="32" t="s">
        <v>378</v>
      </c>
      <c r="C163" s="32" t="s">
        <v>379</v>
      </c>
      <c r="D163" s="66" t="n">
        <v>505</v>
      </c>
      <c r="E163" s="66" t="n">
        <v>504</v>
      </c>
      <c r="F163" s="75" t="n">
        <f aca="false">IF(E163="","",D163-E163)</f>
        <v>1</v>
      </c>
      <c r="G163" s="66" t="n">
        <v>460</v>
      </c>
      <c r="H163" s="66" t="n">
        <v>501</v>
      </c>
      <c r="I163" s="75" t="n">
        <f aca="false">IF(H163="","",G163-H163)</f>
        <v>-41</v>
      </c>
      <c r="J163" s="47" t="n">
        <f aca="false">IF(OR(D163="",D163+G163=0),"",D163/(D163+G163))</f>
        <v>0.523316062176166</v>
      </c>
      <c r="K163" s="47" t="n">
        <f aca="false">IF(E163="","",E163/(E163+H163))</f>
        <v>0.501492537313433</v>
      </c>
      <c r="L163" s="76" t="n">
        <f aca="false">IF(OR(K163="",J163=""),"",(J163-K163)*100)</f>
        <v>2.1823524862733</v>
      </c>
      <c r="M163" s="36" t="n">
        <v>1.70415253457858</v>
      </c>
      <c r="N163" s="36" t="n">
        <v>1.32440371623047</v>
      </c>
      <c r="O163" s="36" t="n">
        <f aca="false">SQRT(M163^2+N163^2)</f>
        <v>2.15828197061359</v>
      </c>
      <c r="P163" s="47" t="n">
        <f aca="false">IF(J163="","",MAX(0,J163-1.96*O163/100))</f>
        <v>0.481013735552139</v>
      </c>
      <c r="Q163" s="47" t="n">
        <f aca="false">IF(J163="","",MIN(1,J163+1.96*O163/100))</f>
        <v>0.565618388800192</v>
      </c>
      <c r="R163" s="32" t="str">
        <f aca="false">IF(L163="","",IF(ABS(L163)&lt;=O163,"Yes","No"))</f>
        <v>No</v>
      </c>
      <c r="S163" s="32" t="str">
        <f aca="false">IF(L163="","",IF(ABS(L163)&lt;=1.96*O163,"Yes","No"))</f>
        <v>Yes</v>
      </c>
      <c r="T163" s="66" t="n">
        <f aca="false">IF(D163="","",ROUND(SQRT(((D163+G163)*O163/100)^2+(J163*(D163+G163)*0.05273)^2),0))</f>
        <v>34</v>
      </c>
      <c r="U163" s="32"/>
    </row>
    <row r="164" customFormat="false" ht="15" hidden="false" customHeight="false" outlineLevel="0" collapsed="false">
      <c r="A164" s="32" t="s">
        <v>256</v>
      </c>
      <c r="B164" s="32" t="s">
        <v>378</v>
      </c>
      <c r="C164" s="32" t="s">
        <v>380</v>
      </c>
      <c r="D164" s="66" t="n">
        <v>565</v>
      </c>
      <c r="E164" s="66" t="n">
        <v>602</v>
      </c>
      <c r="F164" s="75" t="n">
        <f aca="false">IF(E164="","",D164-E164)</f>
        <v>-37</v>
      </c>
      <c r="G164" s="66" t="n">
        <v>529</v>
      </c>
      <c r="H164" s="66" t="n">
        <v>577</v>
      </c>
      <c r="I164" s="75" t="n">
        <f aca="false">IF(H164="","",G164-H164)</f>
        <v>-48</v>
      </c>
      <c r="J164" s="47" t="n">
        <f aca="false">IF(OR(D164="",D164+G164=0),"",D164/(D164+G164))</f>
        <v>0.516453382084095</v>
      </c>
      <c r="K164" s="47" t="n">
        <f aca="false">IF(E164="","",E164/(E164+H164))</f>
        <v>0.510602205258694</v>
      </c>
      <c r="L164" s="76" t="n">
        <f aca="false">IF(OR(K164="",J164=""),"",(J164-K164)*100)</f>
        <v>0.585117682540126</v>
      </c>
      <c r="M164" s="36" t="n">
        <v>1.70415253457858</v>
      </c>
      <c r="N164" s="36" t="n">
        <v>1.32440371623047</v>
      </c>
      <c r="O164" s="36" t="n">
        <f aca="false">SQRT(M164^2+N164^2)</f>
        <v>2.15828197061359</v>
      </c>
      <c r="P164" s="47" t="n">
        <f aca="false">IF(J164="","",MAX(0,J164-1.96*O164/100))</f>
        <v>0.474151055460069</v>
      </c>
      <c r="Q164" s="47" t="n">
        <f aca="false">IF(J164="","",MIN(1,J164+1.96*O164/100))</f>
        <v>0.558755708708121</v>
      </c>
      <c r="R164" s="32" t="str">
        <f aca="false">IF(L164="","",IF(ABS(L164)&lt;=O164,"Yes","No"))</f>
        <v>Yes</v>
      </c>
      <c r="S164" s="32" t="str">
        <f aca="false">IF(L164="","",IF(ABS(L164)&lt;=1.96*O164,"Yes","No"))</f>
        <v>Yes</v>
      </c>
      <c r="T164" s="66" t="n">
        <f aca="false">IF(D164="","",ROUND(SQRT(((D164+G164)*O164/100)^2+(J164*(D164+G164)*0.05273)^2),0))</f>
        <v>38</v>
      </c>
      <c r="U164" s="32"/>
    </row>
    <row r="165" customFormat="false" ht="15" hidden="false" customHeight="false" outlineLevel="0" collapsed="false">
      <c r="A165" s="32" t="s">
        <v>256</v>
      </c>
      <c r="B165" s="32" t="s">
        <v>378</v>
      </c>
      <c r="C165" s="32" t="s">
        <v>381</v>
      </c>
      <c r="D165" s="66" t="n">
        <v>249</v>
      </c>
      <c r="E165" s="66" t="n">
        <v>292</v>
      </c>
      <c r="F165" s="75" t="n">
        <f aca="false">IF(E165="","",D165-E165)</f>
        <v>-43</v>
      </c>
      <c r="G165" s="66" t="n">
        <v>250</v>
      </c>
      <c r="H165" s="66" t="n">
        <v>268</v>
      </c>
      <c r="I165" s="75" t="n">
        <f aca="false">IF(H165="","",G165-H165)</f>
        <v>-18</v>
      </c>
      <c r="J165" s="47" t="n">
        <f aca="false">IF(OR(D165="",D165+G165=0),"",D165/(D165+G165))</f>
        <v>0.498997995991984</v>
      </c>
      <c r="K165" s="47" t="n">
        <f aca="false">IF(E165="","",E165/(E165+H165))</f>
        <v>0.521428571428572</v>
      </c>
      <c r="L165" s="76" t="n">
        <f aca="false">IF(OR(K165="",J165=""),"",(J165-K165)*100)</f>
        <v>-2.24305754365875</v>
      </c>
      <c r="M165" s="36" t="n">
        <v>3.02529396852735</v>
      </c>
      <c r="N165" s="36" t="n">
        <v>1.32440371623047</v>
      </c>
      <c r="O165" s="36" t="n">
        <f aca="false">SQRT(M165^2+N165^2)</f>
        <v>3.30249130196782</v>
      </c>
      <c r="P165" s="47" t="n">
        <f aca="false">IF(J165="","",MAX(0,J165-1.96*O165/100))</f>
        <v>0.434269166473415</v>
      </c>
      <c r="Q165" s="47" t="n">
        <f aca="false">IF(J165="","",MIN(1,J165+1.96*O165/100))</f>
        <v>0.563726825510553</v>
      </c>
      <c r="R165" s="32" t="str">
        <f aca="false">IF(L165="","",IF(ABS(L165)&lt;=O165,"Yes","No"))</f>
        <v>Yes</v>
      </c>
      <c r="S165" s="32" t="str">
        <f aca="false">IF(L165="","",IF(ABS(L165)&lt;=1.96*O165,"Yes","No"))</f>
        <v>Yes</v>
      </c>
      <c r="T165" s="66" t="n">
        <f aca="false">IF(D165="","",ROUND(SQRT(((D165+G165)*O165/100)^2+(J165*(D165+G165)*0.08223)^2),0))</f>
        <v>26</v>
      </c>
      <c r="U165" s="32"/>
    </row>
    <row r="166" customFormat="false" ht="15" hidden="false" customHeight="false" outlineLevel="0" collapsed="false">
      <c r="A166" s="32" t="s">
        <v>256</v>
      </c>
      <c r="B166" s="32" t="s">
        <v>378</v>
      </c>
      <c r="C166" s="32" t="s">
        <v>382</v>
      </c>
      <c r="D166" s="66" t="n">
        <v>278</v>
      </c>
      <c r="E166" s="66" t="n">
        <v>331</v>
      </c>
      <c r="F166" s="75" t="n">
        <f aca="false">IF(E166="","",D166-E166)</f>
        <v>-53</v>
      </c>
      <c r="G166" s="66" t="n">
        <v>273</v>
      </c>
      <c r="H166" s="66" t="n">
        <v>297</v>
      </c>
      <c r="I166" s="75" t="n">
        <f aca="false">IF(H166="","",G166-H166)</f>
        <v>-24</v>
      </c>
      <c r="J166" s="47" t="n">
        <f aca="false">IF(OR(D166="",D166+G166=0),"",D166/(D166+G166))</f>
        <v>0.50453720508167</v>
      </c>
      <c r="K166" s="47" t="n">
        <f aca="false">IF(E166="","",E166/(E166+H166))</f>
        <v>0.527070063694268</v>
      </c>
      <c r="L166" s="76" t="n">
        <f aca="false">IF(OR(K166="",J166=""),"",(J166-K166)*100)</f>
        <v>-2.25328586125979</v>
      </c>
      <c r="M166" s="36" t="n">
        <v>1.93551644330213</v>
      </c>
      <c r="N166" s="36" t="n">
        <v>1.32440371623047</v>
      </c>
      <c r="O166" s="36" t="n">
        <f aca="false">SQRT(M166^2+N166^2)</f>
        <v>2.34526525277164</v>
      </c>
      <c r="P166" s="47" t="n">
        <f aca="false">IF(J166="","",MAX(0,J166-1.96*O166/100))</f>
        <v>0.458570006127346</v>
      </c>
      <c r="Q166" s="47" t="n">
        <f aca="false">IF(J166="","",MIN(1,J166+1.96*O166/100))</f>
        <v>0.550504404035994</v>
      </c>
      <c r="R166" s="32" t="str">
        <f aca="false">IF(L166="","",IF(ABS(L166)&lt;=O166,"Yes","No"))</f>
        <v>Yes</v>
      </c>
      <c r="S166" s="32" t="str">
        <f aca="false">IF(L166="","",IF(ABS(L166)&lt;=1.96*O166,"Yes","No"))</f>
        <v>Yes</v>
      </c>
      <c r="T166" s="66" t="n">
        <f aca="false">IF(D166="","",ROUND(SQRT(((D166+G166)*O166/100)^2+(J166*(D166+G166)*0.06778)^2),0))</f>
        <v>23</v>
      </c>
      <c r="U166" s="32"/>
    </row>
    <row r="167" customFormat="false" ht="15" hidden="false" customHeight="false" outlineLevel="0" collapsed="false">
      <c r="A167" s="32" t="s">
        <v>256</v>
      </c>
      <c r="B167" s="32" t="s">
        <v>378</v>
      </c>
      <c r="C167" s="32" t="s">
        <v>383</v>
      </c>
      <c r="D167" s="66" t="n">
        <v>410</v>
      </c>
      <c r="E167" s="66" t="n">
        <v>418</v>
      </c>
      <c r="F167" s="75" t="n">
        <f aca="false">IF(E167="","",D167-E167)</f>
        <v>-8</v>
      </c>
      <c r="G167" s="66" t="n">
        <v>444</v>
      </c>
      <c r="H167" s="66" t="n">
        <v>445</v>
      </c>
      <c r="I167" s="75" t="n">
        <f aca="false">IF(H167="","",G167-H167)</f>
        <v>-1</v>
      </c>
      <c r="J167" s="47" t="n">
        <f aca="false">IF(OR(D167="",D167+G167=0),"",D167/(D167+G167))</f>
        <v>0.480093676814988</v>
      </c>
      <c r="K167" s="47" t="n">
        <f aca="false">IF(E167="","",E167/(E167+H167))</f>
        <v>0.484356894553882</v>
      </c>
      <c r="L167" s="76" t="n">
        <f aca="false">IF(OR(K167="",J167=""),"",(J167-K167)*100)</f>
        <v>-0.426321773889354</v>
      </c>
      <c r="M167" s="36" t="n">
        <v>1.70415253457858</v>
      </c>
      <c r="N167" s="36" t="n">
        <v>1.32440371623047</v>
      </c>
      <c r="O167" s="36" t="n">
        <f aca="false">SQRT(M167^2+N167^2)</f>
        <v>2.15828197061359</v>
      </c>
      <c r="P167" s="47" t="n">
        <f aca="false">IF(J167="","",MAX(0,J167-1.96*O167/100))</f>
        <v>0.437791350190962</v>
      </c>
      <c r="Q167" s="47" t="n">
        <f aca="false">IF(J167="","",MIN(1,J167+1.96*O167/100))</f>
        <v>0.522396003439015</v>
      </c>
      <c r="R167" s="32" t="str">
        <f aca="false">IF(L167="","",IF(ABS(L167)&lt;=O167,"Yes","No"))</f>
        <v>Yes</v>
      </c>
      <c r="S167" s="32" t="str">
        <f aca="false">IF(L167="","",IF(ABS(L167)&lt;=1.96*O167,"Yes","No"))</f>
        <v>Yes</v>
      </c>
      <c r="T167" s="66" t="n">
        <f aca="false">IF(D167="","",ROUND(SQRT(((D167+G167)*O167/100)^2+(J167*(D167+G167)*0.05273)^2),0))</f>
        <v>28</v>
      </c>
      <c r="U167" s="32"/>
    </row>
    <row r="168" customFormat="false" ht="15" hidden="false" customHeight="false" outlineLevel="0" collapsed="false">
      <c r="A168" s="32" t="s">
        <v>256</v>
      </c>
      <c r="B168" s="32" t="s">
        <v>378</v>
      </c>
      <c r="C168" s="32" t="s">
        <v>384</v>
      </c>
      <c r="D168" s="66" t="n">
        <v>261</v>
      </c>
      <c r="E168" s="66" t="n">
        <v>266</v>
      </c>
      <c r="F168" s="75" t="n">
        <f aca="false">IF(E168="","",D168-E168)</f>
        <v>-5</v>
      </c>
      <c r="G168" s="66" t="n">
        <v>268</v>
      </c>
      <c r="H168" s="66" t="n">
        <v>293</v>
      </c>
      <c r="I168" s="75" t="n">
        <f aca="false">IF(H168="","",G168-H168)</f>
        <v>-25</v>
      </c>
      <c r="J168" s="47" t="n">
        <f aca="false">IF(OR(D168="",D168+G168=0),"",D168/(D168+G168))</f>
        <v>0.493383742911153</v>
      </c>
      <c r="K168" s="47" t="n">
        <f aca="false">IF(E168="","",E168/(E168+H168))</f>
        <v>0.475849731663685</v>
      </c>
      <c r="L168" s="76" t="n">
        <f aca="false">IF(OR(K168="",J168=""),"",(J168-K168)*100)</f>
        <v>1.7534011247468</v>
      </c>
      <c r="M168" s="36" t="n">
        <v>1.93551644330213</v>
      </c>
      <c r="N168" s="36" t="n">
        <v>1.32440371623047</v>
      </c>
      <c r="O168" s="36" t="n">
        <f aca="false">SQRT(M168^2+N168^2)</f>
        <v>2.34526525277164</v>
      </c>
      <c r="P168" s="47" t="n">
        <f aca="false">IF(J168="","",MAX(0,J168-1.96*O168/100))</f>
        <v>0.447416543956829</v>
      </c>
      <c r="Q168" s="47" t="n">
        <f aca="false">IF(J168="","",MIN(1,J168+1.96*O168/100))</f>
        <v>0.539350941865477</v>
      </c>
      <c r="R168" s="32" t="str">
        <f aca="false">IF(L168="","",IF(ABS(L168)&lt;=O168,"Yes","No"))</f>
        <v>Yes</v>
      </c>
      <c r="S168" s="32" t="str">
        <f aca="false">IF(L168="","",IF(ABS(L168)&lt;=1.96*O168,"Yes","No"))</f>
        <v>Yes</v>
      </c>
      <c r="T168" s="66" t="n">
        <f aca="false">IF(D168="","",ROUND(SQRT(((D168+G168)*O168/100)^2+(J168*(D168+G168)*0.06778)^2),0))</f>
        <v>22</v>
      </c>
      <c r="U168" s="32"/>
    </row>
    <row r="169" customFormat="false" ht="15" hidden="false" customHeight="false" outlineLevel="0" collapsed="false">
      <c r="A169" s="32" t="s">
        <v>256</v>
      </c>
      <c r="B169" s="32" t="s">
        <v>378</v>
      </c>
      <c r="C169" s="32" t="s">
        <v>385</v>
      </c>
      <c r="D169" s="66" t="n">
        <v>303</v>
      </c>
      <c r="E169" s="66" t="n">
        <v>350</v>
      </c>
      <c r="F169" s="75" t="n">
        <f aca="false">IF(E169="","",D169-E169)</f>
        <v>-47</v>
      </c>
      <c r="G169" s="66" t="n">
        <v>310</v>
      </c>
      <c r="H169" s="66" t="n">
        <v>297</v>
      </c>
      <c r="I169" s="75" t="n">
        <f aca="false">IF(H169="","",G169-H169)</f>
        <v>13</v>
      </c>
      <c r="J169" s="47" t="n">
        <f aca="false">IF(OR(D169="",D169+G169=0),"",D169/(D169+G169))</f>
        <v>0.494290375203915</v>
      </c>
      <c r="K169" s="47" t="n">
        <f aca="false">IF(E169="","",E169/(E169+H169))</f>
        <v>0.540958268933539</v>
      </c>
      <c r="L169" s="76" t="n">
        <f aca="false">IF(OR(K169="",J169=""),"",(J169-K169)*100)</f>
        <v>-4.66678937296242</v>
      </c>
      <c r="M169" s="36" t="n">
        <v>1.93551644330213</v>
      </c>
      <c r="N169" s="36" t="n">
        <v>1.32440371623047</v>
      </c>
      <c r="O169" s="36" t="n">
        <f aca="false">SQRT(M169^2+N169^2)</f>
        <v>2.34526525277164</v>
      </c>
      <c r="P169" s="47" t="n">
        <f aca="false">IF(J169="","",MAX(0,J169-1.96*O169/100))</f>
        <v>0.448323176249591</v>
      </c>
      <c r="Q169" s="47" t="n">
        <f aca="false">IF(J169="","",MIN(1,J169+1.96*O169/100))</f>
        <v>0.540257574158239</v>
      </c>
      <c r="R169" s="32" t="str">
        <f aca="false">IF(L169="","",IF(ABS(L169)&lt;=O169,"Yes","No"))</f>
        <v>No</v>
      </c>
      <c r="S169" s="32" t="str">
        <f aca="false">IF(L169="","",IF(ABS(L169)&lt;=1.96*O169,"Yes","No"))</f>
        <v>No</v>
      </c>
      <c r="T169" s="66" t="n">
        <f aca="false">IF(D169="","",ROUND(SQRT(((D169+G169)*O169/100)^2+(J169*(D169+G169)*0.06778)^2),0))</f>
        <v>25</v>
      </c>
      <c r="U169" s="32"/>
    </row>
    <row r="170" customFormat="false" ht="15" hidden="false" customHeight="false" outlineLevel="0" collapsed="false">
      <c r="A170" s="32" t="s">
        <v>256</v>
      </c>
      <c r="B170" s="32" t="s">
        <v>378</v>
      </c>
      <c r="C170" s="32" t="s">
        <v>386</v>
      </c>
      <c r="D170" s="66" t="n">
        <v>453</v>
      </c>
      <c r="E170" s="66" t="n">
        <v>476</v>
      </c>
      <c r="F170" s="75" t="n">
        <f aca="false">IF(E170="","",D170-E170)</f>
        <v>-23</v>
      </c>
      <c r="G170" s="66" t="n">
        <v>463</v>
      </c>
      <c r="H170" s="66" t="n">
        <v>451</v>
      </c>
      <c r="I170" s="75" t="n">
        <f aca="false">IF(H170="","",G170-H170)</f>
        <v>12</v>
      </c>
      <c r="J170" s="47" t="n">
        <f aca="false">IF(OR(D170="",D170+G170=0),"",D170/(D170+G170))</f>
        <v>0.494541484716157</v>
      </c>
      <c r="K170" s="47" t="n">
        <f aca="false">IF(E170="","",E170/(E170+H170))</f>
        <v>0.513484358144552</v>
      </c>
      <c r="L170" s="76" t="n">
        <f aca="false">IF(OR(K170="",J170=""),"",(J170-K170)*100)</f>
        <v>-1.89428734283951</v>
      </c>
      <c r="M170" s="36" t="n">
        <v>1.70415253457858</v>
      </c>
      <c r="N170" s="36" t="n">
        <v>1.32440371623047</v>
      </c>
      <c r="O170" s="36" t="n">
        <f aca="false">SQRT(M170^2+N170^2)</f>
        <v>2.15828197061359</v>
      </c>
      <c r="P170" s="47" t="n">
        <f aca="false">IF(J170="","",MAX(0,J170-1.96*O170/100))</f>
        <v>0.452239158092131</v>
      </c>
      <c r="Q170" s="47" t="n">
        <f aca="false">IF(J170="","",MIN(1,J170+1.96*O170/100))</f>
        <v>0.536843811340184</v>
      </c>
      <c r="R170" s="32" t="str">
        <f aca="false">IF(L170="","",IF(ABS(L170)&lt;=O170,"Yes","No"))</f>
        <v>Yes</v>
      </c>
      <c r="S170" s="32" t="str">
        <f aca="false">IF(L170="","",IF(ABS(L170)&lt;=1.96*O170,"Yes","No"))</f>
        <v>Yes</v>
      </c>
      <c r="T170" s="66" t="n">
        <f aca="false">IF(D170="","",ROUND(SQRT(((D170+G170)*O170/100)^2+(J170*(D170+G170)*0.05273)^2),0))</f>
        <v>31</v>
      </c>
      <c r="U170" s="32"/>
    </row>
    <row r="171" customFormat="false" ht="15" hidden="false" customHeight="false" outlineLevel="0" collapsed="false">
      <c r="A171" s="32" t="s">
        <v>256</v>
      </c>
      <c r="B171" s="32" t="s">
        <v>387</v>
      </c>
      <c r="C171" s="32" t="s">
        <v>388</v>
      </c>
      <c r="D171" s="66" t="n">
        <v>165</v>
      </c>
      <c r="E171" s="66" t="n">
        <v>186</v>
      </c>
      <c r="F171" s="75" t="n">
        <f aca="false">IF(E171="","",D171-E171)</f>
        <v>-21</v>
      </c>
      <c r="G171" s="66" t="n">
        <v>213</v>
      </c>
      <c r="H171" s="66" t="n">
        <v>201</v>
      </c>
      <c r="I171" s="75" t="n">
        <f aca="false">IF(H171="","",G171-H171)</f>
        <v>12</v>
      </c>
      <c r="J171" s="47" t="n">
        <f aca="false">IF(OR(D171="",D171+G171=0),"",D171/(D171+G171))</f>
        <v>0.436507936507937</v>
      </c>
      <c r="K171" s="47" t="n">
        <f aca="false">IF(E171="","",E171/(E171+H171))</f>
        <v>0.48062015503876</v>
      </c>
      <c r="L171" s="76" t="n">
        <f aca="false">IF(OR(K171="",J171=""),"",(J171-K171)*100)</f>
        <v>-4.41122185308232</v>
      </c>
      <c r="M171" s="36" t="n">
        <v>3.02529396852735</v>
      </c>
      <c r="N171" s="36" t="n">
        <v>1.32440371623047</v>
      </c>
      <c r="O171" s="36" t="n">
        <f aca="false">SQRT(M171^2+N171^2)</f>
        <v>3.30249130196782</v>
      </c>
      <c r="P171" s="47" t="n">
        <f aca="false">IF(J171="","",MAX(0,J171-1.96*O171/100))</f>
        <v>0.371779106989367</v>
      </c>
      <c r="Q171" s="47" t="n">
        <f aca="false">IF(J171="","",MIN(1,J171+1.96*O171/100))</f>
        <v>0.501236766026506</v>
      </c>
      <c r="R171" s="32" t="str">
        <f aca="false">IF(L171="","",IF(ABS(L171)&lt;=O171,"Yes","No"))</f>
        <v>No</v>
      </c>
      <c r="S171" s="32" t="str">
        <f aca="false">IF(L171="","",IF(ABS(L171)&lt;=1.96*O171,"Yes","No"))</f>
        <v>Yes</v>
      </c>
      <c r="T171" s="66" t="n">
        <f aca="false">IF(D171="","",ROUND(SQRT(((D171+G171)*O171/100)^2+(J171*(D171+G171)*0.08223)^2),0))</f>
        <v>18</v>
      </c>
      <c r="U171" s="32"/>
    </row>
    <row r="172" customFormat="false" ht="15" hidden="false" customHeight="false" outlineLevel="0" collapsed="false">
      <c r="A172" s="32" t="s">
        <v>256</v>
      </c>
      <c r="B172" s="32" t="s">
        <v>387</v>
      </c>
      <c r="C172" s="32" t="s">
        <v>389</v>
      </c>
      <c r="D172" s="66" t="n">
        <v>132</v>
      </c>
      <c r="E172" s="66" t="n">
        <v>134</v>
      </c>
      <c r="F172" s="75" t="n">
        <f aca="false">IF(E172="","",D172-E172)</f>
        <v>-2</v>
      </c>
      <c r="G172" s="66" t="n">
        <v>181</v>
      </c>
      <c r="H172" s="66" t="n">
        <v>168</v>
      </c>
      <c r="I172" s="75" t="n">
        <f aca="false">IF(H172="","",G172-H172)</f>
        <v>13</v>
      </c>
      <c r="J172" s="47" t="n">
        <f aca="false">IF(OR(D172="",D172+G172=0),"",D172/(D172+G172))</f>
        <v>0.421725239616613</v>
      </c>
      <c r="K172" s="47" t="n">
        <f aca="false">IF(E172="","",E172/(E172+H172))</f>
        <v>0.443708609271523</v>
      </c>
      <c r="L172" s="76" t="n">
        <f aca="false">IF(OR(K172="",J172=""),"",(J172-K172)*100)</f>
        <v>-2.19833696549098</v>
      </c>
      <c r="M172" s="36" t="n">
        <v>3.02529396852735</v>
      </c>
      <c r="N172" s="36" t="n">
        <v>1.32440371623047</v>
      </c>
      <c r="O172" s="36" t="n">
        <f aca="false">SQRT(M172^2+N172^2)</f>
        <v>3.30249130196782</v>
      </c>
      <c r="P172" s="47" t="n">
        <f aca="false">IF(J172="","",MAX(0,J172-1.96*O172/100))</f>
        <v>0.356996410098044</v>
      </c>
      <c r="Q172" s="47" t="n">
        <f aca="false">IF(J172="","",MIN(1,J172+1.96*O172/100))</f>
        <v>0.486454069135183</v>
      </c>
      <c r="R172" s="32" t="str">
        <f aca="false">IF(L172="","",IF(ABS(L172)&lt;=O172,"Yes","No"))</f>
        <v>Yes</v>
      </c>
      <c r="S172" s="32" t="str">
        <f aca="false">IF(L172="","",IF(ABS(L172)&lt;=1.96*O172,"Yes","No"))</f>
        <v>Yes</v>
      </c>
      <c r="T172" s="66" t="n">
        <f aca="false">IF(D172="","",ROUND(SQRT(((D172+G172)*O172/100)^2+(J172*(D172+G172)*0.08223)^2),0))</f>
        <v>15</v>
      </c>
      <c r="U172" s="32"/>
    </row>
    <row r="173" customFormat="false" ht="15" hidden="false" customHeight="false" outlineLevel="0" collapsed="false">
      <c r="A173" s="32" t="s">
        <v>256</v>
      </c>
      <c r="B173" s="32" t="s">
        <v>387</v>
      </c>
      <c r="C173" s="32" t="s">
        <v>390</v>
      </c>
      <c r="D173" s="66" t="n">
        <v>260</v>
      </c>
      <c r="E173" s="66" t="n">
        <v>291</v>
      </c>
      <c r="F173" s="75" t="n">
        <f aca="false">IF(E173="","",D173-E173)</f>
        <v>-31</v>
      </c>
      <c r="G173" s="66" t="n">
        <v>360</v>
      </c>
      <c r="H173" s="66" t="n">
        <v>371</v>
      </c>
      <c r="I173" s="75" t="n">
        <f aca="false">IF(H173="","",G173-H173)</f>
        <v>-11</v>
      </c>
      <c r="J173" s="47" t="n">
        <f aca="false">IF(OR(D173="",D173+G173=0),"",D173/(D173+G173))</f>
        <v>0.419354838709677</v>
      </c>
      <c r="K173" s="47" t="n">
        <f aca="false">IF(E173="","",E173/(E173+H173))</f>
        <v>0.439577039274925</v>
      </c>
      <c r="L173" s="76" t="n">
        <f aca="false">IF(OR(K173="",J173=""),"",(J173-K173)*100)</f>
        <v>-2.0222200565247</v>
      </c>
      <c r="M173" s="36" t="n">
        <v>1.93551644330213</v>
      </c>
      <c r="N173" s="36" t="n">
        <v>1.32440371623047</v>
      </c>
      <c r="O173" s="36" t="n">
        <f aca="false">SQRT(M173^2+N173^2)</f>
        <v>2.34526525277164</v>
      </c>
      <c r="P173" s="47" t="n">
        <f aca="false">IF(J173="","",MAX(0,J173-1.96*O173/100))</f>
        <v>0.373387639755353</v>
      </c>
      <c r="Q173" s="47" t="n">
        <f aca="false">IF(J173="","",MIN(1,J173+1.96*O173/100))</f>
        <v>0.465322037664002</v>
      </c>
      <c r="R173" s="32" t="str">
        <f aca="false">IF(L173="","",IF(ABS(L173)&lt;=O173,"Yes","No"))</f>
        <v>Yes</v>
      </c>
      <c r="S173" s="32" t="str">
        <f aca="false">IF(L173="","",IF(ABS(L173)&lt;=1.96*O173,"Yes","No"))</f>
        <v>Yes</v>
      </c>
      <c r="T173" s="66" t="n">
        <f aca="false">IF(D173="","",ROUND(SQRT(((D173+G173)*O173/100)^2+(J173*(D173+G173)*0.06778)^2),0))</f>
        <v>23</v>
      </c>
      <c r="U173" s="32"/>
    </row>
    <row r="174" customFormat="false" ht="15" hidden="false" customHeight="false" outlineLevel="0" collapsed="false">
      <c r="A174" s="32" t="s">
        <v>256</v>
      </c>
      <c r="B174" s="32" t="s">
        <v>391</v>
      </c>
      <c r="C174" s="32" t="s">
        <v>392</v>
      </c>
      <c r="D174" s="66" t="n">
        <v>677</v>
      </c>
      <c r="E174" s="66" t="n">
        <v>745</v>
      </c>
      <c r="F174" s="75" t="n">
        <f aca="false">IF(E174="","",D174-E174)</f>
        <v>-68</v>
      </c>
      <c r="G174" s="66" t="n">
        <v>664</v>
      </c>
      <c r="H174" s="66" t="n">
        <v>675</v>
      </c>
      <c r="I174" s="75" t="n">
        <f aca="false">IF(H174="","",G174-H174)</f>
        <v>-11</v>
      </c>
      <c r="J174" s="47" t="n">
        <f aca="false">IF(OR(D174="",D174+G174=0),"",D174/(D174+G174))</f>
        <v>0.504847129008203</v>
      </c>
      <c r="K174" s="47" t="n">
        <f aca="false">IF(E174="","",E174/(E174+H174))</f>
        <v>0.524647887323944</v>
      </c>
      <c r="L174" s="76" t="n">
        <f aca="false">IF(OR(K174="",J174=""),"",(J174-K174)*100)</f>
        <v>-1.98007583157408</v>
      </c>
      <c r="M174" s="36" t="n">
        <v>1.70415253457858</v>
      </c>
      <c r="N174" s="36" t="n">
        <v>1.32440371623047</v>
      </c>
      <c r="O174" s="36" t="n">
        <f aca="false">SQRT(M174^2+N174^2)</f>
        <v>2.15828197061359</v>
      </c>
      <c r="P174" s="47" t="n">
        <f aca="false">IF(J174="","",MAX(0,J174-1.96*O174/100))</f>
        <v>0.462544802384177</v>
      </c>
      <c r="Q174" s="47" t="n">
        <f aca="false">IF(J174="","",MIN(1,J174+1.96*O174/100))</f>
        <v>0.547149455632229</v>
      </c>
      <c r="R174" s="32" t="str">
        <f aca="false">IF(L174="","",IF(ABS(L174)&lt;=O174,"Yes","No"))</f>
        <v>Yes</v>
      </c>
      <c r="S174" s="32" t="str">
        <f aca="false">IF(L174="","",IF(ABS(L174)&lt;=1.96*O174,"Yes","No"))</f>
        <v>Yes</v>
      </c>
      <c r="T174" s="66" t="n">
        <f aca="false">IF(D174="","",ROUND(SQRT(((D174+G174)*O174/100)^2+(J174*(D174+G174)*0.05273)^2),0))</f>
        <v>46</v>
      </c>
      <c r="U174" s="32"/>
    </row>
    <row r="175" customFormat="false" ht="15" hidden="false" customHeight="false" outlineLevel="0" collapsed="false">
      <c r="A175" s="32" t="s">
        <v>256</v>
      </c>
      <c r="B175" s="32" t="s">
        <v>391</v>
      </c>
      <c r="C175" s="32" t="s">
        <v>393</v>
      </c>
      <c r="D175" s="66" t="n">
        <v>341</v>
      </c>
      <c r="E175" s="66" t="n">
        <v>346</v>
      </c>
      <c r="F175" s="75" t="n">
        <f aca="false">IF(E175="","",D175-E175)</f>
        <v>-5</v>
      </c>
      <c r="G175" s="66" t="n">
        <v>298</v>
      </c>
      <c r="H175" s="66" t="n">
        <v>303</v>
      </c>
      <c r="I175" s="75" t="n">
        <f aca="false">IF(H175="","",G175-H175)</f>
        <v>-5</v>
      </c>
      <c r="J175" s="47" t="n">
        <f aca="false">IF(OR(D175="",D175+G175=0),"",D175/(D175+G175))</f>
        <v>0.533646322378717</v>
      </c>
      <c r="K175" s="47" t="n">
        <f aca="false">IF(E175="","",E175/(E175+H175))</f>
        <v>0.533127889060093</v>
      </c>
      <c r="L175" s="76" t="n">
        <f aca="false">IF(OR(K175="",J175=""),"",(J175-K175)*100)</f>
        <v>0.0518433318624334</v>
      </c>
      <c r="M175" s="36" t="n">
        <v>1.93551644330213</v>
      </c>
      <c r="N175" s="36" t="n">
        <v>1.32440371623047</v>
      </c>
      <c r="O175" s="36" t="n">
        <f aca="false">SQRT(M175^2+N175^2)</f>
        <v>2.34526525277164</v>
      </c>
      <c r="P175" s="47" t="n">
        <f aca="false">IF(J175="","",MAX(0,J175-1.96*O175/100))</f>
        <v>0.487679123424393</v>
      </c>
      <c r="Q175" s="47" t="n">
        <f aca="false">IF(J175="","",MIN(1,J175+1.96*O175/100))</f>
        <v>0.579613521333041</v>
      </c>
      <c r="R175" s="32" t="str">
        <f aca="false">IF(L175="","",IF(ABS(L175)&lt;=O175,"Yes","No"))</f>
        <v>Yes</v>
      </c>
      <c r="S175" s="32" t="str">
        <f aca="false">IF(L175="","",IF(ABS(L175)&lt;=1.96*O175,"Yes","No"))</f>
        <v>Yes</v>
      </c>
      <c r="T175" s="66" t="n">
        <f aca="false">IF(D175="","",ROUND(SQRT(((D175+G175)*O175/100)^2+(J175*(D175+G175)*0.06778)^2),0))</f>
        <v>28</v>
      </c>
      <c r="U175" s="32"/>
    </row>
    <row r="176" customFormat="false" ht="15" hidden="false" customHeight="false" outlineLevel="0" collapsed="false">
      <c r="A176" s="32" t="s">
        <v>256</v>
      </c>
      <c r="B176" s="32" t="s">
        <v>391</v>
      </c>
      <c r="C176" s="32" t="s">
        <v>394</v>
      </c>
      <c r="D176" s="66" t="n">
        <v>886</v>
      </c>
      <c r="E176" s="66" t="n">
        <v>935</v>
      </c>
      <c r="F176" s="75" t="n">
        <f aca="false">IF(E176="","",D176-E176)</f>
        <v>-49</v>
      </c>
      <c r="G176" s="66" t="n">
        <v>691</v>
      </c>
      <c r="H176" s="66" t="n">
        <v>631</v>
      </c>
      <c r="I176" s="75" t="n">
        <f aca="false">IF(H176="","",G176-H176)</f>
        <v>60</v>
      </c>
      <c r="J176" s="47" t="n">
        <f aca="false">IF(OR(D176="",D176+G176=0),"",D176/(D176+G176))</f>
        <v>0.561826252377933</v>
      </c>
      <c r="K176" s="47" t="n">
        <f aca="false">IF(E176="","",E176/(E176+H176))</f>
        <v>0.597062579821201</v>
      </c>
      <c r="L176" s="76" t="n">
        <f aca="false">IF(OR(K176="",J176=""),"",(J176-K176)*100)</f>
        <v>-3.52363274432677</v>
      </c>
      <c r="M176" s="36" t="n">
        <v>1.70415253457858</v>
      </c>
      <c r="N176" s="36" t="n">
        <v>1.32440371623047</v>
      </c>
      <c r="O176" s="36" t="n">
        <f aca="false">SQRT(M176^2+N176^2)</f>
        <v>2.15828197061359</v>
      </c>
      <c r="P176" s="47" t="n">
        <f aca="false">IF(J176="","",MAX(0,J176-1.96*O176/100))</f>
        <v>0.519523925753907</v>
      </c>
      <c r="Q176" s="47" t="n">
        <f aca="false">IF(J176="","",MIN(1,J176+1.96*O176/100))</f>
        <v>0.604128579001959</v>
      </c>
      <c r="R176" s="32" t="str">
        <f aca="false">IF(L176="","",IF(ABS(L176)&lt;=O176,"Yes","No"))</f>
        <v>No</v>
      </c>
      <c r="S176" s="32" t="str">
        <f aca="false">IF(L176="","",IF(ABS(L176)&lt;=1.96*O176,"Yes","No"))</f>
        <v>Yes</v>
      </c>
      <c r="T176" s="66" t="n">
        <f aca="false">IF(D176="","",ROUND(SQRT(((D176+G176)*O176/100)^2+(J176*(D176+G176)*0.05273)^2),0))</f>
        <v>58</v>
      </c>
      <c r="U176" s="32"/>
    </row>
    <row r="177" customFormat="false" ht="15" hidden="false" customHeight="false" outlineLevel="0" collapsed="false">
      <c r="A177" s="32" t="s">
        <v>256</v>
      </c>
      <c r="B177" s="32" t="s">
        <v>391</v>
      </c>
      <c r="C177" s="32" t="s">
        <v>395</v>
      </c>
      <c r="D177" s="66" t="n">
        <v>407</v>
      </c>
      <c r="E177" s="66" t="n">
        <v>424</v>
      </c>
      <c r="F177" s="75" t="n">
        <f aca="false">IF(E177="","",D177-E177)</f>
        <v>-17</v>
      </c>
      <c r="G177" s="66" t="n">
        <v>433</v>
      </c>
      <c r="H177" s="66" t="n">
        <v>437</v>
      </c>
      <c r="I177" s="75" t="n">
        <f aca="false">IF(H177="","",G177-H177)</f>
        <v>-4</v>
      </c>
      <c r="J177" s="47" t="n">
        <f aca="false">IF(OR(D177="",D177+G177=0),"",D177/(D177+G177))</f>
        <v>0.48452380952381</v>
      </c>
      <c r="K177" s="47" t="n">
        <f aca="false">IF(E177="","",E177/(E177+H177))</f>
        <v>0.492450638792102</v>
      </c>
      <c r="L177" s="76" t="n">
        <f aca="false">IF(OR(K177="",J177=""),"",(J177-K177)*100)</f>
        <v>-0.792682926829269</v>
      </c>
      <c r="M177" s="36" t="n">
        <v>1.70415253457858</v>
      </c>
      <c r="N177" s="36" t="n">
        <v>1.32440371623047</v>
      </c>
      <c r="O177" s="36" t="n">
        <f aca="false">SQRT(M177^2+N177^2)</f>
        <v>2.15828197061359</v>
      </c>
      <c r="P177" s="47" t="n">
        <f aca="false">IF(J177="","",MAX(0,J177-1.96*O177/100))</f>
        <v>0.442221482899783</v>
      </c>
      <c r="Q177" s="47" t="n">
        <f aca="false">IF(J177="","",MIN(1,J177+1.96*O177/100))</f>
        <v>0.526826136147836</v>
      </c>
      <c r="R177" s="32" t="str">
        <f aca="false">IF(L177="","",IF(ABS(L177)&lt;=O177,"Yes","No"))</f>
        <v>Yes</v>
      </c>
      <c r="S177" s="32" t="str">
        <f aca="false">IF(L177="","",IF(ABS(L177)&lt;=1.96*O177,"Yes","No"))</f>
        <v>Yes</v>
      </c>
      <c r="T177" s="66" t="n">
        <f aca="false">IF(D177="","",ROUND(SQRT(((D177+G177)*O177/100)^2+(J177*(D177+G177)*0.05273)^2),0))</f>
        <v>28</v>
      </c>
      <c r="U177" s="32"/>
    </row>
    <row r="178" customFormat="false" ht="15" hidden="false" customHeight="false" outlineLevel="0" collapsed="false">
      <c r="A178" s="32" t="s">
        <v>256</v>
      </c>
      <c r="B178" s="32" t="s">
        <v>391</v>
      </c>
      <c r="C178" s="32" t="s">
        <v>396</v>
      </c>
      <c r="D178" s="66" t="n">
        <v>789</v>
      </c>
      <c r="E178" s="66" t="n">
        <v>872</v>
      </c>
      <c r="F178" s="75" t="n">
        <f aca="false">IF(E178="","",D178-E178)</f>
        <v>-83</v>
      </c>
      <c r="G178" s="66" t="n">
        <v>570</v>
      </c>
      <c r="H178" s="66" t="n">
        <v>544</v>
      </c>
      <c r="I178" s="75" t="n">
        <f aca="false">IF(H178="","",G178-H178)</f>
        <v>26</v>
      </c>
      <c r="J178" s="47" t="n">
        <f aca="false">IF(OR(D178="",D178+G178=0),"",D178/(D178+G178))</f>
        <v>0.580573951434879</v>
      </c>
      <c r="K178" s="47" t="n">
        <f aca="false">IF(E178="","",E178/(E178+H178))</f>
        <v>0.615819209039548</v>
      </c>
      <c r="L178" s="76" t="n">
        <f aca="false">IF(OR(K178="",J178=""),"",(J178-K178)*100)</f>
        <v>-3.52452576046695</v>
      </c>
      <c r="M178" s="36" t="n">
        <v>1.70415253457858</v>
      </c>
      <c r="N178" s="36" t="n">
        <v>1.32440371623047</v>
      </c>
      <c r="O178" s="36" t="n">
        <f aca="false">SQRT(M178^2+N178^2)</f>
        <v>2.15828197061359</v>
      </c>
      <c r="P178" s="47" t="n">
        <f aca="false">IF(J178="","",MAX(0,J178-1.96*O178/100))</f>
        <v>0.538271624810852</v>
      </c>
      <c r="Q178" s="47" t="n">
        <f aca="false">IF(J178="","",MIN(1,J178+1.96*O178/100))</f>
        <v>0.622876278058905</v>
      </c>
      <c r="R178" s="32" t="str">
        <f aca="false">IF(L178="","",IF(ABS(L178)&lt;=O178,"Yes","No"))</f>
        <v>No</v>
      </c>
      <c r="S178" s="32" t="str">
        <f aca="false">IF(L178="","",IF(ABS(L178)&lt;=1.96*O178,"Yes","No"))</f>
        <v>Yes</v>
      </c>
      <c r="T178" s="66" t="n">
        <f aca="false">IF(D178="","",ROUND(SQRT(((D178+G178)*O178/100)^2+(J178*(D178+G178)*0.05273)^2),0))</f>
        <v>51</v>
      </c>
      <c r="U178" s="32"/>
    </row>
    <row r="179" customFormat="false" ht="15" hidden="false" customHeight="false" outlineLevel="0" collapsed="false">
      <c r="A179" s="32" t="s">
        <v>256</v>
      </c>
      <c r="B179" s="32" t="s">
        <v>391</v>
      </c>
      <c r="C179" s="32" t="s">
        <v>397</v>
      </c>
      <c r="D179" s="66" t="n">
        <v>797</v>
      </c>
      <c r="E179" s="66" t="n">
        <v>891</v>
      </c>
      <c r="F179" s="75" t="n">
        <f aca="false">IF(E179="","",D179-E179)</f>
        <v>-94</v>
      </c>
      <c r="G179" s="66" t="n">
        <v>561</v>
      </c>
      <c r="H179" s="66" t="n">
        <v>525</v>
      </c>
      <c r="I179" s="75" t="n">
        <f aca="false">IF(H179="","",G179-H179)</f>
        <v>36</v>
      </c>
      <c r="J179" s="47" t="n">
        <f aca="false">IF(OR(D179="",D179+G179=0),"",D179/(D179+G179))</f>
        <v>0.586892488954345</v>
      </c>
      <c r="K179" s="47" t="n">
        <f aca="false">IF(E179="","",E179/(E179+H179))</f>
        <v>0.629237288135593</v>
      </c>
      <c r="L179" s="76" t="n">
        <f aca="false">IF(OR(K179="",J179=""),"",(J179-K179)*100)</f>
        <v>-4.23447991812486</v>
      </c>
      <c r="M179" s="36" t="n">
        <v>1.70415253457858</v>
      </c>
      <c r="N179" s="36" t="n">
        <v>1.32440371623047</v>
      </c>
      <c r="O179" s="36" t="n">
        <f aca="false">SQRT(M179^2+N179^2)</f>
        <v>2.15828197061359</v>
      </c>
      <c r="P179" s="47" t="n">
        <f aca="false">IF(J179="","",MAX(0,J179-1.96*O179/100))</f>
        <v>0.544590162330318</v>
      </c>
      <c r="Q179" s="47" t="n">
        <f aca="false">IF(J179="","",MIN(1,J179+1.96*O179/100))</f>
        <v>0.629194815578371</v>
      </c>
      <c r="R179" s="32" t="str">
        <f aca="false">IF(L179="","",IF(ABS(L179)&lt;=O179,"Yes","No"))</f>
        <v>No</v>
      </c>
      <c r="S179" s="32" t="str">
        <f aca="false">IF(L179="","",IF(ABS(L179)&lt;=1.96*O179,"Yes","No"))</f>
        <v>No</v>
      </c>
      <c r="T179" s="66" t="n">
        <f aca="false">IF(D179="","",ROUND(SQRT(((D179+G179)*O179/100)^2+(J179*(D179+G179)*0.05273)^2),0))</f>
        <v>51</v>
      </c>
      <c r="U179" s="32"/>
    </row>
    <row r="180" customFormat="false" ht="15" hidden="false" customHeight="false" outlineLevel="0" collapsed="false">
      <c r="A180" s="32" t="s">
        <v>256</v>
      </c>
      <c r="B180" s="32" t="s">
        <v>391</v>
      </c>
      <c r="C180" s="32" t="s">
        <v>398</v>
      </c>
      <c r="D180" s="66" t="n">
        <v>383</v>
      </c>
      <c r="E180" s="66" t="n">
        <v>424</v>
      </c>
      <c r="F180" s="75" t="n">
        <f aca="false">IF(E180="","",D180-E180)</f>
        <v>-41</v>
      </c>
      <c r="G180" s="66" t="n">
        <v>320</v>
      </c>
      <c r="H180" s="66" t="n">
        <v>334</v>
      </c>
      <c r="I180" s="75" t="n">
        <f aca="false">IF(H180="","",G180-H180)</f>
        <v>-14</v>
      </c>
      <c r="J180" s="47" t="n">
        <f aca="false">IF(OR(D180="",D180+G180=0),"",D180/(D180+G180))</f>
        <v>0.544807965860597</v>
      </c>
      <c r="K180" s="47" t="n">
        <f aca="false">IF(E180="","",E180/(E180+H180))</f>
        <v>0.559366754617414</v>
      </c>
      <c r="L180" s="76" t="n">
        <f aca="false">IF(OR(K180="",J180=""),"",(J180-K180)*100)</f>
        <v>-1.45587887568168</v>
      </c>
      <c r="M180" s="36" t="n">
        <v>1.93551644330213</v>
      </c>
      <c r="N180" s="36" t="n">
        <v>1.32440371623047</v>
      </c>
      <c r="O180" s="36" t="n">
        <f aca="false">SQRT(M180^2+N180^2)</f>
        <v>2.34526525277164</v>
      </c>
      <c r="P180" s="47" t="n">
        <f aca="false">IF(J180="","",MAX(0,J180-1.96*O180/100))</f>
        <v>0.498840766906273</v>
      </c>
      <c r="Q180" s="47" t="n">
        <f aca="false">IF(J180="","",MIN(1,J180+1.96*O180/100))</f>
        <v>0.590775164814922</v>
      </c>
      <c r="R180" s="32" t="str">
        <f aca="false">IF(L180="","",IF(ABS(L180)&lt;=O180,"Yes","No"))</f>
        <v>Yes</v>
      </c>
      <c r="S180" s="32" t="str">
        <f aca="false">IF(L180="","",IF(ABS(L180)&lt;=1.96*O180,"Yes","No"))</f>
        <v>Yes</v>
      </c>
      <c r="T180" s="66" t="n">
        <f aca="false">IF(D180="","",ROUND(SQRT(((D180+G180)*O180/100)^2+(J180*(D180+G180)*0.06778)^2),0))</f>
        <v>31</v>
      </c>
      <c r="U180" s="32"/>
    </row>
    <row r="181" customFormat="false" ht="15" hidden="false" customHeight="false" outlineLevel="0" collapsed="false">
      <c r="A181" s="32" t="s">
        <v>256</v>
      </c>
      <c r="B181" s="32" t="s">
        <v>391</v>
      </c>
      <c r="C181" s="32" t="s">
        <v>399</v>
      </c>
      <c r="D181" s="66" t="n">
        <v>929</v>
      </c>
      <c r="E181" s="66" t="n">
        <v>1062</v>
      </c>
      <c r="F181" s="75" t="n">
        <f aca="false">IF(E181="","",D181-E181)</f>
        <v>-133</v>
      </c>
      <c r="G181" s="66" t="n">
        <v>911</v>
      </c>
      <c r="H181" s="66" t="n">
        <v>971</v>
      </c>
      <c r="I181" s="75" t="n">
        <f aca="false">IF(H181="","",G181-H181)</f>
        <v>-60</v>
      </c>
      <c r="J181" s="47" t="n">
        <f aca="false">IF(OR(D181="",D181+G181=0),"",D181/(D181+G181))</f>
        <v>0.504891304347826</v>
      </c>
      <c r="K181" s="47" t="n">
        <f aca="false">IF(E181="","",E181/(E181+H181))</f>
        <v>0.522380718150517</v>
      </c>
      <c r="L181" s="76" t="n">
        <f aca="false">IF(OR(K181="",J181=""),"",(J181-K181)*100)</f>
        <v>-1.74894138026903</v>
      </c>
      <c r="M181" s="36" t="n">
        <v>1.70415253457858</v>
      </c>
      <c r="N181" s="36" t="n">
        <v>1.32440371623047</v>
      </c>
      <c r="O181" s="36" t="n">
        <f aca="false">SQRT(M181^2+N181^2)</f>
        <v>2.15828197061359</v>
      </c>
      <c r="P181" s="47" t="n">
        <f aca="false">IF(J181="","",MAX(0,J181-1.96*O181/100))</f>
        <v>0.4625889777238</v>
      </c>
      <c r="Q181" s="47" t="n">
        <f aca="false">IF(J181="","",MIN(1,J181+1.96*O181/100))</f>
        <v>0.547193630971853</v>
      </c>
      <c r="R181" s="32" t="str">
        <f aca="false">IF(L181="","",IF(ABS(L181)&lt;=O181,"Yes","No"))</f>
        <v>Yes</v>
      </c>
      <c r="S181" s="32" t="str">
        <f aca="false">IF(L181="","",IF(ABS(L181)&lt;=1.96*O181,"Yes","No"))</f>
        <v>Yes</v>
      </c>
      <c r="T181" s="66" t="n">
        <f aca="false">IF(D181="","",ROUND(SQRT(((D181+G181)*O181/100)^2+(J181*(D181+G181)*0.05273)^2),0))</f>
        <v>63</v>
      </c>
      <c r="U181" s="32"/>
    </row>
    <row r="182" customFormat="false" ht="15" hidden="false" customHeight="false" outlineLevel="0" collapsed="false">
      <c r="A182" s="32" t="s">
        <v>256</v>
      </c>
      <c r="B182" s="32" t="s">
        <v>400</v>
      </c>
      <c r="C182" s="32" t="s">
        <v>401</v>
      </c>
      <c r="D182" s="66" t="n">
        <v>761</v>
      </c>
      <c r="E182" s="66" t="n">
        <v>812</v>
      </c>
      <c r="F182" s="75" t="n">
        <f aca="false">IF(E182="","",D182-E182)</f>
        <v>-51</v>
      </c>
      <c r="G182" s="66" t="n">
        <v>716</v>
      </c>
      <c r="H182" s="66" t="n">
        <v>703</v>
      </c>
      <c r="I182" s="75" t="n">
        <f aca="false">IF(H182="","",G182-H182)</f>
        <v>13</v>
      </c>
      <c r="J182" s="47" t="n">
        <f aca="false">IF(OR(D182="",D182+G182=0),"",D182/(D182+G182))</f>
        <v>0.515233581584292</v>
      </c>
      <c r="K182" s="47" t="n">
        <f aca="false">IF(E182="","",E182/(E182+H182))</f>
        <v>0.535973597359736</v>
      </c>
      <c r="L182" s="76" t="n">
        <f aca="false">IF(OR(K182="",J182=""),"",(J182-K182)*100)</f>
        <v>-2.07400157754435</v>
      </c>
      <c r="M182" s="36" t="n">
        <v>1.70415253457858</v>
      </c>
      <c r="N182" s="36" t="n">
        <v>1.32440371623047</v>
      </c>
      <c r="O182" s="36" t="n">
        <f aca="false">SQRT(M182^2+N182^2)</f>
        <v>2.15828197061359</v>
      </c>
      <c r="P182" s="47" t="n">
        <f aca="false">IF(J182="","",MAX(0,J182-1.96*O182/100))</f>
        <v>0.472931254960266</v>
      </c>
      <c r="Q182" s="47" t="n">
        <f aca="false">IF(J182="","",MIN(1,J182+1.96*O182/100))</f>
        <v>0.557535908208319</v>
      </c>
      <c r="R182" s="32" t="str">
        <f aca="false">IF(L182="","",IF(ABS(L182)&lt;=O182,"Yes","No"))</f>
        <v>Yes</v>
      </c>
      <c r="S182" s="32" t="str">
        <f aca="false">IF(L182="","",IF(ABS(L182)&lt;=1.96*O182,"Yes","No"))</f>
        <v>Yes</v>
      </c>
      <c r="T182" s="66" t="n">
        <f aca="false">IF(D182="","",ROUND(SQRT(((D182+G182)*O182/100)^2+(J182*(D182+G182)*0.05273)^2),0))</f>
        <v>51</v>
      </c>
      <c r="U182" s="32"/>
    </row>
    <row r="183" customFormat="false" ht="15" hidden="false" customHeight="false" outlineLevel="0" collapsed="false">
      <c r="A183" s="32" t="s">
        <v>256</v>
      </c>
      <c r="B183" s="32" t="s">
        <v>400</v>
      </c>
      <c r="C183" s="32" t="s">
        <v>402</v>
      </c>
      <c r="D183" s="66" t="n">
        <v>1013</v>
      </c>
      <c r="E183" s="66" t="n">
        <v>1089</v>
      </c>
      <c r="F183" s="75" t="n">
        <f aca="false">IF(E183="","",D183-E183)</f>
        <v>-76</v>
      </c>
      <c r="G183" s="66" t="n">
        <v>997</v>
      </c>
      <c r="H183" s="66" t="n">
        <v>1003</v>
      </c>
      <c r="I183" s="75" t="n">
        <f aca="false">IF(H183="","",G183-H183)</f>
        <v>-6</v>
      </c>
      <c r="J183" s="47" t="n">
        <f aca="false">IF(OR(D183="",D183+G183=0),"",D183/(D183+G183))</f>
        <v>0.503980099502488</v>
      </c>
      <c r="K183" s="47" t="n">
        <f aca="false">IF(E183="","",E183/(E183+H183))</f>
        <v>0.520554493307839</v>
      </c>
      <c r="L183" s="76" t="n">
        <f aca="false">IF(OR(K183="",J183=""),"",(J183-K183)*100)</f>
        <v>-1.65743938053519</v>
      </c>
      <c r="M183" s="36" t="n">
        <v>1.70415253457858</v>
      </c>
      <c r="N183" s="36" t="n">
        <v>1.32440371623047</v>
      </c>
      <c r="O183" s="36" t="n">
        <f aca="false">SQRT(M183^2+N183^2)</f>
        <v>2.15828197061359</v>
      </c>
      <c r="P183" s="47" t="n">
        <f aca="false">IF(J183="","",MAX(0,J183-1.96*O183/100))</f>
        <v>0.461677772878461</v>
      </c>
      <c r="Q183" s="47" t="n">
        <f aca="false">IF(J183="","",MIN(1,J183+1.96*O183/100))</f>
        <v>0.546282426126514</v>
      </c>
      <c r="R183" s="32" t="str">
        <f aca="false">IF(L183="","",IF(ABS(L183)&lt;=O183,"Yes","No"))</f>
        <v>Yes</v>
      </c>
      <c r="S183" s="32" t="str">
        <f aca="false">IF(L183="","",IF(ABS(L183)&lt;=1.96*O183,"Yes","No"))</f>
        <v>Yes</v>
      </c>
      <c r="T183" s="66" t="n">
        <f aca="false">IF(D183="","",ROUND(SQRT(((D183+G183)*O183/100)^2+(J183*(D183+G183)*0.05273)^2),0))</f>
        <v>69</v>
      </c>
      <c r="U183" s="32"/>
    </row>
    <row r="184" customFormat="false" ht="15" hidden="false" customHeight="false" outlineLevel="0" collapsed="false">
      <c r="A184" s="32" t="s">
        <v>256</v>
      </c>
      <c r="B184" s="32" t="s">
        <v>400</v>
      </c>
      <c r="C184" s="32" t="s">
        <v>403</v>
      </c>
      <c r="D184" s="66" t="n">
        <v>648</v>
      </c>
      <c r="E184" s="66" t="n">
        <v>658</v>
      </c>
      <c r="F184" s="75" t="n">
        <f aca="false">IF(E184="","",D184-E184)</f>
        <v>-10</v>
      </c>
      <c r="G184" s="66" t="n">
        <v>667</v>
      </c>
      <c r="H184" s="66" t="n">
        <v>705</v>
      </c>
      <c r="I184" s="75" t="n">
        <f aca="false">IF(H184="","",G184-H184)</f>
        <v>-38</v>
      </c>
      <c r="J184" s="47" t="n">
        <f aca="false">IF(OR(D184="",D184+G184=0),"",D184/(D184+G184))</f>
        <v>0.49277566539924</v>
      </c>
      <c r="K184" s="47" t="n">
        <f aca="false">IF(E184="","",E184/(E184+H184))</f>
        <v>0.482758620689655</v>
      </c>
      <c r="L184" s="76" t="n">
        <f aca="false">IF(OR(K184="",J184=""),"",(J184-K184)*100)</f>
        <v>1.00170447095844</v>
      </c>
      <c r="M184" s="36" t="n">
        <v>1.70415253457858</v>
      </c>
      <c r="N184" s="36" t="n">
        <v>1.32440371623047</v>
      </c>
      <c r="O184" s="36" t="n">
        <f aca="false">SQRT(M184^2+N184^2)</f>
        <v>2.15828197061359</v>
      </c>
      <c r="P184" s="47" t="n">
        <f aca="false">IF(J184="","",MAX(0,J184-1.96*O184/100))</f>
        <v>0.450473338775213</v>
      </c>
      <c r="Q184" s="47" t="n">
        <f aca="false">IF(J184="","",MIN(1,J184+1.96*O184/100))</f>
        <v>0.535077992023266</v>
      </c>
      <c r="R184" s="32" t="str">
        <f aca="false">IF(L184="","",IF(ABS(L184)&lt;=O184,"Yes","No"))</f>
        <v>Yes</v>
      </c>
      <c r="S184" s="32" t="str">
        <f aca="false">IF(L184="","",IF(ABS(L184)&lt;=1.96*O184,"Yes","No"))</f>
        <v>Yes</v>
      </c>
      <c r="T184" s="66" t="n">
        <f aca="false">IF(D184="","",ROUND(SQRT(((D184+G184)*O184/100)^2+(J184*(D184+G184)*0.05273)^2),0))</f>
        <v>44</v>
      </c>
      <c r="U184" s="32"/>
    </row>
    <row r="185" customFormat="false" ht="15" hidden="false" customHeight="false" outlineLevel="0" collapsed="false">
      <c r="A185" s="32" t="s">
        <v>256</v>
      </c>
      <c r="B185" s="32" t="s">
        <v>400</v>
      </c>
      <c r="C185" s="32" t="s">
        <v>404</v>
      </c>
      <c r="D185" s="66" t="n">
        <v>506</v>
      </c>
      <c r="E185" s="66" t="n">
        <v>516</v>
      </c>
      <c r="F185" s="75" t="n">
        <f aca="false">IF(E185="","",D185-E185)</f>
        <v>-10</v>
      </c>
      <c r="G185" s="66" t="n">
        <v>355</v>
      </c>
      <c r="H185" s="66" t="n">
        <v>400</v>
      </c>
      <c r="I185" s="75" t="n">
        <f aca="false">IF(H185="","",G185-H185)</f>
        <v>-45</v>
      </c>
      <c r="J185" s="47" t="n">
        <f aca="false">IF(OR(D185="",D185+G185=0),"",D185/(D185+G185))</f>
        <v>0.587688734030197</v>
      </c>
      <c r="K185" s="47" t="n">
        <f aca="false">IF(E185="","",E185/(E185+H185))</f>
        <v>0.563318777292576</v>
      </c>
      <c r="L185" s="76" t="n">
        <f aca="false">IF(OR(K185="",J185=""),"",(J185-K185)*100)</f>
        <v>2.4369956737621</v>
      </c>
      <c r="M185" s="36" t="n">
        <v>1.70415253457858</v>
      </c>
      <c r="N185" s="36" t="n">
        <v>1.32440371623047</v>
      </c>
      <c r="O185" s="36" t="n">
        <f aca="false">SQRT(M185^2+N185^2)</f>
        <v>2.15828197061359</v>
      </c>
      <c r="P185" s="47" t="n">
        <f aca="false">IF(J185="","",MAX(0,J185-1.96*O185/100))</f>
        <v>0.545386407406171</v>
      </c>
      <c r="Q185" s="47" t="n">
        <f aca="false">IF(J185="","",MIN(1,J185+1.96*O185/100))</f>
        <v>0.629991060654224</v>
      </c>
      <c r="R185" s="32" t="str">
        <f aca="false">IF(L185="","",IF(ABS(L185)&lt;=O185,"Yes","No"))</f>
        <v>No</v>
      </c>
      <c r="S185" s="32" t="str">
        <f aca="false">IF(L185="","",IF(ABS(L185)&lt;=1.96*O185,"Yes","No"))</f>
        <v>Yes</v>
      </c>
      <c r="T185" s="66" t="n">
        <f aca="false">IF(D185="","",ROUND(SQRT(((D185+G185)*O185/100)^2+(J185*(D185+G185)*0.05273)^2),0))</f>
        <v>33</v>
      </c>
      <c r="U185" s="32"/>
    </row>
    <row r="186" customFormat="false" ht="15" hidden="false" customHeight="false" outlineLevel="0" collapsed="false">
      <c r="A186" s="32" t="s">
        <v>256</v>
      </c>
      <c r="B186" s="32" t="s">
        <v>400</v>
      </c>
      <c r="C186" s="32" t="s">
        <v>405</v>
      </c>
      <c r="D186" s="66" t="n">
        <v>1315</v>
      </c>
      <c r="E186" s="66" t="n">
        <v>1409</v>
      </c>
      <c r="F186" s="75" t="n">
        <f aca="false">IF(E186="","",D186-E186)</f>
        <v>-94</v>
      </c>
      <c r="G186" s="66" t="n">
        <v>1174</v>
      </c>
      <c r="H186" s="66" t="n">
        <v>1142</v>
      </c>
      <c r="I186" s="75" t="n">
        <f aca="false">IF(H186="","",G186-H186)</f>
        <v>32</v>
      </c>
      <c r="J186" s="47" t="n">
        <f aca="false">IF(OR(D186="",D186+G186=0),"",D186/(D186+G186))</f>
        <v>0.528324628364805</v>
      </c>
      <c r="K186" s="47" t="n">
        <f aca="false">IF(E186="","",E186/(E186+H186))</f>
        <v>0.552332418659349</v>
      </c>
      <c r="L186" s="76" t="n">
        <f aca="false">IF(OR(K186="",J186=""),"",(J186-K186)*100)</f>
        <v>-2.40077902945441</v>
      </c>
      <c r="M186" s="36" t="n">
        <v>1.70415253457858</v>
      </c>
      <c r="N186" s="36" t="n">
        <v>1.32440371623047</v>
      </c>
      <c r="O186" s="36" t="n">
        <f aca="false">SQRT(M186^2+N186^2)</f>
        <v>2.15828197061359</v>
      </c>
      <c r="P186" s="47" t="n">
        <f aca="false">IF(J186="","",MAX(0,J186-1.96*O186/100))</f>
        <v>0.486022301740779</v>
      </c>
      <c r="Q186" s="47" t="n">
        <f aca="false">IF(J186="","",MIN(1,J186+1.96*O186/100))</f>
        <v>0.570626954988831</v>
      </c>
      <c r="R186" s="32" t="str">
        <f aca="false">IF(L186="","",IF(ABS(L186)&lt;=O186,"Yes","No"))</f>
        <v>No</v>
      </c>
      <c r="S186" s="32" t="str">
        <f aca="false">IF(L186="","",IF(ABS(L186)&lt;=1.96*O186,"Yes","No"))</f>
        <v>Yes</v>
      </c>
      <c r="T186" s="66" t="n">
        <f aca="false">IF(D186="","",ROUND(SQRT(((D186+G186)*O186/100)^2+(J186*(D186+G186)*0.05273)^2),0))</f>
        <v>88</v>
      </c>
      <c r="U186" s="32"/>
    </row>
    <row r="187" customFormat="false" ht="15" hidden="false" customHeight="false" outlineLevel="0" collapsed="false">
      <c r="A187" s="32" t="s">
        <v>256</v>
      </c>
      <c r="B187" s="32" t="s">
        <v>400</v>
      </c>
      <c r="C187" s="32" t="s">
        <v>406</v>
      </c>
      <c r="D187" s="66" t="n">
        <v>444</v>
      </c>
      <c r="E187" s="66" t="n">
        <v>513</v>
      </c>
      <c r="F187" s="75" t="n">
        <f aca="false">IF(E187="","",D187-E187)</f>
        <v>-69</v>
      </c>
      <c r="G187" s="66" t="n">
        <v>365</v>
      </c>
      <c r="H187" s="66" t="n">
        <v>429</v>
      </c>
      <c r="I187" s="75" t="n">
        <f aca="false">IF(H187="","",G187-H187)</f>
        <v>-64</v>
      </c>
      <c r="J187" s="47" t="n">
        <f aca="false">IF(OR(D187="",D187+G187=0),"",D187/(D187+G187))</f>
        <v>0.548825710754017</v>
      </c>
      <c r="K187" s="47" t="n">
        <f aca="false">IF(E187="","",E187/(E187+H187))</f>
        <v>0.544585987261147</v>
      </c>
      <c r="L187" s="76" t="n">
        <f aca="false">IF(OR(K187="",J187=""),"",(J187-K187)*100)</f>
        <v>0.423972349287083</v>
      </c>
      <c r="M187" s="36" t="n">
        <v>1.93551644330213</v>
      </c>
      <c r="N187" s="36" t="n">
        <v>1.32440371623047</v>
      </c>
      <c r="O187" s="36" t="n">
        <f aca="false">SQRT(M187^2+N187^2)</f>
        <v>2.34526525277164</v>
      </c>
      <c r="P187" s="47" t="n">
        <f aca="false">IF(J187="","",MAX(0,J187-1.96*O187/100))</f>
        <v>0.502858511799693</v>
      </c>
      <c r="Q187" s="47" t="n">
        <f aca="false">IF(J187="","",MIN(1,J187+1.96*O187/100))</f>
        <v>0.594792909708341</v>
      </c>
      <c r="R187" s="32" t="str">
        <f aca="false">IF(L187="","",IF(ABS(L187)&lt;=O187,"Yes","No"))</f>
        <v>Yes</v>
      </c>
      <c r="S187" s="32" t="str">
        <f aca="false">IF(L187="","",IF(ABS(L187)&lt;=1.96*O187,"Yes","No"))</f>
        <v>Yes</v>
      </c>
      <c r="T187" s="66" t="n">
        <f aca="false">IF(D187="","",ROUND(SQRT(((D187+G187)*O187/100)^2+(J187*(D187+G187)*0.06778)^2),0))</f>
        <v>36</v>
      </c>
      <c r="U187" s="32"/>
    </row>
    <row r="188" customFormat="false" ht="15" hidden="false" customHeight="false" outlineLevel="0" collapsed="false">
      <c r="A188" s="32" t="s">
        <v>256</v>
      </c>
      <c r="B188" s="32" t="s">
        <v>400</v>
      </c>
      <c r="C188" s="32" t="s">
        <v>407</v>
      </c>
      <c r="D188" s="66" t="n">
        <v>467</v>
      </c>
      <c r="E188" s="66" t="n">
        <v>494</v>
      </c>
      <c r="F188" s="75" t="n">
        <f aca="false">IF(E188="","",D188-E188)</f>
        <v>-27</v>
      </c>
      <c r="G188" s="66" t="n">
        <v>394</v>
      </c>
      <c r="H188" s="66" t="n">
        <v>404</v>
      </c>
      <c r="I188" s="75" t="n">
        <f aca="false">IF(H188="","",G188-H188)</f>
        <v>-10</v>
      </c>
      <c r="J188" s="47" t="n">
        <f aca="false">IF(OR(D188="",D188+G188=0),"",D188/(D188+G188))</f>
        <v>0.542392566782811</v>
      </c>
      <c r="K188" s="47" t="n">
        <f aca="false">IF(E188="","",E188/(E188+H188))</f>
        <v>0.55011135857461</v>
      </c>
      <c r="L188" s="76" t="n">
        <f aca="false">IF(OR(K188="",J188=""),"",(J188-K188)*100)</f>
        <v>-0.771879179179957</v>
      </c>
      <c r="M188" s="36" t="n">
        <v>1.70415253457858</v>
      </c>
      <c r="N188" s="36" t="n">
        <v>1.32440371623047</v>
      </c>
      <c r="O188" s="36" t="n">
        <f aca="false">SQRT(M188^2+N188^2)</f>
        <v>2.15828197061359</v>
      </c>
      <c r="P188" s="47" t="n">
        <f aca="false">IF(J188="","",MAX(0,J188-1.96*O188/100))</f>
        <v>0.500090240158784</v>
      </c>
      <c r="Q188" s="47" t="n">
        <f aca="false">IF(J188="","",MIN(1,J188+1.96*O188/100))</f>
        <v>0.584694893406837</v>
      </c>
      <c r="R188" s="32" t="str">
        <f aca="false">IF(L188="","",IF(ABS(L188)&lt;=O188,"Yes","No"))</f>
        <v>Yes</v>
      </c>
      <c r="S188" s="32" t="str">
        <f aca="false">IF(L188="","",IF(ABS(L188)&lt;=1.96*O188,"Yes","No"))</f>
        <v>Yes</v>
      </c>
      <c r="T188" s="66" t="n">
        <f aca="false">IF(D188="","",ROUND(SQRT(((D188+G188)*O188/100)^2+(J188*(D188+G188)*0.05273)^2),0))</f>
        <v>31</v>
      </c>
      <c r="U188" s="32"/>
    </row>
    <row r="189" customFormat="false" ht="15" hidden="false" customHeight="false" outlineLevel="0" collapsed="false">
      <c r="A189" s="32" t="s">
        <v>256</v>
      </c>
      <c r="B189" s="32" t="s">
        <v>400</v>
      </c>
      <c r="C189" s="32" t="s">
        <v>408</v>
      </c>
      <c r="D189" s="66" t="n">
        <v>529</v>
      </c>
      <c r="E189" s="66" t="n">
        <v>518</v>
      </c>
      <c r="F189" s="75" t="n">
        <f aca="false">IF(E189="","",D189-E189)</f>
        <v>11</v>
      </c>
      <c r="G189" s="66" t="n">
        <v>448</v>
      </c>
      <c r="H189" s="66" t="n">
        <v>471</v>
      </c>
      <c r="I189" s="75" t="n">
        <f aca="false">IF(H189="","",G189-H189)</f>
        <v>-23</v>
      </c>
      <c r="J189" s="47" t="n">
        <f aca="false">IF(OR(D189="",D189+G189=0),"",D189/(D189+G189))</f>
        <v>0.541453428863869</v>
      </c>
      <c r="K189" s="47" t="n">
        <f aca="false">IF(E189="","",E189/(E189+H189))</f>
        <v>0.52376137512639</v>
      </c>
      <c r="L189" s="76" t="n">
        <f aca="false">IF(OR(K189="",J189=""),"",(J189-K189)*100)</f>
        <v>1.76920537374786</v>
      </c>
      <c r="M189" s="36" t="n">
        <v>1.70415253457858</v>
      </c>
      <c r="N189" s="36" t="n">
        <v>1.32440371623047</v>
      </c>
      <c r="O189" s="36" t="n">
        <f aca="false">SQRT(M189^2+N189^2)</f>
        <v>2.15828197061359</v>
      </c>
      <c r="P189" s="47" t="n">
        <f aca="false">IF(J189="","",MAX(0,J189-1.96*O189/100))</f>
        <v>0.499151102239843</v>
      </c>
      <c r="Q189" s="47" t="n">
        <f aca="false">IF(J189="","",MIN(1,J189+1.96*O189/100))</f>
        <v>0.583755755487895</v>
      </c>
      <c r="R189" s="32" t="str">
        <f aca="false">IF(L189="","",IF(ABS(L189)&lt;=O189,"Yes","No"))</f>
        <v>Yes</v>
      </c>
      <c r="S189" s="32" t="str">
        <f aca="false">IF(L189="","",IF(ABS(L189)&lt;=1.96*O189,"Yes","No"))</f>
        <v>Yes</v>
      </c>
      <c r="T189" s="66" t="n">
        <f aca="false">IF(D189="","",ROUND(SQRT(((D189+G189)*O189/100)^2+(J189*(D189+G189)*0.05273)^2),0))</f>
        <v>35</v>
      </c>
      <c r="U189" s="32"/>
    </row>
    <row r="190" customFormat="false" ht="15" hidden="false" customHeight="false" outlineLevel="0" collapsed="false">
      <c r="A190" s="32" t="s">
        <v>256</v>
      </c>
      <c r="B190" s="32" t="s">
        <v>409</v>
      </c>
      <c r="C190" s="32" t="s">
        <v>410</v>
      </c>
      <c r="D190" s="66" t="n">
        <v>1053</v>
      </c>
      <c r="E190" s="66" t="n">
        <v>1212</v>
      </c>
      <c r="F190" s="75" t="n">
        <f aca="false">IF(E190="","",D190-E190)</f>
        <v>-159</v>
      </c>
      <c r="G190" s="66" t="n">
        <v>1210</v>
      </c>
      <c r="H190" s="66" t="n">
        <v>1282</v>
      </c>
      <c r="I190" s="75" t="n">
        <f aca="false">IF(H190="","",G190-H190)</f>
        <v>-72</v>
      </c>
      <c r="J190" s="47" t="n">
        <f aca="false">IF(OR(D190="",D190+G190=0),"",D190/(D190+G190))</f>
        <v>0.465311533362793</v>
      </c>
      <c r="K190" s="47" t="n">
        <f aca="false">IF(E190="","",E190/(E190+H190))</f>
        <v>0.485966319165998</v>
      </c>
      <c r="L190" s="76" t="n">
        <f aca="false">IF(OR(K190="",J190=""),"",(J190-K190)*100)</f>
        <v>-2.06547858032057</v>
      </c>
      <c r="M190" s="36" t="n">
        <v>1.70415253457858</v>
      </c>
      <c r="N190" s="36" t="n">
        <v>1.32440371623047</v>
      </c>
      <c r="O190" s="36" t="n">
        <f aca="false">SQRT(M190^2+N190^2)</f>
        <v>2.15828197061359</v>
      </c>
      <c r="P190" s="47" t="n">
        <f aca="false">IF(J190="","",MAX(0,J190-1.96*O190/100))</f>
        <v>0.423009206738766</v>
      </c>
      <c r="Q190" s="47" t="n">
        <f aca="false">IF(J190="","",MIN(1,J190+1.96*O190/100))</f>
        <v>0.507613859986819</v>
      </c>
      <c r="R190" s="32" t="str">
        <f aca="false">IF(L190="","",IF(ABS(L190)&lt;=O190,"Yes","No"))</f>
        <v>Yes</v>
      </c>
      <c r="S190" s="32" t="str">
        <f aca="false">IF(L190="","",IF(ABS(L190)&lt;=1.96*O190,"Yes","No"))</f>
        <v>Yes</v>
      </c>
      <c r="T190" s="66" t="n">
        <f aca="false">IF(D190="","",ROUND(SQRT(((D190+G190)*O190/100)^2+(J190*(D190+G190)*0.05273)^2),0))</f>
        <v>74</v>
      </c>
      <c r="U190" s="32"/>
    </row>
    <row r="191" customFormat="false" ht="15" hidden="false" customHeight="false" outlineLevel="0" collapsed="false">
      <c r="A191" s="32" t="s">
        <v>256</v>
      </c>
      <c r="B191" s="32" t="s">
        <v>409</v>
      </c>
      <c r="C191" s="32" t="s">
        <v>411</v>
      </c>
      <c r="D191" s="66" t="n">
        <v>738</v>
      </c>
      <c r="E191" s="66" t="n">
        <v>820</v>
      </c>
      <c r="F191" s="75" t="n">
        <f aca="false">IF(E191="","",D191-E191)</f>
        <v>-82</v>
      </c>
      <c r="G191" s="66" t="n">
        <v>1129</v>
      </c>
      <c r="H191" s="66" t="n">
        <v>1168</v>
      </c>
      <c r="I191" s="75" t="n">
        <f aca="false">IF(H191="","",G191-H191)</f>
        <v>-39</v>
      </c>
      <c r="J191" s="47" t="n">
        <f aca="false">IF(OR(D191="",D191+G191=0),"",D191/(D191+G191))</f>
        <v>0.395286555972148</v>
      </c>
      <c r="K191" s="47" t="n">
        <f aca="false">IF(E191="","",E191/(E191+H191))</f>
        <v>0.412474849094567</v>
      </c>
      <c r="L191" s="76" t="n">
        <f aca="false">IF(OR(K191="",J191=""),"",(J191-K191)*100)</f>
        <v>-1.71882931224195</v>
      </c>
      <c r="M191" s="36" t="n">
        <v>1.70415253457858</v>
      </c>
      <c r="N191" s="36" t="n">
        <v>1.32440371623047</v>
      </c>
      <c r="O191" s="36" t="n">
        <f aca="false">SQRT(M191^2+N191^2)</f>
        <v>2.15828197061359</v>
      </c>
      <c r="P191" s="47" t="n">
        <f aca="false">IF(J191="","",MAX(0,J191-1.96*O191/100))</f>
        <v>0.352984229348122</v>
      </c>
      <c r="Q191" s="47" t="n">
        <f aca="false">IF(J191="","",MIN(1,J191+1.96*O191/100))</f>
        <v>0.437588882596174</v>
      </c>
      <c r="R191" s="32" t="str">
        <f aca="false">IF(L191="","",IF(ABS(L191)&lt;=O191,"Yes","No"))</f>
        <v>Yes</v>
      </c>
      <c r="S191" s="32" t="str">
        <f aca="false">IF(L191="","",IF(ABS(L191)&lt;=1.96*O191,"Yes","No"))</f>
        <v>Yes</v>
      </c>
      <c r="T191" s="66" t="n">
        <f aca="false">IF(D191="","",ROUND(SQRT(((D191+G191)*O191/100)^2+(J191*(D191+G191)*0.05273)^2),0))</f>
        <v>56</v>
      </c>
      <c r="U191" s="32"/>
    </row>
    <row r="192" customFormat="false" ht="15" hidden="false" customHeight="false" outlineLevel="0" collapsed="false">
      <c r="A192" s="32" t="s">
        <v>256</v>
      </c>
      <c r="B192" s="32" t="s">
        <v>412</v>
      </c>
      <c r="C192" s="32" t="s">
        <v>413</v>
      </c>
      <c r="D192" s="66" t="n">
        <v>790</v>
      </c>
      <c r="E192" s="66" t="n">
        <v>888</v>
      </c>
      <c r="F192" s="75" t="n">
        <f aca="false">IF(E192="","",D192-E192)</f>
        <v>-98</v>
      </c>
      <c r="G192" s="66" t="n">
        <v>851</v>
      </c>
      <c r="H192" s="66" t="n">
        <v>859</v>
      </c>
      <c r="I192" s="75" t="n">
        <f aca="false">IF(H192="","",G192-H192)</f>
        <v>-8</v>
      </c>
      <c r="J192" s="47" t="n">
        <f aca="false">IF(OR(D192="",D192+G192=0),"",D192/(D192+G192))</f>
        <v>0.481413772090189</v>
      </c>
      <c r="K192" s="47" t="n">
        <f aca="false">IF(E192="","",E192/(E192+H192))</f>
        <v>0.508299942759016</v>
      </c>
      <c r="L192" s="76" t="n">
        <f aca="false">IF(OR(K192="",J192=""),"",(J192-K192)*100)</f>
        <v>-2.68861706688265</v>
      </c>
      <c r="M192" s="36" t="n">
        <v>1.70415253457858</v>
      </c>
      <c r="N192" s="36" t="n">
        <v>1.32440371623047</v>
      </c>
      <c r="O192" s="36" t="n">
        <f aca="false">SQRT(M192^2+N192^2)</f>
        <v>2.15828197061359</v>
      </c>
      <c r="P192" s="47" t="n">
        <f aca="false">IF(J192="","",MAX(0,J192-1.96*O192/100))</f>
        <v>0.439111445466163</v>
      </c>
      <c r="Q192" s="47" t="n">
        <f aca="false">IF(J192="","",MIN(1,J192+1.96*O192/100))</f>
        <v>0.523716098714215</v>
      </c>
      <c r="R192" s="32" t="str">
        <f aca="false">IF(L192="","",IF(ABS(L192)&lt;=O192,"Yes","No"))</f>
        <v>No</v>
      </c>
      <c r="S192" s="32" t="str">
        <f aca="false">IF(L192="","",IF(ABS(L192)&lt;=1.96*O192,"Yes","No"))</f>
        <v>Yes</v>
      </c>
      <c r="T192" s="66" t="n">
        <f aca="false">IF(D192="","",ROUND(SQRT(((D192+G192)*O192/100)^2+(J192*(D192+G192)*0.05273)^2),0))</f>
        <v>55</v>
      </c>
      <c r="U192" s="32"/>
    </row>
    <row r="193" customFormat="false" ht="15" hidden="false" customHeight="false" outlineLevel="0" collapsed="false">
      <c r="A193" s="32" t="s">
        <v>256</v>
      </c>
      <c r="B193" s="32" t="s">
        <v>412</v>
      </c>
      <c r="C193" s="32" t="s">
        <v>414</v>
      </c>
      <c r="D193" s="66" t="n">
        <v>511</v>
      </c>
      <c r="E193" s="66" t="n">
        <v>590</v>
      </c>
      <c r="F193" s="75" t="n">
        <f aca="false">IF(E193="","",D193-E193)</f>
        <v>-79</v>
      </c>
      <c r="G193" s="66" t="n">
        <v>583</v>
      </c>
      <c r="H193" s="66" t="n">
        <v>646</v>
      </c>
      <c r="I193" s="75" t="n">
        <f aca="false">IF(H193="","",G193-H193)</f>
        <v>-63</v>
      </c>
      <c r="J193" s="47" t="n">
        <f aca="false">IF(OR(D193="",D193+G193=0),"",D193/(D193+G193))</f>
        <v>0.46709323583181</v>
      </c>
      <c r="K193" s="47" t="n">
        <f aca="false">IF(E193="","",E193/(E193+H193))</f>
        <v>0.477346278317152</v>
      </c>
      <c r="L193" s="76" t="n">
        <f aca="false">IF(OR(K193="",J193=""),"",(J193-K193)*100)</f>
        <v>-1.02530424853422</v>
      </c>
      <c r="M193" s="36" t="n">
        <v>1.70415253457858</v>
      </c>
      <c r="N193" s="36" t="n">
        <v>1.32440371623047</v>
      </c>
      <c r="O193" s="36" t="n">
        <f aca="false">SQRT(M193^2+N193^2)</f>
        <v>2.15828197061359</v>
      </c>
      <c r="P193" s="47" t="n">
        <f aca="false">IF(J193="","",MAX(0,J193-1.96*O193/100))</f>
        <v>0.424790909207784</v>
      </c>
      <c r="Q193" s="47" t="n">
        <f aca="false">IF(J193="","",MIN(1,J193+1.96*O193/100))</f>
        <v>0.509395562455836</v>
      </c>
      <c r="R193" s="32" t="str">
        <f aca="false">IF(L193="","",IF(ABS(L193)&lt;=O193,"Yes","No"))</f>
        <v>Yes</v>
      </c>
      <c r="S193" s="32" t="str">
        <f aca="false">IF(L193="","",IF(ABS(L193)&lt;=1.96*O193,"Yes","No"))</f>
        <v>Yes</v>
      </c>
      <c r="T193" s="66" t="n">
        <f aca="false">IF(D193="","",ROUND(SQRT(((D193+G193)*O193/100)^2+(J193*(D193+G193)*0.05273)^2),0))</f>
        <v>36</v>
      </c>
      <c r="U193" s="32"/>
    </row>
    <row r="194" customFormat="false" ht="15" hidden="false" customHeight="false" outlineLevel="0" collapsed="false">
      <c r="A194" s="32" t="s">
        <v>256</v>
      </c>
      <c r="B194" s="32" t="s">
        <v>412</v>
      </c>
      <c r="C194" s="32" t="s">
        <v>415</v>
      </c>
      <c r="D194" s="66" t="n">
        <v>425</v>
      </c>
      <c r="E194" s="66" t="n">
        <v>498</v>
      </c>
      <c r="F194" s="75" t="n">
        <f aca="false">IF(E194="","",D194-E194)</f>
        <v>-73</v>
      </c>
      <c r="G194" s="66" t="n">
        <v>456</v>
      </c>
      <c r="H194" s="66" t="n">
        <v>506</v>
      </c>
      <c r="I194" s="75" t="n">
        <f aca="false">IF(H194="","",G194-H194)</f>
        <v>-50</v>
      </c>
      <c r="J194" s="47" t="n">
        <f aca="false">IF(OR(D194="",D194+G194=0),"",D194/(D194+G194))</f>
        <v>0.482406356413167</v>
      </c>
      <c r="K194" s="47" t="n">
        <f aca="false">IF(E194="","",E194/(E194+H194))</f>
        <v>0.49601593625498</v>
      </c>
      <c r="L194" s="76" t="n">
        <f aca="false">IF(OR(K194="",J194=""),"",(J194-K194)*100)</f>
        <v>-1.36095798418132</v>
      </c>
      <c r="M194" s="36" t="n">
        <v>1.70415253457858</v>
      </c>
      <c r="N194" s="36" t="n">
        <v>1.32440371623047</v>
      </c>
      <c r="O194" s="36" t="n">
        <f aca="false">SQRT(M194^2+N194^2)</f>
        <v>2.15828197061359</v>
      </c>
      <c r="P194" s="47" t="n">
        <f aca="false">IF(J194="","",MAX(0,J194-1.96*O194/100))</f>
        <v>0.440104029789141</v>
      </c>
      <c r="Q194" s="47" t="n">
        <f aca="false">IF(J194="","",MIN(1,J194+1.96*O194/100))</f>
        <v>0.524708683037193</v>
      </c>
      <c r="R194" s="32" t="str">
        <f aca="false">IF(L194="","",IF(ABS(L194)&lt;=O194,"Yes","No"))</f>
        <v>Yes</v>
      </c>
      <c r="S194" s="32" t="str">
        <f aca="false">IF(L194="","",IF(ABS(L194)&lt;=1.96*O194,"Yes","No"))</f>
        <v>Yes</v>
      </c>
      <c r="T194" s="66" t="n">
        <f aca="false">IF(D194="","",ROUND(SQRT(((D194+G194)*O194/100)^2+(J194*(D194+G194)*0.05273)^2),0))</f>
        <v>29</v>
      </c>
      <c r="U194" s="32"/>
    </row>
    <row r="195" customFormat="false" ht="15" hidden="false" customHeight="false" outlineLevel="0" collapsed="false">
      <c r="A195" s="32" t="s">
        <v>256</v>
      </c>
      <c r="B195" s="32" t="s">
        <v>412</v>
      </c>
      <c r="C195" s="32" t="s">
        <v>416</v>
      </c>
      <c r="D195" s="66" t="n">
        <v>1180</v>
      </c>
      <c r="E195" s="66" t="n">
        <v>1289</v>
      </c>
      <c r="F195" s="75" t="n">
        <f aca="false">IF(E195="","",D195-E195)</f>
        <v>-109</v>
      </c>
      <c r="G195" s="66" t="n">
        <v>1267</v>
      </c>
      <c r="H195" s="66" t="n">
        <v>1351</v>
      </c>
      <c r="I195" s="75" t="n">
        <f aca="false">IF(H195="","",G195-H195)</f>
        <v>-84</v>
      </c>
      <c r="J195" s="47" t="n">
        <f aca="false">IF(OR(D195="",D195+G195=0),"",D195/(D195+G195))</f>
        <v>0.482223130363711</v>
      </c>
      <c r="K195" s="47" t="n">
        <f aca="false">IF(E195="","",E195/(E195+H195))</f>
        <v>0.488257575757576</v>
      </c>
      <c r="L195" s="76" t="n">
        <f aca="false">IF(OR(K195="",J195=""),"",(J195-K195)*100)</f>
        <v>-0.603444539386511</v>
      </c>
      <c r="M195" s="36" t="n">
        <v>1.70415253457858</v>
      </c>
      <c r="N195" s="36" t="n">
        <v>1.32440371623047</v>
      </c>
      <c r="O195" s="36" t="n">
        <f aca="false">SQRT(M195^2+N195^2)</f>
        <v>2.15828197061359</v>
      </c>
      <c r="P195" s="47" t="n">
        <f aca="false">IF(J195="","",MAX(0,J195-1.96*O195/100))</f>
        <v>0.439920803739684</v>
      </c>
      <c r="Q195" s="47" t="n">
        <f aca="false">IF(J195="","",MIN(1,J195+1.96*O195/100))</f>
        <v>0.524525456987737</v>
      </c>
      <c r="R195" s="32" t="str">
        <f aca="false">IF(L195="","",IF(ABS(L195)&lt;=O195,"Yes","No"))</f>
        <v>Yes</v>
      </c>
      <c r="S195" s="32" t="str">
        <f aca="false">IF(L195="","",IF(ABS(L195)&lt;=1.96*O195,"Yes","No"))</f>
        <v>Yes</v>
      </c>
      <c r="T195" s="66" t="n">
        <f aca="false">IF(D195="","",ROUND(SQRT(((D195+G195)*O195/100)^2+(J195*(D195+G195)*0.05273)^2),0))</f>
        <v>82</v>
      </c>
      <c r="U195" s="32"/>
    </row>
    <row r="196" customFormat="false" ht="15" hidden="false" customHeight="false" outlineLevel="0" collapsed="false">
      <c r="A196" s="32" t="s">
        <v>256</v>
      </c>
      <c r="B196" s="32" t="s">
        <v>412</v>
      </c>
      <c r="C196" s="32" t="s">
        <v>417</v>
      </c>
      <c r="D196" s="66" t="n">
        <v>502</v>
      </c>
      <c r="E196" s="66" t="n">
        <v>559</v>
      </c>
      <c r="F196" s="75" t="n">
        <f aca="false">IF(E196="","",D196-E196)</f>
        <v>-57</v>
      </c>
      <c r="G196" s="66" t="n">
        <v>533</v>
      </c>
      <c r="H196" s="66" t="n">
        <v>520</v>
      </c>
      <c r="I196" s="75" t="n">
        <f aca="false">IF(H196="","",G196-H196)</f>
        <v>13</v>
      </c>
      <c r="J196" s="47" t="n">
        <f aca="false">IF(OR(D196="",D196+G196=0),"",D196/(D196+G196))</f>
        <v>0.485024154589372</v>
      </c>
      <c r="K196" s="47" t="n">
        <f aca="false">IF(E196="","",E196/(E196+H196))</f>
        <v>0.518072289156627</v>
      </c>
      <c r="L196" s="76" t="n">
        <f aca="false">IF(OR(K196="",J196=""),"",(J196-K196)*100)</f>
        <v>-3.30481345672545</v>
      </c>
      <c r="M196" s="36" t="n">
        <v>1.70415253457858</v>
      </c>
      <c r="N196" s="36" t="n">
        <v>1.32440371623047</v>
      </c>
      <c r="O196" s="36" t="n">
        <f aca="false">SQRT(M196^2+N196^2)</f>
        <v>2.15828197061359</v>
      </c>
      <c r="P196" s="47" t="n">
        <f aca="false">IF(J196="","",MAX(0,J196-1.96*O196/100))</f>
        <v>0.442721827965346</v>
      </c>
      <c r="Q196" s="47" t="n">
        <f aca="false">IF(J196="","",MIN(1,J196+1.96*O196/100))</f>
        <v>0.527326481213398</v>
      </c>
      <c r="R196" s="32" t="str">
        <f aca="false">IF(L196="","",IF(ABS(L196)&lt;=O196,"Yes","No"))</f>
        <v>No</v>
      </c>
      <c r="S196" s="32" t="str">
        <f aca="false">IF(L196="","",IF(ABS(L196)&lt;=1.96*O196,"Yes","No"))</f>
        <v>Yes</v>
      </c>
      <c r="T196" s="66" t="n">
        <f aca="false">IF(D196="","",ROUND(SQRT(((D196+G196)*O196/100)^2+(J196*(D196+G196)*0.05273)^2),0))</f>
        <v>35</v>
      </c>
      <c r="U196" s="32"/>
    </row>
    <row r="197" customFormat="false" ht="15" hidden="false" customHeight="false" outlineLevel="0" collapsed="false">
      <c r="A197" s="32" t="s">
        <v>256</v>
      </c>
      <c r="B197" s="32" t="s">
        <v>412</v>
      </c>
      <c r="C197" s="32" t="s">
        <v>418</v>
      </c>
      <c r="D197" s="66" t="n">
        <v>518</v>
      </c>
      <c r="E197" s="66" t="n">
        <v>582</v>
      </c>
      <c r="F197" s="75" t="n">
        <f aca="false">IF(E197="","",D197-E197)</f>
        <v>-64</v>
      </c>
      <c r="G197" s="66" t="n">
        <v>463</v>
      </c>
      <c r="H197" s="66" t="n">
        <v>487</v>
      </c>
      <c r="I197" s="75" t="n">
        <f aca="false">IF(H197="","",G197-H197)</f>
        <v>-24</v>
      </c>
      <c r="J197" s="47" t="n">
        <f aca="false">IF(OR(D197="",D197+G197=0),"",D197/(D197+G197))</f>
        <v>0.528032619775739</v>
      </c>
      <c r="K197" s="47" t="n">
        <f aca="false">IF(E197="","",E197/(E197+H197))</f>
        <v>0.5444340505145</v>
      </c>
      <c r="L197" s="76" t="n">
        <f aca="false">IF(OR(K197="",J197=""),"",(J197-K197)*100)</f>
        <v>-1.64014307387605</v>
      </c>
      <c r="M197" s="36" t="n">
        <v>1.70415253457858</v>
      </c>
      <c r="N197" s="36" t="n">
        <v>1.32440371623047</v>
      </c>
      <c r="O197" s="36" t="n">
        <f aca="false">SQRT(M197^2+N197^2)</f>
        <v>2.15828197061359</v>
      </c>
      <c r="P197" s="47" t="n">
        <f aca="false">IF(J197="","",MAX(0,J197-1.96*O197/100))</f>
        <v>0.485730293151713</v>
      </c>
      <c r="Q197" s="47" t="n">
        <f aca="false">IF(J197="","",MIN(1,J197+1.96*O197/100))</f>
        <v>0.570334946399765</v>
      </c>
      <c r="R197" s="32" t="str">
        <f aca="false">IF(L197="","",IF(ABS(L197)&lt;=O197,"Yes","No"))</f>
        <v>Yes</v>
      </c>
      <c r="S197" s="32" t="str">
        <f aca="false">IF(L197="","",IF(ABS(L197)&lt;=1.96*O197,"Yes","No"))</f>
        <v>Yes</v>
      </c>
      <c r="T197" s="66" t="n">
        <f aca="false">IF(D197="","",ROUND(SQRT(((D197+G197)*O197/100)^2+(J197*(D197+G197)*0.05273)^2),0))</f>
        <v>35</v>
      </c>
      <c r="U197" s="32"/>
    </row>
    <row r="198" customFormat="false" ht="15" hidden="false" customHeight="false" outlineLevel="0" collapsed="false">
      <c r="A198" s="32" t="s">
        <v>256</v>
      </c>
      <c r="B198" s="32" t="s">
        <v>419</v>
      </c>
      <c r="C198" s="32" t="s">
        <v>420</v>
      </c>
      <c r="D198" s="66" t="n">
        <v>167</v>
      </c>
      <c r="E198" s="66" t="n">
        <v>188</v>
      </c>
      <c r="F198" s="75" t="n">
        <f aca="false">IF(E198="","",D198-E198)</f>
        <v>-21</v>
      </c>
      <c r="G198" s="66" t="n">
        <v>353</v>
      </c>
      <c r="H198" s="66" t="n">
        <v>395</v>
      </c>
      <c r="I198" s="75" t="n">
        <f aca="false">IF(H198="","",G198-H198)</f>
        <v>-42</v>
      </c>
      <c r="J198" s="47" t="n">
        <f aca="false">IF(OR(D198="",D198+G198=0),"",D198/(D198+G198))</f>
        <v>0.321153846153846</v>
      </c>
      <c r="K198" s="47" t="n">
        <f aca="false">IF(E198="","",E198/(E198+H198))</f>
        <v>0.322469982847341</v>
      </c>
      <c r="L198" s="76" t="n">
        <f aca="false">IF(OR(K198="",J198=""),"",(J198-K198)*100)</f>
        <v>-0.131613669349517</v>
      </c>
      <c r="M198" s="36" t="n">
        <v>3.02529396852735</v>
      </c>
      <c r="N198" s="36" t="n">
        <v>1.32440371623047</v>
      </c>
      <c r="O198" s="36" t="n">
        <f aca="false">SQRT(M198^2+N198^2)</f>
        <v>3.30249130196782</v>
      </c>
      <c r="P198" s="47" t="n">
        <f aca="false">IF(J198="","",MAX(0,J198-1.96*O198/100))</f>
        <v>0.256425016635277</v>
      </c>
      <c r="Q198" s="47" t="n">
        <f aca="false">IF(J198="","",MIN(1,J198+1.96*O198/100))</f>
        <v>0.385882675672415</v>
      </c>
      <c r="R198" s="32" t="str">
        <f aca="false">IF(L198="","",IF(ABS(L198)&lt;=O198,"Yes","No"))</f>
        <v>Yes</v>
      </c>
      <c r="S198" s="32" t="str">
        <f aca="false">IF(L198="","",IF(ABS(L198)&lt;=1.96*O198,"Yes","No"))</f>
        <v>Yes</v>
      </c>
      <c r="T198" s="66" t="n">
        <f aca="false">IF(D198="","",ROUND(SQRT(((D198+G198)*O198/100)^2+(J198*(D198+G198)*0.08223)^2),0))</f>
        <v>22</v>
      </c>
      <c r="U198" s="32"/>
    </row>
    <row r="199" customFormat="false" ht="15" hidden="false" customHeight="false" outlineLevel="0" collapsed="false">
      <c r="A199" s="32" t="s">
        <v>256</v>
      </c>
      <c r="B199" s="32" t="s">
        <v>419</v>
      </c>
      <c r="C199" s="32" t="s">
        <v>421</v>
      </c>
      <c r="D199" s="66" t="n">
        <v>597</v>
      </c>
      <c r="E199" s="66" t="n">
        <v>697</v>
      </c>
      <c r="F199" s="75" t="n">
        <f aca="false">IF(E199="","",D199-E199)</f>
        <v>-100</v>
      </c>
      <c r="G199" s="66" t="n">
        <v>1108</v>
      </c>
      <c r="H199" s="66" t="n">
        <v>1216</v>
      </c>
      <c r="I199" s="75" t="n">
        <f aca="false">IF(H199="","",G199-H199)</f>
        <v>-108</v>
      </c>
      <c r="J199" s="47" t="n">
        <f aca="false">IF(OR(D199="",D199+G199=0),"",D199/(D199+G199))</f>
        <v>0.350146627565982</v>
      </c>
      <c r="K199" s="47" t="n">
        <f aca="false">IF(E199="","",E199/(E199+H199))</f>
        <v>0.364349189754313</v>
      </c>
      <c r="L199" s="76" t="n">
        <f aca="false">IF(OR(K199="",J199=""),"",(J199-K199)*100)</f>
        <v>-1.42025621883302</v>
      </c>
      <c r="M199" s="36" t="n">
        <v>1.70415253457858</v>
      </c>
      <c r="N199" s="36" t="n">
        <v>1.32440371623047</v>
      </c>
      <c r="O199" s="36" t="n">
        <f aca="false">SQRT(M199^2+N199^2)</f>
        <v>2.15828197061359</v>
      </c>
      <c r="P199" s="47" t="n">
        <f aca="false">IF(J199="","",MAX(0,J199-1.96*O199/100))</f>
        <v>0.307844300941956</v>
      </c>
      <c r="Q199" s="47" t="n">
        <f aca="false">IF(J199="","",MIN(1,J199+1.96*O199/100))</f>
        <v>0.392448954190009</v>
      </c>
      <c r="R199" s="32" t="str">
        <f aca="false">IF(L199="","",IF(ABS(L199)&lt;=O199,"Yes","No"))</f>
        <v>Yes</v>
      </c>
      <c r="S199" s="32" t="str">
        <f aca="false">IF(L199="","",IF(ABS(L199)&lt;=1.96*O199,"Yes","No"))</f>
        <v>Yes</v>
      </c>
      <c r="T199" s="66" t="n">
        <f aca="false">IF(D199="","",ROUND(SQRT(((D199+G199)*O199/100)^2+(J199*(D199+G199)*0.05273)^2),0))</f>
        <v>48</v>
      </c>
      <c r="U199" s="32"/>
    </row>
    <row r="200" customFormat="false" ht="15" hidden="false" customHeight="false" outlineLevel="0" collapsed="false">
      <c r="A200" s="32" t="s">
        <v>256</v>
      </c>
      <c r="B200" s="32" t="s">
        <v>419</v>
      </c>
      <c r="C200" s="32" t="s">
        <v>422</v>
      </c>
      <c r="D200" s="66" t="n">
        <v>136</v>
      </c>
      <c r="E200" s="66" t="n">
        <v>169</v>
      </c>
      <c r="F200" s="75" t="n">
        <f aca="false">IF(E200="","",D200-E200)</f>
        <v>-33</v>
      </c>
      <c r="G200" s="66" t="n">
        <v>293</v>
      </c>
      <c r="H200" s="66" t="n">
        <v>341</v>
      </c>
      <c r="I200" s="75" t="n">
        <f aca="false">IF(H200="","",G200-H200)</f>
        <v>-48</v>
      </c>
      <c r="J200" s="47" t="n">
        <f aca="false">IF(OR(D200="",D200+G200=0),"",D200/(D200+G200))</f>
        <v>0.317016317016317</v>
      </c>
      <c r="K200" s="47" t="n">
        <f aca="false">IF(E200="","",E200/(E200+H200))</f>
        <v>0.331372549019608</v>
      </c>
      <c r="L200" s="76" t="n">
        <f aca="false">IF(OR(K200="",J200=""),"",(J200-K200)*100)</f>
        <v>-1.43562320032908</v>
      </c>
      <c r="M200" s="36" t="n">
        <v>3.02529396852735</v>
      </c>
      <c r="N200" s="36" t="n">
        <v>1.32440371623047</v>
      </c>
      <c r="O200" s="36" t="n">
        <f aca="false">SQRT(M200^2+N200^2)</f>
        <v>3.30249130196782</v>
      </c>
      <c r="P200" s="47" t="n">
        <f aca="false">IF(J200="","",MAX(0,J200-1.96*O200/100))</f>
        <v>0.252287487497748</v>
      </c>
      <c r="Q200" s="47" t="n">
        <f aca="false">IF(J200="","",MIN(1,J200+1.96*O200/100))</f>
        <v>0.381745146534886</v>
      </c>
      <c r="R200" s="32" t="str">
        <f aca="false">IF(L200="","",IF(ABS(L200)&lt;=O200,"Yes","No"))</f>
        <v>Yes</v>
      </c>
      <c r="S200" s="32" t="str">
        <f aca="false">IF(L200="","",IF(ABS(L200)&lt;=1.96*O200,"Yes","No"))</f>
        <v>Yes</v>
      </c>
      <c r="T200" s="66" t="n">
        <f aca="false">IF(D200="","",ROUND(SQRT(((D200+G200)*O200/100)^2+(J200*(D200+G200)*0.08223)^2),0))</f>
        <v>18</v>
      </c>
      <c r="U200" s="32"/>
    </row>
    <row r="201" customFormat="false" ht="15" hidden="false" customHeight="false" outlineLevel="0" collapsed="false">
      <c r="A201" s="32" t="s">
        <v>256</v>
      </c>
      <c r="B201" s="32" t="s">
        <v>423</v>
      </c>
      <c r="C201" s="32" t="s">
        <v>423</v>
      </c>
      <c r="D201" s="66" t="n">
        <v>851</v>
      </c>
      <c r="E201" s="66" t="n">
        <v>981</v>
      </c>
      <c r="F201" s="75" t="n">
        <f aca="false">IF(E201="","",D201-E201)</f>
        <v>-130</v>
      </c>
      <c r="G201" s="66" t="n">
        <v>1678</v>
      </c>
      <c r="H201" s="66" t="n">
        <v>1711</v>
      </c>
      <c r="I201" s="75" t="n">
        <f aca="false">IF(H201="","",G201-H201)</f>
        <v>-33</v>
      </c>
      <c r="J201" s="47" t="n">
        <f aca="false">IF(OR(D201="",D201+G201=0),"",D201/(D201+G201))</f>
        <v>0.336496638987742</v>
      </c>
      <c r="K201" s="47" t="n">
        <f aca="false">IF(E201="","",E201/(E201+H201))</f>
        <v>0.364413075780089</v>
      </c>
      <c r="L201" s="76" t="n">
        <f aca="false">IF(OR(K201="",J201=""),"",(J201-K201)*100)</f>
        <v>-2.7916436792347</v>
      </c>
      <c r="M201" s="36" t="n">
        <v>1.70415253457858</v>
      </c>
      <c r="N201" s="36" t="n">
        <v>1.32440371623047</v>
      </c>
      <c r="O201" s="36" t="n">
        <f aca="false">SQRT(M201^2+N201^2)</f>
        <v>2.15828197061359</v>
      </c>
      <c r="P201" s="47" t="n">
        <f aca="false">IF(J201="","",MAX(0,J201-1.96*O201/100))</f>
        <v>0.294194312363716</v>
      </c>
      <c r="Q201" s="47" t="n">
        <f aca="false">IF(J201="","",MIN(1,J201+1.96*O201/100))</f>
        <v>0.378798965611769</v>
      </c>
      <c r="R201" s="32" t="str">
        <f aca="false">IF(L201="","",IF(ABS(L201)&lt;=O201,"Yes","No"))</f>
        <v>No</v>
      </c>
      <c r="S201" s="32" t="str">
        <f aca="false">IF(L201="","",IF(ABS(L201)&lt;=1.96*O201,"Yes","No"))</f>
        <v>Yes</v>
      </c>
      <c r="T201" s="66" t="n">
        <f aca="false">IF(D201="","",ROUND(SQRT(((D201+G201)*O201/100)^2+(J201*(D201+G201)*0.05273)^2),0))</f>
        <v>71</v>
      </c>
      <c r="U201" s="32"/>
    </row>
    <row r="202" customFormat="false" ht="15" hidden="false" customHeight="false" outlineLevel="0" collapsed="false">
      <c r="A202" s="32" t="s">
        <v>256</v>
      </c>
      <c r="B202" s="32" t="s">
        <v>424</v>
      </c>
      <c r="C202" s="32" t="s">
        <v>425</v>
      </c>
      <c r="D202" s="66" t="n">
        <v>558</v>
      </c>
      <c r="E202" s="66" t="n">
        <v>616</v>
      </c>
      <c r="F202" s="75" t="n">
        <f aca="false">IF(E202="","",D202-E202)</f>
        <v>-58</v>
      </c>
      <c r="G202" s="66" t="n">
        <v>648</v>
      </c>
      <c r="H202" s="66" t="n">
        <v>685</v>
      </c>
      <c r="I202" s="75" t="n">
        <f aca="false">IF(H202="","",G202-H202)</f>
        <v>-37</v>
      </c>
      <c r="J202" s="47" t="n">
        <f aca="false">IF(OR(D202="",D202+G202=0),"",D202/(D202+G202))</f>
        <v>0.462686567164179</v>
      </c>
      <c r="K202" s="47" t="n">
        <f aca="false">IF(E202="","",E202/(E202+H202))</f>
        <v>0.47348193697156</v>
      </c>
      <c r="L202" s="76" t="n">
        <f aca="false">IF(OR(K202="",J202=""),"",(J202-K202)*100)</f>
        <v>-1.07953698073812</v>
      </c>
      <c r="M202" s="36" t="n">
        <v>1.70415253457858</v>
      </c>
      <c r="N202" s="36" t="n">
        <v>1.32440371623047</v>
      </c>
      <c r="O202" s="36" t="n">
        <f aca="false">SQRT(M202^2+N202^2)</f>
        <v>2.15828197061359</v>
      </c>
      <c r="P202" s="47" t="n">
        <f aca="false">IF(J202="","",MAX(0,J202-1.96*O202/100))</f>
        <v>0.420384240540153</v>
      </c>
      <c r="Q202" s="47" t="n">
        <f aca="false">IF(J202="","",MIN(1,J202+1.96*O202/100))</f>
        <v>0.504988893788205</v>
      </c>
      <c r="R202" s="32" t="str">
        <f aca="false">IF(L202="","",IF(ABS(L202)&lt;=O202,"Yes","No"))</f>
        <v>Yes</v>
      </c>
      <c r="S202" s="32" t="str">
        <f aca="false">IF(L202="","",IF(ABS(L202)&lt;=1.96*O202,"Yes","No"))</f>
        <v>Yes</v>
      </c>
      <c r="T202" s="66" t="n">
        <f aca="false">IF(D202="","",ROUND(SQRT(((D202+G202)*O202/100)^2+(J202*(D202+G202)*0.05273)^2),0))</f>
        <v>39</v>
      </c>
      <c r="U202" s="32"/>
    </row>
    <row r="203" customFormat="false" ht="15" hidden="false" customHeight="false" outlineLevel="0" collapsed="false">
      <c r="A203" s="32" t="s">
        <v>256</v>
      </c>
      <c r="B203" s="32" t="s">
        <v>424</v>
      </c>
      <c r="C203" s="32" t="s">
        <v>426</v>
      </c>
      <c r="D203" s="66" t="n">
        <v>395</v>
      </c>
      <c r="E203" s="66" t="n">
        <v>446</v>
      </c>
      <c r="F203" s="75" t="n">
        <f aca="false">IF(E203="","",D203-E203)</f>
        <v>-51</v>
      </c>
      <c r="G203" s="66" t="n">
        <v>434</v>
      </c>
      <c r="H203" s="66" t="n">
        <v>517</v>
      </c>
      <c r="I203" s="75" t="n">
        <f aca="false">IF(H203="","",G203-H203)</f>
        <v>-83</v>
      </c>
      <c r="J203" s="47" t="n">
        <f aca="false">IF(OR(D203="",D203+G203=0),"",D203/(D203+G203))</f>
        <v>0.476477683956574</v>
      </c>
      <c r="K203" s="47" t="n">
        <f aca="false">IF(E203="","",E203/(E203+H203))</f>
        <v>0.463136033229491</v>
      </c>
      <c r="L203" s="76" t="n">
        <f aca="false">IF(OR(K203="",J203=""),"",(J203-K203)*100)</f>
        <v>1.3341650727083</v>
      </c>
      <c r="M203" s="36" t="n">
        <v>1.93551644330213</v>
      </c>
      <c r="N203" s="36" t="n">
        <v>1.32440371623047</v>
      </c>
      <c r="O203" s="36" t="n">
        <f aca="false">SQRT(M203^2+N203^2)</f>
        <v>2.34526525277164</v>
      </c>
      <c r="P203" s="47" t="n">
        <f aca="false">IF(J203="","",MAX(0,J203-1.96*O203/100))</f>
        <v>0.43051048500225</v>
      </c>
      <c r="Q203" s="47" t="n">
        <f aca="false">IF(J203="","",MIN(1,J203+1.96*O203/100))</f>
        <v>0.522444882910898</v>
      </c>
      <c r="R203" s="32" t="str">
        <f aca="false">IF(L203="","",IF(ABS(L203)&lt;=O203,"Yes","No"))</f>
        <v>Yes</v>
      </c>
      <c r="S203" s="32" t="str">
        <f aca="false">IF(L203="","",IF(ABS(L203)&lt;=1.96*O203,"Yes","No"))</f>
        <v>Yes</v>
      </c>
      <c r="T203" s="66" t="n">
        <f aca="false">IF(D203="","",ROUND(SQRT(((D203+G203)*O203/100)^2+(J203*(D203+G203)*0.06778)^2),0))</f>
        <v>33</v>
      </c>
      <c r="U203" s="32"/>
    </row>
    <row r="204" customFormat="false" ht="15" hidden="false" customHeight="false" outlineLevel="0" collapsed="false">
      <c r="A204" s="32" t="s">
        <v>256</v>
      </c>
      <c r="B204" s="32" t="s">
        <v>424</v>
      </c>
      <c r="C204" s="32" t="s">
        <v>427</v>
      </c>
      <c r="D204" s="66" t="n">
        <v>546</v>
      </c>
      <c r="E204" s="66" t="n">
        <v>544</v>
      </c>
      <c r="F204" s="75" t="n">
        <f aca="false">IF(E204="","",D204-E204)</f>
        <v>2</v>
      </c>
      <c r="G204" s="66" t="n">
        <v>357</v>
      </c>
      <c r="H204" s="66" t="n">
        <v>356</v>
      </c>
      <c r="I204" s="75" t="n">
        <f aca="false">IF(H204="","",G204-H204)</f>
        <v>1</v>
      </c>
      <c r="J204" s="47" t="n">
        <f aca="false">IF(OR(D204="",D204+G204=0),"",D204/(D204+G204))</f>
        <v>0.604651162790698</v>
      </c>
      <c r="K204" s="47" t="n">
        <f aca="false">IF(E204="","",E204/(E204+H204))</f>
        <v>0.604444444444445</v>
      </c>
      <c r="L204" s="76" t="n">
        <f aca="false">IF(OR(K204="",J204=""),"",(J204-K204)*100)</f>
        <v>0.0206718346253187</v>
      </c>
      <c r="M204" s="36" t="n">
        <v>1.70415253457858</v>
      </c>
      <c r="N204" s="36" t="n">
        <v>1.32440371623047</v>
      </c>
      <c r="O204" s="36" t="n">
        <f aca="false">SQRT(M204^2+N204^2)</f>
        <v>2.15828197061359</v>
      </c>
      <c r="P204" s="47" t="n">
        <f aca="false">IF(J204="","",MAX(0,J204-1.96*O204/100))</f>
        <v>0.562348836166671</v>
      </c>
      <c r="Q204" s="47" t="n">
        <f aca="false">IF(J204="","",MIN(1,J204+1.96*O204/100))</f>
        <v>0.646953489414724</v>
      </c>
      <c r="R204" s="32" t="str">
        <f aca="false">IF(L204="","",IF(ABS(L204)&lt;=O204,"Yes","No"))</f>
        <v>Yes</v>
      </c>
      <c r="S204" s="32" t="str">
        <f aca="false">IF(L204="","",IF(ABS(L204)&lt;=1.96*O204,"Yes","No"))</f>
        <v>Yes</v>
      </c>
      <c r="T204" s="66" t="n">
        <f aca="false">IF(D204="","",ROUND(SQRT(((D204+G204)*O204/100)^2+(J204*(D204+G204)*0.05273)^2),0))</f>
        <v>35</v>
      </c>
      <c r="U204" s="32"/>
    </row>
    <row r="205" customFormat="false" ht="15" hidden="false" customHeight="false" outlineLevel="0" collapsed="false">
      <c r="A205" s="32" t="s">
        <v>256</v>
      </c>
      <c r="B205" s="32" t="s">
        <v>424</v>
      </c>
      <c r="C205" s="32" t="s">
        <v>428</v>
      </c>
      <c r="D205" s="66" t="n">
        <v>639</v>
      </c>
      <c r="E205" s="66" t="n">
        <v>613</v>
      </c>
      <c r="F205" s="75" t="n">
        <f aca="false">IF(E205="","",D205-E205)</f>
        <v>26</v>
      </c>
      <c r="G205" s="66" t="n">
        <v>347</v>
      </c>
      <c r="H205" s="66" t="n">
        <v>381</v>
      </c>
      <c r="I205" s="75" t="n">
        <f aca="false">IF(H205="","",G205-H205)</f>
        <v>-34</v>
      </c>
      <c r="J205" s="47" t="n">
        <f aca="false">IF(OR(D205="",D205+G205=0),"",D205/(D205+G205))</f>
        <v>0.648073022312373</v>
      </c>
      <c r="K205" s="47" t="n">
        <f aca="false">IF(E205="","",E205/(E205+H205))</f>
        <v>0.616700201207243</v>
      </c>
      <c r="L205" s="76" t="n">
        <f aca="false">IF(OR(K205="",J205=""),"",(J205-K205)*100)</f>
        <v>3.13728211051297</v>
      </c>
      <c r="M205" s="36" t="n">
        <v>1.70415253457858</v>
      </c>
      <c r="N205" s="36" t="n">
        <v>1.32440371623047</v>
      </c>
      <c r="O205" s="36" t="n">
        <f aca="false">SQRT(M205^2+N205^2)</f>
        <v>2.15828197061359</v>
      </c>
      <c r="P205" s="47" t="n">
        <f aca="false">IF(J205="","",MAX(0,J205-1.96*O205/100))</f>
        <v>0.605770695688347</v>
      </c>
      <c r="Q205" s="47" t="n">
        <f aca="false">IF(J205="","",MIN(1,J205+1.96*O205/100))</f>
        <v>0.6903753489364</v>
      </c>
      <c r="R205" s="32" t="str">
        <f aca="false">IF(L205="","",IF(ABS(L205)&lt;=O205,"Yes","No"))</f>
        <v>No</v>
      </c>
      <c r="S205" s="32" t="str">
        <f aca="false">IF(L205="","",IF(ABS(L205)&lt;=1.96*O205,"Yes","No"))</f>
        <v>Yes</v>
      </c>
      <c r="T205" s="66" t="n">
        <f aca="false">IF(D205="","",ROUND(SQRT(((D205+G205)*O205/100)^2+(J205*(D205+G205)*0.05273)^2),0))</f>
        <v>40</v>
      </c>
      <c r="U205" s="32"/>
    </row>
    <row r="206" customFormat="false" ht="15" hidden="false" customHeight="false" outlineLevel="0" collapsed="false">
      <c r="A206" s="32" t="s">
        <v>256</v>
      </c>
      <c r="B206" s="32" t="s">
        <v>424</v>
      </c>
      <c r="C206" s="32" t="s">
        <v>429</v>
      </c>
      <c r="D206" s="66" t="n">
        <v>222</v>
      </c>
      <c r="E206" s="66" t="n">
        <v>219</v>
      </c>
      <c r="F206" s="75" t="n">
        <f aca="false">IF(E206="","",D206-E206)</f>
        <v>3</v>
      </c>
      <c r="G206" s="66" t="n">
        <v>176</v>
      </c>
      <c r="H206" s="66" t="n">
        <v>164</v>
      </c>
      <c r="I206" s="75" t="n">
        <f aca="false">IF(H206="","",G206-H206)</f>
        <v>12</v>
      </c>
      <c r="J206" s="47" t="n">
        <f aca="false">IF(OR(D206="",D206+G206=0),"",D206/(D206+G206))</f>
        <v>0.557788944723618</v>
      </c>
      <c r="K206" s="47" t="n">
        <f aca="false">IF(E206="","",E206/(E206+H206))</f>
        <v>0.571801566579634</v>
      </c>
      <c r="L206" s="76" t="n">
        <f aca="false">IF(OR(K206="",J206=""),"",(J206-K206)*100)</f>
        <v>-1.40126218560164</v>
      </c>
      <c r="M206" s="36" t="n">
        <v>3.02529396852735</v>
      </c>
      <c r="N206" s="36" t="n">
        <v>1.32440371623047</v>
      </c>
      <c r="O206" s="36" t="n">
        <f aca="false">SQRT(M206^2+N206^2)</f>
        <v>3.30249130196782</v>
      </c>
      <c r="P206" s="47" t="n">
        <f aca="false">IF(J206="","",MAX(0,J206-1.96*O206/100))</f>
        <v>0.493060115205049</v>
      </c>
      <c r="Q206" s="47" t="n">
        <f aca="false">IF(J206="","",MIN(1,J206+1.96*O206/100))</f>
        <v>0.622517774242187</v>
      </c>
      <c r="R206" s="32" t="str">
        <f aca="false">IF(L206="","",IF(ABS(L206)&lt;=O206,"Yes","No"))</f>
        <v>Yes</v>
      </c>
      <c r="S206" s="32" t="str">
        <f aca="false">IF(L206="","",IF(ABS(L206)&lt;=1.96*O206,"Yes","No"))</f>
        <v>Yes</v>
      </c>
      <c r="T206" s="66" t="n">
        <f aca="false">IF(D206="","",ROUND(SQRT(((D206+G206)*O206/100)^2+(J206*(D206+G206)*0.08223)^2),0))</f>
        <v>22</v>
      </c>
      <c r="U206" s="32"/>
    </row>
    <row r="207" customFormat="false" ht="15" hidden="false" customHeight="false" outlineLevel="0" collapsed="false">
      <c r="A207" s="32" t="s">
        <v>256</v>
      </c>
      <c r="B207" s="32" t="s">
        <v>424</v>
      </c>
      <c r="C207" s="32" t="s">
        <v>430</v>
      </c>
      <c r="D207" s="66" t="n">
        <v>367</v>
      </c>
      <c r="E207" s="66" t="n">
        <v>356</v>
      </c>
      <c r="F207" s="75" t="n">
        <f aca="false">IF(E207="","",D207-E207)</f>
        <v>11</v>
      </c>
      <c r="G207" s="66" t="n">
        <v>168</v>
      </c>
      <c r="H207" s="66" t="n">
        <v>169</v>
      </c>
      <c r="I207" s="75" t="n">
        <f aca="false">IF(H207="","",G207-H207)</f>
        <v>-1</v>
      </c>
      <c r="J207" s="47" t="n">
        <f aca="false">IF(OR(D207="",D207+G207=0),"",D207/(D207+G207))</f>
        <v>0.685981308411215</v>
      </c>
      <c r="K207" s="47" t="n">
        <f aca="false">IF(E207="","",E207/(E207+H207))</f>
        <v>0.678095238095238</v>
      </c>
      <c r="L207" s="76" t="n">
        <f aca="false">IF(OR(K207="",J207=""),"",(J207-K207)*100)</f>
        <v>0.788607031597688</v>
      </c>
      <c r="M207" s="36" t="n">
        <v>1.93551644330213</v>
      </c>
      <c r="N207" s="36" t="n">
        <v>1.32440371623047</v>
      </c>
      <c r="O207" s="36" t="n">
        <f aca="false">SQRT(M207^2+N207^2)</f>
        <v>2.34526525277164</v>
      </c>
      <c r="P207" s="47" t="n">
        <f aca="false">IF(J207="","",MAX(0,J207-1.96*O207/100))</f>
        <v>0.640014109456891</v>
      </c>
      <c r="Q207" s="47" t="n">
        <f aca="false">IF(J207="","",MIN(1,J207+1.96*O207/100))</f>
        <v>0.731948507365539</v>
      </c>
      <c r="R207" s="32" t="str">
        <f aca="false">IF(L207="","",IF(ABS(L207)&lt;=O207,"Yes","No"))</f>
        <v>Yes</v>
      </c>
      <c r="S207" s="32" t="str">
        <f aca="false">IF(L207="","",IF(ABS(L207)&lt;=1.96*O207,"Yes","No"))</f>
        <v>Yes</v>
      </c>
      <c r="T207" s="66" t="n">
        <f aca="false">IF(D207="","",ROUND(SQRT(((D207+G207)*O207/100)^2+(J207*(D207+G207)*0.06778)^2),0))</f>
        <v>28</v>
      </c>
      <c r="U207" s="32"/>
    </row>
    <row r="208" customFormat="false" ht="15" hidden="false" customHeight="false" outlineLevel="0" collapsed="false">
      <c r="A208" s="32" t="s">
        <v>256</v>
      </c>
      <c r="B208" s="32" t="s">
        <v>424</v>
      </c>
      <c r="C208" s="32" t="s">
        <v>431</v>
      </c>
      <c r="D208" s="66" t="n">
        <v>367</v>
      </c>
      <c r="E208" s="66" t="n">
        <v>392</v>
      </c>
      <c r="F208" s="75" t="n">
        <f aca="false">IF(E208="","",D208-E208)</f>
        <v>-25</v>
      </c>
      <c r="G208" s="66" t="n">
        <v>294</v>
      </c>
      <c r="H208" s="66" t="n">
        <v>296</v>
      </c>
      <c r="I208" s="75" t="n">
        <f aca="false">IF(H208="","",G208-H208)</f>
        <v>-2</v>
      </c>
      <c r="J208" s="47" t="n">
        <f aca="false">IF(OR(D208="",D208+G208=0),"",D208/(D208+G208))</f>
        <v>0.555219364599092</v>
      </c>
      <c r="K208" s="47" t="n">
        <f aca="false">IF(E208="","",E208/(E208+H208))</f>
        <v>0.569767441860465</v>
      </c>
      <c r="L208" s="76" t="n">
        <f aca="false">IF(OR(K208="",J208=""),"",(J208-K208)*100)</f>
        <v>-1.45480772613729</v>
      </c>
      <c r="M208" s="36" t="n">
        <v>1.93551644330213</v>
      </c>
      <c r="N208" s="36" t="n">
        <v>1.32440371623047</v>
      </c>
      <c r="O208" s="36" t="n">
        <f aca="false">SQRT(M208^2+N208^2)</f>
        <v>2.34526525277164</v>
      </c>
      <c r="P208" s="47" t="n">
        <f aca="false">IF(J208="","",MAX(0,J208-1.96*O208/100))</f>
        <v>0.509252165644768</v>
      </c>
      <c r="Q208" s="47" t="n">
        <f aca="false">IF(J208="","",MIN(1,J208+1.96*O208/100))</f>
        <v>0.601186563553416</v>
      </c>
      <c r="R208" s="32" t="str">
        <f aca="false">IF(L208="","",IF(ABS(L208)&lt;=O208,"Yes","No"))</f>
        <v>Yes</v>
      </c>
      <c r="S208" s="32" t="str">
        <f aca="false">IF(L208="","",IF(ABS(L208)&lt;=1.96*O208,"Yes","No"))</f>
        <v>Yes</v>
      </c>
      <c r="T208" s="66" t="n">
        <f aca="false">IF(D208="","",ROUND(SQRT(((D208+G208)*O208/100)^2+(J208*(D208+G208)*0.06778)^2),0))</f>
        <v>29</v>
      </c>
      <c r="U208" s="32"/>
    </row>
    <row r="209" customFormat="false" ht="15" hidden="false" customHeight="false" outlineLevel="0" collapsed="false">
      <c r="A209" s="32" t="s">
        <v>256</v>
      </c>
      <c r="B209" s="32" t="s">
        <v>424</v>
      </c>
      <c r="C209" s="32" t="s">
        <v>432</v>
      </c>
      <c r="D209" s="66" t="n">
        <v>204</v>
      </c>
      <c r="E209" s="66" t="n">
        <v>212</v>
      </c>
      <c r="F209" s="75" t="n">
        <f aca="false">IF(E209="","",D209-E209)</f>
        <v>-8</v>
      </c>
      <c r="G209" s="66" t="n">
        <v>206</v>
      </c>
      <c r="H209" s="66" t="n">
        <v>217</v>
      </c>
      <c r="I209" s="75" t="n">
        <f aca="false">IF(H209="","",G209-H209)</f>
        <v>-11</v>
      </c>
      <c r="J209" s="47" t="n">
        <f aca="false">IF(OR(D209="",D209+G209=0),"",D209/(D209+G209))</f>
        <v>0.497560975609756</v>
      </c>
      <c r="K209" s="47" t="n">
        <f aca="false">IF(E209="","",E209/(E209+H209))</f>
        <v>0.494172494172494</v>
      </c>
      <c r="L209" s="76" t="n">
        <f aca="false">IF(OR(K209="",J209=""),"",(J209-K209)*100)</f>
        <v>0.338848143726195</v>
      </c>
      <c r="M209" s="36" t="n">
        <v>3.02529396852735</v>
      </c>
      <c r="N209" s="36" t="n">
        <v>1.32440371623047</v>
      </c>
      <c r="O209" s="36" t="n">
        <f aca="false">SQRT(M209^2+N209^2)</f>
        <v>3.30249130196782</v>
      </c>
      <c r="P209" s="47" t="n">
        <f aca="false">IF(J209="","",MAX(0,J209-1.96*O209/100))</f>
        <v>0.432832146091187</v>
      </c>
      <c r="Q209" s="47" t="n">
        <f aca="false">IF(J209="","",MIN(1,J209+1.96*O209/100))</f>
        <v>0.562289805128325</v>
      </c>
      <c r="R209" s="32" t="str">
        <f aca="false">IF(L209="","",IF(ABS(L209)&lt;=O209,"Yes","No"))</f>
        <v>Yes</v>
      </c>
      <c r="S209" s="32" t="str">
        <f aca="false">IF(L209="","",IF(ABS(L209)&lt;=1.96*O209,"Yes","No"))</f>
        <v>Yes</v>
      </c>
      <c r="T209" s="66" t="n">
        <f aca="false">IF(D209="","",ROUND(SQRT(((D209+G209)*O209/100)^2+(J209*(D209+G209)*0.08223)^2),0))</f>
        <v>22</v>
      </c>
      <c r="U209" s="32"/>
    </row>
    <row r="210" customFormat="false" ht="15" hidden="false" customHeight="false" outlineLevel="0" collapsed="false">
      <c r="A210" s="32" t="s">
        <v>256</v>
      </c>
      <c r="B210" s="32" t="s">
        <v>424</v>
      </c>
      <c r="C210" s="32" t="s">
        <v>433</v>
      </c>
      <c r="D210" s="66" t="n">
        <v>402</v>
      </c>
      <c r="E210" s="66" t="n">
        <v>399</v>
      </c>
      <c r="F210" s="75" t="n">
        <f aca="false">IF(E210="","",D210-E210)</f>
        <v>3</v>
      </c>
      <c r="G210" s="66" t="n">
        <v>320</v>
      </c>
      <c r="H210" s="66" t="n">
        <v>329</v>
      </c>
      <c r="I210" s="75" t="n">
        <f aca="false">IF(H210="","",G210-H210)</f>
        <v>-9</v>
      </c>
      <c r="J210" s="47" t="n">
        <f aca="false">IF(OR(D210="",D210+G210=0),"",D210/(D210+G210))</f>
        <v>0.556786703601108</v>
      </c>
      <c r="K210" s="47" t="n">
        <f aca="false">IF(E210="","",E210/(E210+H210))</f>
        <v>0.548076923076923</v>
      </c>
      <c r="L210" s="76" t="n">
        <f aca="false">IF(OR(K210="",J210=""),"",(J210-K210)*100)</f>
        <v>0.870978052418492</v>
      </c>
      <c r="M210" s="36" t="n">
        <v>1.93551644330213</v>
      </c>
      <c r="N210" s="36" t="n">
        <v>1.32440371623047</v>
      </c>
      <c r="O210" s="36" t="n">
        <f aca="false">SQRT(M210^2+N210^2)</f>
        <v>2.34526525277164</v>
      </c>
      <c r="P210" s="47" t="n">
        <f aca="false">IF(J210="","",MAX(0,J210-1.96*O210/100))</f>
        <v>0.510819504646784</v>
      </c>
      <c r="Q210" s="47" t="n">
        <f aca="false">IF(J210="","",MIN(1,J210+1.96*O210/100))</f>
        <v>0.602753902555432</v>
      </c>
      <c r="R210" s="32" t="str">
        <f aca="false">IF(L210="","",IF(ABS(L210)&lt;=O210,"Yes","No"))</f>
        <v>Yes</v>
      </c>
      <c r="S210" s="32" t="str">
        <f aca="false">IF(L210="","",IF(ABS(L210)&lt;=1.96*O210,"Yes","No"))</f>
        <v>Yes</v>
      </c>
      <c r="T210" s="66" t="n">
        <f aca="false">IF(D210="","",ROUND(SQRT(((D210+G210)*O210/100)^2+(J210*(D210+G210)*0.06778)^2),0))</f>
        <v>32</v>
      </c>
      <c r="U210" s="32"/>
    </row>
    <row r="211" customFormat="false" ht="15" hidden="false" customHeight="false" outlineLevel="0" collapsed="false">
      <c r="A211" s="32" t="s">
        <v>256</v>
      </c>
      <c r="B211" s="32" t="s">
        <v>424</v>
      </c>
      <c r="C211" s="32" t="s">
        <v>434</v>
      </c>
      <c r="D211" s="66" t="n">
        <v>609</v>
      </c>
      <c r="E211" s="66" t="n">
        <v>664</v>
      </c>
      <c r="F211" s="75" t="n">
        <f aca="false">IF(E211="","",D211-E211)</f>
        <v>-55</v>
      </c>
      <c r="G211" s="66" t="n">
        <v>677</v>
      </c>
      <c r="H211" s="66" t="n">
        <v>709</v>
      </c>
      <c r="I211" s="75" t="n">
        <f aca="false">IF(H211="","",G211-H211)</f>
        <v>-32</v>
      </c>
      <c r="J211" s="47" t="n">
        <f aca="false">IF(OR(D211="",D211+G211=0),"",D211/(D211+G211))</f>
        <v>0.473561430793157</v>
      </c>
      <c r="K211" s="47" t="n">
        <f aca="false">IF(E211="","",E211/(E211+H211))</f>
        <v>0.483612527312454</v>
      </c>
      <c r="L211" s="76" t="n">
        <f aca="false">IF(OR(K211="",J211=""),"",(J211-K211)*100)</f>
        <v>-1.00510965192974</v>
      </c>
      <c r="M211" s="36" t="n">
        <v>1.70415253457858</v>
      </c>
      <c r="N211" s="36" t="n">
        <v>1.32440371623047</v>
      </c>
      <c r="O211" s="36" t="n">
        <f aca="false">SQRT(M211^2+N211^2)</f>
        <v>2.15828197061359</v>
      </c>
      <c r="P211" s="47" t="n">
        <f aca="false">IF(J211="","",MAX(0,J211-1.96*O211/100))</f>
        <v>0.431259104169131</v>
      </c>
      <c r="Q211" s="47" t="n">
        <f aca="false">IF(J211="","",MIN(1,J211+1.96*O211/100))</f>
        <v>0.515863757417183</v>
      </c>
      <c r="R211" s="32" t="str">
        <f aca="false">IF(L211="","",IF(ABS(L211)&lt;=O211,"Yes","No"))</f>
        <v>Yes</v>
      </c>
      <c r="S211" s="32" t="str">
        <f aca="false">IF(L211="","",IF(ABS(L211)&lt;=1.96*O211,"Yes","No"))</f>
        <v>Yes</v>
      </c>
      <c r="T211" s="66" t="n">
        <f aca="false">IF(D211="","",ROUND(SQRT(((D211+G211)*O211/100)^2+(J211*(D211+G211)*0.05273)^2),0))</f>
        <v>42</v>
      </c>
      <c r="U211" s="32"/>
    </row>
    <row r="212" customFormat="false" ht="15" hidden="false" customHeight="false" outlineLevel="0" collapsed="false">
      <c r="A212" s="32" t="s">
        <v>256</v>
      </c>
      <c r="B212" s="32" t="s">
        <v>424</v>
      </c>
      <c r="C212" s="32" t="s">
        <v>435</v>
      </c>
      <c r="D212" s="66" t="n">
        <v>508</v>
      </c>
      <c r="E212" s="66" t="n">
        <v>577</v>
      </c>
      <c r="F212" s="75" t="n">
        <f aca="false">IF(E212="","",D212-E212)</f>
        <v>-69</v>
      </c>
      <c r="G212" s="66" t="n">
        <v>518</v>
      </c>
      <c r="H212" s="66" t="n">
        <v>567</v>
      </c>
      <c r="I212" s="75" t="n">
        <f aca="false">IF(H212="","",G212-H212)</f>
        <v>-49</v>
      </c>
      <c r="J212" s="47" t="n">
        <f aca="false">IF(OR(D212="",D212+G212=0),"",D212/(D212+G212))</f>
        <v>0.495126705653021</v>
      </c>
      <c r="K212" s="47" t="n">
        <f aca="false">IF(E212="","",E212/(E212+H212))</f>
        <v>0.504370629370629</v>
      </c>
      <c r="L212" s="76" t="n">
        <f aca="false">IF(OR(K212="",J212=""),"",(J212-K212)*100)</f>
        <v>-0.924392371760796</v>
      </c>
      <c r="M212" s="36" t="n">
        <v>1.70415253457858</v>
      </c>
      <c r="N212" s="36" t="n">
        <v>1.32440371623047</v>
      </c>
      <c r="O212" s="36" t="n">
        <f aca="false">SQRT(M212^2+N212^2)</f>
        <v>2.15828197061359</v>
      </c>
      <c r="P212" s="47" t="n">
        <f aca="false">IF(J212="","",MAX(0,J212-1.96*O212/100))</f>
        <v>0.452824379028995</v>
      </c>
      <c r="Q212" s="47" t="n">
        <f aca="false">IF(J212="","",MIN(1,J212+1.96*O212/100))</f>
        <v>0.537429032277048</v>
      </c>
      <c r="R212" s="32" t="str">
        <f aca="false">IF(L212="","",IF(ABS(L212)&lt;=O212,"Yes","No"))</f>
        <v>Yes</v>
      </c>
      <c r="S212" s="32" t="str">
        <f aca="false">IF(L212="","",IF(ABS(L212)&lt;=1.96*O212,"Yes","No"))</f>
        <v>Yes</v>
      </c>
      <c r="T212" s="66" t="n">
        <f aca="false">IF(D212="","",ROUND(SQRT(((D212+G212)*O212/100)^2+(J212*(D212+G212)*0.05273)^2),0))</f>
        <v>35</v>
      </c>
      <c r="U212" s="32"/>
    </row>
    <row r="213" customFormat="false" ht="15" hidden="false" customHeight="false" outlineLevel="0" collapsed="false">
      <c r="A213" s="32" t="s">
        <v>256</v>
      </c>
      <c r="B213" s="32" t="s">
        <v>424</v>
      </c>
      <c r="C213" s="32" t="s">
        <v>436</v>
      </c>
      <c r="D213" s="66" t="n">
        <v>480</v>
      </c>
      <c r="E213" s="66" t="n">
        <v>470</v>
      </c>
      <c r="F213" s="75" t="n">
        <f aca="false">IF(E213="","",D213-E213)</f>
        <v>10</v>
      </c>
      <c r="G213" s="66" t="n">
        <v>424</v>
      </c>
      <c r="H213" s="66" t="n">
        <v>394</v>
      </c>
      <c r="I213" s="75" t="n">
        <f aca="false">IF(H213="","",G213-H213)</f>
        <v>30</v>
      </c>
      <c r="J213" s="47" t="n">
        <f aca="false">IF(OR(D213="",D213+G213=0),"",D213/(D213+G213))</f>
        <v>0.530973451327434</v>
      </c>
      <c r="K213" s="47" t="n">
        <f aca="false">IF(E213="","",E213/(E213+H213))</f>
        <v>0.543981481481482</v>
      </c>
      <c r="L213" s="76" t="n">
        <f aca="false">IF(OR(K213="",J213=""),"",(J213-K213)*100)</f>
        <v>-1.30080301540478</v>
      </c>
      <c r="M213" s="36" t="n">
        <v>1.70415253457858</v>
      </c>
      <c r="N213" s="36" t="n">
        <v>1.32440371623047</v>
      </c>
      <c r="O213" s="36" t="n">
        <f aca="false">SQRT(M213^2+N213^2)</f>
        <v>2.15828197061359</v>
      </c>
      <c r="P213" s="47" t="n">
        <f aca="false">IF(J213="","",MAX(0,J213-1.96*O213/100))</f>
        <v>0.488671124703407</v>
      </c>
      <c r="Q213" s="47" t="n">
        <f aca="false">IF(J213="","",MIN(1,J213+1.96*O213/100))</f>
        <v>0.57327577795146</v>
      </c>
      <c r="R213" s="32" t="str">
        <f aca="false">IF(L213="","",IF(ABS(L213)&lt;=O213,"Yes","No"))</f>
        <v>Yes</v>
      </c>
      <c r="S213" s="32" t="str">
        <f aca="false">IF(L213="","",IF(ABS(L213)&lt;=1.96*O213,"Yes","No"))</f>
        <v>Yes</v>
      </c>
      <c r="T213" s="66" t="n">
        <f aca="false">IF(D213="","",ROUND(SQRT(((D213+G213)*O213/100)^2+(J213*(D213+G213)*0.05273)^2),0))</f>
        <v>32</v>
      </c>
      <c r="U213" s="32"/>
    </row>
    <row r="214" customFormat="false" ht="15" hidden="false" customHeight="false" outlineLevel="0" collapsed="false">
      <c r="A214" s="32" t="s">
        <v>437</v>
      </c>
      <c r="B214" s="32" t="s">
        <v>438</v>
      </c>
      <c r="C214" s="32" t="s">
        <v>439</v>
      </c>
      <c r="D214" s="66" t="n">
        <v>353</v>
      </c>
      <c r="E214" s="66" t="n">
        <v>361</v>
      </c>
      <c r="F214" s="75" t="n">
        <f aca="false">IF(E214="","",D214-E214)</f>
        <v>-8</v>
      </c>
      <c r="G214" s="66" t="n">
        <v>695</v>
      </c>
      <c r="H214" s="66" t="n">
        <v>824</v>
      </c>
      <c r="I214" s="75" t="n">
        <f aca="false">IF(H214="","",G214-H214)</f>
        <v>-129</v>
      </c>
      <c r="J214" s="47" t="n">
        <f aca="false">IF(OR(D214="",D214+G214=0),"",D214/(D214+G214))</f>
        <v>0.336832061068702</v>
      </c>
      <c r="K214" s="47" t="n">
        <f aca="false">IF(E214="","",E214/(E214+H214))</f>
        <v>0.30464135021097</v>
      </c>
      <c r="L214" s="76" t="n">
        <f aca="false">IF(OR(K214="",J214=""),"",(J214-K214)*100)</f>
        <v>3.21907108577318</v>
      </c>
      <c r="M214" s="36" t="n">
        <v>1.70415253457858</v>
      </c>
      <c r="N214" s="36" t="n">
        <v>1.32440371623047</v>
      </c>
      <c r="O214" s="36" t="n">
        <f aca="false">SQRT(M214^2+N214^2)</f>
        <v>2.15828197061359</v>
      </c>
      <c r="P214" s="47" t="n">
        <f aca="false">IF(J214="","",MAX(0,J214-1.96*O214/100))</f>
        <v>0.294529734444676</v>
      </c>
      <c r="Q214" s="47" t="n">
        <f aca="false">IF(J214="","",MIN(1,J214+1.96*O214/100))</f>
        <v>0.379134387692729</v>
      </c>
      <c r="R214" s="32" t="str">
        <f aca="false">IF(L214="","",IF(ABS(L214)&lt;=O214,"Yes","No"))</f>
        <v>No</v>
      </c>
      <c r="S214" s="32" t="str">
        <f aca="false">IF(L214="","",IF(ABS(L214)&lt;=1.96*O214,"Yes","No"))</f>
        <v>Yes</v>
      </c>
      <c r="T214" s="66" t="n">
        <f aca="false">IF(D214="","",ROUND(SQRT(((D214+G214)*O214/100)^2+(J214*(D214+G214)*0.05273)^2),0))</f>
        <v>29</v>
      </c>
      <c r="U214" s="32"/>
    </row>
    <row r="215" customFormat="false" ht="15" hidden="false" customHeight="false" outlineLevel="0" collapsed="false">
      <c r="A215" s="32" t="s">
        <v>437</v>
      </c>
      <c r="B215" s="32" t="s">
        <v>440</v>
      </c>
      <c r="C215" s="32" t="s">
        <v>441</v>
      </c>
      <c r="D215" s="66" t="n">
        <v>1073</v>
      </c>
      <c r="E215" s="66" t="n">
        <v>1021</v>
      </c>
      <c r="F215" s="75" t="n">
        <f aca="false">IF(E215="","",D215-E215)</f>
        <v>52</v>
      </c>
      <c r="G215" s="66" t="n">
        <v>1715</v>
      </c>
      <c r="H215" s="66" t="n">
        <v>1984</v>
      </c>
      <c r="I215" s="75" t="n">
        <f aca="false">IF(H215="","",G215-H215)</f>
        <v>-269</v>
      </c>
      <c r="J215" s="47" t="n">
        <f aca="false">IF(OR(D215="",D215+G215=0),"",D215/(D215+G215))</f>
        <v>0.384863701578192</v>
      </c>
      <c r="K215" s="47" t="n">
        <f aca="false">IF(E215="","",E215/(E215+H215))</f>
        <v>0.339767054908486</v>
      </c>
      <c r="L215" s="76" t="n">
        <f aca="false">IF(OR(K215="",J215=""),"",(J215-K215)*100)</f>
        <v>4.50966466697064</v>
      </c>
      <c r="M215" s="36" t="n">
        <v>1.70415253457858</v>
      </c>
      <c r="N215" s="36" t="n">
        <v>1.32440371623047</v>
      </c>
      <c r="O215" s="36" t="n">
        <f aca="false">SQRT(M215^2+N215^2)</f>
        <v>2.15828197061359</v>
      </c>
      <c r="P215" s="47" t="n">
        <f aca="false">IF(J215="","",MAX(0,J215-1.96*O215/100))</f>
        <v>0.342561374954166</v>
      </c>
      <c r="Q215" s="47" t="n">
        <f aca="false">IF(J215="","",MIN(1,J215+1.96*O215/100))</f>
        <v>0.427166028202219</v>
      </c>
      <c r="R215" s="32" t="str">
        <f aca="false">IF(L215="","",IF(ABS(L215)&lt;=O215,"Yes","No"))</f>
        <v>No</v>
      </c>
      <c r="S215" s="32" t="str">
        <f aca="false">IF(L215="","",IF(ABS(L215)&lt;=1.96*O215,"Yes","No"))</f>
        <v>No</v>
      </c>
      <c r="T215" s="66" t="n">
        <f aca="false">IF(D215="","",ROUND(SQRT(((D215+G215)*O215/100)^2+(J215*(D215+G215)*0.05273)^2),0))</f>
        <v>83</v>
      </c>
      <c r="U215" s="32"/>
    </row>
    <row r="216" customFormat="false" ht="15" hidden="false" customHeight="false" outlineLevel="0" collapsed="false">
      <c r="A216" s="32" t="s">
        <v>437</v>
      </c>
      <c r="B216" s="32" t="s">
        <v>442</v>
      </c>
      <c r="C216" s="32" t="s">
        <v>443</v>
      </c>
      <c r="D216" s="66" t="n">
        <v>353</v>
      </c>
      <c r="E216" s="66" t="n">
        <v>380</v>
      </c>
      <c r="F216" s="75" t="n">
        <f aca="false">IF(E216="","",D216-E216)</f>
        <v>-27</v>
      </c>
      <c r="G216" s="66" t="n">
        <v>537</v>
      </c>
      <c r="H216" s="66" t="n">
        <v>732</v>
      </c>
      <c r="I216" s="75" t="n">
        <f aca="false">IF(H216="","",G216-H216)</f>
        <v>-195</v>
      </c>
      <c r="J216" s="47" t="n">
        <f aca="false">IF(OR(D216="",D216+G216=0),"",D216/(D216+G216))</f>
        <v>0.396629213483146</v>
      </c>
      <c r="K216" s="47" t="n">
        <f aca="false">IF(E216="","",E216/(E216+H216))</f>
        <v>0.341726618705036</v>
      </c>
      <c r="L216" s="76" t="n">
        <f aca="false">IF(OR(K216="",J216=""),"",(J216-K216)*100)</f>
        <v>5.49025947781101</v>
      </c>
      <c r="M216" s="36" t="n">
        <v>1.70415253457858</v>
      </c>
      <c r="N216" s="36" t="n">
        <v>1.32440371623047</v>
      </c>
      <c r="O216" s="36" t="n">
        <f aca="false">SQRT(M216^2+N216^2)</f>
        <v>2.15828197061359</v>
      </c>
      <c r="P216" s="47" t="n">
        <f aca="false">IF(J216="","",MAX(0,J216-1.96*O216/100))</f>
        <v>0.35432688685912</v>
      </c>
      <c r="Q216" s="47" t="n">
        <f aca="false">IF(J216="","",MIN(1,J216+1.96*O216/100))</f>
        <v>0.438931540107172</v>
      </c>
      <c r="R216" s="32" t="str">
        <f aca="false">IF(L216="","",IF(ABS(L216)&lt;=O216,"Yes","No"))</f>
        <v>No</v>
      </c>
      <c r="S216" s="32" t="str">
        <f aca="false">IF(L216="","",IF(ABS(L216)&lt;=1.96*O216,"Yes","No"))</f>
        <v>No</v>
      </c>
      <c r="T216" s="66" t="n">
        <f aca="false">IF(D216="","",ROUND(SQRT(((D216+G216)*O216/100)^2+(J216*(D216+G216)*0.05273)^2),0))</f>
        <v>27</v>
      </c>
      <c r="U216" s="32"/>
    </row>
    <row r="217" customFormat="false" ht="15" hidden="false" customHeight="false" outlineLevel="0" collapsed="false">
      <c r="A217" s="32" t="s">
        <v>444</v>
      </c>
      <c r="B217" s="32" t="s">
        <v>445</v>
      </c>
      <c r="C217" s="32" t="s">
        <v>446</v>
      </c>
      <c r="D217" s="66" t="n">
        <v>224</v>
      </c>
      <c r="E217" s="66" t="n">
        <v>526</v>
      </c>
      <c r="F217" s="75" t="n">
        <f aca="false">IF(E217="","",D217-E217)</f>
        <v>-302</v>
      </c>
      <c r="G217" s="66" t="n">
        <v>323</v>
      </c>
      <c r="H217" s="66" t="n">
        <v>747</v>
      </c>
      <c r="I217" s="75" t="n">
        <f aca="false">IF(H217="","",G217-H217)</f>
        <v>-424</v>
      </c>
      <c r="J217" s="47" t="n">
        <f aca="false">IF(OR(D217="",D217+G217=0),"",D217/(D217+G217))</f>
        <v>0.409506398537477</v>
      </c>
      <c r="K217" s="47" t="n">
        <f aca="false">IF(E217="","",E217/(E217+H217))</f>
        <v>0.413197172034564</v>
      </c>
      <c r="L217" s="76" t="n">
        <f aca="false">IF(OR(K217="",J217=""),"",(J217-K217)*100)</f>
        <v>-0.369077349708685</v>
      </c>
      <c r="M217" s="36" t="n">
        <v>1.93551644330213</v>
      </c>
      <c r="N217" s="36" t="n">
        <v>1.32440371623047</v>
      </c>
      <c r="O217" s="36" t="n">
        <f aca="false">SQRT(M217^2+N217^2)</f>
        <v>2.34526525277164</v>
      </c>
      <c r="P217" s="47" t="n">
        <f aca="false">IF(J217="","",MAX(0,J217-1.96*O217/100))</f>
        <v>0.363539199583153</v>
      </c>
      <c r="Q217" s="47" t="n">
        <f aca="false">IF(J217="","",MIN(1,J217+1.96*O217/100))</f>
        <v>0.455473597491801</v>
      </c>
      <c r="R217" s="32" t="str">
        <f aca="false">IF(L217="","",IF(ABS(L217)&lt;=O217,"Yes","No"))</f>
        <v>Yes</v>
      </c>
      <c r="S217" s="32" t="str">
        <f aca="false">IF(L217="","",IF(ABS(L217)&lt;=1.96*O217,"Yes","No"))</f>
        <v>Yes</v>
      </c>
      <c r="T217" s="66" t="n">
        <f aca="false">IF(D217="","",ROUND(SQRT(((D217+G217)*O217/100)^2+(J217*(D217+G217)*0.06778)^2),0))</f>
        <v>20</v>
      </c>
      <c r="U217" s="32"/>
    </row>
    <row r="218" customFormat="false" ht="15" hidden="false" customHeight="false" outlineLevel="0" collapsed="false">
      <c r="A218" s="32" t="s">
        <v>444</v>
      </c>
      <c r="B218" s="32" t="s">
        <v>445</v>
      </c>
      <c r="C218" s="32" t="s">
        <v>447</v>
      </c>
      <c r="D218" s="66" t="n">
        <v>564</v>
      </c>
      <c r="E218" s="66" t="n">
        <v>648</v>
      </c>
      <c r="F218" s="75" t="n">
        <f aca="false">IF(E218="","",D218-E218)</f>
        <v>-84</v>
      </c>
      <c r="G218" s="66" t="n">
        <v>671</v>
      </c>
      <c r="H218" s="66" t="n">
        <v>679</v>
      </c>
      <c r="I218" s="75" t="n">
        <f aca="false">IF(H218="","",G218-H218)</f>
        <v>-8</v>
      </c>
      <c r="J218" s="47" t="n">
        <f aca="false">IF(OR(D218="",D218+G218=0),"",D218/(D218+G218))</f>
        <v>0.45668016194332</v>
      </c>
      <c r="K218" s="47" t="n">
        <f aca="false">IF(E218="","",E218/(E218+H218))</f>
        <v>0.488319517709118</v>
      </c>
      <c r="L218" s="76" t="n">
        <f aca="false">IF(OR(K218="",J218=""),"",(J218-K218)*100)</f>
        <v>-3.16393557657985</v>
      </c>
      <c r="M218" s="36" t="n">
        <v>1.70415253457858</v>
      </c>
      <c r="N218" s="36" t="n">
        <v>1.32440371623047</v>
      </c>
      <c r="O218" s="36" t="n">
        <f aca="false">SQRT(M218^2+N218^2)</f>
        <v>2.15828197061359</v>
      </c>
      <c r="P218" s="47" t="n">
        <f aca="false">IF(J218="","",MAX(0,J218-1.96*O218/100))</f>
        <v>0.414377835319294</v>
      </c>
      <c r="Q218" s="47" t="n">
        <f aca="false">IF(J218="","",MIN(1,J218+1.96*O218/100))</f>
        <v>0.498982488567346</v>
      </c>
      <c r="R218" s="32" t="str">
        <f aca="false">IF(L218="","",IF(ABS(L218)&lt;=O218,"Yes","No"))</f>
        <v>No</v>
      </c>
      <c r="S218" s="32" t="str">
        <f aca="false">IF(L218="","",IF(ABS(L218)&lt;=1.96*O218,"Yes","No"))</f>
        <v>Yes</v>
      </c>
      <c r="T218" s="66" t="n">
        <f aca="false">IF(D218="","",ROUND(SQRT(((D218+G218)*O218/100)^2+(J218*(D218+G218)*0.05273)^2),0))</f>
        <v>40</v>
      </c>
      <c r="U218" s="32"/>
    </row>
    <row r="219" customFormat="false" ht="15" hidden="false" customHeight="false" outlineLevel="0" collapsed="false">
      <c r="A219" s="32" t="s">
        <v>444</v>
      </c>
      <c r="B219" s="32" t="s">
        <v>448</v>
      </c>
      <c r="C219" s="32" t="s">
        <v>449</v>
      </c>
      <c r="D219" s="66" t="n">
        <v>172</v>
      </c>
      <c r="E219" s="66" t="n">
        <v>182</v>
      </c>
      <c r="F219" s="75" t="n">
        <f aca="false">IF(E219="","",D219-E219)</f>
        <v>-10</v>
      </c>
      <c r="G219" s="66" t="n">
        <v>220</v>
      </c>
      <c r="H219" s="66" t="n">
        <v>220</v>
      </c>
      <c r="I219" s="75" t="n">
        <f aca="false">IF(H219="","",G219-H219)</f>
        <v>0</v>
      </c>
      <c r="J219" s="47" t="n">
        <f aca="false">IF(OR(D219="",D219+G219=0),"",D219/(D219+G219))</f>
        <v>0.438775510204082</v>
      </c>
      <c r="K219" s="47" t="n">
        <f aca="false">IF(E219="","",E219/(E219+H219))</f>
        <v>0.45273631840796</v>
      </c>
      <c r="L219" s="76" t="n">
        <f aca="false">IF(OR(K219="",J219=""),"",(J219-K219)*100)</f>
        <v>-1.39608082038786</v>
      </c>
      <c r="M219" s="36" t="n">
        <v>3.02529396852735</v>
      </c>
      <c r="N219" s="36" t="n">
        <v>1.32440371623047</v>
      </c>
      <c r="O219" s="36" t="n">
        <f aca="false">SQRT(M219^2+N219^2)</f>
        <v>3.30249130196782</v>
      </c>
      <c r="P219" s="47" t="n">
        <f aca="false">IF(J219="","",MAX(0,J219-1.96*O219/100))</f>
        <v>0.374046680685512</v>
      </c>
      <c r="Q219" s="47" t="n">
        <f aca="false">IF(J219="","",MIN(1,J219+1.96*O219/100))</f>
        <v>0.503504339722651</v>
      </c>
      <c r="R219" s="32" t="str">
        <f aca="false">IF(L219="","",IF(ABS(L219)&lt;=O219,"Yes","No"))</f>
        <v>Yes</v>
      </c>
      <c r="S219" s="32" t="str">
        <f aca="false">IF(L219="","",IF(ABS(L219)&lt;=1.96*O219,"Yes","No"))</f>
        <v>Yes</v>
      </c>
      <c r="T219" s="66" t="n">
        <f aca="false">IF(D219="","",ROUND(SQRT(((D219+G219)*O219/100)^2+(J219*(D219+G219)*0.08223)^2),0))</f>
        <v>19</v>
      </c>
      <c r="U219" s="32"/>
    </row>
    <row r="220" customFormat="false" ht="15" hidden="false" customHeight="false" outlineLevel="0" collapsed="false">
      <c r="A220" s="32" t="s">
        <v>444</v>
      </c>
      <c r="B220" s="32" t="s">
        <v>448</v>
      </c>
      <c r="C220" s="32" t="s">
        <v>452</v>
      </c>
      <c r="D220" s="66" t="n">
        <v>159</v>
      </c>
      <c r="E220" s="66" t="n">
        <v>181</v>
      </c>
      <c r="F220" s="75" t="n">
        <f aca="false">IF(E220="","",D220-E220)</f>
        <v>-22</v>
      </c>
      <c r="G220" s="66" t="n">
        <v>201</v>
      </c>
      <c r="H220" s="66" t="n">
        <v>208</v>
      </c>
      <c r="I220" s="75" t="n">
        <f aca="false">IF(H220="","",G220-H220)</f>
        <v>-7</v>
      </c>
      <c r="J220" s="47" t="n">
        <f aca="false">IF(OR(D220="",D220+G220=0),"",D220/(D220+G220))</f>
        <v>0.441666666666667</v>
      </c>
      <c r="K220" s="47" t="n">
        <f aca="false">IF(E220="","",E220/(E220+H220))</f>
        <v>0.465295629820051</v>
      </c>
      <c r="L220" s="76" t="n">
        <f aca="false">IF(OR(K220="",J220=""),"",(J220-K220)*100)</f>
        <v>-2.36289631533848</v>
      </c>
      <c r="M220" s="36" t="n">
        <v>3.02529396852735</v>
      </c>
      <c r="N220" s="36" t="n">
        <v>1.32440371623047</v>
      </c>
      <c r="O220" s="36" t="n">
        <f aca="false">SQRT(M220^2+N220^2)</f>
        <v>3.30249130196782</v>
      </c>
      <c r="P220" s="47" t="n">
        <f aca="false">IF(J220="","",MAX(0,J220-1.96*O220/100))</f>
        <v>0.376937837148098</v>
      </c>
      <c r="Q220" s="47" t="n">
        <f aca="false">IF(J220="","",MIN(1,J220+1.96*O220/100))</f>
        <v>0.506395496185236</v>
      </c>
      <c r="R220" s="32" t="str">
        <f aca="false">IF(L220="","",IF(ABS(L220)&lt;=O220,"Yes","No"))</f>
        <v>Yes</v>
      </c>
      <c r="S220" s="32" t="str">
        <f aca="false">IF(L220="","",IF(ABS(L220)&lt;=1.96*O220,"Yes","No"))</f>
        <v>Yes</v>
      </c>
      <c r="T220" s="66" t="n">
        <f aca="false">IF(D220="","",ROUND(SQRT(((D220+G220)*O220/100)^2+(J220*(D220+G220)*0.08223)^2),0))</f>
        <v>18</v>
      </c>
      <c r="U220" s="32"/>
    </row>
    <row r="221" customFormat="false" ht="15" hidden="false" customHeight="false" outlineLevel="0" collapsed="false">
      <c r="A221" s="32" t="s">
        <v>444</v>
      </c>
      <c r="B221" s="32" t="s">
        <v>448</v>
      </c>
      <c r="C221" s="32" t="s">
        <v>453</v>
      </c>
      <c r="D221" s="66" t="n">
        <v>179</v>
      </c>
      <c r="E221" s="66" t="n">
        <v>208</v>
      </c>
      <c r="F221" s="75" t="n">
        <f aca="false">IF(E221="","",D221-E221)</f>
        <v>-29</v>
      </c>
      <c r="G221" s="66" t="n">
        <v>238</v>
      </c>
      <c r="H221" s="66" t="n">
        <v>253</v>
      </c>
      <c r="I221" s="75" t="n">
        <f aca="false">IF(H221="","",G221-H221)</f>
        <v>-15</v>
      </c>
      <c r="J221" s="47" t="n">
        <f aca="false">IF(OR(D221="",D221+G221=0),"",D221/(D221+G221))</f>
        <v>0.429256594724221</v>
      </c>
      <c r="K221" s="47" t="n">
        <f aca="false">IF(E221="","",E221/(E221+H221))</f>
        <v>0.45119305856833</v>
      </c>
      <c r="L221" s="76" t="n">
        <f aca="false">IF(OR(K221="",J221=""),"",(J221-K221)*100)</f>
        <v>-2.19364638441091</v>
      </c>
      <c r="M221" s="36" t="n">
        <v>3.02529396852735</v>
      </c>
      <c r="N221" s="36" t="n">
        <v>1.32440371623047</v>
      </c>
      <c r="O221" s="36" t="n">
        <f aca="false">SQRT(M221^2+N221^2)</f>
        <v>3.30249130196782</v>
      </c>
      <c r="P221" s="47" t="n">
        <f aca="false">IF(J221="","",MAX(0,J221-1.96*O221/100))</f>
        <v>0.364527765205651</v>
      </c>
      <c r="Q221" s="47" t="n">
        <f aca="false">IF(J221="","",MIN(1,J221+1.96*O221/100))</f>
        <v>0.49398542424279</v>
      </c>
      <c r="R221" s="32" t="str">
        <f aca="false">IF(L221="","",IF(ABS(L221)&lt;=O221,"Yes","No"))</f>
        <v>Yes</v>
      </c>
      <c r="S221" s="32" t="str">
        <f aca="false">IF(L221="","",IF(ABS(L221)&lt;=1.96*O221,"Yes","No"))</f>
        <v>Yes</v>
      </c>
      <c r="T221" s="66" t="n">
        <f aca="false">IF(D221="","",ROUND(SQRT(((D221+G221)*O221/100)^2+(J221*(D221+G221)*0.08223)^2),0))</f>
        <v>20</v>
      </c>
      <c r="U221" s="32"/>
    </row>
    <row r="222" customFormat="false" ht="15" hidden="false" customHeight="false" outlineLevel="0" collapsed="false">
      <c r="A222" s="32" t="s">
        <v>444</v>
      </c>
      <c r="B222" s="32" t="s">
        <v>448</v>
      </c>
      <c r="C222" s="32" t="s">
        <v>454</v>
      </c>
      <c r="D222" s="66" t="n">
        <v>168</v>
      </c>
      <c r="E222" s="66" t="n">
        <v>158</v>
      </c>
      <c r="F222" s="75" t="n">
        <f aca="false">IF(E222="","",D222-E222)</f>
        <v>10</v>
      </c>
      <c r="G222" s="66" t="n">
        <v>236</v>
      </c>
      <c r="H222" s="66" t="n">
        <v>247</v>
      </c>
      <c r="I222" s="75" t="n">
        <f aca="false">IF(H222="","",G222-H222)</f>
        <v>-11</v>
      </c>
      <c r="J222" s="47" t="n">
        <f aca="false">IF(OR(D222="",D222+G222=0),"",D222/(D222+G222))</f>
        <v>0.415841584158416</v>
      </c>
      <c r="K222" s="47" t="n">
        <f aca="false">IF(E222="","",E222/(E222+H222))</f>
        <v>0.390123456790123</v>
      </c>
      <c r="L222" s="76" t="n">
        <f aca="false">IF(OR(K222="",J222=""),"",(J222-K222)*100)</f>
        <v>2.57181273682924</v>
      </c>
      <c r="M222" s="36" t="n">
        <v>3.02529396852735</v>
      </c>
      <c r="N222" s="36" t="n">
        <v>1.32440371623047</v>
      </c>
      <c r="O222" s="36" t="n">
        <f aca="false">SQRT(M222^2+N222^2)</f>
        <v>3.30249130196782</v>
      </c>
      <c r="P222" s="47" t="n">
        <f aca="false">IF(J222="","",MAX(0,J222-1.96*O222/100))</f>
        <v>0.351112754639847</v>
      </c>
      <c r="Q222" s="47" t="n">
        <f aca="false">IF(J222="","",MIN(1,J222+1.96*O222/100))</f>
        <v>0.480570413676985</v>
      </c>
      <c r="R222" s="32" t="str">
        <f aca="false">IF(L222="","",IF(ABS(L222)&lt;=O222,"Yes","No"))</f>
        <v>Yes</v>
      </c>
      <c r="S222" s="32" t="str">
        <f aca="false">IF(L222="","",IF(ABS(L222)&lt;=1.96*O222,"Yes","No"))</f>
        <v>Yes</v>
      </c>
      <c r="T222" s="66" t="n">
        <f aca="false">IF(D222="","",ROUND(SQRT(((D222+G222)*O222/100)^2+(J222*(D222+G222)*0.08223)^2),0))</f>
        <v>19</v>
      </c>
      <c r="U222" s="32"/>
    </row>
    <row r="223" customFormat="false" ht="15" hidden="false" customHeight="false" outlineLevel="0" collapsed="false">
      <c r="A223" s="32" t="s">
        <v>444</v>
      </c>
      <c r="B223" s="32" t="s">
        <v>455</v>
      </c>
      <c r="C223" s="32" t="s">
        <v>456</v>
      </c>
      <c r="D223" s="66" t="n">
        <v>397</v>
      </c>
      <c r="E223" s="66" t="n">
        <v>441</v>
      </c>
      <c r="F223" s="75" t="n">
        <f aca="false">IF(E223="","",D223-E223)</f>
        <v>-44</v>
      </c>
      <c r="G223" s="66" t="n">
        <v>477</v>
      </c>
      <c r="H223" s="66" t="n">
        <v>513</v>
      </c>
      <c r="I223" s="75" t="n">
        <f aca="false">IF(H223="","",G223-H223)</f>
        <v>-36</v>
      </c>
      <c r="J223" s="47" t="n">
        <f aca="false">IF(OR(D223="",D223+G223=0),"",D223/(D223+G223))</f>
        <v>0.454233409610984</v>
      </c>
      <c r="K223" s="47" t="n">
        <f aca="false">IF(E223="","",E223/(E223+H223))</f>
        <v>0.462264150943396</v>
      </c>
      <c r="L223" s="76" t="n">
        <f aca="false">IF(OR(K223="",J223=""),"",(J223-K223)*100)</f>
        <v>-0.803074133241227</v>
      </c>
      <c r="M223" s="36" t="n">
        <v>1.70415253457858</v>
      </c>
      <c r="N223" s="36" t="n">
        <v>1.32440371623047</v>
      </c>
      <c r="O223" s="36" t="n">
        <f aca="false">SQRT(M223^2+N223^2)</f>
        <v>2.15828197061359</v>
      </c>
      <c r="P223" s="47" t="n">
        <f aca="false">IF(J223="","",MAX(0,J223-1.96*O223/100))</f>
        <v>0.411931082986958</v>
      </c>
      <c r="Q223" s="47" t="n">
        <f aca="false">IF(J223="","",MIN(1,J223+1.96*O223/100))</f>
        <v>0.49653573623501</v>
      </c>
      <c r="R223" s="32" t="str">
        <f aca="false">IF(L223="","",IF(ABS(L223)&lt;=O223,"Yes","No"))</f>
        <v>Yes</v>
      </c>
      <c r="S223" s="32" t="str">
        <f aca="false">IF(L223="","",IF(ABS(L223)&lt;=1.96*O223,"Yes","No"))</f>
        <v>Yes</v>
      </c>
      <c r="T223" s="66" t="n">
        <f aca="false">IF(D223="","",ROUND(SQRT(((D223+G223)*O223/100)^2+(J223*(D223+G223)*0.05273)^2),0))</f>
        <v>28</v>
      </c>
      <c r="U223" s="32"/>
    </row>
    <row r="224" customFormat="false" ht="15" hidden="false" customHeight="false" outlineLevel="0" collapsed="false">
      <c r="A224" s="32" t="s">
        <v>444</v>
      </c>
      <c r="B224" s="32" t="s">
        <v>319</v>
      </c>
      <c r="C224" s="32" t="s">
        <v>457</v>
      </c>
      <c r="D224" s="66" t="n">
        <v>543</v>
      </c>
      <c r="E224" s="66" t="n">
        <v>605</v>
      </c>
      <c r="F224" s="75" t="n">
        <f aca="false">IF(E224="","",D224-E224)</f>
        <v>-62</v>
      </c>
      <c r="G224" s="66" t="n">
        <v>365</v>
      </c>
      <c r="H224" s="66" t="n">
        <v>353</v>
      </c>
      <c r="I224" s="75" t="n">
        <f aca="false">IF(H224="","",G224-H224)</f>
        <v>12</v>
      </c>
      <c r="J224" s="47" t="n">
        <f aca="false">IF(OR(D224="",D224+G224=0),"",D224/(D224+G224))</f>
        <v>0.598017621145375</v>
      </c>
      <c r="K224" s="47" t="n">
        <f aca="false">IF(E224="","",E224/(E224+H224))</f>
        <v>0.631524008350731</v>
      </c>
      <c r="L224" s="76" t="n">
        <f aca="false">IF(OR(K224="",J224=""),"",(J224-K224)*100)</f>
        <v>-3.35063872053561</v>
      </c>
      <c r="M224" s="36" t="n">
        <v>1.70415253457858</v>
      </c>
      <c r="N224" s="36" t="n">
        <v>1.32440371623047</v>
      </c>
      <c r="O224" s="36" t="n">
        <f aca="false">SQRT(M224^2+N224^2)</f>
        <v>2.15828197061359</v>
      </c>
      <c r="P224" s="47" t="n">
        <f aca="false">IF(J224="","",MAX(0,J224-1.96*O224/100))</f>
        <v>0.555715294521348</v>
      </c>
      <c r="Q224" s="47" t="n">
        <f aca="false">IF(J224="","",MIN(1,J224+1.96*O224/100))</f>
        <v>0.640319947769401</v>
      </c>
      <c r="R224" s="32" t="str">
        <f aca="false">IF(L224="","",IF(ABS(L224)&lt;=O224,"Yes","No"))</f>
        <v>No</v>
      </c>
      <c r="S224" s="32" t="str">
        <f aca="false">IF(L224="","",IF(ABS(L224)&lt;=1.96*O224,"Yes","No"))</f>
        <v>Yes</v>
      </c>
      <c r="T224" s="66" t="n">
        <f aca="false">IF(D224="","",ROUND(SQRT(((D224+G224)*O224/100)^2+(J224*(D224+G224)*0.05273)^2),0))</f>
        <v>35</v>
      </c>
      <c r="U224" s="32"/>
    </row>
    <row r="225" customFormat="false" ht="15" hidden="false" customHeight="false" outlineLevel="0" collapsed="false">
      <c r="A225" s="32" t="s">
        <v>444</v>
      </c>
      <c r="B225" s="32" t="s">
        <v>319</v>
      </c>
      <c r="C225" s="32" t="s">
        <v>458</v>
      </c>
      <c r="D225" s="66" t="n">
        <v>727</v>
      </c>
      <c r="E225" s="66" t="n">
        <v>841</v>
      </c>
      <c r="F225" s="75" t="n">
        <f aca="false">IF(E225="","",D225-E225)</f>
        <v>-114</v>
      </c>
      <c r="G225" s="66" t="n">
        <v>534</v>
      </c>
      <c r="H225" s="66" t="n">
        <v>547</v>
      </c>
      <c r="I225" s="75" t="n">
        <f aca="false">IF(H225="","",G225-H225)</f>
        <v>-13</v>
      </c>
      <c r="J225" s="47" t="n">
        <f aca="false">IF(OR(D225="",D225+G225=0),"",D225/(D225+G225))</f>
        <v>0.576526566217288</v>
      </c>
      <c r="K225" s="47" t="n">
        <f aca="false">IF(E225="","",E225/(E225+H225))</f>
        <v>0.605907780979827</v>
      </c>
      <c r="L225" s="76" t="n">
        <f aca="false">IF(OR(K225="",J225=""),"",(J225-K225)*100)</f>
        <v>-2.93812147625393</v>
      </c>
      <c r="M225" s="36" t="n">
        <v>1.70415253457858</v>
      </c>
      <c r="N225" s="36" t="n">
        <v>1.32440371623047</v>
      </c>
      <c r="O225" s="36" t="n">
        <f aca="false">SQRT(M225^2+N225^2)</f>
        <v>2.15828197061359</v>
      </c>
      <c r="P225" s="47" t="n">
        <f aca="false">IF(J225="","",MAX(0,J225-1.96*O225/100))</f>
        <v>0.534224239593262</v>
      </c>
      <c r="Q225" s="47" t="n">
        <f aca="false">IF(J225="","",MIN(1,J225+1.96*O225/100))</f>
        <v>0.618828892841314</v>
      </c>
      <c r="R225" s="32" t="str">
        <f aca="false">IF(L225="","",IF(ABS(L225)&lt;=O225,"Yes","No"))</f>
        <v>No</v>
      </c>
      <c r="S225" s="32" t="str">
        <f aca="false">IF(L225="","",IF(ABS(L225)&lt;=1.96*O225,"Yes","No"))</f>
        <v>Yes</v>
      </c>
      <c r="T225" s="66" t="n">
        <f aca="false">IF(D225="","",ROUND(SQRT(((D225+G225)*O225/100)^2+(J225*(D225+G225)*0.05273)^2),0))</f>
        <v>47</v>
      </c>
      <c r="U225" s="32"/>
    </row>
    <row r="226" customFormat="false" ht="15" hidden="false" customHeight="false" outlineLevel="0" collapsed="false">
      <c r="A226" s="32" t="s">
        <v>444</v>
      </c>
      <c r="B226" s="32" t="s">
        <v>319</v>
      </c>
      <c r="C226" s="32" t="s">
        <v>459</v>
      </c>
      <c r="D226" s="66" t="n">
        <v>574</v>
      </c>
      <c r="E226" s="66" t="n">
        <v>630</v>
      </c>
      <c r="F226" s="75" t="n">
        <f aca="false">IF(E226="","",D226-E226)</f>
        <v>-56</v>
      </c>
      <c r="G226" s="66" t="n">
        <v>321</v>
      </c>
      <c r="H226" s="66" t="n">
        <v>301</v>
      </c>
      <c r="I226" s="75" t="n">
        <f aca="false">IF(H226="","",G226-H226)</f>
        <v>20</v>
      </c>
      <c r="J226" s="47" t="n">
        <f aca="false">IF(OR(D226="",D226+G226=0),"",D226/(D226+G226))</f>
        <v>0.641340782122905</v>
      </c>
      <c r="K226" s="47" t="n">
        <f aca="false">IF(E226="","",E226/(E226+H226))</f>
        <v>0.676691729323308</v>
      </c>
      <c r="L226" s="76" t="n">
        <f aca="false">IF(OR(K226="",J226=""),"",(J226-K226)*100)</f>
        <v>-3.53509472004032</v>
      </c>
      <c r="M226" s="36" t="n">
        <v>1.70415253457858</v>
      </c>
      <c r="N226" s="36" t="n">
        <v>1.32440371623047</v>
      </c>
      <c r="O226" s="36" t="n">
        <f aca="false">SQRT(M226^2+N226^2)</f>
        <v>2.15828197061359</v>
      </c>
      <c r="P226" s="47" t="n">
        <f aca="false">IF(J226="","",MAX(0,J226-1.96*O226/100))</f>
        <v>0.599038455498879</v>
      </c>
      <c r="Q226" s="47" t="n">
        <f aca="false">IF(J226="","",MIN(1,J226+1.96*O226/100))</f>
        <v>0.683643108746931</v>
      </c>
      <c r="R226" s="32" t="str">
        <f aca="false">IF(L226="","",IF(ABS(L226)&lt;=O226,"Yes","No"))</f>
        <v>No</v>
      </c>
      <c r="S226" s="32" t="str">
        <f aca="false">IF(L226="","",IF(ABS(L226)&lt;=1.96*O226,"Yes","No"))</f>
        <v>Yes</v>
      </c>
      <c r="T226" s="66" t="n">
        <f aca="false">IF(D226="","",ROUND(SQRT(((D226+G226)*O226/100)^2+(J226*(D226+G226)*0.05273)^2),0))</f>
        <v>36</v>
      </c>
      <c r="U226" s="32"/>
    </row>
    <row r="227" customFormat="false" ht="15" hidden="false" customHeight="false" outlineLevel="0" collapsed="false">
      <c r="A227" s="32" t="s">
        <v>444</v>
      </c>
      <c r="B227" s="32" t="s">
        <v>319</v>
      </c>
      <c r="C227" s="32" t="s">
        <v>460</v>
      </c>
      <c r="D227" s="66" t="n">
        <v>427</v>
      </c>
      <c r="E227" s="66" t="n">
        <v>463</v>
      </c>
      <c r="F227" s="75" t="n">
        <f aca="false">IF(E227="","",D227-E227)</f>
        <v>-36</v>
      </c>
      <c r="G227" s="66" t="n">
        <v>226</v>
      </c>
      <c r="H227" s="66" t="n">
        <v>238</v>
      </c>
      <c r="I227" s="75" t="n">
        <f aca="false">IF(H227="","",G227-H227)</f>
        <v>-12</v>
      </c>
      <c r="J227" s="47" t="n">
        <f aca="false">IF(OR(D227="",D227+G227=0),"",D227/(D227+G227))</f>
        <v>0.653905053598775</v>
      </c>
      <c r="K227" s="47" t="n">
        <f aca="false">IF(E227="","",E227/(E227+H227))</f>
        <v>0.660485021398003</v>
      </c>
      <c r="L227" s="76" t="n">
        <f aca="false">IF(OR(K227="",J227=""),"",(J227-K227)*100)</f>
        <v>-0.657996779922787</v>
      </c>
      <c r="M227" s="36" t="n">
        <v>1.93551644330213</v>
      </c>
      <c r="N227" s="36" t="n">
        <v>1.32440371623047</v>
      </c>
      <c r="O227" s="36" t="n">
        <f aca="false">SQRT(M227^2+N227^2)</f>
        <v>2.34526525277164</v>
      </c>
      <c r="P227" s="47" t="n">
        <f aca="false">IF(J227="","",MAX(0,J227-1.96*O227/100))</f>
        <v>0.607937854644451</v>
      </c>
      <c r="Q227" s="47" t="n">
        <f aca="false">IF(J227="","",MIN(1,J227+1.96*O227/100))</f>
        <v>0.699872252553099</v>
      </c>
      <c r="R227" s="32" t="str">
        <f aca="false">IF(L227="","",IF(ABS(L227)&lt;=O227,"Yes","No"))</f>
        <v>Yes</v>
      </c>
      <c r="S227" s="32" t="str">
        <f aca="false">IF(L227="","",IF(ABS(L227)&lt;=1.96*O227,"Yes","No"))</f>
        <v>Yes</v>
      </c>
      <c r="T227" s="66" t="n">
        <f aca="false">IF(D227="","",ROUND(SQRT(((D227+G227)*O227/100)^2+(J227*(D227+G227)*0.06778)^2),0))</f>
        <v>33</v>
      </c>
      <c r="U227" s="32"/>
    </row>
    <row r="228" customFormat="false" ht="15" hidden="false" customHeight="false" outlineLevel="0" collapsed="false">
      <c r="A228" s="32" t="s">
        <v>444</v>
      </c>
      <c r="B228" s="32" t="s">
        <v>319</v>
      </c>
      <c r="C228" s="32" t="s">
        <v>461</v>
      </c>
      <c r="D228" s="66" t="n">
        <v>554</v>
      </c>
      <c r="E228" s="66" t="n">
        <v>594</v>
      </c>
      <c r="F228" s="75" t="n">
        <f aca="false">IF(E228="","",D228-E228)</f>
        <v>-40</v>
      </c>
      <c r="G228" s="66" t="n">
        <v>369</v>
      </c>
      <c r="H228" s="66" t="n">
        <v>383</v>
      </c>
      <c r="I228" s="75" t="n">
        <f aca="false">IF(H228="","",G228-H228)</f>
        <v>-14</v>
      </c>
      <c r="J228" s="47" t="n">
        <f aca="false">IF(OR(D228="",D228+G228=0),"",D228/(D228+G228))</f>
        <v>0.600216684723727</v>
      </c>
      <c r="K228" s="47" t="n">
        <f aca="false">IF(E228="","",E228/(E228+H228))</f>
        <v>0.607983623336745</v>
      </c>
      <c r="L228" s="76" t="n">
        <f aca="false">IF(OR(K228="",J228=""),"",(J228-K228)*100)</f>
        <v>-0.776693861301814</v>
      </c>
      <c r="M228" s="36" t="n">
        <v>1.70415253457858</v>
      </c>
      <c r="N228" s="36" t="n">
        <v>1.32440371623047</v>
      </c>
      <c r="O228" s="36" t="n">
        <f aca="false">SQRT(M228^2+N228^2)</f>
        <v>2.15828197061359</v>
      </c>
      <c r="P228" s="47" t="n">
        <f aca="false">IF(J228="","",MAX(0,J228-1.96*O228/100))</f>
        <v>0.557914358099701</v>
      </c>
      <c r="Q228" s="47" t="n">
        <f aca="false">IF(J228="","",MIN(1,J228+1.96*O228/100))</f>
        <v>0.642519011347753</v>
      </c>
      <c r="R228" s="32" t="str">
        <f aca="false">IF(L228="","",IF(ABS(L228)&lt;=O228,"Yes","No"))</f>
        <v>Yes</v>
      </c>
      <c r="S228" s="32" t="str">
        <f aca="false">IF(L228="","",IF(ABS(L228)&lt;=1.96*O228,"Yes","No"))</f>
        <v>Yes</v>
      </c>
      <c r="T228" s="66" t="n">
        <f aca="false">IF(D228="","",ROUND(SQRT(((D228+G228)*O228/100)^2+(J228*(D228+G228)*0.05273)^2),0))</f>
        <v>35</v>
      </c>
      <c r="U228" s="32"/>
    </row>
    <row r="229" customFormat="false" ht="15" hidden="false" customHeight="false" outlineLevel="0" collapsed="false">
      <c r="A229" s="32" t="s">
        <v>444</v>
      </c>
      <c r="B229" s="32" t="s">
        <v>319</v>
      </c>
      <c r="C229" s="32" t="s">
        <v>462</v>
      </c>
      <c r="D229" s="66" t="n">
        <v>728</v>
      </c>
      <c r="E229" s="66" t="n">
        <v>777</v>
      </c>
      <c r="F229" s="75" t="n">
        <f aca="false">IF(E229="","",D229-E229)</f>
        <v>-49</v>
      </c>
      <c r="G229" s="66" t="n">
        <v>409</v>
      </c>
      <c r="H229" s="66" t="n">
        <v>422</v>
      </c>
      <c r="I229" s="75" t="n">
        <f aca="false">IF(H229="","",G229-H229)</f>
        <v>-13</v>
      </c>
      <c r="J229" s="47" t="n">
        <f aca="false">IF(OR(D229="",D229+G229=0),"",D229/(D229+G229))</f>
        <v>0.64028144239226</v>
      </c>
      <c r="K229" s="47" t="n">
        <f aca="false">IF(E229="","",E229/(E229+H229))</f>
        <v>0.648040033361134</v>
      </c>
      <c r="L229" s="76" t="n">
        <f aca="false">IF(OR(K229="",J229=""),"",(J229-K229)*100)</f>
        <v>-0.775859096887388</v>
      </c>
      <c r="M229" s="36" t="n">
        <v>1.70415253457858</v>
      </c>
      <c r="N229" s="36" t="n">
        <v>1.32440371623047</v>
      </c>
      <c r="O229" s="36" t="n">
        <f aca="false">SQRT(M229^2+N229^2)</f>
        <v>2.15828197061359</v>
      </c>
      <c r="P229" s="47" t="n">
        <f aca="false">IF(J229="","",MAX(0,J229-1.96*O229/100))</f>
        <v>0.597979115768234</v>
      </c>
      <c r="Q229" s="47" t="n">
        <f aca="false">IF(J229="","",MIN(1,J229+1.96*O229/100))</f>
        <v>0.682583769016287</v>
      </c>
      <c r="R229" s="32" t="str">
        <f aca="false">IF(L229="","",IF(ABS(L229)&lt;=O229,"Yes","No"))</f>
        <v>Yes</v>
      </c>
      <c r="S229" s="32" t="str">
        <f aca="false">IF(L229="","",IF(ABS(L229)&lt;=1.96*O229,"Yes","No"))</f>
        <v>Yes</v>
      </c>
      <c r="T229" s="66" t="n">
        <f aca="false">IF(D229="","",ROUND(SQRT(((D229+G229)*O229/100)^2+(J229*(D229+G229)*0.05273)^2),0))</f>
        <v>46</v>
      </c>
      <c r="U229" s="32"/>
    </row>
    <row r="230" customFormat="false" ht="15" hidden="false" customHeight="false" outlineLevel="0" collapsed="false">
      <c r="A230" s="32" t="s">
        <v>444</v>
      </c>
      <c r="B230" s="32" t="s">
        <v>319</v>
      </c>
      <c r="C230" s="32" t="s">
        <v>463</v>
      </c>
      <c r="D230" s="66" t="n">
        <v>540</v>
      </c>
      <c r="E230" s="66" t="n">
        <v>611</v>
      </c>
      <c r="F230" s="75" t="n">
        <f aca="false">IF(E230="","",D230-E230)</f>
        <v>-71</v>
      </c>
      <c r="G230" s="66" t="n">
        <v>399</v>
      </c>
      <c r="H230" s="66" t="n">
        <v>412</v>
      </c>
      <c r="I230" s="75" t="n">
        <f aca="false">IF(H230="","",G230-H230)</f>
        <v>-13</v>
      </c>
      <c r="J230" s="47" t="n">
        <f aca="false">IF(OR(D230="",D230+G230=0),"",D230/(D230+G230))</f>
        <v>0.575079872204473</v>
      </c>
      <c r="K230" s="47" t="n">
        <f aca="false">IF(E230="","",E230/(E230+H230))</f>
        <v>0.597262952101662</v>
      </c>
      <c r="L230" s="76" t="n">
        <f aca="false">IF(OR(K230="",J230=""),"",(J230-K230)*100)</f>
        <v>-2.21830798971889</v>
      </c>
      <c r="M230" s="36" t="n">
        <v>1.70415253457858</v>
      </c>
      <c r="N230" s="36" t="n">
        <v>1.32440371623047</v>
      </c>
      <c r="O230" s="36" t="n">
        <f aca="false">SQRT(M230^2+N230^2)</f>
        <v>2.15828197061359</v>
      </c>
      <c r="P230" s="47" t="n">
        <f aca="false">IF(J230="","",MAX(0,J230-1.96*O230/100))</f>
        <v>0.532777545580447</v>
      </c>
      <c r="Q230" s="47" t="n">
        <f aca="false">IF(J230="","",MIN(1,J230+1.96*O230/100))</f>
        <v>0.617382198828499</v>
      </c>
      <c r="R230" s="32" t="str">
        <f aca="false">IF(L230="","",IF(ABS(L230)&lt;=O230,"Yes","No"))</f>
        <v>No</v>
      </c>
      <c r="S230" s="32" t="str">
        <f aca="false">IF(L230="","",IF(ABS(L230)&lt;=1.96*O230,"Yes","No"))</f>
        <v>Yes</v>
      </c>
      <c r="T230" s="66" t="n">
        <f aca="false">IF(D230="","",ROUND(SQRT(((D230+G230)*O230/100)^2+(J230*(D230+G230)*0.05273)^2),0))</f>
        <v>35</v>
      </c>
      <c r="U230" s="32"/>
    </row>
    <row r="231" customFormat="false" ht="15" hidden="false" customHeight="false" outlineLevel="0" collapsed="false">
      <c r="A231" s="32" t="s">
        <v>444</v>
      </c>
      <c r="B231" s="32" t="s">
        <v>319</v>
      </c>
      <c r="C231" s="32" t="s">
        <v>464</v>
      </c>
      <c r="D231" s="66" t="n">
        <v>426</v>
      </c>
      <c r="E231" s="66" t="n">
        <v>458</v>
      </c>
      <c r="F231" s="75" t="n">
        <f aca="false">IF(E231="","",D231-E231)</f>
        <v>-32</v>
      </c>
      <c r="G231" s="66" t="n">
        <v>248</v>
      </c>
      <c r="H231" s="66" t="n">
        <v>241</v>
      </c>
      <c r="I231" s="75" t="n">
        <f aca="false">IF(H231="","",G231-H231)</f>
        <v>7</v>
      </c>
      <c r="J231" s="47" t="n">
        <f aca="false">IF(OR(D231="",D231+G231=0),"",D231/(D231+G231))</f>
        <v>0.632047477744807</v>
      </c>
      <c r="K231" s="47" t="n">
        <f aca="false">IF(E231="","",E231/(E231+H231))</f>
        <v>0.655221745350501</v>
      </c>
      <c r="L231" s="76" t="n">
        <f aca="false">IF(OR(K231="",J231=""),"",(J231-K231)*100)</f>
        <v>-2.31742676056936</v>
      </c>
      <c r="M231" s="36" t="n">
        <v>1.93551644330213</v>
      </c>
      <c r="N231" s="36" t="n">
        <v>1.32440371623047</v>
      </c>
      <c r="O231" s="36" t="n">
        <f aca="false">SQRT(M231^2+N231^2)</f>
        <v>2.34526525277164</v>
      </c>
      <c r="P231" s="47" t="n">
        <f aca="false">IF(J231="","",MAX(0,J231-1.96*O231/100))</f>
        <v>0.586080278790483</v>
      </c>
      <c r="Q231" s="47" t="n">
        <f aca="false">IF(J231="","",MIN(1,J231+1.96*O231/100))</f>
        <v>0.678014676699131</v>
      </c>
      <c r="R231" s="32" t="str">
        <f aca="false">IF(L231="","",IF(ABS(L231)&lt;=O231,"Yes","No"))</f>
        <v>Yes</v>
      </c>
      <c r="S231" s="32" t="str">
        <f aca="false">IF(L231="","",IF(ABS(L231)&lt;=1.96*O231,"Yes","No"))</f>
        <v>Yes</v>
      </c>
      <c r="T231" s="66" t="n">
        <f aca="false">IF(D231="","",ROUND(SQRT(((D231+G231)*O231/100)^2+(J231*(D231+G231)*0.06778)^2),0))</f>
        <v>33</v>
      </c>
      <c r="U231" s="32"/>
    </row>
    <row r="232" customFormat="false" ht="15" hidden="false" customHeight="false" outlineLevel="0" collapsed="false">
      <c r="A232" s="32" t="s">
        <v>444</v>
      </c>
      <c r="B232" s="32" t="s">
        <v>319</v>
      </c>
      <c r="C232" s="32" t="s">
        <v>465</v>
      </c>
      <c r="D232" s="66" t="n">
        <v>497</v>
      </c>
      <c r="E232" s="66" t="n">
        <v>545</v>
      </c>
      <c r="F232" s="75" t="n">
        <f aca="false">IF(E232="","",D232-E232)</f>
        <v>-48</v>
      </c>
      <c r="G232" s="66" t="n">
        <v>268</v>
      </c>
      <c r="H232" s="66" t="n">
        <v>242</v>
      </c>
      <c r="I232" s="75" t="n">
        <f aca="false">IF(H232="","",G232-H232)</f>
        <v>26</v>
      </c>
      <c r="J232" s="47" t="n">
        <f aca="false">IF(OR(D232="",D232+G232=0),"",D232/(D232+G232))</f>
        <v>0.649673202614379</v>
      </c>
      <c r="K232" s="47" t="n">
        <f aca="false">IF(E232="","",E232/(E232+H232))</f>
        <v>0.692503176620076</v>
      </c>
      <c r="L232" s="76" t="n">
        <f aca="false">IF(OR(K232="",J232=""),"",(J232-K232)*100)</f>
        <v>-4.28299740056971</v>
      </c>
      <c r="M232" s="36" t="n">
        <v>1.93551644330213</v>
      </c>
      <c r="N232" s="36" t="n">
        <v>1.32440371623047</v>
      </c>
      <c r="O232" s="36" t="n">
        <f aca="false">SQRT(M232^2+N232^2)</f>
        <v>2.34526525277164</v>
      </c>
      <c r="P232" s="47" t="n">
        <f aca="false">IF(J232="","",MAX(0,J232-1.96*O232/100))</f>
        <v>0.603706003660055</v>
      </c>
      <c r="Q232" s="47" t="n">
        <f aca="false">IF(J232="","",MIN(1,J232+1.96*O232/100))</f>
        <v>0.695640401568703</v>
      </c>
      <c r="R232" s="32" t="str">
        <f aca="false">IF(L232="","",IF(ABS(L232)&lt;=O232,"Yes","No"))</f>
        <v>No</v>
      </c>
      <c r="S232" s="32" t="str">
        <f aca="false">IF(L232="","",IF(ABS(L232)&lt;=1.96*O232,"Yes","No"))</f>
        <v>Yes</v>
      </c>
      <c r="T232" s="66" t="n">
        <f aca="false">IF(D232="","",ROUND(SQRT(((D232+G232)*O232/100)^2+(J232*(D232+G232)*0.06778)^2),0))</f>
        <v>38</v>
      </c>
      <c r="U232" s="32"/>
    </row>
    <row r="233" customFormat="false" ht="15" hidden="false" customHeight="false" outlineLevel="0" collapsed="false">
      <c r="A233" s="32" t="s">
        <v>444</v>
      </c>
      <c r="B233" s="32" t="s">
        <v>319</v>
      </c>
      <c r="C233" s="32" t="s">
        <v>466</v>
      </c>
      <c r="D233" s="66" t="n">
        <v>698</v>
      </c>
      <c r="E233" s="66" t="n">
        <v>710</v>
      </c>
      <c r="F233" s="75" t="n">
        <f aca="false">IF(E233="","",D233-E233)</f>
        <v>-12</v>
      </c>
      <c r="G233" s="66" t="n">
        <v>385</v>
      </c>
      <c r="H233" s="66" t="n">
        <v>403</v>
      </c>
      <c r="I233" s="75" t="n">
        <f aca="false">IF(H233="","",G233-H233)</f>
        <v>-18</v>
      </c>
      <c r="J233" s="47" t="n">
        <f aca="false">IF(OR(D233="",D233+G233=0),"",D233/(D233+G233))</f>
        <v>0.644506001846722</v>
      </c>
      <c r="K233" s="47" t="n">
        <f aca="false">IF(E233="","",E233/(E233+H233))</f>
        <v>0.637915543575921</v>
      </c>
      <c r="L233" s="76" t="n">
        <f aca="false">IF(OR(K233="",J233=""),"",(J233-K233)*100)</f>
        <v>0.659045827080107</v>
      </c>
      <c r="M233" s="36" t="n">
        <v>1.70415253457858</v>
      </c>
      <c r="N233" s="36" t="n">
        <v>1.32440371623047</v>
      </c>
      <c r="O233" s="36" t="n">
        <f aca="false">SQRT(M233^2+N233^2)</f>
        <v>2.15828197061359</v>
      </c>
      <c r="P233" s="47" t="n">
        <f aca="false">IF(J233="","",MAX(0,J233-1.96*O233/100))</f>
        <v>0.602203675222696</v>
      </c>
      <c r="Q233" s="47" t="n">
        <f aca="false">IF(J233="","",MIN(1,J233+1.96*O233/100))</f>
        <v>0.686808328470748</v>
      </c>
      <c r="R233" s="32" t="str">
        <f aca="false">IF(L233="","",IF(ABS(L233)&lt;=O233,"Yes","No"))</f>
        <v>Yes</v>
      </c>
      <c r="S233" s="32" t="str">
        <f aca="false">IF(L233="","",IF(ABS(L233)&lt;=1.96*O233,"Yes","No"))</f>
        <v>Yes</v>
      </c>
      <c r="T233" s="66" t="n">
        <f aca="false">IF(D233="","",ROUND(SQRT(((D233+G233)*O233/100)^2+(J233*(D233+G233)*0.05273)^2),0))</f>
        <v>44</v>
      </c>
      <c r="U233" s="32"/>
    </row>
    <row r="234" customFormat="false" ht="15" hidden="false" customHeight="false" outlineLevel="0" collapsed="false">
      <c r="A234" s="32" t="s">
        <v>444</v>
      </c>
      <c r="B234" s="32" t="s">
        <v>319</v>
      </c>
      <c r="C234" s="32" t="s">
        <v>467</v>
      </c>
      <c r="D234" s="66" t="n">
        <v>693</v>
      </c>
      <c r="E234" s="66" t="n">
        <v>510</v>
      </c>
      <c r="F234" s="75" t="n">
        <f aca="false">IF(E234="","",D234-E234)</f>
        <v>183</v>
      </c>
      <c r="G234" s="66" t="n">
        <v>190</v>
      </c>
      <c r="H234" s="66" t="n">
        <v>227</v>
      </c>
      <c r="I234" s="75" t="n">
        <f aca="false">IF(H234="","",G234-H234)</f>
        <v>-37</v>
      </c>
      <c r="J234" s="47" t="n">
        <f aca="false">IF(OR(D234="",D234+G234=0),"",D234/(D234+G234))</f>
        <v>0.784824462061155</v>
      </c>
      <c r="K234" s="47" t="n">
        <f aca="false">IF(E234="","",E234/(E234+H234))</f>
        <v>0.691994572591588</v>
      </c>
      <c r="L234" s="76" t="n">
        <f aca="false">IF(OR(K234="",J234=""),"",(J234-K234)*100)</f>
        <v>9.28298894695677</v>
      </c>
      <c r="M234" s="36" t="n">
        <v>1.70415253457858</v>
      </c>
      <c r="N234" s="36" t="n">
        <v>1.32440371623047</v>
      </c>
      <c r="O234" s="36" t="n">
        <f aca="false">SQRT(M234^2+N234^2)</f>
        <v>2.15828197061359</v>
      </c>
      <c r="P234" s="47" t="n">
        <f aca="false">IF(J234="","",MAX(0,J234-1.96*O234/100))</f>
        <v>0.742522135437129</v>
      </c>
      <c r="Q234" s="47" t="n">
        <f aca="false">IF(J234="","",MIN(1,J234+1.96*O234/100))</f>
        <v>0.827126788685182</v>
      </c>
      <c r="R234" s="32" t="str">
        <f aca="false">IF(L234="","",IF(ABS(L234)&lt;=O234,"Yes","No"))</f>
        <v>No</v>
      </c>
      <c r="S234" s="32" t="str">
        <f aca="false">IF(L234="","",IF(ABS(L234)&lt;=1.96*O234,"Yes","No"))</f>
        <v>No</v>
      </c>
      <c r="T234" s="66" t="n">
        <f aca="false">IF(D234="","",ROUND(SQRT(((D234+G234)*O234/100)^2+(J234*(D234+G234)*0.05273)^2),0))</f>
        <v>41</v>
      </c>
      <c r="U234" s="32"/>
    </row>
    <row r="235" customFormat="false" ht="15" hidden="false" customHeight="false" outlineLevel="0" collapsed="false">
      <c r="A235" s="32" t="s">
        <v>444</v>
      </c>
      <c r="B235" s="32" t="s">
        <v>319</v>
      </c>
      <c r="C235" s="32" t="s">
        <v>468</v>
      </c>
      <c r="D235" s="66" t="n">
        <v>525</v>
      </c>
      <c r="E235" s="66" t="n">
        <v>540</v>
      </c>
      <c r="F235" s="75" t="n">
        <f aca="false">IF(E235="","",D235-E235)</f>
        <v>-15</v>
      </c>
      <c r="G235" s="66" t="n">
        <v>287</v>
      </c>
      <c r="H235" s="66" t="n">
        <v>307</v>
      </c>
      <c r="I235" s="75" t="n">
        <f aca="false">IF(H235="","",G235-H235)</f>
        <v>-20</v>
      </c>
      <c r="J235" s="47" t="n">
        <f aca="false">IF(OR(D235="",D235+G235=0),"",D235/(D235+G235))</f>
        <v>0.646551724137931</v>
      </c>
      <c r="K235" s="47" t="n">
        <f aca="false">IF(E235="","",E235/(E235+H235))</f>
        <v>0.63754427390791</v>
      </c>
      <c r="L235" s="76" t="n">
        <f aca="false">IF(OR(K235="",J235=""),"",(J235-K235)*100)</f>
        <v>0.900745023002081</v>
      </c>
      <c r="M235" s="36" t="n">
        <v>1.93551644330213</v>
      </c>
      <c r="N235" s="36" t="n">
        <v>1.32440371623047</v>
      </c>
      <c r="O235" s="36" t="n">
        <f aca="false">SQRT(M235^2+N235^2)</f>
        <v>2.34526525277164</v>
      </c>
      <c r="P235" s="47" t="n">
        <f aca="false">IF(J235="","",MAX(0,J235-1.96*O235/100))</f>
        <v>0.600584525183607</v>
      </c>
      <c r="Q235" s="47" t="n">
        <f aca="false">IF(J235="","",MIN(1,J235+1.96*O235/100))</f>
        <v>0.692518923092255</v>
      </c>
      <c r="R235" s="32" t="str">
        <f aca="false">IF(L235="","",IF(ABS(L235)&lt;=O235,"Yes","No"))</f>
        <v>Yes</v>
      </c>
      <c r="S235" s="32" t="str">
        <f aca="false">IF(L235="","",IF(ABS(L235)&lt;=1.96*O235,"Yes","No"))</f>
        <v>Yes</v>
      </c>
      <c r="T235" s="66" t="n">
        <f aca="false">IF(D235="","",ROUND(SQRT(((D235+G235)*O235/100)^2+(J235*(D235+G235)*0.06778)^2),0))</f>
        <v>40</v>
      </c>
      <c r="U235" s="32"/>
    </row>
    <row r="236" customFormat="false" ht="15" hidden="false" customHeight="false" outlineLevel="0" collapsed="false">
      <c r="A236" s="32" t="s">
        <v>444</v>
      </c>
      <c r="B236" s="32" t="s">
        <v>319</v>
      </c>
      <c r="C236" s="32" t="s">
        <v>469</v>
      </c>
      <c r="D236" s="66" t="n">
        <v>191</v>
      </c>
      <c r="E236" s="66" t="n">
        <v>156</v>
      </c>
      <c r="F236" s="75" t="n">
        <f aca="false">IF(E236="","",D236-E236)</f>
        <v>35</v>
      </c>
      <c r="G236" s="66" t="n">
        <v>43</v>
      </c>
      <c r="H236" s="66" t="n">
        <v>54</v>
      </c>
      <c r="I236" s="75" t="n">
        <f aca="false">IF(H236="","",G236-H236)</f>
        <v>-11</v>
      </c>
      <c r="J236" s="47" t="n">
        <f aca="false">IF(OR(D236="",D236+G236=0),"",D236/(D236+G236))</f>
        <v>0.816239316239316</v>
      </c>
      <c r="K236" s="47" t="n">
        <f aca="false">IF(E236="","",E236/(E236+H236))</f>
        <v>0.742857142857143</v>
      </c>
      <c r="L236" s="76" t="n">
        <f aca="false">IF(OR(K236="",J236=""),"",(J236-K236)*100)</f>
        <v>7.33821733821733</v>
      </c>
      <c r="M236" s="36" t="n">
        <v>3.02529396852735</v>
      </c>
      <c r="N236" s="36" t="n">
        <v>1.32440371623047</v>
      </c>
      <c r="O236" s="36" t="n">
        <f aca="false">SQRT(M236^2+N236^2)</f>
        <v>3.30249130196782</v>
      </c>
      <c r="P236" s="47" t="n">
        <f aca="false">IF(J236="","",MAX(0,J236-1.96*O236/100))</f>
        <v>0.751510486720747</v>
      </c>
      <c r="Q236" s="47" t="n">
        <f aca="false">IF(J236="","",MIN(1,J236+1.96*O236/100))</f>
        <v>0.880968145757885</v>
      </c>
      <c r="R236" s="32" t="str">
        <f aca="false">IF(L236="","",IF(ABS(L236)&lt;=O236,"Yes","No"))</f>
        <v>No</v>
      </c>
      <c r="S236" s="32" t="str">
        <f aca="false">IF(L236="","",IF(ABS(L236)&lt;=1.96*O236,"Yes","No"))</f>
        <v>No</v>
      </c>
      <c r="T236" s="66" t="n">
        <f aca="false">IF(D236="","",ROUND(SQRT(((D236+G236)*O236/100)^2+(J236*(D236+G236)*0.08223)^2),0))</f>
        <v>18</v>
      </c>
      <c r="U236" s="32"/>
    </row>
    <row r="237" customFormat="false" ht="15" hidden="false" customHeight="false" outlineLevel="0" collapsed="false">
      <c r="A237" s="32" t="s">
        <v>444</v>
      </c>
      <c r="B237" s="32" t="s">
        <v>319</v>
      </c>
      <c r="C237" s="32" t="s">
        <v>470</v>
      </c>
      <c r="D237" s="66" t="n">
        <v>346</v>
      </c>
      <c r="E237" s="66" t="n">
        <v>353</v>
      </c>
      <c r="F237" s="75" t="n">
        <f aca="false">IF(E237="","",D237-E237)</f>
        <v>-7</v>
      </c>
      <c r="G237" s="66" t="n">
        <v>89</v>
      </c>
      <c r="H237" s="66" t="n">
        <v>92</v>
      </c>
      <c r="I237" s="75" t="n">
        <f aca="false">IF(H237="","",G237-H237)</f>
        <v>-3</v>
      </c>
      <c r="J237" s="47" t="n">
        <f aca="false">IF(OR(D237="",D237+G237=0),"",D237/(D237+G237))</f>
        <v>0.795402298850575</v>
      </c>
      <c r="K237" s="47" t="n">
        <f aca="false">IF(E237="","",E237/(E237+H237))</f>
        <v>0.793258426966292</v>
      </c>
      <c r="L237" s="76" t="n">
        <f aca="false">IF(OR(K237="",J237=""),"",(J237-K237)*100)</f>
        <v>0.214387188428256</v>
      </c>
      <c r="M237" s="36" t="n">
        <v>3.02529396852735</v>
      </c>
      <c r="N237" s="36" t="n">
        <v>1.32440371623047</v>
      </c>
      <c r="O237" s="36" t="n">
        <f aca="false">SQRT(M237^2+N237^2)</f>
        <v>3.30249130196782</v>
      </c>
      <c r="P237" s="47" t="n">
        <f aca="false">IF(J237="","",MAX(0,J237-1.96*O237/100))</f>
        <v>0.730673469332006</v>
      </c>
      <c r="Q237" s="47" t="n">
        <f aca="false">IF(J237="","",MIN(1,J237+1.96*O237/100))</f>
        <v>0.860131128369144</v>
      </c>
      <c r="R237" s="32" t="str">
        <f aca="false">IF(L237="","",IF(ABS(L237)&lt;=O237,"Yes","No"))</f>
        <v>Yes</v>
      </c>
      <c r="S237" s="32" t="str">
        <f aca="false">IF(L237="","",IF(ABS(L237)&lt;=1.96*O237,"Yes","No"))</f>
        <v>Yes</v>
      </c>
      <c r="T237" s="66" t="n">
        <f aca="false">IF(D237="","",ROUND(SQRT(((D237+G237)*O237/100)^2+(J237*(D237+G237)*0.08223)^2),0))</f>
        <v>32</v>
      </c>
      <c r="U237" s="32"/>
    </row>
    <row r="238" customFormat="false" ht="15" hidden="false" customHeight="false" outlineLevel="0" collapsed="false">
      <c r="A238" s="32" t="s">
        <v>444</v>
      </c>
      <c r="B238" s="32" t="s">
        <v>319</v>
      </c>
      <c r="C238" s="32" t="s">
        <v>471</v>
      </c>
      <c r="D238" s="66" t="n">
        <v>298</v>
      </c>
      <c r="E238" s="66" t="n">
        <v>266</v>
      </c>
      <c r="F238" s="75" t="n">
        <f aca="false">IF(E238="","",D238-E238)</f>
        <v>32</v>
      </c>
      <c r="G238" s="66" t="n">
        <v>72</v>
      </c>
      <c r="H238" s="66" t="n">
        <v>88</v>
      </c>
      <c r="I238" s="75" t="n">
        <f aca="false">IF(H238="","",G238-H238)</f>
        <v>-16</v>
      </c>
      <c r="J238" s="47" t="n">
        <f aca="false">IF(OR(D238="",D238+G238=0),"",D238/(D238+G238))</f>
        <v>0.805405405405405</v>
      </c>
      <c r="K238" s="47" t="n">
        <f aca="false">IF(E238="","",E238/(E238+H238))</f>
        <v>0.751412429378531</v>
      </c>
      <c r="L238" s="76" t="n">
        <f aca="false">IF(OR(K238="",J238=""),"",(J238-K238)*100)</f>
        <v>5.39929760268744</v>
      </c>
      <c r="M238" s="36" t="n">
        <v>3.02529396852735</v>
      </c>
      <c r="N238" s="36" t="n">
        <v>1.32440371623047</v>
      </c>
      <c r="O238" s="36" t="n">
        <f aca="false">SQRT(M238^2+N238^2)</f>
        <v>3.30249130196782</v>
      </c>
      <c r="P238" s="47" t="n">
        <f aca="false">IF(J238="","",MAX(0,J238-1.96*O238/100))</f>
        <v>0.740676575886836</v>
      </c>
      <c r="Q238" s="47" t="n">
        <f aca="false">IF(J238="","",MIN(1,J238+1.96*O238/100))</f>
        <v>0.870134234923975</v>
      </c>
      <c r="R238" s="32" t="str">
        <f aca="false">IF(L238="","",IF(ABS(L238)&lt;=O238,"Yes","No"))</f>
        <v>No</v>
      </c>
      <c r="S238" s="32" t="str">
        <f aca="false">IF(L238="","",IF(ABS(L238)&lt;=1.96*O238,"Yes","No"))</f>
        <v>Yes</v>
      </c>
      <c r="T238" s="66" t="n">
        <f aca="false">IF(D238="","",ROUND(SQRT(((D238+G238)*O238/100)^2+(J238*(D238+G238)*0.08223)^2),0))</f>
        <v>27</v>
      </c>
      <c r="U238" s="32"/>
    </row>
    <row r="239" customFormat="false" ht="15" hidden="false" customHeight="false" outlineLevel="0" collapsed="false">
      <c r="A239" s="32" t="s">
        <v>444</v>
      </c>
      <c r="B239" s="32" t="s">
        <v>319</v>
      </c>
      <c r="C239" s="32" t="s">
        <v>472</v>
      </c>
      <c r="D239" s="66" t="n">
        <v>369</v>
      </c>
      <c r="E239" s="66" t="n">
        <v>353</v>
      </c>
      <c r="F239" s="75" t="n">
        <f aca="false">IF(E239="","",D239-E239)</f>
        <v>16</v>
      </c>
      <c r="G239" s="66" t="n">
        <v>94</v>
      </c>
      <c r="H239" s="66" t="n">
        <v>88</v>
      </c>
      <c r="I239" s="75" t="n">
        <f aca="false">IF(H239="","",G239-H239)</f>
        <v>6</v>
      </c>
      <c r="J239" s="47" t="n">
        <f aca="false">IF(OR(D239="",D239+G239=0),"",D239/(D239+G239))</f>
        <v>0.796976241900648</v>
      </c>
      <c r="K239" s="47" t="n">
        <f aca="false">IF(E239="","",E239/(E239+H239))</f>
        <v>0.800453514739229</v>
      </c>
      <c r="L239" s="76" t="n">
        <f aca="false">IF(OR(K239="",J239=""),"",(J239-K239)*100)</f>
        <v>-0.347727283858101</v>
      </c>
      <c r="M239" s="36" t="n">
        <v>3.02529396852735</v>
      </c>
      <c r="N239" s="36" t="n">
        <v>1.32440371623047</v>
      </c>
      <c r="O239" s="36" t="n">
        <f aca="false">SQRT(M239^2+N239^2)</f>
        <v>3.30249130196782</v>
      </c>
      <c r="P239" s="47" t="n">
        <f aca="false">IF(J239="","",MAX(0,J239-1.96*O239/100))</f>
        <v>0.732247412382079</v>
      </c>
      <c r="Q239" s="47" t="n">
        <f aca="false">IF(J239="","",MIN(1,J239+1.96*O239/100))</f>
        <v>0.861705071419217</v>
      </c>
      <c r="R239" s="32" t="str">
        <f aca="false">IF(L239="","",IF(ABS(L239)&lt;=O239,"Yes","No"))</f>
        <v>Yes</v>
      </c>
      <c r="S239" s="32" t="str">
        <f aca="false">IF(L239="","",IF(ABS(L239)&lt;=1.96*O239,"Yes","No"))</f>
        <v>Yes</v>
      </c>
      <c r="T239" s="66" t="n">
        <f aca="false">IF(D239="","",ROUND(SQRT(((D239+G239)*O239/100)^2+(J239*(D239+G239)*0.08223)^2),0))</f>
        <v>34</v>
      </c>
      <c r="U239" s="32"/>
    </row>
    <row r="240" customFormat="false" ht="15" hidden="false" customHeight="false" outlineLevel="0" collapsed="false">
      <c r="A240" s="32" t="s">
        <v>444</v>
      </c>
      <c r="B240" s="32" t="s">
        <v>319</v>
      </c>
      <c r="C240" s="32" t="s">
        <v>473</v>
      </c>
      <c r="D240" s="66" t="n">
        <v>725</v>
      </c>
      <c r="E240" s="66" t="n">
        <v>691</v>
      </c>
      <c r="F240" s="75" t="n">
        <f aca="false">IF(E240="","",D240-E240)</f>
        <v>34</v>
      </c>
      <c r="G240" s="66" t="n">
        <v>156</v>
      </c>
      <c r="H240" s="66" t="n">
        <v>98</v>
      </c>
      <c r="I240" s="75" t="n">
        <f aca="false">IF(H240="","",G240-H240)</f>
        <v>58</v>
      </c>
      <c r="J240" s="47" t="n">
        <f aca="false">IF(OR(D240="",D240+G240=0),"",D240/(D240+G240))</f>
        <v>0.822928490351873</v>
      </c>
      <c r="K240" s="47" t="n">
        <f aca="false">IF(E240="","",E240/(E240+H240))</f>
        <v>0.875792141951838</v>
      </c>
      <c r="L240" s="76" t="n">
        <f aca="false">IF(OR(K240="",J240=""),"",(J240-K240)*100)</f>
        <v>-5.28636515999649</v>
      </c>
      <c r="M240" s="36" t="n">
        <v>1.70415253457858</v>
      </c>
      <c r="N240" s="36" t="n">
        <v>1.32440371623047</v>
      </c>
      <c r="O240" s="36" t="n">
        <f aca="false">SQRT(M240^2+N240^2)</f>
        <v>2.15828197061359</v>
      </c>
      <c r="P240" s="47" t="n">
        <f aca="false">IF(J240="","",MAX(0,J240-1.96*O240/100))</f>
        <v>0.780626163727847</v>
      </c>
      <c r="Q240" s="47" t="n">
        <f aca="false">IF(J240="","",MIN(1,J240+1.96*O240/100))</f>
        <v>0.865230816975899</v>
      </c>
      <c r="R240" s="32" t="str">
        <f aca="false">IF(L240="","",IF(ABS(L240)&lt;=O240,"Yes","No"))</f>
        <v>No</v>
      </c>
      <c r="S240" s="32" t="str">
        <f aca="false">IF(L240="","",IF(ABS(L240)&lt;=1.96*O240,"Yes","No"))</f>
        <v>No</v>
      </c>
      <c r="T240" s="66" t="n">
        <f aca="false">IF(D240="","",ROUND(SQRT(((D240+G240)*O240/100)^2+(J240*(D240+G240)*0.05273)^2),0))</f>
        <v>43</v>
      </c>
      <c r="U240" s="32"/>
    </row>
    <row r="241" customFormat="false" ht="15" hidden="false" customHeight="false" outlineLevel="0" collapsed="false">
      <c r="A241" s="32" t="s">
        <v>444</v>
      </c>
      <c r="B241" s="32" t="s">
        <v>319</v>
      </c>
      <c r="C241" s="32" t="s">
        <v>474</v>
      </c>
      <c r="D241" s="66" t="n">
        <v>392</v>
      </c>
      <c r="E241" s="66" t="n">
        <v>370</v>
      </c>
      <c r="F241" s="75" t="n">
        <f aca="false">IF(E241="","",D241-E241)</f>
        <v>22</v>
      </c>
      <c r="G241" s="66" t="n">
        <v>92</v>
      </c>
      <c r="H241" s="66" t="n">
        <v>96</v>
      </c>
      <c r="I241" s="75" t="n">
        <f aca="false">IF(H241="","",G241-H241)</f>
        <v>-4</v>
      </c>
      <c r="J241" s="47" t="n">
        <f aca="false">IF(OR(D241="",D241+G241=0),"",D241/(D241+G241))</f>
        <v>0.809917355371901</v>
      </c>
      <c r="K241" s="47" t="n">
        <f aca="false">IF(E241="","",E241/(E241+H241))</f>
        <v>0.793991416309013</v>
      </c>
      <c r="L241" s="76" t="n">
        <f aca="false">IF(OR(K241="",J241=""),"",(J241-K241)*100)</f>
        <v>1.5925939062888</v>
      </c>
      <c r="M241" s="36" t="n">
        <v>3.02529396852735</v>
      </c>
      <c r="N241" s="36" t="n">
        <v>1.32440371623047</v>
      </c>
      <c r="O241" s="36" t="n">
        <f aca="false">SQRT(M241^2+N241^2)</f>
        <v>3.30249130196782</v>
      </c>
      <c r="P241" s="47" t="n">
        <f aca="false">IF(J241="","",MAX(0,J241-1.96*O241/100))</f>
        <v>0.745188525853332</v>
      </c>
      <c r="Q241" s="47" t="n">
        <f aca="false">IF(J241="","",MIN(1,J241+1.96*O241/100))</f>
        <v>0.87464618489047</v>
      </c>
      <c r="R241" s="32" t="str">
        <f aca="false">IF(L241="","",IF(ABS(L241)&lt;=O241,"Yes","No"))</f>
        <v>Yes</v>
      </c>
      <c r="S241" s="32" t="str">
        <f aca="false">IF(L241="","",IF(ABS(L241)&lt;=1.96*O241,"Yes","No"))</f>
        <v>Yes</v>
      </c>
      <c r="T241" s="66" t="n">
        <f aca="false">IF(D241="","",ROUND(SQRT(((D241+G241)*O241/100)^2+(J241*(D241+G241)*0.08223)^2),0))</f>
        <v>36</v>
      </c>
      <c r="U241" s="32"/>
    </row>
    <row r="242" customFormat="false" ht="15" hidden="false" customHeight="false" outlineLevel="0" collapsed="false">
      <c r="A242" s="32" t="s">
        <v>444</v>
      </c>
      <c r="B242" s="32" t="s">
        <v>319</v>
      </c>
      <c r="C242" s="32" t="s">
        <v>475</v>
      </c>
      <c r="D242" s="66" t="n">
        <v>442</v>
      </c>
      <c r="E242" s="66" t="n">
        <v>378</v>
      </c>
      <c r="F242" s="75" t="n">
        <f aca="false">IF(E242="","",D242-E242)</f>
        <v>64</v>
      </c>
      <c r="G242" s="66" t="n">
        <v>111</v>
      </c>
      <c r="H242" s="66" t="n">
        <v>119</v>
      </c>
      <c r="I242" s="75" t="n">
        <f aca="false">IF(H242="","",G242-H242)</f>
        <v>-8</v>
      </c>
      <c r="J242" s="47" t="n">
        <f aca="false">IF(OR(D242="",D242+G242=0),"",D242/(D242+G242))</f>
        <v>0.799276672694394</v>
      </c>
      <c r="K242" s="47" t="n">
        <f aca="false">IF(E242="","",E242/(E242+H242))</f>
        <v>0.76056338028169</v>
      </c>
      <c r="L242" s="76" t="n">
        <f aca="false">IF(OR(K242="",J242=""),"",(J242-K242)*100)</f>
        <v>3.87132924127041</v>
      </c>
      <c r="M242" s="36" t="n">
        <v>1.93551644330213</v>
      </c>
      <c r="N242" s="36" t="n">
        <v>1.32440371623047</v>
      </c>
      <c r="O242" s="36" t="n">
        <f aca="false">SQRT(M242^2+N242^2)</f>
        <v>2.34526525277164</v>
      </c>
      <c r="P242" s="47" t="n">
        <f aca="false">IF(J242="","",MAX(0,J242-1.96*O242/100))</f>
        <v>0.75330947374007</v>
      </c>
      <c r="Q242" s="47" t="n">
        <f aca="false">IF(J242="","",MIN(1,J242+1.96*O242/100))</f>
        <v>0.845243871648718</v>
      </c>
      <c r="R242" s="32" t="str">
        <f aca="false">IF(L242="","",IF(ABS(L242)&lt;=O242,"Yes","No"))</f>
        <v>No</v>
      </c>
      <c r="S242" s="32" t="str">
        <f aca="false">IF(L242="","",IF(ABS(L242)&lt;=1.96*O242,"Yes","No"))</f>
        <v>Yes</v>
      </c>
      <c r="T242" s="66" t="n">
        <f aca="false">IF(D242="","",ROUND(SQRT(((D242+G242)*O242/100)^2+(J242*(D242+G242)*0.06778)^2),0))</f>
        <v>33</v>
      </c>
      <c r="U242" s="32"/>
    </row>
    <row r="243" customFormat="false" ht="15" hidden="false" customHeight="false" outlineLevel="0" collapsed="false">
      <c r="A243" s="32" t="s">
        <v>444</v>
      </c>
      <c r="B243" s="32" t="s">
        <v>319</v>
      </c>
      <c r="C243" s="32" t="s">
        <v>476</v>
      </c>
      <c r="D243" s="66" t="n">
        <v>373</v>
      </c>
      <c r="E243" s="66" t="n">
        <v>412</v>
      </c>
      <c r="F243" s="75" t="n">
        <f aca="false">IF(E243="","",D243-E243)</f>
        <v>-39</v>
      </c>
      <c r="G243" s="66" t="n">
        <v>145</v>
      </c>
      <c r="H243" s="66" t="n">
        <v>152</v>
      </c>
      <c r="I243" s="75" t="n">
        <f aca="false">IF(H243="","",G243-H243)</f>
        <v>-7</v>
      </c>
      <c r="J243" s="47" t="n">
        <f aca="false">IF(OR(D243="",D243+G243=0),"",D243/(D243+G243))</f>
        <v>0.72007722007722</v>
      </c>
      <c r="K243" s="47" t="n">
        <f aca="false">IF(E243="","",E243/(E243+H243))</f>
        <v>0.730496453900709</v>
      </c>
      <c r="L243" s="76" t="n">
        <f aca="false">IF(OR(K243="",J243=""),"",(J243-K243)*100)</f>
        <v>-1.04192338234892</v>
      </c>
      <c r="M243" s="36" t="n">
        <v>3.02529396852735</v>
      </c>
      <c r="N243" s="36" t="n">
        <v>1.32440371623047</v>
      </c>
      <c r="O243" s="36" t="n">
        <f aca="false">SQRT(M243^2+N243^2)</f>
        <v>3.30249130196782</v>
      </c>
      <c r="P243" s="47" t="n">
        <f aca="false">IF(J243="","",MAX(0,J243-1.96*O243/100))</f>
        <v>0.655348390558651</v>
      </c>
      <c r="Q243" s="47" t="n">
        <f aca="false">IF(J243="","",MIN(1,J243+1.96*O243/100))</f>
        <v>0.784806049595789</v>
      </c>
      <c r="R243" s="32" t="str">
        <f aca="false">IF(L243="","",IF(ABS(L243)&lt;=O243,"Yes","No"))</f>
        <v>Yes</v>
      </c>
      <c r="S243" s="32" t="str">
        <f aca="false">IF(L243="","",IF(ABS(L243)&lt;=1.96*O243,"Yes","No"))</f>
        <v>Yes</v>
      </c>
      <c r="T243" s="66" t="n">
        <f aca="false">IF(D243="","",ROUND(SQRT(((D243+G243)*O243/100)^2+(J243*(D243+G243)*0.08223)^2),0))</f>
        <v>35</v>
      </c>
      <c r="U243" s="32"/>
    </row>
    <row r="244" customFormat="false" ht="15" hidden="false" customHeight="false" outlineLevel="0" collapsed="false">
      <c r="A244" s="32" t="s">
        <v>444</v>
      </c>
      <c r="B244" s="32" t="s">
        <v>319</v>
      </c>
      <c r="C244" s="32" t="s">
        <v>477</v>
      </c>
      <c r="D244" s="66" t="n">
        <v>516</v>
      </c>
      <c r="E244" s="66" t="n">
        <v>546</v>
      </c>
      <c r="F244" s="75" t="n">
        <f aca="false">IF(E244="","",D244-E244)</f>
        <v>-30</v>
      </c>
      <c r="G244" s="66" t="n">
        <v>182</v>
      </c>
      <c r="H244" s="66" t="n">
        <v>190</v>
      </c>
      <c r="I244" s="75" t="n">
        <f aca="false">IF(H244="","",G244-H244)</f>
        <v>-8</v>
      </c>
      <c r="J244" s="47" t="n">
        <f aca="false">IF(OR(D244="",D244+G244=0),"",D244/(D244+G244))</f>
        <v>0.739255014326648</v>
      </c>
      <c r="K244" s="47" t="n">
        <f aca="false">IF(E244="","",E244/(E244+H244))</f>
        <v>0.741847826086957</v>
      </c>
      <c r="L244" s="76" t="n">
        <f aca="false">IF(OR(K244="",J244=""),"",(J244-K244)*100)</f>
        <v>-0.259281176030901</v>
      </c>
      <c r="M244" s="36" t="n">
        <v>1.93551644330213</v>
      </c>
      <c r="N244" s="36" t="n">
        <v>1.32440371623047</v>
      </c>
      <c r="O244" s="36" t="n">
        <f aca="false">SQRT(M244^2+N244^2)</f>
        <v>2.34526525277164</v>
      </c>
      <c r="P244" s="47" t="n">
        <f aca="false">IF(J244="","",MAX(0,J244-1.96*O244/100))</f>
        <v>0.693287815372323</v>
      </c>
      <c r="Q244" s="47" t="n">
        <f aca="false">IF(J244="","",MIN(1,J244+1.96*O244/100))</f>
        <v>0.785222213280972</v>
      </c>
      <c r="R244" s="32" t="str">
        <f aca="false">IF(L244="","",IF(ABS(L244)&lt;=O244,"Yes","No"))</f>
        <v>Yes</v>
      </c>
      <c r="S244" s="32" t="str">
        <f aca="false">IF(L244="","",IF(ABS(L244)&lt;=1.96*O244,"Yes","No"))</f>
        <v>Yes</v>
      </c>
      <c r="T244" s="66" t="n">
        <f aca="false">IF(D244="","",ROUND(SQRT(((D244+G244)*O244/100)^2+(J244*(D244+G244)*0.06778)^2),0))</f>
        <v>39</v>
      </c>
      <c r="U244" s="32"/>
    </row>
    <row r="245" customFormat="false" ht="15" hidden="false" customHeight="false" outlineLevel="0" collapsed="false">
      <c r="A245" s="32" t="s">
        <v>444</v>
      </c>
      <c r="B245" s="32" t="s">
        <v>319</v>
      </c>
      <c r="C245" s="32" t="s">
        <v>478</v>
      </c>
      <c r="D245" s="66" t="n">
        <v>455</v>
      </c>
      <c r="E245" s="66" t="n">
        <v>483</v>
      </c>
      <c r="F245" s="75" t="n">
        <f aca="false">IF(E245="","",D245-E245)</f>
        <v>-28</v>
      </c>
      <c r="G245" s="66" t="n">
        <v>173</v>
      </c>
      <c r="H245" s="66" t="n">
        <v>192</v>
      </c>
      <c r="I245" s="75" t="n">
        <f aca="false">IF(H245="","",G245-H245)</f>
        <v>-19</v>
      </c>
      <c r="J245" s="47" t="n">
        <f aca="false">IF(OR(D245="",D245+G245=0),"",D245/(D245+G245))</f>
        <v>0.724522292993631</v>
      </c>
      <c r="K245" s="47" t="n">
        <f aca="false">IF(E245="","",E245/(E245+H245))</f>
        <v>0.715555555555556</v>
      </c>
      <c r="L245" s="76" t="n">
        <f aca="false">IF(OR(K245="",J245=""),"",(J245-K245)*100)</f>
        <v>0.896673743807508</v>
      </c>
      <c r="M245" s="36" t="n">
        <v>1.93551644330213</v>
      </c>
      <c r="N245" s="36" t="n">
        <v>1.32440371623047</v>
      </c>
      <c r="O245" s="36" t="n">
        <f aca="false">SQRT(M245^2+N245^2)</f>
        <v>2.34526525277164</v>
      </c>
      <c r="P245" s="47" t="n">
        <f aca="false">IF(J245="","",MAX(0,J245-1.96*O245/100))</f>
        <v>0.678555094039307</v>
      </c>
      <c r="Q245" s="47" t="n">
        <f aca="false">IF(J245="","",MIN(1,J245+1.96*O245/100))</f>
        <v>0.770489491947955</v>
      </c>
      <c r="R245" s="32" t="str">
        <f aca="false">IF(L245="","",IF(ABS(L245)&lt;=O245,"Yes","No"))</f>
        <v>Yes</v>
      </c>
      <c r="S245" s="32" t="str">
        <f aca="false">IF(L245="","",IF(ABS(L245)&lt;=1.96*O245,"Yes","No"))</f>
        <v>Yes</v>
      </c>
      <c r="T245" s="66" t="n">
        <f aca="false">IF(D245="","",ROUND(SQRT(((D245+G245)*O245/100)^2+(J245*(D245+G245)*0.06778)^2),0))</f>
        <v>34</v>
      </c>
      <c r="U245" s="32"/>
    </row>
    <row r="246" customFormat="false" ht="15" hidden="false" customHeight="false" outlineLevel="0" collapsed="false">
      <c r="A246" s="32" t="s">
        <v>444</v>
      </c>
      <c r="B246" s="32" t="s">
        <v>319</v>
      </c>
      <c r="C246" s="32" t="s">
        <v>479</v>
      </c>
      <c r="D246" s="66" t="n">
        <v>479</v>
      </c>
      <c r="E246" s="66" t="n">
        <v>563</v>
      </c>
      <c r="F246" s="75" t="n">
        <f aca="false">IF(E246="","",D246-E246)</f>
        <v>-84</v>
      </c>
      <c r="G246" s="66" t="n">
        <v>239</v>
      </c>
      <c r="H246" s="66" t="n">
        <v>231</v>
      </c>
      <c r="I246" s="75" t="n">
        <f aca="false">IF(H246="","",G246-H246)</f>
        <v>8</v>
      </c>
      <c r="J246" s="47" t="n">
        <f aca="false">IF(OR(D246="",D246+G246=0),"",D246/(D246+G246))</f>
        <v>0.667130919220056</v>
      </c>
      <c r="K246" s="47" t="n">
        <f aca="false">IF(E246="","",E246/(E246+H246))</f>
        <v>0.709068010075567</v>
      </c>
      <c r="L246" s="76" t="n">
        <f aca="false">IF(OR(K246="",J246=""),"",(J246-K246)*100)</f>
        <v>-4.1937090855511</v>
      </c>
      <c r="M246" s="36" t="n">
        <v>1.93551644330213</v>
      </c>
      <c r="N246" s="36" t="n">
        <v>1.32440371623047</v>
      </c>
      <c r="O246" s="36" t="n">
        <f aca="false">SQRT(M246^2+N246^2)</f>
        <v>2.34526525277164</v>
      </c>
      <c r="P246" s="47" t="n">
        <f aca="false">IF(J246="","",MAX(0,J246-1.96*O246/100))</f>
        <v>0.621163720265732</v>
      </c>
      <c r="Q246" s="47" t="n">
        <f aca="false">IF(J246="","",MIN(1,J246+1.96*O246/100))</f>
        <v>0.71309811817438</v>
      </c>
      <c r="R246" s="32" t="str">
        <f aca="false">IF(L246="","",IF(ABS(L246)&lt;=O246,"Yes","No"))</f>
        <v>No</v>
      </c>
      <c r="S246" s="32" t="str">
        <f aca="false">IF(L246="","",IF(ABS(L246)&lt;=1.96*O246,"Yes","No"))</f>
        <v>Yes</v>
      </c>
      <c r="T246" s="66" t="n">
        <f aca="false">IF(D246="","",ROUND(SQRT(((D246+G246)*O246/100)^2+(J246*(D246+G246)*0.06778)^2),0))</f>
        <v>37</v>
      </c>
      <c r="U246" s="32"/>
    </row>
    <row r="247" customFormat="false" ht="15" hidden="false" customHeight="false" outlineLevel="0" collapsed="false">
      <c r="A247" s="32" t="s">
        <v>444</v>
      </c>
      <c r="B247" s="32" t="s">
        <v>319</v>
      </c>
      <c r="C247" s="32" t="s">
        <v>480</v>
      </c>
      <c r="D247" s="66" t="n">
        <v>445</v>
      </c>
      <c r="E247" s="66"/>
      <c r="F247" s="75" t="str">
        <f aca="false">IF(E247="","",D247-E247)</f>
        <v/>
      </c>
      <c r="G247" s="66" t="n">
        <v>194</v>
      </c>
      <c r="H247" s="66"/>
      <c r="I247" s="75" t="str">
        <f aca="false">IF(H247="","",G247-H247)</f>
        <v/>
      </c>
      <c r="J247" s="47" t="n">
        <f aca="false">IF(OR(D247="",D247+G247=0),"",D247/(D247+G247))</f>
        <v>0.696400625978091</v>
      </c>
      <c r="K247" s="47" t="str">
        <f aca="false">IF(E247="","",E247/(E247+H247))</f>
        <v/>
      </c>
      <c r="L247" s="76" t="str">
        <f aca="false">IF(OR(K247="",J247=""),"",(J247-K247)*100)</f>
        <v/>
      </c>
      <c r="M247" s="36" t="n">
        <v>1.93551644330213</v>
      </c>
      <c r="N247" s="36" t="n">
        <v>1.32440371623047</v>
      </c>
      <c r="O247" s="36" t="n">
        <f aca="false">SQRT(M247^2+N247^2)</f>
        <v>2.34526525277164</v>
      </c>
      <c r="P247" s="47" t="n">
        <f aca="false">IF(J247="","",MAX(0,J247-1.96*O247/100))</f>
        <v>0.650433427023767</v>
      </c>
      <c r="Q247" s="47" t="n">
        <f aca="false">IF(J247="","",MIN(1,J247+1.96*O247/100))</f>
        <v>0.742367824932415</v>
      </c>
      <c r="R247" s="32" t="str">
        <f aca="false">IF(L247="","",IF(ABS(L247)&lt;=O247,"Yes","No"))</f>
        <v/>
      </c>
      <c r="S247" s="32" t="str">
        <f aca="false">IF(L247="","",IF(ABS(L247)&lt;=1.96*O247,"Yes","No"))</f>
        <v/>
      </c>
      <c r="T247" s="66" t="n">
        <f aca="false">IF(D247="","",ROUND(SQRT(((D247+G247)*O247/100)^2+(J247*(D247+G247)*0.06778)^2),0))</f>
        <v>34</v>
      </c>
      <c r="U247" s="32" t="s">
        <v>801</v>
      </c>
    </row>
    <row r="248" customFormat="false" ht="15" hidden="false" customHeight="false" outlineLevel="0" collapsed="false">
      <c r="A248" s="32" t="s">
        <v>444</v>
      </c>
      <c r="B248" s="32" t="s">
        <v>481</v>
      </c>
      <c r="C248" s="32" t="s">
        <v>482</v>
      </c>
      <c r="D248" s="66" t="n">
        <v>337</v>
      </c>
      <c r="E248" s="66" t="n">
        <v>374</v>
      </c>
      <c r="F248" s="75" t="n">
        <f aca="false">IF(E248="","",D248-E248)</f>
        <v>-37</v>
      </c>
      <c r="G248" s="66" t="n">
        <v>321</v>
      </c>
      <c r="H248" s="66" t="n">
        <v>338</v>
      </c>
      <c r="I248" s="75" t="n">
        <f aca="false">IF(H248="","",G248-H248)</f>
        <v>-17</v>
      </c>
      <c r="J248" s="47" t="n">
        <f aca="false">IF(OR(D248="",D248+G248=0),"",D248/(D248+G248))</f>
        <v>0.512158054711246</v>
      </c>
      <c r="K248" s="47" t="n">
        <f aca="false">IF(E248="","",E248/(E248+H248))</f>
        <v>0.525280898876405</v>
      </c>
      <c r="L248" s="76" t="n">
        <f aca="false">IF(OR(K248="",J248=""),"",(J248-K248)*100)</f>
        <v>-1.31228441651583</v>
      </c>
      <c r="M248" s="36" t="n">
        <v>1.93551644330213</v>
      </c>
      <c r="N248" s="36" t="n">
        <v>1.32440371623047</v>
      </c>
      <c r="O248" s="36" t="n">
        <f aca="false">SQRT(M248^2+N248^2)</f>
        <v>2.34526525277164</v>
      </c>
      <c r="P248" s="47" t="n">
        <f aca="false">IF(J248="","",MAX(0,J248-1.96*O248/100))</f>
        <v>0.466190855756922</v>
      </c>
      <c r="Q248" s="47" t="n">
        <f aca="false">IF(J248="","",MIN(1,J248+1.96*O248/100))</f>
        <v>0.55812525366557</v>
      </c>
      <c r="R248" s="32" t="str">
        <f aca="false">IF(L248="","",IF(ABS(L248)&lt;=O248,"Yes","No"))</f>
        <v>Yes</v>
      </c>
      <c r="S248" s="32" t="str">
        <f aca="false">IF(L248="","",IF(ABS(L248)&lt;=1.96*O248,"Yes","No"))</f>
        <v>Yes</v>
      </c>
      <c r="T248" s="66" t="n">
        <f aca="false">IF(D248="","",ROUND(SQRT(((D248+G248)*O248/100)^2+(J248*(D248+G248)*0.06778)^2),0))</f>
        <v>28</v>
      </c>
      <c r="U248" s="32"/>
    </row>
    <row r="249" customFormat="false" ht="15" hidden="false" customHeight="false" outlineLevel="0" collapsed="false">
      <c r="A249" s="32" t="s">
        <v>444</v>
      </c>
      <c r="B249" s="32" t="s">
        <v>481</v>
      </c>
      <c r="C249" s="32" t="s">
        <v>483</v>
      </c>
      <c r="D249" s="66" t="n">
        <v>441</v>
      </c>
      <c r="E249" s="66" t="n">
        <v>485</v>
      </c>
      <c r="F249" s="75" t="n">
        <f aca="false">IF(E249="","",D249-E249)</f>
        <v>-44</v>
      </c>
      <c r="G249" s="66" t="n">
        <v>406</v>
      </c>
      <c r="H249" s="66" t="n">
        <v>421</v>
      </c>
      <c r="I249" s="75" t="n">
        <f aca="false">IF(H249="","",G249-H249)</f>
        <v>-15</v>
      </c>
      <c r="J249" s="47" t="n">
        <f aca="false">IF(OR(D249="",D249+G249=0),"",D249/(D249+G249))</f>
        <v>0.520661157024793</v>
      </c>
      <c r="K249" s="47" t="n">
        <f aca="false">IF(E249="","",E249/(E249+H249))</f>
        <v>0.535320088300221</v>
      </c>
      <c r="L249" s="76" t="n">
        <f aca="false">IF(OR(K249="",J249=""),"",(J249-K249)*100)</f>
        <v>-1.46589312754273</v>
      </c>
      <c r="M249" s="36" t="n">
        <v>1.70415253457858</v>
      </c>
      <c r="N249" s="36" t="n">
        <v>1.32440371623047</v>
      </c>
      <c r="O249" s="36" t="n">
        <f aca="false">SQRT(M249^2+N249^2)</f>
        <v>2.15828197061359</v>
      </c>
      <c r="P249" s="47" t="n">
        <f aca="false">IF(J249="","",MAX(0,J249-1.96*O249/100))</f>
        <v>0.478358830400767</v>
      </c>
      <c r="Q249" s="47" t="n">
        <f aca="false">IF(J249="","",MIN(1,J249+1.96*O249/100))</f>
        <v>0.56296348364882</v>
      </c>
      <c r="R249" s="32" t="str">
        <f aca="false">IF(L249="","",IF(ABS(L249)&lt;=O249,"Yes","No"))</f>
        <v>Yes</v>
      </c>
      <c r="S249" s="32" t="str">
        <f aca="false">IF(L249="","",IF(ABS(L249)&lt;=1.96*O249,"Yes","No"))</f>
        <v>Yes</v>
      </c>
      <c r="T249" s="66" t="n">
        <f aca="false">IF(D249="","",ROUND(SQRT(((D249+G249)*O249/100)^2+(J249*(D249+G249)*0.05273)^2),0))</f>
        <v>30</v>
      </c>
      <c r="U249" s="32"/>
    </row>
    <row r="250" customFormat="false" ht="15" hidden="false" customHeight="false" outlineLevel="0" collapsed="false">
      <c r="A250" s="32" t="s">
        <v>444</v>
      </c>
      <c r="B250" s="32" t="s">
        <v>481</v>
      </c>
      <c r="C250" s="32" t="s">
        <v>484</v>
      </c>
      <c r="D250" s="66" t="n">
        <v>451</v>
      </c>
      <c r="E250" s="66" t="n">
        <v>523</v>
      </c>
      <c r="F250" s="75" t="n">
        <f aca="false">IF(E250="","",D250-E250)</f>
        <v>-72</v>
      </c>
      <c r="G250" s="66" t="n">
        <v>358</v>
      </c>
      <c r="H250" s="66" t="n">
        <v>389</v>
      </c>
      <c r="I250" s="75" t="n">
        <f aca="false">IF(H250="","",G250-H250)</f>
        <v>-31</v>
      </c>
      <c r="J250" s="47" t="n">
        <f aca="false">IF(OR(D250="",D250+G250=0),"",D250/(D250+G250))</f>
        <v>0.557478368355995</v>
      </c>
      <c r="K250" s="47" t="n">
        <f aca="false">IF(E250="","",E250/(E250+H250))</f>
        <v>0.573464912280702</v>
      </c>
      <c r="L250" s="76" t="n">
        <f aca="false">IF(OR(K250="",J250=""),"",(J250-K250)*100)</f>
        <v>-1.59865439247067</v>
      </c>
      <c r="M250" s="36" t="n">
        <v>1.93551644330213</v>
      </c>
      <c r="N250" s="36" t="n">
        <v>1.32440371623047</v>
      </c>
      <c r="O250" s="36" t="n">
        <f aca="false">SQRT(M250^2+N250^2)</f>
        <v>2.34526525277164</v>
      </c>
      <c r="P250" s="47" t="n">
        <f aca="false">IF(J250="","",MAX(0,J250-1.96*O250/100))</f>
        <v>0.511511169401671</v>
      </c>
      <c r="Q250" s="47" t="n">
        <f aca="false">IF(J250="","",MIN(1,J250+1.96*O250/100))</f>
        <v>0.603445567310319</v>
      </c>
      <c r="R250" s="32" t="str">
        <f aca="false">IF(L250="","",IF(ABS(L250)&lt;=O250,"Yes","No"))</f>
        <v>Yes</v>
      </c>
      <c r="S250" s="32" t="str">
        <f aca="false">IF(L250="","",IF(ABS(L250)&lt;=1.96*O250,"Yes","No"))</f>
        <v>Yes</v>
      </c>
      <c r="T250" s="66" t="n">
        <f aca="false">IF(D250="","",ROUND(SQRT(((D250+G250)*O250/100)^2+(J250*(D250+G250)*0.06778)^2),0))</f>
        <v>36</v>
      </c>
      <c r="U250" s="32"/>
    </row>
    <row r="251" customFormat="false" ht="15" hidden="false" customHeight="false" outlineLevel="0" collapsed="false">
      <c r="A251" s="32" t="s">
        <v>444</v>
      </c>
      <c r="B251" s="32" t="s">
        <v>481</v>
      </c>
      <c r="C251" s="32" t="s">
        <v>485</v>
      </c>
      <c r="D251" s="66" t="n">
        <v>188</v>
      </c>
      <c r="E251" s="66" t="n">
        <v>232</v>
      </c>
      <c r="F251" s="75" t="n">
        <f aca="false">IF(E251="","",D251-E251)</f>
        <v>-44</v>
      </c>
      <c r="G251" s="66" t="n">
        <v>207</v>
      </c>
      <c r="H251" s="66" t="n">
        <v>250</v>
      </c>
      <c r="I251" s="75" t="n">
        <f aca="false">IF(H251="","",G251-H251)</f>
        <v>-43</v>
      </c>
      <c r="J251" s="47" t="n">
        <f aca="false">IF(OR(D251="",D251+G251=0),"",D251/(D251+G251))</f>
        <v>0.475949367088608</v>
      </c>
      <c r="K251" s="47" t="n">
        <f aca="false">IF(E251="","",E251/(E251+H251))</f>
        <v>0.481327800829876</v>
      </c>
      <c r="L251" s="76" t="n">
        <f aca="false">IF(OR(K251="",J251=""),"",(J251-K251)*100)</f>
        <v>-0.537843374126795</v>
      </c>
      <c r="M251" s="36" t="n">
        <v>3.02529396852735</v>
      </c>
      <c r="N251" s="36" t="n">
        <v>1.32440371623047</v>
      </c>
      <c r="O251" s="36" t="n">
        <f aca="false">SQRT(M251^2+N251^2)</f>
        <v>3.30249130196782</v>
      </c>
      <c r="P251" s="47" t="n">
        <f aca="false">IF(J251="","",MAX(0,J251-1.96*O251/100))</f>
        <v>0.411220537570038</v>
      </c>
      <c r="Q251" s="47" t="n">
        <f aca="false">IF(J251="","",MIN(1,J251+1.96*O251/100))</f>
        <v>0.540678196607177</v>
      </c>
      <c r="R251" s="32" t="str">
        <f aca="false">IF(L251="","",IF(ABS(L251)&lt;=O251,"Yes","No"))</f>
        <v>Yes</v>
      </c>
      <c r="S251" s="32" t="str">
        <f aca="false">IF(L251="","",IF(ABS(L251)&lt;=1.96*O251,"Yes","No"))</f>
        <v>Yes</v>
      </c>
      <c r="T251" s="66" t="n">
        <f aca="false">IF(D251="","",ROUND(SQRT(((D251+G251)*O251/100)^2+(J251*(D251+G251)*0.08223)^2),0))</f>
        <v>20</v>
      </c>
      <c r="U251" s="32"/>
    </row>
    <row r="252" customFormat="false" ht="15" hidden="false" customHeight="false" outlineLevel="0" collapsed="false">
      <c r="A252" s="32" t="s">
        <v>444</v>
      </c>
      <c r="B252" s="32" t="s">
        <v>481</v>
      </c>
      <c r="C252" s="32" t="s">
        <v>486</v>
      </c>
      <c r="D252" s="66" t="n">
        <v>392</v>
      </c>
      <c r="E252" s="66" t="n">
        <v>435</v>
      </c>
      <c r="F252" s="75" t="n">
        <f aca="false">IF(E252="","",D252-E252)</f>
        <v>-43</v>
      </c>
      <c r="G252" s="66" t="n">
        <v>308</v>
      </c>
      <c r="H252" s="66" t="n">
        <v>317</v>
      </c>
      <c r="I252" s="75" t="n">
        <f aca="false">IF(H252="","",G252-H252)</f>
        <v>-9</v>
      </c>
      <c r="J252" s="47" t="n">
        <f aca="false">IF(OR(D252="",D252+G252=0),"",D252/(D252+G252))</f>
        <v>0.56</v>
      </c>
      <c r="K252" s="47" t="n">
        <f aca="false">IF(E252="","",E252/(E252+H252))</f>
        <v>0.578457446808511</v>
      </c>
      <c r="L252" s="76" t="n">
        <f aca="false">IF(OR(K252="",J252=""),"",(J252-K252)*100)</f>
        <v>-1.84574468085106</v>
      </c>
      <c r="M252" s="36" t="n">
        <v>1.93551644330213</v>
      </c>
      <c r="N252" s="36" t="n">
        <v>1.32440371623047</v>
      </c>
      <c r="O252" s="36" t="n">
        <f aca="false">SQRT(M252^2+N252^2)</f>
        <v>2.34526525277164</v>
      </c>
      <c r="P252" s="47" t="n">
        <f aca="false">IF(J252="","",MAX(0,J252-1.96*O252/100))</f>
        <v>0.514032801045676</v>
      </c>
      <c r="Q252" s="47" t="n">
        <f aca="false">IF(J252="","",MIN(1,J252+1.96*O252/100))</f>
        <v>0.605967198954324</v>
      </c>
      <c r="R252" s="32" t="str">
        <f aca="false">IF(L252="","",IF(ABS(L252)&lt;=O252,"Yes","No"))</f>
        <v>Yes</v>
      </c>
      <c r="S252" s="32" t="str">
        <f aca="false">IF(L252="","",IF(ABS(L252)&lt;=1.96*O252,"Yes","No"))</f>
        <v>Yes</v>
      </c>
      <c r="T252" s="66" t="n">
        <f aca="false">IF(D252="","",ROUND(SQRT(((D252+G252)*O252/100)^2+(J252*(D252+G252)*0.06778)^2),0))</f>
        <v>31</v>
      </c>
      <c r="U252" s="32"/>
    </row>
    <row r="253" customFormat="false" ht="15" hidden="false" customHeight="false" outlineLevel="0" collapsed="false">
      <c r="A253" s="32" t="s">
        <v>444</v>
      </c>
      <c r="B253" s="32" t="s">
        <v>481</v>
      </c>
      <c r="C253" s="32" t="s">
        <v>487</v>
      </c>
      <c r="D253" s="66" t="n">
        <v>392</v>
      </c>
      <c r="E253" s="66" t="n">
        <v>437</v>
      </c>
      <c r="F253" s="75" t="n">
        <f aca="false">IF(E253="","",D253-E253)</f>
        <v>-45</v>
      </c>
      <c r="G253" s="66" t="n">
        <v>327</v>
      </c>
      <c r="H253" s="66" t="n">
        <v>364</v>
      </c>
      <c r="I253" s="75" t="n">
        <f aca="false">IF(H253="","",G253-H253)</f>
        <v>-37</v>
      </c>
      <c r="J253" s="47" t="n">
        <f aca="false">IF(OR(D253="",D253+G253=0),"",D253/(D253+G253))</f>
        <v>0.545201668984701</v>
      </c>
      <c r="K253" s="47" t="n">
        <f aca="false">IF(E253="","",E253/(E253+H253))</f>
        <v>0.545568039950062</v>
      </c>
      <c r="L253" s="76" t="n">
        <f aca="false">IF(OR(K253="",J253=""),"",(J253-K253)*100)</f>
        <v>-0.0366370965361407</v>
      </c>
      <c r="M253" s="36" t="n">
        <v>1.93551644330213</v>
      </c>
      <c r="N253" s="36" t="n">
        <v>1.32440371623047</v>
      </c>
      <c r="O253" s="36" t="n">
        <f aca="false">SQRT(M253^2+N253^2)</f>
        <v>2.34526525277164</v>
      </c>
      <c r="P253" s="47" t="n">
        <f aca="false">IF(J253="","",MAX(0,J253-1.96*O253/100))</f>
        <v>0.499234470030377</v>
      </c>
      <c r="Q253" s="47" t="n">
        <f aca="false">IF(J253="","",MIN(1,J253+1.96*O253/100))</f>
        <v>0.591168867939025</v>
      </c>
      <c r="R253" s="32" t="str">
        <f aca="false">IF(L253="","",IF(ABS(L253)&lt;=O253,"Yes","No"))</f>
        <v>Yes</v>
      </c>
      <c r="S253" s="32" t="str">
        <f aca="false">IF(L253="","",IF(ABS(L253)&lt;=1.96*O253,"Yes","No"))</f>
        <v>Yes</v>
      </c>
      <c r="T253" s="66" t="n">
        <f aca="false">IF(D253="","",ROUND(SQRT(((D253+G253)*O253/100)^2+(J253*(D253+G253)*0.06778)^2),0))</f>
        <v>31</v>
      </c>
      <c r="U253" s="32"/>
    </row>
    <row r="254" customFormat="false" ht="15" hidden="false" customHeight="false" outlineLevel="0" collapsed="false">
      <c r="A254" s="32" t="s">
        <v>444</v>
      </c>
      <c r="B254" s="32" t="s">
        <v>481</v>
      </c>
      <c r="C254" s="32" t="s">
        <v>488</v>
      </c>
      <c r="D254" s="66" t="n">
        <v>226</v>
      </c>
      <c r="E254" s="66" t="n">
        <v>279</v>
      </c>
      <c r="F254" s="75" t="n">
        <f aca="false">IF(E254="","",D254-E254)</f>
        <v>-53</v>
      </c>
      <c r="G254" s="66" t="n">
        <v>211</v>
      </c>
      <c r="H254" s="66" t="n">
        <v>214</v>
      </c>
      <c r="I254" s="75" t="n">
        <f aca="false">IF(H254="","",G254-H254)</f>
        <v>-3</v>
      </c>
      <c r="J254" s="47" t="n">
        <f aca="false">IF(OR(D254="",D254+G254=0),"",D254/(D254+G254))</f>
        <v>0.517162471395881</v>
      </c>
      <c r="K254" s="47" t="n">
        <f aca="false">IF(E254="","",E254/(E254+H254))</f>
        <v>0.565922920892495</v>
      </c>
      <c r="L254" s="76" t="n">
        <f aca="false">IF(OR(K254="",J254=""),"",(J254-K254)*100)</f>
        <v>-4.8760449496614</v>
      </c>
      <c r="M254" s="36" t="n">
        <v>3.02529396852735</v>
      </c>
      <c r="N254" s="36" t="n">
        <v>1.32440371623047</v>
      </c>
      <c r="O254" s="36" t="n">
        <f aca="false">SQRT(M254^2+N254^2)</f>
        <v>3.30249130196782</v>
      </c>
      <c r="P254" s="47" t="n">
        <f aca="false">IF(J254="","",MAX(0,J254-1.96*O254/100))</f>
        <v>0.452433641877312</v>
      </c>
      <c r="Q254" s="47" t="n">
        <f aca="false">IF(J254="","",MIN(1,J254+1.96*O254/100))</f>
        <v>0.58189130091445</v>
      </c>
      <c r="R254" s="32" t="str">
        <f aca="false">IF(L254="","",IF(ABS(L254)&lt;=O254,"Yes","No"))</f>
        <v>No</v>
      </c>
      <c r="S254" s="32" t="str">
        <f aca="false">IF(L254="","",IF(ABS(L254)&lt;=1.96*O254,"Yes","No"))</f>
        <v>Yes</v>
      </c>
      <c r="T254" s="66" t="n">
        <f aca="false">IF(D254="","",ROUND(SQRT(((D254+G254)*O254/100)^2+(J254*(D254+G254)*0.08223)^2),0))</f>
        <v>24</v>
      </c>
      <c r="U254" s="32"/>
    </row>
    <row r="255" customFormat="false" ht="15" hidden="false" customHeight="false" outlineLevel="0" collapsed="false">
      <c r="A255" s="32" t="s">
        <v>444</v>
      </c>
      <c r="B255" s="32" t="s">
        <v>481</v>
      </c>
      <c r="C255" s="32" t="s">
        <v>489</v>
      </c>
      <c r="D255" s="66" t="n">
        <v>356</v>
      </c>
      <c r="E255" s="66" t="n">
        <v>374</v>
      </c>
      <c r="F255" s="75" t="n">
        <f aca="false">IF(E255="","",D255-E255)</f>
        <v>-18</v>
      </c>
      <c r="G255" s="66" t="n">
        <v>261</v>
      </c>
      <c r="H255" s="66" t="n">
        <v>251</v>
      </c>
      <c r="I255" s="75" t="n">
        <f aca="false">IF(H255="","",G255-H255)</f>
        <v>10</v>
      </c>
      <c r="J255" s="47" t="n">
        <f aca="false">IF(OR(D255="",D255+G255=0),"",D255/(D255+G255))</f>
        <v>0.576985413290113</v>
      </c>
      <c r="K255" s="47" t="n">
        <f aca="false">IF(E255="","",E255/(E255+H255))</f>
        <v>0.5984</v>
      </c>
      <c r="L255" s="76" t="n">
        <f aca="false">IF(OR(K255="",J255=""),"",(J255-K255)*100)</f>
        <v>-2.14145867098866</v>
      </c>
      <c r="M255" s="36" t="n">
        <v>1.93551644330213</v>
      </c>
      <c r="N255" s="36" t="n">
        <v>1.32440371623047</v>
      </c>
      <c r="O255" s="36" t="n">
        <f aca="false">SQRT(M255^2+N255^2)</f>
        <v>2.34526525277164</v>
      </c>
      <c r="P255" s="47" t="n">
        <f aca="false">IF(J255="","",MAX(0,J255-1.96*O255/100))</f>
        <v>0.531018214335789</v>
      </c>
      <c r="Q255" s="47" t="n">
        <f aca="false">IF(J255="","",MIN(1,J255+1.96*O255/100))</f>
        <v>0.622952612244438</v>
      </c>
      <c r="R255" s="32" t="str">
        <f aca="false">IF(L255="","",IF(ABS(L255)&lt;=O255,"Yes","No"))</f>
        <v>Yes</v>
      </c>
      <c r="S255" s="32" t="str">
        <f aca="false">IF(L255="","",IF(ABS(L255)&lt;=1.96*O255,"Yes","No"))</f>
        <v>Yes</v>
      </c>
      <c r="T255" s="66" t="n">
        <f aca="false">IF(D255="","",ROUND(SQRT(((D255+G255)*O255/100)^2+(J255*(D255+G255)*0.06778)^2),0))</f>
        <v>28</v>
      </c>
      <c r="U255" s="32"/>
    </row>
    <row r="256" customFormat="false" ht="15" hidden="false" customHeight="false" outlineLevel="0" collapsed="false">
      <c r="A256" s="32" t="s">
        <v>444</v>
      </c>
      <c r="B256" s="32" t="s">
        <v>481</v>
      </c>
      <c r="C256" s="32" t="s">
        <v>490</v>
      </c>
      <c r="D256" s="66" t="n">
        <v>232</v>
      </c>
      <c r="E256" s="66" t="n">
        <v>245</v>
      </c>
      <c r="F256" s="75" t="n">
        <f aca="false">IF(E256="","",D256-E256)</f>
        <v>-13</v>
      </c>
      <c r="G256" s="66" t="n">
        <v>163</v>
      </c>
      <c r="H256" s="66" t="n">
        <v>160</v>
      </c>
      <c r="I256" s="75" t="n">
        <f aca="false">IF(H256="","",G256-H256)</f>
        <v>3</v>
      </c>
      <c r="J256" s="47" t="n">
        <f aca="false">IF(OR(D256="",D256+G256=0),"",D256/(D256+G256))</f>
        <v>0.587341772151899</v>
      </c>
      <c r="K256" s="47" t="n">
        <f aca="false">IF(E256="","",E256/(E256+H256))</f>
        <v>0.604938271604938</v>
      </c>
      <c r="L256" s="76" t="n">
        <f aca="false">IF(OR(K256="",J256=""),"",(J256-K256)*100)</f>
        <v>-1.75964994530395</v>
      </c>
      <c r="M256" s="36" t="n">
        <v>3.02529396852735</v>
      </c>
      <c r="N256" s="36" t="n">
        <v>1.32440371623047</v>
      </c>
      <c r="O256" s="36" t="n">
        <f aca="false">SQRT(M256^2+N256^2)</f>
        <v>3.30249130196782</v>
      </c>
      <c r="P256" s="47" t="n">
        <f aca="false">IF(J256="","",MAX(0,J256-1.96*O256/100))</f>
        <v>0.52261294263333</v>
      </c>
      <c r="Q256" s="47" t="n">
        <f aca="false">IF(J256="","",MIN(1,J256+1.96*O256/100))</f>
        <v>0.652070601670468</v>
      </c>
      <c r="R256" s="32" t="str">
        <f aca="false">IF(L256="","",IF(ABS(L256)&lt;=O256,"Yes","No"))</f>
        <v>Yes</v>
      </c>
      <c r="S256" s="32" t="str">
        <f aca="false">IF(L256="","",IF(ABS(L256)&lt;=1.96*O256,"Yes","No"))</f>
        <v>Yes</v>
      </c>
      <c r="T256" s="66" t="n">
        <f aca="false">IF(D256="","",ROUND(SQRT(((D256+G256)*O256/100)^2+(J256*(D256+G256)*0.08223)^2),0))</f>
        <v>23</v>
      </c>
      <c r="U256" s="32"/>
    </row>
    <row r="257" customFormat="false" ht="15" hidden="false" customHeight="false" outlineLevel="0" collapsed="false">
      <c r="A257" s="32" t="s">
        <v>444</v>
      </c>
      <c r="B257" s="32" t="s">
        <v>481</v>
      </c>
      <c r="C257" s="32" t="s">
        <v>491</v>
      </c>
      <c r="D257" s="66" t="n">
        <v>249</v>
      </c>
      <c r="E257" s="66" t="n">
        <v>276</v>
      </c>
      <c r="F257" s="75" t="n">
        <f aca="false">IF(E257="","",D257-E257)</f>
        <v>-27</v>
      </c>
      <c r="G257" s="66" t="n">
        <v>251</v>
      </c>
      <c r="H257" s="66" t="n">
        <v>276</v>
      </c>
      <c r="I257" s="75" t="n">
        <f aca="false">IF(H257="","",G257-H257)</f>
        <v>-25</v>
      </c>
      <c r="J257" s="47" t="n">
        <f aca="false">IF(OR(D257="",D257+G257=0),"",D257/(D257+G257))</f>
        <v>0.498</v>
      </c>
      <c r="K257" s="47" t="n">
        <f aca="false">IF(E257="","",E257/(E257+H257))</f>
        <v>0.5</v>
      </c>
      <c r="L257" s="76" t="n">
        <f aca="false">IF(OR(K257="",J257=""),"",(J257-K257)*100)</f>
        <v>-0.2</v>
      </c>
      <c r="M257" s="36" t="n">
        <v>3.02529396852735</v>
      </c>
      <c r="N257" s="36" t="n">
        <v>1.32440371623047</v>
      </c>
      <c r="O257" s="36" t="n">
        <f aca="false">SQRT(M257^2+N257^2)</f>
        <v>3.30249130196782</v>
      </c>
      <c r="P257" s="47" t="n">
        <f aca="false">IF(J257="","",MAX(0,J257-1.96*O257/100))</f>
        <v>0.433271170481431</v>
      </c>
      <c r="Q257" s="47" t="n">
        <f aca="false">IF(J257="","",MIN(1,J257+1.96*O257/100))</f>
        <v>0.562728829518569</v>
      </c>
      <c r="R257" s="32" t="str">
        <f aca="false">IF(L257="","",IF(ABS(L257)&lt;=O257,"Yes","No"))</f>
        <v>Yes</v>
      </c>
      <c r="S257" s="32" t="str">
        <f aca="false">IF(L257="","",IF(ABS(L257)&lt;=1.96*O257,"Yes","No"))</f>
        <v>Yes</v>
      </c>
      <c r="T257" s="66" t="n">
        <f aca="false">IF(D257="","",ROUND(SQRT(((D257+G257)*O257/100)^2+(J257*(D257+G257)*0.08223)^2),0))</f>
        <v>26</v>
      </c>
      <c r="U257" s="32"/>
    </row>
    <row r="258" customFormat="false" ht="15" hidden="false" customHeight="false" outlineLevel="0" collapsed="false">
      <c r="A258" s="32" t="s">
        <v>444</v>
      </c>
      <c r="B258" s="32" t="s">
        <v>481</v>
      </c>
      <c r="C258" s="32" t="s">
        <v>492</v>
      </c>
      <c r="D258" s="66" t="n">
        <v>299</v>
      </c>
      <c r="E258" s="66" t="n">
        <v>353</v>
      </c>
      <c r="F258" s="75" t="n">
        <f aca="false">IF(E258="","",D258-E258)</f>
        <v>-54</v>
      </c>
      <c r="G258" s="66" t="n">
        <v>254</v>
      </c>
      <c r="H258" s="66" t="n">
        <v>293</v>
      </c>
      <c r="I258" s="75" t="n">
        <f aca="false">IF(H258="","",G258-H258)</f>
        <v>-39</v>
      </c>
      <c r="J258" s="47" t="n">
        <f aca="false">IF(OR(D258="",D258+G258=0),"",D258/(D258+G258))</f>
        <v>0.540687160940326</v>
      </c>
      <c r="K258" s="47" t="n">
        <f aca="false">IF(E258="","",E258/(E258+H258))</f>
        <v>0.546439628482972</v>
      </c>
      <c r="L258" s="76" t="n">
        <f aca="false">IF(OR(K258="",J258=""),"",(J258-K258)*100)</f>
        <v>-0.575246754264658</v>
      </c>
      <c r="M258" s="36" t="n">
        <v>1.93551644330213</v>
      </c>
      <c r="N258" s="36" t="n">
        <v>1.32440371623047</v>
      </c>
      <c r="O258" s="36" t="n">
        <f aca="false">SQRT(M258^2+N258^2)</f>
        <v>2.34526525277164</v>
      </c>
      <c r="P258" s="47" t="n">
        <f aca="false">IF(J258="","",MAX(0,J258-1.96*O258/100))</f>
        <v>0.494719961986001</v>
      </c>
      <c r="Q258" s="47" t="n">
        <f aca="false">IF(J258="","",MIN(1,J258+1.96*O258/100))</f>
        <v>0.58665435989465</v>
      </c>
      <c r="R258" s="32" t="str">
        <f aca="false">IF(L258="","",IF(ABS(L258)&lt;=O258,"Yes","No"))</f>
        <v>Yes</v>
      </c>
      <c r="S258" s="32" t="str">
        <f aca="false">IF(L258="","",IF(ABS(L258)&lt;=1.96*O258,"Yes","No"))</f>
        <v>Yes</v>
      </c>
      <c r="T258" s="66" t="n">
        <f aca="false">IF(D258="","",ROUND(SQRT(((D258+G258)*O258/100)^2+(J258*(D258+G258)*0.06778)^2),0))</f>
        <v>24</v>
      </c>
      <c r="U258" s="32"/>
    </row>
    <row r="259" customFormat="false" ht="15" hidden="false" customHeight="false" outlineLevel="0" collapsed="false">
      <c r="A259" s="32" t="s">
        <v>444</v>
      </c>
      <c r="B259" s="32" t="s">
        <v>481</v>
      </c>
      <c r="C259" s="32" t="s">
        <v>493</v>
      </c>
      <c r="D259" s="66" t="n">
        <v>367</v>
      </c>
      <c r="E259" s="66" t="n">
        <v>400</v>
      </c>
      <c r="F259" s="75" t="n">
        <f aca="false">IF(E259="","",D259-E259)</f>
        <v>-33</v>
      </c>
      <c r="G259" s="66" t="n">
        <v>279</v>
      </c>
      <c r="H259" s="66" t="n">
        <v>303</v>
      </c>
      <c r="I259" s="75" t="n">
        <f aca="false">IF(H259="","",G259-H259)</f>
        <v>-24</v>
      </c>
      <c r="J259" s="47" t="n">
        <f aca="false">IF(OR(D259="",D259+G259=0),"",D259/(D259+G259))</f>
        <v>0.568111455108359</v>
      </c>
      <c r="K259" s="47" t="n">
        <f aca="false">IF(E259="","",E259/(E259+H259))</f>
        <v>0.568990042674253</v>
      </c>
      <c r="L259" s="76" t="n">
        <f aca="false">IF(OR(K259="",J259=""),"",(J259-K259)*100)</f>
        <v>-0.0878587565894096</v>
      </c>
      <c r="M259" s="36" t="n">
        <v>1.93551644330213</v>
      </c>
      <c r="N259" s="36" t="n">
        <v>1.32440371623047</v>
      </c>
      <c r="O259" s="36" t="n">
        <f aca="false">SQRT(M259^2+N259^2)</f>
        <v>2.34526525277164</v>
      </c>
      <c r="P259" s="47" t="n">
        <f aca="false">IF(J259="","",MAX(0,J259-1.96*O259/100))</f>
        <v>0.522144256154035</v>
      </c>
      <c r="Q259" s="47" t="n">
        <f aca="false">IF(J259="","",MIN(1,J259+1.96*O259/100))</f>
        <v>0.614078654062683</v>
      </c>
      <c r="R259" s="32" t="str">
        <f aca="false">IF(L259="","",IF(ABS(L259)&lt;=O259,"Yes","No"))</f>
        <v>Yes</v>
      </c>
      <c r="S259" s="32" t="str">
        <f aca="false">IF(L259="","",IF(ABS(L259)&lt;=1.96*O259,"Yes","No"))</f>
        <v>Yes</v>
      </c>
      <c r="T259" s="66" t="n">
        <f aca="false">IF(D259="","",ROUND(SQRT(((D259+G259)*O259/100)^2+(J259*(D259+G259)*0.06778)^2),0))</f>
        <v>29</v>
      </c>
      <c r="U259" s="32"/>
    </row>
    <row r="260" customFormat="false" ht="15" hidden="false" customHeight="false" outlineLevel="0" collapsed="false">
      <c r="A260" s="32" t="s">
        <v>444</v>
      </c>
      <c r="B260" s="32" t="s">
        <v>481</v>
      </c>
      <c r="C260" s="32" t="s">
        <v>494</v>
      </c>
      <c r="D260" s="66" t="n">
        <v>316</v>
      </c>
      <c r="E260" s="66" t="n">
        <v>356</v>
      </c>
      <c r="F260" s="75" t="n">
        <f aca="false">IF(E260="","",D260-E260)</f>
        <v>-40</v>
      </c>
      <c r="G260" s="66" t="n">
        <v>310</v>
      </c>
      <c r="H260" s="66" t="n">
        <v>330</v>
      </c>
      <c r="I260" s="75" t="n">
        <f aca="false">IF(H260="","",G260-H260)</f>
        <v>-20</v>
      </c>
      <c r="J260" s="47" t="n">
        <f aca="false">IF(OR(D260="",D260+G260=0),"",D260/(D260+G260))</f>
        <v>0.504792332268371</v>
      </c>
      <c r="K260" s="47" t="n">
        <f aca="false">IF(E260="","",E260/(E260+H260))</f>
        <v>0.518950437317784</v>
      </c>
      <c r="L260" s="76" t="n">
        <f aca="false">IF(OR(K260="",J260=""),"",(J260-K260)*100)</f>
        <v>-1.41581050494136</v>
      </c>
      <c r="M260" s="36" t="n">
        <v>1.93551644330213</v>
      </c>
      <c r="N260" s="36" t="n">
        <v>1.32440371623047</v>
      </c>
      <c r="O260" s="36" t="n">
        <f aca="false">SQRT(M260^2+N260^2)</f>
        <v>2.34526525277164</v>
      </c>
      <c r="P260" s="47" t="n">
        <f aca="false">IF(J260="","",MAX(0,J260-1.96*O260/100))</f>
        <v>0.458825133314047</v>
      </c>
      <c r="Q260" s="47" t="n">
        <f aca="false">IF(J260="","",MIN(1,J260+1.96*O260/100))</f>
        <v>0.550759531222695</v>
      </c>
      <c r="R260" s="32" t="str">
        <f aca="false">IF(L260="","",IF(ABS(L260)&lt;=O260,"Yes","No"))</f>
        <v>Yes</v>
      </c>
      <c r="S260" s="32" t="str">
        <f aca="false">IF(L260="","",IF(ABS(L260)&lt;=1.96*O260,"Yes","No"))</f>
        <v>Yes</v>
      </c>
      <c r="T260" s="66" t="n">
        <f aca="false">IF(D260="","",ROUND(SQRT(((D260+G260)*O260/100)^2+(J260*(D260+G260)*0.06778)^2),0))</f>
        <v>26</v>
      </c>
      <c r="U260" s="32"/>
    </row>
    <row r="261" customFormat="false" ht="15" hidden="false" customHeight="false" outlineLevel="0" collapsed="false">
      <c r="A261" s="32" t="s">
        <v>444</v>
      </c>
      <c r="B261" s="32" t="s">
        <v>481</v>
      </c>
      <c r="C261" s="32" t="s">
        <v>495</v>
      </c>
      <c r="D261" s="66" t="n">
        <v>703</v>
      </c>
      <c r="E261" s="66" t="n">
        <v>719</v>
      </c>
      <c r="F261" s="75" t="n">
        <f aca="false">IF(E261="","",D261-E261)</f>
        <v>-16</v>
      </c>
      <c r="G261" s="66" t="n">
        <v>551</v>
      </c>
      <c r="H261" s="66" t="n">
        <v>538</v>
      </c>
      <c r="I261" s="75" t="n">
        <f aca="false">IF(H261="","",G261-H261)</f>
        <v>13</v>
      </c>
      <c r="J261" s="47" t="n">
        <f aca="false">IF(OR(D261="",D261+G261=0),"",D261/(D261+G261))</f>
        <v>0.560606060606061</v>
      </c>
      <c r="K261" s="47" t="n">
        <f aca="false">IF(E261="","",E261/(E261+H261))</f>
        <v>0.571996817820207</v>
      </c>
      <c r="L261" s="76" t="n">
        <f aca="false">IF(OR(K261="",J261=""),"",(J261-K261)*100)</f>
        <v>-1.13907572141463</v>
      </c>
      <c r="M261" s="36" t="n">
        <v>1.70415253457858</v>
      </c>
      <c r="N261" s="36" t="n">
        <v>1.32440371623047</v>
      </c>
      <c r="O261" s="36" t="n">
        <f aca="false">SQRT(M261^2+N261^2)</f>
        <v>2.15828197061359</v>
      </c>
      <c r="P261" s="47" t="n">
        <f aca="false">IF(J261="","",MAX(0,J261-1.96*O261/100))</f>
        <v>0.518303733982034</v>
      </c>
      <c r="Q261" s="47" t="n">
        <f aca="false">IF(J261="","",MIN(1,J261+1.96*O261/100))</f>
        <v>0.602908387230087</v>
      </c>
      <c r="R261" s="32" t="str">
        <f aca="false">IF(L261="","",IF(ABS(L261)&lt;=O261,"Yes","No"))</f>
        <v>Yes</v>
      </c>
      <c r="S261" s="32" t="str">
        <f aca="false">IF(L261="","",IF(ABS(L261)&lt;=1.96*O261,"Yes","No"))</f>
        <v>Yes</v>
      </c>
      <c r="T261" s="66" t="n">
        <f aca="false">IF(D261="","",ROUND(SQRT(((D261+G261)*O261/100)^2+(J261*(D261+G261)*0.05273)^2),0))</f>
        <v>46</v>
      </c>
      <c r="U261" s="32"/>
    </row>
    <row r="262" customFormat="false" ht="15" hidden="false" customHeight="false" outlineLevel="0" collapsed="false">
      <c r="A262" s="32" t="s">
        <v>444</v>
      </c>
      <c r="B262" s="32" t="s">
        <v>481</v>
      </c>
      <c r="C262" s="32" t="s">
        <v>496</v>
      </c>
      <c r="D262" s="66" t="n">
        <v>327</v>
      </c>
      <c r="E262" s="66" t="n">
        <v>391</v>
      </c>
      <c r="F262" s="75" t="n">
        <f aca="false">IF(E262="","",D262-E262)</f>
        <v>-64</v>
      </c>
      <c r="G262" s="66" t="n">
        <v>353</v>
      </c>
      <c r="H262" s="66" t="n">
        <v>384</v>
      </c>
      <c r="I262" s="75" t="n">
        <f aca="false">IF(H262="","",G262-H262)</f>
        <v>-31</v>
      </c>
      <c r="J262" s="47" t="n">
        <f aca="false">IF(OR(D262="",D262+G262=0),"",D262/(D262+G262))</f>
        <v>0.480882352941177</v>
      </c>
      <c r="K262" s="47" t="n">
        <f aca="false">IF(E262="","",E262/(E262+H262))</f>
        <v>0.504516129032258</v>
      </c>
      <c r="L262" s="76" t="n">
        <f aca="false">IF(OR(K262="",J262=""),"",(J262-K262)*100)</f>
        <v>-2.36337760910816</v>
      </c>
      <c r="M262" s="36" t="n">
        <v>1.93551644330213</v>
      </c>
      <c r="N262" s="36" t="n">
        <v>1.32440371623047</v>
      </c>
      <c r="O262" s="36" t="n">
        <f aca="false">SQRT(M262^2+N262^2)</f>
        <v>2.34526525277164</v>
      </c>
      <c r="P262" s="47" t="n">
        <f aca="false">IF(J262="","",MAX(0,J262-1.96*O262/100))</f>
        <v>0.434915153986852</v>
      </c>
      <c r="Q262" s="47" t="n">
        <f aca="false">IF(J262="","",MIN(1,J262+1.96*O262/100))</f>
        <v>0.526849551895501</v>
      </c>
      <c r="R262" s="32" t="str">
        <f aca="false">IF(L262="","",IF(ABS(L262)&lt;=O262,"Yes","No"))</f>
        <v>No</v>
      </c>
      <c r="S262" s="32" t="str">
        <f aca="false">IF(L262="","",IF(ABS(L262)&lt;=1.96*O262,"Yes","No"))</f>
        <v>Yes</v>
      </c>
      <c r="T262" s="66" t="n">
        <f aca="false">IF(D262="","",ROUND(SQRT(((D262+G262)*O262/100)^2+(J262*(D262+G262)*0.06778)^2),0))</f>
        <v>27</v>
      </c>
      <c r="U262" s="32"/>
    </row>
    <row r="263" customFormat="false" ht="15" hidden="false" customHeight="false" outlineLevel="0" collapsed="false">
      <c r="A263" s="32" t="s">
        <v>444</v>
      </c>
      <c r="B263" s="32" t="s">
        <v>481</v>
      </c>
      <c r="C263" s="32" t="s">
        <v>497</v>
      </c>
      <c r="D263" s="66" t="n">
        <v>372</v>
      </c>
      <c r="E263" s="66" t="n">
        <v>395</v>
      </c>
      <c r="F263" s="75" t="n">
        <f aca="false">IF(E263="","",D263-E263)</f>
        <v>-23</v>
      </c>
      <c r="G263" s="66" t="n">
        <v>345</v>
      </c>
      <c r="H263" s="66" t="n">
        <v>387</v>
      </c>
      <c r="I263" s="75" t="n">
        <f aca="false">IF(H263="","",G263-H263)</f>
        <v>-42</v>
      </c>
      <c r="J263" s="47" t="n">
        <f aca="false">IF(OR(D263="",D263+G263=0),"",D263/(D263+G263))</f>
        <v>0.518828451882845</v>
      </c>
      <c r="K263" s="47" t="n">
        <f aca="false">IF(E263="","",E263/(E263+H263))</f>
        <v>0.505115089514067</v>
      </c>
      <c r="L263" s="76" t="n">
        <f aca="false">IF(OR(K263="",J263=""),"",(J263-K263)*100)</f>
        <v>1.37133623687787</v>
      </c>
      <c r="M263" s="36" t="n">
        <v>1.93551644330213</v>
      </c>
      <c r="N263" s="36" t="n">
        <v>1.32440371623047</v>
      </c>
      <c r="O263" s="36" t="n">
        <f aca="false">SQRT(M263^2+N263^2)</f>
        <v>2.34526525277164</v>
      </c>
      <c r="P263" s="47" t="n">
        <f aca="false">IF(J263="","",MAX(0,J263-1.96*O263/100))</f>
        <v>0.472861252928521</v>
      </c>
      <c r="Q263" s="47" t="n">
        <f aca="false">IF(J263="","",MIN(1,J263+1.96*O263/100))</f>
        <v>0.564795650837169</v>
      </c>
      <c r="R263" s="32" t="str">
        <f aca="false">IF(L263="","",IF(ABS(L263)&lt;=O263,"Yes","No"))</f>
        <v>Yes</v>
      </c>
      <c r="S263" s="32" t="str">
        <f aca="false">IF(L263="","",IF(ABS(L263)&lt;=1.96*O263,"Yes","No"))</f>
        <v>Yes</v>
      </c>
      <c r="T263" s="66" t="n">
        <f aca="false">IF(D263="","",ROUND(SQRT(((D263+G263)*O263/100)^2+(J263*(D263+G263)*0.06778)^2),0))</f>
        <v>30</v>
      </c>
      <c r="U263" s="32"/>
    </row>
    <row r="264" customFormat="false" ht="15" hidden="false" customHeight="false" outlineLevel="0" collapsed="false">
      <c r="A264" s="32" t="s">
        <v>444</v>
      </c>
      <c r="B264" s="32" t="s">
        <v>481</v>
      </c>
      <c r="C264" s="32" t="s">
        <v>498</v>
      </c>
      <c r="D264" s="66" t="n">
        <v>358</v>
      </c>
      <c r="E264" s="66" t="n">
        <v>407</v>
      </c>
      <c r="F264" s="75" t="n">
        <f aca="false">IF(E264="","",D264-E264)</f>
        <v>-49</v>
      </c>
      <c r="G264" s="66" t="n">
        <v>325</v>
      </c>
      <c r="H264" s="66" t="n">
        <v>347</v>
      </c>
      <c r="I264" s="75" t="n">
        <f aca="false">IF(H264="","",G264-H264)</f>
        <v>-22</v>
      </c>
      <c r="J264" s="47" t="n">
        <f aca="false">IF(OR(D264="",D264+G264=0),"",D264/(D264+G264))</f>
        <v>0.524158125915081</v>
      </c>
      <c r="K264" s="47" t="n">
        <f aca="false">IF(E264="","",E264/(E264+H264))</f>
        <v>0.539787798408488</v>
      </c>
      <c r="L264" s="76" t="n">
        <f aca="false">IF(OR(K264="",J264=""),"",(J264-K264)*100)</f>
        <v>-1.56296724934076</v>
      </c>
      <c r="M264" s="36" t="n">
        <v>1.93551644330213</v>
      </c>
      <c r="N264" s="36" t="n">
        <v>1.32440371623047</v>
      </c>
      <c r="O264" s="36" t="n">
        <f aca="false">SQRT(M264^2+N264^2)</f>
        <v>2.34526525277164</v>
      </c>
      <c r="P264" s="47" t="n">
        <f aca="false">IF(J264="","",MAX(0,J264-1.96*O264/100))</f>
        <v>0.478190926960756</v>
      </c>
      <c r="Q264" s="47" t="n">
        <f aca="false">IF(J264="","",MIN(1,J264+1.96*O264/100))</f>
        <v>0.570125324869405</v>
      </c>
      <c r="R264" s="32" t="str">
        <f aca="false">IF(L264="","",IF(ABS(L264)&lt;=O264,"Yes","No"))</f>
        <v>Yes</v>
      </c>
      <c r="S264" s="32" t="str">
        <f aca="false">IF(L264="","",IF(ABS(L264)&lt;=1.96*O264,"Yes","No"))</f>
        <v>Yes</v>
      </c>
      <c r="T264" s="66" t="n">
        <f aca="false">IF(D264="","",ROUND(SQRT(((D264+G264)*O264/100)^2+(J264*(D264+G264)*0.06778)^2),0))</f>
        <v>29</v>
      </c>
      <c r="U264" s="32"/>
    </row>
    <row r="265" customFormat="false" ht="15" hidden="false" customHeight="false" outlineLevel="0" collapsed="false">
      <c r="A265" s="32" t="s">
        <v>444</v>
      </c>
      <c r="B265" s="32" t="s">
        <v>499</v>
      </c>
      <c r="C265" s="32" t="s">
        <v>500</v>
      </c>
      <c r="D265" s="66" t="n">
        <v>615</v>
      </c>
      <c r="E265" s="66" t="n">
        <v>730</v>
      </c>
      <c r="F265" s="75" t="n">
        <f aca="false">IF(E265="","",D265-E265)</f>
        <v>-115</v>
      </c>
      <c r="G265" s="66" t="n">
        <v>1023</v>
      </c>
      <c r="H265" s="66" t="n">
        <v>1145</v>
      </c>
      <c r="I265" s="75" t="n">
        <f aca="false">IF(H265="","",G265-H265)</f>
        <v>-122</v>
      </c>
      <c r="J265" s="47" t="n">
        <f aca="false">IF(OR(D265="",D265+G265=0),"",D265/(D265+G265))</f>
        <v>0.375457875457875</v>
      </c>
      <c r="K265" s="47" t="n">
        <f aca="false">IF(E265="","",E265/(E265+H265))</f>
        <v>0.389333333333333</v>
      </c>
      <c r="L265" s="76" t="n">
        <f aca="false">IF(OR(K265="",J265=""),"",(J265-K265)*100)</f>
        <v>-1.38754578754579</v>
      </c>
      <c r="M265" s="36" t="n">
        <v>1.70415253457858</v>
      </c>
      <c r="N265" s="36" t="n">
        <v>1.32440371623047</v>
      </c>
      <c r="O265" s="36" t="n">
        <f aca="false">SQRT(M265^2+N265^2)</f>
        <v>2.15828197061359</v>
      </c>
      <c r="P265" s="47" t="n">
        <f aca="false">IF(J265="","",MAX(0,J265-1.96*O265/100))</f>
        <v>0.333155548833849</v>
      </c>
      <c r="Q265" s="47" t="n">
        <f aca="false">IF(J265="","",MIN(1,J265+1.96*O265/100))</f>
        <v>0.417760202081902</v>
      </c>
      <c r="R265" s="32" t="str">
        <f aca="false">IF(L265="","",IF(ABS(L265)&lt;=O265,"Yes","No"))</f>
        <v>Yes</v>
      </c>
      <c r="S265" s="32" t="str">
        <f aca="false">IF(L265="","",IF(ABS(L265)&lt;=1.96*O265,"Yes","No"))</f>
        <v>Yes</v>
      </c>
      <c r="T265" s="66" t="n">
        <f aca="false">IF(D265="","",ROUND(SQRT(((D265+G265)*O265/100)^2+(J265*(D265+G265)*0.05273)^2),0))</f>
        <v>48</v>
      </c>
      <c r="U265" s="32"/>
    </row>
    <row r="266" customFormat="false" ht="15" hidden="false" customHeight="false" outlineLevel="0" collapsed="false">
      <c r="A266" s="32" t="s">
        <v>444</v>
      </c>
      <c r="B266" s="32" t="s">
        <v>499</v>
      </c>
      <c r="C266" s="32" t="s">
        <v>501</v>
      </c>
      <c r="D266" s="66" t="n">
        <v>565</v>
      </c>
      <c r="E266" s="66" t="n">
        <v>692</v>
      </c>
      <c r="F266" s="75" t="n">
        <f aca="false">IF(E266="","",D266-E266)</f>
        <v>-127</v>
      </c>
      <c r="G266" s="66" t="n">
        <v>828</v>
      </c>
      <c r="H266" s="66" t="n">
        <v>909</v>
      </c>
      <c r="I266" s="75" t="n">
        <f aca="false">IF(H266="","",G266-H266)</f>
        <v>-81</v>
      </c>
      <c r="J266" s="47" t="n">
        <f aca="false">IF(OR(D266="",D266+G266=0),"",D266/(D266+G266))</f>
        <v>0.405599425699928</v>
      </c>
      <c r="K266" s="47" t="n">
        <f aca="false">IF(E266="","",E266/(E266+H266))</f>
        <v>0.432229856339788</v>
      </c>
      <c r="L266" s="76" t="n">
        <f aca="false">IF(OR(K266="",J266=""),"",(J266-K266)*100)</f>
        <v>-2.66304306398594</v>
      </c>
      <c r="M266" s="36" t="n">
        <v>1.70415253457858</v>
      </c>
      <c r="N266" s="36" t="n">
        <v>1.32440371623047</v>
      </c>
      <c r="O266" s="36" t="n">
        <f aca="false">SQRT(M266^2+N266^2)</f>
        <v>2.15828197061359</v>
      </c>
      <c r="P266" s="47" t="n">
        <f aca="false">IF(J266="","",MAX(0,J266-1.96*O266/100))</f>
        <v>0.363297099075902</v>
      </c>
      <c r="Q266" s="47" t="n">
        <f aca="false">IF(J266="","",MIN(1,J266+1.96*O266/100))</f>
        <v>0.447901752323955</v>
      </c>
      <c r="R266" s="32" t="str">
        <f aca="false">IF(L266="","",IF(ABS(L266)&lt;=O266,"Yes","No"))</f>
        <v>No</v>
      </c>
      <c r="S266" s="32" t="str">
        <f aca="false">IF(L266="","",IF(ABS(L266)&lt;=1.96*O266,"Yes","No"))</f>
        <v>Yes</v>
      </c>
      <c r="T266" s="66" t="n">
        <f aca="false">IF(D266="","",ROUND(SQRT(((D266+G266)*O266/100)^2+(J266*(D266+G266)*0.05273)^2),0))</f>
        <v>42</v>
      </c>
      <c r="U266" s="32"/>
    </row>
    <row r="267" customFormat="false" ht="15" hidden="false" customHeight="false" outlineLevel="0" collapsed="false">
      <c r="A267" s="32" t="s">
        <v>444</v>
      </c>
      <c r="B267" s="32" t="s">
        <v>499</v>
      </c>
      <c r="C267" s="32" t="s">
        <v>502</v>
      </c>
      <c r="D267" s="66" t="n">
        <v>276</v>
      </c>
      <c r="E267" s="66" t="n">
        <v>315</v>
      </c>
      <c r="F267" s="75" t="n">
        <f aca="false">IF(E267="","",D267-E267)</f>
        <v>-39</v>
      </c>
      <c r="G267" s="66" t="n">
        <v>535</v>
      </c>
      <c r="H267" s="66" t="n">
        <v>608</v>
      </c>
      <c r="I267" s="75" t="n">
        <f aca="false">IF(H267="","",G267-H267)</f>
        <v>-73</v>
      </c>
      <c r="J267" s="47" t="n">
        <f aca="false">IF(OR(D267="",D267+G267=0),"",D267/(D267+G267))</f>
        <v>0.340320591861899</v>
      </c>
      <c r="K267" s="47" t="n">
        <f aca="false">IF(E267="","",E267/(E267+H267))</f>
        <v>0.341278439869989</v>
      </c>
      <c r="L267" s="76" t="n">
        <f aca="false">IF(OR(K267="",J267=""),"",(J267-K267)*100)</f>
        <v>-0.095784800809029</v>
      </c>
      <c r="M267" s="36" t="n">
        <v>1.93551644330213</v>
      </c>
      <c r="N267" s="36" t="n">
        <v>1.32440371623047</v>
      </c>
      <c r="O267" s="36" t="n">
        <f aca="false">SQRT(M267^2+N267^2)</f>
        <v>2.34526525277164</v>
      </c>
      <c r="P267" s="47" t="n">
        <f aca="false">IF(J267="","",MAX(0,J267-1.96*O267/100))</f>
        <v>0.294353392907575</v>
      </c>
      <c r="Q267" s="47" t="n">
        <f aca="false">IF(J267="","",MIN(1,J267+1.96*O267/100))</f>
        <v>0.386287790816223</v>
      </c>
      <c r="R267" s="32" t="str">
        <f aca="false">IF(L267="","",IF(ABS(L267)&lt;=O267,"Yes","No"))</f>
        <v>Yes</v>
      </c>
      <c r="S267" s="32" t="str">
        <f aca="false">IF(L267="","",IF(ABS(L267)&lt;=1.96*O267,"Yes","No"))</f>
        <v>Yes</v>
      </c>
      <c r="T267" s="66" t="n">
        <f aca="false">IF(D267="","",ROUND(SQRT(((D267+G267)*O267/100)^2+(J267*(D267+G267)*0.06778)^2),0))</f>
        <v>27</v>
      </c>
      <c r="U267" s="32"/>
    </row>
    <row r="268" customFormat="false" ht="15" hidden="false" customHeight="false" outlineLevel="0" collapsed="false">
      <c r="A268" s="32" t="s">
        <v>444</v>
      </c>
      <c r="B268" s="32" t="s">
        <v>503</v>
      </c>
      <c r="C268" s="32" t="s">
        <v>503</v>
      </c>
      <c r="D268" s="66" t="n">
        <v>25</v>
      </c>
      <c r="E268" s="66" t="n">
        <v>31</v>
      </c>
      <c r="F268" s="75" t="n">
        <f aca="false">IF(E268="","",D268-E268)</f>
        <v>-6</v>
      </c>
      <c r="G268" s="66" t="n">
        <v>44</v>
      </c>
      <c r="H268" s="66" t="n">
        <v>55</v>
      </c>
      <c r="I268" s="75" t="n">
        <f aca="false">IF(H268="","",G268-H268)</f>
        <v>-11</v>
      </c>
      <c r="J268" s="47" t="n">
        <f aca="false">IF(OR(D268="",D268+G268=0),"",D268/(D268+G268))</f>
        <v>0.36231884057971</v>
      </c>
      <c r="K268" s="47" t="n">
        <f aca="false">IF(E268="","",E268/(E268+H268))</f>
        <v>0.36046511627907</v>
      </c>
      <c r="L268" s="76" t="n">
        <f aca="false">IF(OR(K268="",J268=""),"",(J268-K268)*100)</f>
        <v>0.18537243006404</v>
      </c>
      <c r="M268" s="36" t="n">
        <v>3.02529396852735</v>
      </c>
      <c r="N268" s="36" t="n">
        <v>1.32440371623047</v>
      </c>
      <c r="O268" s="36" t="n">
        <f aca="false">SQRT(M268^2+N268^2)</f>
        <v>3.30249130196782</v>
      </c>
      <c r="P268" s="47" t="n">
        <f aca="false">IF(J268="","",MAX(0,J268-1.96*O268/100))</f>
        <v>0.297590011061141</v>
      </c>
      <c r="Q268" s="47" t="n">
        <f aca="false">IF(J268="","",MIN(1,J268+1.96*O268/100))</f>
        <v>0.427047670098279</v>
      </c>
      <c r="R268" s="32" t="str">
        <f aca="false">IF(L268="","",IF(ABS(L268)&lt;=O268,"Yes","No"))</f>
        <v>Yes</v>
      </c>
      <c r="S268" s="32" t="str">
        <f aca="false">IF(L268="","",IF(ABS(L268)&lt;=1.96*O268,"Yes","No"))</f>
        <v>Yes</v>
      </c>
      <c r="T268" s="66" t="n">
        <f aca="false">IF(D268="","",ROUND(SQRT(((D268+G268)*O268/100)^2+(J268*(D268+G268)*0.08223)^2),0))</f>
        <v>3</v>
      </c>
      <c r="U268" s="32"/>
    </row>
    <row r="269" customFormat="false" ht="15" hidden="false" customHeight="false" outlineLevel="0" collapsed="false">
      <c r="A269" s="32" t="s">
        <v>444</v>
      </c>
      <c r="B269" s="32" t="s">
        <v>504</v>
      </c>
      <c r="C269" s="32" t="s">
        <v>505</v>
      </c>
      <c r="D269" s="66" t="n">
        <v>435</v>
      </c>
      <c r="E269" s="66" t="n">
        <v>551</v>
      </c>
      <c r="F269" s="75" t="n">
        <f aca="false">IF(E269="","",D269-E269)</f>
        <v>-116</v>
      </c>
      <c r="G269" s="66" t="n">
        <v>660</v>
      </c>
      <c r="H269" s="66" t="n">
        <v>740</v>
      </c>
      <c r="I269" s="75" t="n">
        <f aca="false">IF(H269="","",G269-H269)</f>
        <v>-80</v>
      </c>
      <c r="J269" s="47" t="n">
        <f aca="false">IF(OR(D269="",D269+G269=0),"",D269/(D269+G269))</f>
        <v>0.397260273972603</v>
      </c>
      <c r="K269" s="47" t="n">
        <f aca="false">IF(E269="","",E269/(E269+H269))</f>
        <v>0.426800929512006</v>
      </c>
      <c r="L269" s="76" t="n">
        <f aca="false">IF(OR(K269="",J269=""),"",(J269-K269)*100)</f>
        <v>-2.95406555394035</v>
      </c>
      <c r="M269" s="36" t="n">
        <v>1.70415253457858</v>
      </c>
      <c r="N269" s="36" t="n">
        <v>1.32440371623047</v>
      </c>
      <c r="O269" s="36" t="n">
        <f aca="false">SQRT(M269^2+N269^2)</f>
        <v>2.15828197061359</v>
      </c>
      <c r="P269" s="47" t="n">
        <f aca="false">IF(J269="","",MAX(0,J269-1.96*O269/100))</f>
        <v>0.354957947348576</v>
      </c>
      <c r="Q269" s="47" t="n">
        <f aca="false">IF(J269="","",MIN(1,J269+1.96*O269/100))</f>
        <v>0.439562600596629</v>
      </c>
      <c r="R269" s="32" t="str">
        <f aca="false">IF(L269="","",IF(ABS(L269)&lt;=O269,"Yes","No"))</f>
        <v>No</v>
      </c>
      <c r="S269" s="32" t="str">
        <f aca="false">IF(L269="","",IF(ABS(L269)&lt;=1.96*O269,"Yes","No"))</f>
        <v>Yes</v>
      </c>
      <c r="T269" s="66" t="n">
        <f aca="false">IF(D269="","",ROUND(SQRT(((D269+G269)*O269/100)^2+(J269*(D269+G269)*0.05273)^2),0))</f>
        <v>33</v>
      </c>
      <c r="U269" s="32"/>
    </row>
    <row r="270" customFormat="false" ht="15" hidden="false" customHeight="false" outlineLevel="0" collapsed="false">
      <c r="A270" s="32" t="s">
        <v>444</v>
      </c>
      <c r="B270" s="32" t="s">
        <v>504</v>
      </c>
      <c r="C270" s="32" t="s">
        <v>506</v>
      </c>
      <c r="D270" s="66" t="n">
        <v>509</v>
      </c>
      <c r="E270" s="66" t="n">
        <v>558</v>
      </c>
      <c r="F270" s="75" t="n">
        <f aca="false">IF(E270="","",D270-E270)</f>
        <v>-49</v>
      </c>
      <c r="G270" s="66" t="n">
        <v>653</v>
      </c>
      <c r="H270" s="66" t="n">
        <v>668</v>
      </c>
      <c r="I270" s="75" t="n">
        <f aca="false">IF(H270="","",G270-H270)</f>
        <v>-15</v>
      </c>
      <c r="J270" s="47" t="n">
        <f aca="false">IF(OR(D270="",D270+G270=0),"",D270/(D270+G270))</f>
        <v>0.438037865748709</v>
      </c>
      <c r="K270" s="47" t="n">
        <f aca="false">IF(E270="","",E270/(E270+H270))</f>
        <v>0.455138662316476</v>
      </c>
      <c r="L270" s="76" t="n">
        <f aca="false">IF(OR(K270="",J270=""),"",(J270-K270)*100)</f>
        <v>-1.71007965677673</v>
      </c>
      <c r="M270" s="36" t="n">
        <v>1.70415253457858</v>
      </c>
      <c r="N270" s="36" t="n">
        <v>1.32440371623047</v>
      </c>
      <c r="O270" s="36" t="n">
        <f aca="false">SQRT(M270^2+N270^2)</f>
        <v>2.15828197061359</v>
      </c>
      <c r="P270" s="47" t="n">
        <f aca="false">IF(J270="","",MAX(0,J270-1.96*O270/100))</f>
        <v>0.395735539124683</v>
      </c>
      <c r="Q270" s="47" t="n">
        <f aca="false">IF(J270="","",MIN(1,J270+1.96*O270/100))</f>
        <v>0.480340192372735</v>
      </c>
      <c r="R270" s="32" t="str">
        <f aca="false">IF(L270="","",IF(ABS(L270)&lt;=O270,"Yes","No"))</f>
        <v>Yes</v>
      </c>
      <c r="S270" s="32" t="str">
        <f aca="false">IF(L270="","",IF(ABS(L270)&lt;=1.96*O270,"Yes","No"))</f>
        <v>Yes</v>
      </c>
      <c r="T270" s="66" t="n">
        <f aca="false">IF(D270="","",ROUND(SQRT(((D270+G270)*O270/100)^2+(J270*(D270+G270)*0.05273)^2),0))</f>
        <v>37</v>
      </c>
      <c r="U270" s="32"/>
    </row>
    <row r="271" customFormat="false" ht="15" hidden="false" customHeight="false" outlineLevel="0" collapsed="false">
      <c r="A271" s="32" t="s">
        <v>444</v>
      </c>
      <c r="B271" s="32" t="s">
        <v>507</v>
      </c>
      <c r="C271" s="32" t="s">
        <v>507</v>
      </c>
      <c r="D271" s="66" t="n">
        <v>127</v>
      </c>
      <c r="E271" s="66" t="n">
        <v>137</v>
      </c>
      <c r="F271" s="75" t="n">
        <f aca="false">IF(E271="","",D271-E271)</f>
        <v>-10</v>
      </c>
      <c r="G271" s="66" t="n">
        <v>221</v>
      </c>
      <c r="H271" s="66" t="n">
        <v>214</v>
      </c>
      <c r="I271" s="75" t="n">
        <f aca="false">IF(H271="","",G271-H271)</f>
        <v>7</v>
      </c>
      <c r="J271" s="47" t="n">
        <f aca="false">IF(OR(D271="",D271+G271=0),"",D271/(D271+G271))</f>
        <v>0.364942528735632</v>
      </c>
      <c r="K271" s="47" t="n">
        <f aca="false">IF(E271="","",E271/(E271+H271))</f>
        <v>0.39031339031339</v>
      </c>
      <c r="L271" s="76" t="n">
        <f aca="false">IF(OR(K271="",J271=""),"",(J271-K271)*100)</f>
        <v>-2.53708615777581</v>
      </c>
      <c r="M271" s="36" t="n">
        <v>3.02529396852735</v>
      </c>
      <c r="N271" s="36" t="n">
        <v>1.32440371623047</v>
      </c>
      <c r="O271" s="36" t="n">
        <f aca="false">SQRT(M271^2+N271^2)</f>
        <v>3.30249130196782</v>
      </c>
      <c r="P271" s="47" t="n">
        <f aca="false">IF(J271="","",MAX(0,J271-1.96*O271/100))</f>
        <v>0.300213699217063</v>
      </c>
      <c r="Q271" s="47" t="n">
        <f aca="false">IF(J271="","",MIN(1,J271+1.96*O271/100))</f>
        <v>0.429671358254201</v>
      </c>
      <c r="R271" s="32" t="str">
        <f aca="false">IF(L271="","",IF(ABS(L271)&lt;=O271,"Yes","No"))</f>
        <v>Yes</v>
      </c>
      <c r="S271" s="32" t="str">
        <f aca="false">IF(L271="","",IF(ABS(L271)&lt;=1.96*O271,"Yes","No"))</f>
        <v>Yes</v>
      </c>
      <c r="T271" s="66" t="n">
        <f aca="false">IF(D271="","",ROUND(SQRT(((D271+G271)*O271/100)^2+(J271*(D271+G271)*0.08223)^2),0))</f>
        <v>16</v>
      </c>
      <c r="U271" s="32"/>
    </row>
    <row r="272" customFormat="false" ht="15" hidden="false" customHeight="false" outlineLevel="0" collapsed="false">
      <c r="A272" s="32" t="s">
        <v>444</v>
      </c>
      <c r="B272" s="32" t="s">
        <v>508</v>
      </c>
      <c r="C272" s="32" t="s">
        <v>509</v>
      </c>
      <c r="D272" s="66" t="n">
        <v>218</v>
      </c>
      <c r="E272" s="66"/>
      <c r="F272" s="75" t="str">
        <f aca="false">IF(E272="","",D272-E272)</f>
        <v/>
      </c>
      <c r="G272" s="66" t="n">
        <v>86</v>
      </c>
      <c r="H272" s="66"/>
      <c r="I272" s="75" t="str">
        <f aca="false">IF(H272="","",G272-H272)</f>
        <v/>
      </c>
      <c r="J272" s="47" t="n">
        <f aca="false">IF(OR(D272="",D272+G272=0),"",D272/(D272+G272))</f>
        <v>0.717105263157895</v>
      </c>
      <c r="K272" s="47" t="str">
        <f aca="false">IF(E272="","",E272/(E272+H272))</f>
        <v/>
      </c>
      <c r="L272" s="76" t="str">
        <f aca="false">IF(OR(K272="",J272=""),"",(J272-K272)*100)</f>
        <v/>
      </c>
      <c r="M272" s="36" t="n">
        <v>3.02529396852735</v>
      </c>
      <c r="N272" s="36" t="n">
        <v>1.32440371623047</v>
      </c>
      <c r="O272" s="36" t="n">
        <f aca="false">SQRT(M272^2+N272^2)</f>
        <v>3.30249130196782</v>
      </c>
      <c r="P272" s="47" t="n">
        <f aca="false">IF(J272="","",MAX(0,J272-1.96*O272/100))</f>
        <v>0.652376433639326</v>
      </c>
      <c r="Q272" s="47" t="n">
        <f aca="false">IF(J272="","",MIN(1,J272+1.96*O272/100))</f>
        <v>0.781834092676464</v>
      </c>
      <c r="R272" s="32" t="str">
        <f aca="false">IF(L272="","",IF(ABS(L272)&lt;=O272,"Yes","No"))</f>
        <v/>
      </c>
      <c r="S272" s="32" t="str">
        <f aca="false">IF(L272="","",IF(ABS(L272)&lt;=1.96*O272,"Yes","No"))</f>
        <v/>
      </c>
      <c r="T272" s="66" t="n">
        <f aca="false">IF(D272="","",ROUND(SQRT(((D272+G272)*O272/100)^2+(J272*(D272+G272)*0.08223)^2),0))</f>
        <v>21</v>
      </c>
      <c r="U272" s="32" t="s">
        <v>801</v>
      </c>
    </row>
    <row r="273" customFormat="false" ht="15" hidden="false" customHeight="false" outlineLevel="0" collapsed="false">
      <c r="A273" s="32" t="s">
        <v>444</v>
      </c>
      <c r="B273" s="32" t="s">
        <v>508</v>
      </c>
      <c r="C273" s="32" t="s">
        <v>510</v>
      </c>
      <c r="D273" s="66" t="n">
        <v>340</v>
      </c>
      <c r="E273" s="66" t="n">
        <v>329</v>
      </c>
      <c r="F273" s="75" t="n">
        <f aca="false">IF(E273="","",D273-E273)</f>
        <v>11</v>
      </c>
      <c r="G273" s="66" t="n">
        <v>132</v>
      </c>
      <c r="H273" s="66" t="n">
        <v>127</v>
      </c>
      <c r="I273" s="75" t="n">
        <f aca="false">IF(H273="","",G273-H273)</f>
        <v>5</v>
      </c>
      <c r="J273" s="47" t="n">
        <f aca="false">IF(OR(D273="",D273+G273=0),"",D273/(D273+G273))</f>
        <v>0.720338983050847</v>
      </c>
      <c r="K273" s="47" t="n">
        <f aca="false">IF(E273="","",E273/(E273+H273))</f>
        <v>0.721491228070175</v>
      </c>
      <c r="L273" s="76" t="n">
        <f aca="false">IF(OR(K273="",J273=""),"",(J273-K273)*100)</f>
        <v>-0.115224501932798</v>
      </c>
      <c r="M273" s="36" t="n">
        <v>3.02529396852735</v>
      </c>
      <c r="N273" s="36" t="n">
        <v>1.32440371623047</v>
      </c>
      <c r="O273" s="36" t="n">
        <f aca="false">SQRT(M273^2+N273^2)</f>
        <v>3.30249130196782</v>
      </c>
      <c r="P273" s="47" t="n">
        <f aca="false">IF(J273="","",MAX(0,J273-1.96*O273/100))</f>
        <v>0.655610153532278</v>
      </c>
      <c r="Q273" s="47" t="n">
        <f aca="false">IF(J273="","",MIN(1,J273+1.96*O273/100))</f>
        <v>0.785067812569417</v>
      </c>
      <c r="R273" s="32" t="str">
        <f aca="false">IF(L273="","",IF(ABS(L273)&lt;=O273,"Yes","No"))</f>
        <v>Yes</v>
      </c>
      <c r="S273" s="32" t="str">
        <f aca="false">IF(L273="","",IF(ABS(L273)&lt;=1.96*O273,"Yes","No"))</f>
        <v>Yes</v>
      </c>
      <c r="T273" s="66" t="n">
        <f aca="false">IF(D273="","",ROUND(SQRT(((D273+G273)*O273/100)^2+(J273*(D273+G273)*0.08223)^2),0))</f>
        <v>32</v>
      </c>
      <c r="U273" s="32"/>
    </row>
    <row r="274" customFormat="false" ht="15" hidden="false" customHeight="false" outlineLevel="0" collapsed="false">
      <c r="A274" s="32" t="s">
        <v>444</v>
      </c>
      <c r="B274" s="32" t="s">
        <v>508</v>
      </c>
      <c r="C274" s="32" t="s">
        <v>511</v>
      </c>
      <c r="D274" s="66" t="n">
        <v>359</v>
      </c>
      <c r="E274" s="66" t="n">
        <v>372</v>
      </c>
      <c r="F274" s="75" t="n">
        <f aca="false">IF(E274="","",D274-E274)</f>
        <v>-13</v>
      </c>
      <c r="G274" s="66" t="n">
        <v>108</v>
      </c>
      <c r="H274" s="66" t="n">
        <v>118</v>
      </c>
      <c r="I274" s="75" t="n">
        <f aca="false">IF(H274="","",G274-H274)</f>
        <v>-10</v>
      </c>
      <c r="J274" s="47" t="n">
        <f aca="false">IF(OR(D274="",D274+G274=0),"",D274/(D274+G274))</f>
        <v>0.768736616702356</v>
      </c>
      <c r="K274" s="47" t="n">
        <f aca="false">IF(E274="","",E274/(E274+H274))</f>
        <v>0.759183673469388</v>
      </c>
      <c r="L274" s="76" t="n">
        <f aca="false">IF(OR(K274="",J274=""),"",(J274-K274)*100)</f>
        <v>0.955294323296774</v>
      </c>
      <c r="M274" s="36" t="n">
        <v>3.02529396852735</v>
      </c>
      <c r="N274" s="36" t="n">
        <v>1.32440371623047</v>
      </c>
      <c r="O274" s="36" t="n">
        <f aca="false">SQRT(M274^2+N274^2)</f>
        <v>3.30249130196782</v>
      </c>
      <c r="P274" s="47" t="n">
        <f aca="false">IF(J274="","",MAX(0,J274-1.96*O274/100))</f>
        <v>0.704007787183786</v>
      </c>
      <c r="Q274" s="47" t="n">
        <f aca="false">IF(J274="","",MIN(1,J274+1.96*O274/100))</f>
        <v>0.833465446220925</v>
      </c>
      <c r="R274" s="32" t="str">
        <f aca="false">IF(L274="","",IF(ABS(L274)&lt;=O274,"Yes","No"))</f>
        <v>Yes</v>
      </c>
      <c r="S274" s="32" t="str">
        <f aca="false">IF(L274="","",IF(ABS(L274)&lt;=1.96*O274,"Yes","No"))</f>
        <v>Yes</v>
      </c>
      <c r="T274" s="66" t="n">
        <f aca="false">IF(D274="","",ROUND(SQRT(((D274+G274)*O274/100)^2+(J274*(D274+G274)*0.08223)^2),0))</f>
        <v>33</v>
      </c>
      <c r="U274" s="32"/>
    </row>
    <row r="275" customFormat="false" ht="15" hidden="false" customHeight="false" outlineLevel="0" collapsed="false">
      <c r="A275" s="32" t="s">
        <v>444</v>
      </c>
      <c r="B275" s="32" t="s">
        <v>508</v>
      </c>
      <c r="C275" s="32" t="s">
        <v>512</v>
      </c>
      <c r="D275" s="66" t="n">
        <v>598</v>
      </c>
      <c r="E275" s="66" t="n">
        <v>665</v>
      </c>
      <c r="F275" s="75" t="n">
        <f aca="false">IF(E275="","",D275-E275)</f>
        <v>-67</v>
      </c>
      <c r="G275" s="66" t="n">
        <v>221</v>
      </c>
      <c r="H275" s="66" t="n">
        <v>201</v>
      </c>
      <c r="I275" s="75" t="n">
        <f aca="false">IF(H275="","",G275-H275)</f>
        <v>20</v>
      </c>
      <c r="J275" s="47" t="n">
        <f aca="false">IF(OR(D275="",D275+G275=0),"",D275/(D275+G275))</f>
        <v>0.73015873015873</v>
      </c>
      <c r="K275" s="47" t="n">
        <f aca="false">IF(E275="","",E275/(E275+H275))</f>
        <v>0.767898383371825</v>
      </c>
      <c r="L275" s="76" t="n">
        <f aca="false">IF(OR(K275="",J275=""),"",(J275-K275)*100)</f>
        <v>-3.77396532130944</v>
      </c>
      <c r="M275" s="36" t="n">
        <v>1.93551644330213</v>
      </c>
      <c r="N275" s="36" t="n">
        <v>1.32440371623047</v>
      </c>
      <c r="O275" s="36" t="n">
        <f aca="false">SQRT(M275^2+N275^2)</f>
        <v>2.34526525277164</v>
      </c>
      <c r="P275" s="47" t="n">
        <f aca="false">IF(J275="","",MAX(0,J275-1.96*O275/100))</f>
        <v>0.684191531204406</v>
      </c>
      <c r="Q275" s="47" t="n">
        <f aca="false">IF(J275="","",MIN(1,J275+1.96*O275/100))</f>
        <v>0.776125929113054</v>
      </c>
      <c r="R275" s="32" t="str">
        <f aca="false">IF(L275="","",IF(ABS(L275)&lt;=O275,"Yes","No"))</f>
        <v>No</v>
      </c>
      <c r="S275" s="32" t="str">
        <f aca="false">IF(L275="","",IF(ABS(L275)&lt;=1.96*O275,"Yes","No"))</f>
        <v>Yes</v>
      </c>
      <c r="T275" s="66" t="n">
        <f aca="false">IF(D275="","",ROUND(SQRT(((D275+G275)*O275/100)^2+(J275*(D275+G275)*0.06778)^2),0))</f>
        <v>45</v>
      </c>
      <c r="U275" s="32"/>
    </row>
    <row r="276" customFormat="false" ht="15" hidden="false" customHeight="false" outlineLevel="0" collapsed="false">
      <c r="A276" s="32" t="s">
        <v>444</v>
      </c>
      <c r="B276" s="32" t="s">
        <v>508</v>
      </c>
      <c r="C276" s="32" t="s">
        <v>513</v>
      </c>
      <c r="D276" s="66" t="n">
        <v>187</v>
      </c>
      <c r="E276" s="66" t="n">
        <v>460</v>
      </c>
      <c r="F276" s="75" t="n">
        <f aca="false">IF(E276="","",D276-E276)</f>
        <v>-273</v>
      </c>
      <c r="G276" s="66" t="n">
        <v>50</v>
      </c>
      <c r="H276" s="66" t="n">
        <v>76</v>
      </c>
      <c r="I276" s="75" t="n">
        <f aca="false">IF(H276="","",G276-H276)</f>
        <v>-26</v>
      </c>
      <c r="J276" s="47" t="n">
        <f aca="false">IF(OR(D276="",D276+G276=0),"",D276/(D276+G276))</f>
        <v>0.789029535864979</v>
      </c>
      <c r="K276" s="47" t="n">
        <f aca="false">IF(E276="","",E276/(E276+H276))</f>
        <v>0.858208955223881</v>
      </c>
      <c r="L276" s="76" t="n">
        <f aca="false">IF(OR(K276="",J276=""),"",(J276-K276)*100)</f>
        <v>-6.91794193589017</v>
      </c>
      <c r="M276" s="36" t="n">
        <v>3.02529396852735</v>
      </c>
      <c r="N276" s="36" t="n">
        <v>1.32440371623047</v>
      </c>
      <c r="O276" s="36" t="n">
        <f aca="false">SQRT(M276^2+N276^2)</f>
        <v>3.30249130196782</v>
      </c>
      <c r="P276" s="47" t="n">
        <f aca="false">IF(J276="","",MAX(0,J276-1.96*O276/100))</f>
        <v>0.72430070634641</v>
      </c>
      <c r="Q276" s="47" t="n">
        <f aca="false">IF(J276="","",MIN(1,J276+1.96*O276/100))</f>
        <v>0.853758365383548</v>
      </c>
      <c r="R276" s="32" t="str">
        <f aca="false">IF(L276="","",IF(ABS(L276)&lt;=O276,"Yes","No"))</f>
        <v>No</v>
      </c>
      <c r="S276" s="32" t="str">
        <f aca="false">IF(L276="","",IF(ABS(L276)&lt;=1.96*O276,"Yes","No"))</f>
        <v>No</v>
      </c>
      <c r="T276" s="66" t="n">
        <f aca="false">IF(D276="","",ROUND(SQRT(((D276+G276)*O276/100)^2+(J276*(D276+G276)*0.08223)^2),0))</f>
        <v>17</v>
      </c>
      <c r="U276" s="32"/>
    </row>
    <row r="277" customFormat="false" ht="15" hidden="false" customHeight="false" outlineLevel="0" collapsed="false">
      <c r="A277" s="32" t="s">
        <v>444</v>
      </c>
      <c r="B277" s="32" t="s">
        <v>508</v>
      </c>
      <c r="C277" s="32" t="s">
        <v>514</v>
      </c>
      <c r="D277" s="66" t="n">
        <v>480</v>
      </c>
      <c r="E277" s="66" t="n">
        <v>507</v>
      </c>
      <c r="F277" s="75" t="n">
        <f aca="false">IF(E277="","",D277-E277)</f>
        <v>-27</v>
      </c>
      <c r="G277" s="66" t="n">
        <v>180</v>
      </c>
      <c r="H277" s="66" t="n">
        <v>172</v>
      </c>
      <c r="I277" s="75" t="n">
        <f aca="false">IF(H277="","",G277-H277)</f>
        <v>8</v>
      </c>
      <c r="J277" s="47" t="n">
        <f aca="false">IF(OR(D277="",D277+G277=0),"",D277/(D277+G277))</f>
        <v>0.727272727272727</v>
      </c>
      <c r="K277" s="47" t="n">
        <f aca="false">IF(E277="","",E277/(E277+H277))</f>
        <v>0.746686303387334</v>
      </c>
      <c r="L277" s="76" t="n">
        <f aca="false">IF(OR(K277="",J277=""),"",(J277-K277)*100)</f>
        <v>-1.9413576114607</v>
      </c>
      <c r="M277" s="36" t="n">
        <v>1.93551644330213</v>
      </c>
      <c r="N277" s="36" t="n">
        <v>1.32440371623047</v>
      </c>
      <c r="O277" s="36" t="n">
        <f aca="false">SQRT(M277^2+N277^2)</f>
        <v>2.34526525277164</v>
      </c>
      <c r="P277" s="47" t="n">
        <f aca="false">IF(J277="","",MAX(0,J277-1.96*O277/100))</f>
        <v>0.681305528318403</v>
      </c>
      <c r="Q277" s="47" t="n">
        <f aca="false">IF(J277="","",MIN(1,J277+1.96*O277/100))</f>
        <v>0.773239926227051</v>
      </c>
      <c r="R277" s="32" t="str">
        <f aca="false">IF(L277="","",IF(ABS(L277)&lt;=O277,"Yes","No"))</f>
        <v>Yes</v>
      </c>
      <c r="S277" s="32" t="str">
        <f aca="false">IF(L277="","",IF(ABS(L277)&lt;=1.96*O277,"Yes","No"))</f>
        <v>Yes</v>
      </c>
      <c r="T277" s="66" t="n">
        <f aca="false">IF(D277="","",ROUND(SQRT(((D277+G277)*O277/100)^2+(J277*(D277+G277)*0.06778)^2),0))</f>
        <v>36</v>
      </c>
      <c r="U277" s="32"/>
    </row>
    <row r="278" customFormat="false" ht="15" hidden="false" customHeight="false" outlineLevel="0" collapsed="false">
      <c r="A278" s="32" t="s">
        <v>444</v>
      </c>
      <c r="B278" s="32" t="s">
        <v>508</v>
      </c>
      <c r="C278" s="32" t="s">
        <v>515</v>
      </c>
      <c r="D278" s="66" t="n">
        <v>342</v>
      </c>
      <c r="E278" s="66" t="n">
        <v>364</v>
      </c>
      <c r="F278" s="75" t="n">
        <f aca="false">IF(E278="","",D278-E278)</f>
        <v>-22</v>
      </c>
      <c r="G278" s="66" t="n">
        <v>147</v>
      </c>
      <c r="H278" s="66" t="n">
        <v>155</v>
      </c>
      <c r="I278" s="75" t="n">
        <f aca="false">IF(H278="","",G278-H278)</f>
        <v>-8</v>
      </c>
      <c r="J278" s="47" t="n">
        <f aca="false">IF(OR(D278="",D278+G278=0),"",D278/(D278+G278))</f>
        <v>0.699386503067485</v>
      </c>
      <c r="K278" s="47" t="n">
        <f aca="false">IF(E278="","",E278/(E278+H278))</f>
        <v>0.701348747591522</v>
      </c>
      <c r="L278" s="76" t="n">
        <f aca="false">IF(OR(K278="",J278=""),"",(J278-K278)*100)</f>
        <v>-0.196224452403748</v>
      </c>
      <c r="M278" s="36" t="n">
        <v>3.02529396852735</v>
      </c>
      <c r="N278" s="36" t="n">
        <v>1.32440371623047</v>
      </c>
      <c r="O278" s="36" t="n">
        <f aca="false">SQRT(M278^2+N278^2)</f>
        <v>3.30249130196782</v>
      </c>
      <c r="P278" s="47" t="n">
        <f aca="false">IF(J278="","",MAX(0,J278-1.96*O278/100))</f>
        <v>0.634657673548915</v>
      </c>
      <c r="Q278" s="47" t="n">
        <f aca="false">IF(J278="","",MIN(1,J278+1.96*O278/100))</f>
        <v>0.764115332586054</v>
      </c>
      <c r="R278" s="32" t="str">
        <f aca="false">IF(L278="","",IF(ABS(L278)&lt;=O278,"Yes","No"))</f>
        <v>Yes</v>
      </c>
      <c r="S278" s="32" t="str">
        <f aca="false">IF(L278="","",IF(ABS(L278)&lt;=1.96*O278,"Yes","No"))</f>
        <v>Yes</v>
      </c>
      <c r="T278" s="66" t="n">
        <f aca="false">IF(D278="","",ROUND(SQRT(((D278+G278)*O278/100)^2+(J278*(D278+G278)*0.08223)^2),0))</f>
        <v>32</v>
      </c>
      <c r="U278" s="32"/>
    </row>
    <row r="279" customFormat="false" ht="15" hidden="false" customHeight="false" outlineLevel="0" collapsed="false">
      <c r="A279" s="32" t="s">
        <v>444</v>
      </c>
      <c r="B279" s="32" t="s">
        <v>508</v>
      </c>
      <c r="C279" s="32" t="s">
        <v>516</v>
      </c>
      <c r="D279" s="66" t="n">
        <v>176</v>
      </c>
      <c r="E279" s="66" t="n">
        <v>154</v>
      </c>
      <c r="F279" s="75" t="n">
        <f aca="false">IF(E279="","",D279-E279)</f>
        <v>22</v>
      </c>
      <c r="G279" s="66" t="n">
        <v>54</v>
      </c>
      <c r="H279" s="66" t="n">
        <v>58</v>
      </c>
      <c r="I279" s="75" t="n">
        <f aca="false">IF(H279="","",G279-H279)</f>
        <v>-4</v>
      </c>
      <c r="J279" s="47" t="n">
        <f aca="false">IF(OR(D279="",D279+G279=0),"",D279/(D279+G279))</f>
        <v>0.765217391304348</v>
      </c>
      <c r="K279" s="47" t="n">
        <f aca="false">IF(E279="","",E279/(E279+H279))</f>
        <v>0.726415094339623</v>
      </c>
      <c r="L279" s="76" t="n">
        <f aca="false">IF(OR(K279="",J279=""),"",(J279-K279)*100)</f>
        <v>3.88022969647253</v>
      </c>
      <c r="M279" s="36" t="n">
        <v>3.02529396852735</v>
      </c>
      <c r="N279" s="36" t="n">
        <v>1.32440371623047</v>
      </c>
      <c r="O279" s="36" t="n">
        <f aca="false">SQRT(M279^2+N279^2)</f>
        <v>3.30249130196782</v>
      </c>
      <c r="P279" s="47" t="n">
        <f aca="false">IF(J279="","",MAX(0,J279-1.96*O279/100))</f>
        <v>0.700488561785779</v>
      </c>
      <c r="Q279" s="47" t="n">
        <f aca="false">IF(J279="","",MIN(1,J279+1.96*O279/100))</f>
        <v>0.829946220822917</v>
      </c>
      <c r="R279" s="32" t="str">
        <f aca="false">IF(L279="","",IF(ABS(L279)&lt;=O279,"Yes","No"))</f>
        <v>No</v>
      </c>
      <c r="S279" s="32" t="str">
        <f aca="false">IF(L279="","",IF(ABS(L279)&lt;=1.96*O279,"Yes","No"))</f>
        <v>Yes</v>
      </c>
      <c r="T279" s="66" t="n">
        <f aca="false">IF(D279="","",ROUND(SQRT(((D279+G279)*O279/100)^2+(J279*(D279+G279)*0.08223)^2),0))</f>
        <v>16</v>
      </c>
      <c r="U279" s="32"/>
    </row>
    <row r="280" customFormat="false" ht="15" hidden="false" customHeight="false" outlineLevel="0" collapsed="false">
      <c r="A280" s="32" t="s">
        <v>444</v>
      </c>
      <c r="B280" s="32" t="s">
        <v>508</v>
      </c>
      <c r="C280" s="32" t="s">
        <v>517</v>
      </c>
      <c r="D280" s="66" t="n">
        <v>243</v>
      </c>
      <c r="E280" s="66" t="n">
        <v>245</v>
      </c>
      <c r="F280" s="75" t="n">
        <f aca="false">IF(E280="","",D280-E280)</f>
        <v>-2</v>
      </c>
      <c r="G280" s="66" t="n">
        <v>69</v>
      </c>
      <c r="H280" s="66" t="n">
        <v>79</v>
      </c>
      <c r="I280" s="75" t="n">
        <f aca="false">IF(H280="","",G280-H280)</f>
        <v>-10</v>
      </c>
      <c r="J280" s="47" t="n">
        <f aca="false">IF(OR(D280="",D280+G280=0),"",D280/(D280+G280))</f>
        <v>0.778846153846154</v>
      </c>
      <c r="K280" s="47" t="n">
        <f aca="false">IF(E280="","",E280/(E280+H280))</f>
        <v>0.756172839506173</v>
      </c>
      <c r="L280" s="76" t="n">
        <f aca="false">IF(OR(K280="",J280=""),"",(J280-K280)*100)</f>
        <v>2.2673314339981</v>
      </c>
      <c r="M280" s="36" t="n">
        <v>3.02529396852735</v>
      </c>
      <c r="N280" s="36" t="n">
        <v>1.32440371623047</v>
      </c>
      <c r="O280" s="36" t="n">
        <f aca="false">SQRT(M280^2+N280^2)</f>
        <v>3.30249130196782</v>
      </c>
      <c r="P280" s="47" t="n">
        <f aca="false">IF(J280="","",MAX(0,J280-1.96*O280/100))</f>
        <v>0.714117324327585</v>
      </c>
      <c r="Q280" s="47" t="n">
        <f aca="false">IF(J280="","",MIN(1,J280+1.96*O280/100))</f>
        <v>0.843574983364723</v>
      </c>
      <c r="R280" s="32" t="str">
        <f aca="false">IF(L280="","",IF(ABS(L280)&lt;=O280,"Yes","No"))</f>
        <v>Yes</v>
      </c>
      <c r="S280" s="32" t="str">
        <f aca="false">IF(L280="","",IF(ABS(L280)&lt;=1.96*O280,"Yes","No"))</f>
        <v>Yes</v>
      </c>
      <c r="T280" s="66" t="n">
        <f aca="false">IF(D280="","",ROUND(SQRT(((D280+G280)*O280/100)^2+(J280*(D280+G280)*0.08223)^2),0))</f>
        <v>22</v>
      </c>
      <c r="U280" s="32"/>
    </row>
    <row r="281" customFormat="false" ht="15" hidden="false" customHeight="false" outlineLevel="0" collapsed="false">
      <c r="A281" s="32" t="s">
        <v>444</v>
      </c>
      <c r="B281" s="32" t="s">
        <v>508</v>
      </c>
      <c r="C281" s="32" t="s">
        <v>518</v>
      </c>
      <c r="D281" s="66" t="n">
        <v>269</v>
      </c>
      <c r="E281" s="66" t="n">
        <v>262</v>
      </c>
      <c r="F281" s="75" t="n">
        <f aca="false">IF(E281="","",D281-E281)</f>
        <v>7</v>
      </c>
      <c r="G281" s="66" t="n">
        <v>78</v>
      </c>
      <c r="H281" s="66" t="n">
        <v>82</v>
      </c>
      <c r="I281" s="75" t="n">
        <f aca="false">IF(H281="","",G281-H281)</f>
        <v>-4</v>
      </c>
      <c r="J281" s="47" t="n">
        <f aca="false">IF(OR(D281="",D281+G281=0),"",D281/(D281+G281))</f>
        <v>0.77521613832853</v>
      </c>
      <c r="K281" s="47" t="n">
        <f aca="false">IF(E281="","",E281/(E281+H281))</f>
        <v>0.761627906976744</v>
      </c>
      <c r="L281" s="76" t="n">
        <f aca="false">IF(OR(K281="",J281=""),"",(J281-K281)*100)</f>
        <v>1.35882313517861</v>
      </c>
      <c r="M281" s="36" t="n">
        <v>3.02529396852735</v>
      </c>
      <c r="N281" s="36" t="n">
        <v>1.32440371623047</v>
      </c>
      <c r="O281" s="36" t="n">
        <f aca="false">SQRT(M281^2+N281^2)</f>
        <v>3.30249130196782</v>
      </c>
      <c r="P281" s="47" t="n">
        <f aca="false">IF(J281="","",MAX(0,J281-1.96*O281/100))</f>
        <v>0.710487308809961</v>
      </c>
      <c r="Q281" s="47" t="n">
        <f aca="false">IF(J281="","",MIN(1,J281+1.96*O281/100))</f>
        <v>0.8399449678471</v>
      </c>
      <c r="R281" s="32" t="str">
        <f aca="false">IF(L281="","",IF(ABS(L281)&lt;=O281,"Yes","No"))</f>
        <v>Yes</v>
      </c>
      <c r="S281" s="32" t="str">
        <f aca="false">IF(L281="","",IF(ABS(L281)&lt;=1.96*O281,"Yes","No"))</f>
        <v>Yes</v>
      </c>
      <c r="T281" s="66" t="n">
        <f aca="false">IF(D281="","",ROUND(SQRT(((D281+G281)*O281/100)^2+(J281*(D281+G281)*0.08223)^2),0))</f>
        <v>25</v>
      </c>
      <c r="U281" s="32"/>
    </row>
    <row r="282" customFormat="false" ht="15" hidden="false" customHeight="false" outlineLevel="0" collapsed="false">
      <c r="A282" s="32" t="s">
        <v>444</v>
      </c>
      <c r="B282" s="32" t="s">
        <v>508</v>
      </c>
      <c r="C282" s="32" t="s">
        <v>519</v>
      </c>
      <c r="D282" s="66" t="n">
        <v>520</v>
      </c>
      <c r="E282" s="66"/>
      <c r="F282" s="75" t="str">
        <f aca="false">IF(E282="","",D282-E282)</f>
        <v/>
      </c>
      <c r="G282" s="66" t="n">
        <v>198</v>
      </c>
      <c r="H282" s="66"/>
      <c r="I282" s="75" t="str">
        <f aca="false">IF(H282="","",G282-H282)</f>
        <v/>
      </c>
      <c r="J282" s="47" t="n">
        <f aca="false">IF(OR(D282="",D282+G282=0),"",D282/(D282+G282))</f>
        <v>0.724233983286908</v>
      </c>
      <c r="K282" s="47" t="str">
        <f aca="false">IF(E282="","",E282/(E282+H282))</f>
        <v/>
      </c>
      <c r="L282" s="76" t="str">
        <f aca="false">IF(OR(K282="",J282=""),"",(J282-K282)*100)</f>
        <v/>
      </c>
      <c r="M282" s="36" t="n">
        <v>1.93551644330213</v>
      </c>
      <c r="N282" s="36" t="n">
        <v>1.32440371623047</v>
      </c>
      <c r="O282" s="36" t="n">
        <f aca="false">SQRT(M282^2+N282^2)</f>
        <v>2.34526525277164</v>
      </c>
      <c r="P282" s="47" t="n">
        <f aca="false">IF(J282="","",MAX(0,J282-1.96*O282/100))</f>
        <v>0.678266784332584</v>
      </c>
      <c r="Q282" s="47" t="n">
        <f aca="false">IF(J282="","",MIN(1,J282+1.96*O282/100))</f>
        <v>0.770201182241232</v>
      </c>
      <c r="R282" s="32" t="str">
        <f aca="false">IF(L282="","",IF(ABS(L282)&lt;=O282,"Yes","No"))</f>
        <v/>
      </c>
      <c r="S282" s="32" t="str">
        <f aca="false">IF(L282="","",IF(ABS(L282)&lt;=1.96*O282,"Yes","No"))</f>
        <v/>
      </c>
      <c r="T282" s="66" t="n">
        <f aca="false">IF(D282="","",ROUND(SQRT(((D282+G282)*O282/100)^2+(J282*(D282+G282)*0.06778)^2),0))</f>
        <v>39</v>
      </c>
      <c r="U282" s="32" t="s">
        <v>801</v>
      </c>
    </row>
    <row r="283" customFormat="false" ht="15" hidden="false" customHeight="false" outlineLevel="0" collapsed="false">
      <c r="A283" s="32" t="s">
        <v>444</v>
      </c>
      <c r="B283" s="32" t="s">
        <v>508</v>
      </c>
      <c r="C283" s="32" t="s">
        <v>520</v>
      </c>
      <c r="D283" s="66" t="n">
        <v>690</v>
      </c>
      <c r="E283" s="66" t="n">
        <v>643</v>
      </c>
      <c r="F283" s="75" t="n">
        <f aca="false">IF(E283="","",D283-E283)</f>
        <v>47</v>
      </c>
      <c r="G283" s="66" t="n">
        <v>243</v>
      </c>
      <c r="H283" s="66" t="n">
        <v>261</v>
      </c>
      <c r="I283" s="75" t="n">
        <f aca="false">IF(H283="","",G283-H283)</f>
        <v>-18</v>
      </c>
      <c r="J283" s="47" t="n">
        <f aca="false">IF(OR(D283="",D283+G283=0),"",D283/(D283+G283))</f>
        <v>0.739549839228296</v>
      </c>
      <c r="K283" s="47" t="n">
        <f aca="false">IF(E283="","",E283/(E283+H283))</f>
        <v>0.711283185840708</v>
      </c>
      <c r="L283" s="76" t="n">
        <f aca="false">IF(OR(K283="",J283=""),"",(J283-K283)*100)</f>
        <v>2.82666533875879</v>
      </c>
      <c r="M283" s="36" t="n">
        <v>1.70415253457858</v>
      </c>
      <c r="N283" s="36" t="n">
        <v>1.32440371623047</v>
      </c>
      <c r="O283" s="36" t="n">
        <f aca="false">SQRT(M283^2+N283^2)</f>
        <v>2.15828197061359</v>
      </c>
      <c r="P283" s="47" t="n">
        <f aca="false">IF(J283="","",MAX(0,J283-1.96*O283/100))</f>
        <v>0.69724751260427</v>
      </c>
      <c r="Q283" s="47" t="n">
        <f aca="false">IF(J283="","",MIN(1,J283+1.96*O283/100))</f>
        <v>0.781852165852322</v>
      </c>
      <c r="R283" s="32" t="str">
        <f aca="false">IF(L283="","",IF(ABS(L283)&lt;=O283,"Yes","No"))</f>
        <v>No</v>
      </c>
      <c r="S283" s="32" t="str">
        <f aca="false">IF(L283="","",IF(ABS(L283)&lt;=1.96*O283,"Yes","No"))</f>
        <v>Yes</v>
      </c>
      <c r="T283" s="66" t="n">
        <f aca="false">IF(D283="","",ROUND(SQRT(((D283+G283)*O283/100)^2+(J283*(D283+G283)*0.05273)^2),0))</f>
        <v>42</v>
      </c>
      <c r="U283" s="32"/>
    </row>
    <row r="284" customFormat="false" ht="15" hidden="false" customHeight="false" outlineLevel="0" collapsed="false">
      <c r="A284" s="32" t="s">
        <v>444</v>
      </c>
      <c r="B284" s="32" t="s">
        <v>521</v>
      </c>
      <c r="C284" s="32" t="s">
        <v>522</v>
      </c>
      <c r="D284" s="66" t="n">
        <v>1008</v>
      </c>
      <c r="E284" s="66" t="n">
        <v>1089</v>
      </c>
      <c r="F284" s="75" t="n">
        <f aca="false">IF(E284="","",D284-E284)</f>
        <v>-81</v>
      </c>
      <c r="G284" s="66" t="n">
        <v>1013</v>
      </c>
      <c r="H284" s="66" t="n">
        <v>1068</v>
      </c>
      <c r="I284" s="75" t="n">
        <f aca="false">IF(H284="","",G284-H284)</f>
        <v>-55</v>
      </c>
      <c r="J284" s="47" t="n">
        <f aca="false">IF(OR(D284="",D284+G284=0),"",D284/(D284+G284))</f>
        <v>0.498762988619495</v>
      </c>
      <c r="K284" s="47" t="n">
        <f aca="false">IF(E284="","",E284/(E284+H284))</f>
        <v>0.504867872044506</v>
      </c>
      <c r="L284" s="76" t="n">
        <f aca="false">IF(OR(K284="",J284=""),"",(J284-K284)*100)</f>
        <v>-0.610488342501092</v>
      </c>
      <c r="M284" s="36" t="n">
        <v>1.70415253457858</v>
      </c>
      <c r="N284" s="36" t="n">
        <v>1.32440371623047</v>
      </c>
      <c r="O284" s="36" t="n">
        <f aca="false">SQRT(M284^2+N284^2)</f>
        <v>2.15828197061359</v>
      </c>
      <c r="P284" s="47" t="n">
        <f aca="false">IF(J284="","",MAX(0,J284-1.96*O284/100))</f>
        <v>0.456460661995469</v>
      </c>
      <c r="Q284" s="47" t="n">
        <f aca="false">IF(J284="","",MIN(1,J284+1.96*O284/100))</f>
        <v>0.541065315243522</v>
      </c>
      <c r="R284" s="32" t="str">
        <f aca="false">IF(L284="","",IF(ABS(L284)&lt;=O284,"Yes","No"))</f>
        <v>Yes</v>
      </c>
      <c r="S284" s="32" t="str">
        <f aca="false">IF(L284="","",IF(ABS(L284)&lt;=1.96*O284,"Yes","No"))</f>
        <v>Yes</v>
      </c>
      <c r="T284" s="66" t="n">
        <f aca="false">IF(D284="","",ROUND(SQRT(((D284+G284)*O284/100)^2+(J284*(D284+G284)*0.05273)^2),0))</f>
        <v>69</v>
      </c>
      <c r="U284" s="32"/>
    </row>
    <row r="285" customFormat="false" ht="15" hidden="false" customHeight="false" outlineLevel="0" collapsed="false">
      <c r="A285" s="32" t="s">
        <v>444</v>
      </c>
      <c r="B285" s="32" t="s">
        <v>521</v>
      </c>
      <c r="C285" s="32" t="s">
        <v>523</v>
      </c>
      <c r="D285" s="66" t="n">
        <v>1186</v>
      </c>
      <c r="E285" s="66" t="n">
        <v>1273</v>
      </c>
      <c r="F285" s="75" t="n">
        <f aca="false">IF(E285="","",D285-E285)</f>
        <v>-87</v>
      </c>
      <c r="G285" s="66" t="n">
        <v>1005</v>
      </c>
      <c r="H285" s="66" t="n">
        <v>1133</v>
      </c>
      <c r="I285" s="75" t="n">
        <f aca="false">IF(H285="","",G285-H285)</f>
        <v>-128</v>
      </c>
      <c r="J285" s="47" t="n">
        <f aca="false">IF(OR(D285="",D285+G285=0),"",D285/(D285+G285))</f>
        <v>0.541305340027385</v>
      </c>
      <c r="K285" s="47" t="n">
        <f aca="false">IF(E285="","",E285/(E285+H285))</f>
        <v>0.529093931837074</v>
      </c>
      <c r="L285" s="76" t="n">
        <f aca="false">IF(OR(K285="",J285=""),"",(J285-K285)*100)</f>
        <v>1.22114081903107</v>
      </c>
      <c r="M285" s="36" t="n">
        <v>1.70415253457858</v>
      </c>
      <c r="N285" s="36" t="n">
        <v>1.32440371623047</v>
      </c>
      <c r="O285" s="36" t="n">
        <f aca="false">SQRT(M285^2+N285^2)</f>
        <v>2.15828197061359</v>
      </c>
      <c r="P285" s="47" t="n">
        <f aca="false">IF(J285="","",MAX(0,J285-1.96*O285/100))</f>
        <v>0.499003013403358</v>
      </c>
      <c r="Q285" s="47" t="n">
        <f aca="false">IF(J285="","",MIN(1,J285+1.96*O285/100))</f>
        <v>0.583607666651411</v>
      </c>
      <c r="R285" s="32" t="str">
        <f aca="false">IF(L285="","",IF(ABS(L285)&lt;=O285,"Yes","No"))</f>
        <v>Yes</v>
      </c>
      <c r="S285" s="32" t="str">
        <f aca="false">IF(L285="","",IF(ABS(L285)&lt;=1.96*O285,"Yes","No"))</f>
        <v>Yes</v>
      </c>
      <c r="T285" s="66" t="n">
        <f aca="false">IF(D285="","",ROUND(SQRT(((D285+G285)*O285/100)^2+(J285*(D285+G285)*0.05273)^2),0))</f>
        <v>78</v>
      </c>
      <c r="U285" s="32"/>
    </row>
    <row r="286" customFormat="false" ht="15" hidden="false" customHeight="false" outlineLevel="0" collapsed="false">
      <c r="A286" s="32" t="s">
        <v>444</v>
      </c>
      <c r="B286" s="32" t="s">
        <v>521</v>
      </c>
      <c r="C286" s="32" t="s">
        <v>524</v>
      </c>
      <c r="D286" s="66" t="n">
        <v>728</v>
      </c>
      <c r="E286" s="66" t="n">
        <v>796</v>
      </c>
      <c r="F286" s="75" t="n">
        <f aca="false">IF(E286="","",D286-E286)</f>
        <v>-68</v>
      </c>
      <c r="G286" s="66" t="n">
        <v>588</v>
      </c>
      <c r="H286" s="66" t="n">
        <v>678</v>
      </c>
      <c r="I286" s="75" t="n">
        <f aca="false">IF(H286="","",G286-H286)</f>
        <v>-90</v>
      </c>
      <c r="J286" s="47" t="n">
        <f aca="false">IF(OR(D286="",D286+G286=0),"",D286/(D286+G286))</f>
        <v>0.553191489361702</v>
      </c>
      <c r="K286" s="47" t="n">
        <f aca="false">IF(E286="","",E286/(E286+H286))</f>
        <v>0.540027137042062</v>
      </c>
      <c r="L286" s="76" t="n">
        <f aca="false">IF(OR(K286="",J286=""),"",(J286-K286)*100)</f>
        <v>1.31643523196398</v>
      </c>
      <c r="M286" s="36" t="n">
        <v>1.70415253457858</v>
      </c>
      <c r="N286" s="36" t="n">
        <v>1.32440371623047</v>
      </c>
      <c r="O286" s="36" t="n">
        <f aca="false">SQRT(M286^2+N286^2)</f>
        <v>2.15828197061359</v>
      </c>
      <c r="P286" s="47" t="n">
        <f aca="false">IF(J286="","",MAX(0,J286-1.96*O286/100))</f>
        <v>0.510889162737676</v>
      </c>
      <c r="Q286" s="47" t="n">
        <f aca="false">IF(J286="","",MIN(1,J286+1.96*O286/100))</f>
        <v>0.595493815985729</v>
      </c>
      <c r="R286" s="32" t="str">
        <f aca="false">IF(L286="","",IF(ABS(L286)&lt;=O286,"Yes","No"))</f>
        <v>Yes</v>
      </c>
      <c r="S286" s="32" t="str">
        <f aca="false">IF(L286="","",IF(ABS(L286)&lt;=1.96*O286,"Yes","No"))</f>
        <v>Yes</v>
      </c>
      <c r="T286" s="66" t="n">
        <f aca="false">IF(D286="","",ROUND(SQRT(((D286+G286)*O286/100)^2+(J286*(D286+G286)*0.05273)^2),0))</f>
        <v>48</v>
      </c>
      <c r="U286" s="32"/>
    </row>
    <row r="287" customFormat="false" ht="15" hidden="false" customHeight="false" outlineLevel="0" collapsed="false">
      <c r="A287" s="32" t="s">
        <v>444</v>
      </c>
      <c r="B287" s="32" t="s">
        <v>521</v>
      </c>
      <c r="C287" s="32" t="s">
        <v>525</v>
      </c>
      <c r="D287" s="66" t="n">
        <v>933</v>
      </c>
      <c r="E287" s="66" t="n">
        <v>1000</v>
      </c>
      <c r="F287" s="75" t="n">
        <f aca="false">IF(E287="","",D287-E287)</f>
        <v>-67</v>
      </c>
      <c r="G287" s="66" t="n">
        <v>804</v>
      </c>
      <c r="H287" s="66" t="n">
        <v>903</v>
      </c>
      <c r="I287" s="75" t="n">
        <f aca="false">IF(H287="","",G287-H287)</f>
        <v>-99</v>
      </c>
      <c r="J287" s="47" t="n">
        <f aca="false">IF(OR(D287="",D287+G287=0),"",D287/(D287+G287))</f>
        <v>0.53713298791019</v>
      </c>
      <c r="K287" s="47" t="n">
        <f aca="false">IF(E287="","",E287/(E287+H287))</f>
        <v>0.525486074619023</v>
      </c>
      <c r="L287" s="76" t="n">
        <f aca="false">IF(OR(K287="",J287=""),"",(J287-K287)*100)</f>
        <v>1.16469132911673</v>
      </c>
      <c r="M287" s="36" t="n">
        <v>1.70415253457858</v>
      </c>
      <c r="N287" s="36" t="n">
        <v>1.32440371623047</v>
      </c>
      <c r="O287" s="36" t="n">
        <f aca="false">SQRT(M287^2+N287^2)</f>
        <v>2.15828197061359</v>
      </c>
      <c r="P287" s="47" t="n">
        <f aca="false">IF(J287="","",MAX(0,J287-1.96*O287/100))</f>
        <v>0.494830661286164</v>
      </c>
      <c r="Q287" s="47" t="n">
        <f aca="false">IF(J287="","",MIN(1,J287+1.96*O287/100))</f>
        <v>0.579435314534216</v>
      </c>
      <c r="R287" s="32" t="str">
        <f aca="false">IF(L287="","",IF(ABS(L287)&lt;=O287,"Yes","No"))</f>
        <v>Yes</v>
      </c>
      <c r="S287" s="32" t="str">
        <f aca="false">IF(L287="","",IF(ABS(L287)&lt;=1.96*O287,"Yes","No"))</f>
        <v>Yes</v>
      </c>
      <c r="T287" s="66" t="n">
        <f aca="false">IF(D287="","",ROUND(SQRT(((D287+G287)*O287/100)^2+(J287*(D287+G287)*0.05273)^2),0))</f>
        <v>62</v>
      </c>
      <c r="U287" s="32"/>
    </row>
    <row r="288" customFormat="false" ht="15" hidden="false" customHeight="false" outlineLevel="0" collapsed="false">
      <c r="A288" s="32" t="s">
        <v>444</v>
      </c>
      <c r="B288" s="32" t="s">
        <v>526</v>
      </c>
      <c r="C288" s="32" t="s">
        <v>526</v>
      </c>
      <c r="D288" s="66" t="n">
        <v>544</v>
      </c>
      <c r="E288" s="66" t="n">
        <v>480</v>
      </c>
      <c r="F288" s="75" t="n">
        <f aca="false">IF(E288="","",D288-E288)</f>
        <v>64</v>
      </c>
      <c r="G288" s="66" t="n">
        <v>287</v>
      </c>
      <c r="H288" s="66" t="n">
        <v>330</v>
      </c>
      <c r="I288" s="75" t="n">
        <f aca="false">IF(H288="","",G288-H288)</f>
        <v>-43</v>
      </c>
      <c r="J288" s="47" t="n">
        <f aca="false">IF(OR(D288="",D288+G288=0),"",D288/(D288+G288))</f>
        <v>0.654632972322503</v>
      </c>
      <c r="K288" s="47" t="n">
        <f aca="false">IF(E288="","",E288/(E288+H288))</f>
        <v>0.592592592592593</v>
      </c>
      <c r="L288" s="76" t="n">
        <f aca="false">IF(OR(K288="",J288=""),"",(J288-K288)*100)</f>
        <v>6.20403797299105</v>
      </c>
      <c r="M288" s="36" t="n">
        <v>1.93551644330213</v>
      </c>
      <c r="N288" s="36" t="n">
        <v>1.32440371623047</v>
      </c>
      <c r="O288" s="36" t="n">
        <f aca="false">SQRT(M288^2+N288^2)</f>
        <v>2.34526525277164</v>
      </c>
      <c r="P288" s="47" t="n">
        <f aca="false">IF(J288="","",MAX(0,J288-1.96*O288/100))</f>
        <v>0.608665773368179</v>
      </c>
      <c r="Q288" s="47" t="n">
        <f aca="false">IF(J288="","",MIN(1,J288+1.96*O288/100))</f>
        <v>0.700600171276827</v>
      </c>
      <c r="R288" s="32" t="str">
        <f aca="false">IF(L288="","",IF(ABS(L288)&lt;=O288,"Yes","No"))</f>
        <v>No</v>
      </c>
      <c r="S288" s="32" t="str">
        <f aca="false">IF(L288="","",IF(ABS(L288)&lt;=1.96*O288,"Yes","No"))</f>
        <v>No</v>
      </c>
      <c r="T288" s="66" t="n">
        <f aca="false">IF(D288="","",ROUND(SQRT(((D288+G288)*O288/100)^2+(J288*(D288+G288)*0.06778)^2),0))</f>
        <v>42</v>
      </c>
      <c r="U288" s="32"/>
    </row>
    <row r="289" customFormat="false" ht="15" hidden="false" customHeight="false" outlineLevel="0" collapsed="false">
      <c r="A289" s="32" t="s">
        <v>444</v>
      </c>
      <c r="B289" s="32" t="s">
        <v>527</v>
      </c>
      <c r="C289" s="32" t="s">
        <v>527</v>
      </c>
      <c r="D289" s="66" t="n">
        <v>70</v>
      </c>
      <c r="E289" s="66" t="n">
        <v>72</v>
      </c>
      <c r="F289" s="75" t="n">
        <f aca="false">IF(E289="","",D289-E289)</f>
        <v>-2</v>
      </c>
      <c r="G289" s="66" t="n">
        <v>58</v>
      </c>
      <c r="H289" s="66" t="n">
        <v>69</v>
      </c>
      <c r="I289" s="75" t="n">
        <f aca="false">IF(H289="","",G289-H289)</f>
        <v>-11</v>
      </c>
      <c r="J289" s="47" t="n">
        <f aca="false">IF(OR(D289="",D289+G289=0),"",D289/(D289+G289))</f>
        <v>0.546875</v>
      </c>
      <c r="K289" s="47" t="n">
        <f aca="false">IF(E289="","",E289/(E289+H289))</f>
        <v>0.51063829787234</v>
      </c>
      <c r="L289" s="76" t="n">
        <f aca="false">IF(OR(K289="",J289=""),"",(J289-K289)*100)</f>
        <v>3.62367021276596</v>
      </c>
      <c r="M289" s="36" t="n">
        <v>3.02529396852735</v>
      </c>
      <c r="N289" s="36" t="n">
        <v>1.32440371623047</v>
      </c>
      <c r="O289" s="36" t="n">
        <f aca="false">SQRT(M289^2+N289^2)</f>
        <v>3.30249130196782</v>
      </c>
      <c r="P289" s="47" t="n">
        <f aca="false">IF(J289="","",MAX(0,J289-1.96*O289/100))</f>
        <v>0.482146170481431</v>
      </c>
      <c r="Q289" s="47" t="n">
        <f aca="false">IF(J289="","",MIN(1,J289+1.96*O289/100))</f>
        <v>0.611603829518569</v>
      </c>
      <c r="R289" s="32" t="str">
        <f aca="false">IF(L289="","",IF(ABS(L289)&lt;=O289,"Yes","No"))</f>
        <v>No</v>
      </c>
      <c r="S289" s="32" t="str">
        <f aca="false">IF(L289="","",IF(ABS(L289)&lt;=1.96*O289,"Yes","No"))</f>
        <v>Yes</v>
      </c>
      <c r="T289" s="66" t="n">
        <f aca="false">IF(D289="","",ROUND(SQRT(((D289+G289)*O289/100)^2+(J289*(D289+G289)*0.08223)^2),0))</f>
        <v>7</v>
      </c>
      <c r="U289" s="32"/>
    </row>
    <row r="290" customFormat="false" ht="15" hidden="false" customHeight="false" outlineLevel="0" collapsed="false">
      <c r="A290" s="32" t="s">
        <v>444</v>
      </c>
      <c r="B290" s="32" t="s">
        <v>351</v>
      </c>
      <c r="C290" s="32" t="s">
        <v>528</v>
      </c>
      <c r="D290" s="66" t="n">
        <v>724</v>
      </c>
      <c r="E290" s="66" t="n">
        <v>770</v>
      </c>
      <c r="F290" s="75" t="n">
        <f aca="false">IF(E290="","",D290-E290)</f>
        <v>-46</v>
      </c>
      <c r="G290" s="66" t="n">
        <v>564</v>
      </c>
      <c r="H290" s="66" t="n">
        <v>546</v>
      </c>
      <c r="I290" s="75" t="n">
        <f aca="false">IF(H290="","",G290-H290)</f>
        <v>18</v>
      </c>
      <c r="J290" s="47" t="n">
        <f aca="false">IF(OR(D290="",D290+G290=0),"",D290/(D290+G290))</f>
        <v>0.562111801242236</v>
      </c>
      <c r="K290" s="47" t="n">
        <f aca="false">IF(E290="","",E290/(E290+H290))</f>
        <v>0.585106382978723</v>
      </c>
      <c r="L290" s="76" t="n">
        <f aca="false">IF(OR(K290="",J290=""),"",(J290-K290)*100)</f>
        <v>-2.29945817364874</v>
      </c>
      <c r="M290" s="36" t="n">
        <v>1.70415253457858</v>
      </c>
      <c r="N290" s="36" t="n">
        <v>1.32440371623047</v>
      </c>
      <c r="O290" s="36" t="n">
        <f aca="false">SQRT(M290^2+N290^2)</f>
        <v>2.15828197061359</v>
      </c>
      <c r="P290" s="47" t="n">
        <f aca="false">IF(J290="","",MAX(0,J290-1.96*O290/100))</f>
        <v>0.51980947461821</v>
      </c>
      <c r="Q290" s="47" t="n">
        <f aca="false">IF(J290="","",MIN(1,J290+1.96*O290/100))</f>
        <v>0.604414127866262</v>
      </c>
      <c r="R290" s="32" t="str">
        <f aca="false">IF(L290="","",IF(ABS(L290)&lt;=O290,"Yes","No"))</f>
        <v>No</v>
      </c>
      <c r="S290" s="32" t="str">
        <f aca="false">IF(L290="","",IF(ABS(L290)&lt;=1.96*O290,"Yes","No"))</f>
        <v>Yes</v>
      </c>
      <c r="T290" s="66" t="n">
        <f aca="false">IF(D290="","",ROUND(SQRT(((D290+G290)*O290/100)^2+(J290*(D290+G290)*0.05273)^2),0))</f>
        <v>47</v>
      </c>
      <c r="U290" s="32"/>
    </row>
    <row r="291" customFormat="false" ht="15" hidden="false" customHeight="false" outlineLevel="0" collapsed="false">
      <c r="A291" s="32" t="s">
        <v>444</v>
      </c>
      <c r="B291" s="32" t="s">
        <v>351</v>
      </c>
      <c r="C291" s="32" t="s">
        <v>529</v>
      </c>
      <c r="D291" s="66" t="n">
        <v>686</v>
      </c>
      <c r="E291" s="66" t="n">
        <v>731</v>
      </c>
      <c r="F291" s="75" t="n">
        <f aca="false">IF(E291="","",D291-E291)</f>
        <v>-45</v>
      </c>
      <c r="G291" s="66" t="n">
        <v>586</v>
      </c>
      <c r="H291" s="66" t="n">
        <v>608</v>
      </c>
      <c r="I291" s="75" t="n">
        <f aca="false">IF(H291="","",G291-H291)</f>
        <v>-22</v>
      </c>
      <c r="J291" s="47" t="n">
        <f aca="false">IF(OR(D291="",D291+G291=0),"",D291/(D291+G291))</f>
        <v>0.539308176100629</v>
      </c>
      <c r="K291" s="47" t="n">
        <f aca="false">IF(E291="","",E291/(E291+H291))</f>
        <v>0.545929798356983</v>
      </c>
      <c r="L291" s="76" t="n">
        <f aca="false">IF(OR(K291="",J291=""),"",(J291-K291)*100)</f>
        <v>-0.662162225635388</v>
      </c>
      <c r="M291" s="36" t="n">
        <v>1.70415253457858</v>
      </c>
      <c r="N291" s="36" t="n">
        <v>1.32440371623047</v>
      </c>
      <c r="O291" s="36" t="n">
        <f aca="false">SQRT(M291^2+N291^2)</f>
        <v>2.15828197061359</v>
      </c>
      <c r="P291" s="47" t="n">
        <f aca="false">IF(J291="","",MAX(0,J291-1.96*O291/100))</f>
        <v>0.497005849476603</v>
      </c>
      <c r="Q291" s="47" t="n">
        <f aca="false">IF(J291="","",MIN(1,J291+1.96*O291/100))</f>
        <v>0.581610502724655</v>
      </c>
      <c r="R291" s="32" t="str">
        <f aca="false">IF(L291="","",IF(ABS(L291)&lt;=O291,"Yes","No"))</f>
        <v>Yes</v>
      </c>
      <c r="S291" s="32" t="str">
        <f aca="false">IF(L291="","",IF(ABS(L291)&lt;=1.96*O291,"Yes","No"))</f>
        <v>Yes</v>
      </c>
      <c r="T291" s="66" t="n">
        <f aca="false">IF(D291="","",ROUND(SQRT(((D291+G291)*O291/100)^2+(J291*(D291+G291)*0.05273)^2),0))</f>
        <v>45</v>
      </c>
      <c r="U291" s="32"/>
    </row>
    <row r="292" customFormat="false" ht="15" hidden="false" customHeight="false" outlineLevel="0" collapsed="false">
      <c r="A292" s="32" t="s">
        <v>444</v>
      </c>
      <c r="B292" s="32" t="s">
        <v>351</v>
      </c>
      <c r="C292" s="32" t="s">
        <v>530</v>
      </c>
      <c r="D292" s="66" t="n">
        <v>345</v>
      </c>
      <c r="E292" s="66" t="n">
        <v>388</v>
      </c>
      <c r="F292" s="75" t="n">
        <f aca="false">IF(E292="","",D292-E292)</f>
        <v>-43</v>
      </c>
      <c r="G292" s="66" t="n">
        <v>314</v>
      </c>
      <c r="H292" s="66" t="n">
        <v>338</v>
      </c>
      <c r="I292" s="75" t="n">
        <f aca="false">IF(H292="","",G292-H292)</f>
        <v>-24</v>
      </c>
      <c r="J292" s="47" t="n">
        <f aca="false">IF(OR(D292="",D292+G292=0),"",D292/(D292+G292))</f>
        <v>0.523520485584219</v>
      </c>
      <c r="K292" s="47" t="n">
        <f aca="false">IF(E292="","",E292/(E292+H292))</f>
        <v>0.534435261707989</v>
      </c>
      <c r="L292" s="76" t="n">
        <f aca="false">IF(OR(K292="",J292=""),"",(J292-K292)*100)</f>
        <v>-1.09147761237705</v>
      </c>
      <c r="M292" s="36" t="n">
        <v>1.93551644330213</v>
      </c>
      <c r="N292" s="36" t="n">
        <v>1.32440371623047</v>
      </c>
      <c r="O292" s="36" t="n">
        <f aca="false">SQRT(M292^2+N292^2)</f>
        <v>2.34526525277164</v>
      </c>
      <c r="P292" s="47" t="n">
        <f aca="false">IF(J292="","",MAX(0,J292-1.96*O292/100))</f>
        <v>0.477553286629894</v>
      </c>
      <c r="Q292" s="47" t="n">
        <f aca="false">IF(J292="","",MIN(1,J292+1.96*O292/100))</f>
        <v>0.569487684538543</v>
      </c>
      <c r="R292" s="32" t="str">
        <f aca="false">IF(L292="","",IF(ABS(L292)&lt;=O292,"Yes","No"))</f>
        <v>Yes</v>
      </c>
      <c r="S292" s="32" t="str">
        <f aca="false">IF(L292="","",IF(ABS(L292)&lt;=1.96*O292,"Yes","No"))</f>
        <v>Yes</v>
      </c>
      <c r="T292" s="66" t="n">
        <f aca="false">IF(D292="","",ROUND(SQRT(((D292+G292)*O292/100)^2+(J292*(D292+G292)*0.06778)^2),0))</f>
        <v>28</v>
      </c>
      <c r="U292" s="32"/>
    </row>
    <row r="293" customFormat="false" ht="15" hidden="false" customHeight="false" outlineLevel="0" collapsed="false">
      <c r="A293" s="32" t="s">
        <v>444</v>
      </c>
      <c r="B293" s="32" t="s">
        <v>351</v>
      </c>
      <c r="C293" s="32" t="s">
        <v>531</v>
      </c>
      <c r="D293" s="66" t="n">
        <v>524</v>
      </c>
      <c r="E293" s="66" t="n">
        <v>603</v>
      </c>
      <c r="F293" s="75" t="n">
        <f aca="false">IF(E293="","",D293-E293)</f>
        <v>-79</v>
      </c>
      <c r="G293" s="66" t="n">
        <v>494</v>
      </c>
      <c r="H293" s="66" t="n">
        <v>543</v>
      </c>
      <c r="I293" s="75" t="n">
        <f aca="false">IF(H293="","",G293-H293)</f>
        <v>-49</v>
      </c>
      <c r="J293" s="47" t="n">
        <f aca="false">IF(OR(D293="",D293+G293=0),"",D293/(D293+G293))</f>
        <v>0.514734774066798</v>
      </c>
      <c r="K293" s="47" t="n">
        <f aca="false">IF(E293="","",E293/(E293+H293))</f>
        <v>0.526178010471204</v>
      </c>
      <c r="L293" s="76" t="n">
        <f aca="false">IF(OR(K293="",J293=""),"",(J293-K293)*100)</f>
        <v>-1.14432364044065</v>
      </c>
      <c r="M293" s="36" t="n">
        <v>1.70415253457858</v>
      </c>
      <c r="N293" s="36" t="n">
        <v>1.32440371623047</v>
      </c>
      <c r="O293" s="36" t="n">
        <f aca="false">SQRT(M293^2+N293^2)</f>
        <v>2.15828197061359</v>
      </c>
      <c r="P293" s="47" t="n">
        <f aca="false">IF(J293="","",MAX(0,J293-1.96*O293/100))</f>
        <v>0.472432447442771</v>
      </c>
      <c r="Q293" s="47" t="n">
        <f aca="false">IF(J293="","",MIN(1,J293+1.96*O293/100))</f>
        <v>0.557037100690824</v>
      </c>
      <c r="R293" s="32" t="str">
        <f aca="false">IF(L293="","",IF(ABS(L293)&lt;=O293,"Yes","No"))</f>
        <v>Yes</v>
      </c>
      <c r="S293" s="32" t="str">
        <f aca="false">IF(L293="","",IF(ABS(L293)&lt;=1.96*O293,"Yes","No"))</f>
        <v>Yes</v>
      </c>
      <c r="T293" s="66" t="n">
        <f aca="false">IF(D293="","",ROUND(SQRT(((D293+G293)*O293/100)^2+(J293*(D293+G293)*0.05273)^2),0))</f>
        <v>35</v>
      </c>
      <c r="U293" s="32"/>
    </row>
    <row r="294" customFormat="false" ht="15" hidden="false" customHeight="false" outlineLevel="0" collapsed="false">
      <c r="A294" s="32" t="s">
        <v>444</v>
      </c>
      <c r="B294" s="32" t="s">
        <v>351</v>
      </c>
      <c r="C294" s="32" t="s">
        <v>532</v>
      </c>
      <c r="D294" s="66" t="n">
        <v>577</v>
      </c>
      <c r="E294" s="66" t="n">
        <v>656</v>
      </c>
      <c r="F294" s="75" t="n">
        <f aca="false">IF(E294="","",D294-E294)</f>
        <v>-79</v>
      </c>
      <c r="G294" s="66" t="n">
        <v>458</v>
      </c>
      <c r="H294" s="66" t="n">
        <v>499</v>
      </c>
      <c r="I294" s="75" t="n">
        <f aca="false">IF(H294="","",G294-H294)</f>
        <v>-41</v>
      </c>
      <c r="J294" s="47" t="n">
        <f aca="false">IF(OR(D294="",D294+G294=0),"",D294/(D294+G294))</f>
        <v>0.557487922705314</v>
      </c>
      <c r="K294" s="47" t="n">
        <f aca="false">IF(E294="","",E294/(E294+H294))</f>
        <v>0.567965367965368</v>
      </c>
      <c r="L294" s="76" t="n">
        <f aca="false">IF(OR(K294="",J294=""),"",(J294-K294)*100)</f>
        <v>-1.0477445260054</v>
      </c>
      <c r="M294" s="36" t="n">
        <v>1.70415253457858</v>
      </c>
      <c r="N294" s="36" t="n">
        <v>1.32440371623047</v>
      </c>
      <c r="O294" s="36" t="n">
        <f aca="false">SQRT(M294^2+N294^2)</f>
        <v>2.15828197061359</v>
      </c>
      <c r="P294" s="47" t="n">
        <f aca="false">IF(J294="","",MAX(0,J294-1.96*O294/100))</f>
        <v>0.515185596081288</v>
      </c>
      <c r="Q294" s="47" t="n">
        <f aca="false">IF(J294="","",MIN(1,J294+1.96*O294/100))</f>
        <v>0.59979024932934</v>
      </c>
      <c r="R294" s="32" t="str">
        <f aca="false">IF(L294="","",IF(ABS(L294)&lt;=O294,"Yes","No"))</f>
        <v>Yes</v>
      </c>
      <c r="S294" s="32" t="str">
        <f aca="false">IF(L294="","",IF(ABS(L294)&lt;=1.96*O294,"Yes","No"))</f>
        <v>Yes</v>
      </c>
      <c r="T294" s="66" t="n">
        <f aca="false">IF(D294="","",ROUND(SQRT(((D294+G294)*O294/100)^2+(J294*(D294+G294)*0.05273)^2),0))</f>
        <v>38</v>
      </c>
      <c r="U294" s="32"/>
    </row>
    <row r="295" customFormat="false" ht="15" hidden="false" customHeight="false" outlineLevel="0" collapsed="false">
      <c r="A295" s="32" t="s">
        <v>444</v>
      </c>
      <c r="B295" s="32" t="s">
        <v>351</v>
      </c>
      <c r="C295" s="32" t="s">
        <v>533</v>
      </c>
      <c r="D295" s="66" t="n">
        <v>385</v>
      </c>
      <c r="E295" s="66" t="n">
        <v>422</v>
      </c>
      <c r="F295" s="75" t="n">
        <f aca="false">IF(E295="","",D295-E295)</f>
        <v>-37</v>
      </c>
      <c r="G295" s="66" t="n">
        <v>352</v>
      </c>
      <c r="H295" s="66" t="n">
        <v>349</v>
      </c>
      <c r="I295" s="75" t="n">
        <f aca="false">IF(H295="","",G295-H295)</f>
        <v>3</v>
      </c>
      <c r="J295" s="47" t="n">
        <f aca="false">IF(OR(D295="",D295+G295=0),"",D295/(D295+G295))</f>
        <v>0.522388059701493</v>
      </c>
      <c r="K295" s="47" t="n">
        <f aca="false">IF(E295="","",E295/(E295+H295))</f>
        <v>0.547341115434501</v>
      </c>
      <c r="L295" s="76" t="n">
        <f aca="false">IF(OR(K295="",J295=""),"",(J295-K295)*100)</f>
        <v>-2.49530557330082</v>
      </c>
      <c r="M295" s="36" t="n">
        <v>1.93551644330213</v>
      </c>
      <c r="N295" s="36" t="n">
        <v>1.32440371623047</v>
      </c>
      <c r="O295" s="36" t="n">
        <f aca="false">SQRT(M295^2+N295^2)</f>
        <v>2.34526525277164</v>
      </c>
      <c r="P295" s="47" t="n">
        <f aca="false">IF(J295="","",MAX(0,J295-1.96*O295/100))</f>
        <v>0.476420860747168</v>
      </c>
      <c r="Q295" s="47" t="n">
        <f aca="false">IF(J295="","",MIN(1,J295+1.96*O295/100))</f>
        <v>0.568355258655817</v>
      </c>
      <c r="R295" s="32" t="str">
        <f aca="false">IF(L295="","",IF(ABS(L295)&lt;=O295,"Yes","No"))</f>
        <v>No</v>
      </c>
      <c r="S295" s="32" t="str">
        <f aca="false">IF(L295="","",IF(ABS(L295)&lt;=1.96*O295,"Yes","No"))</f>
        <v>Yes</v>
      </c>
      <c r="T295" s="66" t="n">
        <f aca="false">IF(D295="","",ROUND(SQRT(((D295+G295)*O295/100)^2+(J295*(D295+G295)*0.06778)^2),0))</f>
        <v>31</v>
      </c>
      <c r="U295" s="32"/>
    </row>
    <row r="296" customFormat="false" ht="15" hidden="false" customHeight="false" outlineLevel="0" collapsed="false">
      <c r="A296" s="32" t="s">
        <v>444</v>
      </c>
      <c r="B296" s="32" t="s">
        <v>534</v>
      </c>
      <c r="C296" s="32" t="s">
        <v>535</v>
      </c>
      <c r="D296" s="66" t="n">
        <v>415</v>
      </c>
      <c r="E296" s="66" t="n">
        <v>430</v>
      </c>
      <c r="F296" s="75" t="n">
        <f aca="false">IF(E296="","",D296-E296)</f>
        <v>-15</v>
      </c>
      <c r="G296" s="66" t="n">
        <v>411</v>
      </c>
      <c r="H296" s="66" t="n">
        <v>446</v>
      </c>
      <c r="I296" s="75" t="n">
        <f aca="false">IF(H296="","",G296-H296)</f>
        <v>-35</v>
      </c>
      <c r="J296" s="47" t="n">
        <f aca="false">IF(OR(D296="",D296+G296=0),"",D296/(D296+G296))</f>
        <v>0.502421307506053</v>
      </c>
      <c r="K296" s="47" t="n">
        <f aca="false">IF(E296="","",E296/(E296+H296))</f>
        <v>0.490867579908676</v>
      </c>
      <c r="L296" s="76" t="n">
        <f aca="false">IF(OR(K296="",J296=""),"",(J296-K296)*100)</f>
        <v>1.15537275973775</v>
      </c>
      <c r="M296" s="36" t="n">
        <v>1.93551644330213</v>
      </c>
      <c r="N296" s="36" t="n">
        <v>1.32440371623047</v>
      </c>
      <c r="O296" s="36" t="n">
        <f aca="false">SQRT(M296^2+N296^2)</f>
        <v>2.34526525277164</v>
      </c>
      <c r="P296" s="47" t="n">
        <f aca="false">IF(J296="","",MAX(0,J296-1.96*O296/100))</f>
        <v>0.456454108551729</v>
      </c>
      <c r="Q296" s="47" t="n">
        <f aca="false">IF(J296="","",MIN(1,J296+1.96*O296/100))</f>
        <v>0.548388506460377</v>
      </c>
      <c r="R296" s="32" t="str">
        <f aca="false">IF(L296="","",IF(ABS(L296)&lt;=O296,"Yes","No"))</f>
        <v>Yes</v>
      </c>
      <c r="S296" s="32" t="str">
        <f aca="false">IF(L296="","",IF(ABS(L296)&lt;=1.96*O296,"Yes","No"))</f>
        <v>Yes</v>
      </c>
      <c r="T296" s="66" t="n">
        <f aca="false">IF(D296="","",ROUND(SQRT(((D296+G296)*O296/100)^2+(J296*(D296+G296)*0.06778)^2),0))</f>
        <v>34</v>
      </c>
      <c r="U296" s="32"/>
    </row>
    <row r="297" customFormat="false" ht="15" hidden="false" customHeight="false" outlineLevel="0" collapsed="false">
      <c r="A297" s="32" t="s">
        <v>444</v>
      </c>
      <c r="B297" s="32" t="s">
        <v>534</v>
      </c>
      <c r="C297" s="32" t="s">
        <v>536</v>
      </c>
      <c r="D297" s="66" t="n">
        <v>326</v>
      </c>
      <c r="E297" s="66" t="n">
        <v>363</v>
      </c>
      <c r="F297" s="75" t="n">
        <f aca="false">IF(E297="","",D297-E297)</f>
        <v>-37</v>
      </c>
      <c r="G297" s="66" t="n">
        <v>298</v>
      </c>
      <c r="H297" s="66" t="n">
        <v>318</v>
      </c>
      <c r="I297" s="75" t="n">
        <f aca="false">IF(H297="","",G297-H297)</f>
        <v>-20</v>
      </c>
      <c r="J297" s="47" t="n">
        <f aca="false">IF(OR(D297="",D297+G297=0),"",D297/(D297+G297))</f>
        <v>0.522435897435898</v>
      </c>
      <c r="K297" s="47" t="n">
        <f aca="false">IF(E297="","",E297/(E297+H297))</f>
        <v>0.533039647577093</v>
      </c>
      <c r="L297" s="76" t="n">
        <f aca="false">IF(OR(K297="",J297=""),"",(J297-K297)*100)</f>
        <v>-1.06037501411951</v>
      </c>
      <c r="M297" s="36" t="n">
        <v>1.93551644330213</v>
      </c>
      <c r="N297" s="36" t="n">
        <v>1.32440371623047</v>
      </c>
      <c r="O297" s="36" t="n">
        <f aca="false">SQRT(M297^2+N297^2)</f>
        <v>2.34526525277164</v>
      </c>
      <c r="P297" s="47" t="n">
        <f aca="false">IF(J297="","",MAX(0,J297-1.96*O297/100))</f>
        <v>0.476468698481573</v>
      </c>
      <c r="Q297" s="47" t="n">
        <f aca="false">IF(J297="","",MIN(1,J297+1.96*O297/100))</f>
        <v>0.568403096390222</v>
      </c>
      <c r="R297" s="32" t="str">
        <f aca="false">IF(L297="","",IF(ABS(L297)&lt;=O297,"Yes","No"))</f>
        <v>Yes</v>
      </c>
      <c r="S297" s="32" t="str">
        <f aca="false">IF(L297="","",IF(ABS(L297)&lt;=1.96*O297,"Yes","No"))</f>
        <v>Yes</v>
      </c>
      <c r="T297" s="66" t="n">
        <f aca="false">IF(D297="","",ROUND(SQRT(((D297+G297)*O297/100)^2+(J297*(D297+G297)*0.06778)^2),0))</f>
        <v>27</v>
      </c>
      <c r="U297" s="32"/>
    </row>
    <row r="298" customFormat="false" ht="15" hidden="false" customHeight="false" outlineLevel="0" collapsed="false">
      <c r="A298" s="32" t="s">
        <v>444</v>
      </c>
      <c r="B298" s="32" t="s">
        <v>534</v>
      </c>
      <c r="C298" s="32" t="s">
        <v>537</v>
      </c>
      <c r="D298" s="66" t="n">
        <v>514</v>
      </c>
      <c r="E298" s="66" t="n">
        <v>579</v>
      </c>
      <c r="F298" s="75" t="n">
        <f aca="false">IF(E298="","",D298-E298)</f>
        <v>-65</v>
      </c>
      <c r="G298" s="66" t="n">
        <v>459</v>
      </c>
      <c r="H298" s="66" t="n">
        <v>437</v>
      </c>
      <c r="I298" s="75" t="n">
        <f aca="false">IF(H298="","",G298-H298)</f>
        <v>22</v>
      </c>
      <c r="J298" s="47" t="n">
        <f aca="false">IF(OR(D298="",D298+G298=0),"",D298/(D298+G298))</f>
        <v>0.528263103802672</v>
      </c>
      <c r="K298" s="47" t="n">
        <f aca="false">IF(E298="","",E298/(E298+H298))</f>
        <v>0.56988188976378</v>
      </c>
      <c r="L298" s="76" t="n">
        <f aca="false">IF(OR(K298="",J298=""),"",(J298-K298)*100)</f>
        <v>-4.16187859611074</v>
      </c>
      <c r="M298" s="36" t="n">
        <v>1.70415253457858</v>
      </c>
      <c r="N298" s="36" t="n">
        <v>1.32440371623047</v>
      </c>
      <c r="O298" s="36" t="n">
        <f aca="false">SQRT(M298^2+N298^2)</f>
        <v>2.15828197061359</v>
      </c>
      <c r="P298" s="47" t="n">
        <f aca="false">IF(J298="","",MAX(0,J298-1.96*O298/100))</f>
        <v>0.485960777178646</v>
      </c>
      <c r="Q298" s="47" t="n">
        <f aca="false">IF(J298="","",MIN(1,J298+1.96*O298/100))</f>
        <v>0.570565430426699</v>
      </c>
      <c r="R298" s="32" t="str">
        <f aca="false">IF(L298="","",IF(ABS(L298)&lt;=O298,"Yes","No"))</f>
        <v>No</v>
      </c>
      <c r="S298" s="32" t="str">
        <f aca="false">IF(L298="","",IF(ABS(L298)&lt;=1.96*O298,"Yes","No"))</f>
        <v>Yes</v>
      </c>
      <c r="T298" s="66" t="n">
        <f aca="false">IF(D298="","",ROUND(SQRT(((D298+G298)*O298/100)^2+(J298*(D298+G298)*0.05273)^2),0))</f>
        <v>34</v>
      </c>
      <c r="U298" s="32"/>
    </row>
    <row r="299" customFormat="false" ht="15" hidden="false" customHeight="false" outlineLevel="0" collapsed="false">
      <c r="A299" s="32" t="s">
        <v>444</v>
      </c>
      <c r="B299" s="32" t="s">
        <v>538</v>
      </c>
      <c r="C299" s="32" t="s">
        <v>539</v>
      </c>
      <c r="D299" s="66" t="n">
        <v>412</v>
      </c>
      <c r="E299" s="66" t="n">
        <v>454</v>
      </c>
      <c r="F299" s="75" t="n">
        <f aca="false">IF(E299="","",D299-E299)</f>
        <v>-42</v>
      </c>
      <c r="G299" s="66" t="n">
        <v>749</v>
      </c>
      <c r="H299" s="66" t="n">
        <v>825</v>
      </c>
      <c r="I299" s="75" t="n">
        <f aca="false">IF(H299="","",G299-H299)</f>
        <v>-76</v>
      </c>
      <c r="J299" s="47" t="n">
        <f aca="false">IF(OR(D299="",D299+G299=0),"",D299/(D299+G299))</f>
        <v>0.354866494401378</v>
      </c>
      <c r="K299" s="47" t="n">
        <f aca="false">IF(E299="","",E299/(E299+H299))</f>
        <v>0.354964816262705</v>
      </c>
      <c r="L299" s="76" t="n">
        <f aca="false">IF(OR(K299="",J299=""),"",(J299-K299)*100)</f>
        <v>-0.00983218613271331</v>
      </c>
      <c r="M299" s="36" t="n">
        <v>1.70415253457858</v>
      </c>
      <c r="N299" s="36" t="n">
        <v>1.32440371623047</v>
      </c>
      <c r="O299" s="36" t="n">
        <f aca="false">SQRT(M299^2+N299^2)</f>
        <v>2.15828197061359</v>
      </c>
      <c r="P299" s="47" t="n">
        <f aca="false">IF(J299="","",MAX(0,J299-1.96*O299/100))</f>
        <v>0.312564167777352</v>
      </c>
      <c r="Q299" s="47" t="n">
        <f aca="false">IF(J299="","",MIN(1,J299+1.96*O299/100))</f>
        <v>0.397168821025404</v>
      </c>
      <c r="R299" s="32" t="str">
        <f aca="false">IF(L299="","",IF(ABS(L299)&lt;=O299,"Yes","No"))</f>
        <v>Yes</v>
      </c>
      <c r="S299" s="32" t="str">
        <f aca="false">IF(L299="","",IF(ABS(L299)&lt;=1.96*O299,"Yes","No"))</f>
        <v>Yes</v>
      </c>
      <c r="T299" s="66" t="n">
        <f aca="false">IF(D299="","",ROUND(SQRT(((D299+G299)*O299/100)^2+(J299*(D299+G299)*0.05273)^2),0))</f>
        <v>33</v>
      </c>
      <c r="U299" s="32"/>
    </row>
    <row r="300" customFormat="false" ht="15" hidden="false" customHeight="false" outlineLevel="0" collapsed="false">
      <c r="A300" s="32" t="s">
        <v>444</v>
      </c>
      <c r="B300" s="32" t="s">
        <v>538</v>
      </c>
      <c r="C300" s="32" t="s">
        <v>540</v>
      </c>
      <c r="D300" s="66" t="n">
        <v>441</v>
      </c>
      <c r="E300" s="66" t="n">
        <v>529</v>
      </c>
      <c r="F300" s="75" t="n">
        <f aca="false">IF(E300="","",D300-E300)</f>
        <v>-88</v>
      </c>
      <c r="G300" s="66" t="n">
        <v>815</v>
      </c>
      <c r="H300" s="66" t="n">
        <v>916</v>
      </c>
      <c r="I300" s="75" t="n">
        <f aca="false">IF(H300="","",G300-H300)</f>
        <v>-101</v>
      </c>
      <c r="J300" s="47" t="n">
        <f aca="false">IF(OR(D300="",D300+G300=0),"",D300/(D300+G300))</f>
        <v>0.351114649681529</v>
      </c>
      <c r="K300" s="47" t="n">
        <f aca="false">IF(E300="","",E300/(E300+H300))</f>
        <v>0.366089965397924</v>
      </c>
      <c r="L300" s="76" t="n">
        <f aca="false">IF(OR(K300="",J300=""),"",(J300-K300)*100)</f>
        <v>-1.49753157163952</v>
      </c>
      <c r="M300" s="36" t="n">
        <v>1.70415253457858</v>
      </c>
      <c r="N300" s="36" t="n">
        <v>1.32440371623047</v>
      </c>
      <c r="O300" s="36" t="n">
        <f aca="false">SQRT(M300^2+N300^2)</f>
        <v>2.15828197061359</v>
      </c>
      <c r="P300" s="47" t="n">
        <f aca="false">IF(J300="","",MAX(0,J300-1.96*O300/100))</f>
        <v>0.308812323057502</v>
      </c>
      <c r="Q300" s="47" t="n">
        <f aca="false">IF(J300="","",MIN(1,J300+1.96*O300/100))</f>
        <v>0.393416976305555</v>
      </c>
      <c r="R300" s="32" t="str">
        <f aca="false">IF(L300="","",IF(ABS(L300)&lt;=O300,"Yes","No"))</f>
        <v>Yes</v>
      </c>
      <c r="S300" s="32" t="str">
        <f aca="false">IF(L300="","",IF(ABS(L300)&lt;=1.96*O300,"Yes","No"))</f>
        <v>Yes</v>
      </c>
      <c r="T300" s="66" t="n">
        <f aca="false">IF(D300="","",ROUND(SQRT(((D300+G300)*O300/100)^2+(J300*(D300+G300)*0.05273)^2),0))</f>
        <v>36</v>
      </c>
      <c r="U300" s="32"/>
    </row>
    <row r="301" customFormat="false" ht="15" hidden="false" customHeight="false" outlineLevel="0" collapsed="false">
      <c r="A301" s="32" t="s">
        <v>444</v>
      </c>
      <c r="B301" s="32" t="s">
        <v>538</v>
      </c>
      <c r="C301" s="32" t="s">
        <v>541</v>
      </c>
      <c r="D301" s="66" t="n">
        <v>155</v>
      </c>
      <c r="E301" s="66" t="n">
        <v>142</v>
      </c>
      <c r="F301" s="75" t="n">
        <f aca="false">IF(E301="","",D301-E301)</f>
        <v>13</v>
      </c>
      <c r="G301" s="66" t="n">
        <v>323</v>
      </c>
      <c r="H301" s="66" t="n">
        <v>349</v>
      </c>
      <c r="I301" s="75" t="n">
        <f aca="false">IF(H301="","",G301-H301)</f>
        <v>-26</v>
      </c>
      <c r="J301" s="47" t="n">
        <f aca="false">IF(OR(D301="",D301+G301=0),"",D301/(D301+G301))</f>
        <v>0.324267782426778</v>
      </c>
      <c r="K301" s="47" t="n">
        <f aca="false">IF(E301="","",E301/(E301+H301))</f>
        <v>0.289205702647658</v>
      </c>
      <c r="L301" s="76" t="n">
        <f aca="false">IF(OR(K301="",J301=""),"",(J301-K301)*100)</f>
        <v>3.50620797791204</v>
      </c>
      <c r="M301" s="36" t="n">
        <v>3.02529396852735</v>
      </c>
      <c r="N301" s="36" t="n">
        <v>1.32440371623047</v>
      </c>
      <c r="O301" s="36" t="n">
        <f aca="false">SQRT(M301^2+N301^2)</f>
        <v>3.30249130196782</v>
      </c>
      <c r="P301" s="47" t="n">
        <f aca="false">IF(J301="","",MAX(0,J301-1.96*O301/100))</f>
        <v>0.259538952908209</v>
      </c>
      <c r="Q301" s="47" t="n">
        <f aca="false">IF(J301="","",MIN(1,J301+1.96*O301/100))</f>
        <v>0.388996611945347</v>
      </c>
      <c r="R301" s="32" t="str">
        <f aca="false">IF(L301="","",IF(ABS(L301)&lt;=O301,"Yes","No"))</f>
        <v>No</v>
      </c>
      <c r="S301" s="32" t="str">
        <f aca="false">IF(L301="","",IF(ABS(L301)&lt;=1.96*O301,"Yes","No"))</f>
        <v>Yes</v>
      </c>
      <c r="T301" s="66" t="n">
        <f aca="false">IF(D301="","",ROUND(SQRT(((D301+G301)*O301/100)^2+(J301*(D301+G301)*0.08223)^2),0))</f>
        <v>20</v>
      </c>
      <c r="U301" s="32"/>
    </row>
    <row r="302" customFormat="false" ht="15" hidden="false" customHeight="false" outlineLevel="0" collapsed="false">
      <c r="A302" s="32" t="s">
        <v>444</v>
      </c>
      <c r="B302" s="32" t="s">
        <v>538</v>
      </c>
      <c r="C302" s="32" t="s">
        <v>542</v>
      </c>
      <c r="D302" s="66" t="n">
        <v>348</v>
      </c>
      <c r="E302" s="66" t="n">
        <v>400</v>
      </c>
      <c r="F302" s="75" t="n">
        <f aca="false">IF(E302="","",D302-E302)</f>
        <v>-52</v>
      </c>
      <c r="G302" s="66" t="n">
        <v>640</v>
      </c>
      <c r="H302" s="66" t="n">
        <v>731</v>
      </c>
      <c r="I302" s="75" t="n">
        <f aca="false">IF(H302="","",G302-H302)</f>
        <v>-91</v>
      </c>
      <c r="J302" s="47" t="n">
        <f aca="false">IF(OR(D302="",D302+G302=0),"",D302/(D302+G302))</f>
        <v>0.352226720647773</v>
      </c>
      <c r="K302" s="47" t="n">
        <f aca="false">IF(E302="","",E302/(E302+H302))</f>
        <v>0.353669319186561</v>
      </c>
      <c r="L302" s="76" t="n">
        <f aca="false">IF(OR(K302="",J302=""),"",(J302-K302)*100)</f>
        <v>-0.144259853878731</v>
      </c>
      <c r="M302" s="36" t="n">
        <v>1.70415253457858</v>
      </c>
      <c r="N302" s="36" t="n">
        <v>1.32440371623047</v>
      </c>
      <c r="O302" s="36" t="n">
        <f aca="false">SQRT(M302^2+N302^2)</f>
        <v>2.15828197061359</v>
      </c>
      <c r="P302" s="47" t="n">
        <f aca="false">IF(J302="","",MAX(0,J302-1.96*O302/100))</f>
        <v>0.309924394023747</v>
      </c>
      <c r="Q302" s="47" t="n">
        <f aca="false">IF(J302="","",MIN(1,J302+1.96*O302/100))</f>
        <v>0.3945290472718</v>
      </c>
      <c r="R302" s="32" t="str">
        <f aca="false">IF(L302="","",IF(ABS(L302)&lt;=O302,"Yes","No"))</f>
        <v>Yes</v>
      </c>
      <c r="S302" s="32" t="str">
        <f aca="false">IF(L302="","",IF(ABS(L302)&lt;=1.96*O302,"Yes","No"))</f>
        <v>Yes</v>
      </c>
      <c r="T302" s="66" t="n">
        <f aca="false">IF(D302="","",ROUND(SQRT(((D302+G302)*O302/100)^2+(J302*(D302+G302)*0.05273)^2),0))</f>
        <v>28</v>
      </c>
      <c r="U302" s="32"/>
    </row>
    <row r="303" customFormat="false" ht="15" hidden="false" customHeight="false" outlineLevel="0" collapsed="false">
      <c r="A303" s="32" t="s">
        <v>444</v>
      </c>
      <c r="B303" s="32" t="s">
        <v>538</v>
      </c>
      <c r="C303" s="32" t="s">
        <v>543</v>
      </c>
      <c r="D303" s="66" t="n">
        <v>241</v>
      </c>
      <c r="E303" s="66" t="n">
        <v>278</v>
      </c>
      <c r="F303" s="75" t="n">
        <f aca="false">IF(E303="","",D303-E303)</f>
        <v>-37</v>
      </c>
      <c r="G303" s="66" t="n">
        <v>463</v>
      </c>
      <c r="H303" s="66" t="n">
        <v>482</v>
      </c>
      <c r="I303" s="75" t="n">
        <f aca="false">IF(H303="","",G303-H303)</f>
        <v>-19</v>
      </c>
      <c r="J303" s="47" t="n">
        <f aca="false">IF(OR(D303="",D303+G303=0),"",D303/(D303+G303))</f>
        <v>0.342329545454545</v>
      </c>
      <c r="K303" s="47" t="n">
        <f aca="false">IF(E303="","",E303/(E303+H303))</f>
        <v>0.365789473684211</v>
      </c>
      <c r="L303" s="76" t="n">
        <f aca="false">IF(OR(K303="",J303=""),"",(J303-K303)*100)</f>
        <v>-2.34599282296651</v>
      </c>
      <c r="M303" s="36" t="n">
        <v>1.93551644330213</v>
      </c>
      <c r="N303" s="36" t="n">
        <v>1.32440371623047</v>
      </c>
      <c r="O303" s="36" t="n">
        <f aca="false">SQRT(M303^2+N303^2)</f>
        <v>2.34526525277164</v>
      </c>
      <c r="P303" s="47" t="n">
        <f aca="false">IF(J303="","",MAX(0,J303-1.96*O303/100))</f>
        <v>0.296362346500221</v>
      </c>
      <c r="Q303" s="47" t="n">
        <f aca="false">IF(J303="","",MIN(1,J303+1.96*O303/100))</f>
        <v>0.38829674440887</v>
      </c>
      <c r="R303" s="32" t="str">
        <f aca="false">IF(L303="","",IF(ABS(L303)&lt;=O303,"Yes","No"))</f>
        <v>No</v>
      </c>
      <c r="S303" s="32" t="str">
        <f aca="false">IF(L303="","",IF(ABS(L303)&lt;=1.96*O303,"Yes","No"))</f>
        <v>Yes</v>
      </c>
      <c r="T303" s="66" t="n">
        <f aca="false">IF(D303="","",ROUND(SQRT(((D303+G303)*O303/100)^2+(J303*(D303+G303)*0.06778)^2),0))</f>
        <v>23</v>
      </c>
      <c r="U303" s="32"/>
    </row>
    <row r="304" customFormat="false" ht="15" hidden="false" customHeight="false" outlineLevel="0" collapsed="false">
      <c r="A304" s="32" t="s">
        <v>444</v>
      </c>
      <c r="B304" s="32" t="s">
        <v>544</v>
      </c>
      <c r="C304" s="32" t="s">
        <v>545</v>
      </c>
      <c r="D304" s="66" t="n">
        <v>48</v>
      </c>
      <c r="E304" s="66" t="n">
        <v>203</v>
      </c>
      <c r="F304" s="75" t="n">
        <f aca="false">IF(E304="","",D304-E304)</f>
        <v>-155</v>
      </c>
      <c r="G304" s="66" t="n">
        <v>76</v>
      </c>
      <c r="H304" s="66" t="n">
        <v>331</v>
      </c>
      <c r="I304" s="75" t="n">
        <f aca="false">IF(H304="","",G304-H304)</f>
        <v>-255</v>
      </c>
      <c r="J304" s="47" t="n">
        <f aca="false">IF(OR(D304="",D304+G304=0),"",D304/(D304+G304))</f>
        <v>0.387096774193548</v>
      </c>
      <c r="K304" s="47" t="n">
        <f aca="false">IF(E304="","",E304/(E304+H304))</f>
        <v>0.380149812734082</v>
      </c>
      <c r="L304" s="76" t="n">
        <f aca="false">IF(OR(K304="",J304=""),"",(J304-K304)*100)</f>
        <v>0.6946961459466</v>
      </c>
      <c r="M304" s="36" t="n">
        <v>3.02529396852735</v>
      </c>
      <c r="N304" s="36" t="n">
        <v>1.32440371623047</v>
      </c>
      <c r="O304" s="36" t="n">
        <f aca="false">SQRT(M304^2+N304^2)</f>
        <v>3.30249130196782</v>
      </c>
      <c r="P304" s="47" t="n">
        <f aca="false">IF(J304="","",MAX(0,J304-1.96*O304/100))</f>
        <v>0.322367944674979</v>
      </c>
      <c r="Q304" s="47" t="n">
        <f aca="false">IF(J304="","",MIN(1,J304+1.96*O304/100))</f>
        <v>0.451825603712118</v>
      </c>
      <c r="R304" s="32" t="str">
        <f aca="false">IF(L304="","",IF(ABS(L304)&lt;=O304,"Yes","No"))</f>
        <v>Yes</v>
      </c>
      <c r="S304" s="32" t="str">
        <f aca="false">IF(L304="","",IF(ABS(L304)&lt;=1.96*O304,"Yes","No"))</f>
        <v>Yes</v>
      </c>
      <c r="T304" s="66" t="n">
        <f aca="false">IF(D304="","",ROUND(SQRT(((D304+G304)*O304/100)^2+(J304*(D304+G304)*0.08223)^2),0))</f>
        <v>6</v>
      </c>
      <c r="U304" s="32"/>
    </row>
    <row r="305" customFormat="false" ht="15" hidden="false" customHeight="false" outlineLevel="0" collapsed="false">
      <c r="A305" s="32" t="s">
        <v>444</v>
      </c>
      <c r="B305" s="32" t="s">
        <v>544</v>
      </c>
      <c r="C305" s="32" t="s">
        <v>546</v>
      </c>
      <c r="D305" s="66" t="n">
        <v>259</v>
      </c>
      <c r="E305" s="66" t="n">
        <v>308</v>
      </c>
      <c r="F305" s="75" t="n">
        <f aca="false">IF(E305="","",D305-E305)</f>
        <v>-49</v>
      </c>
      <c r="G305" s="66" t="n">
        <v>476</v>
      </c>
      <c r="H305" s="66" t="n">
        <v>558</v>
      </c>
      <c r="I305" s="75" t="n">
        <f aca="false">IF(H305="","",G305-H305)</f>
        <v>-82</v>
      </c>
      <c r="J305" s="47" t="n">
        <f aca="false">IF(OR(D305="",D305+G305=0),"",D305/(D305+G305))</f>
        <v>0.352380952380952</v>
      </c>
      <c r="K305" s="47" t="n">
        <f aca="false">IF(E305="","",E305/(E305+H305))</f>
        <v>0.355658198614319</v>
      </c>
      <c r="L305" s="76" t="n">
        <f aca="false">IF(OR(K305="",J305=""),"",(J305-K305)*100)</f>
        <v>-0.327724623336628</v>
      </c>
      <c r="M305" s="36" t="n">
        <v>1.93551644330213</v>
      </c>
      <c r="N305" s="36" t="n">
        <v>1.32440371623047</v>
      </c>
      <c r="O305" s="36" t="n">
        <f aca="false">SQRT(M305^2+N305^2)</f>
        <v>2.34526525277164</v>
      </c>
      <c r="P305" s="47" t="n">
        <f aca="false">IF(J305="","",MAX(0,J305-1.96*O305/100))</f>
        <v>0.306413753426628</v>
      </c>
      <c r="Q305" s="47" t="n">
        <f aca="false">IF(J305="","",MIN(1,J305+1.96*O305/100))</f>
        <v>0.398348151335277</v>
      </c>
      <c r="R305" s="32" t="str">
        <f aca="false">IF(L305="","",IF(ABS(L305)&lt;=O305,"Yes","No"))</f>
        <v>Yes</v>
      </c>
      <c r="S305" s="32" t="str">
        <f aca="false">IF(L305="","",IF(ABS(L305)&lt;=1.96*O305,"Yes","No"))</f>
        <v>Yes</v>
      </c>
      <c r="T305" s="66" t="n">
        <f aca="false">IF(D305="","",ROUND(SQRT(((D305+G305)*O305/100)^2+(J305*(D305+G305)*0.06778)^2),0))</f>
        <v>25</v>
      </c>
      <c r="U305" s="32"/>
    </row>
    <row r="306" customFormat="false" ht="15" hidden="false" customHeight="false" outlineLevel="0" collapsed="false">
      <c r="A306" s="32" t="s">
        <v>444</v>
      </c>
      <c r="B306" s="32" t="s">
        <v>547</v>
      </c>
      <c r="C306" s="32" t="s">
        <v>548</v>
      </c>
      <c r="D306" s="66" t="n">
        <v>1011</v>
      </c>
      <c r="E306" s="66" t="n">
        <v>1136</v>
      </c>
      <c r="F306" s="75" t="n">
        <f aca="false">IF(E306="","",D306-E306)</f>
        <v>-125</v>
      </c>
      <c r="G306" s="66" t="n">
        <v>1286</v>
      </c>
      <c r="H306" s="66" t="n">
        <v>1415</v>
      </c>
      <c r="I306" s="75" t="n">
        <f aca="false">IF(H306="","",G306-H306)</f>
        <v>-129</v>
      </c>
      <c r="J306" s="47" t="n">
        <f aca="false">IF(OR(D306="",D306+G306=0),"",D306/(D306+G306))</f>
        <v>0.440139312146278</v>
      </c>
      <c r="K306" s="47" t="n">
        <f aca="false">IF(E306="","",E306/(E306+H306))</f>
        <v>0.4453155625245</v>
      </c>
      <c r="L306" s="76" t="n">
        <f aca="false">IF(OR(K306="",J306=""),"",(J306-K306)*100)</f>
        <v>-0.517625037822245</v>
      </c>
      <c r="M306" s="36" t="n">
        <v>1.70415253457858</v>
      </c>
      <c r="N306" s="36" t="n">
        <v>1.32440371623047</v>
      </c>
      <c r="O306" s="36" t="n">
        <f aca="false">SQRT(M306^2+N306^2)</f>
        <v>2.15828197061359</v>
      </c>
      <c r="P306" s="47" t="n">
        <f aca="false">IF(J306="","",MAX(0,J306-1.96*O306/100))</f>
        <v>0.397836985522251</v>
      </c>
      <c r="Q306" s="47" t="n">
        <f aca="false">IF(J306="","",MIN(1,J306+1.96*O306/100))</f>
        <v>0.482441638770304</v>
      </c>
      <c r="R306" s="32" t="str">
        <f aca="false">IF(L306="","",IF(ABS(L306)&lt;=O306,"Yes","No"))</f>
        <v>Yes</v>
      </c>
      <c r="S306" s="32" t="str">
        <f aca="false">IF(L306="","",IF(ABS(L306)&lt;=1.96*O306,"Yes","No"))</f>
        <v>Yes</v>
      </c>
      <c r="T306" s="66" t="n">
        <f aca="false">IF(D306="","",ROUND(SQRT(((D306+G306)*O306/100)^2+(J306*(D306+G306)*0.05273)^2),0))</f>
        <v>73</v>
      </c>
      <c r="U306" s="32"/>
    </row>
    <row r="307" customFormat="false" ht="15" hidden="false" customHeight="false" outlineLevel="0" collapsed="false">
      <c r="A307" s="32" t="s">
        <v>444</v>
      </c>
      <c r="B307" s="32" t="s">
        <v>547</v>
      </c>
      <c r="C307" s="32" t="s">
        <v>549</v>
      </c>
      <c r="D307" s="66" t="n">
        <v>442</v>
      </c>
      <c r="E307" s="66" t="n">
        <v>496</v>
      </c>
      <c r="F307" s="75" t="n">
        <f aca="false">IF(E307="","",D307-E307)</f>
        <v>-54</v>
      </c>
      <c r="G307" s="66" t="n">
        <v>608</v>
      </c>
      <c r="H307" s="66" t="n">
        <v>652</v>
      </c>
      <c r="I307" s="75" t="n">
        <f aca="false">IF(H307="","",G307-H307)</f>
        <v>-44</v>
      </c>
      <c r="J307" s="47" t="n">
        <f aca="false">IF(OR(D307="",D307+G307=0),"",D307/(D307+G307))</f>
        <v>0.420952380952381</v>
      </c>
      <c r="K307" s="47" t="n">
        <f aca="false">IF(E307="","",E307/(E307+H307))</f>
        <v>0.43205574912892</v>
      </c>
      <c r="L307" s="76" t="n">
        <f aca="false">IF(OR(K307="",J307=""),"",(J307-K307)*100)</f>
        <v>-1.11033681765389</v>
      </c>
      <c r="M307" s="36" t="n">
        <v>1.70415253457858</v>
      </c>
      <c r="N307" s="36" t="n">
        <v>1.32440371623047</v>
      </c>
      <c r="O307" s="36" t="n">
        <f aca="false">SQRT(M307^2+N307^2)</f>
        <v>2.15828197061359</v>
      </c>
      <c r="P307" s="47" t="n">
        <f aca="false">IF(J307="","",MAX(0,J307-1.96*O307/100))</f>
        <v>0.378650054328355</v>
      </c>
      <c r="Q307" s="47" t="n">
        <f aca="false">IF(J307="","",MIN(1,J307+1.96*O307/100))</f>
        <v>0.463254707576407</v>
      </c>
      <c r="R307" s="32" t="str">
        <f aca="false">IF(L307="","",IF(ABS(L307)&lt;=O307,"Yes","No"))</f>
        <v>Yes</v>
      </c>
      <c r="S307" s="32" t="str">
        <f aca="false">IF(L307="","",IF(ABS(L307)&lt;=1.96*O307,"Yes","No"))</f>
        <v>Yes</v>
      </c>
      <c r="T307" s="66" t="n">
        <f aca="false">IF(D307="","",ROUND(SQRT(((D307+G307)*O307/100)^2+(J307*(D307+G307)*0.05273)^2),0))</f>
        <v>33</v>
      </c>
      <c r="U307" s="32"/>
    </row>
    <row r="308" customFormat="false" ht="15" hidden="false" customHeight="false" outlineLevel="0" collapsed="false">
      <c r="A308" s="32" t="s">
        <v>444</v>
      </c>
      <c r="B308" s="32" t="s">
        <v>550</v>
      </c>
      <c r="C308" s="32" t="s">
        <v>551</v>
      </c>
      <c r="D308" s="66" t="n">
        <v>456</v>
      </c>
      <c r="E308" s="66" t="n">
        <v>508</v>
      </c>
      <c r="F308" s="75" t="n">
        <f aca="false">IF(E308="","",D308-E308)</f>
        <v>-52</v>
      </c>
      <c r="G308" s="66" t="n">
        <v>448</v>
      </c>
      <c r="H308" s="66" t="n">
        <v>437</v>
      </c>
      <c r="I308" s="75" t="n">
        <f aca="false">IF(H308="","",G308-H308)</f>
        <v>11</v>
      </c>
      <c r="J308" s="47" t="n">
        <f aca="false">IF(OR(D308="",D308+G308=0),"",D308/(D308+G308))</f>
        <v>0.504424778761062</v>
      </c>
      <c r="K308" s="47" t="n">
        <f aca="false">IF(E308="","",E308/(E308+H308))</f>
        <v>0.537566137566138</v>
      </c>
      <c r="L308" s="76" t="n">
        <f aca="false">IF(OR(K308="",J308=""),"",(J308-K308)*100)</f>
        <v>-3.31413588050756</v>
      </c>
      <c r="M308" s="36" t="n">
        <v>1.70415253457858</v>
      </c>
      <c r="N308" s="36" t="n">
        <v>1.32440371623047</v>
      </c>
      <c r="O308" s="36" t="n">
        <f aca="false">SQRT(M308^2+N308^2)</f>
        <v>2.15828197061359</v>
      </c>
      <c r="P308" s="47" t="n">
        <f aca="false">IF(J308="","",MAX(0,J308-1.96*O308/100))</f>
        <v>0.462122452137036</v>
      </c>
      <c r="Q308" s="47" t="n">
        <f aca="false">IF(J308="","",MIN(1,J308+1.96*O308/100))</f>
        <v>0.546727105385088</v>
      </c>
      <c r="R308" s="32" t="str">
        <f aca="false">IF(L308="","",IF(ABS(L308)&lt;=O308,"Yes","No"))</f>
        <v>No</v>
      </c>
      <c r="S308" s="32" t="str">
        <f aca="false">IF(L308="","",IF(ABS(L308)&lt;=1.96*O308,"Yes","No"))</f>
        <v>Yes</v>
      </c>
      <c r="T308" s="66" t="n">
        <f aca="false">IF(D308="","",ROUND(SQRT(((D308+G308)*O308/100)^2+(J308*(D308+G308)*0.05273)^2),0))</f>
        <v>31</v>
      </c>
      <c r="U308" s="32"/>
    </row>
    <row r="309" customFormat="false" ht="15" hidden="false" customHeight="false" outlineLevel="0" collapsed="false">
      <c r="A309" s="32" t="s">
        <v>444</v>
      </c>
      <c r="B309" s="32" t="s">
        <v>550</v>
      </c>
      <c r="C309" s="32" t="s">
        <v>552</v>
      </c>
      <c r="D309" s="66" t="n">
        <v>487</v>
      </c>
      <c r="E309" s="66" t="n">
        <v>524</v>
      </c>
      <c r="F309" s="75" t="n">
        <f aca="false">IF(E309="","",D309-E309)</f>
        <v>-37</v>
      </c>
      <c r="G309" s="66" t="n">
        <v>602</v>
      </c>
      <c r="H309" s="66" t="n">
        <v>659</v>
      </c>
      <c r="I309" s="75" t="n">
        <f aca="false">IF(H309="","",G309-H309)</f>
        <v>-57</v>
      </c>
      <c r="J309" s="47" t="n">
        <f aca="false">IF(OR(D309="",D309+G309=0),"",D309/(D309+G309))</f>
        <v>0.447199265381084</v>
      </c>
      <c r="K309" s="47" t="n">
        <f aca="false">IF(E309="","",E309/(E309+H309))</f>
        <v>0.442941673710905</v>
      </c>
      <c r="L309" s="76" t="n">
        <f aca="false">IF(OR(K309="",J309=""),"",(J309-K309)*100)</f>
        <v>0.425759167017908</v>
      </c>
      <c r="M309" s="36" t="n">
        <v>1.70415253457858</v>
      </c>
      <c r="N309" s="36" t="n">
        <v>1.32440371623047</v>
      </c>
      <c r="O309" s="36" t="n">
        <f aca="false">SQRT(M309^2+N309^2)</f>
        <v>2.15828197061359</v>
      </c>
      <c r="P309" s="47" t="n">
        <f aca="false">IF(J309="","",MAX(0,J309-1.96*O309/100))</f>
        <v>0.404896938757057</v>
      </c>
      <c r="Q309" s="47" t="n">
        <f aca="false">IF(J309="","",MIN(1,J309+1.96*O309/100))</f>
        <v>0.48950159200511</v>
      </c>
      <c r="R309" s="32" t="str">
        <f aca="false">IF(L309="","",IF(ABS(L309)&lt;=O309,"Yes","No"))</f>
        <v>Yes</v>
      </c>
      <c r="S309" s="32" t="str">
        <f aca="false">IF(L309="","",IF(ABS(L309)&lt;=1.96*O309,"Yes","No"))</f>
        <v>Yes</v>
      </c>
      <c r="T309" s="66" t="n">
        <f aca="false">IF(D309="","",ROUND(SQRT(((D309+G309)*O309/100)^2+(J309*(D309+G309)*0.05273)^2),0))</f>
        <v>35</v>
      </c>
      <c r="U309" s="32"/>
    </row>
    <row r="310" customFormat="false" ht="15" hidden="false" customHeight="false" outlineLevel="0" collapsed="false">
      <c r="A310" s="32" t="s">
        <v>444</v>
      </c>
      <c r="B310" s="32" t="s">
        <v>550</v>
      </c>
      <c r="C310" s="32" t="s">
        <v>553</v>
      </c>
      <c r="D310" s="66" t="n">
        <v>187</v>
      </c>
      <c r="E310" s="66" t="n">
        <v>186</v>
      </c>
      <c r="F310" s="75" t="n">
        <f aca="false">IF(E310="","",D310-E310)</f>
        <v>1</v>
      </c>
      <c r="G310" s="66" t="n">
        <v>221</v>
      </c>
      <c r="H310" s="66" t="n">
        <v>236</v>
      </c>
      <c r="I310" s="75" t="n">
        <f aca="false">IF(H310="","",G310-H310)</f>
        <v>-15</v>
      </c>
      <c r="J310" s="47" t="n">
        <f aca="false">IF(OR(D310="",D310+G310=0),"",D310/(D310+G310))</f>
        <v>0.458333333333333</v>
      </c>
      <c r="K310" s="47" t="n">
        <f aca="false">IF(E310="","",E310/(E310+H310))</f>
        <v>0.440758293838863</v>
      </c>
      <c r="L310" s="76" t="n">
        <f aca="false">IF(OR(K310="",J310=""),"",(J310-K310)*100)</f>
        <v>1.75750394944708</v>
      </c>
      <c r="M310" s="36" t="n">
        <v>3.02529396852735</v>
      </c>
      <c r="N310" s="36" t="n">
        <v>1.32440371623047</v>
      </c>
      <c r="O310" s="36" t="n">
        <f aca="false">SQRT(M310^2+N310^2)</f>
        <v>3.30249130196782</v>
      </c>
      <c r="P310" s="47" t="n">
        <f aca="false">IF(J310="","",MAX(0,J310-1.96*O310/100))</f>
        <v>0.393604503814764</v>
      </c>
      <c r="Q310" s="47" t="n">
        <f aca="false">IF(J310="","",MIN(1,J310+1.96*O310/100))</f>
        <v>0.523062162851903</v>
      </c>
      <c r="R310" s="32" t="str">
        <f aca="false">IF(L310="","",IF(ABS(L310)&lt;=O310,"Yes","No"))</f>
        <v>Yes</v>
      </c>
      <c r="S310" s="32" t="str">
        <f aca="false">IF(L310="","",IF(ABS(L310)&lt;=1.96*O310,"Yes","No"))</f>
        <v>Yes</v>
      </c>
      <c r="T310" s="66" t="n">
        <f aca="false">IF(D310="","",ROUND(SQRT(((D310+G310)*O310/100)^2+(J310*(D310+G310)*0.08223)^2),0))</f>
        <v>20</v>
      </c>
      <c r="U310" s="32"/>
    </row>
    <row r="311" customFormat="false" ht="15" hidden="false" customHeight="false" outlineLevel="0" collapsed="false">
      <c r="A311" s="32" t="s">
        <v>444</v>
      </c>
      <c r="B311" s="32" t="s">
        <v>550</v>
      </c>
      <c r="C311" s="32" t="s">
        <v>554</v>
      </c>
      <c r="D311" s="66" t="n">
        <v>374</v>
      </c>
      <c r="E311" s="66" t="n">
        <v>394</v>
      </c>
      <c r="F311" s="75" t="n">
        <f aca="false">IF(E311="","",D311-E311)</f>
        <v>-20</v>
      </c>
      <c r="G311" s="66" t="n">
        <v>349</v>
      </c>
      <c r="H311" s="66" t="n">
        <v>360</v>
      </c>
      <c r="I311" s="75" t="n">
        <f aca="false">IF(H311="","",G311-H311)</f>
        <v>-11</v>
      </c>
      <c r="J311" s="47" t="n">
        <f aca="false">IF(OR(D311="",D311+G311=0),"",D311/(D311+G311))</f>
        <v>0.517289073305671</v>
      </c>
      <c r="K311" s="47" t="n">
        <f aca="false">IF(E311="","",E311/(E311+H311))</f>
        <v>0.522546419098143</v>
      </c>
      <c r="L311" s="76" t="n">
        <f aca="false">IF(OR(K311="",J311=""),"",(J311-K311)*100)</f>
        <v>-0.525734579247239</v>
      </c>
      <c r="M311" s="36" t="n">
        <v>1.93551644330213</v>
      </c>
      <c r="N311" s="36" t="n">
        <v>1.32440371623047</v>
      </c>
      <c r="O311" s="36" t="n">
        <f aca="false">SQRT(M311^2+N311^2)</f>
        <v>2.34526525277164</v>
      </c>
      <c r="P311" s="47" t="n">
        <f aca="false">IF(J311="","",MAX(0,J311-1.96*O311/100))</f>
        <v>0.471321874351347</v>
      </c>
      <c r="Q311" s="47" t="n">
        <f aca="false">IF(J311="","",MIN(1,J311+1.96*O311/100))</f>
        <v>0.563256272259995</v>
      </c>
      <c r="R311" s="32" t="str">
        <f aca="false">IF(L311="","",IF(ABS(L311)&lt;=O311,"Yes","No"))</f>
        <v>Yes</v>
      </c>
      <c r="S311" s="32" t="str">
        <f aca="false">IF(L311="","",IF(ABS(L311)&lt;=1.96*O311,"Yes","No"))</f>
        <v>Yes</v>
      </c>
      <c r="T311" s="66" t="n">
        <f aca="false">IF(D311="","",ROUND(SQRT(((D311+G311)*O311/100)^2+(J311*(D311+G311)*0.06778)^2),0))</f>
        <v>30</v>
      </c>
      <c r="U311" s="32"/>
    </row>
    <row r="312" customFormat="false" ht="15" hidden="false" customHeight="false" outlineLevel="0" collapsed="false">
      <c r="A312" s="32" t="s">
        <v>444</v>
      </c>
      <c r="B312" s="32" t="s">
        <v>550</v>
      </c>
      <c r="C312" s="32" t="s">
        <v>555</v>
      </c>
      <c r="D312" s="66" t="n">
        <v>276</v>
      </c>
      <c r="E312" s="66" t="n">
        <v>322</v>
      </c>
      <c r="F312" s="75" t="n">
        <f aca="false">IF(E312="","",D312-E312)</f>
        <v>-46</v>
      </c>
      <c r="G312" s="66" t="n">
        <v>254</v>
      </c>
      <c r="H312" s="66" t="n">
        <v>270</v>
      </c>
      <c r="I312" s="75" t="n">
        <f aca="false">IF(H312="","",G312-H312)</f>
        <v>-16</v>
      </c>
      <c r="J312" s="47" t="n">
        <f aca="false">IF(OR(D312="",D312+G312=0),"",D312/(D312+G312))</f>
        <v>0.520754716981132</v>
      </c>
      <c r="K312" s="47" t="n">
        <f aca="false">IF(E312="","",E312/(E312+H312))</f>
        <v>0.543918918918919</v>
      </c>
      <c r="L312" s="76" t="n">
        <f aca="false">IF(OR(K312="",J312=""),"",(J312-K312)*100)</f>
        <v>-2.31642019377869</v>
      </c>
      <c r="M312" s="36" t="n">
        <v>1.93551644330213</v>
      </c>
      <c r="N312" s="36" t="n">
        <v>1.32440371623047</v>
      </c>
      <c r="O312" s="36" t="n">
        <f aca="false">SQRT(M312^2+N312^2)</f>
        <v>2.34526525277164</v>
      </c>
      <c r="P312" s="47" t="n">
        <f aca="false">IF(J312="","",MAX(0,J312-1.96*O312/100))</f>
        <v>0.474787518026808</v>
      </c>
      <c r="Q312" s="47" t="n">
        <f aca="false">IF(J312="","",MIN(1,J312+1.96*O312/100))</f>
        <v>0.566721915935456</v>
      </c>
      <c r="R312" s="32" t="str">
        <f aca="false">IF(L312="","",IF(ABS(L312)&lt;=O312,"Yes","No"))</f>
        <v>Yes</v>
      </c>
      <c r="S312" s="32" t="str">
        <f aca="false">IF(L312="","",IF(ABS(L312)&lt;=1.96*O312,"Yes","No"))</f>
        <v>Yes</v>
      </c>
      <c r="T312" s="66" t="n">
        <f aca="false">IF(D312="","",ROUND(SQRT(((D312+G312)*O312/100)^2+(J312*(D312+G312)*0.06778)^2),0))</f>
        <v>22</v>
      </c>
      <c r="U312" s="32"/>
    </row>
    <row r="313" customFormat="false" ht="15" hidden="false" customHeight="false" outlineLevel="0" collapsed="false">
      <c r="A313" s="32" t="s">
        <v>444</v>
      </c>
      <c r="B313" s="32" t="s">
        <v>550</v>
      </c>
      <c r="C313" s="32" t="s">
        <v>556</v>
      </c>
      <c r="D313" s="66" t="n">
        <v>415</v>
      </c>
      <c r="E313" s="66" t="n">
        <v>490</v>
      </c>
      <c r="F313" s="75" t="n">
        <f aca="false">IF(E313="","",D313-E313)</f>
        <v>-75</v>
      </c>
      <c r="G313" s="66" t="n">
        <v>368</v>
      </c>
      <c r="H313" s="66" t="n">
        <v>382</v>
      </c>
      <c r="I313" s="75" t="n">
        <f aca="false">IF(H313="","",G313-H313)</f>
        <v>-14</v>
      </c>
      <c r="J313" s="47" t="n">
        <f aca="false">IF(OR(D313="",D313+G313=0),"",D313/(D313+G313))</f>
        <v>0.530012771392082</v>
      </c>
      <c r="K313" s="47" t="n">
        <f aca="false">IF(E313="","",E313/(E313+H313))</f>
        <v>0.561926605504587</v>
      </c>
      <c r="L313" s="76" t="n">
        <f aca="false">IF(OR(K313="",J313=""),"",(J313-K313)*100)</f>
        <v>-3.19138341125055</v>
      </c>
      <c r="M313" s="36" t="n">
        <v>1.93551644330213</v>
      </c>
      <c r="N313" s="36" t="n">
        <v>1.32440371623047</v>
      </c>
      <c r="O313" s="36" t="n">
        <f aca="false">SQRT(M313^2+N313^2)</f>
        <v>2.34526525277164</v>
      </c>
      <c r="P313" s="47" t="n">
        <f aca="false">IF(J313="","",MAX(0,J313-1.96*O313/100))</f>
        <v>0.484045572437758</v>
      </c>
      <c r="Q313" s="47" t="n">
        <f aca="false">IF(J313="","",MIN(1,J313+1.96*O313/100))</f>
        <v>0.575979970346406</v>
      </c>
      <c r="R313" s="32" t="str">
        <f aca="false">IF(L313="","",IF(ABS(L313)&lt;=O313,"Yes","No"))</f>
        <v>No</v>
      </c>
      <c r="S313" s="32" t="str">
        <f aca="false">IF(L313="","",IF(ABS(L313)&lt;=1.96*O313,"Yes","No"))</f>
        <v>Yes</v>
      </c>
      <c r="T313" s="66" t="n">
        <f aca="false">IF(D313="","",ROUND(SQRT(((D313+G313)*O313/100)^2+(J313*(D313+G313)*0.06778)^2),0))</f>
        <v>34</v>
      </c>
      <c r="U313" s="32"/>
    </row>
    <row r="314" customFormat="false" ht="15" hidden="false" customHeight="false" outlineLevel="0" collapsed="false">
      <c r="A314" s="32" t="s">
        <v>444</v>
      </c>
      <c r="B314" s="32" t="s">
        <v>550</v>
      </c>
      <c r="C314" s="32" t="s">
        <v>557</v>
      </c>
      <c r="D314" s="66" t="n">
        <v>119</v>
      </c>
      <c r="E314" s="66" t="n">
        <v>145</v>
      </c>
      <c r="F314" s="75" t="n">
        <f aca="false">IF(E314="","",D314-E314)</f>
        <v>-26</v>
      </c>
      <c r="G314" s="66" t="n">
        <v>166</v>
      </c>
      <c r="H314" s="66" t="n">
        <v>189</v>
      </c>
      <c r="I314" s="75" t="n">
        <f aca="false">IF(H314="","",G314-H314)</f>
        <v>-23</v>
      </c>
      <c r="J314" s="47" t="n">
        <f aca="false">IF(OR(D314="",D314+G314=0),"",D314/(D314+G314))</f>
        <v>0.417543859649123</v>
      </c>
      <c r="K314" s="47" t="n">
        <f aca="false">IF(E314="","",E314/(E314+H314))</f>
        <v>0.434131736526946</v>
      </c>
      <c r="L314" s="76" t="n">
        <f aca="false">IF(OR(K314="",J314=""),"",(J314-K314)*100)</f>
        <v>-1.65878768778233</v>
      </c>
      <c r="M314" s="36" t="n">
        <v>3.02529396852735</v>
      </c>
      <c r="N314" s="36" t="n">
        <v>1.32440371623047</v>
      </c>
      <c r="O314" s="36" t="n">
        <f aca="false">SQRT(M314^2+N314^2)</f>
        <v>3.30249130196782</v>
      </c>
      <c r="P314" s="47" t="n">
        <f aca="false">IF(J314="","",MAX(0,J314-1.96*O314/100))</f>
        <v>0.352815030130554</v>
      </c>
      <c r="Q314" s="47" t="n">
        <f aca="false">IF(J314="","",MIN(1,J314+1.96*O314/100))</f>
        <v>0.482272689167692</v>
      </c>
      <c r="R314" s="32" t="str">
        <f aca="false">IF(L314="","",IF(ABS(L314)&lt;=O314,"Yes","No"))</f>
        <v>Yes</v>
      </c>
      <c r="S314" s="32" t="str">
        <f aca="false">IF(L314="","",IF(ABS(L314)&lt;=1.96*O314,"Yes","No"))</f>
        <v>Yes</v>
      </c>
      <c r="T314" s="66" t="n">
        <f aca="false">IF(D314="","",ROUND(SQRT(((D314+G314)*O314/100)^2+(J314*(D314+G314)*0.08223)^2),0))</f>
        <v>14</v>
      </c>
      <c r="U314" s="32"/>
    </row>
    <row r="315" customFormat="false" ht="15" hidden="false" customHeight="false" outlineLevel="0" collapsed="false">
      <c r="A315" s="32" t="s">
        <v>444</v>
      </c>
      <c r="B315" s="32" t="s">
        <v>550</v>
      </c>
      <c r="C315" s="32" t="s">
        <v>558</v>
      </c>
      <c r="D315" s="66" t="n">
        <v>308</v>
      </c>
      <c r="E315" s="66" t="n">
        <v>350</v>
      </c>
      <c r="F315" s="75" t="n">
        <f aca="false">IF(E315="","",D315-E315)</f>
        <v>-42</v>
      </c>
      <c r="G315" s="66" t="n">
        <v>420</v>
      </c>
      <c r="H315" s="66" t="n">
        <v>475</v>
      </c>
      <c r="I315" s="75" t="n">
        <f aca="false">IF(H315="","",G315-H315)</f>
        <v>-55</v>
      </c>
      <c r="J315" s="47" t="n">
        <f aca="false">IF(OR(D315="",D315+G315=0),"",D315/(D315+G315))</f>
        <v>0.423076923076923</v>
      </c>
      <c r="K315" s="47" t="n">
        <f aca="false">IF(E315="","",E315/(E315+H315))</f>
        <v>0.424242424242424</v>
      </c>
      <c r="L315" s="76" t="n">
        <f aca="false">IF(OR(K315="",J315=""),"",(J315-K315)*100)</f>
        <v>-0.116550116550118</v>
      </c>
      <c r="M315" s="36" t="n">
        <v>1.93551644330213</v>
      </c>
      <c r="N315" s="36" t="n">
        <v>1.32440371623047</v>
      </c>
      <c r="O315" s="36" t="n">
        <f aca="false">SQRT(M315^2+N315^2)</f>
        <v>2.34526525277164</v>
      </c>
      <c r="P315" s="47" t="n">
        <f aca="false">IF(J315="","",MAX(0,J315-1.96*O315/100))</f>
        <v>0.377109724122599</v>
      </c>
      <c r="Q315" s="47" t="n">
        <f aca="false">IF(J315="","",MIN(1,J315+1.96*O315/100))</f>
        <v>0.469044122031247</v>
      </c>
      <c r="R315" s="32" t="str">
        <f aca="false">IF(L315="","",IF(ABS(L315)&lt;=O315,"Yes","No"))</f>
        <v>Yes</v>
      </c>
      <c r="S315" s="32" t="str">
        <f aca="false">IF(L315="","",IF(ABS(L315)&lt;=1.96*O315,"Yes","No"))</f>
        <v>Yes</v>
      </c>
      <c r="T315" s="66" t="n">
        <f aca="false">IF(D315="","",ROUND(SQRT(((D315+G315)*O315/100)^2+(J315*(D315+G315)*0.06778)^2),0))</f>
        <v>27</v>
      </c>
      <c r="U315" s="32"/>
    </row>
    <row r="316" customFormat="false" ht="15" hidden="false" customHeight="false" outlineLevel="0" collapsed="false">
      <c r="A316" s="32" t="s">
        <v>444</v>
      </c>
      <c r="B316" s="32" t="s">
        <v>559</v>
      </c>
      <c r="C316" s="32" t="s">
        <v>560</v>
      </c>
      <c r="D316" s="66" t="n">
        <v>301</v>
      </c>
      <c r="E316" s="66" t="n">
        <v>327</v>
      </c>
      <c r="F316" s="75" t="n">
        <f aca="false">IF(E316="","",D316-E316)</f>
        <v>-26</v>
      </c>
      <c r="G316" s="66" t="n">
        <v>551</v>
      </c>
      <c r="H316" s="66" t="n">
        <v>610</v>
      </c>
      <c r="I316" s="75" t="n">
        <f aca="false">IF(H316="","",G316-H316)</f>
        <v>-59</v>
      </c>
      <c r="J316" s="47" t="n">
        <f aca="false">IF(OR(D316="",D316+G316=0),"",D316/(D316+G316))</f>
        <v>0.353286384976526</v>
      </c>
      <c r="K316" s="47" t="n">
        <f aca="false">IF(E316="","",E316/(E316+H316))</f>
        <v>0.348986125933831</v>
      </c>
      <c r="L316" s="76" t="n">
        <f aca="false">IF(OR(K316="",J316=""),"",(J316-K316)*100)</f>
        <v>0.430025904269443</v>
      </c>
      <c r="M316" s="36" t="n">
        <v>1.70415253457858</v>
      </c>
      <c r="N316" s="36" t="n">
        <v>1.32440371623047</v>
      </c>
      <c r="O316" s="36" t="n">
        <f aca="false">SQRT(M316^2+N316^2)</f>
        <v>2.15828197061359</v>
      </c>
      <c r="P316" s="47" t="n">
        <f aca="false">IF(J316="","",MAX(0,J316-1.96*O316/100))</f>
        <v>0.3109840583525</v>
      </c>
      <c r="Q316" s="47" t="n">
        <f aca="false">IF(J316="","",MIN(1,J316+1.96*O316/100))</f>
        <v>0.395588711600552</v>
      </c>
      <c r="R316" s="32" t="str">
        <f aca="false">IF(L316="","",IF(ABS(L316)&lt;=O316,"Yes","No"))</f>
        <v>Yes</v>
      </c>
      <c r="S316" s="32" t="str">
        <f aca="false">IF(L316="","",IF(ABS(L316)&lt;=1.96*O316,"Yes","No"))</f>
        <v>Yes</v>
      </c>
      <c r="T316" s="66" t="n">
        <f aca="false">IF(D316="","",ROUND(SQRT(((D316+G316)*O316/100)^2+(J316*(D316+G316)*0.05273)^2),0))</f>
        <v>24</v>
      </c>
      <c r="U316" s="32"/>
    </row>
    <row r="317" customFormat="false" ht="15" hidden="false" customHeight="false" outlineLevel="0" collapsed="false">
      <c r="A317" s="32" t="s">
        <v>444</v>
      </c>
      <c r="B317" s="32" t="s">
        <v>559</v>
      </c>
      <c r="C317" s="32" t="s">
        <v>561</v>
      </c>
      <c r="D317" s="66" t="n">
        <v>579</v>
      </c>
      <c r="E317" s="66" t="n">
        <v>654</v>
      </c>
      <c r="F317" s="75" t="n">
        <f aca="false">IF(E317="","",D317-E317)</f>
        <v>-75</v>
      </c>
      <c r="G317" s="66" t="n">
        <v>1055</v>
      </c>
      <c r="H317" s="66" t="n">
        <v>1185</v>
      </c>
      <c r="I317" s="75" t="n">
        <f aca="false">IF(H317="","",G317-H317)</f>
        <v>-130</v>
      </c>
      <c r="J317" s="47" t="n">
        <f aca="false">IF(OR(D317="",D317+G317=0),"",D317/(D317+G317))</f>
        <v>0.354345165238678</v>
      </c>
      <c r="K317" s="47" t="n">
        <f aca="false">IF(E317="","",E317/(E317+H317))</f>
        <v>0.355628058727569</v>
      </c>
      <c r="L317" s="76" t="n">
        <f aca="false">IF(OR(K317="",J317=""),"",(J317-K317)*100)</f>
        <v>-0.128289348889121</v>
      </c>
      <c r="M317" s="36" t="n">
        <v>1.70415253457858</v>
      </c>
      <c r="N317" s="36" t="n">
        <v>1.32440371623047</v>
      </c>
      <c r="O317" s="36" t="n">
        <f aca="false">SQRT(M317^2+N317^2)</f>
        <v>2.15828197061359</v>
      </c>
      <c r="P317" s="47" t="n">
        <f aca="false">IF(J317="","",MAX(0,J317-1.96*O317/100))</f>
        <v>0.312042838614652</v>
      </c>
      <c r="Q317" s="47" t="n">
        <f aca="false">IF(J317="","",MIN(1,J317+1.96*O317/100))</f>
        <v>0.396647491862704</v>
      </c>
      <c r="R317" s="32" t="str">
        <f aca="false">IF(L317="","",IF(ABS(L317)&lt;=O317,"Yes","No"))</f>
        <v>Yes</v>
      </c>
      <c r="S317" s="32" t="str">
        <f aca="false">IF(L317="","",IF(ABS(L317)&lt;=1.96*O317,"Yes","No"))</f>
        <v>Yes</v>
      </c>
      <c r="T317" s="66" t="n">
        <f aca="false">IF(D317="","",ROUND(SQRT(((D317+G317)*O317/100)^2+(J317*(D317+G317)*0.05273)^2),0))</f>
        <v>47</v>
      </c>
      <c r="U317" s="32"/>
    </row>
    <row r="318" customFormat="false" ht="15" hidden="false" customHeight="false" outlineLevel="0" collapsed="false">
      <c r="A318" s="32" t="s">
        <v>444</v>
      </c>
      <c r="B318" s="32" t="s">
        <v>559</v>
      </c>
      <c r="C318" s="32" t="s">
        <v>562</v>
      </c>
      <c r="D318" s="66" t="n">
        <v>391</v>
      </c>
      <c r="E318" s="66" t="n">
        <v>452</v>
      </c>
      <c r="F318" s="75" t="n">
        <f aca="false">IF(E318="","",D318-E318)</f>
        <v>-61</v>
      </c>
      <c r="G318" s="66" t="n">
        <v>825</v>
      </c>
      <c r="H318" s="66" t="n">
        <v>895</v>
      </c>
      <c r="I318" s="75" t="n">
        <f aca="false">IF(H318="","",G318-H318)</f>
        <v>-70</v>
      </c>
      <c r="J318" s="47" t="n">
        <f aca="false">IF(OR(D318="",D318+G318=0),"",D318/(D318+G318))</f>
        <v>0.321546052631579</v>
      </c>
      <c r="K318" s="47" t="n">
        <f aca="false">IF(E318="","",E318/(E318+H318))</f>
        <v>0.335560504825538</v>
      </c>
      <c r="L318" s="76" t="n">
        <f aca="false">IF(OR(K318="",J318=""),"",(J318-K318)*100)</f>
        <v>-1.40144521939593</v>
      </c>
      <c r="M318" s="36" t="n">
        <v>1.70415253457858</v>
      </c>
      <c r="N318" s="36" t="n">
        <v>1.32440371623047</v>
      </c>
      <c r="O318" s="36" t="n">
        <f aca="false">SQRT(M318^2+N318^2)</f>
        <v>2.15828197061359</v>
      </c>
      <c r="P318" s="47" t="n">
        <f aca="false">IF(J318="","",MAX(0,J318-1.96*O318/100))</f>
        <v>0.279243726007553</v>
      </c>
      <c r="Q318" s="47" t="n">
        <f aca="false">IF(J318="","",MIN(1,J318+1.96*O318/100))</f>
        <v>0.363848379255605</v>
      </c>
      <c r="R318" s="32" t="str">
        <f aca="false">IF(L318="","",IF(ABS(L318)&lt;=O318,"Yes","No"))</f>
        <v>Yes</v>
      </c>
      <c r="S318" s="32" t="str">
        <f aca="false">IF(L318="","",IF(ABS(L318)&lt;=1.96*O318,"Yes","No"))</f>
        <v>Yes</v>
      </c>
      <c r="T318" s="66" t="n">
        <f aca="false">IF(D318="","",ROUND(SQRT(((D318+G318)*O318/100)^2+(J318*(D318+G318)*0.05273)^2),0))</f>
        <v>33</v>
      </c>
      <c r="U318" s="32"/>
    </row>
    <row r="319" customFormat="false" ht="15" hidden="false" customHeight="false" outlineLevel="0" collapsed="false">
      <c r="A319" s="32" t="s">
        <v>444</v>
      </c>
      <c r="B319" s="32" t="s">
        <v>559</v>
      </c>
      <c r="C319" s="32" t="s">
        <v>563</v>
      </c>
      <c r="D319" s="66" t="n">
        <v>187</v>
      </c>
      <c r="E319" s="66" t="n">
        <v>228</v>
      </c>
      <c r="F319" s="75" t="n">
        <f aca="false">IF(E319="","",D319-E319)</f>
        <v>-41</v>
      </c>
      <c r="G319" s="66" t="n">
        <v>385</v>
      </c>
      <c r="H319" s="66" t="n">
        <v>401</v>
      </c>
      <c r="I319" s="75" t="n">
        <f aca="false">IF(H319="","",G319-H319)</f>
        <v>-16</v>
      </c>
      <c r="J319" s="47" t="n">
        <f aca="false">IF(OR(D319="",D319+G319=0),"",D319/(D319+G319))</f>
        <v>0.326923076923077</v>
      </c>
      <c r="K319" s="47" t="n">
        <f aca="false">IF(E319="","",E319/(E319+H319))</f>
        <v>0.36248012718601</v>
      </c>
      <c r="L319" s="76" t="n">
        <f aca="false">IF(OR(K319="",J319=""),"",(J319-K319)*100)</f>
        <v>-3.55570502629326</v>
      </c>
      <c r="M319" s="36" t="n">
        <v>1.93551644330213</v>
      </c>
      <c r="N319" s="36" t="n">
        <v>1.32440371623047</v>
      </c>
      <c r="O319" s="36" t="n">
        <f aca="false">SQRT(M319^2+N319^2)</f>
        <v>2.34526525277164</v>
      </c>
      <c r="P319" s="47" t="n">
        <f aca="false">IF(J319="","",MAX(0,J319-1.96*O319/100))</f>
        <v>0.280955877968753</v>
      </c>
      <c r="Q319" s="47" t="n">
        <f aca="false">IF(J319="","",MIN(1,J319+1.96*O319/100))</f>
        <v>0.372890275877401</v>
      </c>
      <c r="R319" s="32" t="str">
        <f aca="false">IF(L319="","",IF(ABS(L319)&lt;=O319,"Yes","No"))</f>
        <v>No</v>
      </c>
      <c r="S319" s="32" t="str">
        <f aca="false">IF(L319="","",IF(ABS(L319)&lt;=1.96*O319,"Yes","No"))</f>
        <v>Yes</v>
      </c>
      <c r="T319" s="66" t="n">
        <f aca="false">IF(D319="","",ROUND(SQRT(((D319+G319)*O319/100)^2+(J319*(D319+G319)*0.06778)^2),0))</f>
        <v>18</v>
      </c>
      <c r="U319" s="32"/>
    </row>
    <row r="320" customFormat="false" ht="15" hidden="false" customHeight="false" outlineLevel="0" collapsed="false">
      <c r="A320" s="32" t="s">
        <v>444</v>
      </c>
      <c r="B320" s="32" t="s">
        <v>564</v>
      </c>
      <c r="C320" s="32" t="s">
        <v>565</v>
      </c>
      <c r="D320" s="66" t="n">
        <v>418</v>
      </c>
      <c r="E320" s="66" t="n">
        <v>477</v>
      </c>
      <c r="F320" s="75" t="n">
        <f aca="false">IF(E320="","",D320-E320)</f>
        <v>-59</v>
      </c>
      <c r="G320" s="66" t="n">
        <v>449</v>
      </c>
      <c r="H320" s="66" t="n">
        <v>476</v>
      </c>
      <c r="I320" s="75" t="n">
        <f aca="false">IF(H320="","",G320-H320)</f>
        <v>-27</v>
      </c>
      <c r="J320" s="47" t="n">
        <f aca="false">IF(OR(D320="",D320+G320=0),"",D320/(D320+G320))</f>
        <v>0.482122260668973</v>
      </c>
      <c r="K320" s="47" t="n">
        <f aca="false">IF(E320="","",E320/(E320+H320))</f>
        <v>0.500524658971668</v>
      </c>
      <c r="L320" s="76" t="n">
        <f aca="false">IF(OR(K320="",J320=""),"",(J320-K320)*100)</f>
        <v>-1.8402398302695</v>
      </c>
      <c r="M320" s="36" t="n">
        <v>1.70415253457858</v>
      </c>
      <c r="N320" s="36" t="n">
        <v>1.32440371623047</v>
      </c>
      <c r="O320" s="36" t="n">
        <f aca="false">SQRT(M320^2+N320^2)</f>
        <v>2.15828197061359</v>
      </c>
      <c r="P320" s="47" t="n">
        <f aca="false">IF(J320="","",MAX(0,J320-1.96*O320/100))</f>
        <v>0.439819934044947</v>
      </c>
      <c r="Q320" s="47" t="n">
        <f aca="false">IF(J320="","",MIN(1,J320+1.96*O320/100))</f>
        <v>0.524424587293</v>
      </c>
      <c r="R320" s="32" t="str">
        <f aca="false">IF(L320="","",IF(ABS(L320)&lt;=O320,"Yes","No"))</f>
        <v>Yes</v>
      </c>
      <c r="S320" s="32" t="str">
        <f aca="false">IF(L320="","",IF(ABS(L320)&lt;=1.96*O320,"Yes","No"))</f>
        <v>Yes</v>
      </c>
      <c r="T320" s="66" t="n">
        <f aca="false">IF(D320="","",ROUND(SQRT(((D320+G320)*O320/100)^2+(J320*(D320+G320)*0.05273)^2),0))</f>
        <v>29</v>
      </c>
      <c r="U320" s="32"/>
    </row>
    <row r="321" customFormat="false" ht="15" hidden="false" customHeight="false" outlineLevel="0" collapsed="false">
      <c r="A321" s="32" t="s">
        <v>444</v>
      </c>
      <c r="B321" s="32" t="s">
        <v>564</v>
      </c>
      <c r="C321" s="32" t="s">
        <v>566</v>
      </c>
      <c r="D321" s="66" t="n">
        <v>361</v>
      </c>
      <c r="E321" s="66" t="n">
        <v>428</v>
      </c>
      <c r="F321" s="75" t="n">
        <f aca="false">IF(E321="","",D321-E321)</f>
        <v>-67</v>
      </c>
      <c r="G321" s="66" t="n">
        <v>342</v>
      </c>
      <c r="H321" s="66" t="n">
        <v>350</v>
      </c>
      <c r="I321" s="75" t="n">
        <f aca="false">IF(H321="","",G321-H321)</f>
        <v>-8</v>
      </c>
      <c r="J321" s="47" t="n">
        <f aca="false">IF(OR(D321="",D321+G321=0),"",D321/(D321+G321))</f>
        <v>0.513513513513514</v>
      </c>
      <c r="K321" s="47" t="n">
        <f aca="false">IF(E321="","",E321/(E321+H321))</f>
        <v>0.55012853470437</v>
      </c>
      <c r="L321" s="76" t="n">
        <f aca="false">IF(OR(K321="",J321=""),"",(J321-K321)*100)</f>
        <v>-3.66150211908567</v>
      </c>
      <c r="M321" s="36" t="n">
        <v>1.93551644330213</v>
      </c>
      <c r="N321" s="36" t="n">
        <v>1.32440371623047</v>
      </c>
      <c r="O321" s="36" t="n">
        <f aca="false">SQRT(M321^2+N321^2)</f>
        <v>2.34526525277164</v>
      </c>
      <c r="P321" s="47" t="n">
        <f aca="false">IF(J321="","",MAX(0,J321-1.96*O321/100))</f>
        <v>0.467546314559189</v>
      </c>
      <c r="Q321" s="47" t="n">
        <f aca="false">IF(J321="","",MIN(1,J321+1.96*O321/100))</f>
        <v>0.559480712467838</v>
      </c>
      <c r="R321" s="32" t="str">
        <f aca="false">IF(L321="","",IF(ABS(L321)&lt;=O321,"Yes","No"))</f>
        <v>No</v>
      </c>
      <c r="S321" s="32" t="str">
        <f aca="false">IF(L321="","",IF(ABS(L321)&lt;=1.96*O321,"Yes","No"))</f>
        <v>Yes</v>
      </c>
      <c r="T321" s="66" t="n">
        <f aca="false">IF(D321="","",ROUND(SQRT(((D321+G321)*O321/100)^2+(J321*(D321+G321)*0.06778)^2),0))</f>
        <v>30</v>
      </c>
      <c r="U321" s="32"/>
    </row>
    <row r="322" customFormat="false" ht="15" hidden="false" customHeight="false" outlineLevel="0" collapsed="false">
      <c r="A322" s="32" t="s">
        <v>444</v>
      </c>
      <c r="B322" s="32" t="s">
        <v>564</v>
      </c>
      <c r="C322" s="32" t="s">
        <v>567</v>
      </c>
      <c r="D322" s="66" t="n">
        <v>313</v>
      </c>
      <c r="E322" s="66" t="n">
        <v>367</v>
      </c>
      <c r="F322" s="75" t="n">
        <f aca="false">IF(E322="","",D322-E322)</f>
        <v>-54</v>
      </c>
      <c r="G322" s="66" t="n">
        <v>340</v>
      </c>
      <c r="H322" s="66" t="n">
        <v>362</v>
      </c>
      <c r="I322" s="75" t="n">
        <f aca="false">IF(H322="","",G322-H322)</f>
        <v>-22</v>
      </c>
      <c r="J322" s="47" t="n">
        <f aca="false">IF(OR(D322="",D322+G322=0),"",D322/(D322+G322))</f>
        <v>0.479326186830015</v>
      </c>
      <c r="K322" s="47" t="n">
        <f aca="false">IF(E322="","",E322/(E322+H322))</f>
        <v>0.503429355281207</v>
      </c>
      <c r="L322" s="76" t="n">
        <f aca="false">IF(OR(K322="",J322=""),"",(J322-K322)*100)</f>
        <v>-2.41031684511918</v>
      </c>
      <c r="M322" s="36" t="n">
        <v>1.93551644330213</v>
      </c>
      <c r="N322" s="36" t="n">
        <v>1.32440371623047</v>
      </c>
      <c r="O322" s="36" t="n">
        <f aca="false">SQRT(M322^2+N322^2)</f>
        <v>2.34526525277164</v>
      </c>
      <c r="P322" s="47" t="n">
        <f aca="false">IF(J322="","",MAX(0,J322-1.96*O322/100))</f>
        <v>0.433358987875691</v>
      </c>
      <c r="Q322" s="47" t="n">
        <f aca="false">IF(J322="","",MIN(1,J322+1.96*O322/100))</f>
        <v>0.52529338578434</v>
      </c>
      <c r="R322" s="32" t="str">
        <f aca="false">IF(L322="","",IF(ABS(L322)&lt;=O322,"Yes","No"))</f>
        <v>No</v>
      </c>
      <c r="S322" s="32" t="str">
        <f aca="false">IF(L322="","",IF(ABS(L322)&lt;=1.96*O322,"Yes","No"))</f>
        <v>Yes</v>
      </c>
      <c r="T322" s="66" t="n">
        <f aca="false">IF(D322="","",ROUND(SQRT(((D322+G322)*O322/100)^2+(J322*(D322+G322)*0.06778)^2),0))</f>
        <v>26</v>
      </c>
      <c r="U322" s="32"/>
    </row>
    <row r="323" customFormat="false" ht="15" hidden="false" customHeight="false" outlineLevel="0" collapsed="false">
      <c r="A323" s="32" t="s">
        <v>444</v>
      </c>
      <c r="B323" s="32" t="s">
        <v>568</v>
      </c>
      <c r="C323" s="32" t="s">
        <v>569</v>
      </c>
      <c r="D323" s="66" t="n">
        <v>150</v>
      </c>
      <c r="E323" s="66" t="n">
        <v>168</v>
      </c>
      <c r="F323" s="75" t="n">
        <f aca="false">IF(E323="","",D323-E323)</f>
        <v>-18</v>
      </c>
      <c r="G323" s="66" t="n">
        <v>179</v>
      </c>
      <c r="H323" s="66" t="n">
        <v>194</v>
      </c>
      <c r="I323" s="75" t="n">
        <f aca="false">IF(H323="","",G323-H323)</f>
        <v>-15</v>
      </c>
      <c r="J323" s="47" t="n">
        <f aca="false">IF(OR(D323="",D323+G323=0),"",D323/(D323+G323))</f>
        <v>0.455927051671733</v>
      </c>
      <c r="K323" s="47" t="n">
        <f aca="false">IF(E323="","",E323/(E323+H323))</f>
        <v>0.464088397790055</v>
      </c>
      <c r="L323" s="76" t="n">
        <f aca="false">IF(OR(K323="",J323=""),"",(J323-K323)*100)</f>
        <v>-0.81613461183227</v>
      </c>
      <c r="M323" s="36" t="n">
        <v>3.02529396852735</v>
      </c>
      <c r="N323" s="36" t="n">
        <v>1.32440371623047</v>
      </c>
      <c r="O323" s="36" t="n">
        <f aca="false">SQRT(M323^2+N323^2)</f>
        <v>3.30249130196782</v>
      </c>
      <c r="P323" s="47" t="n">
        <f aca="false">IF(J323="","",MAX(0,J323-1.96*O323/100))</f>
        <v>0.391198222153163</v>
      </c>
      <c r="Q323" s="47" t="n">
        <f aca="false">IF(J323="","",MIN(1,J323+1.96*O323/100))</f>
        <v>0.520655881190302</v>
      </c>
      <c r="R323" s="32" t="str">
        <f aca="false">IF(L323="","",IF(ABS(L323)&lt;=O323,"Yes","No"))</f>
        <v>Yes</v>
      </c>
      <c r="S323" s="32" t="str">
        <f aca="false">IF(L323="","",IF(ABS(L323)&lt;=1.96*O323,"Yes","No"))</f>
        <v>Yes</v>
      </c>
      <c r="T323" s="66" t="n">
        <f aca="false">IF(D323="","",ROUND(SQRT(((D323+G323)*O323/100)^2+(J323*(D323+G323)*0.08223)^2),0))</f>
        <v>16</v>
      </c>
      <c r="U323" s="32"/>
    </row>
    <row r="324" customFormat="false" ht="15" hidden="false" customHeight="false" outlineLevel="0" collapsed="false">
      <c r="A324" s="32" t="s">
        <v>444</v>
      </c>
      <c r="B324" s="32" t="s">
        <v>568</v>
      </c>
      <c r="C324" s="32" t="s">
        <v>570</v>
      </c>
      <c r="D324" s="66" t="n">
        <v>414</v>
      </c>
      <c r="E324" s="66" t="n">
        <v>476</v>
      </c>
      <c r="F324" s="75" t="n">
        <f aca="false">IF(E324="","",D324-E324)</f>
        <v>-62</v>
      </c>
      <c r="G324" s="66" t="n">
        <v>432</v>
      </c>
      <c r="H324" s="66" t="n">
        <v>440</v>
      </c>
      <c r="I324" s="75" t="n">
        <f aca="false">IF(H324="","",G324-H324)</f>
        <v>-8</v>
      </c>
      <c r="J324" s="47" t="n">
        <f aca="false">IF(OR(D324="",D324+G324=0),"",D324/(D324+G324))</f>
        <v>0.48936170212766</v>
      </c>
      <c r="K324" s="47" t="n">
        <f aca="false">IF(E324="","",E324/(E324+H324))</f>
        <v>0.519650655021834</v>
      </c>
      <c r="L324" s="76" t="n">
        <f aca="false">IF(OR(K324="",J324=""),"",(J324-K324)*100)</f>
        <v>-3.02889528941745</v>
      </c>
      <c r="M324" s="36" t="n">
        <v>1.70415253457858</v>
      </c>
      <c r="N324" s="36" t="n">
        <v>1.32440371623047</v>
      </c>
      <c r="O324" s="36" t="n">
        <f aca="false">SQRT(M324^2+N324^2)</f>
        <v>2.15828197061359</v>
      </c>
      <c r="P324" s="47" t="n">
        <f aca="false">IF(J324="","",MAX(0,J324-1.96*O324/100))</f>
        <v>0.447059375503633</v>
      </c>
      <c r="Q324" s="47" t="n">
        <f aca="false">IF(J324="","",MIN(1,J324+1.96*O324/100))</f>
        <v>0.531664028751686</v>
      </c>
      <c r="R324" s="32" t="str">
        <f aca="false">IF(L324="","",IF(ABS(L324)&lt;=O324,"Yes","No"))</f>
        <v>No</v>
      </c>
      <c r="S324" s="32" t="str">
        <f aca="false">IF(L324="","",IF(ABS(L324)&lt;=1.96*O324,"Yes","No"))</f>
        <v>Yes</v>
      </c>
      <c r="T324" s="66" t="n">
        <f aca="false">IF(D324="","",ROUND(SQRT(((D324+G324)*O324/100)^2+(J324*(D324+G324)*0.05273)^2),0))</f>
        <v>28</v>
      </c>
      <c r="U324" s="32"/>
    </row>
    <row r="325" customFormat="false" ht="15" hidden="false" customHeight="false" outlineLevel="0" collapsed="false">
      <c r="A325" s="32" t="s">
        <v>444</v>
      </c>
      <c r="B325" s="32" t="s">
        <v>571</v>
      </c>
      <c r="C325" s="32" t="s">
        <v>572</v>
      </c>
      <c r="D325" s="66" t="n">
        <v>425</v>
      </c>
      <c r="E325" s="66" t="n">
        <v>471</v>
      </c>
      <c r="F325" s="75" t="n">
        <f aca="false">IF(E325="","",D325-E325)</f>
        <v>-46</v>
      </c>
      <c r="G325" s="66" t="n">
        <v>499</v>
      </c>
      <c r="H325" s="66" t="n">
        <v>484</v>
      </c>
      <c r="I325" s="75" t="n">
        <f aca="false">IF(H325="","",G325-H325)</f>
        <v>15</v>
      </c>
      <c r="J325" s="47" t="n">
        <f aca="false">IF(OR(D325="",D325+G325=0),"",D325/(D325+G325))</f>
        <v>0.45995670995671</v>
      </c>
      <c r="K325" s="47" t="n">
        <f aca="false">IF(E325="","",E325/(E325+H325))</f>
        <v>0.493193717277487</v>
      </c>
      <c r="L325" s="76" t="n">
        <f aca="false">IF(OR(K325="",J325=""),"",(J325-K325)*100)</f>
        <v>-3.32370073207769</v>
      </c>
      <c r="M325" s="36" t="n">
        <v>1.70415253457858</v>
      </c>
      <c r="N325" s="36" t="n">
        <v>1.32440371623047</v>
      </c>
      <c r="O325" s="36" t="n">
        <f aca="false">SQRT(M325^2+N325^2)</f>
        <v>2.15828197061359</v>
      </c>
      <c r="P325" s="47" t="n">
        <f aca="false">IF(J325="","",MAX(0,J325-1.96*O325/100))</f>
        <v>0.417654383332684</v>
      </c>
      <c r="Q325" s="47" t="n">
        <f aca="false">IF(J325="","",MIN(1,J325+1.96*O325/100))</f>
        <v>0.502259036580736</v>
      </c>
      <c r="R325" s="32" t="str">
        <f aca="false">IF(L325="","",IF(ABS(L325)&lt;=O325,"Yes","No"))</f>
        <v>No</v>
      </c>
      <c r="S325" s="32" t="str">
        <f aca="false">IF(L325="","",IF(ABS(L325)&lt;=1.96*O325,"Yes","No"))</f>
        <v>Yes</v>
      </c>
      <c r="T325" s="66" t="n">
        <f aca="false">IF(D325="","",ROUND(SQRT(((D325+G325)*O325/100)^2+(J325*(D325+G325)*0.05273)^2),0))</f>
        <v>30</v>
      </c>
      <c r="U325" s="32"/>
    </row>
    <row r="326" customFormat="false" ht="15" hidden="false" customHeight="false" outlineLevel="0" collapsed="false">
      <c r="A326" s="32" t="s">
        <v>444</v>
      </c>
      <c r="B326" s="32" t="s">
        <v>571</v>
      </c>
      <c r="C326" s="32" t="s">
        <v>573</v>
      </c>
      <c r="D326" s="66" t="n">
        <v>364</v>
      </c>
      <c r="E326" s="66" t="n">
        <v>423</v>
      </c>
      <c r="F326" s="75" t="n">
        <f aca="false">IF(E326="","",D326-E326)</f>
        <v>-59</v>
      </c>
      <c r="G326" s="66" t="n">
        <v>421</v>
      </c>
      <c r="H326" s="66" t="n">
        <v>411</v>
      </c>
      <c r="I326" s="75" t="n">
        <f aca="false">IF(H326="","",G326-H326)</f>
        <v>10</v>
      </c>
      <c r="J326" s="47" t="n">
        <f aca="false">IF(OR(D326="",D326+G326=0),"",D326/(D326+G326))</f>
        <v>0.463694267515924</v>
      </c>
      <c r="K326" s="47" t="n">
        <f aca="false">IF(E326="","",E326/(E326+H326))</f>
        <v>0.507194244604317</v>
      </c>
      <c r="L326" s="76" t="n">
        <f aca="false">IF(OR(K326="",J326=""),"",(J326-K326)*100)</f>
        <v>-4.34999770883929</v>
      </c>
      <c r="M326" s="36" t="n">
        <v>1.93551644330213</v>
      </c>
      <c r="N326" s="36" t="n">
        <v>1.32440371623047</v>
      </c>
      <c r="O326" s="36" t="n">
        <f aca="false">SQRT(M326^2+N326^2)</f>
        <v>2.34526525277164</v>
      </c>
      <c r="P326" s="47" t="n">
        <f aca="false">IF(J326="","",MAX(0,J326-1.96*O326/100))</f>
        <v>0.417727068561599</v>
      </c>
      <c r="Q326" s="47" t="n">
        <f aca="false">IF(J326="","",MIN(1,J326+1.96*O326/100))</f>
        <v>0.509661466470248</v>
      </c>
      <c r="R326" s="32" t="str">
        <f aca="false">IF(L326="","",IF(ABS(L326)&lt;=O326,"Yes","No"))</f>
        <v>No</v>
      </c>
      <c r="S326" s="32" t="str">
        <f aca="false">IF(L326="","",IF(ABS(L326)&lt;=1.96*O326,"Yes","No"))</f>
        <v>Yes</v>
      </c>
      <c r="T326" s="66" t="n">
        <f aca="false">IF(D326="","",ROUND(SQRT(((D326+G326)*O326/100)^2+(J326*(D326+G326)*0.06778)^2),0))</f>
        <v>31</v>
      </c>
      <c r="U326" s="32"/>
    </row>
    <row r="327" customFormat="false" ht="15" hidden="false" customHeight="false" outlineLevel="0" collapsed="false">
      <c r="A327" s="32" t="s">
        <v>444</v>
      </c>
      <c r="B327" s="32" t="s">
        <v>571</v>
      </c>
      <c r="C327" s="32" t="s">
        <v>574</v>
      </c>
      <c r="D327" s="66" t="n">
        <v>729</v>
      </c>
      <c r="E327" s="66" t="n">
        <v>874</v>
      </c>
      <c r="F327" s="75" t="n">
        <f aca="false">IF(E327="","",D327-E327)</f>
        <v>-145</v>
      </c>
      <c r="G327" s="66" t="n">
        <v>852</v>
      </c>
      <c r="H327" s="66" t="n">
        <v>886</v>
      </c>
      <c r="I327" s="75" t="n">
        <f aca="false">IF(H327="","",G327-H327)</f>
        <v>-34</v>
      </c>
      <c r="J327" s="47" t="n">
        <f aca="false">IF(OR(D327="",D327+G327=0),"",D327/(D327+G327))</f>
        <v>0.461100569259962</v>
      </c>
      <c r="K327" s="47" t="n">
        <f aca="false">IF(E327="","",E327/(E327+H327))</f>
        <v>0.496590909090909</v>
      </c>
      <c r="L327" s="76" t="n">
        <f aca="false">IF(OR(K327="",J327=""),"",(J327-K327)*100)</f>
        <v>-3.5490339830947</v>
      </c>
      <c r="M327" s="36" t="n">
        <v>1.70415253457858</v>
      </c>
      <c r="N327" s="36" t="n">
        <v>1.32440371623047</v>
      </c>
      <c r="O327" s="36" t="n">
        <f aca="false">SQRT(M327^2+N327^2)</f>
        <v>2.15828197061359</v>
      </c>
      <c r="P327" s="47" t="n">
        <f aca="false">IF(J327="","",MAX(0,J327-1.96*O327/100))</f>
        <v>0.418798242635936</v>
      </c>
      <c r="Q327" s="47" t="n">
        <f aca="false">IF(J327="","",MIN(1,J327+1.96*O327/100))</f>
        <v>0.503402895883989</v>
      </c>
      <c r="R327" s="32" t="str">
        <f aca="false">IF(L327="","",IF(ABS(L327)&lt;=O327,"Yes","No"))</f>
        <v>No</v>
      </c>
      <c r="S327" s="32" t="str">
        <f aca="false">IF(L327="","",IF(ABS(L327)&lt;=1.96*O327,"Yes","No"))</f>
        <v>Yes</v>
      </c>
      <c r="T327" s="66" t="n">
        <f aca="false">IF(D327="","",ROUND(SQRT(((D327+G327)*O327/100)^2+(J327*(D327+G327)*0.05273)^2),0))</f>
        <v>51</v>
      </c>
      <c r="U327" s="32"/>
    </row>
    <row r="328" customFormat="false" ht="15" hidden="false" customHeight="false" outlineLevel="0" collapsed="false">
      <c r="A328" s="32" t="s">
        <v>444</v>
      </c>
      <c r="B328" s="32" t="s">
        <v>571</v>
      </c>
      <c r="C328" s="32" t="s">
        <v>575</v>
      </c>
      <c r="D328" s="66" t="n">
        <v>151</v>
      </c>
      <c r="E328" s="66" t="n">
        <v>189</v>
      </c>
      <c r="F328" s="75" t="n">
        <f aca="false">IF(E328="","",D328-E328)</f>
        <v>-38</v>
      </c>
      <c r="G328" s="66" t="n">
        <v>190</v>
      </c>
      <c r="H328" s="66" t="n">
        <v>189</v>
      </c>
      <c r="I328" s="75" t="n">
        <f aca="false">IF(H328="","",G328-H328)</f>
        <v>1</v>
      </c>
      <c r="J328" s="47" t="n">
        <f aca="false">IF(OR(D328="",D328+G328=0),"",D328/(D328+G328))</f>
        <v>0.442815249266862</v>
      </c>
      <c r="K328" s="47" t="n">
        <f aca="false">IF(E328="","",E328/(E328+H328))</f>
        <v>0.5</v>
      </c>
      <c r="L328" s="76" t="n">
        <f aca="false">IF(OR(K328="",J328=""),"",(J328-K328)*100)</f>
        <v>-5.71847507331378</v>
      </c>
      <c r="M328" s="36" t="n">
        <v>3.02529396852735</v>
      </c>
      <c r="N328" s="36" t="n">
        <v>1.32440371623047</v>
      </c>
      <c r="O328" s="36" t="n">
        <f aca="false">SQRT(M328^2+N328^2)</f>
        <v>3.30249130196782</v>
      </c>
      <c r="P328" s="47" t="n">
        <f aca="false">IF(J328="","",MAX(0,J328-1.96*O328/100))</f>
        <v>0.378086419748293</v>
      </c>
      <c r="Q328" s="47" t="n">
        <f aca="false">IF(J328="","",MIN(1,J328+1.96*O328/100))</f>
        <v>0.507544078785431</v>
      </c>
      <c r="R328" s="32" t="str">
        <f aca="false">IF(L328="","",IF(ABS(L328)&lt;=O328,"Yes","No"))</f>
        <v>No</v>
      </c>
      <c r="S328" s="32" t="str">
        <f aca="false">IF(L328="","",IF(ABS(L328)&lt;=1.96*O328,"Yes","No"))</f>
        <v>Yes</v>
      </c>
      <c r="T328" s="66" t="n">
        <f aca="false">IF(D328="","",ROUND(SQRT(((D328+G328)*O328/100)^2+(J328*(D328+G328)*0.08223)^2),0))</f>
        <v>17</v>
      </c>
      <c r="U328" s="32"/>
    </row>
    <row r="329" customFormat="false" ht="15" hidden="false" customHeight="false" outlineLevel="0" collapsed="false">
      <c r="A329" s="32" t="s">
        <v>444</v>
      </c>
      <c r="B329" s="32" t="s">
        <v>576</v>
      </c>
      <c r="C329" s="32" t="s">
        <v>577</v>
      </c>
      <c r="D329" s="66" t="n">
        <v>471</v>
      </c>
      <c r="E329" s="66" t="n">
        <v>497</v>
      </c>
      <c r="F329" s="75" t="n">
        <f aca="false">IF(E329="","",D329-E329)</f>
        <v>-26</v>
      </c>
      <c r="G329" s="66" t="n">
        <v>495</v>
      </c>
      <c r="H329" s="66" t="n">
        <v>505</v>
      </c>
      <c r="I329" s="75" t="n">
        <f aca="false">IF(H329="","",G329-H329)</f>
        <v>-10</v>
      </c>
      <c r="J329" s="47" t="n">
        <f aca="false">IF(OR(D329="",D329+G329=0),"",D329/(D329+G329))</f>
        <v>0.487577639751553</v>
      </c>
      <c r="K329" s="47" t="n">
        <f aca="false">IF(E329="","",E329/(E329+H329))</f>
        <v>0.496007984031936</v>
      </c>
      <c r="L329" s="76" t="n">
        <f aca="false">IF(OR(K329="",J329=""),"",(J329-K329)*100)</f>
        <v>-0.843034428038336</v>
      </c>
      <c r="M329" s="36" t="n">
        <v>1.70415253457858</v>
      </c>
      <c r="N329" s="36" t="n">
        <v>1.32440371623047</v>
      </c>
      <c r="O329" s="36" t="n">
        <f aca="false">SQRT(M329^2+N329^2)</f>
        <v>2.15828197061359</v>
      </c>
      <c r="P329" s="47" t="n">
        <f aca="false">IF(J329="","",MAX(0,J329-1.96*O329/100))</f>
        <v>0.445275313127526</v>
      </c>
      <c r="Q329" s="47" t="n">
        <f aca="false">IF(J329="","",MIN(1,J329+1.96*O329/100))</f>
        <v>0.529879966375579</v>
      </c>
      <c r="R329" s="32" t="str">
        <f aca="false">IF(L329="","",IF(ABS(L329)&lt;=O329,"Yes","No"))</f>
        <v>Yes</v>
      </c>
      <c r="S329" s="32" t="str">
        <f aca="false">IF(L329="","",IF(ABS(L329)&lt;=1.96*O329,"Yes","No"))</f>
        <v>Yes</v>
      </c>
      <c r="T329" s="66" t="n">
        <f aca="false">IF(D329="","",ROUND(SQRT(((D329+G329)*O329/100)^2+(J329*(D329+G329)*0.05273)^2),0))</f>
        <v>32</v>
      </c>
      <c r="U329" s="32"/>
    </row>
    <row r="330" customFormat="false" ht="15" hidden="false" customHeight="false" outlineLevel="0" collapsed="false">
      <c r="A330" s="32" t="s">
        <v>444</v>
      </c>
      <c r="B330" s="32" t="s">
        <v>576</v>
      </c>
      <c r="C330" s="32" t="s">
        <v>578</v>
      </c>
      <c r="D330" s="66" t="n">
        <v>542</v>
      </c>
      <c r="E330" s="66" t="n">
        <v>616</v>
      </c>
      <c r="F330" s="75" t="n">
        <f aca="false">IF(E330="","",D330-E330)</f>
        <v>-74</v>
      </c>
      <c r="G330" s="66" t="n">
        <v>538</v>
      </c>
      <c r="H330" s="66" t="n">
        <v>541</v>
      </c>
      <c r="I330" s="75" t="n">
        <f aca="false">IF(H330="","",G330-H330)</f>
        <v>-3</v>
      </c>
      <c r="J330" s="47" t="n">
        <f aca="false">IF(OR(D330="",D330+G330=0),"",D330/(D330+G330))</f>
        <v>0.501851851851852</v>
      </c>
      <c r="K330" s="47" t="n">
        <f aca="false">IF(E330="","",E330/(E330+H330))</f>
        <v>0.532411408815903</v>
      </c>
      <c r="L330" s="76" t="n">
        <f aca="false">IF(OR(K330="",J330=""),"",(J330-K330)*100)</f>
        <v>-3.05595569640513</v>
      </c>
      <c r="M330" s="36" t="n">
        <v>1.70415253457858</v>
      </c>
      <c r="N330" s="36" t="n">
        <v>1.32440371623047</v>
      </c>
      <c r="O330" s="36" t="n">
        <f aca="false">SQRT(M330^2+N330^2)</f>
        <v>2.15828197061359</v>
      </c>
      <c r="P330" s="47" t="n">
        <f aca="false">IF(J330="","",MAX(0,J330-1.96*O330/100))</f>
        <v>0.459549525227826</v>
      </c>
      <c r="Q330" s="47" t="n">
        <f aca="false">IF(J330="","",MIN(1,J330+1.96*O330/100))</f>
        <v>0.544154178475878</v>
      </c>
      <c r="R330" s="32" t="str">
        <f aca="false">IF(L330="","",IF(ABS(L330)&lt;=O330,"Yes","No"))</f>
        <v>No</v>
      </c>
      <c r="S330" s="32" t="str">
        <f aca="false">IF(L330="","",IF(ABS(L330)&lt;=1.96*O330,"Yes","No"))</f>
        <v>Yes</v>
      </c>
      <c r="T330" s="66" t="n">
        <f aca="false">IF(D330="","",ROUND(SQRT(((D330+G330)*O330/100)^2+(J330*(D330+G330)*0.05273)^2),0))</f>
        <v>37</v>
      </c>
      <c r="U330" s="32"/>
    </row>
    <row r="331" customFormat="false" ht="15" hidden="false" customHeight="false" outlineLevel="0" collapsed="false">
      <c r="A331" s="32" t="s">
        <v>444</v>
      </c>
      <c r="B331" s="32" t="s">
        <v>576</v>
      </c>
      <c r="C331" s="32" t="s">
        <v>579</v>
      </c>
      <c r="D331" s="66" t="n">
        <v>797</v>
      </c>
      <c r="E331" s="66" t="n">
        <v>885</v>
      </c>
      <c r="F331" s="75" t="n">
        <f aca="false">IF(E331="","",D331-E331)</f>
        <v>-88</v>
      </c>
      <c r="G331" s="66" t="n">
        <v>847</v>
      </c>
      <c r="H331" s="66" t="n">
        <v>945</v>
      </c>
      <c r="I331" s="75" t="n">
        <f aca="false">IF(H331="","",G331-H331)</f>
        <v>-98</v>
      </c>
      <c r="J331" s="47" t="n">
        <f aca="false">IF(OR(D331="",D331+G331=0),"",D331/(D331+G331))</f>
        <v>0.484793187347932</v>
      </c>
      <c r="K331" s="47" t="n">
        <f aca="false">IF(E331="","",E331/(E331+H331))</f>
        <v>0.483606557377049</v>
      </c>
      <c r="L331" s="76" t="n">
        <f aca="false">IF(OR(K331="",J331=""),"",(J331-K331)*100)</f>
        <v>0.11866299708827</v>
      </c>
      <c r="M331" s="36" t="n">
        <v>1.70415253457858</v>
      </c>
      <c r="N331" s="36" t="n">
        <v>1.32440371623047</v>
      </c>
      <c r="O331" s="36" t="n">
        <f aca="false">SQRT(M331^2+N331^2)</f>
        <v>2.15828197061359</v>
      </c>
      <c r="P331" s="47" t="n">
        <f aca="false">IF(J331="","",MAX(0,J331-1.96*O331/100))</f>
        <v>0.442490860723906</v>
      </c>
      <c r="Q331" s="47" t="n">
        <f aca="false">IF(J331="","",MIN(1,J331+1.96*O331/100))</f>
        <v>0.527095513971958</v>
      </c>
      <c r="R331" s="32" t="str">
        <f aca="false">IF(L331="","",IF(ABS(L331)&lt;=O331,"Yes","No"))</f>
        <v>Yes</v>
      </c>
      <c r="S331" s="32" t="str">
        <f aca="false">IF(L331="","",IF(ABS(L331)&lt;=1.96*O331,"Yes","No"))</f>
        <v>Yes</v>
      </c>
      <c r="T331" s="66" t="n">
        <f aca="false">IF(D331="","",ROUND(SQRT(((D331+G331)*O331/100)^2+(J331*(D331+G331)*0.05273)^2),0))</f>
        <v>55</v>
      </c>
      <c r="U331" s="32"/>
    </row>
    <row r="332" customFormat="false" ht="15" hidden="false" customHeight="false" outlineLevel="0" collapsed="false">
      <c r="A332" s="32" t="s">
        <v>444</v>
      </c>
      <c r="B332" s="32" t="s">
        <v>576</v>
      </c>
      <c r="C332" s="32" t="s">
        <v>580</v>
      </c>
      <c r="D332" s="66" t="n">
        <v>1381</v>
      </c>
      <c r="E332" s="66" t="n">
        <v>1457</v>
      </c>
      <c r="F332" s="75" t="n">
        <f aca="false">IF(E332="","",D332-E332)</f>
        <v>-76</v>
      </c>
      <c r="G332" s="66" t="n">
        <v>1149</v>
      </c>
      <c r="H332" s="66" t="n">
        <v>1179</v>
      </c>
      <c r="I332" s="75" t="n">
        <f aca="false">IF(H332="","",G332-H332)</f>
        <v>-30</v>
      </c>
      <c r="J332" s="47" t="n">
        <f aca="false">IF(OR(D332="",D332+G332=0),"",D332/(D332+G332))</f>
        <v>0.545849802371542</v>
      </c>
      <c r="K332" s="47" t="n">
        <f aca="false">IF(E332="","",E332/(E332+H332))</f>
        <v>0.552731411229135</v>
      </c>
      <c r="L332" s="76" t="n">
        <f aca="false">IF(OR(K332="",J332=""),"",(J332-K332)*100)</f>
        <v>-0.688160885759359</v>
      </c>
      <c r="M332" s="36" t="n">
        <v>1.70415253457858</v>
      </c>
      <c r="N332" s="36" t="n">
        <v>1.32440371623047</v>
      </c>
      <c r="O332" s="36" t="n">
        <f aca="false">SQRT(M332^2+N332^2)</f>
        <v>2.15828197061359</v>
      </c>
      <c r="P332" s="47" t="n">
        <f aca="false">IF(J332="","",MAX(0,J332-1.96*O332/100))</f>
        <v>0.503547475747515</v>
      </c>
      <c r="Q332" s="47" t="n">
        <f aca="false">IF(J332="","",MIN(1,J332+1.96*O332/100))</f>
        <v>0.588152128995568</v>
      </c>
      <c r="R332" s="32" t="str">
        <f aca="false">IF(L332="","",IF(ABS(L332)&lt;=O332,"Yes","No"))</f>
        <v>Yes</v>
      </c>
      <c r="S332" s="32" t="str">
        <f aca="false">IF(L332="","",IF(ABS(L332)&lt;=1.96*O332,"Yes","No"))</f>
        <v>Yes</v>
      </c>
      <c r="T332" s="66" t="n">
        <f aca="false">IF(D332="","",ROUND(SQRT(((D332+G332)*O332/100)^2+(J332*(D332+G332)*0.05273)^2),0))</f>
        <v>91</v>
      </c>
      <c r="U332" s="32"/>
    </row>
    <row r="333" customFormat="false" ht="15" hidden="false" customHeight="false" outlineLevel="0" collapsed="false">
      <c r="A333" s="32" t="s">
        <v>444</v>
      </c>
      <c r="B333" s="32" t="s">
        <v>576</v>
      </c>
      <c r="C333" s="32" t="s">
        <v>581</v>
      </c>
      <c r="D333" s="66" t="n">
        <v>612</v>
      </c>
      <c r="E333" s="66" t="n">
        <v>640</v>
      </c>
      <c r="F333" s="75" t="n">
        <f aca="false">IF(E333="","",D333-E333)</f>
        <v>-28</v>
      </c>
      <c r="G333" s="66" t="n">
        <v>616</v>
      </c>
      <c r="H333" s="66" t="n">
        <v>661</v>
      </c>
      <c r="I333" s="75" t="n">
        <f aca="false">IF(H333="","",G333-H333)</f>
        <v>-45</v>
      </c>
      <c r="J333" s="47" t="n">
        <f aca="false">IF(OR(D333="",D333+G333=0),"",D333/(D333+G333))</f>
        <v>0.498371335504886</v>
      </c>
      <c r="K333" s="47" t="n">
        <f aca="false">IF(E333="","",E333/(E333+H333))</f>
        <v>0.491929285165257</v>
      </c>
      <c r="L333" s="76" t="n">
        <f aca="false">IF(OR(K333="",J333=""),"",(J333-K333)*100)</f>
        <v>0.644205033962852</v>
      </c>
      <c r="M333" s="36" t="n">
        <v>1.70415253457858</v>
      </c>
      <c r="N333" s="36" t="n">
        <v>1.32440371623047</v>
      </c>
      <c r="O333" s="36" t="n">
        <f aca="false">SQRT(M333^2+N333^2)</f>
        <v>2.15828197061359</v>
      </c>
      <c r="P333" s="47" t="n">
        <f aca="false">IF(J333="","",MAX(0,J333-1.96*O333/100))</f>
        <v>0.45606900888086</v>
      </c>
      <c r="Q333" s="47" t="n">
        <f aca="false">IF(J333="","",MIN(1,J333+1.96*O333/100))</f>
        <v>0.540673662128912</v>
      </c>
      <c r="R333" s="32" t="str">
        <f aca="false">IF(L333="","",IF(ABS(L333)&lt;=O333,"Yes","No"))</f>
        <v>Yes</v>
      </c>
      <c r="S333" s="32" t="str">
        <f aca="false">IF(L333="","",IF(ABS(L333)&lt;=1.96*O333,"Yes","No"))</f>
        <v>Yes</v>
      </c>
      <c r="T333" s="66" t="n">
        <f aca="false">IF(D333="","",ROUND(SQRT(((D333+G333)*O333/100)^2+(J333*(D333+G333)*0.05273)^2),0))</f>
        <v>42</v>
      </c>
      <c r="U333" s="32"/>
    </row>
    <row r="334" customFormat="false" ht="15" hidden="false" customHeight="false" outlineLevel="0" collapsed="false">
      <c r="A334" s="32" t="s">
        <v>444</v>
      </c>
      <c r="B334" s="32" t="s">
        <v>576</v>
      </c>
      <c r="C334" s="32" t="s">
        <v>582</v>
      </c>
      <c r="D334" s="66" t="n">
        <v>284</v>
      </c>
      <c r="E334" s="66" t="n">
        <v>293</v>
      </c>
      <c r="F334" s="75" t="n">
        <f aca="false">IF(E334="","",D334-E334)</f>
        <v>-9</v>
      </c>
      <c r="G334" s="66" t="n">
        <v>301</v>
      </c>
      <c r="H334" s="66" t="n">
        <v>336</v>
      </c>
      <c r="I334" s="75" t="n">
        <f aca="false">IF(H334="","",G334-H334)</f>
        <v>-35</v>
      </c>
      <c r="J334" s="47" t="n">
        <f aca="false">IF(OR(D334="",D334+G334=0),"",D334/(D334+G334))</f>
        <v>0.485470085470085</v>
      </c>
      <c r="K334" s="47" t="n">
        <f aca="false">IF(E334="","",E334/(E334+H334))</f>
        <v>0.465818759936407</v>
      </c>
      <c r="L334" s="76" t="n">
        <f aca="false">IF(OR(K334="",J334=""),"",(J334-K334)*100)</f>
        <v>1.96513255336785</v>
      </c>
      <c r="M334" s="36" t="n">
        <v>1.93551644330213</v>
      </c>
      <c r="N334" s="36" t="n">
        <v>1.32440371623047</v>
      </c>
      <c r="O334" s="36" t="n">
        <f aca="false">SQRT(M334^2+N334^2)</f>
        <v>2.34526525277164</v>
      </c>
      <c r="P334" s="47" t="n">
        <f aca="false">IF(J334="","",MAX(0,J334-1.96*O334/100))</f>
        <v>0.439502886515761</v>
      </c>
      <c r="Q334" s="47" t="n">
        <f aca="false">IF(J334="","",MIN(1,J334+1.96*O334/100))</f>
        <v>0.53143728442441</v>
      </c>
      <c r="R334" s="32" t="str">
        <f aca="false">IF(L334="","",IF(ABS(L334)&lt;=O334,"Yes","No"))</f>
        <v>Yes</v>
      </c>
      <c r="S334" s="32" t="str">
        <f aca="false">IF(L334="","",IF(ABS(L334)&lt;=1.96*O334,"Yes","No"))</f>
        <v>Yes</v>
      </c>
      <c r="T334" s="66" t="n">
        <f aca="false">IF(D334="","",ROUND(SQRT(((D334+G334)*O334/100)^2+(J334*(D334+G334)*0.06778)^2),0))</f>
        <v>24</v>
      </c>
      <c r="U334" s="32"/>
    </row>
    <row r="335" customFormat="false" ht="15" hidden="false" customHeight="false" outlineLevel="0" collapsed="false">
      <c r="A335" s="32" t="s">
        <v>444</v>
      </c>
      <c r="B335" s="32" t="s">
        <v>576</v>
      </c>
      <c r="C335" s="32" t="s">
        <v>583</v>
      </c>
      <c r="D335" s="66" t="n">
        <v>924</v>
      </c>
      <c r="E335" s="66" t="n">
        <v>1015</v>
      </c>
      <c r="F335" s="75" t="n">
        <f aca="false">IF(E335="","",D335-E335)</f>
        <v>-91</v>
      </c>
      <c r="G335" s="66" t="n">
        <v>719</v>
      </c>
      <c r="H335" s="66" t="n">
        <v>743</v>
      </c>
      <c r="I335" s="75" t="n">
        <f aca="false">IF(H335="","",G335-H335)</f>
        <v>-24</v>
      </c>
      <c r="J335" s="47" t="n">
        <f aca="false">IF(OR(D335="",D335+G335=0),"",D335/(D335+G335))</f>
        <v>0.56238587948874</v>
      </c>
      <c r="K335" s="47" t="n">
        <f aca="false">IF(E335="","",E335/(E335+H335))</f>
        <v>0.5773606370876</v>
      </c>
      <c r="L335" s="76" t="n">
        <f aca="false">IF(OR(K335="",J335=""),"",(J335-K335)*100)</f>
        <v>-1.49747575988595</v>
      </c>
      <c r="M335" s="36" t="n">
        <v>1.70415253457858</v>
      </c>
      <c r="N335" s="36" t="n">
        <v>1.32440371623047</v>
      </c>
      <c r="O335" s="36" t="n">
        <f aca="false">SQRT(M335^2+N335^2)</f>
        <v>2.15828197061359</v>
      </c>
      <c r="P335" s="47" t="n">
        <f aca="false">IF(J335="","",MAX(0,J335-1.96*O335/100))</f>
        <v>0.520083552864714</v>
      </c>
      <c r="Q335" s="47" t="n">
        <f aca="false">IF(J335="","",MIN(1,J335+1.96*O335/100))</f>
        <v>0.604688206112766</v>
      </c>
      <c r="R335" s="32" t="str">
        <f aca="false">IF(L335="","",IF(ABS(L335)&lt;=O335,"Yes","No"))</f>
        <v>Yes</v>
      </c>
      <c r="S335" s="32" t="str">
        <f aca="false">IF(L335="","",IF(ABS(L335)&lt;=1.96*O335,"Yes","No"))</f>
        <v>Yes</v>
      </c>
      <c r="T335" s="66" t="n">
        <f aca="false">IF(D335="","",ROUND(SQRT(((D335+G335)*O335/100)^2+(J335*(D335+G335)*0.05273)^2),0))</f>
        <v>60</v>
      </c>
      <c r="U335" s="32"/>
    </row>
    <row r="336" customFormat="false" ht="15" hidden="false" customHeight="false" outlineLevel="0" collapsed="false">
      <c r="A336" s="32" t="s">
        <v>444</v>
      </c>
      <c r="B336" s="32" t="s">
        <v>584</v>
      </c>
      <c r="C336" s="32" t="s">
        <v>585</v>
      </c>
      <c r="D336" s="66" t="n">
        <v>62</v>
      </c>
      <c r="E336" s="66" t="n">
        <v>79</v>
      </c>
      <c r="F336" s="75" t="n">
        <f aca="false">IF(E336="","",D336-E336)</f>
        <v>-17</v>
      </c>
      <c r="G336" s="66" t="n">
        <v>99</v>
      </c>
      <c r="H336" s="66" t="n">
        <v>114</v>
      </c>
      <c r="I336" s="75" t="n">
        <f aca="false">IF(H336="","",G336-H336)</f>
        <v>-15</v>
      </c>
      <c r="J336" s="47" t="n">
        <f aca="false">IF(OR(D336="",D336+G336=0),"",D336/(D336+G336))</f>
        <v>0.385093167701863</v>
      </c>
      <c r="K336" s="47" t="n">
        <f aca="false">IF(E336="","",E336/(E336+H336))</f>
        <v>0.409326424870466</v>
      </c>
      <c r="L336" s="76" t="n">
        <f aca="false">IF(OR(K336="",J336=""),"",(J336-K336)*100)</f>
        <v>-2.4233257168603</v>
      </c>
      <c r="M336" s="36" t="n">
        <v>3.02529396852735</v>
      </c>
      <c r="N336" s="36" t="n">
        <v>1.32440371623047</v>
      </c>
      <c r="O336" s="36" t="n">
        <f aca="false">SQRT(M336^2+N336^2)</f>
        <v>3.30249130196782</v>
      </c>
      <c r="P336" s="47" t="n">
        <f aca="false">IF(J336="","",MAX(0,J336-1.96*O336/100))</f>
        <v>0.320364338183294</v>
      </c>
      <c r="Q336" s="47" t="n">
        <f aca="false">IF(J336="","",MIN(1,J336+1.96*O336/100))</f>
        <v>0.449821997220433</v>
      </c>
      <c r="R336" s="32" t="str">
        <f aca="false">IF(L336="","",IF(ABS(L336)&lt;=O336,"Yes","No"))</f>
        <v>Yes</v>
      </c>
      <c r="S336" s="32" t="str">
        <f aca="false">IF(L336="","",IF(ABS(L336)&lt;=1.96*O336,"Yes","No"))</f>
        <v>Yes</v>
      </c>
      <c r="T336" s="66" t="n">
        <f aca="false">IF(D336="","",ROUND(SQRT(((D336+G336)*O336/100)^2+(J336*(D336+G336)*0.08223)^2),0))</f>
        <v>7</v>
      </c>
      <c r="U336" s="32"/>
    </row>
    <row r="337" customFormat="false" ht="15" hidden="false" customHeight="false" outlineLevel="0" collapsed="false">
      <c r="A337" s="32" t="s">
        <v>444</v>
      </c>
      <c r="B337" s="32" t="s">
        <v>584</v>
      </c>
      <c r="C337" s="32" t="s">
        <v>586</v>
      </c>
      <c r="D337" s="66" t="n">
        <v>183</v>
      </c>
      <c r="E337" s="66" t="n">
        <v>196</v>
      </c>
      <c r="F337" s="75" t="n">
        <f aca="false">IF(E337="","",D337-E337)</f>
        <v>-13</v>
      </c>
      <c r="G337" s="66" t="n">
        <v>343</v>
      </c>
      <c r="H337" s="66" t="n">
        <v>365</v>
      </c>
      <c r="I337" s="75" t="n">
        <f aca="false">IF(H337="","",G337-H337)</f>
        <v>-22</v>
      </c>
      <c r="J337" s="47" t="n">
        <f aca="false">IF(OR(D337="",D337+G337=0),"",D337/(D337+G337))</f>
        <v>0.347908745247148</v>
      </c>
      <c r="K337" s="47" t="n">
        <f aca="false">IF(E337="","",E337/(E337+H337))</f>
        <v>0.349376114081996</v>
      </c>
      <c r="L337" s="76" t="n">
        <f aca="false">IF(OR(K337="",J337=""),"",(J337-K337)*100)</f>
        <v>-0.146736883484816</v>
      </c>
      <c r="M337" s="36" t="n">
        <v>1.93551644330213</v>
      </c>
      <c r="N337" s="36" t="n">
        <v>1.32440371623047</v>
      </c>
      <c r="O337" s="36" t="n">
        <f aca="false">SQRT(M337^2+N337^2)</f>
        <v>2.34526525277164</v>
      </c>
      <c r="P337" s="47" t="n">
        <f aca="false">IF(J337="","",MAX(0,J337-1.96*O337/100))</f>
        <v>0.301941546292824</v>
      </c>
      <c r="Q337" s="47" t="n">
        <f aca="false">IF(J337="","",MIN(1,J337+1.96*O337/100))</f>
        <v>0.393875944201472</v>
      </c>
      <c r="R337" s="32" t="str">
        <f aca="false">IF(L337="","",IF(ABS(L337)&lt;=O337,"Yes","No"))</f>
        <v>Yes</v>
      </c>
      <c r="S337" s="32" t="str">
        <f aca="false">IF(L337="","",IF(ABS(L337)&lt;=1.96*O337,"Yes","No"))</f>
        <v>Yes</v>
      </c>
      <c r="T337" s="66" t="n">
        <f aca="false">IF(D337="","",ROUND(SQRT(((D337+G337)*O337/100)^2+(J337*(D337+G337)*0.06778)^2),0))</f>
        <v>17</v>
      </c>
      <c r="U337" s="32"/>
    </row>
    <row r="338" customFormat="false" ht="15" hidden="false" customHeight="false" outlineLevel="0" collapsed="false">
      <c r="A338" s="32" t="s">
        <v>444</v>
      </c>
      <c r="B338" s="32" t="s">
        <v>584</v>
      </c>
      <c r="C338" s="32" t="s">
        <v>587</v>
      </c>
      <c r="D338" s="66" t="n">
        <v>146</v>
      </c>
      <c r="E338" s="66" t="n">
        <v>145</v>
      </c>
      <c r="F338" s="75" t="n">
        <f aca="false">IF(E338="","",D338-E338)</f>
        <v>1</v>
      </c>
      <c r="G338" s="66" t="n">
        <v>179</v>
      </c>
      <c r="H338" s="66" t="n">
        <v>194</v>
      </c>
      <c r="I338" s="75" t="n">
        <f aca="false">IF(H338="","",G338-H338)</f>
        <v>-15</v>
      </c>
      <c r="J338" s="47" t="n">
        <f aca="false">IF(OR(D338="",D338+G338=0),"",D338/(D338+G338))</f>
        <v>0.449230769230769</v>
      </c>
      <c r="K338" s="47" t="n">
        <f aca="false">IF(E338="","",E338/(E338+H338))</f>
        <v>0.427728613569322</v>
      </c>
      <c r="L338" s="76" t="n">
        <f aca="false">IF(OR(K338="",J338=""),"",(J338-K338)*100)</f>
        <v>2.15021556614477</v>
      </c>
      <c r="M338" s="36" t="n">
        <v>3.02529396852735</v>
      </c>
      <c r="N338" s="36" t="n">
        <v>1.32440371623047</v>
      </c>
      <c r="O338" s="36" t="n">
        <f aca="false">SQRT(M338^2+N338^2)</f>
        <v>3.30249130196782</v>
      </c>
      <c r="P338" s="47" t="n">
        <f aca="false">IF(J338="","",MAX(0,J338-1.96*O338/100))</f>
        <v>0.3845019397122</v>
      </c>
      <c r="Q338" s="47" t="n">
        <f aca="false">IF(J338="","",MIN(1,J338+1.96*O338/100))</f>
        <v>0.513959598749338</v>
      </c>
      <c r="R338" s="32" t="str">
        <f aca="false">IF(L338="","",IF(ABS(L338)&lt;=O338,"Yes","No"))</f>
        <v>Yes</v>
      </c>
      <c r="S338" s="32" t="str">
        <f aca="false">IF(L338="","",IF(ABS(L338)&lt;=1.96*O338,"Yes","No"))</f>
        <v>Yes</v>
      </c>
      <c r="T338" s="66" t="n">
        <f aca="false">IF(D338="","",ROUND(SQRT(((D338+G338)*O338/100)^2+(J338*(D338+G338)*0.08223)^2),0))</f>
        <v>16</v>
      </c>
      <c r="U338" s="32"/>
    </row>
    <row r="339" customFormat="false" ht="15" hidden="false" customHeight="false" outlineLevel="0" collapsed="false">
      <c r="A339" s="32" t="s">
        <v>444</v>
      </c>
      <c r="B339" s="32" t="s">
        <v>584</v>
      </c>
      <c r="C339" s="32" t="s">
        <v>588</v>
      </c>
      <c r="D339" s="66" t="n">
        <v>86</v>
      </c>
      <c r="E339" s="66" t="n">
        <v>91</v>
      </c>
      <c r="F339" s="75" t="n">
        <f aca="false">IF(E339="","",D339-E339)</f>
        <v>-5</v>
      </c>
      <c r="G339" s="66" t="n">
        <v>107</v>
      </c>
      <c r="H339" s="66" t="n">
        <v>105</v>
      </c>
      <c r="I339" s="75" t="n">
        <f aca="false">IF(H339="","",G339-H339)</f>
        <v>2</v>
      </c>
      <c r="J339" s="47" t="n">
        <f aca="false">IF(OR(D339="",D339+G339=0),"",D339/(D339+G339))</f>
        <v>0.44559585492228</v>
      </c>
      <c r="K339" s="47" t="n">
        <f aca="false">IF(E339="","",E339/(E339+H339))</f>
        <v>0.464285714285714</v>
      </c>
      <c r="L339" s="76" t="n">
        <f aca="false">IF(OR(K339="",J339=""),"",(J339-K339)*100)</f>
        <v>-1.86898593634345</v>
      </c>
      <c r="M339" s="36" t="n">
        <v>3.02529396852735</v>
      </c>
      <c r="N339" s="36" t="n">
        <v>1.32440371623047</v>
      </c>
      <c r="O339" s="36" t="n">
        <f aca="false">SQRT(M339^2+N339^2)</f>
        <v>3.30249130196782</v>
      </c>
      <c r="P339" s="47" t="n">
        <f aca="false">IF(J339="","",MAX(0,J339-1.96*O339/100))</f>
        <v>0.380867025403711</v>
      </c>
      <c r="Q339" s="47" t="n">
        <f aca="false">IF(J339="","",MIN(1,J339+1.96*O339/100))</f>
        <v>0.510324684440849</v>
      </c>
      <c r="R339" s="32" t="str">
        <f aca="false">IF(L339="","",IF(ABS(L339)&lt;=O339,"Yes","No"))</f>
        <v>Yes</v>
      </c>
      <c r="S339" s="32" t="str">
        <f aca="false">IF(L339="","",IF(ABS(L339)&lt;=1.96*O339,"Yes","No"))</f>
        <v>Yes</v>
      </c>
      <c r="T339" s="66" t="n">
        <f aca="false">IF(D339="","",ROUND(SQRT(((D339+G339)*O339/100)^2+(J339*(D339+G339)*0.08223)^2),0))</f>
        <v>10</v>
      </c>
      <c r="U339" s="32"/>
    </row>
    <row r="340" customFormat="false" ht="15" hidden="false" customHeight="false" outlineLevel="0" collapsed="false">
      <c r="A340" s="32" t="s">
        <v>444</v>
      </c>
      <c r="B340" s="32" t="s">
        <v>589</v>
      </c>
      <c r="C340" s="32" t="s">
        <v>590</v>
      </c>
      <c r="D340" s="66" t="n">
        <v>320</v>
      </c>
      <c r="E340" s="66" t="n">
        <v>319</v>
      </c>
      <c r="F340" s="75" t="n">
        <f aca="false">IF(E340="","",D340-E340)</f>
        <v>1</v>
      </c>
      <c r="G340" s="66" t="n">
        <v>532</v>
      </c>
      <c r="H340" s="66" t="n">
        <v>601</v>
      </c>
      <c r="I340" s="75" t="n">
        <f aca="false">IF(H340="","",G340-H340)</f>
        <v>-69</v>
      </c>
      <c r="J340" s="47" t="n">
        <f aca="false">IF(OR(D340="",D340+G340=0),"",D340/(D340+G340))</f>
        <v>0.375586854460094</v>
      </c>
      <c r="K340" s="47" t="n">
        <f aca="false">IF(E340="","",E340/(E340+H340))</f>
        <v>0.346739130434783</v>
      </c>
      <c r="L340" s="76" t="n">
        <f aca="false">IF(OR(K340="",J340=""),"",(J340-K340)*100)</f>
        <v>2.88477240253113</v>
      </c>
      <c r="M340" s="36" t="n">
        <v>1.70415253457858</v>
      </c>
      <c r="N340" s="36" t="n">
        <v>1.32440371623047</v>
      </c>
      <c r="O340" s="36" t="n">
        <f aca="false">SQRT(M340^2+N340^2)</f>
        <v>2.15828197061359</v>
      </c>
      <c r="P340" s="47" t="n">
        <f aca="false">IF(J340="","",MAX(0,J340-1.96*O340/100))</f>
        <v>0.333284527836068</v>
      </c>
      <c r="Q340" s="47" t="n">
        <f aca="false">IF(J340="","",MIN(1,J340+1.96*O340/100))</f>
        <v>0.41788918108412</v>
      </c>
      <c r="R340" s="32" t="str">
        <f aca="false">IF(L340="","",IF(ABS(L340)&lt;=O340,"Yes","No"))</f>
        <v>No</v>
      </c>
      <c r="S340" s="32" t="str">
        <f aca="false">IF(L340="","",IF(ABS(L340)&lt;=1.96*O340,"Yes","No"))</f>
        <v>Yes</v>
      </c>
      <c r="T340" s="66" t="n">
        <f aca="false">IF(D340="","",ROUND(SQRT(((D340+G340)*O340/100)^2+(J340*(D340+G340)*0.05273)^2),0))</f>
        <v>25</v>
      </c>
      <c r="U340" s="32"/>
    </row>
    <row r="341" customFormat="false" ht="15" hidden="false" customHeight="false" outlineLevel="0" collapsed="false">
      <c r="A341" s="32" t="s">
        <v>444</v>
      </c>
      <c r="B341" s="32" t="s">
        <v>589</v>
      </c>
      <c r="C341" s="32" t="s">
        <v>591</v>
      </c>
      <c r="D341" s="66" t="n">
        <v>270</v>
      </c>
      <c r="E341" s="66" t="n">
        <v>273</v>
      </c>
      <c r="F341" s="75" t="n">
        <f aca="false">IF(E341="","",D341-E341)</f>
        <v>-3</v>
      </c>
      <c r="G341" s="66" t="n">
        <v>434</v>
      </c>
      <c r="H341" s="66" t="n">
        <v>469</v>
      </c>
      <c r="I341" s="75" t="n">
        <f aca="false">IF(H341="","",G341-H341)</f>
        <v>-35</v>
      </c>
      <c r="J341" s="47" t="n">
        <f aca="false">IF(OR(D341="",D341+G341=0),"",D341/(D341+G341))</f>
        <v>0.383522727272727</v>
      </c>
      <c r="K341" s="47" t="n">
        <f aca="false">IF(E341="","",E341/(E341+H341))</f>
        <v>0.367924528301887</v>
      </c>
      <c r="L341" s="76" t="n">
        <f aca="false">IF(OR(K341="",J341=""),"",(J341-K341)*100)</f>
        <v>1.55981989708405</v>
      </c>
      <c r="M341" s="36" t="n">
        <v>1.93551644330213</v>
      </c>
      <c r="N341" s="36" t="n">
        <v>1.32440371623047</v>
      </c>
      <c r="O341" s="36" t="n">
        <f aca="false">SQRT(M341^2+N341^2)</f>
        <v>2.34526525277164</v>
      </c>
      <c r="P341" s="47" t="n">
        <f aca="false">IF(J341="","",MAX(0,J341-1.96*O341/100))</f>
        <v>0.337555528318403</v>
      </c>
      <c r="Q341" s="47" t="n">
        <f aca="false">IF(J341="","",MIN(1,J341+1.96*O341/100))</f>
        <v>0.429489926227051</v>
      </c>
      <c r="R341" s="32" t="str">
        <f aca="false">IF(L341="","",IF(ABS(L341)&lt;=O341,"Yes","No"))</f>
        <v>Yes</v>
      </c>
      <c r="S341" s="32" t="str">
        <f aca="false">IF(L341="","",IF(ABS(L341)&lt;=1.96*O341,"Yes","No"))</f>
        <v>Yes</v>
      </c>
      <c r="T341" s="66" t="n">
        <f aca="false">IF(D341="","",ROUND(SQRT(((D341+G341)*O341/100)^2+(J341*(D341+G341)*0.06778)^2),0))</f>
        <v>25</v>
      </c>
      <c r="U341" s="32"/>
    </row>
    <row r="342" customFormat="false" ht="15" hidden="false" customHeight="false" outlineLevel="0" collapsed="false">
      <c r="A342" s="32" t="s">
        <v>444</v>
      </c>
      <c r="B342" s="32" t="s">
        <v>589</v>
      </c>
      <c r="C342" s="32" t="s">
        <v>592</v>
      </c>
      <c r="D342" s="66" t="n">
        <v>198</v>
      </c>
      <c r="E342" s="66" t="n">
        <v>243</v>
      </c>
      <c r="F342" s="75" t="n">
        <f aca="false">IF(E342="","",D342-E342)</f>
        <v>-45</v>
      </c>
      <c r="G342" s="66" t="n">
        <v>388</v>
      </c>
      <c r="H342" s="66" t="n">
        <v>462</v>
      </c>
      <c r="I342" s="75" t="n">
        <f aca="false">IF(H342="","",G342-H342)</f>
        <v>-74</v>
      </c>
      <c r="J342" s="47" t="n">
        <f aca="false">IF(OR(D342="",D342+G342=0),"",D342/(D342+G342))</f>
        <v>0.337883959044369</v>
      </c>
      <c r="K342" s="47" t="n">
        <f aca="false">IF(E342="","",E342/(E342+H342))</f>
        <v>0.34468085106383</v>
      </c>
      <c r="L342" s="76" t="n">
        <f aca="false">IF(OR(K342="",J342=""),"",(J342-K342)*100)</f>
        <v>-0.679689201946121</v>
      </c>
      <c r="M342" s="36" t="n">
        <v>1.93551644330213</v>
      </c>
      <c r="N342" s="36" t="n">
        <v>1.32440371623047</v>
      </c>
      <c r="O342" s="36" t="n">
        <f aca="false">SQRT(M342^2+N342^2)</f>
        <v>2.34526525277164</v>
      </c>
      <c r="P342" s="47" t="n">
        <f aca="false">IF(J342="","",MAX(0,J342-1.96*O342/100))</f>
        <v>0.291916760090044</v>
      </c>
      <c r="Q342" s="47" t="n">
        <f aca="false">IF(J342="","",MIN(1,J342+1.96*O342/100))</f>
        <v>0.383851157998693</v>
      </c>
      <c r="R342" s="32" t="str">
        <f aca="false">IF(L342="","",IF(ABS(L342)&lt;=O342,"Yes","No"))</f>
        <v>Yes</v>
      </c>
      <c r="S342" s="32" t="str">
        <f aca="false">IF(L342="","",IF(ABS(L342)&lt;=1.96*O342,"Yes","No"))</f>
        <v>Yes</v>
      </c>
      <c r="T342" s="66" t="n">
        <f aca="false">IF(D342="","",ROUND(SQRT(((D342+G342)*O342/100)^2+(J342*(D342+G342)*0.06778)^2),0))</f>
        <v>19</v>
      </c>
      <c r="U342" s="32"/>
    </row>
    <row r="343" customFormat="false" ht="15" hidden="false" customHeight="false" outlineLevel="0" collapsed="false">
      <c r="A343" s="32" t="s">
        <v>444</v>
      </c>
      <c r="B343" s="32" t="s">
        <v>589</v>
      </c>
      <c r="C343" s="32" t="s">
        <v>593</v>
      </c>
      <c r="D343" s="66" t="n">
        <v>214</v>
      </c>
      <c r="E343" s="66" t="n">
        <v>241</v>
      </c>
      <c r="F343" s="75" t="n">
        <f aca="false">IF(E343="","",D343-E343)</f>
        <v>-27</v>
      </c>
      <c r="G343" s="66" t="n">
        <v>396</v>
      </c>
      <c r="H343" s="66" t="n">
        <v>466</v>
      </c>
      <c r="I343" s="75" t="n">
        <f aca="false">IF(H343="","",G343-H343)</f>
        <v>-70</v>
      </c>
      <c r="J343" s="47" t="n">
        <f aca="false">IF(OR(D343="",D343+G343=0),"",D343/(D343+G343))</f>
        <v>0.350819672131148</v>
      </c>
      <c r="K343" s="47" t="n">
        <f aca="false">IF(E343="","",E343/(E343+H343))</f>
        <v>0.340876944837341</v>
      </c>
      <c r="L343" s="76" t="n">
        <f aca="false">IF(OR(K343="",J343=""),"",(J343-K343)*100)</f>
        <v>0.994272729380669</v>
      </c>
      <c r="M343" s="36" t="n">
        <v>1.93551644330213</v>
      </c>
      <c r="N343" s="36" t="n">
        <v>1.32440371623047</v>
      </c>
      <c r="O343" s="36" t="n">
        <f aca="false">SQRT(M343^2+N343^2)</f>
        <v>2.34526525277164</v>
      </c>
      <c r="P343" s="47" t="n">
        <f aca="false">IF(J343="","",MAX(0,J343-1.96*O343/100))</f>
        <v>0.304852473176823</v>
      </c>
      <c r="Q343" s="47" t="n">
        <f aca="false">IF(J343="","",MIN(1,J343+1.96*O343/100))</f>
        <v>0.396786871085472</v>
      </c>
      <c r="R343" s="32" t="str">
        <f aca="false">IF(L343="","",IF(ABS(L343)&lt;=O343,"Yes","No"))</f>
        <v>Yes</v>
      </c>
      <c r="S343" s="32" t="str">
        <f aca="false">IF(L343="","",IF(ABS(L343)&lt;=1.96*O343,"Yes","No"))</f>
        <v>Yes</v>
      </c>
      <c r="T343" s="66" t="n">
        <f aca="false">IF(D343="","",ROUND(SQRT(((D343+G343)*O343/100)^2+(J343*(D343+G343)*0.06778)^2),0))</f>
        <v>20</v>
      </c>
      <c r="U343" s="32"/>
    </row>
    <row r="344" customFormat="false" ht="15" hidden="false" customHeight="false" outlineLevel="0" collapsed="false">
      <c r="A344" s="32" t="s">
        <v>444</v>
      </c>
      <c r="B344" s="32" t="s">
        <v>594</v>
      </c>
      <c r="C344" s="32" t="s">
        <v>595</v>
      </c>
      <c r="D344" s="66" t="n">
        <v>60</v>
      </c>
      <c r="E344" s="66" t="n">
        <v>65</v>
      </c>
      <c r="F344" s="75" t="n">
        <f aca="false">IF(E344="","",D344-E344)</f>
        <v>-5</v>
      </c>
      <c r="G344" s="66" t="n">
        <v>118</v>
      </c>
      <c r="H344" s="66" t="n">
        <v>129</v>
      </c>
      <c r="I344" s="75" t="n">
        <f aca="false">IF(H344="","",G344-H344)</f>
        <v>-11</v>
      </c>
      <c r="J344" s="47" t="n">
        <f aca="false">IF(OR(D344="",D344+G344=0),"",D344/(D344+G344))</f>
        <v>0.337078651685393</v>
      </c>
      <c r="K344" s="47" t="n">
        <f aca="false">IF(E344="","",E344/(E344+H344))</f>
        <v>0.335051546391753</v>
      </c>
      <c r="L344" s="76" t="n">
        <f aca="false">IF(OR(K344="",J344=""),"",(J344-K344)*100)</f>
        <v>0.20271052936407</v>
      </c>
      <c r="M344" s="36" t="n">
        <v>3.02529396852735</v>
      </c>
      <c r="N344" s="36" t="n">
        <v>1.32440371623047</v>
      </c>
      <c r="O344" s="36" t="n">
        <f aca="false">SQRT(M344^2+N344^2)</f>
        <v>3.30249130196782</v>
      </c>
      <c r="P344" s="47" t="n">
        <f aca="false">IF(J344="","",MAX(0,J344-1.96*O344/100))</f>
        <v>0.272349822166824</v>
      </c>
      <c r="Q344" s="47" t="n">
        <f aca="false">IF(J344="","",MIN(1,J344+1.96*O344/100))</f>
        <v>0.401807481203962</v>
      </c>
      <c r="R344" s="32" t="str">
        <f aca="false">IF(L344="","",IF(ABS(L344)&lt;=O344,"Yes","No"))</f>
        <v>Yes</v>
      </c>
      <c r="S344" s="32" t="str">
        <f aca="false">IF(L344="","",IF(ABS(L344)&lt;=1.96*O344,"Yes","No"))</f>
        <v>Yes</v>
      </c>
      <c r="T344" s="66" t="n">
        <f aca="false">IF(D344="","",ROUND(SQRT(((D344+G344)*O344/100)^2+(J344*(D344+G344)*0.08223)^2),0))</f>
        <v>8</v>
      </c>
      <c r="U344" s="32"/>
    </row>
    <row r="345" customFormat="false" ht="15" hidden="false" customHeight="false" outlineLevel="0" collapsed="false">
      <c r="A345" s="32" t="s">
        <v>444</v>
      </c>
      <c r="B345" s="32" t="s">
        <v>596</v>
      </c>
      <c r="C345" s="32" t="s">
        <v>597</v>
      </c>
      <c r="D345" s="66" t="n">
        <v>262</v>
      </c>
      <c r="E345" s="66" t="n">
        <v>258</v>
      </c>
      <c r="F345" s="75" t="n">
        <f aca="false">IF(E345="","",D345-E345)</f>
        <v>4</v>
      </c>
      <c r="G345" s="66" t="n">
        <v>393</v>
      </c>
      <c r="H345" s="66" t="n">
        <v>418</v>
      </c>
      <c r="I345" s="75" t="n">
        <f aca="false">IF(H345="","",G345-H345)</f>
        <v>-25</v>
      </c>
      <c r="J345" s="47" t="n">
        <f aca="false">IF(OR(D345="",D345+G345=0),"",D345/(D345+G345))</f>
        <v>0.4</v>
      </c>
      <c r="K345" s="47" t="n">
        <f aca="false">IF(E345="","",E345/(E345+H345))</f>
        <v>0.381656804733728</v>
      </c>
      <c r="L345" s="76" t="n">
        <f aca="false">IF(OR(K345="",J345=""),"",(J345-K345)*100)</f>
        <v>1.83431952662722</v>
      </c>
      <c r="M345" s="36" t="n">
        <v>1.93551644330213</v>
      </c>
      <c r="N345" s="36" t="n">
        <v>1.32440371623047</v>
      </c>
      <c r="O345" s="36" t="n">
        <f aca="false">SQRT(M345^2+N345^2)</f>
        <v>2.34526525277164</v>
      </c>
      <c r="P345" s="47" t="n">
        <f aca="false">IF(J345="","",MAX(0,J345-1.96*O345/100))</f>
        <v>0.354032801045676</v>
      </c>
      <c r="Q345" s="47" t="n">
        <f aca="false">IF(J345="","",MIN(1,J345+1.96*O345/100))</f>
        <v>0.445967198954324</v>
      </c>
      <c r="R345" s="32" t="str">
        <f aca="false">IF(L345="","",IF(ABS(L345)&lt;=O345,"Yes","No"))</f>
        <v>Yes</v>
      </c>
      <c r="S345" s="32" t="str">
        <f aca="false">IF(L345="","",IF(ABS(L345)&lt;=1.96*O345,"Yes","No"))</f>
        <v>Yes</v>
      </c>
      <c r="T345" s="66" t="n">
        <f aca="false">IF(D345="","",ROUND(SQRT(((D345+G345)*O345/100)^2+(J345*(D345+G345)*0.06778)^2),0))</f>
        <v>23</v>
      </c>
      <c r="U345" s="32"/>
    </row>
    <row r="346" customFormat="false" ht="15" hidden="false" customHeight="false" outlineLevel="0" collapsed="false">
      <c r="A346" s="32" t="s">
        <v>444</v>
      </c>
      <c r="B346" s="32" t="s">
        <v>598</v>
      </c>
      <c r="C346" s="32" t="s">
        <v>599</v>
      </c>
      <c r="D346" s="66" t="n">
        <v>141</v>
      </c>
      <c r="E346" s="66" t="n">
        <v>160</v>
      </c>
      <c r="F346" s="75" t="n">
        <f aca="false">IF(E346="","",D346-E346)</f>
        <v>-19</v>
      </c>
      <c r="G346" s="66" t="n">
        <v>193</v>
      </c>
      <c r="H346" s="66" t="n">
        <v>227</v>
      </c>
      <c r="I346" s="75" t="n">
        <f aca="false">IF(H346="","",G346-H346)</f>
        <v>-34</v>
      </c>
      <c r="J346" s="47" t="n">
        <f aca="false">IF(OR(D346="",D346+G346=0),"",D346/(D346+G346))</f>
        <v>0.422155688622755</v>
      </c>
      <c r="K346" s="47" t="n">
        <f aca="false">IF(E346="","",E346/(E346+H346))</f>
        <v>0.41343669250646</v>
      </c>
      <c r="L346" s="76" t="n">
        <f aca="false">IF(OR(K346="",J346=""),"",(J346-K346)*100)</f>
        <v>0.871899611629456</v>
      </c>
      <c r="M346" s="36" t="n">
        <v>3.02529396852735</v>
      </c>
      <c r="N346" s="36" t="n">
        <v>1.32440371623047</v>
      </c>
      <c r="O346" s="36" t="n">
        <f aca="false">SQRT(M346^2+N346^2)</f>
        <v>3.30249130196782</v>
      </c>
      <c r="P346" s="47" t="n">
        <f aca="false">IF(J346="","",MAX(0,J346-1.96*O346/100))</f>
        <v>0.357426859104185</v>
      </c>
      <c r="Q346" s="47" t="n">
        <f aca="false">IF(J346="","",MIN(1,J346+1.96*O346/100))</f>
        <v>0.486884518141324</v>
      </c>
      <c r="R346" s="32" t="str">
        <f aca="false">IF(L346="","",IF(ABS(L346)&lt;=O346,"Yes","No"))</f>
        <v>Yes</v>
      </c>
      <c r="S346" s="32" t="str">
        <f aca="false">IF(L346="","",IF(ABS(L346)&lt;=1.96*O346,"Yes","No"))</f>
        <v>Yes</v>
      </c>
      <c r="T346" s="66" t="n">
        <f aca="false">IF(D346="","",ROUND(SQRT(((D346+G346)*O346/100)^2+(J346*(D346+G346)*0.08223)^2),0))</f>
        <v>16</v>
      </c>
      <c r="U346" s="32"/>
    </row>
    <row r="347" customFormat="false" ht="15" hidden="false" customHeight="false" outlineLevel="0" collapsed="false">
      <c r="A347" s="32" t="s">
        <v>444</v>
      </c>
      <c r="B347" s="32" t="s">
        <v>600</v>
      </c>
      <c r="C347" s="32" t="s">
        <v>601</v>
      </c>
      <c r="D347" s="66" t="n">
        <v>221</v>
      </c>
      <c r="E347" s="66" t="n">
        <v>243</v>
      </c>
      <c r="F347" s="75" t="n">
        <f aca="false">IF(E347="","",D347-E347)</f>
        <v>-22</v>
      </c>
      <c r="G347" s="66" t="n">
        <v>302</v>
      </c>
      <c r="H347" s="66" t="n">
        <v>318</v>
      </c>
      <c r="I347" s="75" t="n">
        <f aca="false">IF(H347="","",G347-H347)</f>
        <v>-16</v>
      </c>
      <c r="J347" s="47" t="n">
        <f aca="false">IF(OR(D347="",D347+G347=0),"",D347/(D347+G347))</f>
        <v>0.422562141491396</v>
      </c>
      <c r="K347" s="47" t="n">
        <f aca="false">IF(E347="","",E347/(E347+H347))</f>
        <v>0.433155080213904</v>
      </c>
      <c r="L347" s="76" t="n">
        <f aca="false">IF(OR(K347="",J347=""),"",(J347-K347)*100)</f>
        <v>-1.05929387225079</v>
      </c>
      <c r="M347" s="36" t="n">
        <v>1.93551644330213</v>
      </c>
      <c r="N347" s="36" t="n">
        <v>1.32440371623047</v>
      </c>
      <c r="O347" s="36" t="n">
        <f aca="false">SQRT(M347^2+N347^2)</f>
        <v>2.34526525277164</v>
      </c>
      <c r="P347" s="47" t="n">
        <f aca="false">IF(J347="","",MAX(0,J347-1.96*O347/100))</f>
        <v>0.376594942537072</v>
      </c>
      <c r="Q347" s="47" t="n">
        <f aca="false">IF(J347="","",MIN(1,J347+1.96*O347/100))</f>
        <v>0.46852934044572</v>
      </c>
      <c r="R347" s="32" t="str">
        <f aca="false">IF(L347="","",IF(ABS(L347)&lt;=O347,"Yes","No"))</f>
        <v>Yes</v>
      </c>
      <c r="S347" s="32" t="str">
        <f aca="false">IF(L347="","",IF(ABS(L347)&lt;=1.96*O347,"Yes","No"))</f>
        <v>Yes</v>
      </c>
      <c r="T347" s="66" t="n">
        <f aca="false">IF(D347="","",ROUND(SQRT(((D347+G347)*O347/100)^2+(J347*(D347+G347)*0.06778)^2),0))</f>
        <v>19</v>
      </c>
      <c r="U347" s="32"/>
    </row>
    <row r="348" customFormat="false" ht="15" hidden="false" customHeight="false" outlineLevel="0" collapsed="false">
      <c r="A348" s="32" t="s">
        <v>444</v>
      </c>
      <c r="B348" s="32" t="s">
        <v>602</v>
      </c>
      <c r="C348" s="32" t="s">
        <v>603</v>
      </c>
      <c r="D348" s="66" t="n">
        <v>244</v>
      </c>
      <c r="E348" s="66" t="n">
        <v>242</v>
      </c>
      <c r="F348" s="75" t="n">
        <f aca="false">IF(E348="","",D348-E348)</f>
        <v>2</v>
      </c>
      <c r="G348" s="66" t="n">
        <v>518</v>
      </c>
      <c r="H348" s="66" t="n">
        <v>587</v>
      </c>
      <c r="I348" s="75" t="n">
        <f aca="false">IF(H348="","",G348-H348)</f>
        <v>-69</v>
      </c>
      <c r="J348" s="47" t="n">
        <f aca="false">IF(OR(D348="",D348+G348=0),"",D348/(D348+G348))</f>
        <v>0.320209973753281</v>
      </c>
      <c r="K348" s="47" t="n">
        <f aca="false">IF(E348="","",E348/(E348+H348))</f>
        <v>0.291917973462002</v>
      </c>
      <c r="L348" s="76" t="n">
        <f aca="false">IF(OR(K348="",J348=""),"",(J348-K348)*100)</f>
        <v>2.82920002912784</v>
      </c>
      <c r="M348" s="36" t="n">
        <v>1.93551644330213</v>
      </c>
      <c r="N348" s="36" t="n">
        <v>1.32440371623047</v>
      </c>
      <c r="O348" s="36" t="n">
        <f aca="false">SQRT(M348^2+N348^2)</f>
        <v>2.34526525277164</v>
      </c>
      <c r="P348" s="47" t="n">
        <f aca="false">IF(J348="","",MAX(0,J348-1.96*O348/100))</f>
        <v>0.274242774798957</v>
      </c>
      <c r="Q348" s="47" t="n">
        <f aca="false">IF(J348="","",MIN(1,J348+1.96*O348/100))</f>
        <v>0.366177172707605</v>
      </c>
      <c r="R348" s="32" t="str">
        <f aca="false">IF(L348="","",IF(ABS(L348)&lt;=O348,"Yes","No"))</f>
        <v>No</v>
      </c>
      <c r="S348" s="32" t="str">
        <f aca="false">IF(L348="","",IF(ABS(L348)&lt;=1.96*O348,"Yes","No"))</f>
        <v>Yes</v>
      </c>
      <c r="T348" s="66" t="n">
        <f aca="false">IF(D348="","",ROUND(SQRT(((D348+G348)*O348/100)^2+(J348*(D348+G348)*0.06778)^2),0))</f>
        <v>24</v>
      </c>
      <c r="U348" s="32"/>
    </row>
    <row r="349" customFormat="false" ht="15" hidden="false" customHeight="false" outlineLevel="0" collapsed="false">
      <c r="A349" s="32" t="s">
        <v>444</v>
      </c>
      <c r="B349" s="32" t="s">
        <v>602</v>
      </c>
      <c r="C349" s="32" t="s">
        <v>604</v>
      </c>
      <c r="D349" s="66" t="n">
        <v>182</v>
      </c>
      <c r="E349" s="66" t="n">
        <v>194</v>
      </c>
      <c r="F349" s="75" t="n">
        <f aca="false">IF(E349="","",D349-E349)</f>
        <v>-12</v>
      </c>
      <c r="G349" s="66" t="n">
        <v>348</v>
      </c>
      <c r="H349" s="66" t="n">
        <v>394</v>
      </c>
      <c r="I349" s="75" t="n">
        <f aca="false">IF(H349="","",G349-H349)</f>
        <v>-46</v>
      </c>
      <c r="J349" s="47" t="n">
        <f aca="false">IF(OR(D349="",D349+G349=0),"",D349/(D349+G349))</f>
        <v>0.343396226415094</v>
      </c>
      <c r="K349" s="47" t="n">
        <f aca="false">IF(E349="","",E349/(E349+H349))</f>
        <v>0.329931972789116</v>
      </c>
      <c r="L349" s="76" t="n">
        <f aca="false">IF(OR(K349="",J349=""),"",(J349-K349)*100)</f>
        <v>1.34642536259787</v>
      </c>
      <c r="M349" s="36" t="n">
        <v>1.93551644330213</v>
      </c>
      <c r="N349" s="36" t="n">
        <v>1.32440371623047</v>
      </c>
      <c r="O349" s="36" t="n">
        <f aca="false">SQRT(M349^2+N349^2)</f>
        <v>2.34526525277164</v>
      </c>
      <c r="P349" s="47" t="n">
        <f aca="false">IF(J349="","",MAX(0,J349-1.96*O349/100))</f>
        <v>0.29742902746077</v>
      </c>
      <c r="Q349" s="47" t="n">
        <f aca="false">IF(J349="","",MIN(1,J349+1.96*O349/100))</f>
        <v>0.389363425369418</v>
      </c>
      <c r="R349" s="32" t="str">
        <f aca="false">IF(L349="","",IF(ABS(L349)&lt;=O349,"Yes","No"))</f>
        <v>Yes</v>
      </c>
      <c r="S349" s="32" t="str">
        <f aca="false">IF(L349="","",IF(ABS(L349)&lt;=1.96*O349,"Yes","No"))</f>
        <v>Yes</v>
      </c>
      <c r="T349" s="66" t="n">
        <f aca="false">IF(D349="","",ROUND(SQRT(((D349+G349)*O349/100)^2+(J349*(D349+G349)*0.06778)^2),0))</f>
        <v>18</v>
      </c>
      <c r="U349" s="32"/>
    </row>
    <row r="350" customFormat="false" ht="15" hidden="false" customHeight="false" outlineLevel="0" collapsed="false">
      <c r="A350" s="32" t="s">
        <v>444</v>
      </c>
      <c r="B350" s="32" t="s">
        <v>602</v>
      </c>
      <c r="C350" s="32" t="s">
        <v>605</v>
      </c>
      <c r="D350" s="66" t="n">
        <v>137</v>
      </c>
      <c r="E350" s="66" t="n">
        <v>151</v>
      </c>
      <c r="F350" s="75" t="n">
        <f aca="false">IF(E350="","",D350-E350)</f>
        <v>-14</v>
      </c>
      <c r="G350" s="66" t="n">
        <v>296</v>
      </c>
      <c r="H350" s="66" t="n">
        <v>358</v>
      </c>
      <c r="I350" s="75" t="n">
        <f aca="false">IF(H350="","",G350-H350)</f>
        <v>-62</v>
      </c>
      <c r="J350" s="47" t="n">
        <f aca="false">IF(OR(D350="",D350+G350=0),"",D350/(D350+G350))</f>
        <v>0.316397228637413</v>
      </c>
      <c r="K350" s="47" t="n">
        <f aca="false">IF(E350="","",E350/(E350+H350))</f>
        <v>0.296660117878193</v>
      </c>
      <c r="L350" s="76" t="n">
        <f aca="false">IF(OR(K350="",J350=""),"",(J350-K350)*100)</f>
        <v>1.97371107592209</v>
      </c>
      <c r="M350" s="36" t="n">
        <v>3.02529396852735</v>
      </c>
      <c r="N350" s="36" t="n">
        <v>1.32440371623047</v>
      </c>
      <c r="O350" s="36" t="n">
        <f aca="false">SQRT(M350^2+N350^2)</f>
        <v>3.30249130196782</v>
      </c>
      <c r="P350" s="47" t="n">
        <f aca="false">IF(J350="","",MAX(0,J350-1.96*O350/100))</f>
        <v>0.251668399118844</v>
      </c>
      <c r="Q350" s="47" t="n">
        <f aca="false">IF(J350="","",MIN(1,J350+1.96*O350/100))</f>
        <v>0.381126058155983</v>
      </c>
      <c r="R350" s="32" t="str">
        <f aca="false">IF(L350="","",IF(ABS(L350)&lt;=O350,"Yes","No"))</f>
        <v>Yes</v>
      </c>
      <c r="S350" s="32" t="str">
        <f aca="false">IF(L350="","",IF(ABS(L350)&lt;=1.96*O350,"Yes","No"))</f>
        <v>Yes</v>
      </c>
      <c r="T350" s="66" t="n">
        <f aca="false">IF(D350="","",ROUND(SQRT(((D350+G350)*O350/100)^2+(J350*(D350+G350)*0.08223)^2),0))</f>
        <v>18</v>
      </c>
      <c r="U350" s="32"/>
    </row>
    <row r="351" customFormat="false" ht="15" hidden="false" customHeight="false" outlineLevel="0" collapsed="false">
      <c r="A351" s="32" t="s">
        <v>444</v>
      </c>
      <c r="B351" s="32" t="s">
        <v>602</v>
      </c>
      <c r="C351" s="32" t="s">
        <v>606</v>
      </c>
      <c r="D351" s="66" t="n">
        <v>150</v>
      </c>
      <c r="E351" s="66" t="n">
        <v>161</v>
      </c>
      <c r="F351" s="75" t="n">
        <f aca="false">IF(E351="","",D351-E351)</f>
        <v>-11</v>
      </c>
      <c r="G351" s="66" t="n">
        <v>304</v>
      </c>
      <c r="H351" s="66" t="n">
        <v>314</v>
      </c>
      <c r="I351" s="75" t="n">
        <f aca="false">IF(H351="","",G351-H351)</f>
        <v>-10</v>
      </c>
      <c r="J351" s="47" t="n">
        <f aca="false">IF(OR(D351="",D351+G351=0),"",D351/(D351+G351))</f>
        <v>0.330396475770925</v>
      </c>
      <c r="K351" s="47" t="n">
        <f aca="false">IF(E351="","",E351/(E351+H351))</f>
        <v>0.338947368421053</v>
      </c>
      <c r="L351" s="76" t="n">
        <f aca="false">IF(OR(K351="",J351=""),"",(J351-K351)*100)</f>
        <v>-0.855089265012748</v>
      </c>
      <c r="M351" s="36" t="n">
        <v>3.02529396852735</v>
      </c>
      <c r="N351" s="36" t="n">
        <v>1.32440371623047</v>
      </c>
      <c r="O351" s="36" t="n">
        <f aca="false">SQRT(M351^2+N351^2)</f>
        <v>3.30249130196782</v>
      </c>
      <c r="P351" s="47" t="n">
        <f aca="false">IF(J351="","",MAX(0,J351-1.96*O351/100))</f>
        <v>0.265667646252356</v>
      </c>
      <c r="Q351" s="47" t="n">
        <f aca="false">IF(J351="","",MIN(1,J351+1.96*O351/100))</f>
        <v>0.395125305289494</v>
      </c>
      <c r="R351" s="32" t="str">
        <f aca="false">IF(L351="","",IF(ABS(L351)&lt;=O351,"Yes","No"))</f>
        <v>Yes</v>
      </c>
      <c r="S351" s="32" t="str">
        <f aca="false">IF(L351="","",IF(ABS(L351)&lt;=1.96*O351,"Yes","No"))</f>
        <v>Yes</v>
      </c>
      <c r="T351" s="66" t="n">
        <f aca="false">IF(D351="","",ROUND(SQRT(((D351+G351)*O351/100)^2+(J351*(D351+G351)*0.08223)^2),0))</f>
        <v>19</v>
      </c>
      <c r="U351" s="32"/>
    </row>
    <row r="352" customFormat="false" ht="15" hidden="false" customHeight="false" outlineLevel="0" collapsed="false">
      <c r="A352" s="32" t="s">
        <v>444</v>
      </c>
      <c r="B352" s="32" t="s">
        <v>602</v>
      </c>
      <c r="C352" s="32" t="s">
        <v>607</v>
      </c>
      <c r="D352" s="66" t="n">
        <v>256</v>
      </c>
      <c r="E352" s="66" t="n">
        <v>282</v>
      </c>
      <c r="F352" s="75" t="n">
        <f aca="false">IF(E352="","",D352-E352)</f>
        <v>-26</v>
      </c>
      <c r="G352" s="66" t="n">
        <v>412</v>
      </c>
      <c r="H352" s="66" t="n">
        <v>442</v>
      </c>
      <c r="I352" s="75" t="n">
        <f aca="false">IF(H352="","",G352-H352)</f>
        <v>-30</v>
      </c>
      <c r="J352" s="47" t="n">
        <f aca="false">IF(OR(D352="",D352+G352=0),"",D352/(D352+G352))</f>
        <v>0.383233532934132</v>
      </c>
      <c r="K352" s="47" t="n">
        <f aca="false">IF(E352="","",E352/(E352+H352))</f>
        <v>0.389502762430939</v>
      </c>
      <c r="L352" s="76" t="n">
        <f aca="false">IF(OR(K352="",J352=""),"",(J352-K352)*100)</f>
        <v>-0.626922949680747</v>
      </c>
      <c r="M352" s="36" t="n">
        <v>1.93551644330213</v>
      </c>
      <c r="N352" s="36" t="n">
        <v>1.32440371623047</v>
      </c>
      <c r="O352" s="36" t="n">
        <f aca="false">SQRT(M352^2+N352^2)</f>
        <v>2.34526525277164</v>
      </c>
      <c r="P352" s="47" t="n">
        <f aca="false">IF(J352="","",MAX(0,J352-1.96*O352/100))</f>
        <v>0.337266333979808</v>
      </c>
      <c r="Q352" s="47" t="n">
        <f aca="false">IF(J352="","",MIN(1,J352+1.96*O352/100))</f>
        <v>0.429200731888456</v>
      </c>
      <c r="R352" s="32" t="str">
        <f aca="false">IF(L352="","",IF(ABS(L352)&lt;=O352,"Yes","No"))</f>
        <v>Yes</v>
      </c>
      <c r="S352" s="32" t="str">
        <f aca="false">IF(L352="","",IF(ABS(L352)&lt;=1.96*O352,"Yes","No"))</f>
        <v>Yes</v>
      </c>
      <c r="T352" s="66" t="n">
        <f aca="false">IF(D352="","",ROUND(SQRT(((D352+G352)*O352/100)^2+(J352*(D352+G352)*0.06778)^2),0))</f>
        <v>23</v>
      </c>
      <c r="U352" s="32"/>
    </row>
    <row r="353" customFormat="false" ht="15" hidden="false" customHeight="false" outlineLevel="0" collapsed="false">
      <c r="A353" s="32" t="s">
        <v>444</v>
      </c>
      <c r="B353" s="32" t="s">
        <v>608</v>
      </c>
      <c r="C353" s="32" t="s">
        <v>609</v>
      </c>
      <c r="D353" s="66" t="n">
        <v>738</v>
      </c>
      <c r="E353" s="66" t="n">
        <v>922</v>
      </c>
      <c r="F353" s="75" t="n">
        <f aca="false">IF(E353="","",D353-E353)</f>
        <v>-184</v>
      </c>
      <c r="G353" s="66" t="n">
        <v>821</v>
      </c>
      <c r="H353" s="66" t="n">
        <v>894</v>
      </c>
      <c r="I353" s="75" t="n">
        <f aca="false">IF(H353="","",G353-H353)</f>
        <v>-73</v>
      </c>
      <c r="J353" s="47" t="n">
        <f aca="false">IF(OR(D353="",D353+G353=0),"",D353/(D353+G353))</f>
        <v>0.473380372033355</v>
      </c>
      <c r="K353" s="47" t="n">
        <f aca="false">IF(E353="","",E353/(E353+H353))</f>
        <v>0.507709251101322</v>
      </c>
      <c r="L353" s="76" t="n">
        <f aca="false">IF(OR(K353="",J353=""),"",(J353-K353)*100)</f>
        <v>-3.43288790679669</v>
      </c>
      <c r="M353" s="36" t="n">
        <v>1.70415253457858</v>
      </c>
      <c r="N353" s="36" t="n">
        <v>1.32440371623047</v>
      </c>
      <c r="O353" s="36" t="n">
        <f aca="false">SQRT(M353^2+N353^2)</f>
        <v>2.15828197061359</v>
      </c>
      <c r="P353" s="47" t="n">
        <f aca="false">IF(J353="","",MAX(0,J353-1.96*O353/100))</f>
        <v>0.431078045409328</v>
      </c>
      <c r="Q353" s="47" t="n">
        <f aca="false">IF(J353="","",MIN(1,J353+1.96*O353/100))</f>
        <v>0.515682698657381</v>
      </c>
      <c r="R353" s="32" t="str">
        <f aca="false">IF(L353="","",IF(ABS(L353)&lt;=O353,"Yes","No"))</f>
        <v>No</v>
      </c>
      <c r="S353" s="32" t="str">
        <f aca="false">IF(L353="","",IF(ABS(L353)&lt;=1.96*O353,"Yes","No"))</f>
        <v>Yes</v>
      </c>
      <c r="T353" s="66" t="n">
        <f aca="false">IF(D353="","",ROUND(SQRT(((D353+G353)*O353/100)^2+(J353*(D353+G353)*0.05273)^2),0))</f>
        <v>51</v>
      </c>
      <c r="U353" s="32"/>
    </row>
    <row r="354" customFormat="false" ht="15" hidden="false" customHeight="false" outlineLevel="0" collapsed="false">
      <c r="A354" s="32" t="s">
        <v>444</v>
      </c>
      <c r="B354" s="32" t="s">
        <v>608</v>
      </c>
      <c r="C354" s="32" t="s">
        <v>610</v>
      </c>
      <c r="D354" s="66" t="n">
        <v>597</v>
      </c>
      <c r="E354" s="66" t="n">
        <v>653</v>
      </c>
      <c r="F354" s="75" t="n">
        <f aca="false">IF(E354="","",D354-E354)</f>
        <v>-56</v>
      </c>
      <c r="G354" s="66" t="n">
        <v>633</v>
      </c>
      <c r="H354" s="66" t="n">
        <v>694</v>
      </c>
      <c r="I354" s="75" t="n">
        <f aca="false">IF(H354="","",G354-H354)</f>
        <v>-61</v>
      </c>
      <c r="J354" s="47" t="n">
        <f aca="false">IF(OR(D354="",D354+G354=0),"",D354/(D354+G354))</f>
        <v>0.485365853658537</v>
      </c>
      <c r="K354" s="47" t="n">
        <f aca="false">IF(E354="","",E354/(E354+H354))</f>
        <v>0.484780994803267</v>
      </c>
      <c r="L354" s="76" t="n">
        <f aca="false">IF(OR(K354="",J354=""),"",(J354-K354)*100)</f>
        <v>0.0584858855270043</v>
      </c>
      <c r="M354" s="36" t="n">
        <v>1.70415253457858</v>
      </c>
      <c r="N354" s="36" t="n">
        <v>1.32440371623047</v>
      </c>
      <c r="O354" s="36" t="n">
        <f aca="false">SQRT(M354^2+N354^2)</f>
        <v>2.15828197061359</v>
      </c>
      <c r="P354" s="47" t="n">
        <f aca="false">IF(J354="","",MAX(0,J354-1.96*O354/100))</f>
        <v>0.44306352703451</v>
      </c>
      <c r="Q354" s="47" t="n">
        <f aca="false">IF(J354="","",MIN(1,J354+1.96*O354/100))</f>
        <v>0.527668180282563</v>
      </c>
      <c r="R354" s="32" t="str">
        <f aca="false">IF(L354="","",IF(ABS(L354)&lt;=O354,"Yes","No"))</f>
        <v>Yes</v>
      </c>
      <c r="S354" s="32" t="str">
        <f aca="false">IF(L354="","",IF(ABS(L354)&lt;=1.96*O354,"Yes","No"))</f>
        <v>Yes</v>
      </c>
      <c r="T354" s="66" t="n">
        <f aca="false">IF(D354="","",ROUND(SQRT(((D354+G354)*O354/100)^2+(J354*(D354+G354)*0.05273)^2),0))</f>
        <v>41</v>
      </c>
      <c r="U354" s="32"/>
    </row>
    <row r="355" customFormat="false" ht="15" hidden="false" customHeight="false" outlineLevel="0" collapsed="false">
      <c r="A355" s="32" t="s">
        <v>444</v>
      </c>
      <c r="B355" s="32" t="s">
        <v>611</v>
      </c>
      <c r="C355" s="32" t="s">
        <v>612</v>
      </c>
      <c r="D355" s="66" t="n">
        <v>273</v>
      </c>
      <c r="E355" s="66" t="n">
        <v>305</v>
      </c>
      <c r="F355" s="75" t="n">
        <f aca="false">IF(E355="","",D355-E355)</f>
        <v>-32</v>
      </c>
      <c r="G355" s="66" t="n">
        <v>393</v>
      </c>
      <c r="H355" s="66" t="n">
        <v>419</v>
      </c>
      <c r="I355" s="75" t="n">
        <f aca="false">IF(H355="","",G355-H355)</f>
        <v>-26</v>
      </c>
      <c r="J355" s="47" t="n">
        <f aca="false">IF(OR(D355="",D355+G355=0),"",D355/(D355+G355))</f>
        <v>0.40990990990991</v>
      </c>
      <c r="K355" s="47" t="n">
        <f aca="false">IF(E355="","",E355/(E355+H355))</f>
        <v>0.421270718232044</v>
      </c>
      <c r="L355" s="76" t="n">
        <f aca="false">IF(OR(K355="",J355=""),"",(J355-K355)*100)</f>
        <v>-1.13608083221343</v>
      </c>
      <c r="M355" s="36" t="n">
        <v>1.93551644330213</v>
      </c>
      <c r="N355" s="36" t="n">
        <v>1.32440371623047</v>
      </c>
      <c r="O355" s="36" t="n">
        <f aca="false">SQRT(M355^2+N355^2)</f>
        <v>2.34526525277164</v>
      </c>
      <c r="P355" s="47" t="n">
        <f aca="false">IF(J355="","",MAX(0,J355-1.96*O355/100))</f>
        <v>0.363942710955586</v>
      </c>
      <c r="Q355" s="47" t="n">
        <f aca="false">IF(J355="","",MIN(1,J355+1.96*O355/100))</f>
        <v>0.455877108864234</v>
      </c>
      <c r="R355" s="32" t="str">
        <f aca="false">IF(L355="","",IF(ABS(L355)&lt;=O355,"Yes","No"))</f>
        <v>Yes</v>
      </c>
      <c r="S355" s="32" t="str">
        <f aca="false">IF(L355="","",IF(ABS(L355)&lt;=1.96*O355,"Yes","No"))</f>
        <v>Yes</v>
      </c>
      <c r="T355" s="66" t="n">
        <f aca="false">IF(D355="","",ROUND(SQRT(((D355+G355)*O355/100)^2+(J355*(D355+G355)*0.06778)^2),0))</f>
        <v>24</v>
      </c>
      <c r="U355" s="32"/>
    </row>
    <row r="356" customFormat="false" ht="15" hidden="false" customHeight="false" outlineLevel="0" collapsed="false">
      <c r="A356" s="32" t="s">
        <v>444</v>
      </c>
      <c r="B356" s="32" t="s">
        <v>419</v>
      </c>
      <c r="C356" s="32" t="s">
        <v>613</v>
      </c>
      <c r="D356" s="66" t="n">
        <v>545</v>
      </c>
      <c r="E356" s="66" t="n">
        <v>628</v>
      </c>
      <c r="F356" s="75" t="n">
        <f aca="false">IF(E356="","",D356-E356)</f>
        <v>-83</v>
      </c>
      <c r="G356" s="66" t="n">
        <v>997</v>
      </c>
      <c r="H356" s="66" t="n">
        <v>1170</v>
      </c>
      <c r="I356" s="75" t="n">
        <f aca="false">IF(H356="","",G356-H356)</f>
        <v>-173</v>
      </c>
      <c r="J356" s="47" t="n">
        <f aca="false">IF(OR(D356="",D356+G356=0),"",D356/(D356+G356))</f>
        <v>0.353437094682231</v>
      </c>
      <c r="K356" s="47" t="n">
        <f aca="false">IF(E356="","",E356/(E356+H356))</f>
        <v>0.349276974416018</v>
      </c>
      <c r="L356" s="76" t="n">
        <f aca="false">IF(OR(K356="",J356=""),"",(J356-K356)*100)</f>
        <v>0.41601202662131</v>
      </c>
      <c r="M356" s="36" t="n">
        <v>1.70415253457858</v>
      </c>
      <c r="N356" s="36" t="n">
        <v>1.32440371623047</v>
      </c>
      <c r="O356" s="36" t="n">
        <f aca="false">SQRT(M356^2+N356^2)</f>
        <v>2.15828197061359</v>
      </c>
      <c r="P356" s="47" t="n">
        <f aca="false">IF(J356="","",MAX(0,J356-1.96*O356/100))</f>
        <v>0.311134768058205</v>
      </c>
      <c r="Q356" s="47" t="n">
        <f aca="false">IF(J356="","",MIN(1,J356+1.96*O356/100))</f>
        <v>0.395739421306257</v>
      </c>
      <c r="R356" s="32" t="str">
        <f aca="false">IF(L356="","",IF(ABS(L356)&lt;=O356,"Yes","No"))</f>
        <v>Yes</v>
      </c>
      <c r="S356" s="32" t="str">
        <f aca="false">IF(L356="","",IF(ABS(L356)&lt;=1.96*O356,"Yes","No"))</f>
        <v>Yes</v>
      </c>
      <c r="T356" s="66" t="n">
        <f aca="false">IF(D356="","",ROUND(SQRT(((D356+G356)*O356/100)^2+(J356*(D356+G356)*0.05273)^2),0))</f>
        <v>44</v>
      </c>
      <c r="U356" s="32"/>
    </row>
    <row r="357" customFormat="false" ht="15" hidden="false" customHeight="false" outlineLevel="0" collapsed="false">
      <c r="A357" s="32" t="s">
        <v>444</v>
      </c>
      <c r="B357" s="32" t="s">
        <v>419</v>
      </c>
      <c r="C357" s="32" t="s">
        <v>614</v>
      </c>
      <c r="D357" s="66" t="n">
        <v>204</v>
      </c>
      <c r="E357" s="66"/>
      <c r="F357" s="75" t="str">
        <f aca="false">IF(E357="","",D357-E357)</f>
        <v/>
      </c>
      <c r="G357" s="66" t="n">
        <v>384</v>
      </c>
      <c r="H357" s="66"/>
      <c r="I357" s="75" t="str">
        <f aca="false">IF(H357="","",G357-H357)</f>
        <v/>
      </c>
      <c r="J357" s="47" t="n">
        <f aca="false">IF(OR(D357="",D357+G357=0),"",D357/(D357+G357))</f>
        <v>0.346938775510204</v>
      </c>
      <c r="K357" s="47" t="str">
        <f aca="false">IF(E357="","",E357/(E357+H357))</f>
        <v/>
      </c>
      <c r="L357" s="76" t="str">
        <f aca="false">IF(OR(K357="",J357=""),"",(J357-K357)*100)</f>
        <v/>
      </c>
      <c r="M357" s="36" t="n">
        <v>1.93551644330213</v>
      </c>
      <c r="N357" s="36" t="n">
        <v>1.32440371623047</v>
      </c>
      <c r="O357" s="36" t="n">
        <f aca="false">SQRT(M357^2+N357^2)</f>
        <v>2.34526525277164</v>
      </c>
      <c r="P357" s="47" t="n">
        <f aca="false">IF(J357="","",MAX(0,J357-1.96*O357/100))</f>
        <v>0.30097157655588</v>
      </c>
      <c r="Q357" s="47" t="n">
        <f aca="false">IF(J357="","",MIN(1,J357+1.96*O357/100))</f>
        <v>0.392905974464528</v>
      </c>
      <c r="R357" s="32" t="str">
        <f aca="false">IF(L357="","",IF(ABS(L357)&lt;=O357,"Yes","No"))</f>
        <v/>
      </c>
      <c r="S357" s="32" t="str">
        <f aca="false">IF(L357="","",IF(ABS(L357)&lt;=1.96*O357,"Yes","No"))</f>
        <v/>
      </c>
      <c r="T357" s="66" t="n">
        <f aca="false">IF(D357="","",ROUND(SQRT(((D357+G357)*O357/100)^2+(J357*(D357+G357)*0.06778)^2),0))</f>
        <v>20</v>
      </c>
      <c r="U357" s="32" t="s">
        <v>801</v>
      </c>
    </row>
    <row r="358" customFormat="false" ht="15" hidden="false" customHeight="false" outlineLevel="0" collapsed="false">
      <c r="A358" s="32" t="s">
        <v>444</v>
      </c>
      <c r="B358" s="32" t="s">
        <v>616</v>
      </c>
      <c r="C358" s="32" t="s">
        <v>616</v>
      </c>
      <c r="D358" s="66" t="n">
        <v>166</v>
      </c>
      <c r="E358" s="66" t="n">
        <v>199</v>
      </c>
      <c r="F358" s="75" t="n">
        <f aca="false">IF(E358="","",D358-E358)</f>
        <v>-33</v>
      </c>
      <c r="G358" s="66" t="n">
        <v>202</v>
      </c>
      <c r="H358" s="66" t="n">
        <v>215</v>
      </c>
      <c r="I358" s="75" t="n">
        <f aca="false">IF(H358="","",G358-H358)</f>
        <v>-13</v>
      </c>
      <c r="J358" s="47" t="n">
        <f aca="false">IF(OR(D358="",D358+G358=0),"",D358/(D358+G358))</f>
        <v>0.451086956521739</v>
      </c>
      <c r="K358" s="47" t="n">
        <f aca="false">IF(E358="","",E358/(E358+H358))</f>
        <v>0.480676328502416</v>
      </c>
      <c r="L358" s="76" t="n">
        <f aca="false">IF(OR(K358="",J358=""),"",(J358-K358)*100)</f>
        <v>-2.95893719806764</v>
      </c>
      <c r="M358" s="36" t="n">
        <v>3.02529396852735</v>
      </c>
      <c r="N358" s="36" t="n">
        <v>1.32440371623047</v>
      </c>
      <c r="O358" s="36" t="n">
        <f aca="false">SQRT(M358^2+N358^2)</f>
        <v>3.30249130196782</v>
      </c>
      <c r="P358" s="47" t="n">
        <f aca="false">IF(J358="","",MAX(0,J358-1.96*O358/100))</f>
        <v>0.38635812700317</v>
      </c>
      <c r="Q358" s="47" t="n">
        <f aca="false">IF(J358="","",MIN(1,J358+1.96*O358/100))</f>
        <v>0.515815786040308</v>
      </c>
      <c r="R358" s="32" t="str">
        <f aca="false">IF(L358="","",IF(ABS(L358)&lt;=O358,"Yes","No"))</f>
        <v>Yes</v>
      </c>
      <c r="S358" s="32" t="str">
        <f aca="false">IF(L358="","",IF(ABS(L358)&lt;=1.96*O358,"Yes","No"))</f>
        <v>Yes</v>
      </c>
      <c r="T358" s="66" t="n">
        <f aca="false">IF(D358="","",ROUND(SQRT(((D358+G358)*O358/100)^2+(J358*(D358+G358)*0.08223)^2),0))</f>
        <v>18</v>
      </c>
      <c r="U358" s="32"/>
    </row>
    <row r="359" customFormat="false" ht="15" hidden="false" customHeight="false" outlineLevel="0" collapsed="false">
      <c r="A359" s="32" t="s">
        <v>444</v>
      </c>
      <c r="B359" s="32" t="s">
        <v>617</v>
      </c>
      <c r="C359" s="32" t="s">
        <v>618</v>
      </c>
      <c r="D359" s="66" t="n">
        <v>381</v>
      </c>
      <c r="E359" s="66" t="n">
        <v>427</v>
      </c>
      <c r="F359" s="75" t="n">
        <f aca="false">IF(E359="","",D359-E359)</f>
        <v>-46</v>
      </c>
      <c r="G359" s="66" t="n">
        <v>497</v>
      </c>
      <c r="H359" s="66" t="n">
        <v>553</v>
      </c>
      <c r="I359" s="75" t="n">
        <f aca="false">IF(H359="","",G359-H359)</f>
        <v>-56</v>
      </c>
      <c r="J359" s="47" t="n">
        <f aca="false">IF(OR(D359="",D359+G359=0),"",D359/(D359+G359))</f>
        <v>0.433940774487472</v>
      </c>
      <c r="K359" s="47" t="n">
        <f aca="false">IF(E359="","",E359/(E359+H359))</f>
        <v>0.435714285714286</v>
      </c>
      <c r="L359" s="76" t="n">
        <f aca="false">IF(OR(K359="",J359=""),"",(J359-K359)*100)</f>
        <v>-0.177351122681418</v>
      </c>
      <c r="M359" s="36" t="n">
        <v>1.70415253457858</v>
      </c>
      <c r="N359" s="36" t="n">
        <v>1.32440371623047</v>
      </c>
      <c r="O359" s="36" t="n">
        <f aca="false">SQRT(M359^2+N359^2)</f>
        <v>2.15828197061359</v>
      </c>
      <c r="P359" s="47" t="n">
        <f aca="false">IF(J359="","",MAX(0,J359-1.96*O359/100))</f>
        <v>0.391638447863445</v>
      </c>
      <c r="Q359" s="47" t="n">
        <f aca="false">IF(J359="","",MIN(1,J359+1.96*O359/100))</f>
        <v>0.476243101111498</v>
      </c>
      <c r="R359" s="32" t="str">
        <f aca="false">IF(L359="","",IF(ABS(L359)&lt;=O359,"Yes","No"))</f>
        <v>Yes</v>
      </c>
      <c r="S359" s="32" t="str">
        <f aca="false">IF(L359="","",IF(ABS(L359)&lt;=1.96*O359,"Yes","No"))</f>
        <v>Yes</v>
      </c>
      <c r="T359" s="66" t="n">
        <f aca="false">IF(D359="","",ROUND(SQRT(((D359+G359)*O359/100)^2+(J359*(D359+G359)*0.05273)^2),0))</f>
        <v>28</v>
      </c>
      <c r="U359" s="32"/>
    </row>
    <row r="360" customFormat="false" ht="15" hidden="false" customHeight="false" outlineLevel="0" collapsed="false">
      <c r="A360" s="32" t="s">
        <v>444</v>
      </c>
      <c r="B360" s="32" t="s">
        <v>617</v>
      </c>
      <c r="C360" s="32" t="s">
        <v>619</v>
      </c>
      <c r="D360" s="66" t="n">
        <v>288</v>
      </c>
      <c r="E360" s="66" t="n">
        <v>338</v>
      </c>
      <c r="F360" s="75" t="n">
        <f aca="false">IF(E360="","",D360-E360)</f>
        <v>-50</v>
      </c>
      <c r="G360" s="66" t="n">
        <v>443</v>
      </c>
      <c r="H360" s="66" t="n">
        <v>507</v>
      </c>
      <c r="I360" s="75" t="n">
        <f aca="false">IF(H360="","",G360-H360)</f>
        <v>-64</v>
      </c>
      <c r="J360" s="47" t="n">
        <f aca="false">IF(OR(D360="",D360+G360=0),"",D360/(D360+G360))</f>
        <v>0.393980848153215</v>
      </c>
      <c r="K360" s="47" t="n">
        <f aca="false">IF(E360="","",E360/(E360+H360))</f>
        <v>0.4</v>
      </c>
      <c r="L360" s="76" t="n">
        <f aca="false">IF(OR(K360="",J360=""),"",(J360-K360)*100)</f>
        <v>-0.601915184678525</v>
      </c>
      <c r="M360" s="36" t="n">
        <v>1.93551644330213</v>
      </c>
      <c r="N360" s="36" t="n">
        <v>1.32440371623047</v>
      </c>
      <c r="O360" s="36" t="n">
        <f aca="false">SQRT(M360^2+N360^2)</f>
        <v>2.34526525277164</v>
      </c>
      <c r="P360" s="47" t="n">
        <f aca="false">IF(J360="","",MAX(0,J360-1.96*O360/100))</f>
        <v>0.348013649198891</v>
      </c>
      <c r="Q360" s="47" t="n">
        <f aca="false">IF(J360="","",MIN(1,J360+1.96*O360/100))</f>
        <v>0.439948047107539</v>
      </c>
      <c r="R360" s="32" t="str">
        <f aca="false">IF(L360="","",IF(ABS(L360)&lt;=O360,"Yes","No"))</f>
        <v>Yes</v>
      </c>
      <c r="S360" s="32" t="str">
        <f aca="false">IF(L360="","",IF(ABS(L360)&lt;=1.96*O360,"Yes","No"))</f>
        <v>Yes</v>
      </c>
      <c r="T360" s="66" t="n">
        <f aca="false">IF(D360="","",ROUND(SQRT(((D360+G360)*O360/100)^2+(J360*(D360+G360)*0.06778)^2),0))</f>
        <v>26</v>
      </c>
      <c r="U360" s="32"/>
    </row>
    <row r="361" customFormat="false" ht="15" hidden="false" customHeight="false" outlineLevel="0" collapsed="false">
      <c r="A361" s="32" t="s">
        <v>444</v>
      </c>
      <c r="B361" s="32" t="s">
        <v>617</v>
      </c>
      <c r="C361" s="32" t="s">
        <v>620</v>
      </c>
      <c r="D361" s="66" t="n">
        <v>428</v>
      </c>
      <c r="E361" s="66" t="n">
        <v>444</v>
      </c>
      <c r="F361" s="75" t="n">
        <f aca="false">IF(E361="","",D361-E361)</f>
        <v>-16</v>
      </c>
      <c r="G361" s="66" t="n">
        <v>462</v>
      </c>
      <c r="H361" s="66" t="n">
        <v>467</v>
      </c>
      <c r="I361" s="75" t="n">
        <f aca="false">IF(H361="","",G361-H361)</f>
        <v>-5</v>
      </c>
      <c r="J361" s="47" t="n">
        <f aca="false">IF(OR(D361="",D361+G361=0),"",D361/(D361+G361))</f>
        <v>0.480898876404494</v>
      </c>
      <c r="K361" s="47" t="n">
        <f aca="false">IF(E361="","",E361/(E361+H361))</f>
        <v>0.487376509330406</v>
      </c>
      <c r="L361" s="76" t="n">
        <f aca="false">IF(OR(K361="",J361=""),"",(J361-K361)*100)</f>
        <v>-0.64776329259118</v>
      </c>
      <c r="M361" s="36" t="n">
        <v>1.70415253457858</v>
      </c>
      <c r="N361" s="36" t="n">
        <v>1.32440371623047</v>
      </c>
      <c r="O361" s="36" t="n">
        <f aca="false">SQRT(M361^2+N361^2)</f>
        <v>2.15828197061359</v>
      </c>
      <c r="P361" s="47" t="n">
        <f aca="false">IF(J361="","",MAX(0,J361-1.96*O361/100))</f>
        <v>0.438596549780468</v>
      </c>
      <c r="Q361" s="47" t="n">
        <f aca="false">IF(J361="","",MIN(1,J361+1.96*O361/100))</f>
        <v>0.523201203028521</v>
      </c>
      <c r="R361" s="32" t="str">
        <f aca="false">IF(L361="","",IF(ABS(L361)&lt;=O361,"Yes","No"))</f>
        <v>Yes</v>
      </c>
      <c r="S361" s="32" t="str">
        <f aca="false">IF(L361="","",IF(ABS(L361)&lt;=1.96*O361,"Yes","No"))</f>
        <v>Yes</v>
      </c>
      <c r="T361" s="66" t="n">
        <f aca="false">IF(D361="","",ROUND(SQRT(((D361+G361)*O361/100)^2+(J361*(D361+G361)*0.05273)^2),0))</f>
        <v>30</v>
      </c>
      <c r="U361" s="32"/>
    </row>
    <row r="362" customFormat="false" ht="15" hidden="false" customHeight="false" outlineLevel="0" collapsed="false">
      <c r="A362" s="32" t="s">
        <v>444</v>
      </c>
      <c r="B362" s="32" t="s">
        <v>617</v>
      </c>
      <c r="C362" s="32" t="s">
        <v>621</v>
      </c>
      <c r="D362" s="66" t="n">
        <v>248</v>
      </c>
      <c r="E362" s="66" t="n">
        <v>247</v>
      </c>
      <c r="F362" s="75" t="n">
        <f aca="false">IF(E362="","",D362-E362)</f>
        <v>1</v>
      </c>
      <c r="G362" s="66" t="n">
        <v>299</v>
      </c>
      <c r="H362" s="66" t="n">
        <v>333</v>
      </c>
      <c r="I362" s="75" t="n">
        <f aca="false">IF(H362="","",G362-H362)</f>
        <v>-34</v>
      </c>
      <c r="J362" s="47" t="n">
        <f aca="false">IF(OR(D362="",D362+G362=0),"",D362/(D362+G362))</f>
        <v>0.453382084095064</v>
      </c>
      <c r="K362" s="47" t="n">
        <f aca="false">IF(E362="","",E362/(E362+H362))</f>
        <v>0.425862068965517</v>
      </c>
      <c r="L362" s="76" t="n">
        <f aca="false">IF(OR(K362="",J362=""),"",(J362-K362)*100)</f>
        <v>2.75200151295467</v>
      </c>
      <c r="M362" s="36" t="n">
        <v>1.93551644330213</v>
      </c>
      <c r="N362" s="36" t="n">
        <v>1.32440371623047</v>
      </c>
      <c r="O362" s="36" t="n">
        <f aca="false">SQRT(M362^2+N362^2)</f>
        <v>2.34526525277164</v>
      </c>
      <c r="P362" s="47" t="n">
        <f aca="false">IF(J362="","",MAX(0,J362-1.96*O362/100))</f>
        <v>0.40741488514074</v>
      </c>
      <c r="Q362" s="47" t="n">
        <f aca="false">IF(J362="","",MIN(1,J362+1.96*O362/100))</f>
        <v>0.499349283049388</v>
      </c>
      <c r="R362" s="32" t="str">
        <f aca="false">IF(L362="","",IF(ABS(L362)&lt;=O362,"Yes","No"))</f>
        <v>No</v>
      </c>
      <c r="S362" s="32" t="str">
        <f aca="false">IF(L362="","",IF(ABS(L362)&lt;=1.96*O362,"Yes","No"))</f>
        <v>Yes</v>
      </c>
      <c r="T362" s="66" t="n">
        <f aca="false">IF(D362="","",ROUND(SQRT(((D362+G362)*O362/100)^2+(J362*(D362+G362)*0.06778)^2),0))</f>
        <v>21</v>
      </c>
      <c r="U362" s="32"/>
    </row>
    <row r="363" customFormat="false" ht="15" hidden="false" customHeight="false" outlineLevel="0" collapsed="false">
      <c r="A363" s="32" t="s">
        <v>444</v>
      </c>
      <c r="B363" s="32" t="s">
        <v>622</v>
      </c>
      <c r="C363" s="32" t="s">
        <v>623</v>
      </c>
      <c r="D363" s="66" t="n">
        <v>410</v>
      </c>
      <c r="E363" s="66" t="n">
        <v>457</v>
      </c>
      <c r="F363" s="75" t="n">
        <f aca="false">IF(E363="","",D363-E363)</f>
        <v>-47</v>
      </c>
      <c r="G363" s="66" t="n">
        <v>263</v>
      </c>
      <c r="H363" s="66" t="n">
        <v>286</v>
      </c>
      <c r="I363" s="75" t="n">
        <f aca="false">IF(H363="","",G363-H363)</f>
        <v>-23</v>
      </c>
      <c r="J363" s="47" t="n">
        <f aca="false">IF(OR(D363="",D363+G363=0),"",D363/(D363+G363))</f>
        <v>0.609212481426449</v>
      </c>
      <c r="K363" s="47" t="n">
        <f aca="false">IF(E363="","",E363/(E363+H363))</f>
        <v>0.61507402422611</v>
      </c>
      <c r="L363" s="76" t="n">
        <f aca="false">IF(OR(K363="",J363=""),"",(J363-K363)*100)</f>
        <v>-0.586154279966167</v>
      </c>
      <c r="M363" s="36" t="n">
        <v>1.93551644330213</v>
      </c>
      <c r="N363" s="36" t="n">
        <v>1.32440371623047</v>
      </c>
      <c r="O363" s="36" t="n">
        <f aca="false">SQRT(M363^2+N363^2)</f>
        <v>2.34526525277164</v>
      </c>
      <c r="P363" s="47" t="n">
        <f aca="false">IF(J363="","",MAX(0,J363-1.96*O363/100))</f>
        <v>0.563245282472125</v>
      </c>
      <c r="Q363" s="47" t="n">
        <f aca="false">IF(J363="","",MIN(1,J363+1.96*O363/100))</f>
        <v>0.655179680380773</v>
      </c>
      <c r="R363" s="32" t="str">
        <f aca="false">IF(L363="","",IF(ABS(L363)&lt;=O363,"Yes","No"))</f>
        <v>Yes</v>
      </c>
      <c r="S363" s="32" t="str">
        <f aca="false">IF(L363="","",IF(ABS(L363)&lt;=1.96*O363,"Yes","No"))</f>
        <v>Yes</v>
      </c>
      <c r="T363" s="66" t="n">
        <f aca="false">IF(D363="","",ROUND(SQRT(((D363+G363)*O363/100)^2+(J363*(D363+G363)*0.06778)^2),0))</f>
        <v>32</v>
      </c>
      <c r="U363" s="32"/>
    </row>
    <row r="364" customFormat="false" ht="15" hidden="false" customHeight="false" outlineLevel="0" collapsed="false">
      <c r="A364" s="32" t="s">
        <v>444</v>
      </c>
      <c r="B364" s="32" t="s">
        <v>622</v>
      </c>
      <c r="C364" s="32" t="s">
        <v>624</v>
      </c>
      <c r="D364" s="66" t="n">
        <v>329</v>
      </c>
      <c r="E364" s="66" t="n">
        <v>353</v>
      </c>
      <c r="F364" s="75" t="n">
        <f aca="false">IF(E364="","",D364-E364)</f>
        <v>-24</v>
      </c>
      <c r="G364" s="66" t="n">
        <v>229</v>
      </c>
      <c r="H364" s="66" t="n">
        <v>251</v>
      </c>
      <c r="I364" s="75" t="n">
        <f aca="false">IF(H364="","",G364-H364)</f>
        <v>-22</v>
      </c>
      <c r="J364" s="47" t="n">
        <f aca="false">IF(OR(D364="",D364+G364=0),"",D364/(D364+G364))</f>
        <v>0.589605734767025</v>
      </c>
      <c r="K364" s="47" t="n">
        <f aca="false">IF(E364="","",E364/(E364+H364))</f>
        <v>0.584437086092715</v>
      </c>
      <c r="L364" s="76" t="n">
        <f aca="false">IF(OR(K364="",J364=""),"",(J364-K364)*100)</f>
        <v>0.516864867430977</v>
      </c>
      <c r="M364" s="36" t="n">
        <v>1.93551644330213</v>
      </c>
      <c r="N364" s="36" t="n">
        <v>1.32440371623047</v>
      </c>
      <c r="O364" s="36" t="n">
        <f aca="false">SQRT(M364^2+N364^2)</f>
        <v>2.34526525277164</v>
      </c>
      <c r="P364" s="47" t="n">
        <f aca="false">IF(J364="","",MAX(0,J364-1.96*O364/100))</f>
        <v>0.543638535812701</v>
      </c>
      <c r="Q364" s="47" t="n">
        <f aca="false">IF(J364="","",MIN(1,J364+1.96*O364/100))</f>
        <v>0.635572933721349</v>
      </c>
      <c r="R364" s="32" t="str">
        <f aca="false">IF(L364="","",IF(ABS(L364)&lt;=O364,"Yes","No"))</f>
        <v>Yes</v>
      </c>
      <c r="S364" s="32" t="str">
        <f aca="false">IF(L364="","",IF(ABS(L364)&lt;=1.96*O364,"Yes","No"))</f>
        <v>Yes</v>
      </c>
      <c r="T364" s="66" t="n">
        <f aca="false">IF(D364="","",ROUND(SQRT(((D364+G364)*O364/100)^2+(J364*(D364+G364)*0.06778)^2),0))</f>
        <v>26</v>
      </c>
      <c r="U364" s="32"/>
    </row>
    <row r="365" customFormat="false" ht="15" hidden="false" customHeight="false" outlineLevel="0" collapsed="false">
      <c r="A365" s="32" t="s">
        <v>444</v>
      </c>
      <c r="B365" s="32" t="s">
        <v>622</v>
      </c>
      <c r="C365" s="32" t="s">
        <v>625</v>
      </c>
      <c r="D365" s="66" t="n">
        <v>483</v>
      </c>
      <c r="E365" s="66" t="n">
        <v>530</v>
      </c>
      <c r="F365" s="75" t="n">
        <f aca="false">IF(E365="","",D365-E365)</f>
        <v>-47</v>
      </c>
      <c r="G365" s="66" t="n">
        <v>413</v>
      </c>
      <c r="H365" s="66" t="n">
        <v>416</v>
      </c>
      <c r="I365" s="75" t="n">
        <f aca="false">IF(H365="","",G365-H365)</f>
        <v>-3</v>
      </c>
      <c r="J365" s="47" t="n">
        <f aca="false">IF(OR(D365="",D365+G365=0),"",D365/(D365+G365))</f>
        <v>0.5390625</v>
      </c>
      <c r="K365" s="47" t="n">
        <f aca="false">IF(E365="","",E365/(E365+H365))</f>
        <v>0.560253699788584</v>
      </c>
      <c r="L365" s="76" t="n">
        <f aca="false">IF(OR(K365="",J365=""),"",(J365-K365)*100)</f>
        <v>-2.11911997885835</v>
      </c>
      <c r="M365" s="36" t="n">
        <v>1.70415253457858</v>
      </c>
      <c r="N365" s="36" t="n">
        <v>1.32440371623047</v>
      </c>
      <c r="O365" s="36" t="n">
        <f aca="false">SQRT(M365^2+N365^2)</f>
        <v>2.15828197061359</v>
      </c>
      <c r="P365" s="47" t="n">
        <f aca="false">IF(J365="","",MAX(0,J365-1.96*O365/100))</f>
        <v>0.496760173375974</v>
      </c>
      <c r="Q365" s="47" t="n">
        <f aca="false">IF(J365="","",MIN(1,J365+1.96*O365/100))</f>
        <v>0.581364826624026</v>
      </c>
      <c r="R365" s="32" t="str">
        <f aca="false">IF(L365="","",IF(ABS(L365)&lt;=O365,"Yes","No"))</f>
        <v>Yes</v>
      </c>
      <c r="S365" s="32" t="str">
        <f aca="false">IF(L365="","",IF(ABS(L365)&lt;=1.96*O365,"Yes","No"))</f>
        <v>Yes</v>
      </c>
      <c r="T365" s="66" t="n">
        <f aca="false">IF(D365="","",ROUND(SQRT(((D365+G365)*O365/100)^2+(J365*(D365+G365)*0.05273)^2),0))</f>
        <v>32</v>
      </c>
      <c r="U365" s="32"/>
    </row>
    <row r="366" customFormat="false" ht="15" hidden="false" customHeight="false" outlineLevel="0" collapsed="false">
      <c r="A366" s="32" t="s">
        <v>444</v>
      </c>
      <c r="B366" s="32" t="s">
        <v>626</v>
      </c>
      <c r="C366" s="32" t="s">
        <v>626</v>
      </c>
      <c r="D366" s="66" t="n">
        <v>412</v>
      </c>
      <c r="E366" s="66" t="n">
        <v>494</v>
      </c>
      <c r="F366" s="75" t="n">
        <f aca="false">IF(E366="","",D366-E366)</f>
        <v>-82</v>
      </c>
      <c r="G366" s="66" t="n">
        <v>555</v>
      </c>
      <c r="H366" s="66" t="n">
        <v>601</v>
      </c>
      <c r="I366" s="75" t="n">
        <f aca="false">IF(H366="","",G366-H366)</f>
        <v>-46</v>
      </c>
      <c r="J366" s="47" t="n">
        <f aca="false">IF(OR(D366="",D366+G366=0),"",D366/(D366+G366))</f>
        <v>0.426059979317477</v>
      </c>
      <c r="K366" s="47" t="n">
        <f aca="false">IF(E366="","",E366/(E366+H366))</f>
        <v>0.451141552511416</v>
      </c>
      <c r="L366" s="76" t="n">
        <f aca="false">IF(OR(K366="",J366=""),"",(J366-K366)*100)</f>
        <v>-2.50815731939388</v>
      </c>
      <c r="M366" s="36" t="n">
        <v>1.70415253457858</v>
      </c>
      <c r="N366" s="36" t="n">
        <v>1.32440371623047</v>
      </c>
      <c r="O366" s="36" t="n">
        <f aca="false">SQRT(M366^2+N366^2)</f>
        <v>2.15828197061359</v>
      </c>
      <c r="P366" s="47" t="n">
        <f aca="false">IF(J366="","",MAX(0,J366-1.96*O366/100))</f>
        <v>0.38375765269345</v>
      </c>
      <c r="Q366" s="47" t="n">
        <f aca="false">IF(J366="","",MIN(1,J366+1.96*O366/100))</f>
        <v>0.468362305941503</v>
      </c>
      <c r="R366" s="32" t="str">
        <f aca="false">IF(L366="","",IF(ABS(L366)&lt;=O366,"Yes","No"))</f>
        <v>No</v>
      </c>
      <c r="S366" s="32" t="str">
        <f aca="false">IF(L366="","",IF(ABS(L366)&lt;=1.96*O366,"Yes","No"))</f>
        <v>Yes</v>
      </c>
      <c r="T366" s="66" t="n">
        <f aca="false">IF(D366="","",ROUND(SQRT(((D366+G366)*O366/100)^2+(J366*(D366+G366)*0.05273)^2),0))</f>
        <v>30</v>
      </c>
      <c r="U366" s="32"/>
    </row>
    <row r="368" customFormat="false" ht="15" hidden="false" customHeight="false" outlineLevel="0" collapsed="false">
      <c r="A368" s="20" t="s">
        <v>763</v>
      </c>
      <c r="B368" s="44"/>
      <c r="C368" s="44"/>
      <c r="D368" s="77" t="n">
        <f aca="false">SUMIF(E2:E366,"&lt;&gt;",D2:D366)</f>
        <v>138950</v>
      </c>
      <c r="E368" s="77" t="n">
        <f aca="false">SUM(E2:E366)</f>
        <v>148272</v>
      </c>
      <c r="F368" s="78" t="n">
        <f aca="false">D368-E368</f>
        <v>-9322</v>
      </c>
      <c r="G368" s="77" t="n">
        <f aca="false">SUMIF(H2:H366,"&lt;&gt;",G2:G366)</f>
        <v>134603</v>
      </c>
      <c r="H368" s="77" t="n">
        <f aca="false">SUM(H2:H366)</f>
        <v>143744</v>
      </c>
      <c r="I368" s="78" t="n">
        <f aca="false">G368-H368</f>
        <v>-9141</v>
      </c>
      <c r="J368" s="46" t="n">
        <f aca="false">D368/(D368+G368)</f>
        <v>0.50794544384452</v>
      </c>
      <c r="K368" s="46" t="n">
        <f aca="false">E368/(E368+H368)</f>
        <v>0.507752999835626</v>
      </c>
      <c r="L368" s="79" t="n">
        <f aca="false">(J368-K368)*100</f>
        <v>0.0192444008894621</v>
      </c>
      <c r="M368" s="45" t="n">
        <v>0</v>
      </c>
      <c r="N368" s="45" t="n">
        <v>1.32440371623047</v>
      </c>
      <c r="O368" s="45" t="n">
        <f aca="false">SQRT(M368^2+N368^2)</f>
        <v>1.32440371623047</v>
      </c>
      <c r="P368" s="46" t="n">
        <f aca="false">J368-1.96*O368/100</f>
        <v>0.481987131006403</v>
      </c>
      <c r="Q368" s="46" t="n">
        <f aca="false">J368+1.96*O368/100</f>
        <v>0.533903756682638</v>
      </c>
      <c r="R368" s="44" t="str">
        <f aca="false">IF(ABS(L368)&lt;=O368,"Yes","No")</f>
        <v>Yes</v>
      </c>
      <c r="S368" s="44" t="str">
        <f aca="false">IF(ABS(L368)&lt;=1.96*O368,"Yes","No")</f>
        <v>Yes</v>
      </c>
      <c r="T368" s="77" t="n">
        <f aca="false">ROUND(SQRT(((D368+G368)*O368/100)^2+(J368*(D368+G368)*0.00449)^2),0)</f>
        <v>3676</v>
      </c>
    </row>
    <row r="369" customFormat="false" ht="15" hidden="false" customHeight="false" outlineLevel="0" collapsed="false">
      <c r="A369" s="20" t="s">
        <v>764</v>
      </c>
      <c r="B369" s="44"/>
      <c r="C369" s="44"/>
      <c r="D369" s="77" t="n">
        <f aca="false">SUM(D2:D366)</f>
        <v>141410</v>
      </c>
      <c r="E369" s="77"/>
      <c r="F369" s="78"/>
      <c r="G369" s="77" t="n">
        <f aca="false">SUM(G2:G366)</f>
        <v>136104</v>
      </c>
      <c r="H369" s="77"/>
      <c r="I369" s="78"/>
      <c r="J369" s="46" t="n">
        <f aca="false">D369/(D369+G369)</f>
        <v>0.509559878060206</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44.9635854341737</v>
      </c>
    </row>
    <row r="372" customFormat="false" ht="15" hidden="false" customHeight="false" outlineLevel="0" collapsed="false">
      <c r="A372" s="2" t="s">
        <v>766</v>
      </c>
      <c r="F372" s="80" t="n">
        <f aca="false">(SUMIF(I2:I366,"&gt;0")-SUMIF(I2:I366,"&lt;0"))/COUNT(I2:I366)</f>
        <v>31.8347338935574</v>
      </c>
    </row>
    <row r="373" customFormat="false" ht="15" hidden="false" customHeight="false" outlineLevel="0" collapsed="false">
      <c r="A373" s="2" t="s">
        <v>767</v>
      </c>
      <c r="F373" s="81" t="n">
        <f aca="false">(SUMIF(L2:L366,"&gt;0")-SUMIF(L2:L366,"&lt;0"))/COUNT(L2:L366)</f>
        <v>2.10757246276707</v>
      </c>
    </row>
    <row r="374" customFormat="false" ht="15" hidden="false" customHeight="false" outlineLevel="0" collapsed="false">
      <c r="A374" s="5" t="s">
        <v>768</v>
      </c>
      <c r="F374" s="82" t="n">
        <f aca="false">SQRT(SUMSQ(L2:L366)/COUNT(L2:L366))</f>
        <v>2.67903322954227</v>
      </c>
    </row>
    <row r="375" customFormat="false" ht="15" hidden="false" customHeight="false" outlineLevel="0" collapsed="false">
      <c r="A375" s="5" t="s">
        <v>769</v>
      </c>
      <c r="F375" s="83" t="n">
        <f aca="false">L368</f>
        <v>0.0192444008894621</v>
      </c>
    </row>
    <row r="376" customFormat="false" ht="15" hidden="false" customHeight="false" outlineLevel="0" collapsed="false">
      <c r="A376" s="5" t="s">
        <v>770</v>
      </c>
      <c r="F376" s="82" t="n">
        <f aca="false">SQRT((SUMSQ(L2:L366)-2*L368*SUM(L2:L366)+COUNT(L2:L366)*L368^2)/COUNT(L2:L366))</f>
        <v>2.68101032803301</v>
      </c>
    </row>
    <row r="377" customFormat="false" ht="15" hidden="false" customHeight="false" outlineLevel="0" collapsed="false">
      <c r="A377" s="2" t="s">
        <v>771</v>
      </c>
      <c r="F377" s="84" t="n">
        <f aca="false">D368/E368-1</f>
        <v>-0.0628709398942484</v>
      </c>
    </row>
    <row r="378" customFormat="false" ht="15" hidden="false" customHeight="false" outlineLevel="0" collapsed="false">
      <c r="A378" s="5" t="s">
        <v>772</v>
      </c>
      <c r="F378" s="85" t="n">
        <f aca="false">G368/H368-1</f>
        <v>-0.0635922195013358</v>
      </c>
    </row>
    <row r="379" customFormat="false" ht="15" hidden="false" customHeight="false" outlineLevel="0" collapsed="false">
      <c r="A379" s="2" t="s">
        <v>773</v>
      </c>
      <c r="F379" s="84" t="n">
        <f aca="false">(D368+G368)/(E368+H368)-1</f>
        <v>-0.0632259876171168</v>
      </c>
    </row>
    <row r="380" customFormat="false" ht="15" hidden="false" customHeight="false" outlineLevel="0" collapsed="false">
      <c r="A380" s="2" t="s">
        <v>774</v>
      </c>
      <c r="F380" s="81" t="n">
        <f aca="false">AVERAGE(O2:O366)</f>
        <v>2.60271625983644</v>
      </c>
    </row>
    <row r="381" customFormat="false" ht="15" hidden="false" customHeight="false" outlineLevel="0" collapsed="false">
      <c r="A381" s="5" t="s">
        <v>775</v>
      </c>
      <c r="F381" s="86" t="n">
        <f aca="false">COUNTIF(R2:R366,"Yes")/(COUNTIF(R2:R366,"Yes")+COUNTIF(R2:R366,"No"))</f>
        <v>0.669467787114846</v>
      </c>
    </row>
    <row r="382" customFormat="false" ht="15" hidden="false" customHeight="false" outlineLevel="0" collapsed="false">
      <c r="A382" s="5" t="s">
        <v>776</v>
      </c>
      <c r="F382" s="86" t="n">
        <f aca="false">COUNTIF(S2:S366,"Yes")/(COUNTIF(S2:S366,"Yes")+COUNTIF(S2:S366,"No"))</f>
        <v>0.938375350140056</v>
      </c>
    </row>
    <row r="383" customFormat="false" ht="15" hidden="false" customHeight="false" outlineLevel="0" collapsed="false">
      <c r="A383" s="2" t="s">
        <v>777</v>
      </c>
      <c r="F383" s="87" t="n">
        <f aca="false">COUNTIFS(L2:L366,"&gt;=-3",L2:L366,"&lt;=3")/COUNT(L2:L366)</f>
        <v>0.733893557422969</v>
      </c>
    </row>
    <row r="384" customFormat="false" ht="15" hidden="false" customHeight="false" outlineLevel="0" collapsed="false">
      <c r="A384" s="2" t="s">
        <v>802</v>
      </c>
      <c r="F384" s="88" t="n">
        <f aca="false">COUNT(E2:E366)</f>
        <v>357</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-9374.64363596515</v>
      </c>
    </row>
    <row r="388" customFormat="false" ht="15" hidden="false" customHeight="false" outlineLevel="0" collapsed="false">
      <c r="A388" s="2" t="s">
        <v>782</v>
      </c>
      <c r="F388" s="89" t="n">
        <f aca="false">F368-((D368+G368)-(E368+H368))*K368</f>
        <v>52.6436359651543</v>
      </c>
    </row>
    <row r="389" customFormat="false" ht="15" hidden="false" customHeight="false" outlineLevel="0" collapsed="false">
      <c r="A389" s="2" t="s">
        <v>783</v>
      </c>
      <c r="F389" s="89" t="n">
        <f aca="false">((D368+G368)-(E368+H368))*(1-K368)</f>
        <v>-9088.35636403485</v>
      </c>
    </row>
    <row r="390" customFormat="false" ht="15" hidden="false" customHeight="false" outlineLevel="0" collapsed="false">
      <c r="A390" s="2" t="s">
        <v>784</v>
      </c>
      <c r="F390" s="89" t="n">
        <f aca="false">I368-((D368+G368)-(E368+H368))*(1-K368)</f>
        <v>-52.6436359651543</v>
      </c>
    </row>
    <row r="391" customFormat="false" ht="15" hidden="false" customHeight="false" outlineLevel="0" collapsed="false">
      <c r="A391" s="2" t="s">
        <v>785</v>
      </c>
      <c r="F391" s="84" t="n">
        <f aca="false">(F368-((D368+G368)-(E368+H368))*K368)/E368</f>
        <v>0.000355047722868474</v>
      </c>
    </row>
    <row r="392" customFormat="false" ht="15" hidden="false" customHeight="false" outlineLevel="0" collapsed="false">
      <c r="A392" s="2" t="s">
        <v>786</v>
      </c>
      <c r="F392" s="84" t="n">
        <f aca="false">(I368-((D368+G368)-(E368+H368))*(1-K368))/H368</f>
        <v>-0.00036623188421885</v>
      </c>
    </row>
    <row r="394" customFormat="false" ht="15" hidden="false" customHeight="false" outlineLevel="0" collapsed="false">
      <c r="U394" s="5" t="s">
        <v>162</v>
      </c>
    </row>
    <row r="395" customFormat="false" ht="28.35" hidden="false" customHeight="false" outlineLevel="0" collapsed="false">
      <c r="U395" s="74" t="s">
        <v>803</v>
      </c>
    </row>
    <row r="396" customFormat="false" ht="15" hidden="false" customHeight="false" outlineLevel="0" collapsed="false">
      <c r="U396" s="74" t="s">
        <v>788</v>
      </c>
    </row>
    <row r="397" customFormat="false" ht="68.65" hidden="false" customHeight="false" outlineLevel="0" collapsed="false">
      <c r="U397" s="74" t="s">
        <v>810</v>
      </c>
    </row>
    <row r="398" customFormat="false" ht="15" hidden="false" customHeight="false" outlineLevel="0" collapsed="false">
      <c r="U398" s="74" t="s">
        <v>805</v>
      </c>
    </row>
    <row r="399" customFormat="false" ht="41.75" hidden="false" customHeight="false" outlineLevel="0" collapsed="false">
      <c r="U399" s="74" t="s">
        <v>806</v>
      </c>
    </row>
    <row r="400" customFormat="false" ht="28.35" hidden="false" customHeight="false" outlineLevel="0" collapsed="false">
      <c r="U400" s="74" t="s">
        <v>807</v>
      </c>
    </row>
    <row r="401" customFormat="false" ht="28.35" hidden="false" customHeight="false" outlineLevel="0" collapsed="false">
      <c r="U401" s="74" t="s">
        <v>793</v>
      </c>
    </row>
    <row r="402" customFormat="false" ht="41.75" hidden="false" customHeight="false" outlineLevel="0" collapsed="false">
      <c r="U402" s="74" t="s">
        <v>808</v>
      </c>
    </row>
    <row r="403" customFormat="false" ht="28.35" hidden="false" customHeight="false" outlineLevel="0" collapsed="false">
      <c r="U403" s="74" t="s">
        <v>809</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798</v>
      </c>
      <c r="H1" s="8" t="s">
        <v>749</v>
      </c>
      <c r="I1" s="8" t="s">
        <v>750</v>
      </c>
      <c r="J1" s="8" t="s">
        <v>751</v>
      </c>
      <c r="K1" s="8" t="s">
        <v>752</v>
      </c>
      <c r="L1" s="8" t="s">
        <v>753</v>
      </c>
      <c r="M1" s="8" t="s">
        <v>811</v>
      </c>
      <c r="N1" s="8" t="s">
        <v>812</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210</v>
      </c>
      <c r="E2" s="66" t="n">
        <v>171</v>
      </c>
      <c r="F2" s="75" t="n">
        <f aca="false">IF(E2="","",D2-E2)</f>
        <v>39</v>
      </c>
      <c r="G2" s="66" t="n">
        <v>324</v>
      </c>
      <c r="H2" s="66" t="n">
        <v>332</v>
      </c>
      <c r="I2" s="75" t="n">
        <f aca="false">IF(H2="","",G2-H2)</f>
        <v>-8</v>
      </c>
      <c r="J2" s="47" t="n">
        <f aca="false">IF(OR(D2="",D2+G2=0),"",D2/(D2+G2))</f>
        <v>0.393258426966292</v>
      </c>
      <c r="K2" s="47" t="n">
        <f aca="false">IF(E2="","",E2/(E2+H2))</f>
        <v>0.339960238568589</v>
      </c>
      <c r="L2" s="76" t="n">
        <f aca="false">IF(OR(K2="",J2=""),"",(J2-K2)*100)</f>
        <v>5.32981883977037</v>
      </c>
      <c r="M2" s="36" t="n">
        <v>3.27267117391589</v>
      </c>
      <c r="N2" s="36" t="n">
        <v>0.127006922628443</v>
      </c>
      <c r="O2" s="36" t="n">
        <f aca="false">SQRT(M2^2+N2^2)</f>
        <v>3.27513471035553</v>
      </c>
      <c r="P2" s="47" t="n">
        <f aca="false">IF(J2="","",MAX(0,J2-1.96*O2/100))</f>
        <v>0.329065786643324</v>
      </c>
      <c r="Q2" s="47" t="n">
        <f aca="false">IF(J2="","",MIN(1,J2+1.96*O2/100))</f>
        <v>0.45745106728926</v>
      </c>
      <c r="R2" s="32" t="str">
        <f aca="false">IF(L2="","",IF(ABS(L2)&lt;=O2,"Yes","No"))</f>
        <v>No</v>
      </c>
      <c r="S2" s="32" t="str">
        <f aca="false">IF(L2="","",IF(ABS(L2)&lt;=1.96*O2,"Yes","No"))</f>
        <v>Yes</v>
      </c>
      <c r="T2" s="66" t="n">
        <f aca="false">IF(D2="","",ROUND(SQRT(((D2+G2)*O2/100)^2+(J2*(D2+G2)*0.14653)^2),0))</f>
        <v>35</v>
      </c>
      <c r="U2" s="32" t="s">
        <v>813</v>
      </c>
    </row>
    <row r="3" customFormat="false" ht="15" hidden="false" customHeight="false" outlineLevel="0" collapsed="false">
      <c r="A3" s="32" t="s">
        <v>185</v>
      </c>
      <c r="B3" s="32" t="s">
        <v>190</v>
      </c>
      <c r="C3" s="32" t="s">
        <v>190</v>
      </c>
      <c r="D3" s="66" t="n">
        <v>128</v>
      </c>
      <c r="E3" s="66" t="n">
        <v>100</v>
      </c>
      <c r="F3" s="75" t="n">
        <f aca="false">IF(E3="","",D3-E3)</f>
        <v>28</v>
      </c>
      <c r="G3" s="66" t="n">
        <v>287</v>
      </c>
      <c r="H3" s="66" t="n">
        <v>303</v>
      </c>
      <c r="I3" s="75" t="n">
        <f aca="false">IF(H3="","",G3-H3)</f>
        <v>-16</v>
      </c>
      <c r="J3" s="47" t="n">
        <f aca="false">IF(OR(D3="",D3+G3=0),"",D3/(D3+G3))</f>
        <v>0.308433734939759</v>
      </c>
      <c r="K3" s="47" t="n">
        <f aca="false">IF(E3="","",E3/(E3+H3))</f>
        <v>0.248138957816377</v>
      </c>
      <c r="L3" s="76" t="n">
        <f aca="false">IF(OR(K3="",J3=""),"",(J3-K3)*100)</f>
        <v>6.02947771233819</v>
      </c>
      <c r="M3" s="36" t="n">
        <v>3.27267117391589</v>
      </c>
      <c r="N3" s="36" t="n">
        <v>0.127006922628443</v>
      </c>
      <c r="O3" s="36" t="n">
        <f aca="false">SQRT(M3^2+N3^2)</f>
        <v>3.27513471035553</v>
      </c>
      <c r="P3" s="47" t="n">
        <f aca="false">IF(J3="","",MAX(0,J3-1.96*O3/100))</f>
        <v>0.244241094616791</v>
      </c>
      <c r="Q3" s="47" t="n">
        <f aca="false">IF(J3="","",MIN(1,J3+1.96*O3/100))</f>
        <v>0.372626375262727</v>
      </c>
      <c r="R3" s="32" t="str">
        <f aca="false">IF(L3="","",IF(ABS(L3)&lt;=O3,"Yes","No"))</f>
        <v>No</v>
      </c>
      <c r="S3" s="32" t="str">
        <f aca="false">IF(L3="","",IF(ABS(L3)&lt;=1.96*O3,"Yes","No"))</f>
        <v>Yes</v>
      </c>
      <c r="T3" s="66" t="n">
        <f aca="false">IF(D3="","",ROUND(SQRT(((D3+G3)*O3/100)^2+(J3*(D3+G3)*0.14653)^2),0))</f>
        <v>23</v>
      </c>
      <c r="U3" s="32" t="s">
        <v>813</v>
      </c>
    </row>
    <row r="4" customFormat="false" ht="15" hidden="false" customHeight="false" outlineLevel="0" collapsed="false">
      <c r="A4" s="32" t="s">
        <v>185</v>
      </c>
      <c r="B4" s="32" t="s">
        <v>191</v>
      </c>
      <c r="C4" s="32" t="s">
        <v>191</v>
      </c>
      <c r="D4" s="66" t="n">
        <v>167</v>
      </c>
      <c r="E4" s="66" t="n">
        <v>111</v>
      </c>
      <c r="F4" s="75" t="n">
        <f aca="false">IF(E4="","",D4-E4)</f>
        <v>56</v>
      </c>
      <c r="G4" s="66" t="n">
        <v>313</v>
      </c>
      <c r="H4" s="66" t="n">
        <v>317</v>
      </c>
      <c r="I4" s="75" t="n">
        <f aca="false">IF(H4="","",G4-H4)</f>
        <v>-4</v>
      </c>
      <c r="J4" s="47" t="n">
        <f aca="false">IF(OR(D4="",D4+G4=0),"",D4/(D4+G4))</f>
        <v>0.347916666666667</v>
      </c>
      <c r="K4" s="47" t="n">
        <f aca="false">IF(E4="","",E4/(E4+H4))</f>
        <v>0.259345794392523</v>
      </c>
      <c r="L4" s="76" t="n">
        <f aca="false">IF(OR(K4="",J4=""),"",(J4-K4)*100)</f>
        <v>8.85708722741433</v>
      </c>
      <c r="M4" s="36" t="n">
        <v>3.27267117391589</v>
      </c>
      <c r="N4" s="36" t="n">
        <v>0.127006922628443</v>
      </c>
      <c r="O4" s="36" t="n">
        <f aca="false">SQRT(M4^2+N4^2)</f>
        <v>3.27513471035553</v>
      </c>
      <c r="P4" s="47" t="n">
        <f aca="false">IF(J4="","",MAX(0,J4-1.96*O4/100))</f>
        <v>0.283724026343698</v>
      </c>
      <c r="Q4" s="47" t="n">
        <f aca="false">IF(J4="","",MIN(1,J4+1.96*O4/100))</f>
        <v>0.412109306989635</v>
      </c>
      <c r="R4" s="32" t="str">
        <f aca="false">IF(L4="","",IF(ABS(L4)&lt;=O4,"Yes","No"))</f>
        <v>No</v>
      </c>
      <c r="S4" s="32" t="str">
        <f aca="false">IF(L4="","",IF(ABS(L4)&lt;=1.96*O4,"Yes","No"))</f>
        <v>No</v>
      </c>
      <c r="T4" s="66" t="n">
        <f aca="false">IF(D4="","",ROUND(SQRT(((D4+G4)*O4/100)^2+(J4*(D4+G4)*0.14653)^2),0))</f>
        <v>29</v>
      </c>
      <c r="U4" s="32" t="s">
        <v>813</v>
      </c>
    </row>
    <row r="5" customFormat="false" ht="15" hidden="false" customHeight="false" outlineLevel="0" collapsed="false">
      <c r="A5" s="32" t="s">
        <v>185</v>
      </c>
      <c r="B5" s="32" t="s">
        <v>192</v>
      </c>
      <c r="C5" s="32" t="s">
        <v>193</v>
      </c>
      <c r="D5" s="66" t="n">
        <v>236</v>
      </c>
      <c r="E5" s="66" t="n">
        <v>194</v>
      </c>
      <c r="F5" s="75" t="n">
        <f aca="false">IF(E5="","",D5-E5)</f>
        <v>42</v>
      </c>
      <c r="G5" s="66" t="n">
        <v>601</v>
      </c>
      <c r="H5" s="66" t="n">
        <v>593</v>
      </c>
      <c r="I5" s="75" t="n">
        <f aca="false">IF(H5="","",G5-H5)</f>
        <v>8</v>
      </c>
      <c r="J5" s="47" t="n">
        <f aca="false">IF(OR(D5="",D5+G5=0),"",D5/(D5+G5))</f>
        <v>0.281959378733572</v>
      </c>
      <c r="K5" s="47" t="n">
        <f aca="false">IF(E5="","",E5/(E5+H5))</f>
        <v>0.246505717916137</v>
      </c>
      <c r="L5" s="76" t="n">
        <f aca="false">IF(OR(K5="",J5=""),"",(J5-K5)*100)</f>
        <v>3.54536608174351</v>
      </c>
      <c r="M5" s="36" t="n">
        <v>2.23195740581291</v>
      </c>
      <c r="N5" s="36" t="n">
        <v>0.127006922628443</v>
      </c>
      <c r="O5" s="36" t="n">
        <f aca="false">SQRT(M5^2+N5^2)</f>
        <v>2.23556807540246</v>
      </c>
      <c r="P5" s="47" t="n">
        <f aca="false">IF(J5="","",MAX(0,J5-1.96*O5/100))</f>
        <v>0.238142244455684</v>
      </c>
      <c r="Q5" s="47" t="n">
        <f aca="false">IF(J5="","",MIN(1,J5+1.96*O5/100))</f>
        <v>0.32577651301146</v>
      </c>
      <c r="R5" s="32" t="str">
        <f aca="false">IF(L5="","",IF(ABS(L5)&lt;=O5,"Yes","No"))</f>
        <v>No</v>
      </c>
      <c r="S5" s="32" t="str">
        <f aca="false">IF(L5="","",IF(ABS(L5)&lt;=1.96*O5,"Yes","No"))</f>
        <v>Yes</v>
      </c>
      <c r="T5" s="66" t="n">
        <f aca="false">IF(D5="","",ROUND(SQRT(((D5+G5)*O5/100)^2+(J5*(D5+G5)*0.0886)^2),0))</f>
        <v>28</v>
      </c>
      <c r="U5" s="32" t="s">
        <v>813</v>
      </c>
    </row>
    <row r="6" customFormat="false" ht="15" hidden="false" customHeight="false" outlineLevel="0" collapsed="false">
      <c r="A6" s="32" t="s">
        <v>185</v>
      </c>
      <c r="B6" s="32" t="s">
        <v>192</v>
      </c>
      <c r="C6" s="32" t="s">
        <v>195</v>
      </c>
      <c r="D6" s="66" t="n">
        <v>254</v>
      </c>
      <c r="E6" s="66" t="n">
        <v>196</v>
      </c>
      <c r="F6" s="75" t="n">
        <f aca="false">IF(E6="","",D6-E6)</f>
        <v>58</v>
      </c>
      <c r="G6" s="66" t="n">
        <v>581</v>
      </c>
      <c r="H6" s="66" t="n">
        <v>587</v>
      </c>
      <c r="I6" s="75" t="n">
        <f aca="false">IF(H6="","",G6-H6)</f>
        <v>-6</v>
      </c>
      <c r="J6" s="47" t="n">
        <f aca="false">IF(OR(D6="",D6+G6=0),"",D6/(D6+G6))</f>
        <v>0.304191616766467</v>
      </c>
      <c r="K6" s="47" t="n">
        <f aca="false">IF(E6="","",E6/(E6+H6))</f>
        <v>0.250319284802043</v>
      </c>
      <c r="L6" s="76" t="n">
        <f aca="false">IF(OR(K6="",J6=""),"",(J6-K6)*100)</f>
        <v>5.38723319644237</v>
      </c>
      <c r="M6" s="36" t="n">
        <v>2.23195740581291</v>
      </c>
      <c r="N6" s="36" t="n">
        <v>0.127006922628443</v>
      </c>
      <c r="O6" s="36" t="n">
        <f aca="false">SQRT(M6^2+N6^2)</f>
        <v>2.23556807540246</v>
      </c>
      <c r="P6" s="47" t="n">
        <f aca="false">IF(J6="","",MAX(0,J6-1.96*O6/100))</f>
        <v>0.260374482488579</v>
      </c>
      <c r="Q6" s="47" t="n">
        <f aca="false">IF(J6="","",MIN(1,J6+1.96*O6/100))</f>
        <v>0.348008751044355</v>
      </c>
      <c r="R6" s="32" t="str">
        <f aca="false">IF(L6="","",IF(ABS(L6)&lt;=O6,"Yes","No"))</f>
        <v>No</v>
      </c>
      <c r="S6" s="32" t="str">
        <f aca="false">IF(L6="","",IF(ABS(L6)&lt;=1.96*O6,"Yes","No"))</f>
        <v>No</v>
      </c>
      <c r="T6" s="66" t="n">
        <f aca="false">IF(D6="","",ROUND(SQRT(((D6+G6)*O6/100)^2+(J6*(D6+G6)*0.0886)^2),0))</f>
        <v>29</v>
      </c>
      <c r="U6" s="32" t="s">
        <v>813</v>
      </c>
    </row>
    <row r="7" customFormat="false" ht="15" hidden="false" customHeight="false" outlineLevel="0" collapsed="false">
      <c r="A7" s="32" t="s">
        <v>185</v>
      </c>
      <c r="B7" s="32" t="s">
        <v>196</v>
      </c>
      <c r="C7" s="32" t="s">
        <v>196</v>
      </c>
      <c r="D7" s="66" t="n">
        <v>49</v>
      </c>
      <c r="E7" s="66" t="n">
        <v>47</v>
      </c>
      <c r="F7" s="75" t="n">
        <f aca="false">IF(E7="","",D7-E7)</f>
        <v>2</v>
      </c>
      <c r="G7" s="66" t="n">
        <v>77</v>
      </c>
      <c r="H7" s="66" t="n">
        <v>74</v>
      </c>
      <c r="I7" s="75" t="n">
        <f aca="false">IF(H7="","",G7-H7)</f>
        <v>3</v>
      </c>
      <c r="J7" s="47" t="n">
        <f aca="false">IF(OR(D7="",D7+G7=0),"",D7/(D7+G7))</f>
        <v>0.388888888888889</v>
      </c>
      <c r="K7" s="47" t="n">
        <f aca="false">IF(E7="","",E7/(E7+H7))</f>
        <v>0.388429752066116</v>
      </c>
      <c r="L7" s="76" t="n">
        <f aca="false">IF(OR(K7="",J7=""),"",(J7-K7)*100)</f>
        <v>0.045913682277321</v>
      </c>
      <c r="M7" s="36" t="n">
        <v>3.27267117391589</v>
      </c>
      <c r="N7" s="36" t="n">
        <v>0.127006922628443</v>
      </c>
      <c r="O7" s="36" t="n">
        <f aca="false">SQRT(M7^2+N7^2)</f>
        <v>3.27513471035553</v>
      </c>
      <c r="P7" s="47" t="n">
        <f aca="false">IF(J7="","",MAX(0,J7-1.96*O7/100))</f>
        <v>0.324696248565921</v>
      </c>
      <c r="Q7" s="47" t="n">
        <f aca="false">IF(J7="","",MIN(1,J7+1.96*O7/100))</f>
        <v>0.453081529211857</v>
      </c>
      <c r="R7" s="32" t="str">
        <f aca="false">IF(L7="","",IF(ABS(L7)&lt;=O7,"Yes","No"))</f>
        <v>Yes</v>
      </c>
      <c r="S7" s="32" t="str">
        <f aca="false">IF(L7="","",IF(ABS(L7)&lt;=1.96*O7,"Yes","No"))</f>
        <v>Yes</v>
      </c>
      <c r="T7" s="66" t="n">
        <f aca="false">IF(D7="","",ROUND(SQRT(((D7+G7)*O7/100)^2+(J7*(D7+G7)*0.14653)^2),0))</f>
        <v>8</v>
      </c>
      <c r="U7" s="32" t="s">
        <v>813</v>
      </c>
    </row>
    <row r="8" customFormat="false" ht="15" hidden="false" customHeight="false" outlineLevel="0" collapsed="false">
      <c r="A8" s="32" t="s">
        <v>185</v>
      </c>
      <c r="B8" s="32" t="s">
        <v>197</v>
      </c>
      <c r="C8" s="32" t="s">
        <v>198</v>
      </c>
      <c r="D8" s="66" t="n">
        <v>326</v>
      </c>
      <c r="E8" s="66" t="n">
        <v>268</v>
      </c>
      <c r="F8" s="75" t="n">
        <f aca="false">IF(E8="","",D8-E8)</f>
        <v>58</v>
      </c>
      <c r="G8" s="66" t="n">
        <v>748</v>
      </c>
      <c r="H8" s="66" t="n">
        <v>753</v>
      </c>
      <c r="I8" s="75" t="n">
        <f aca="false">IF(H8="","",G8-H8)</f>
        <v>-5</v>
      </c>
      <c r="J8" s="47" t="n">
        <f aca="false">IF(OR(D8="",D8+G8=0),"",D8/(D8+G8))</f>
        <v>0.303538175046555</v>
      </c>
      <c r="K8" s="47" t="n">
        <f aca="false">IF(E8="","",E8/(E8+H8))</f>
        <v>0.262487757100882</v>
      </c>
      <c r="L8" s="76" t="n">
        <f aca="false">IF(OR(K8="",J8=""),"",(J8-K8)*100)</f>
        <v>4.10504179456734</v>
      </c>
      <c r="M8" s="36" t="n">
        <v>2.23195740581291</v>
      </c>
      <c r="N8" s="36" t="n">
        <v>0.127006922628443</v>
      </c>
      <c r="O8" s="36" t="n">
        <f aca="false">SQRT(M8^2+N8^2)</f>
        <v>2.23556807540246</v>
      </c>
      <c r="P8" s="47" t="n">
        <f aca="false">IF(J8="","",MAX(0,J8-1.96*O8/100))</f>
        <v>0.259721040768667</v>
      </c>
      <c r="Q8" s="47" t="n">
        <f aca="false">IF(J8="","",MIN(1,J8+1.96*O8/100))</f>
        <v>0.347355309324443</v>
      </c>
      <c r="R8" s="32" t="str">
        <f aca="false">IF(L8="","",IF(ABS(L8)&lt;=O8,"Yes","No"))</f>
        <v>No</v>
      </c>
      <c r="S8" s="32" t="str">
        <f aca="false">IF(L8="","",IF(ABS(L8)&lt;=1.96*O8,"Yes","No"))</f>
        <v>Yes</v>
      </c>
      <c r="T8" s="66" t="n">
        <f aca="false">IF(D8="","",ROUND(SQRT(((D8+G8)*O8/100)^2+(J8*(D8+G8)*0.0886)^2),0))</f>
        <v>38</v>
      </c>
      <c r="U8" s="32" t="s">
        <v>813</v>
      </c>
    </row>
    <row r="9" customFormat="false" ht="15" hidden="false" customHeight="false" outlineLevel="0" collapsed="false">
      <c r="A9" s="32" t="s">
        <v>185</v>
      </c>
      <c r="B9" s="32" t="s">
        <v>197</v>
      </c>
      <c r="C9" s="32" t="s">
        <v>199</v>
      </c>
      <c r="D9" s="66" t="n">
        <v>190</v>
      </c>
      <c r="E9" s="66" t="n">
        <v>163</v>
      </c>
      <c r="F9" s="75" t="n">
        <f aca="false">IF(E9="","",D9-E9)</f>
        <v>27</v>
      </c>
      <c r="G9" s="66" t="n">
        <v>443</v>
      </c>
      <c r="H9" s="66" t="n">
        <v>443</v>
      </c>
      <c r="I9" s="75" t="n">
        <f aca="false">IF(H9="","",G9-H9)</f>
        <v>0</v>
      </c>
      <c r="J9" s="47" t="n">
        <f aca="false">IF(OR(D9="",D9+G9=0),"",D9/(D9+G9))</f>
        <v>0.300157977883096</v>
      </c>
      <c r="K9" s="47" t="n">
        <f aca="false">IF(E9="","",E9/(E9+H9))</f>
        <v>0.268976897689769</v>
      </c>
      <c r="L9" s="76" t="n">
        <f aca="false">IF(OR(K9="",J9=""),"",(J9-K9)*100)</f>
        <v>3.11810801933274</v>
      </c>
      <c r="M9" s="36" t="n">
        <v>3.27267117391589</v>
      </c>
      <c r="N9" s="36" t="n">
        <v>0.127006922628443</v>
      </c>
      <c r="O9" s="36" t="n">
        <f aca="false">SQRT(M9^2+N9^2)</f>
        <v>3.27513471035553</v>
      </c>
      <c r="P9" s="47" t="n">
        <f aca="false">IF(J9="","",MAX(0,J9-1.96*O9/100))</f>
        <v>0.235965337560128</v>
      </c>
      <c r="Q9" s="47" t="n">
        <f aca="false">IF(J9="","",MIN(1,J9+1.96*O9/100))</f>
        <v>0.364350618206065</v>
      </c>
      <c r="R9" s="32" t="str">
        <f aca="false">IF(L9="","",IF(ABS(L9)&lt;=O9,"Yes","No"))</f>
        <v>Yes</v>
      </c>
      <c r="S9" s="32" t="str">
        <f aca="false">IF(L9="","",IF(ABS(L9)&lt;=1.96*O9,"Yes","No"))</f>
        <v>Yes</v>
      </c>
      <c r="T9" s="66" t="n">
        <f aca="false">IF(D9="","",ROUND(SQRT(((D9+G9)*O9/100)^2+(J9*(D9+G9)*0.14653)^2),0))</f>
        <v>35</v>
      </c>
      <c r="U9" s="32" t="s">
        <v>813</v>
      </c>
    </row>
    <row r="10" customFormat="false" ht="15" hidden="false" customHeight="false" outlineLevel="0" collapsed="false">
      <c r="A10" s="32" t="s">
        <v>185</v>
      </c>
      <c r="B10" s="32" t="s">
        <v>197</v>
      </c>
      <c r="C10" s="32" t="s">
        <v>200</v>
      </c>
      <c r="D10" s="66" t="n">
        <v>243</v>
      </c>
      <c r="E10" s="66" t="n">
        <v>200</v>
      </c>
      <c r="F10" s="75" t="n">
        <f aca="false">IF(E10="","",D10-E10)</f>
        <v>43</v>
      </c>
      <c r="G10" s="66" t="n">
        <v>612</v>
      </c>
      <c r="H10" s="66" t="n">
        <v>632</v>
      </c>
      <c r="I10" s="75" t="n">
        <f aca="false">IF(H10="","",G10-H10)</f>
        <v>-20</v>
      </c>
      <c r="J10" s="47" t="n">
        <f aca="false">IF(OR(D10="",D10+G10=0),"",D10/(D10+G10))</f>
        <v>0.284210526315789</v>
      </c>
      <c r="K10" s="47" t="n">
        <f aca="false">IF(E10="","",E10/(E10+H10))</f>
        <v>0.240384615384615</v>
      </c>
      <c r="L10" s="76" t="n">
        <f aca="false">IF(OR(K10="",J10=""),"",(J10-K10)*100)</f>
        <v>4.38259109311741</v>
      </c>
      <c r="M10" s="36" t="n">
        <v>2.23195740581291</v>
      </c>
      <c r="N10" s="36" t="n">
        <v>0.127006922628443</v>
      </c>
      <c r="O10" s="36" t="n">
        <f aca="false">SQRT(M10^2+N10^2)</f>
        <v>2.23556807540246</v>
      </c>
      <c r="P10" s="47" t="n">
        <f aca="false">IF(J10="","",MAX(0,J10-1.96*O10/100))</f>
        <v>0.240393392037901</v>
      </c>
      <c r="Q10" s="47" t="n">
        <f aca="false">IF(J10="","",MIN(1,J10+1.96*O10/100))</f>
        <v>0.328027660593678</v>
      </c>
      <c r="R10" s="32" t="str">
        <f aca="false">IF(L10="","",IF(ABS(L10)&lt;=O10,"Yes","No"))</f>
        <v>No</v>
      </c>
      <c r="S10" s="32" t="str">
        <f aca="false">IF(L10="","",IF(ABS(L10)&lt;=1.96*O10,"Yes","No"))</f>
        <v>No</v>
      </c>
      <c r="T10" s="66" t="n">
        <f aca="false">IF(D10="","",ROUND(SQRT(((D10+G10)*O10/100)^2+(J10*(D10+G10)*0.0886)^2),0))</f>
        <v>29</v>
      </c>
      <c r="U10" s="32" t="s">
        <v>813</v>
      </c>
    </row>
    <row r="11" customFormat="false" ht="15" hidden="false" customHeight="false" outlineLevel="0" collapsed="false">
      <c r="A11" s="32" t="s">
        <v>185</v>
      </c>
      <c r="B11" s="32" t="s">
        <v>201</v>
      </c>
      <c r="C11" s="32" t="s">
        <v>202</v>
      </c>
      <c r="D11" s="66" t="n">
        <v>280</v>
      </c>
      <c r="E11" s="66" t="n">
        <v>231</v>
      </c>
      <c r="F11" s="75" t="n">
        <f aca="false">IF(E11="","",D11-E11)</f>
        <v>49</v>
      </c>
      <c r="G11" s="66" t="n">
        <v>298</v>
      </c>
      <c r="H11" s="66" t="n">
        <v>313</v>
      </c>
      <c r="I11" s="75" t="n">
        <f aca="false">IF(H11="","",G11-H11)</f>
        <v>-15</v>
      </c>
      <c r="J11" s="47" t="n">
        <f aca="false">IF(OR(D11="",D11+G11=0),"",D11/(D11+G11))</f>
        <v>0.484429065743945</v>
      </c>
      <c r="K11" s="47" t="n">
        <f aca="false">IF(E11="","",E11/(E11+H11))</f>
        <v>0.424632352941176</v>
      </c>
      <c r="L11" s="76" t="n">
        <f aca="false">IF(OR(K11="",J11=""),"",(J11-K11)*100)</f>
        <v>5.97967128027682</v>
      </c>
      <c r="M11" s="36" t="n">
        <v>3.27267117391589</v>
      </c>
      <c r="N11" s="36" t="n">
        <v>0.127006922628443</v>
      </c>
      <c r="O11" s="36" t="n">
        <f aca="false">SQRT(M11^2+N11^2)</f>
        <v>3.27513471035553</v>
      </c>
      <c r="P11" s="47" t="n">
        <f aca="false">IF(J11="","",MAX(0,J11-1.96*O11/100))</f>
        <v>0.420236425420976</v>
      </c>
      <c r="Q11" s="47" t="n">
        <f aca="false">IF(J11="","",MIN(1,J11+1.96*O11/100))</f>
        <v>0.548621706066913</v>
      </c>
      <c r="R11" s="32" t="str">
        <f aca="false">IF(L11="","",IF(ABS(L11)&lt;=O11,"Yes","No"))</f>
        <v>No</v>
      </c>
      <c r="S11" s="32" t="str">
        <f aca="false">IF(L11="","",IF(ABS(L11)&lt;=1.96*O11,"Yes","No"))</f>
        <v>Yes</v>
      </c>
      <c r="T11" s="66" t="n">
        <f aca="false">IF(D11="","",ROUND(SQRT(((D11+G11)*O11/100)^2+(J11*(D11+G11)*0.14653)^2),0))</f>
        <v>45</v>
      </c>
      <c r="U11" s="32" t="s">
        <v>813</v>
      </c>
    </row>
    <row r="12" customFormat="false" ht="15" hidden="false" customHeight="false" outlineLevel="0" collapsed="false">
      <c r="A12" s="32" t="s">
        <v>185</v>
      </c>
      <c r="B12" s="32" t="s">
        <v>201</v>
      </c>
      <c r="C12" s="32" t="s">
        <v>203</v>
      </c>
      <c r="D12" s="66" t="n">
        <v>180</v>
      </c>
      <c r="E12" s="66" t="n">
        <v>147</v>
      </c>
      <c r="F12" s="75" t="n">
        <f aca="false">IF(E12="","",D12-E12)</f>
        <v>33</v>
      </c>
      <c r="G12" s="66" t="n">
        <v>230</v>
      </c>
      <c r="H12" s="66" t="n">
        <v>243</v>
      </c>
      <c r="I12" s="75" t="n">
        <f aca="false">IF(H12="","",G12-H12)</f>
        <v>-13</v>
      </c>
      <c r="J12" s="47" t="n">
        <f aca="false">IF(OR(D12="",D12+G12=0),"",D12/(D12+G12))</f>
        <v>0.439024390243902</v>
      </c>
      <c r="K12" s="47" t="n">
        <f aca="false">IF(E12="","",E12/(E12+H12))</f>
        <v>0.376923076923077</v>
      </c>
      <c r="L12" s="76" t="n">
        <f aca="false">IF(OR(K12="",J12=""),"",(J12-K12)*100)</f>
        <v>6.21013133208255</v>
      </c>
      <c r="M12" s="36" t="n">
        <v>3.27267117391589</v>
      </c>
      <c r="N12" s="36" t="n">
        <v>0.127006922628443</v>
      </c>
      <c r="O12" s="36" t="n">
        <f aca="false">SQRT(M12^2+N12^2)</f>
        <v>3.27513471035553</v>
      </c>
      <c r="P12" s="47" t="n">
        <f aca="false">IF(J12="","",MAX(0,J12-1.96*O12/100))</f>
        <v>0.374831749920934</v>
      </c>
      <c r="Q12" s="47" t="n">
        <f aca="false">IF(J12="","",MIN(1,J12+1.96*O12/100))</f>
        <v>0.503217030566871</v>
      </c>
      <c r="R12" s="32" t="str">
        <f aca="false">IF(L12="","",IF(ABS(L12)&lt;=O12,"Yes","No"))</f>
        <v>No</v>
      </c>
      <c r="S12" s="32" t="str">
        <f aca="false">IF(L12="","",IF(ABS(L12)&lt;=1.96*O12,"Yes","No"))</f>
        <v>Yes</v>
      </c>
      <c r="T12" s="66" t="n">
        <f aca="false">IF(D12="","",ROUND(SQRT(((D12+G12)*O12/100)^2+(J12*(D12+G12)*0.14653)^2),0))</f>
        <v>30</v>
      </c>
      <c r="U12" s="32" t="s">
        <v>813</v>
      </c>
    </row>
    <row r="13" customFormat="false" ht="15" hidden="false" customHeight="false" outlineLevel="0" collapsed="false">
      <c r="A13" s="32" t="s">
        <v>185</v>
      </c>
      <c r="B13" s="32" t="s">
        <v>201</v>
      </c>
      <c r="C13" s="32" t="s">
        <v>204</v>
      </c>
      <c r="D13" s="66" t="n">
        <v>311</v>
      </c>
      <c r="E13" s="66" t="n">
        <v>276</v>
      </c>
      <c r="F13" s="75" t="n">
        <f aca="false">IF(E13="","",D13-E13)</f>
        <v>35</v>
      </c>
      <c r="G13" s="66" t="n">
        <v>441</v>
      </c>
      <c r="H13" s="66" t="n">
        <v>451</v>
      </c>
      <c r="I13" s="75" t="n">
        <f aca="false">IF(H13="","",G13-H13)</f>
        <v>-10</v>
      </c>
      <c r="J13" s="47" t="n">
        <f aca="false">IF(OR(D13="",D13+G13=0),"",D13/(D13+G13))</f>
        <v>0.413563829787234</v>
      </c>
      <c r="K13" s="47" t="n">
        <f aca="false">IF(E13="","",E13/(E13+H13))</f>
        <v>0.379642365887208</v>
      </c>
      <c r="L13" s="76" t="n">
        <f aca="false">IF(OR(K13="",J13=""),"",(J13-K13)*100)</f>
        <v>3.39214639000264</v>
      </c>
      <c r="M13" s="36" t="n">
        <v>2.23195740581291</v>
      </c>
      <c r="N13" s="36" t="n">
        <v>0.127006922628443</v>
      </c>
      <c r="O13" s="36" t="n">
        <f aca="false">SQRT(M13^2+N13^2)</f>
        <v>2.23556807540246</v>
      </c>
      <c r="P13" s="47" t="n">
        <f aca="false">IF(J13="","",MAX(0,J13-1.96*O13/100))</f>
        <v>0.369746695509346</v>
      </c>
      <c r="Q13" s="47" t="n">
        <f aca="false">IF(J13="","",MIN(1,J13+1.96*O13/100))</f>
        <v>0.457380964065122</v>
      </c>
      <c r="R13" s="32" t="str">
        <f aca="false">IF(L13="","",IF(ABS(L13)&lt;=O13,"Yes","No"))</f>
        <v>No</v>
      </c>
      <c r="S13" s="32" t="str">
        <f aca="false">IF(L13="","",IF(ABS(L13)&lt;=1.96*O13,"Yes","No"))</f>
        <v>Yes</v>
      </c>
      <c r="T13" s="66" t="n">
        <f aca="false">IF(D13="","",ROUND(SQRT(((D13+G13)*O13/100)^2+(J13*(D13+G13)*0.0886)^2),0))</f>
        <v>32</v>
      </c>
      <c r="U13" s="32" t="s">
        <v>813</v>
      </c>
    </row>
    <row r="14" customFormat="false" ht="15" hidden="false" customHeight="false" outlineLevel="0" collapsed="false">
      <c r="A14" s="32" t="s">
        <v>185</v>
      </c>
      <c r="B14" s="32" t="s">
        <v>201</v>
      </c>
      <c r="C14" s="32" t="s">
        <v>205</v>
      </c>
      <c r="D14" s="66" t="n">
        <v>182</v>
      </c>
      <c r="E14" s="66" t="n">
        <v>158</v>
      </c>
      <c r="F14" s="75" t="n">
        <f aca="false">IF(E14="","",D14-E14)</f>
        <v>24</v>
      </c>
      <c r="G14" s="66" t="n">
        <v>146</v>
      </c>
      <c r="H14" s="66" t="n">
        <v>142</v>
      </c>
      <c r="I14" s="75" t="n">
        <f aca="false">IF(H14="","",G14-H14)</f>
        <v>4</v>
      </c>
      <c r="J14" s="47" t="n">
        <f aca="false">IF(OR(D14="",D14+G14=0),"",D14/(D14+G14))</f>
        <v>0.554878048780488</v>
      </c>
      <c r="K14" s="47" t="n">
        <f aca="false">IF(E14="","",E14/(E14+H14))</f>
        <v>0.526666666666667</v>
      </c>
      <c r="L14" s="76" t="n">
        <f aca="false">IF(OR(K14="",J14=""),"",(J14-K14)*100)</f>
        <v>2.82113821138212</v>
      </c>
      <c r="M14" s="36" t="n">
        <v>3.27267117391589</v>
      </c>
      <c r="N14" s="36" t="n">
        <v>0.127006922628443</v>
      </c>
      <c r="O14" s="36" t="n">
        <f aca="false">SQRT(M14^2+N14^2)</f>
        <v>3.27513471035553</v>
      </c>
      <c r="P14" s="47" t="n">
        <f aca="false">IF(J14="","",MAX(0,J14-1.96*O14/100))</f>
        <v>0.49068540845752</v>
      </c>
      <c r="Q14" s="47" t="n">
        <f aca="false">IF(J14="","",MIN(1,J14+1.96*O14/100))</f>
        <v>0.619070689103456</v>
      </c>
      <c r="R14" s="32" t="str">
        <f aca="false">IF(L14="","",IF(ABS(L14)&lt;=O14,"Yes","No"))</f>
        <v>Yes</v>
      </c>
      <c r="S14" s="32" t="str">
        <f aca="false">IF(L14="","",IF(ABS(L14)&lt;=1.96*O14,"Yes","No"))</f>
        <v>Yes</v>
      </c>
      <c r="T14" s="66" t="n">
        <f aca="false">IF(D14="","",ROUND(SQRT(((D14+G14)*O14/100)^2+(J14*(D14+G14)*0.14653)^2),0))</f>
        <v>29</v>
      </c>
      <c r="U14" s="32" t="s">
        <v>813</v>
      </c>
    </row>
    <row r="15" customFormat="false" ht="15" hidden="false" customHeight="false" outlineLevel="0" collapsed="false">
      <c r="A15" s="32" t="s">
        <v>185</v>
      </c>
      <c r="B15" s="32" t="s">
        <v>201</v>
      </c>
      <c r="C15" s="32" t="s">
        <v>206</v>
      </c>
      <c r="D15" s="66" t="n">
        <v>306</v>
      </c>
      <c r="E15" s="66" t="n">
        <v>248</v>
      </c>
      <c r="F15" s="75" t="n">
        <f aca="false">IF(E15="","",D15-E15)</f>
        <v>58</v>
      </c>
      <c r="G15" s="66" t="n">
        <v>347</v>
      </c>
      <c r="H15" s="66" t="n">
        <v>368</v>
      </c>
      <c r="I15" s="75" t="n">
        <f aca="false">IF(H15="","",G15-H15)</f>
        <v>-21</v>
      </c>
      <c r="J15" s="47" t="n">
        <f aca="false">IF(OR(D15="",D15+G15=0),"",D15/(D15+G15))</f>
        <v>0.468606431852986</v>
      </c>
      <c r="K15" s="47" t="n">
        <f aca="false">IF(E15="","",E15/(E15+H15))</f>
        <v>0.402597402597403</v>
      </c>
      <c r="L15" s="76" t="n">
        <f aca="false">IF(OR(K15="",J15=""),"",(J15-K15)*100)</f>
        <v>6.60090292555836</v>
      </c>
      <c r="M15" s="36" t="n">
        <v>3.27267117391589</v>
      </c>
      <c r="N15" s="36" t="n">
        <v>0.127006922628443</v>
      </c>
      <c r="O15" s="36" t="n">
        <f aca="false">SQRT(M15^2+N15^2)</f>
        <v>3.27513471035553</v>
      </c>
      <c r="P15" s="47" t="n">
        <f aca="false">IF(J15="","",MAX(0,J15-1.96*O15/100))</f>
        <v>0.404413791530018</v>
      </c>
      <c r="Q15" s="47" t="n">
        <f aca="false">IF(J15="","",MIN(1,J15+1.96*O15/100))</f>
        <v>0.532799072175955</v>
      </c>
      <c r="R15" s="32" t="str">
        <f aca="false">IF(L15="","",IF(ABS(L15)&lt;=O15,"Yes","No"))</f>
        <v>No</v>
      </c>
      <c r="S15" s="32" t="str">
        <f aca="false">IF(L15="","",IF(ABS(L15)&lt;=1.96*O15,"Yes","No"))</f>
        <v>No</v>
      </c>
      <c r="T15" s="66" t="n">
        <f aca="false">IF(D15="","",ROUND(SQRT(((D15+G15)*O15/100)^2+(J15*(D15+G15)*0.14653)^2),0))</f>
        <v>50</v>
      </c>
      <c r="U15" s="32" t="s">
        <v>813</v>
      </c>
    </row>
    <row r="16" customFormat="false" ht="15" hidden="false" customHeight="false" outlineLevel="0" collapsed="false">
      <c r="A16" s="32" t="s">
        <v>185</v>
      </c>
      <c r="B16" s="32" t="s">
        <v>207</v>
      </c>
      <c r="C16" s="32" t="s">
        <v>208</v>
      </c>
      <c r="D16" s="66" t="n">
        <v>110</v>
      </c>
      <c r="E16" s="66" t="n">
        <v>98</v>
      </c>
      <c r="F16" s="75" t="n">
        <f aca="false">IF(E16="","",D16-E16)</f>
        <v>12</v>
      </c>
      <c r="G16" s="66" t="n">
        <v>192</v>
      </c>
      <c r="H16" s="66" t="n">
        <v>208</v>
      </c>
      <c r="I16" s="75" t="n">
        <f aca="false">IF(H16="","",G16-H16)</f>
        <v>-16</v>
      </c>
      <c r="J16" s="47" t="n">
        <f aca="false">IF(OR(D16="",D16+G16=0),"",D16/(D16+G16))</f>
        <v>0.364238410596026</v>
      </c>
      <c r="K16" s="47" t="n">
        <f aca="false">IF(E16="","",E16/(E16+H16))</f>
        <v>0.320261437908497</v>
      </c>
      <c r="L16" s="76" t="n">
        <f aca="false">IF(OR(K16="",J16=""),"",(J16-K16)*100)</f>
        <v>4.39769726875298</v>
      </c>
      <c r="M16" s="36" t="n">
        <v>3.27267117391589</v>
      </c>
      <c r="N16" s="36" t="n">
        <v>0.127006922628443</v>
      </c>
      <c r="O16" s="36" t="n">
        <f aca="false">SQRT(M16^2+N16^2)</f>
        <v>3.27513471035553</v>
      </c>
      <c r="P16" s="47" t="n">
        <f aca="false">IF(J16="","",MAX(0,J16-1.96*O16/100))</f>
        <v>0.300045770273058</v>
      </c>
      <c r="Q16" s="47" t="n">
        <f aca="false">IF(J16="","",MIN(1,J16+1.96*O16/100))</f>
        <v>0.428431050918995</v>
      </c>
      <c r="R16" s="32" t="str">
        <f aca="false">IF(L16="","",IF(ABS(L16)&lt;=O16,"Yes","No"))</f>
        <v>No</v>
      </c>
      <c r="S16" s="32" t="str">
        <f aca="false">IF(L16="","",IF(ABS(L16)&lt;=1.96*O16,"Yes","No"))</f>
        <v>Yes</v>
      </c>
      <c r="T16" s="66" t="n">
        <f aca="false">IF(D16="","",ROUND(SQRT(((D16+G16)*O16/100)^2+(J16*(D16+G16)*0.14653)^2),0))</f>
        <v>19</v>
      </c>
      <c r="U16" s="32" t="s">
        <v>813</v>
      </c>
    </row>
    <row r="17" customFormat="false" ht="15" hidden="false" customHeight="false" outlineLevel="0" collapsed="false">
      <c r="A17" s="32" t="s">
        <v>185</v>
      </c>
      <c r="B17" s="32" t="s">
        <v>207</v>
      </c>
      <c r="C17" s="32" t="s">
        <v>209</v>
      </c>
      <c r="D17" s="66" t="n">
        <v>259</v>
      </c>
      <c r="E17" s="66" t="n">
        <v>237</v>
      </c>
      <c r="F17" s="75" t="n">
        <f aca="false">IF(E17="","",D17-E17)</f>
        <v>22</v>
      </c>
      <c r="G17" s="66" t="n">
        <v>531</v>
      </c>
      <c r="H17" s="66" t="n">
        <v>558</v>
      </c>
      <c r="I17" s="75" t="n">
        <f aca="false">IF(H17="","",G17-H17)</f>
        <v>-27</v>
      </c>
      <c r="J17" s="47" t="n">
        <f aca="false">IF(OR(D17="",D17+G17=0),"",D17/(D17+G17))</f>
        <v>0.327848101265823</v>
      </c>
      <c r="K17" s="47" t="n">
        <f aca="false">IF(E17="","",E17/(E17+H17))</f>
        <v>0.29811320754717</v>
      </c>
      <c r="L17" s="76" t="n">
        <f aca="false">IF(OR(K17="",J17=""),"",(J17-K17)*100)</f>
        <v>2.9734893718653</v>
      </c>
      <c r="M17" s="36" t="n">
        <v>2.23195740581291</v>
      </c>
      <c r="N17" s="36" t="n">
        <v>0.127006922628443</v>
      </c>
      <c r="O17" s="36" t="n">
        <f aca="false">SQRT(M17^2+N17^2)</f>
        <v>2.23556807540246</v>
      </c>
      <c r="P17" s="47" t="n">
        <f aca="false">IF(J17="","",MAX(0,J17-1.96*O17/100))</f>
        <v>0.284030966987935</v>
      </c>
      <c r="Q17" s="47" t="n">
        <f aca="false">IF(J17="","",MIN(1,J17+1.96*O17/100))</f>
        <v>0.371665235543711</v>
      </c>
      <c r="R17" s="32" t="str">
        <f aca="false">IF(L17="","",IF(ABS(L17)&lt;=O17,"Yes","No"))</f>
        <v>No</v>
      </c>
      <c r="S17" s="32" t="str">
        <f aca="false">IF(L17="","",IF(ABS(L17)&lt;=1.96*O17,"Yes","No"))</f>
        <v>Yes</v>
      </c>
      <c r="T17" s="66" t="n">
        <f aca="false">IF(D17="","",ROUND(SQRT(((D17+G17)*O17/100)^2+(J17*(D17+G17)*0.0886)^2),0))</f>
        <v>29</v>
      </c>
      <c r="U17" s="32" t="s">
        <v>813</v>
      </c>
    </row>
    <row r="18" customFormat="false" ht="15" hidden="false" customHeight="false" outlineLevel="0" collapsed="false">
      <c r="A18" s="32" t="s">
        <v>185</v>
      </c>
      <c r="B18" s="32" t="s">
        <v>210</v>
      </c>
      <c r="C18" s="32" t="s">
        <v>211</v>
      </c>
      <c r="D18" s="66" t="n">
        <v>293</v>
      </c>
      <c r="E18" s="66" t="n">
        <v>286</v>
      </c>
      <c r="F18" s="75" t="n">
        <f aca="false">IF(E18="","",D18-E18)</f>
        <v>7</v>
      </c>
      <c r="G18" s="66" t="n">
        <v>371</v>
      </c>
      <c r="H18" s="66" t="n">
        <v>390</v>
      </c>
      <c r="I18" s="75" t="n">
        <f aca="false">IF(H18="","",G18-H18)</f>
        <v>-19</v>
      </c>
      <c r="J18" s="47" t="n">
        <f aca="false">IF(OR(D18="",D18+G18=0),"",D18/(D18+G18))</f>
        <v>0.441265060240964</v>
      </c>
      <c r="K18" s="47" t="n">
        <f aca="false">IF(E18="","",E18/(E18+H18))</f>
        <v>0.423076923076923</v>
      </c>
      <c r="L18" s="76" t="n">
        <f aca="false">IF(OR(K18="",J18=""),"",(J18-K18)*100)</f>
        <v>1.81881371640408</v>
      </c>
      <c r="M18" s="36" t="n">
        <v>3.27267117391589</v>
      </c>
      <c r="N18" s="36" t="n">
        <v>0.127006922628443</v>
      </c>
      <c r="O18" s="36" t="n">
        <f aca="false">SQRT(M18^2+N18^2)</f>
        <v>3.27513471035553</v>
      </c>
      <c r="P18" s="47" t="n">
        <f aca="false">IF(J18="","",MAX(0,J18-1.96*O18/100))</f>
        <v>0.377072419917996</v>
      </c>
      <c r="Q18" s="47" t="n">
        <f aca="false">IF(J18="","",MIN(1,J18+1.96*O18/100))</f>
        <v>0.505457700563932</v>
      </c>
      <c r="R18" s="32" t="str">
        <f aca="false">IF(L18="","",IF(ABS(L18)&lt;=O18,"Yes","No"))</f>
        <v>Yes</v>
      </c>
      <c r="S18" s="32" t="str">
        <f aca="false">IF(L18="","",IF(ABS(L18)&lt;=1.96*O18,"Yes","No"))</f>
        <v>Yes</v>
      </c>
      <c r="T18" s="66" t="n">
        <f aca="false">IF(D18="","",ROUND(SQRT(((D18+G18)*O18/100)^2+(J18*(D18+G18)*0.14653)^2),0))</f>
        <v>48</v>
      </c>
      <c r="U18" s="32" t="s">
        <v>813</v>
      </c>
    </row>
    <row r="19" customFormat="false" ht="15" hidden="false" customHeight="false" outlineLevel="0" collapsed="false">
      <c r="A19" s="32" t="s">
        <v>185</v>
      </c>
      <c r="B19" s="32" t="s">
        <v>210</v>
      </c>
      <c r="C19" s="32" t="s">
        <v>212</v>
      </c>
      <c r="D19" s="66" t="n">
        <v>179</v>
      </c>
      <c r="E19" s="66" t="n">
        <v>171</v>
      </c>
      <c r="F19" s="75" t="n">
        <f aca="false">IF(E19="","",D19-E19)</f>
        <v>8</v>
      </c>
      <c r="G19" s="66" t="n">
        <v>226</v>
      </c>
      <c r="H19" s="66" t="n">
        <v>245</v>
      </c>
      <c r="I19" s="75" t="n">
        <f aca="false">IF(H19="","",G19-H19)</f>
        <v>-19</v>
      </c>
      <c r="J19" s="47" t="n">
        <f aca="false">IF(OR(D19="",D19+G19=0),"",D19/(D19+G19))</f>
        <v>0.441975308641975</v>
      </c>
      <c r="K19" s="47" t="n">
        <f aca="false">IF(E19="","",E19/(E19+H19))</f>
        <v>0.411057692307692</v>
      </c>
      <c r="L19" s="76" t="n">
        <f aca="false">IF(OR(K19="",J19=""),"",(J19-K19)*100)</f>
        <v>3.0917616334283</v>
      </c>
      <c r="M19" s="36" t="n">
        <v>3.27267117391589</v>
      </c>
      <c r="N19" s="36" t="n">
        <v>0.127006922628443</v>
      </c>
      <c r="O19" s="36" t="n">
        <f aca="false">SQRT(M19^2+N19^2)</f>
        <v>3.27513471035553</v>
      </c>
      <c r="P19" s="47" t="n">
        <f aca="false">IF(J19="","",MAX(0,J19-1.96*O19/100))</f>
        <v>0.377782668319007</v>
      </c>
      <c r="Q19" s="47" t="n">
        <f aca="false">IF(J19="","",MIN(1,J19+1.96*O19/100))</f>
        <v>0.506167948964944</v>
      </c>
      <c r="R19" s="32" t="str">
        <f aca="false">IF(L19="","",IF(ABS(L19)&lt;=O19,"Yes","No"))</f>
        <v>Yes</v>
      </c>
      <c r="S19" s="32" t="str">
        <f aca="false">IF(L19="","",IF(ABS(L19)&lt;=1.96*O19,"Yes","No"))</f>
        <v>Yes</v>
      </c>
      <c r="T19" s="66" t="n">
        <f aca="false">IF(D19="","",ROUND(SQRT(((D19+G19)*O19/100)^2+(J19*(D19+G19)*0.14653)^2),0))</f>
        <v>29</v>
      </c>
      <c r="U19" s="32" t="s">
        <v>813</v>
      </c>
    </row>
    <row r="20" customFormat="false" ht="15" hidden="false" customHeight="false" outlineLevel="0" collapsed="false">
      <c r="A20" s="32" t="s">
        <v>185</v>
      </c>
      <c r="B20" s="32" t="s">
        <v>210</v>
      </c>
      <c r="C20" s="32" t="s">
        <v>213</v>
      </c>
      <c r="D20" s="66" t="n">
        <v>207</v>
      </c>
      <c r="E20" s="66" t="n">
        <v>157</v>
      </c>
      <c r="F20" s="75" t="n">
        <f aca="false">IF(E20="","",D20-E20)</f>
        <v>50</v>
      </c>
      <c r="G20" s="66" t="n">
        <v>219</v>
      </c>
      <c r="H20" s="66" t="n">
        <v>211</v>
      </c>
      <c r="I20" s="75" t="n">
        <f aca="false">IF(H20="","",G20-H20)</f>
        <v>8</v>
      </c>
      <c r="J20" s="47" t="n">
        <f aca="false">IF(OR(D20="",D20+G20=0),"",D20/(D20+G20))</f>
        <v>0.485915492957747</v>
      </c>
      <c r="K20" s="47" t="n">
        <f aca="false">IF(E20="","",E20/(E20+H20))</f>
        <v>0.426630434782609</v>
      </c>
      <c r="L20" s="76" t="n">
        <f aca="false">IF(OR(K20="",J20=""),"",(J20-K20)*100)</f>
        <v>5.92850581751378</v>
      </c>
      <c r="M20" s="36" t="n">
        <v>3.27267117391589</v>
      </c>
      <c r="N20" s="36" t="n">
        <v>0.127006922628443</v>
      </c>
      <c r="O20" s="36" t="n">
        <f aca="false">SQRT(M20^2+N20^2)</f>
        <v>3.27513471035553</v>
      </c>
      <c r="P20" s="47" t="n">
        <f aca="false">IF(J20="","",MAX(0,J20-1.96*O20/100))</f>
        <v>0.421722852634778</v>
      </c>
      <c r="Q20" s="47" t="n">
        <f aca="false">IF(J20="","",MIN(1,J20+1.96*O20/100))</f>
        <v>0.550108133280715</v>
      </c>
      <c r="R20" s="32" t="str">
        <f aca="false">IF(L20="","",IF(ABS(L20)&lt;=O20,"Yes","No"))</f>
        <v>No</v>
      </c>
      <c r="S20" s="32" t="str">
        <f aca="false">IF(L20="","",IF(ABS(L20)&lt;=1.96*O20,"Yes","No"))</f>
        <v>Yes</v>
      </c>
      <c r="T20" s="66" t="n">
        <f aca="false">IF(D20="","",ROUND(SQRT(((D20+G20)*O20/100)^2+(J20*(D20+G20)*0.14653)^2),0))</f>
        <v>33</v>
      </c>
      <c r="U20" s="32" t="s">
        <v>813</v>
      </c>
    </row>
    <row r="21" customFormat="false" ht="15" hidden="false" customHeight="false" outlineLevel="0" collapsed="false">
      <c r="A21" s="32" t="s">
        <v>185</v>
      </c>
      <c r="B21" s="32" t="s">
        <v>214</v>
      </c>
      <c r="C21" s="32" t="s">
        <v>214</v>
      </c>
      <c r="D21" s="66" t="n">
        <v>44</v>
      </c>
      <c r="E21" s="66" t="n">
        <v>42</v>
      </c>
      <c r="F21" s="75" t="n">
        <f aca="false">IF(E21="","",D21-E21)</f>
        <v>2</v>
      </c>
      <c r="G21" s="66" t="n">
        <v>102</v>
      </c>
      <c r="H21" s="66" t="n">
        <v>99</v>
      </c>
      <c r="I21" s="75" t="n">
        <f aca="false">IF(H21="","",G21-H21)</f>
        <v>3</v>
      </c>
      <c r="J21" s="47" t="n">
        <f aca="false">IF(OR(D21="",D21+G21=0),"",D21/(D21+G21))</f>
        <v>0.301369863013699</v>
      </c>
      <c r="K21" s="47" t="n">
        <f aca="false">IF(E21="","",E21/(E21+H21))</f>
        <v>0.297872340425532</v>
      </c>
      <c r="L21" s="76" t="n">
        <f aca="false">IF(OR(K21="",J21=""),"",(J21-K21)*100)</f>
        <v>0.349752258816671</v>
      </c>
      <c r="M21" s="36" t="n">
        <v>3.27267117391589</v>
      </c>
      <c r="N21" s="36" t="n">
        <v>0.127006922628443</v>
      </c>
      <c r="O21" s="36" t="n">
        <f aca="false">SQRT(M21^2+N21^2)</f>
        <v>3.27513471035553</v>
      </c>
      <c r="P21" s="47" t="n">
        <f aca="false">IF(J21="","",MAX(0,J21-1.96*O21/100))</f>
        <v>0.23717722269073</v>
      </c>
      <c r="Q21" s="47" t="n">
        <f aca="false">IF(J21="","",MIN(1,J21+1.96*O21/100))</f>
        <v>0.365562503336667</v>
      </c>
      <c r="R21" s="32" t="str">
        <f aca="false">IF(L21="","",IF(ABS(L21)&lt;=O21,"Yes","No"))</f>
        <v>Yes</v>
      </c>
      <c r="S21" s="32" t="str">
        <f aca="false">IF(L21="","",IF(ABS(L21)&lt;=1.96*O21,"Yes","No"))</f>
        <v>Yes</v>
      </c>
      <c r="T21" s="66" t="n">
        <f aca="false">IF(D21="","",ROUND(SQRT(((D21+G21)*O21/100)^2+(J21*(D21+G21)*0.14653)^2),0))</f>
        <v>8</v>
      </c>
      <c r="U21" s="32" t="s">
        <v>813</v>
      </c>
    </row>
    <row r="22" customFormat="false" ht="15" hidden="false" customHeight="false" outlineLevel="0" collapsed="false">
      <c r="A22" s="32" t="s">
        <v>185</v>
      </c>
      <c r="B22" s="32" t="s">
        <v>215</v>
      </c>
      <c r="C22" s="32" t="s">
        <v>215</v>
      </c>
      <c r="D22" s="66" t="n">
        <v>60</v>
      </c>
      <c r="E22" s="66" t="n">
        <v>51</v>
      </c>
      <c r="F22" s="75" t="n">
        <f aca="false">IF(E22="","",D22-E22)</f>
        <v>9</v>
      </c>
      <c r="G22" s="66" t="n">
        <v>222</v>
      </c>
      <c r="H22" s="66" t="n">
        <v>223</v>
      </c>
      <c r="I22" s="75" t="n">
        <f aca="false">IF(H22="","",G22-H22)</f>
        <v>-1</v>
      </c>
      <c r="J22" s="47" t="n">
        <f aca="false">IF(OR(D22="",D22+G22=0),"",D22/(D22+G22))</f>
        <v>0.212765957446809</v>
      </c>
      <c r="K22" s="47" t="n">
        <f aca="false">IF(E22="","",E22/(E22+H22))</f>
        <v>0.186131386861314</v>
      </c>
      <c r="L22" s="76" t="n">
        <f aca="false">IF(OR(K22="",J22=""),"",(J22-K22)*100)</f>
        <v>2.66345705854947</v>
      </c>
      <c r="M22" s="36" t="n">
        <v>3.27267117391589</v>
      </c>
      <c r="N22" s="36" t="n">
        <v>0.127006922628443</v>
      </c>
      <c r="O22" s="36" t="n">
        <f aca="false">SQRT(M22^2+N22^2)</f>
        <v>3.27513471035553</v>
      </c>
      <c r="P22" s="47" t="n">
        <f aca="false">IF(J22="","",MAX(0,J22-1.96*O22/100))</f>
        <v>0.14857331712384</v>
      </c>
      <c r="Q22" s="47" t="n">
        <f aca="false">IF(J22="","",MIN(1,J22+1.96*O22/100))</f>
        <v>0.276958597769777</v>
      </c>
      <c r="R22" s="32" t="str">
        <f aca="false">IF(L22="","",IF(ABS(L22)&lt;=O22,"Yes","No"))</f>
        <v>Yes</v>
      </c>
      <c r="S22" s="32" t="str">
        <f aca="false">IF(L22="","",IF(ABS(L22)&lt;=1.96*O22,"Yes","No"))</f>
        <v>Yes</v>
      </c>
      <c r="T22" s="66" t="n">
        <f aca="false">IF(D22="","",ROUND(SQRT(((D22+G22)*O22/100)^2+(J22*(D22+G22)*0.14653)^2),0))</f>
        <v>13</v>
      </c>
      <c r="U22" s="32" t="s">
        <v>813</v>
      </c>
    </row>
    <row r="23" customFormat="false" ht="15" hidden="false" customHeight="false" outlineLevel="0" collapsed="false">
      <c r="A23" s="32" t="s">
        <v>185</v>
      </c>
      <c r="B23" s="32" t="s">
        <v>216</v>
      </c>
      <c r="C23" s="32" t="s">
        <v>217</v>
      </c>
      <c r="D23" s="66" t="n">
        <v>348</v>
      </c>
      <c r="E23" s="66" t="n">
        <v>294</v>
      </c>
      <c r="F23" s="75" t="n">
        <f aca="false">IF(E23="","",D23-E23)</f>
        <v>54</v>
      </c>
      <c r="G23" s="66" t="n">
        <v>482</v>
      </c>
      <c r="H23" s="66" t="n">
        <v>502</v>
      </c>
      <c r="I23" s="75" t="n">
        <f aca="false">IF(H23="","",G23-H23)</f>
        <v>-20</v>
      </c>
      <c r="J23" s="47" t="n">
        <f aca="false">IF(OR(D23="",D23+G23=0),"",D23/(D23+G23))</f>
        <v>0.419277108433735</v>
      </c>
      <c r="K23" s="47" t="n">
        <f aca="false">IF(E23="","",E23/(E23+H23))</f>
        <v>0.369346733668342</v>
      </c>
      <c r="L23" s="76" t="n">
        <f aca="false">IF(OR(K23="",J23=""),"",(J23-K23)*100)</f>
        <v>4.99303747653933</v>
      </c>
      <c r="M23" s="36" t="n">
        <v>2.23195740581291</v>
      </c>
      <c r="N23" s="36" t="n">
        <v>0.127006922628443</v>
      </c>
      <c r="O23" s="36" t="n">
        <f aca="false">SQRT(M23^2+N23^2)</f>
        <v>2.23556807540246</v>
      </c>
      <c r="P23" s="47" t="n">
        <f aca="false">IF(J23="","",MAX(0,J23-1.96*O23/100))</f>
        <v>0.375459974155847</v>
      </c>
      <c r="Q23" s="47" t="n">
        <f aca="false">IF(J23="","",MIN(1,J23+1.96*O23/100))</f>
        <v>0.463094242711623</v>
      </c>
      <c r="R23" s="32" t="str">
        <f aca="false">IF(L23="","",IF(ABS(L23)&lt;=O23,"Yes","No"))</f>
        <v>No</v>
      </c>
      <c r="S23" s="32" t="str">
        <f aca="false">IF(L23="","",IF(ABS(L23)&lt;=1.96*O23,"Yes","No"))</f>
        <v>No</v>
      </c>
      <c r="T23" s="66" t="n">
        <f aca="false">IF(D23="","",ROUND(SQRT(((D23+G23)*O23/100)^2+(J23*(D23+G23)*0.0886)^2),0))</f>
        <v>36</v>
      </c>
      <c r="U23" s="32" t="s">
        <v>813</v>
      </c>
    </row>
    <row r="24" customFormat="false" ht="15" hidden="false" customHeight="false" outlineLevel="0" collapsed="false">
      <c r="A24" s="32" t="s">
        <v>185</v>
      </c>
      <c r="B24" s="32" t="s">
        <v>216</v>
      </c>
      <c r="C24" s="32" t="s">
        <v>218</v>
      </c>
      <c r="D24" s="66" t="n">
        <v>316</v>
      </c>
      <c r="E24" s="66" t="n">
        <v>275</v>
      </c>
      <c r="F24" s="75" t="n">
        <f aca="false">IF(E24="","",D24-E24)</f>
        <v>41</v>
      </c>
      <c r="G24" s="66" t="n">
        <v>421</v>
      </c>
      <c r="H24" s="66" t="n">
        <v>430</v>
      </c>
      <c r="I24" s="75" t="n">
        <f aca="false">IF(H24="","",G24-H24)</f>
        <v>-9</v>
      </c>
      <c r="J24" s="47" t="n">
        <f aca="false">IF(OR(D24="",D24+G24=0),"",D24/(D24+G24))</f>
        <v>0.42876526458616</v>
      </c>
      <c r="K24" s="47" t="n">
        <f aca="false">IF(E24="","",E24/(E24+H24))</f>
        <v>0.390070921985816</v>
      </c>
      <c r="L24" s="76" t="n">
        <f aca="false">IF(OR(K24="",J24=""),"",(J24-K24)*100)</f>
        <v>3.86943426003445</v>
      </c>
      <c r="M24" s="36" t="n">
        <v>2.23195740581291</v>
      </c>
      <c r="N24" s="36" t="n">
        <v>0.127006922628443</v>
      </c>
      <c r="O24" s="36" t="n">
        <f aca="false">SQRT(M24^2+N24^2)</f>
        <v>2.23556807540246</v>
      </c>
      <c r="P24" s="47" t="n">
        <f aca="false">IF(J24="","",MAX(0,J24-1.96*O24/100))</f>
        <v>0.384948130308272</v>
      </c>
      <c r="Q24" s="47" t="n">
        <f aca="false">IF(J24="","",MIN(1,J24+1.96*O24/100))</f>
        <v>0.472582398864048</v>
      </c>
      <c r="R24" s="32" t="str">
        <f aca="false">IF(L24="","",IF(ABS(L24)&lt;=O24,"Yes","No"))</f>
        <v>No</v>
      </c>
      <c r="S24" s="32" t="str">
        <f aca="false">IF(L24="","",IF(ABS(L24)&lt;=1.96*O24,"Yes","No"))</f>
        <v>Yes</v>
      </c>
      <c r="T24" s="66" t="n">
        <f aca="false">IF(D24="","",ROUND(SQRT(((D24+G24)*O24/100)^2+(J24*(D24+G24)*0.0886)^2),0))</f>
        <v>32</v>
      </c>
      <c r="U24" s="32" t="s">
        <v>813</v>
      </c>
    </row>
    <row r="25" customFormat="false" ht="15" hidden="false" customHeight="false" outlineLevel="0" collapsed="false">
      <c r="A25" s="32" t="s">
        <v>185</v>
      </c>
      <c r="B25" s="32" t="s">
        <v>216</v>
      </c>
      <c r="C25" s="32" t="s">
        <v>219</v>
      </c>
      <c r="D25" s="66" t="n">
        <v>356</v>
      </c>
      <c r="E25" s="66" t="n">
        <v>272</v>
      </c>
      <c r="F25" s="75" t="n">
        <f aca="false">IF(E25="","",D25-E25)</f>
        <v>84</v>
      </c>
      <c r="G25" s="66" t="n">
        <v>461</v>
      </c>
      <c r="H25" s="66" t="n">
        <v>478</v>
      </c>
      <c r="I25" s="75" t="n">
        <f aca="false">IF(H25="","",G25-H25)</f>
        <v>-17</v>
      </c>
      <c r="J25" s="47" t="n">
        <f aca="false">IF(OR(D25="",D25+G25=0),"",D25/(D25+G25))</f>
        <v>0.435740514075887</v>
      </c>
      <c r="K25" s="47" t="n">
        <f aca="false">IF(E25="","",E25/(E25+H25))</f>
        <v>0.362666666666667</v>
      </c>
      <c r="L25" s="76" t="n">
        <f aca="false">IF(OR(K25="",J25=""),"",(J25-K25)*100)</f>
        <v>7.30738474092207</v>
      </c>
      <c r="M25" s="36" t="n">
        <v>2.23195740581291</v>
      </c>
      <c r="N25" s="36" t="n">
        <v>0.127006922628443</v>
      </c>
      <c r="O25" s="36" t="n">
        <f aca="false">SQRT(M25^2+N25^2)</f>
        <v>2.23556807540246</v>
      </c>
      <c r="P25" s="47" t="n">
        <f aca="false">IF(J25="","",MAX(0,J25-1.96*O25/100))</f>
        <v>0.391923379797999</v>
      </c>
      <c r="Q25" s="47" t="n">
        <f aca="false">IF(J25="","",MIN(1,J25+1.96*O25/100))</f>
        <v>0.479557648353776</v>
      </c>
      <c r="R25" s="32" t="str">
        <f aca="false">IF(L25="","",IF(ABS(L25)&lt;=O25,"Yes","No"))</f>
        <v>No</v>
      </c>
      <c r="S25" s="32" t="str">
        <f aca="false">IF(L25="","",IF(ABS(L25)&lt;=1.96*O25,"Yes","No"))</f>
        <v>No</v>
      </c>
      <c r="T25" s="66" t="n">
        <f aca="false">IF(D25="","",ROUND(SQRT(((D25+G25)*O25/100)^2+(J25*(D25+G25)*0.0886)^2),0))</f>
        <v>36</v>
      </c>
      <c r="U25" s="32" t="s">
        <v>813</v>
      </c>
    </row>
    <row r="26" customFormat="false" ht="15" hidden="false" customHeight="false" outlineLevel="0" collapsed="false">
      <c r="A26" s="32" t="s">
        <v>185</v>
      </c>
      <c r="B26" s="32" t="s">
        <v>220</v>
      </c>
      <c r="C26" s="32" t="s">
        <v>221</v>
      </c>
      <c r="D26" s="66" t="n">
        <v>325</v>
      </c>
      <c r="E26" s="66" t="n">
        <v>283</v>
      </c>
      <c r="F26" s="75" t="n">
        <f aca="false">IF(E26="","",D26-E26)</f>
        <v>42</v>
      </c>
      <c r="G26" s="66" t="n">
        <v>711</v>
      </c>
      <c r="H26" s="66" t="n">
        <v>714</v>
      </c>
      <c r="I26" s="75" t="n">
        <f aca="false">IF(H26="","",G26-H26)</f>
        <v>-3</v>
      </c>
      <c r="J26" s="47" t="n">
        <f aca="false">IF(OR(D26="",D26+G26=0),"",D26/(D26+G26))</f>
        <v>0.313706563706564</v>
      </c>
      <c r="K26" s="47" t="n">
        <f aca="false">IF(E26="","",E26/(E26+H26))</f>
        <v>0.283851554663992</v>
      </c>
      <c r="L26" s="76" t="n">
        <f aca="false">IF(OR(K26="",J26=""),"",(J26-K26)*100)</f>
        <v>2.98550090425717</v>
      </c>
      <c r="M26" s="36" t="n">
        <v>2.23195740581291</v>
      </c>
      <c r="N26" s="36" t="n">
        <v>0.127006922628443</v>
      </c>
      <c r="O26" s="36" t="n">
        <f aca="false">SQRT(M26^2+N26^2)</f>
        <v>2.23556807540246</v>
      </c>
      <c r="P26" s="47" t="n">
        <f aca="false">IF(J26="","",MAX(0,J26-1.96*O26/100))</f>
        <v>0.269889429428676</v>
      </c>
      <c r="Q26" s="47" t="n">
        <f aca="false">IF(J26="","",MIN(1,J26+1.96*O26/100))</f>
        <v>0.357523697984452</v>
      </c>
      <c r="R26" s="32" t="str">
        <f aca="false">IF(L26="","",IF(ABS(L26)&lt;=O26,"Yes","No"))</f>
        <v>No</v>
      </c>
      <c r="S26" s="32" t="str">
        <f aca="false">IF(L26="","",IF(ABS(L26)&lt;=1.96*O26,"Yes","No"))</f>
        <v>Yes</v>
      </c>
      <c r="T26" s="66" t="n">
        <f aca="false">IF(D26="","",ROUND(SQRT(((D26+G26)*O26/100)^2+(J26*(D26+G26)*0.0886)^2),0))</f>
        <v>37</v>
      </c>
      <c r="U26" s="32" t="s">
        <v>813</v>
      </c>
    </row>
    <row r="27" customFormat="false" ht="15" hidden="false" customHeight="false" outlineLevel="0" collapsed="false">
      <c r="A27" s="32" t="s">
        <v>185</v>
      </c>
      <c r="B27" s="32" t="s">
        <v>220</v>
      </c>
      <c r="C27" s="32" t="s">
        <v>222</v>
      </c>
      <c r="D27" s="66" t="n">
        <v>250</v>
      </c>
      <c r="E27" s="66" t="n">
        <v>206</v>
      </c>
      <c r="F27" s="75" t="n">
        <f aca="false">IF(E27="","",D27-E27)</f>
        <v>44</v>
      </c>
      <c r="G27" s="66" t="n">
        <v>479</v>
      </c>
      <c r="H27" s="66" t="n">
        <v>450</v>
      </c>
      <c r="I27" s="75" t="n">
        <f aca="false">IF(H27="","",G27-H27)</f>
        <v>29</v>
      </c>
      <c r="J27" s="47" t="n">
        <f aca="false">IF(OR(D27="",D27+G27=0),"",D27/(D27+G27))</f>
        <v>0.342935528120713</v>
      </c>
      <c r="K27" s="47" t="n">
        <f aca="false">IF(E27="","",E27/(E27+H27))</f>
        <v>0.314024390243902</v>
      </c>
      <c r="L27" s="76" t="n">
        <f aca="false">IF(OR(K27="",J27=""),"",(J27-K27)*100)</f>
        <v>2.89111378768109</v>
      </c>
      <c r="M27" s="36" t="n">
        <v>3.27267117391589</v>
      </c>
      <c r="N27" s="36" t="n">
        <v>0.127006922628443</v>
      </c>
      <c r="O27" s="36" t="n">
        <f aca="false">SQRT(M27^2+N27^2)</f>
        <v>3.27513471035553</v>
      </c>
      <c r="P27" s="47" t="n">
        <f aca="false">IF(J27="","",MAX(0,J27-1.96*O27/100))</f>
        <v>0.278742887797745</v>
      </c>
      <c r="Q27" s="47" t="n">
        <f aca="false">IF(J27="","",MIN(1,J27+1.96*O27/100))</f>
        <v>0.407128168443682</v>
      </c>
      <c r="R27" s="32" t="str">
        <f aca="false">IF(L27="","",IF(ABS(L27)&lt;=O27,"Yes","No"))</f>
        <v>Yes</v>
      </c>
      <c r="S27" s="32" t="str">
        <f aca="false">IF(L27="","",IF(ABS(L27)&lt;=1.96*O27,"Yes","No"))</f>
        <v>Yes</v>
      </c>
      <c r="T27" s="66" t="n">
        <f aca="false">IF(D27="","",ROUND(SQRT(((D27+G27)*O27/100)^2+(J27*(D27+G27)*0.14653)^2),0))</f>
        <v>44</v>
      </c>
      <c r="U27" s="32" t="s">
        <v>813</v>
      </c>
    </row>
    <row r="28" customFormat="false" ht="15" hidden="false" customHeight="false" outlineLevel="0" collapsed="false">
      <c r="A28" s="32" t="s">
        <v>185</v>
      </c>
      <c r="B28" s="32" t="s">
        <v>223</v>
      </c>
      <c r="C28" s="32" t="s">
        <v>224</v>
      </c>
      <c r="D28" s="66" t="n">
        <v>137</v>
      </c>
      <c r="E28" s="66" t="n">
        <v>108</v>
      </c>
      <c r="F28" s="75" t="n">
        <f aca="false">IF(E28="","",D28-E28)</f>
        <v>29</v>
      </c>
      <c r="G28" s="66" t="n">
        <v>362</v>
      </c>
      <c r="H28" s="66" t="n">
        <v>379</v>
      </c>
      <c r="I28" s="75" t="n">
        <f aca="false">IF(H28="","",G28-H28)</f>
        <v>-17</v>
      </c>
      <c r="J28" s="47" t="n">
        <f aca="false">IF(OR(D28="",D28+G28=0),"",D28/(D28+G28))</f>
        <v>0.274549098196393</v>
      </c>
      <c r="K28" s="47" t="n">
        <f aca="false">IF(E28="","",E28/(E28+H28))</f>
        <v>0.2217659137577</v>
      </c>
      <c r="L28" s="76" t="n">
        <f aca="false">IF(OR(K28="",J28=""),"",(J28-K28)*100)</f>
        <v>5.27831844386926</v>
      </c>
      <c r="M28" s="36" t="n">
        <v>3.27267117391589</v>
      </c>
      <c r="N28" s="36" t="n">
        <v>0.127006922628443</v>
      </c>
      <c r="O28" s="36" t="n">
        <f aca="false">SQRT(M28^2+N28^2)</f>
        <v>3.27513471035553</v>
      </c>
      <c r="P28" s="47" t="n">
        <f aca="false">IF(J28="","",MAX(0,J28-1.96*O28/100))</f>
        <v>0.210356457873425</v>
      </c>
      <c r="Q28" s="47" t="n">
        <f aca="false">IF(J28="","",MIN(1,J28+1.96*O28/100))</f>
        <v>0.338741738519361</v>
      </c>
      <c r="R28" s="32" t="str">
        <f aca="false">IF(L28="","",IF(ABS(L28)&lt;=O28,"Yes","No"))</f>
        <v>No</v>
      </c>
      <c r="S28" s="32" t="str">
        <f aca="false">IF(L28="","",IF(ABS(L28)&lt;=1.96*O28,"Yes","No"))</f>
        <v>Yes</v>
      </c>
      <c r="T28" s="66" t="n">
        <f aca="false">IF(D28="","",ROUND(SQRT(((D28+G28)*O28/100)^2+(J28*(D28+G28)*0.14653)^2),0))</f>
        <v>26</v>
      </c>
      <c r="U28" s="32" t="s">
        <v>813</v>
      </c>
    </row>
    <row r="29" customFormat="false" ht="15" hidden="false" customHeight="false" outlineLevel="0" collapsed="false">
      <c r="A29" s="32" t="s">
        <v>185</v>
      </c>
      <c r="B29" s="32" t="s">
        <v>223</v>
      </c>
      <c r="C29" s="32" t="s">
        <v>225</v>
      </c>
      <c r="D29" s="66" t="n">
        <v>129</v>
      </c>
      <c r="E29" s="66" t="n">
        <v>108</v>
      </c>
      <c r="F29" s="75" t="n">
        <f aca="false">IF(E29="","",D29-E29)</f>
        <v>21</v>
      </c>
      <c r="G29" s="66" t="n">
        <v>272</v>
      </c>
      <c r="H29" s="66" t="n">
        <v>267</v>
      </c>
      <c r="I29" s="75" t="n">
        <f aca="false">IF(H29="","",G29-H29)</f>
        <v>5</v>
      </c>
      <c r="J29" s="47" t="n">
        <f aca="false">IF(OR(D29="",D29+G29=0),"",D29/(D29+G29))</f>
        <v>0.321695760598504</v>
      </c>
      <c r="K29" s="47" t="n">
        <f aca="false">IF(E29="","",E29/(E29+H29))</f>
        <v>0.288</v>
      </c>
      <c r="L29" s="76" t="n">
        <f aca="false">IF(OR(K29="",J29=""),"",(J29-K29)*100)</f>
        <v>3.36957605985038</v>
      </c>
      <c r="M29" s="36" t="n">
        <v>3.27267117391589</v>
      </c>
      <c r="N29" s="36" t="n">
        <v>0.127006922628443</v>
      </c>
      <c r="O29" s="36" t="n">
        <f aca="false">SQRT(M29^2+N29^2)</f>
        <v>3.27513471035553</v>
      </c>
      <c r="P29" s="47" t="n">
        <f aca="false">IF(J29="","",MAX(0,J29-1.96*O29/100))</f>
        <v>0.257503120275535</v>
      </c>
      <c r="Q29" s="47" t="n">
        <f aca="false">IF(J29="","",MIN(1,J29+1.96*O29/100))</f>
        <v>0.385888400921472</v>
      </c>
      <c r="R29" s="32" t="str">
        <f aca="false">IF(L29="","",IF(ABS(L29)&lt;=O29,"Yes","No"))</f>
        <v>No</v>
      </c>
      <c r="S29" s="32" t="str">
        <f aca="false">IF(L29="","",IF(ABS(L29)&lt;=1.96*O29,"Yes","No"))</f>
        <v>Yes</v>
      </c>
      <c r="T29" s="66" t="n">
        <f aca="false">IF(D29="","",ROUND(SQRT(((D29+G29)*O29/100)^2+(J29*(D29+G29)*0.14653)^2),0))</f>
        <v>23</v>
      </c>
      <c r="U29" s="32" t="s">
        <v>813</v>
      </c>
    </row>
    <row r="30" customFormat="false" ht="15" hidden="false" customHeight="false" outlineLevel="0" collapsed="false">
      <c r="A30" s="32" t="s">
        <v>185</v>
      </c>
      <c r="B30" s="32" t="s">
        <v>223</v>
      </c>
      <c r="C30" s="32" t="s">
        <v>226</v>
      </c>
      <c r="D30" s="66" t="n">
        <v>445</v>
      </c>
      <c r="E30" s="66" t="n">
        <v>347</v>
      </c>
      <c r="F30" s="75" t="n">
        <f aca="false">IF(E30="","",D30-E30)</f>
        <v>98</v>
      </c>
      <c r="G30" s="66" t="n">
        <v>948</v>
      </c>
      <c r="H30" s="66" t="n">
        <v>913</v>
      </c>
      <c r="I30" s="75" t="n">
        <f aca="false">IF(H30="","",G30-H30)</f>
        <v>35</v>
      </c>
      <c r="J30" s="47" t="n">
        <f aca="false">IF(OR(D30="",D30+G30=0),"",D30/(D30+G30))</f>
        <v>0.319454414931802</v>
      </c>
      <c r="K30" s="47" t="n">
        <f aca="false">IF(E30="","",E30/(E30+H30))</f>
        <v>0.275396825396825</v>
      </c>
      <c r="L30" s="76" t="n">
        <f aca="false">IF(OR(K30="",J30=""),"",(J30-K30)*100)</f>
        <v>4.40575895349765</v>
      </c>
      <c r="M30" s="36" t="n">
        <v>2.04108163546025</v>
      </c>
      <c r="N30" s="36" t="n">
        <v>0.127006922628443</v>
      </c>
      <c r="O30" s="36" t="n">
        <f aca="false">SQRT(M30^2+N30^2)</f>
        <v>2.04502933988944</v>
      </c>
      <c r="P30" s="47" t="n">
        <f aca="false">IF(J30="","",MAX(0,J30-1.96*O30/100))</f>
        <v>0.279371839869969</v>
      </c>
      <c r="Q30" s="47" t="n">
        <f aca="false">IF(J30="","",MIN(1,J30+1.96*O30/100))</f>
        <v>0.359536989993635</v>
      </c>
      <c r="R30" s="32" t="str">
        <f aca="false">IF(L30="","",IF(ABS(L30)&lt;=O30,"Yes","No"))</f>
        <v>No</v>
      </c>
      <c r="S30" s="32" t="str">
        <f aca="false">IF(L30="","",IF(ABS(L30)&lt;=1.96*O30,"Yes","No"))</f>
        <v>No</v>
      </c>
      <c r="T30" s="66" t="n">
        <f aca="false">IF(D30="","",ROUND(SQRT(((D30+G30)*O30/100)^2+(J30*(D30+G30)*0.06777)^2),0))</f>
        <v>41</v>
      </c>
      <c r="U30" s="32" t="s">
        <v>813</v>
      </c>
    </row>
    <row r="31" customFormat="false" ht="15" hidden="false" customHeight="false" outlineLevel="0" collapsed="false">
      <c r="A31" s="32" t="s">
        <v>185</v>
      </c>
      <c r="B31" s="32" t="s">
        <v>228</v>
      </c>
      <c r="C31" s="32" t="s">
        <v>229</v>
      </c>
      <c r="D31" s="66" t="n">
        <v>329</v>
      </c>
      <c r="E31" s="66" t="n">
        <v>275</v>
      </c>
      <c r="F31" s="75" t="n">
        <f aca="false">IF(E31="","",D31-E31)</f>
        <v>54</v>
      </c>
      <c r="G31" s="66" t="n">
        <v>414</v>
      </c>
      <c r="H31" s="66" t="n">
        <v>448</v>
      </c>
      <c r="I31" s="75" t="n">
        <f aca="false">IF(H31="","",G31-H31)</f>
        <v>-34</v>
      </c>
      <c r="J31" s="47" t="n">
        <f aca="false">IF(OR(D31="",D31+G31=0),"",D31/(D31+G31))</f>
        <v>0.442799461641992</v>
      </c>
      <c r="K31" s="47" t="n">
        <f aca="false">IF(E31="","",E31/(E31+H31))</f>
        <v>0.380359612724758</v>
      </c>
      <c r="L31" s="76" t="n">
        <f aca="false">IF(OR(K31="",J31=""),"",(J31-K31)*100)</f>
        <v>6.2439848917234</v>
      </c>
      <c r="M31" s="36" t="n">
        <v>2.23195740581291</v>
      </c>
      <c r="N31" s="36" t="n">
        <v>0.127006922628443</v>
      </c>
      <c r="O31" s="36" t="n">
        <f aca="false">SQRT(M31^2+N31^2)</f>
        <v>2.23556807540246</v>
      </c>
      <c r="P31" s="47" t="n">
        <f aca="false">IF(J31="","",MAX(0,J31-1.96*O31/100))</f>
        <v>0.398982327364104</v>
      </c>
      <c r="Q31" s="47" t="n">
        <f aca="false">IF(J31="","",MIN(1,J31+1.96*O31/100))</f>
        <v>0.48661659591988</v>
      </c>
      <c r="R31" s="32" t="str">
        <f aca="false">IF(L31="","",IF(ABS(L31)&lt;=O31,"Yes","No"))</f>
        <v>No</v>
      </c>
      <c r="S31" s="32" t="str">
        <f aca="false">IF(L31="","",IF(ABS(L31)&lt;=1.96*O31,"Yes","No"))</f>
        <v>No</v>
      </c>
      <c r="T31" s="66" t="n">
        <f aca="false">IF(D31="","",ROUND(SQRT(((D31+G31)*O31/100)^2+(J31*(D31+G31)*0.0886)^2),0))</f>
        <v>34</v>
      </c>
      <c r="U31" s="32" t="s">
        <v>813</v>
      </c>
    </row>
    <row r="32" customFormat="false" ht="15" hidden="false" customHeight="false" outlineLevel="0" collapsed="false">
      <c r="A32" s="32" t="s">
        <v>185</v>
      </c>
      <c r="B32" s="32" t="s">
        <v>228</v>
      </c>
      <c r="C32" s="32" t="s">
        <v>230</v>
      </c>
      <c r="D32" s="66" t="n">
        <v>369</v>
      </c>
      <c r="E32" s="66" t="n">
        <v>299</v>
      </c>
      <c r="F32" s="75" t="n">
        <f aca="false">IF(E32="","",D32-E32)</f>
        <v>70</v>
      </c>
      <c r="G32" s="66" t="n">
        <v>492</v>
      </c>
      <c r="H32" s="66" t="n">
        <v>515</v>
      </c>
      <c r="I32" s="75" t="n">
        <f aca="false">IF(H32="","",G32-H32)</f>
        <v>-23</v>
      </c>
      <c r="J32" s="47" t="n">
        <f aca="false">IF(OR(D32="",D32+G32=0),"",D32/(D32+G32))</f>
        <v>0.428571428571429</v>
      </c>
      <c r="K32" s="47" t="n">
        <f aca="false">IF(E32="","",E32/(E32+H32))</f>
        <v>0.367321867321867</v>
      </c>
      <c r="L32" s="76" t="n">
        <f aca="false">IF(OR(K32="",J32=""),"",(J32-K32)*100)</f>
        <v>6.12495612495612</v>
      </c>
      <c r="M32" s="36" t="n">
        <v>2.23195740581291</v>
      </c>
      <c r="N32" s="36" t="n">
        <v>0.127006922628443</v>
      </c>
      <c r="O32" s="36" t="n">
        <f aca="false">SQRT(M32^2+N32^2)</f>
        <v>2.23556807540246</v>
      </c>
      <c r="P32" s="47" t="n">
        <f aca="false">IF(J32="","",MAX(0,J32-1.96*O32/100))</f>
        <v>0.38475429429354</v>
      </c>
      <c r="Q32" s="47" t="n">
        <f aca="false">IF(J32="","",MIN(1,J32+1.96*O32/100))</f>
        <v>0.472388562849317</v>
      </c>
      <c r="R32" s="32" t="str">
        <f aca="false">IF(L32="","",IF(ABS(L32)&lt;=O32,"Yes","No"))</f>
        <v>No</v>
      </c>
      <c r="S32" s="32" t="str">
        <f aca="false">IF(L32="","",IF(ABS(L32)&lt;=1.96*O32,"Yes","No"))</f>
        <v>No</v>
      </c>
      <c r="T32" s="66" t="n">
        <f aca="false">IF(D32="","",ROUND(SQRT(((D32+G32)*O32/100)^2+(J32*(D32+G32)*0.0886)^2),0))</f>
        <v>38</v>
      </c>
      <c r="U32" s="32" t="s">
        <v>813</v>
      </c>
    </row>
    <row r="33" customFormat="false" ht="15" hidden="false" customHeight="false" outlineLevel="0" collapsed="false">
      <c r="A33" s="32" t="s">
        <v>185</v>
      </c>
      <c r="B33" s="32" t="s">
        <v>231</v>
      </c>
      <c r="C33" s="32" t="s">
        <v>231</v>
      </c>
      <c r="D33" s="66" t="n">
        <v>142</v>
      </c>
      <c r="E33" s="66" t="n">
        <v>109</v>
      </c>
      <c r="F33" s="75" t="n">
        <f aca="false">IF(E33="","",D33-E33)</f>
        <v>33</v>
      </c>
      <c r="G33" s="66" t="n">
        <v>544</v>
      </c>
      <c r="H33" s="66" t="n">
        <v>531</v>
      </c>
      <c r="I33" s="75" t="n">
        <f aca="false">IF(H33="","",G33-H33)</f>
        <v>13</v>
      </c>
      <c r="J33" s="47" t="n">
        <f aca="false">IF(OR(D33="",D33+G33=0),"",D33/(D33+G33))</f>
        <v>0.206997084548105</v>
      </c>
      <c r="K33" s="47" t="n">
        <f aca="false">IF(E33="","",E33/(E33+H33))</f>
        <v>0.1703125</v>
      </c>
      <c r="L33" s="76" t="n">
        <f aca="false">IF(OR(K33="",J33=""),"",(J33-K33)*100)</f>
        <v>3.66845845481049</v>
      </c>
      <c r="M33" s="36" t="n">
        <v>3.27267117391589</v>
      </c>
      <c r="N33" s="36" t="n">
        <v>0.127006922628443</v>
      </c>
      <c r="O33" s="36" t="n">
        <f aca="false">SQRT(M33^2+N33^2)</f>
        <v>3.27513471035553</v>
      </c>
      <c r="P33" s="47" t="n">
        <f aca="false">IF(J33="","",MAX(0,J33-1.96*O33/100))</f>
        <v>0.142804444225137</v>
      </c>
      <c r="Q33" s="47" t="n">
        <f aca="false">IF(J33="","",MIN(1,J33+1.96*O33/100))</f>
        <v>0.271189724871073</v>
      </c>
      <c r="R33" s="32" t="str">
        <f aca="false">IF(L33="","",IF(ABS(L33)&lt;=O33,"Yes","No"))</f>
        <v>No</v>
      </c>
      <c r="S33" s="32" t="str">
        <f aca="false">IF(L33="","",IF(ABS(L33)&lt;=1.96*O33,"Yes","No"))</f>
        <v>Yes</v>
      </c>
      <c r="T33" s="66" t="n">
        <f aca="false">IF(D33="","",ROUND(SQRT(((D33+G33)*O33/100)^2+(J33*(D33+G33)*0.14653)^2),0))</f>
        <v>31</v>
      </c>
      <c r="U33" s="32" t="s">
        <v>813</v>
      </c>
    </row>
    <row r="34" customFormat="false" ht="15" hidden="false" customHeight="false" outlineLevel="0" collapsed="false">
      <c r="A34" s="32" t="s">
        <v>185</v>
      </c>
      <c r="B34" s="32" t="s">
        <v>232</v>
      </c>
      <c r="C34" s="32" t="s">
        <v>233</v>
      </c>
      <c r="D34" s="66" t="n">
        <v>305</v>
      </c>
      <c r="E34" s="66" t="n">
        <v>279</v>
      </c>
      <c r="F34" s="75" t="n">
        <f aca="false">IF(E34="","",D34-E34)</f>
        <v>26</v>
      </c>
      <c r="G34" s="66" t="n">
        <v>562</v>
      </c>
      <c r="H34" s="66" t="n">
        <v>584</v>
      </c>
      <c r="I34" s="75" t="n">
        <f aca="false">IF(H34="","",G34-H34)</f>
        <v>-22</v>
      </c>
      <c r="J34" s="47" t="n">
        <f aca="false">IF(OR(D34="",D34+G34=0),"",D34/(D34+G34))</f>
        <v>0.351787773933103</v>
      </c>
      <c r="K34" s="47" t="n">
        <f aca="false">IF(E34="","",E34/(E34+H34))</f>
        <v>0.323290845886443</v>
      </c>
      <c r="L34" s="76" t="n">
        <f aca="false">IF(OR(K34="",J34=""),"",(J34-K34)*100)</f>
        <v>2.849692804666</v>
      </c>
      <c r="M34" s="36" t="n">
        <v>2.23195740581291</v>
      </c>
      <c r="N34" s="36" t="n">
        <v>0.127006922628443</v>
      </c>
      <c r="O34" s="36" t="n">
        <f aca="false">SQRT(M34^2+N34^2)</f>
        <v>2.23556807540246</v>
      </c>
      <c r="P34" s="47" t="n">
        <f aca="false">IF(J34="","",MAX(0,J34-1.96*O34/100))</f>
        <v>0.307970639655215</v>
      </c>
      <c r="Q34" s="47" t="n">
        <f aca="false">IF(J34="","",MIN(1,J34+1.96*O34/100))</f>
        <v>0.395604908210991</v>
      </c>
      <c r="R34" s="32" t="str">
        <f aca="false">IF(L34="","",IF(ABS(L34)&lt;=O34,"Yes","No"))</f>
        <v>No</v>
      </c>
      <c r="S34" s="32" t="str">
        <f aca="false">IF(L34="","",IF(ABS(L34)&lt;=1.96*O34,"Yes","No"))</f>
        <v>Yes</v>
      </c>
      <c r="T34" s="66" t="n">
        <f aca="false">IF(D34="","",ROUND(SQRT(((D34+G34)*O34/100)^2+(J34*(D34+G34)*0.0886)^2),0))</f>
        <v>33</v>
      </c>
      <c r="U34" s="32" t="s">
        <v>813</v>
      </c>
    </row>
    <row r="35" customFormat="false" ht="15" hidden="false" customHeight="false" outlineLevel="0" collapsed="false">
      <c r="A35" s="32" t="s">
        <v>185</v>
      </c>
      <c r="B35" s="32" t="s">
        <v>232</v>
      </c>
      <c r="C35" s="32" t="s">
        <v>234</v>
      </c>
      <c r="D35" s="66" t="n">
        <v>504</v>
      </c>
      <c r="E35" s="66" t="n">
        <v>459</v>
      </c>
      <c r="F35" s="75" t="n">
        <f aca="false">IF(E35="","",D35-E35)</f>
        <v>45</v>
      </c>
      <c r="G35" s="66" t="n">
        <v>739</v>
      </c>
      <c r="H35" s="66" t="n">
        <v>811</v>
      </c>
      <c r="I35" s="75" t="n">
        <f aca="false">IF(H35="","",G35-H35)</f>
        <v>-72</v>
      </c>
      <c r="J35" s="47" t="n">
        <f aca="false">IF(OR(D35="",D35+G35=0),"",D35/(D35+G35))</f>
        <v>0.405470635559131</v>
      </c>
      <c r="K35" s="47" t="n">
        <f aca="false">IF(E35="","",E35/(E35+H35))</f>
        <v>0.361417322834646</v>
      </c>
      <c r="L35" s="76" t="n">
        <f aca="false">IF(OR(K35="",J35=""),"",(J35-K35)*100)</f>
        <v>4.40533127244855</v>
      </c>
      <c r="M35" s="36" t="n">
        <v>2.04108163546025</v>
      </c>
      <c r="N35" s="36" t="n">
        <v>0.127006922628443</v>
      </c>
      <c r="O35" s="36" t="n">
        <f aca="false">SQRT(M35^2+N35^2)</f>
        <v>2.04502933988944</v>
      </c>
      <c r="P35" s="47" t="n">
        <f aca="false">IF(J35="","",MAX(0,J35-1.96*O35/100))</f>
        <v>0.365388060497298</v>
      </c>
      <c r="Q35" s="47" t="n">
        <f aca="false">IF(J35="","",MIN(1,J35+1.96*O35/100))</f>
        <v>0.445553210620964</v>
      </c>
      <c r="R35" s="32" t="str">
        <f aca="false">IF(L35="","",IF(ABS(L35)&lt;=O35,"Yes","No"))</f>
        <v>No</v>
      </c>
      <c r="S35" s="32" t="str">
        <f aca="false">IF(L35="","",IF(ABS(L35)&lt;=1.96*O35,"Yes","No"))</f>
        <v>No</v>
      </c>
      <c r="T35" s="66" t="n">
        <f aca="false">IF(D35="","",ROUND(SQRT(((D35+G35)*O35/100)^2+(J35*(D35+G35)*0.06777)^2),0))</f>
        <v>43</v>
      </c>
      <c r="U35" s="32" t="s">
        <v>813</v>
      </c>
    </row>
    <row r="36" customFormat="false" ht="15" hidden="false" customHeight="false" outlineLevel="0" collapsed="false">
      <c r="A36" s="32" t="s">
        <v>185</v>
      </c>
      <c r="B36" s="32" t="s">
        <v>232</v>
      </c>
      <c r="C36" s="32" t="s">
        <v>235</v>
      </c>
      <c r="D36" s="66" t="n">
        <v>150</v>
      </c>
      <c r="E36" s="66" t="n">
        <v>125</v>
      </c>
      <c r="F36" s="75" t="n">
        <f aca="false">IF(E36="","",D36-E36)</f>
        <v>25</v>
      </c>
      <c r="G36" s="66" t="n">
        <v>255</v>
      </c>
      <c r="H36" s="66" t="n">
        <v>281</v>
      </c>
      <c r="I36" s="75" t="n">
        <f aca="false">IF(H36="","",G36-H36)</f>
        <v>-26</v>
      </c>
      <c r="J36" s="47" t="n">
        <f aca="false">IF(OR(D36="",D36+G36=0),"",D36/(D36+G36))</f>
        <v>0.37037037037037</v>
      </c>
      <c r="K36" s="47" t="n">
        <f aca="false">IF(E36="","",E36/(E36+H36))</f>
        <v>0.307881773399015</v>
      </c>
      <c r="L36" s="76" t="n">
        <f aca="false">IF(OR(K36="",J36=""),"",(J36-K36)*100)</f>
        <v>6.24885969713556</v>
      </c>
      <c r="M36" s="36" t="n">
        <v>3.27267117391589</v>
      </c>
      <c r="N36" s="36" t="n">
        <v>0.127006922628443</v>
      </c>
      <c r="O36" s="36" t="n">
        <f aca="false">SQRT(M36^2+N36^2)</f>
        <v>3.27513471035553</v>
      </c>
      <c r="P36" s="47" t="n">
        <f aca="false">IF(J36="","",MAX(0,J36-1.96*O36/100))</f>
        <v>0.306177730047402</v>
      </c>
      <c r="Q36" s="47" t="n">
        <f aca="false">IF(J36="","",MIN(1,J36+1.96*O36/100))</f>
        <v>0.434563010693339</v>
      </c>
      <c r="R36" s="32" t="str">
        <f aca="false">IF(L36="","",IF(ABS(L36)&lt;=O36,"Yes","No"))</f>
        <v>No</v>
      </c>
      <c r="S36" s="32" t="str">
        <f aca="false">IF(L36="","",IF(ABS(L36)&lt;=1.96*O36,"Yes","No"))</f>
        <v>Yes</v>
      </c>
      <c r="T36" s="66" t="n">
        <f aca="false">IF(D36="","",ROUND(SQRT(((D36+G36)*O36/100)^2+(J36*(D36+G36)*0.14653)^2),0))</f>
        <v>26</v>
      </c>
      <c r="U36" s="32" t="s">
        <v>813</v>
      </c>
    </row>
    <row r="37" customFormat="false" ht="15" hidden="false" customHeight="false" outlineLevel="0" collapsed="false">
      <c r="A37" s="32" t="s">
        <v>185</v>
      </c>
      <c r="B37" s="32" t="s">
        <v>236</v>
      </c>
      <c r="C37" s="32" t="s">
        <v>236</v>
      </c>
      <c r="D37" s="66" t="n">
        <v>70</v>
      </c>
      <c r="E37" s="66" t="n">
        <v>52</v>
      </c>
      <c r="F37" s="75" t="n">
        <f aca="false">IF(E37="","",D37-E37)</f>
        <v>18</v>
      </c>
      <c r="G37" s="66" t="n">
        <v>155</v>
      </c>
      <c r="H37" s="66" t="n">
        <v>167</v>
      </c>
      <c r="I37" s="75" t="n">
        <f aca="false">IF(H37="","",G37-H37)</f>
        <v>-12</v>
      </c>
      <c r="J37" s="47" t="n">
        <f aca="false">IF(OR(D37="",D37+G37=0),"",D37/(D37+G37))</f>
        <v>0.311111111111111</v>
      </c>
      <c r="K37" s="47" t="n">
        <f aca="false">IF(E37="","",E37/(E37+H37))</f>
        <v>0.237442922374429</v>
      </c>
      <c r="L37" s="76" t="n">
        <f aca="false">IF(OR(K37="",J37=""),"",(J37-K37)*100)</f>
        <v>7.36681887366819</v>
      </c>
      <c r="M37" s="36" t="n">
        <v>3.27267117391589</v>
      </c>
      <c r="N37" s="36" t="n">
        <v>0.127006922628443</v>
      </c>
      <c r="O37" s="36" t="n">
        <f aca="false">SQRT(M37^2+N37^2)</f>
        <v>3.27513471035553</v>
      </c>
      <c r="P37" s="47" t="n">
        <f aca="false">IF(J37="","",MAX(0,J37-1.96*O37/100))</f>
        <v>0.246918470788143</v>
      </c>
      <c r="Q37" s="47" t="n">
        <f aca="false">IF(J37="","",MIN(1,J37+1.96*O37/100))</f>
        <v>0.375303751434079</v>
      </c>
      <c r="R37" s="32" t="str">
        <f aca="false">IF(L37="","",IF(ABS(L37)&lt;=O37,"Yes","No"))</f>
        <v>No</v>
      </c>
      <c r="S37" s="32" t="str">
        <f aca="false">IF(L37="","",IF(ABS(L37)&lt;=1.96*O37,"Yes","No"))</f>
        <v>No</v>
      </c>
      <c r="T37" s="66" t="n">
        <f aca="false">IF(D37="","",ROUND(SQRT(((D37+G37)*O37/100)^2+(J37*(D37+G37)*0.14653)^2),0))</f>
        <v>13</v>
      </c>
      <c r="U37" s="32" t="s">
        <v>813</v>
      </c>
    </row>
    <row r="38" customFormat="false" ht="15" hidden="false" customHeight="false" outlineLevel="0" collapsed="false">
      <c r="A38" s="32" t="s">
        <v>185</v>
      </c>
      <c r="B38" s="32" t="s">
        <v>237</v>
      </c>
      <c r="C38" s="32" t="s">
        <v>238</v>
      </c>
      <c r="D38" s="66" t="n">
        <v>498</v>
      </c>
      <c r="E38" s="66" t="n">
        <v>461</v>
      </c>
      <c r="F38" s="75" t="n">
        <f aca="false">IF(E38="","",D38-E38)</f>
        <v>37</v>
      </c>
      <c r="G38" s="66" t="n">
        <v>742</v>
      </c>
      <c r="H38" s="66" t="n">
        <v>669</v>
      </c>
      <c r="I38" s="75" t="n">
        <f aca="false">IF(H38="","",G38-H38)</f>
        <v>73</v>
      </c>
      <c r="J38" s="47" t="n">
        <f aca="false">IF(OR(D38="",D38+G38=0),"",D38/(D38+G38))</f>
        <v>0.401612903225806</v>
      </c>
      <c r="K38" s="47" t="n">
        <f aca="false">IF(E38="","",E38/(E38+H38))</f>
        <v>0.407964601769912</v>
      </c>
      <c r="L38" s="76" t="n">
        <f aca="false">IF(OR(K38="",J38=""),"",(J38-K38)*100)</f>
        <v>-0.635169854410506</v>
      </c>
      <c r="M38" s="36" t="n">
        <v>2.04108163546025</v>
      </c>
      <c r="N38" s="36" t="n">
        <v>0.127006922628443</v>
      </c>
      <c r="O38" s="36" t="n">
        <f aca="false">SQRT(M38^2+N38^2)</f>
        <v>2.04502933988944</v>
      </c>
      <c r="P38" s="47" t="n">
        <f aca="false">IF(J38="","",MAX(0,J38-1.96*O38/100))</f>
        <v>0.361530328163973</v>
      </c>
      <c r="Q38" s="47" t="n">
        <f aca="false">IF(J38="","",MIN(1,J38+1.96*O38/100))</f>
        <v>0.441695478287639</v>
      </c>
      <c r="R38" s="32" t="str">
        <f aca="false">IF(L38="","",IF(ABS(L38)&lt;=O38,"Yes","No"))</f>
        <v>Yes</v>
      </c>
      <c r="S38" s="32" t="str">
        <f aca="false">IF(L38="","",IF(ABS(L38)&lt;=1.96*O38,"Yes","No"))</f>
        <v>Yes</v>
      </c>
      <c r="T38" s="66" t="n">
        <f aca="false">IF(D38="","",ROUND(SQRT(((D38+G38)*O38/100)^2+(J38*(D38+G38)*0.06777)^2),0))</f>
        <v>42</v>
      </c>
      <c r="U38" s="32" t="s">
        <v>813</v>
      </c>
    </row>
    <row r="39" customFormat="false" ht="15" hidden="false" customHeight="false" outlineLevel="0" collapsed="false">
      <c r="A39" s="32" t="s">
        <v>185</v>
      </c>
      <c r="B39" s="32" t="s">
        <v>237</v>
      </c>
      <c r="C39" s="32" t="s">
        <v>239</v>
      </c>
      <c r="D39" s="66" t="n">
        <v>325</v>
      </c>
      <c r="E39" s="66" t="n">
        <v>312</v>
      </c>
      <c r="F39" s="75" t="n">
        <f aca="false">IF(E39="","",D39-E39)</f>
        <v>13</v>
      </c>
      <c r="G39" s="66" t="n">
        <v>518</v>
      </c>
      <c r="H39" s="66" t="n">
        <v>511</v>
      </c>
      <c r="I39" s="75" t="n">
        <f aca="false">IF(H39="","",G39-H39)</f>
        <v>7</v>
      </c>
      <c r="J39" s="47" t="n">
        <f aca="false">IF(OR(D39="",D39+G39=0),"",D39/(D39+G39))</f>
        <v>0.385527876631079</v>
      </c>
      <c r="K39" s="47" t="n">
        <f aca="false">IF(E39="","",E39/(E39+H39))</f>
        <v>0.37910085054678</v>
      </c>
      <c r="L39" s="76" t="n">
        <f aca="false">IF(OR(K39="",J39=""),"",(J39-K39)*100)</f>
        <v>0.64270260842994</v>
      </c>
      <c r="M39" s="36" t="n">
        <v>2.23195740581291</v>
      </c>
      <c r="N39" s="36" t="n">
        <v>0.127006922628443</v>
      </c>
      <c r="O39" s="36" t="n">
        <f aca="false">SQRT(M39^2+N39^2)</f>
        <v>2.23556807540246</v>
      </c>
      <c r="P39" s="47" t="n">
        <f aca="false">IF(J39="","",MAX(0,J39-1.96*O39/100))</f>
        <v>0.341710742353191</v>
      </c>
      <c r="Q39" s="47" t="n">
        <f aca="false">IF(J39="","",MIN(1,J39+1.96*O39/100))</f>
        <v>0.429345010908968</v>
      </c>
      <c r="R39" s="32" t="str">
        <f aca="false">IF(L39="","",IF(ABS(L39)&lt;=O39,"Yes","No"))</f>
        <v>Yes</v>
      </c>
      <c r="S39" s="32" t="str">
        <f aca="false">IF(L39="","",IF(ABS(L39)&lt;=1.96*O39,"Yes","No"))</f>
        <v>Yes</v>
      </c>
      <c r="T39" s="66" t="n">
        <f aca="false">IF(D39="","",ROUND(SQRT(((D39+G39)*O39/100)^2+(J39*(D39+G39)*0.0886)^2),0))</f>
        <v>34</v>
      </c>
      <c r="U39" s="32" t="s">
        <v>813</v>
      </c>
    </row>
    <row r="40" customFormat="false" ht="15" hidden="false" customHeight="false" outlineLevel="0" collapsed="false">
      <c r="A40" s="32" t="s">
        <v>185</v>
      </c>
      <c r="B40" s="32" t="s">
        <v>237</v>
      </c>
      <c r="C40" s="32" t="s">
        <v>240</v>
      </c>
      <c r="D40" s="66" t="n">
        <v>535</v>
      </c>
      <c r="E40" s="66" t="n">
        <v>478</v>
      </c>
      <c r="F40" s="75" t="n">
        <f aca="false">IF(E40="","",D40-E40)</f>
        <v>57</v>
      </c>
      <c r="G40" s="66" t="n">
        <v>808</v>
      </c>
      <c r="H40" s="66" t="n">
        <v>767</v>
      </c>
      <c r="I40" s="75" t="n">
        <f aca="false">IF(H40="","",G40-H40)</f>
        <v>41</v>
      </c>
      <c r="J40" s="47" t="n">
        <f aca="false">IF(OR(D40="",D40+G40=0),"",D40/(D40+G40))</f>
        <v>0.398361876396128</v>
      </c>
      <c r="K40" s="47" t="n">
        <f aca="false">IF(E40="","",E40/(E40+H40))</f>
        <v>0.383935742971888</v>
      </c>
      <c r="L40" s="76" t="n">
        <f aca="false">IF(OR(K40="",J40=""),"",(J40-K40)*100)</f>
        <v>1.44261334242405</v>
      </c>
      <c r="M40" s="36" t="n">
        <v>2.04108163546025</v>
      </c>
      <c r="N40" s="36" t="n">
        <v>0.127006922628443</v>
      </c>
      <c r="O40" s="36" t="n">
        <f aca="false">SQRT(M40^2+N40^2)</f>
        <v>2.04502933988944</v>
      </c>
      <c r="P40" s="47" t="n">
        <f aca="false">IF(J40="","",MAX(0,J40-1.96*O40/100))</f>
        <v>0.358279301334295</v>
      </c>
      <c r="Q40" s="47" t="n">
        <f aca="false">IF(J40="","",MIN(1,J40+1.96*O40/100))</f>
        <v>0.438444451457961</v>
      </c>
      <c r="R40" s="32" t="str">
        <f aca="false">IF(L40="","",IF(ABS(L40)&lt;=O40,"Yes","No"))</f>
        <v>Yes</v>
      </c>
      <c r="S40" s="32" t="str">
        <f aca="false">IF(L40="","",IF(ABS(L40)&lt;=1.96*O40,"Yes","No"))</f>
        <v>Yes</v>
      </c>
      <c r="T40" s="66" t="n">
        <f aca="false">IF(D40="","",ROUND(SQRT(((D40+G40)*O40/100)^2+(J40*(D40+G40)*0.06777)^2),0))</f>
        <v>45</v>
      </c>
      <c r="U40" s="32" t="s">
        <v>813</v>
      </c>
    </row>
    <row r="41" customFormat="false" ht="15" hidden="false" customHeight="false" outlineLevel="0" collapsed="false">
      <c r="A41" s="32" t="s">
        <v>185</v>
      </c>
      <c r="B41" s="32" t="s">
        <v>237</v>
      </c>
      <c r="C41" s="32" t="s">
        <v>241</v>
      </c>
      <c r="D41" s="66" t="n">
        <v>455</v>
      </c>
      <c r="E41" s="66" t="n">
        <v>380</v>
      </c>
      <c r="F41" s="75" t="n">
        <f aca="false">IF(E41="","",D41-E41)</f>
        <v>75</v>
      </c>
      <c r="G41" s="66" t="n">
        <v>898</v>
      </c>
      <c r="H41" s="66" t="n">
        <v>822</v>
      </c>
      <c r="I41" s="75" t="n">
        <f aca="false">IF(H41="","",G41-H41)</f>
        <v>76</v>
      </c>
      <c r="J41" s="47" t="n">
        <f aca="false">IF(OR(D41="",D41+G41=0),"",D41/(D41+G41))</f>
        <v>0.336289726533629</v>
      </c>
      <c r="K41" s="47" t="n">
        <f aca="false">IF(E41="","",E41/(E41+H41))</f>
        <v>0.316139767054909</v>
      </c>
      <c r="L41" s="76" t="n">
        <f aca="false">IF(OR(K41="",J41=""),"",(J41-K41)*100)</f>
        <v>2.01499594787205</v>
      </c>
      <c r="M41" s="36" t="n">
        <v>2.04108163546025</v>
      </c>
      <c r="N41" s="36" t="n">
        <v>0.127006922628443</v>
      </c>
      <c r="O41" s="36" t="n">
        <f aca="false">SQRT(M41^2+N41^2)</f>
        <v>2.04502933988944</v>
      </c>
      <c r="P41" s="47" t="n">
        <f aca="false">IF(J41="","",MAX(0,J41-1.96*O41/100))</f>
        <v>0.296207151471796</v>
      </c>
      <c r="Q41" s="47" t="n">
        <f aca="false">IF(J41="","",MIN(1,J41+1.96*O41/100))</f>
        <v>0.376372301595462</v>
      </c>
      <c r="R41" s="32" t="str">
        <f aca="false">IF(L41="","",IF(ABS(L41)&lt;=O41,"Yes","No"))</f>
        <v>Yes</v>
      </c>
      <c r="S41" s="32" t="str">
        <f aca="false">IF(L41="","",IF(ABS(L41)&lt;=1.96*O41,"Yes","No"))</f>
        <v>Yes</v>
      </c>
      <c r="T41" s="66" t="n">
        <f aca="false">IF(D41="","",ROUND(SQRT(((D41+G41)*O41/100)^2+(J41*(D41+G41)*0.06777)^2),0))</f>
        <v>41</v>
      </c>
      <c r="U41" s="32" t="s">
        <v>813</v>
      </c>
    </row>
    <row r="42" customFormat="false" ht="15" hidden="false" customHeight="false" outlineLevel="0" collapsed="false">
      <c r="A42" s="32" t="s">
        <v>185</v>
      </c>
      <c r="B42" s="32" t="s">
        <v>237</v>
      </c>
      <c r="C42" s="32" t="s">
        <v>242</v>
      </c>
      <c r="D42" s="66" t="n">
        <v>395</v>
      </c>
      <c r="E42" s="66" t="n">
        <v>366</v>
      </c>
      <c r="F42" s="75" t="n">
        <f aca="false">IF(E42="","",D42-E42)</f>
        <v>29</v>
      </c>
      <c r="G42" s="66" t="n">
        <v>717</v>
      </c>
      <c r="H42" s="66" t="n">
        <v>705</v>
      </c>
      <c r="I42" s="75" t="n">
        <f aca="false">IF(H42="","",G42-H42)</f>
        <v>12</v>
      </c>
      <c r="J42" s="47" t="n">
        <f aca="false">IF(OR(D42="",D42+G42=0),"",D42/(D42+G42))</f>
        <v>0.35521582733813</v>
      </c>
      <c r="K42" s="47" t="n">
        <f aca="false">IF(E42="","",E42/(E42+H42))</f>
        <v>0.341736694677871</v>
      </c>
      <c r="L42" s="76" t="n">
        <f aca="false">IF(OR(K42="",J42=""),"",(J42-K42)*100)</f>
        <v>1.34791326602584</v>
      </c>
      <c r="M42" s="36" t="n">
        <v>2.23195740581291</v>
      </c>
      <c r="N42" s="36" t="n">
        <v>0.127006922628443</v>
      </c>
      <c r="O42" s="36" t="n">
        <f aca="false">SQRT(M42^2+N42^2)</f>
        <v>2.23556807540246</v>
      </c>
      <c r="P42" s="47" t="n">
        <f aca="false">IF(J42="","",MAX(0,J42-1.96*O42/100))</f>
        <v>0.311398693060241</v>
      </c>
      <c r="Q42" s="47" t="n">
        <f aca="false">IF(J42="","",MIN(1,J42+1.96*O42/100))</f>
        <v>0.399032961616018</v>
      </c>
      <c r="R42" s="32" t="str">
        <f aca="false">IF(L42="","",IF(ABS(L42)&lt;=O42,"Yes","No"))</f>
        <v>Yes</v>
      </c>
      <c r="S42" s="32" t="str">
        <f aca="false">IF(L42="","",IF(ABS(L42)&lt;=1.96*O42,"Yes","No"))</f>
        <v>Yes</v>
      </c>
      <c r="T42" s="66" t="n">
        <f aca="false">IF(D42="","",ROUND(SQRT(((D42+G42)*O42/100)^2+(J42*(D42+G42)*0.0886)^2),0))</f>
        <v>43</v>
      </c>
      <c r="U42" s="32" t="s">
        <v>813</v>
      </c>
    </row>
    <row r="43" customFormat="false" ht="15" hidden="false" customHeight="false" outlineLevel="0" collapsed="false">
      <c r="A43" s="32" t="s">
        <v>185</v>
      </c>
      <c r="B43" s="32" t="s">
        <v>243</v>
      </c>
      <c r="C43" s="32" t="s">
        <v>244</v>
      </c>
      <c r="D43" s="66" t="n">
        <v>202</v>
      </c>
      <c r="E43" s="66" t="n">
        <v>175</v>
      </c>
      <c r="F43" s="75" t="n">
        <f aca="false">IF(E43="","",D43-E43)</f>
        <v>27</v>
      </c>
      <c r="G43" s="66" t="n">
        <v>188</v>
      </c>
      <c r="H43" s="66" t="n">
        <v>208</v>
      </c>
      <c r="I43" s="75" t="n">
        <f aca="false">IF(H43="","",G43-H43)</f>
        <v>-20</v>
      </c>
      <c r="J43" s="47" t="n">
        <f aca="false">IF(OR(D43="",D43+G43=0),"",D43/(D43+G43))</f>
        <v>0.517948717948718</v>
      </c>
      <c r="K43" s="47" t="n">
        <f aca="false">IF(E43="","",E43/(E43+H43))</f>
        <v>0.456919060052219</v>
      </c>
      <c r="L43" s="76" t="n">
        <f aca="false">IF(OR(K43="",J43=""),"",(J43-K43)*100)</f>
        <v>6.10296578964987</v>
      </c>
      <c r="M43" s="36" t="n">
        <v>3.27267117391589</v>
      </c>
      <c r="N43" s="36" t="n">
        <v>0.127006922628443</v>
      </c>
      <c r="O43" s="36" t="n">
        <f aca="false">SQRT(M43^2+N43^2)</f>
        <v>3.27513471035553</v>
      </c>
      <c r="P43" s="47" t="n">
        <f aca="false">IF(J43="","",MAX(0,J43-1.96*O43/100))</f>
        <v>0.45375607762575</v>
      </c>
      <c r="Q43" s="47" t="n">
        <f aca="false">IF(J43="","",MIN(1,J43+1.96*O43/100))</f>
        <v>0.582141358271686</v>
      </c>
      <c r="R43" s="32" t="str">
        <f aca="false">IF(L43="","",IF(ABS(L43)&lt;=O43,"Yes","No"))</f>
        <v>No</v>
      </c>
      <c r="S43" s="32" t="str">
        <f aca="false">IF(L43="","",IF(ABS(L43)&lt;=1.96*O43,"Yes","No"))</f>
        <v>Yes</v>
      </c>
      <c r="T43" s="66" t="n">
        <f aca="false">IF(D43="","",ROUND(SQRT(((D43+G43)*O43/100)^2+(J43*(D43+G43)*0.14653)^2),0))</f>
        <v>32</v>
      </c>
      <c r="U43" s="32" t="s">
        <v>813</v>
      </c>
    </row>
    <row r="44" customFormat="false" ht="15" hidden="false" customHeight="false" outlineLevel="0" collapsed="false">
      <c r="A44" s="32" t="s">
        <v>185</v>
      </c>
      <c r="B44" s="32" t="s">
        <v>243</v>
      </c>
      <c r="C44" s="32" t="s">
        <v>245</v>
      </c>
      <c r="D44" s="66" t="n">
        <v>205</v>
      </c>
      <c r="E44" s="66" t="n">
        <v>181</v>
      </c>
      <c r="F44" s="75" t="n">
        <f aca="false">IF(E44="","",D44-E44)</f>
        <v>24</v>
      </c>
      <c r="G44" s="66" t="n">
        <v>182</v>
      </c>
      <c r="H44" s="66" t="n">
        <v>205</v>
      </c>
      <c r="I44" s="75" t="n">
        <f aca="false">IF(H44="","",G44-H44)</f>
        <v>-23</v>
      </c>
      <c r="J44" s="47" t="n">
        <f aca="false">IF(OR(D44="",D44+G44=0),"",D44/(D44+G44))</f>
        <v>0.529715762273902</v>
      </c>
      <c r="K44" s="47" t="n">
        <f aca="false">IF(E44="","",E44/(E44+H44))</f>
        <v>0.468911917098446</v>
      </c>
      <c r="L44" s="76" t="n">
        <f aca="false">IF(OR(K44="",J44=""),"",(J44-K44)*100)</f>
        <v>6.08038451754562</v>
      </c>
      <c r="M44" s="36" t="n">
        <v>3.27267117391589</v>
      </c>
      <c r="N44" s="36" t="n">
        <v>0.127006922628443</v>
      </c>
      <c r="O44" s="36" t="n">
        <f aca="false">SQRT(M44^2+N44^2)</f>
        <v>3.27513471035553</v>
      </c>
      <c r="P44" s="47" t="n">
        <f aca="false">IF(J44="","",MAX(0,J44-1.96*O44/100))</f>
        <v>0.465523121950934</v>
      </c>
      <c r="Q44" s="47" t="n">
        <f aca="false">IF(J44="","",MIN(1,J44+1.96*O44/100))</f>
        <v>0.59390840259687</v>
      </c>
      <c r="R44" s="32" t="str">
        <f aca="false">IF(L44="","",IF(ABS(L44)&lt;=O44,"Yes","No"))</f>
        <v>No</v>
      </c>
      <c r="S44" s="32" t="str">
        <f aca="false">IF(L44="","",IF(ABS(L44)&lt;=1.96*O44,"Yes","No"))</f>
        <v>Yes</v>
      </c>
      <c r="T44" s="66" t="n">
        <f aca="false">IF(D44="","",ROUND(SQRT(((D44+G44)*O44/100)^2+(J44*(D44+G44)*0.14653)^2),0))</f>
        <v>33</v>
      </c>
      <c r="U44" s="32" t="s">
        <v>813</v>
      </c>
    </row>
    <row r="45" customFormat="false" ht="15" hidden="false" customHeight="false" outlineLevel="0" collapsed="false">
      <c r="A45" s="32" t="s">
        <v>185</v>
      </c>
      <c r="B45" s="32" t="s">
        <v>243</v>
      </c>
      <c r="C45" s="32" t="s">
        <v>246</v>
      </c>
      <c r="D45" s="66" t="n">
        <v>105</v>
      </c>
      <c r="E45" s="66" t="n">
        <v>94</v>
      </c>
      <c r="F45" s="75" t="n">
        <f aca="false">IF(E45="","",D45-E45)</f>
        <v>11</v>
      </c>
      <c r="G45" s="66" t="n">
        <v>184</v>
      </c>
      <c r="H45" s="66" t="n">
        <v>206</v>
      </c>
      <c r="I45" s="75" t="n">
        <f aca="false">IF(H45="","",G45-H45)</f>
        <v>-22</v>
      </c>
      <c r="J45" s="47" t="n">
        <f aca="false">IF(OR(D45="",D45+G45=0),"",D45/(D45+G45))</f>
        <v>0.363321799307959</v>
      </c>
      <c r="K45" s="47" t="n">
        <f aca="false">IF(E45="","",E45/(E45+H45))</f>
        <v>0.313333333333333</v>
      </c>
      <c r="L45" s="76" t="n">
        <f aca="false">IF(OR(K45="",J45=""),"",(J45-K45)*100)</f>
        <v>4.99884659746251</v>
      </c>
      <c r="M45" s="36" t="n">
        <v>3.27267117391589</v>
      </c>
      <c r="N45" s="36" t="n">
        <v>0.127006922628443</v>
      </c>
      <c r="O45" s="36" t="n">
        <f aca="false">SQRT(M45^2+N45^2)</f>
        <v>3.27513471035553</v>
      </c>
      <c r="P45" s="47" t="n">
        <f aca="false">IF(J45="","",MAX(0,J45-1.96*O45/100))</f>
        <v>0.29912915898499</v>
      </c>
      <c r="Q45" s="47" t="n">
        <f aca="false">IF(J45="","",MIN(1,J45+1.96*O45/100))</f>
        <v>0.427514439630927</v>
      </c>
      <c r="R45" s="32" t="str">
        <f aca="false">IF(L45="","",IF(ABS(L45)&lt;=O45,"Yes","No"))</f>
        <v>No</v>
      </c>
      <c r="S45" s="32" t="str">
        <f aca="false">IF(L45="","",IF(ABS(L45)&lt;=1.96*O45,"Yes","No"))</f>
        <v>Yes</v>
      </c>
      <c r="T45" s="66" t="n">
        <f aca="false">IF(D45="","",ROUND(SQRT(((D45+G45)*O45/100)^2+(J45*(D45+G45)*0.14653)^2),0))</f>
        <v>18</v>
      </c>
      <c r="U45" s="32" t="s">
        <v>813</v>
      </c>
    </row>
    <row r="46" customFormat="false" ht="15" hidden="false" customHeight="false" outlineLevel="0" collapsed="false">
      <c r="A46" s="32" t="s">
        <v>185</v>
      </c>
      <c r="B46" s="32" t="s">
        <v>243</v>
      </c>
      <c r="C46" s="32" t="s">
        <v>247</v>
      </c>
      <c r="D46" s="66" t="n">
        <v>219</v>
      </c>
      <c r="E46" s="66" t="n">
        <v>170</v>
      </c>
      <c r="F46" s="75" t="n">
        <f aca="false">IF(E46="","",D46-E46)</f>
        <v>49</v>
      </c>
      <c r="G46" s="66" t="n">
        <v>276</v>
      </c>
      <c r="H46" s="66" t="n">
        <v>298</v>
      </c>
      <c r="I46" s="75" t="n">
        <f aca="false">IF(H46="","",G46-H46)</f>
        <v>-22</v>
      </c>
      <c r="J46" s="47" t="n">
        <f aca="false">IF(OR(D46="",D46+G46=0),"",D46/(D46+G46))</f>
        <v>0.442424242424242</v>
      </c>
      <c r="K46" s="47" t="n">
        <f aca="false">IF(E46="","",E46/(E46+H46))</f>
        <v>0.363247863247863</v>
      </c>
      <c r="L46" s="76" t="n">
        <f aca="false">IF(OR(K46="",J46=""),"",(J46-K46)*100)</f>
        <v>7.91763791763792</v>
      </c>
      <c r="M46" s="36" t="n">
        <v>3.27267117391589</v>
      </c>
      <c r="N46" s="36" t="n">
        <v>0.127006922628443</v>
      </c>
      <c r="O46" s="36" t="n">
        <f aca="false">SQRT(M46^2+N46^2)</f>
        <v>3.27513471035553</v>
      </c>
      <c r="P46" s="47" t="n">
        <f aca="false">IF(J46="","",MAX(0,J46-1.96*O46/100))</f>
        <v>0.378231602101274</v>
      </c>
      <c r="Q46" s="47" t="n">
        <f aca="false">IF(J46="","",MIN(1,J46+1.96*O46/100))</f>
        <v>0.506616882747211</v>
      </c>
      <c r="R46" s="32" t="str">
        <f aca="false">IF(L46="","",IF(ABS(L46)&lt;=O46,"Yes","No"))</f>
        <v>No</v>
      </c>
      <c r="S46" s="32" t="str">
        <f aca="false">IF(L46="","",IF(ABS(L46)&lt;=1.96*O46,"Yes","No"))</f>
        <v>No</v>
      </c>
      <c r="T46" s="66" t="n">
        <f aca="false">IF(D46="","",ROUND(SQRT(((D46+G46)*O46/100)^2+(J46*(D46+G46)*0.14653)^2),0))</f>
        <v>36</v>
      </c>
      <c r="U46" s="32" t="s">
        <v>813</v>
      </c>
    </row>
    <row r="47" customFormat="false" ht="15" hidden="false" customHeight="false" outlineLevel="0" collapsed="false">
      <c r="A47" s="32" t="s">
        <v>185</v>
      </c>
      <c r="B47" s="32" t="s">
        <v>248</v>
      </c>
      <c r="C47" s="32" t="s">
        <v>249</v>
      </c>
      <c r="D47" s="66" t="n">
        <v>285</v>
      </c>
      <c r="E47" s="66" t="n">
        <v>255</v>
      </c>
      <c r="F47" s="75" t="n">
        <f aca="false">IF(E47="","",D47-E47)</f>
        <v>30</v>
      </c>
      <c r="G47" s="66" t="n">
        <v>602</v>
      </c>
      <c r="H47" s="66" t="n">
        <v>611</v>
      </c>
      <c r="I47" s="75" t="n">
        <f aca="false">IF(H47="","",G47-H47)</f>
        <v>-9</v>
      </c>
      <c r="J47" s="47" t="n">
        <f aca="false">IF(OR(D47="",D47+G47=0),"",D47/(D47+G47))</f>
        <v>0.32130777903044</v>
      </c>
      <c r="K47" s="47" t="n">
        <f aca="false">IF(E47="","",E47/(E47+H47))</f>
        <v>0.29445727482679</v>
      </c>
      <c r="L47" s="76" t="n">
        <f aca="false">IF(OR(K47="",J47=""),"",(J47-K47)*100)</f>
        <v>2.68505042036498</v>
      </c>
      <c r="M47" s="36" t="n">
        <v>2.23195740581291</v>
      </c>
      <c r="N47" s="36" t="n">
        <v>0.127006922628443</v>
      </c>
      <c r="O47" s="36" t="n">
        <f aca="false">SQRT(M47^2+N47^2)</f>
        <v>2.23556807540246</v>
      </c>
      <c r="P47" s="47" t="n">
        <f aca="false">IF(J47="","",MAX(0,J47-1.96*O47/100))</f>
        <v>0.277490644752552</v>
      </c>
      <c r="Q47" s="47" t="n">
        <f aca="false">IF(J47="","",MIN(1,J47+1.96*O47/100))</f>
        <v>0.365124913308328</v>
      </c>
      <c r="R47" s="32" t="str">
        <f aca="false">IF(L47="","",IF(ABS(L47)&lt;=O47,"Yes","No"))</f>
        <v>No</v>
      </c>
      <c r="S47" s="32" t="str">
        <f aca="false">IF(L47="","",IF(ABS(L47)&lt;=1.96*O47,"Yes","No"))</f>
        <v>Yes</v>
      </c>
      <c r="T47" s="66" t="n">
        <f aca="false">IF(D47="","",ROUND(SQRT(((D47+G47)*O47/100)^2+(J47*(D47+G47)*0.0886)^2),0))</f>
        <v>32</v>
      </c>
      <c r="U47" s="32" t="s">
        <v>813</v>
      </c>
    </row>
    <row r="48" customFormat="false" ht="15" hidden="false" customHeight="false" outlineLevel="0" collapsed="false">
      <c r="A48" s="32" t="s">
        <v>185</v>
      </c>
      <c r="B48" s="32" t="s">
        <v>248</v>
      </c>
      <c r="C48" s="32" t="s">
        <v>250</v>
      </c>
      <c r="D48" s="66" t="n">
        <v>290</v>
      </c>
      <c r="E48" s="66" t="n">
        <v>229</v>
      </c>
      <c r="F48" s="75" t="n">
        <f aca="false">IF(E48="","",D48-E48)</f>
        <v>61</v>
      </c>
      <c r="G48" s="66" t="n">
        <v>680</v>
      </c>
      <c r="H48" s="66" t="n">
        <v>679</v>
      </c>
      <c r="I48" s="75" t="n">
        <f aca="false">IF(H48="","",G48-H48)</f>
        <v>1</v>
      </c>
      <c r="J48" s="47" t="n">
        <f aca="false">IF(OR(D48="",D48+G48=0),"",D48/(D48+G48))</f>
        <v>0.298969072164948</v>
      </c>
      <c r="K48" s="47" t="n">
        <f aca="false">IF(E48="","",E48/(E48+H48))</f>
        <v>0.252202643171806</v>
      </c>
      <c r="L48" s="76" t="n">
        <f aca="false">IF(OR(K48="",J48=""),"",(J48-K48)*100)</f>
        <v>4.67664289931423</v>
      </c>
      <c r="M48" s="36" t="n">
        <v>2.23195740581291</v>
      </c>
      <c r="N48" s="36" t="n">
        <v>0.127006922628443</v>
      </c>
      <c r="O48" s="36" t="n">
        <f aca="false">SQRT(M48^2+N48^2)</f>
        <v>2.23556807540246</v>
      </c>
      <c r="P48" s="47" t="n">
        <f aca="false">IF(J48="","",MAX(0,J48-1.96*O48/100))</f>
        <v>0.25515193788706</v>
      </c>
      <c r="Q48" s="47" t="n">
        <f aca="false">IF(J48="","",MIN(1,J48+1.96*O48/100))</f>
        <v>0.342786206442837</v>
      </c>
      <c r="R48" s="32" t="str">
        <f aca="false">IF(L48="","",IF(ABS(L48)&lt;=O48,"Yes","No"))</f>
        <v>No</v>
      </c>
      <c r="S48" s="32" t="str">
        <f aca="false">IF(L48="","",IF(ABS(L48)&lt;=1.96*O48,"Yes","No"))</f>
        <v>No</v>
      </c>
      <c r="T48" s="66" t="n">
        <f aca="false">IF(D48="","",ROUND(SQRT(((D48+G48)*O48/100)^2+(J48*(D48+G48)*0.0886)^2),0))</f>
        <v>34</v>
      </c>
      <c r="U48" s="32" t="s">
        <v>813</v>
      </c>
    </row>
    <row r="49" customFormat="false" ht="15" hidden="false" customHeight="false" outlineLevel="0" collapsed="false">
      <c r="A49" s="32" t="s">
        <v>185</v>
      </c>
      <c r="B49" s="32" t="s">
        <v>248</v>
      </c>
      <c r="C49" s="32" t="s">
        <v>251</v>
      </c>
      <c r="D49" s="66" t="n">
        <v>264</v>
      </c>
      <c r="E49" s="66" t="n">
        <v>239</v>
      </c>
      <c r="F49" s="75" t="n">
        <f aca="false">IF(E49="","",D49-E49)</f>
        <v>25</v>
      </c>
      <c r="G49" s="66" t="n">
        <v>583</v>
      </c>
      <c r="H49" s="66" t="n">
        <v>602</v>
      </c>
      <c r="I49" s="75" t="n">
        <f aca="false">IF(H49="","",G49-H49)</f>
        <v>-19</v>
      </c>
      <c r="J49" s="47" t="n">
        <f aca="false">IF(OR(D49="",D49+G49=0),"",D49/(D49+G49))</f>
        <v>0.311688311688312</v>
      </c>
      <c r="K49" s="47" t="n">
        <f aca="false">IF(E49="","",E49/(E49+H49))</f>
        <v>0.284185493460166</v>
      </c>
      <c r="L49" s="76" t="n">
        <f aca="false">IF(OR(K49="",J49=""),"",(J49-K49)*100)</f>
        <v>2.75028182281452</v>
      </c>
      <c r="M49" s="36" t="n">
        <v>2.23195740581291</v>
      </c>
      <c r="N49" s="36" t="n">
        <v>0.127006922628443</v>
      </c>
      <c r="O49" s="36" t="n">
        <f aca="false">SQRT(M49^2+N49^2)</f>
        <v>2.23556807540246</v>
      </c>
      <c r="P49" s="47" t="n">
        <f aca="false">IF(J49="","",MAX(0,J49-1.96*O49/100))</f>
        <v>0.267871177410424</v>
      </c>
      <c r="Q49" s="47" t="n">
        <f aca="false">IF(J49="","",MIN(1,J49+1.96*O49/100))</f>
        <v>0.3555054459662</v>
      </c>
      <c r="R49" s="32" t="str">
        <f aca="false">IF(L49="","",IF(ABS(L49)&lt;=O49,"Yes","No"))</f>
        <v>No</v>
      </c>
      <c r="S49" s="32" t="str">
        <f aca="false">IF(L49="","",IF(ABS(L49)&lt;=1.96*O49,"Yes","No"))</f>
        <v>Yes</v>
      </c>
      <c r="T49" s="66" t="n">
        <f aca="false">IF(D49="","",ROUND(SQRT(((D49+G49)*O49/100)^2+(J49*(D49+G49)*0.0886)^2),0))</f>
        <v>30</v>
      </c>
      <c r="U49" s="32" t="s">
        <v>813</v>
      </c>
    </row>
    <row r="50" customFormat="false" ht="15" hidden="false" customHeight="false" outlineLevel="0" collapsed="false">
      <c r="A50" s="32" t="s">
        <v>185</v>
      </c>
      <c r="B50" s="32" t="s">
        <v>252</v>
      </c>
      <c r="C50" s="32" t="s">
        <v>253</v>
      </c>
      <c r="D50" s="66" t="n">
        <v>250</v>
      </c>
      <c r="E50" s="66" t="n">
        <v>223</v>
      </c>
      <c r="F50" s="75" t="n">
        <f aca="false">IF(E50="","",D50-E50)</f>
        <v>27</v>
      </c>
      <c r="G50" s="66" t="n">
        <v>569</v>
      </c>
      <c r="H50" s="66" t="n">
        <v>610</v>
      </c>
      <c r="I50" s="75" t="n">
        <f aca="false">IF(H50="","",G50-H50)</f>
        <v>-41</v>
      </c>
      <c r="J50" s="47" t="n">
        <f aca="false">IF(OR(D50="",D50+G50=0),"",D50/(D50+G50))</f>
        <v>0.305250305250305</v>
      </c>
      <c r="K50" s="47" t="n">
        <f aca="false">IF(E50="","",E50/(E50+H50))</f>
        <v>0.267707082833133</v>
      </c>
      <c r="L50" s="76" t="n">
        <f aca="false">IF(OR(K50="",J50=""),"",(J50-K50)*100)</f>
        <v>3.7543222417172</v>
      </c>
      <c r="M50" s="36" t="n">
        <v>2.23195740581291</v>
      </c>
      <c r="N50" s="36" t="n">
        <v>0.127006922628443</v>
      </c>
      <c r="O50" s="36" t="n">
        <f aca="false">SQRT(M50^2+N50^2)</f>
        <v>2.23556807540246</v>
      </c>
      <c r="P50" s="47" t="n">
        <f aca="false">IF(J50="","",MAX(0,J50-1.96*O50/100))</f>
        <v>0.261433170972417</v>
      </c>
      <c r="Q50" s="47" t="n">
        <f aca="false">IF(J50="","",MIN(1,J50+1.96*O50/100))</f>
        <v>0.349067439528193</v>
      </c>
      <c r="R50" s="32" t="str">
        <f aca="false">IF(L50="","",IF(ABS(L50)&lt;=O50,"Yes","No"))</f>
        <v>No</v>
      </c>
      <c r="S50" s="32" t="str">
        <f aca="false">IF(L50="","",IF(ABS(L50)&lt;=1.96*O50,"Yes","No"))</f>
        <v>Yes</v>
      </c>
      <c r="T50" s="66" t="n">
        <f aca="false">IF(D50="","",ROUND(SQRT(((D50+G50)*O50/100)^2+(J50*(D50+G50)*0.0886)^2),0))</f>
        <v>29</v>
      </c>
      <c r="U50" s="32" t="s">
        <v>813</v>
      </c>
    </row>
    <row r="51" customFormat="false" ht="15" hidden="false" customHeight="false" outlineLevel="0" collapsed="false">
      <c r="A51" s="32" t="s">
        <v>185</v>
      </c>
      <c r="B51" s="32" t="s">
        <v>252</v>
      </c>
      <c r="C51" s="32" t="s">
        <v>254</v>
      </c>
      <c r="D51" s="66" t="n">
        <v>116</v>
      </c>
      <c r="E51" s="66" t="n">
        <v>100</v>
      </c>
      <c r="F51" s="75" t="n">
        <f aca="false">IF(E51="","",D51-E51)</f>
        <v>16</v>
      </c>
      <c r="G51" s="66" t="n">
        <v>271</v>
      </c>
      <c r="H51" s="66" t="n">
        <v>288</v>
      </c>
      <c r="I51" s="75" t="n">
        <f aca="false">IF(H51="","",G51-H51)</f>
        <v>-17</v>
      </c>
      <c r="J51" s="47" t="n">
        <f aca="false">IF(OR(D51="",D51+G51=0),"",D51/(D51+G51))</f>
        <v>0.299741602067184</v>
      </c>
      <c r="K51" s="47" t="n">
        <f aca="false">IF(E51="","",E51/(E51+H51))</f>
        <v>0.257731958762887</v>
      </c>
      <c r="L51" s="76" t="n">
        <f aca="false">IF(OR(K51="",J51=""),"",(J51-K51)*100)</f>
        <v>4.20096433042969</v>
      </c>
      <c r="M51" s="36" t="n">
        <v>3.27267117391589</v>
      </c>
      <c r="N51" s="36" t="n">
        <v>0.127006922628443</v>
      </c>
      <c r="O51" s="36" t="n">
        <f aca="false">SQRT(M51^2+N51^2)</f>
        <v>3.27513471035553</v>
      </c>
      <c r="P51" s="47" t="n">
        <f aca="false">IF(J51="","",MAX(0,J51-1.96*O51/100))</f>
        <v>0.235548961744215</v>
      </c>
      <c r="Q51" s="47" t="n">
        <f aca="false">IF(J51="","",MIN(1,J51+1.96*O51/100))</f>
        <v>0.363934242390152</v>
      </c>
      <c r="R51" s="32" t="str">
        <f aca="false">IF(L51="","",IF(ABS(L51)&lt;=O51,"Yes","No"))</f>
        <v>No</v>
      </c>
      <c r="S51" s="32" t="str">
        <f aca="false">IF(L51="","",IF(ABS(L51)&lt;=1.96*O51,"Yes","No"))</f>
        <v>Yes</v>
      </c>
      <c r="T51" s="66" t="n">
        <f aca="false">IF(D51="","",ROUND(SQRT(((D51+G51)*O51/100)^2+(J51*(D51+G51)*0.14653)^2),0))</f>
        <v>21</v>
      </c>
      <c r="U51" s="32" t="s">
        <v>813</v>
      </c>
    </row>
    <row r="52" customFormat="false" ht="15" hidden="false" customHeight="false" outlineLevel="0" collapsed="false">
      <c r="A52" s="32" t="s">
        <v>185</v>
      </c>
      <c r="B52" s="32" t="s">
        <v>255</v>
      </c>
      <c r="C52" s="32" t="s">
        <v>255</v>
      </c>
      <c r="D52" s="66" t="n">
        <v>75</v>
      </c>
      <c r="E52" s="66" t="n">
        <v>62</v>
      </c>
      <c r="F52" s="75" t="n">
        <f aca="false">IF(E52="","",D52-E52)</f>
        <v>13</v>
      </c>
      <c r="G52" s="66" t="n">
        <v>87</v>
      </c>
      <c r="H52" s="66" t="n">
        <v>91</v>
      </c>
      <c r="I52" s="75" t="n">
        <f aca="false">IF(H52="","",G52-H52)</f>
        <v>-4</v>
      </c>
      <c r="J52" s="47" t="n">
        <f aca="false">IF(OR(D52="",D52+G52=0),"",D52/(D52+G52))</f>
        <v>0.462962962962963</v>
      </c>
      <c r="K52" s="47" t="n">
        <f aca="false">IF(E52="","",E52/(E52+H52))</f>
        <v>0.405228758169935</v>
      </c>
      <c r="L52" s="76" t="n">
        <f aca="false">IF(OR(K52="",J52=""),"",(J52-K52)*100)</f>
        <v>5.77342047930283</v>
      </c>
      <c r="M52" s="36" t="n">
        <v>3.27267117391589</v>
      </c>
      <c r="N52" s="36" t="n">
        <v>0.127006922628443</v>
      </c>
      <c r="O52" s="36" t="n">
        <f aca="false">SQRT(M52^2+N52^2)</f>
        <v>3.27513471035553</v>
      </c>
      <c r="P52" s="47" t="n">
        <f aca="false">IF(J52="","",MAX(0,J52-1.96*O52/100))</f>
        <v>0.398770322639995</v>
      </c>
      <c r="Q52" s="47" t="n">
        <f aca="false">IF(J52="","",MIN(1,J52+1.96*O52/100))</f>
        <v>0.527155603285931</v>
      </c>
      <c r="R52" s="32" t="str">
        <f aca="false">IF(L52="","",IF(ABS(L52)&lt;=O52,"Yes","No"))</f>
        <v>No</v>
      </c>
      <c r="S52" s="32" t="str">
        <f aca="false">IF(L52="","",IF(ABS(L52)&lt;=1.96*O52,"Yes","No"))</f>
        <v>Yes</v>
      </c>
      <c r="T52" s="66" t="n">
        <f aca="false">IF(D52="","",ROUND(SQRT(((D52+G52)*O52/100)^2+(J52*(D52+G52)*0.14653)^2),0))</f>
        <v>12</v>
      </c>
      <c r="U52" s="32" t="s">
        <v>813</v>
      </c>
    </row>
    <row r="53" customFormat="false" ht="15" hidden="false" customHeight="false" outlineLevel="0" collapsed="false">
      <c r="A53" s="32" t="s">
        <v>256</v>
      </c>
      <c r="B53" s="32" t="s">
        <v>257</v>
      </c>
      <c r="C53" s="32" t="s">
        <v>257</v>
      </c>
      <c r="D53" s="66" t="n">
        <v>664</v>
      </c>
      <c r="E53" s="66" t="n">
        <v>646</v>
      </c>
      <c r="F53" s="75" t="n">
        <f aca="false">IF(E53="","",D53-E53)</f>
        <v>18</v>
      </c>
      <c r="G53" s="66" t="n">
        <v>669</v>
      </c>
      <c r="H53" s="66" t="n">
        <v>738</v>
      </c>
      <c r="I53" s="75" t="n">
        <f aca="false">IF(H53="","",G53-H53)</f>
        <v>-69</v>
      </c>
      <c r="J53" s="47" t="n">
        <f aca="false">IF(OR(D53="",D53+G53=0),"",D53/(D53+G53))</f>
        <v>0.498124531132783</v>
      </c>
      <c r="K53" s="47" t="n">
        <f aca="false">IF(E53="","",E53/(E53+H53))</f>
        <v>0.466763005780347</v>
      </c>
      <c r="L53" s="76" t="n">
        <f aca="false">IF(OR(K53="",J53=""),"",(J53-K53)*100)</f>
        <v>3.13615253524364</v>
      </c>
      <c r="M53" s="36" t="n">
        <v>2.04108163546025</v>
      </c>
      <c r="N53" s="36" t="n">
        <v>0.127006922628443</v>
      </c>
      <c r="O53" s="36" t="n">
        <f aca="false">SQRT(M53^2+N53^2)</f>
        <v>2.04502933988944</v>
      </c>
      <c r="P53" s="47" t="n">
        <f aca="false">IF(J53="","",MAX(0,J53-1.96*O53/100))</f>
        <v>0.45804195607095</v>
      </c>
      <c r="Q53" s="47" t="n">
        <f aca="false">IF(J53="","",MIN(1,J53+1.96*O53/100))</f>
        <v>0.538207106194616</v>
      </c>
      <c r="R53" s="32" t="str">
        <f aca="false">IF(L53="","",IF(ABS(L53)&lt;=O53,"Yes","No"))</f>
        <v>No</v>
      </c>
      <c r="S53" s="32" t="str">
        <f aca="false">IF(L53="","",IF(ABS(L53)&lt;=1.96*O53,"Yes","No"))</f>
        <v>Yes</v>
      </c>
      <c r="T53" s="66" t="n">
        <f aca="false">IF(D53="","",ROUND(SQRT(((D53+G53)*O53/100)^2+(J53*(D53+G53)*0.06777)^2),0))</f>
        <v>53</v>
      </c>
      <c r="U53" s="32"/>
    </row>
    <row r="54" customFormat="false" ht="15" hidden="false" customHeight="false" outlineLevel="0" collapsed="false">
      <c r="A54" s="32" t="s">
        <v>256</v>
      </c>
      <c r="B54" s="32" t="s">
        <v>258</v>
      </c>
      <c r="C54" s="32" t="s">
        <v>259</v>
      </c>
      <c r="D54" s="66" t="n">
        <v>458</v>
      </c>
      <c r="E54" s="66" t="n">
        <v>529</v>
      </c>
      <c r="F54" s="75" t="n">
        <f aca="false">IF(E54="","",D54-E54)</f>
        <v>-71</v>
      </c>
      <c r="G54" s="66" t="n">
        <v>117</v>
      </c>
      <c r="H54" s="66" t="n">
        <v>144</v>
      </c>
      <c r="I54" s="75" t="n">
        <f aca="false">IF(H54="","",G54-H54)</f>
        <v>-27</v>
      </c>
      <c r="J54" s="47" t="n">
        <f aca="false">IF(OR(D54="",D54+G54=0),"",D54/(D54+G54))</f>
        <v>0.796521739130435</v>
      </c>
      <c r="K54" s="47" t="n">
        <f aca="false">IF(E54="","",E54/(E54+H54))</f>
        <v>0.786032689450223</v>
      </c>
      <c r="L54" s="76" t="n">
        <f aca="false">IF(OR(K54="",J54=""),"",(J54-K54)*100)</f>
        <v>1.04890496802119</v>
      </c>
      <c r="M54" s="36" t="n">
        <v>3.27267117391589</v>
      </c>
      <c r="N54" s="36" t="n">
        <v>0.127006922628443</v>
      </c>
      <c r="O54" s="36" t="n">
        <f aca="false">SQRT(M54^2+N54^2)</f>
        <v>3.27513471035553</v>
      </c>
      <c r="P54" s="47" t="n">
        <f aca="false">IF(J54="","",MAX(0,J54-1.96*O54/100))</f>
        <v>0.732329098807466</v>
      </c>
      <c r="Q54" s="47" t="n">
        <f aca="false">IF(J54="","",MIN(1,J54+1.96*O54/100))</f>
        <v>0.860714379453403</v>
      </c>
      <c r="R54" s="32" t="str">
        <f aca="false">IF(L54="","",IF(ABS(L54)&lt;=O54,"Yes","No"))</f>
        <v>Yes</v>
      </c>
      <c r="S54" s="32" t="str">
        <f aca="false">IF(L54="","",IF(ABS(L54)&lt;=1.96*O54,"Yes","No"))</f>
        <v>Yes</v>
      </c>
      <c r="T54" s="66" t="n">
        <f aca="false">IF(D54="","",ROUND(SQRT(((D54+G54)*O54/100)^2+(J54*(D54+G54)*0.14653)^2),0))</f>
        <v>70</v>
      </c>
      <c r="U54" s="32"/>
    </row>
    <row r="55" customFormat="false" ht="15" hidden="false" customHeight="false" outlineLevel="0" collapsed="false">
      <c r="A55" s="32" t="s">
        <v>256</v>
      </c>
      <c r="B55" s="32" t="s">
        <v>258</v>
      </c>
      <c r="C55" s="32" t="s">
        <v>260</v>
      </c>
      <c r="D55" s="66" t="n">
        <v>415</v>
      </c>
      <c r="E55" s="66" t="n">
        <v>370</v>
      </c>
      <c r="F55" s="75" t="n">
        <f aca="false">IF(E55="","",D55-E55)</f>
        <v>45</v>
      </c>
      <c r="G55" s="66" t="n">
        <v>120</v>
      </c>
      <c r="H55" s="66" t="n">
        <v>139</v>
      </c>
      <c r="I55" s="75" t="n">
        <f aca="false">IF(H55="","",G55-H55)</f>
        <v>-19</v>
      </c>
      <c r="J55" s="47" t="n">
        <f aca="false">IF(OR(D55="",D55+G55=0),"",D55/(D55+G55))</f>
        <v>0.775700934579439</v>
      </c>
      <c r="K55" s="47" t="n">
        <f aca="false">IF(E55="","",E55/(E55+H55))</f>
        <v>0.726915520628684</v>
      </c>
      <c r="L55" s="76" t="n">
        <f aca="false">IF(OR(K55="",J55=""),"",(J55-K55)*100)</f>
        <v>4.87854139507555</v>
      </c>
      <c r="M55" s="36" t="n">
        <v>3.27267117391589</v>
      </c>
      <c r="N55" s="36" t="n">
        <v>0.127006922628443</v>
      </c>
      <c r="O55" s="36" t="n">
        <f aca="false">SQRT(M55^2+N55^2)</f>
        <v>3.27513471035553</v>
      </c>
      <c r="P55" s="47" t="n">
        <f aca="false">IF(J55="","",MAX(0,J55-1.96*O55/100))</f>
        <v>0.711508294256471</v>
      </c>
      <c r="Q55" s="47" t="n">
        <f aca="false">IF(J55="","",MIN(1,J55+1.96*O55/100))</f>
        <v>0.839893574902408</v>
      </c>
      <c r="R55" s="32" t="str">
        <f aca="false">IF(L55="","",IF(ABS(L55)&lt;=O55,"Yes","No"))</f>
        <v>No</v>
      </c>
      <c r="S55" s="32" t="str">
        <f aca="false">IF(L55="","",IF(ABS(L55)&lt;=1.96*O55,"Yes","No"))</f>
        <v>Yes</v>
      </c>
      <c r="T55" s="66" t="n">
        <f aca="false">IF(D55="","",ROUND(SQRT(((D55+G55)*O55/100)^2+(J55*(D55+G55)*0.14653)^2),0))</f>
        <v>63</v>
      </c>
      <c r="U55" s="32"/>
    </row>
    <row r="56" customFormat="false" ht="15" hidden="false" customHeight="false" outlineLevel="0" collapsed="false">
      <c r="A56" s="32" t="s">
        <v>256</v>
      </c>
      <c r="B56" s="32" t="s">
        <v>258</v>
      </c>
      <c r="C56" s="32" t="s">
        <v>261</v>
      </c>
      <c r="D56" s="66" t="n">
        <v>398</v>
      </c>
      <c r="E56" s="66" t="n">
        <v>401</v>
      </c>
      <c r="F56" s="75" t="n">
        <f aca="false">IF(E56="","",D56-E56)</f>
        <v>-3</v>
      </c>
      <c r="G56" s="66" t="n">
        <v>100</v>
      </c>
      <c r="H56" s="66" t="n">
        <v>117</v>
      </c>
      <c r="I56" s="75" t="n">
        <f aca="false">IF(H56="","",G56-H56)</f>
        <v>-17</v>
      </c>
      <c r="J56" s="47" t="n">
        <f aca="false">IF(OR(D56="",D56+G56=0),"",D56/(D56+G56))</f>
        <v>0.799196787148594</v>
      </c>
      <c r="K56" s="47" t="n">
        <f aca="false">IF(E56="","",E56/(E56+H56))</f>
        <v>0.774131274131274</v>
      </c>
      <c r="L56" s="76" t="n">
        <f aca="false">IF(OR(K56="",J56=""),"",(J56-K56)*100)</f>
        <v>2.50655130173202</v>
      </c>
      <c r="M56" s="36" t="n">
        <v>3.27267117391589</v>
      </c>
      <c r="N56" s="36" t="n">
        <v>0.127006922628443</v>
      </c>
      <c r="O56" s="36" t="n">
        <f aca="false">SQRT(M56^2+N56^2)</f>
        <v>3.27513471035553</v>
      </c>
      <c r="P56" s="47" t="n">
        <f aca="false">IF(J56="","",MAX(0,J56-1.96*O56/100))</f>
        <v>0.735004146825626</v>
      </c>
      <c r="Q56" s="47" t="n">
        <f aca="false">IF(J56="","",MIN(1,J56+1.96*O56/100))</f>
        <v>0.863389427471563</v>
      </c>
      <c r="R56" s="32" t="str">
        <f aca="false">IF(L56="","",IF(ABS(L56)&lt;=O56,"Yes","No"))</f>
        <v>Yes</v>
      </c>
      <c r="S56" s="32" t="str">
        <f aca="false">IF(L56="","",IF(ABS(L56)&lt;=1.96*O56,"Yes","No"))</f>
        <v>Yes</v>
      </c>
      <c r="T56" s="66" t="n">
        <f aca="false">IF(D56="","",ROUND(SQRT(((D56+G56)*O56/100)^2+(J56*(D56+G56)*0.14653)^2),0))</f>
        <v>61</v>
      </c>
      <c r="U56" s="32"/>
    </row>
    <row r="57" customFormat="false" ht="15" hidden="false" customHeight="false" outlineLevel="0" collapsed="false">
      <c r="A57" s="32" t="s">
        <v>256</v>
      </c>
      <c r="B57" s="32" t="s">
        <v>258</v>
      </c>
      <c r="C57" s="32" t="s">
        <v>262</v>
      </c>
      <c r="D57" s="66" t="n">
        <v>342</v>
      </c>
      <c r="E57" s="66" t="n">
        <v>341</v>
      </c>
      <c r="F57" s="75" t="n">
        <f aca="false">IF(E57="","",D57-E57)</f>
        <v>1</v>
      </c>
      <c r="G57" s="66" t="n">
        <v>116</v>
      </c>
      <c r="H57" s="66" t="n">
        <v>128</v>
      </c>
      <c r="I57" s="75" t="n">
        <f aca="false">IF(H57="","",G57-H57)</f>
        <v>-12</v>
      </c>
      <c r="J57" s="47" t="n">
        <f aca="false">IF(OR(D57="",D57+G57=0),"",D57/(D57+G57))</f>
        <v>0.746724890829694</v>
      </c>
      <c r="K57" s="47" t="n">
        <f aca="false">IF(E57="","",E57/(E57+H57))</f>
        <v>0.727078891257996</v>
      </c>
      <c r="L57" s="76" t="n">
        <f aca="false">IF(OR(K57="",J57=""),"",(J57-K57)*100)</f>
        <v>1.96459995716985</v>
      </c>
      <c r="M57" s="36" t="n">
        <v>3.27267117391589</v>
      </c>
      <c r="N57" s="36" t="n">
        <v>0.127006922628443</v>
      </c>
      <c r="O57" s="36" t="n">
        <f aca="false">SQRT(M57^2+N57^2)</f>
        <v>3.27513471035553</v>
      </c>
      <c r="P57" s="47" t="n">
        <f aca="false">IF(J57="","",MAX(0,J57-1.96*O57/100))</f>
        <v>0.682532250506726</v>
      </c>
      <c r="Q57" s="47" t="n">
        <f aca="false">IF(J57="","",MIN(1,J57+1.96*O57/100))</f>
        <v>0.810917531152663</v>
      </c>
      <c r="R57" s="32" t="str">
        <f aca="false">IF(L57="","",IF(ABS(L57)&lt;=O57,"Yes","No"))</f>
        <v>Yes</v>
      </c>
      <c r="S57" s="32" t="str">
        <f aca="false">IF(L57="","",IF(ABS(L57)&lt;=1.96*O57,"Yes","No"))</f>
        <v>Yes</v>
      </c>
      <c r="T57" s="66" t="n">
        <f aca="false">IF(D57="","",ROUND(SQRT(((D57+G57)*O57/100)^2+(J57*(D57+G57)*0.14653)^2),0))</f>
        <v>52</v>
      </c>
      <c r="U57" s="32"/>
    </row>
    <row r="58" customFormat="false" ht="15" hidden="false" customHeight="false" outlineLevel="0" collapsed="false">
      <c r="A58" s="32" t="s">
        <v>256</v>
      </c>
      <c r="B58" s="32" t="s">
        <v>258</v>
      </c>
      <c r="C58" s="32" t="s">
        <v>263</v>
      </c>
      <c r="D58" s="66" t="n">
        <v>430</v>
      </c>
      <c r="E58" s="66" t="n">
        <v>423</v>
      </c>
      <c r="F58" s="75" t="n">
        <f aca="false">IF(E58="","",D58-E58)</f>
        <v>7</v>
      </c>
      <c r="G58" s="66" t="n">
        <v>99</v>
      </c>
      <c r="H58" s="66" t="n">
        <v>126</v>
      </c>
      <c r="I58" s="75" t="n">
        <f aca="false">IF(H58="","",G58-H58)</f>
        <v>-27</v>
      </c>
      <c r="J58" s="47" t="n">
        <f aca="false">IF(OR(D58="",D58+G58=0),"",D58/(D58+G58))</f>
        <v>0.812854442344045</v>
      </c>
      <c r="K58" s="47" t="n">
        <f aca="false">IF(E58="","",E58/(E58+H58))</f>
        <v>0.770491803278689</v>
      </c>
      <c r="L58" s="76" t="n">
        <f aca="false">IF(OR(K58="",J58=""),"",(J58-K58)*100)</f>
        <v>4.23626390653569</v>
      </c>
      <c r="M58" s="36" t="n">
        <v>3.27267117391589</v>
      </c>
      <c r="N58" s="36" t="n">
        <v>0.127006922628443</v>
      </c>
      <c r="O58" s="36" t="n">
        <f aca="false">SQRT(M58^2+N58^2)</f>
        <v>3.27513471035553</v>
      </c>
      <c r="P58" s="47" t="n">
        <f aca="false">IF(J58="","",MAX(0,J58-1.96*O58/100))</f>
        <v>0.748661802021077</v>
      </c>
      <c r="Q58" s="47" t="n">
        <f aca="false">IF(J58="","",MIN(1,J58+1.96*O58/100))</f>
        <v>0.877047082667014</v>
      </c>
      <c r="R58" s="32" t="str">
        <f aca="false">IF(L58="","",IF(ABS(L58)&lt;=O58,"Yes","No"))</f>
        <v>No</v>
      </c>
      <c r="S58" s="32" t="str">
        <f aca="false">IF(L58="","",IF(ABS(L58)&lt;=1.96*O58,"Yes","No"))</f>
        <v>Yes</v>
      </c>
      <c r="T58" s="66" t="n">
        <f aca="false">IF(D58="","",ROUND(SQRT(((D58+G58)*O58/100)^2+(J58*(D58+G58)*0.14653)^2),0))</f>
        <v>65</v>
      </c>
      <c r="U58" s="32"/>
    </row>
    <row r="59" customFormat="false" ht="15" hidden="false" customHeight="false" outlineLevel="0" collapsed="false">
      <c r="A59" s="32" t="s">
        <v>256</v>
      </c>
      <c r="B59" s="32" t="s">
        <v>258</v>
      </c>
      <c r="C59" s="32" t="s">
        <v>264</v>
      </c>
      <c r="D59" s="66" t="n">
        <v>433</v>
      </c>
      <c r="E59" s="66" t="n">
        <v>470</v>
      </c>
      <c r="F59" s="75" t="n">
        <f aca="false">IF(E59="","",D59-E59)</f>
        <v>-37</v>
      </c>
      <c r="G59" s="66" t="n">
        <v>148</v>
      </c>
      <c r="H59" s="66" t="n">
        <v>179</v>
      </c>
      <c r="I59" s="75" t="n">
        <f aca="false">IF(H59="","",G59-H59)</f>
        <v>-31</v>
      </c>
      <c r="J59" s="47" t="n">
        <f aca="false">IF(OR(D59="",D59+G59=0),"",D59/(D59+G59))</f>
        <v>0.74526678141136</v>
      </c>
      <c r="K59" s="47" t="n">
        <f aca="false">IF(E59="","",E59/(E59+H59))</f>
        <v>0.724191063174114</v>
      </c>
      <c r="L59" s="76" t="n">
        <f aca="false">IF(OR(K59="",J59=""),"",(J59-K59)*100)</f>
        <v>2.10757182372457</v>
      </c>
      <c r="M59" s="36" t="n">
        <v>3.27267117391589</v>
      </c>
      <c r="N59" s="36" t="n">
        <v>0.127006922628443</v>
      </c>
      <c r="O59" s="36" t="n">
        <f aca="false">SQRT(M59^2+N59^2)</f>
        <v>3.27513471035553</v>
      </c>
      <c r="P59" s="47" t="n">
        <f aca="false">IF(J59="","",MAX(0,J59-1.96*O59/100))</f>
        <v>0.681074141088391</v>
      </c>
      <c r="Q59" s="47" t="n">
        <f aca="false">IF(J59="","",MIN(1,J59+1.96*O59/100))</f>
        <v>0.809459421734328</v>
      </c>
      <c r="R59" s="32" t="str">
        <f aca="false">IF(L59="","",IF(ABS(L59)&lt;=O59,"Yes","No"))</f>
        <v>Yes</v>
      </c>
      <c r="S59" s="32" t="str">
        <f aca="false">IF(L59="","",IF(ABS(L59)&lt;=1.96*O59,"Yes","No"))</f>
        <v>Yes</v>
      </c>
      <c r="T59" s="66" t="n">
        <f aca="false">IF(D59="","",ROUND(SQRT(((D59+G59)*O59/100)^2+(J59*(D59+G59)*0.14653)^2),0))</f>
        <v>66</v>
      </c>
      <c r="U59" s="32"/>
    </row>
    <row r="60" customFormat="false" ht="15" hidden="false" customHeight="false" outlineLevel="0" collapsed="false">
      <c r="A60" s="32" t="s">
        <v>256</v>
      </c>
      <c r="B60" s="32" t="s">
        <v>258</v>
      </c>
      <c r="C60" s="32" t="s">
        <v>265</v>
      </c>
      <c r="D60" s="66" t="n">
        <v>835</v>
      </c>
      <c r="E60" s="66" t="n">
        <v>798</v>
      </c>
      <c r="F60" s="75" t="n">
        <f aca="false">IF(E60="","",D60-E60)</f>
        <v>37</v>
      </c>
      <c r="G60" s="66" t="n">
        <v>253</v>
      </c>
      <c r="H60" s="66" t="n">
        <v>252</v>
      </c>
      <c r="I60" s="75" t="n">
        <f aca="false">IF(H60="","",G60-H60)</f>
        <v>1</v>
      </c>
      <c r="J60" s="47" t="n">
        <f aca="false">IF(OR(D60="",D60+G60=0),"",D60/(D60+G60))</f>
        <v>0.767463235294118</v>
      </c>
      <c r="K60" s="47" t="n">
        <f aca="false">IF(E60="","",E60/(E60+H60))</f>
        <v>0.76</v>
      </c>
      <c r="L60" s="76" t="n">
        <f aca="false">IF(OR(K60="",J60=""),"",(J60-K60)*100)</f>
        <v>0.746323529411763</v>
      </c>
      <c r="M60" s="36" t="n">
        <v>2.23195740581291</v>
      </c>
      <c r="N60" s="36" t="n">
        <v>0.127006922628443</v>
      </c>
      <c r="O60" s="36" t="n">
        <f aca="false">SQRT(M60^2+N60^2)</f>
        <v>2.23556807540246</v>
      </c>
      <c r="P60" s="47" t="n">
        <f aca="false">IF(J60="","",MAX(0,J60-1.96*O60/100))</f>
        <v>0.72364610101623</v>
      </c>
      <c r="Q60" s="47" t="n">
        <f aca="false">IF(J60="","",MIN(1,J60+1.96*O60/100))</f>
        <v>0.811280369572006</v>
      </c>
      <c r="R60" s="32" t="str">
        <f aca="false">IF(L60="","",IF(ABS(L60)&lt;=O60,"Yes","No"))</f>
        <v>Yes</v>
      </c>
      <c r="S60" s="32" t="str">
        <f aca="false">IF(L60="","",IF(ABS(L60)&lt;=1.96*O60,"Yes","No"))</f>
        <v>Yes</v>
      </c>
      <c r="T60" s="66" t="n">
        <f aca="false">IF(D60="","",ROUND(SQRT(((D60+G60)*O60/100)^2+(J60*(D60+G60)*0.0886)^2),0))</f>
        <v>78</v>
      </c>
      <c r="U60" s="32"/>
    </row>
    <row r="61" customFormat="false" ht="15" hidden="false" customHeight="false" outlineLevel="0" collapsed="false">
      <c r="A61" s="32" t="s">
        <v>256</v>
      </c>
      <c r="B61" s="32" t="s">
        <v>258</v>
      </c>
      <c r="C61" s="32" t="s">
        <v>266</v>
      </c>
      <c r="D61" s="66" t="n">
        <v>393</v>
      </c>
      <c r="E61" s="66" t="n">
        <v>386</v>
      </c>
      <c r="F61" s="75" t="n">
        <f aca="false">IF(E61="","",D61-E61)</f>
        <v>7</v>
      </c>
      <c r="G61" s="66" t="n">
        <v>170</v>
      </c>
      <c r="H61" s="66" t="n">
        <v>215</v>
      </c>
      <c r="I61" s="75" t="n">
        <f aca="false">IF(H61="","",G61-H61)</f>
        <v>-45</v>
      </c>
      <c r="J61" s="47" t="n">
        <f aca="false">IF(OR(D61="",D61+G61=0),"",D61/(D61+G61))</f>
        <v>0.698046181172291</v>
      </c>
      <c r="K61" s="47" t="n">
        <f aca="false">IF(E61="","",E61/(E61+H61))</f>
        <v>0.642262895174709</v>
      </c>
      <c r="L61" s="76" t="n">
        <f aca="false">IF(OR(K61="",J61=""),"",(J61-K61)*100)</f>
        <v>5.57832859975825</v>
      </c>
      <c r="M61" s="36" t="n">
        <v>3.27267117391589</v>
      </c>
      <c r="N61" s="36" t="n">
        <v>0.127006922628443</v>
      </c>
      <c r="O61" s="36" t="n">
        <f aca="false">SQRT(M61^2+N61^2)</f>
        <v>3.27513471035553</v>
      </c>
      <c r="P61" s="47" t="n">
        <f aca="false">IF(J61="","",MAX(0,J61-1.96*O61/100))</f>
        <v>0.633853540849323</v>
      </c>
      <c r="Q61" s="47" t="n">
        <f aca="false">IF(J61="","",MIN(1,J61+1.96*O61/100))</f>
        <v>0.76223882149526</v>
      </c>
      <c r="R61" s="32" t="str">
        <f aca="false">IF(L61="","",IF(ABS(L61)&lt;=O61,"Yes","No"))</f>
        <v>No</v>
      </c>
      <c r="S61" s="32" t="str">
        <f aca="false">IF(L61="","",IF(ABS(L61)&lt;=1.96*O61,"Yes","No"))</f>
        <v>Yes</v>
      </c>
      <c r="T61" s="66" t="n">
        <f aca="false">IF(D61="","",ROUND(SQRT(((D61+G61)*O61/100)^2+(J61*(D61+G61)*0.14653)^2),0))</f>
        <v>60</v>
      </c>
      <c r="U61" s="32"/>
    </row>
    <row r="62" customFormat="false" ht="15" hidden="false" customHeight="false" outlineLevel="0" collapsed="false">
      <c r="A62" s="32" t="s">
        <v>256</v>
      </c>
      <c r="B62" s="32" t="s">
        <v>258</v>
      </c>
      <c r="C62" s="32" t="s">
        <v>267</v>
      </c>
      <c r="D62" s="66" t="n">
        <v>645</v>
      </c>
      <c r="E62" s="66" t="n">
        <v>627</v>
      </c>
      <c r="F62" s="75" t="n">
        <f aca="false">IF(E62="","",D62-E62)</f>
        <v>18</v>
      </c>
      <c r="G62" s="66" t="n">
        <v>377</v>
      </c>
      <c r="H62" s="66" t="n">
        <v>374</v>
      </c>
      <c r="I62" s="75" t="n">
        <f aca="false">IF(H62="","",G62-H62)</f>
        <v>3</v>
      </c>
      <c r="J62" s="47" t="n">
        <f aca="false">IF(OR(D62="",D62+G62=0),"",D62/(D62+G62))</f>
        <v>0.631115459882583</v>
      </c>
      <c r="K62" s="47" t="n">
        <f aca="false">IF(E62="","",E62/(E62+H62))</f>
        <v>0.626373626373626</v>
      </c>
      <c r="L62" s="76" t="n">
        <f aca="false">IF(OR(K62="",J62=""),"",(J62-K62)*100)</f>
        <v>0.474183350895685</v>
      </c>
      <c r="M62" s="36" t="n">
        <v>2.23195740581291</v>
      </c>
      <c r="N62" s="36" t="n">
        <v>0.127006922628443</v>
      </c>
      <c r="O62" s="36" t="n">
        <f aca="false">SQRT(M62^2+N62^2)</f>
        <v>2.23556807540246</v>
      </c>
      <c r="P62" s="47" t="n">
        <f aca="false">IF(J62="","",MAX(0,J62-1.96*O62/100))</f>
        <v>0.587298325604695</v>
      </c>
      <c r="Q62" s="47" t="n">
        <f aca="false">IF(J62="","",MIN(1,J62+1.96*O62/100))</f>
        <v>0.674932594160471</v>
      </c>
      <c r="R62" s="32" t="str">
        <f aca="false">IF(L62="","",IF(ABS(L62)&lt;=O62,"Yes","No"))</f>
        <v>Yes</v>
      </c>
      <c r="S62" s="32" t="str">
        <f aca="false">IF(L62="","",IF(ABS(L62)&lt;=1.96*O62,"Yes","No"))</f>
        <v>Yes</v>
      </c>
      <c r="T62" s="66" t="n">
        <f aca="false">IF(D62="","",ROUND(SQRT(((D62+G62)*O62/100)^2+(J62*(D62+G62)*0.0886)^2),0))</f>
        <v>62</v>
      </c>
      <c r="U62" s="32"/>
    </row>
    <row r="63" customFormat="false" ht="15" hidden="false" customHeight="false" outlineLevel="0" collapsed="false">
      <c r="A63" s="32" t="s">
        <v>256</v>
      </c>
      <c r="B63" s="32" t="s">
        <v>258</v>
      </c>
      <c r="C63" s="32" t="s">
        <v>268</v>
      </c>
      <c r="D63" s="66" t="n">
        <v>439</v>
      </c>
      <c r="E63" s="66" t="n">
        <v>448</v>
      </c>
      <c r="F63" s="75" t="n">
        <f aca="false">IF(E63="","",D63-E63)</f>
        <v>-9</v>
      </c>
      <c r="G63" s="66" t="n">
        <v>254</v>
      </c>
      <c r="H63" s="66" t="n">
        <v>264</v>
      </c>
      <c r="I63" s="75" t="n">
        <f aca="false">IF(H63="","",G63-H63)</f>
        <v>-10</v>
      </c>
      <c r="J63" s="47" t="n">
        <f aca="false">IF(OR(D63="",D63+G63=0),"",D63/(D63+G63))</f>
        <v>0.633477633477634</v>
      </c>
      <c r="K63" s="47" t="n">
        <f aca="false">IF(E63="","",E63/(E63+H63))</f>
        <v>0.629213483146067</v>
      </c>
      <c r="L63" s="76" t="n">
        <f aca="false">IF(OR(K63="",J63=""),"",(J63-K63)*100)</f>
        <v>0.426415033156613</v>
      </c>
      <c r="M63" s="36" t="n">
        <v>3.27267117391589</v>
      </c>
      <c r="N63" s="36" t="n">
        <v>0.127006922628443</v>
      </c>
      <c r="O63" s="36" t="n">
        <f aca="false">SQRT(M63^2+N63^2)</f>
        <v>3.27513471035553</v>
      </c>
      <c r="P63" s="47" t="n">
        <f aca="false">IF(J63="","",MAX(0,J63-1.96*O63/100))</f>
        <v>0.569284993154665</v>
      </c>
      <c r="Q63" s="47" t="n">
        <f aca="false">IF(J63="","",MIN(1,J63+1.96*O63/100))</f>
        <v>0.697670273800602</v>
      </c>
      <c r="R63" s="32" t="str">
        <f aca="false">IF(L63="","",IF(ABS(L63)&lt;=O63,"Yes","No"))</f>
        <v>Yes</v>
      </c>
      <c r="S63" s="32" t="str">
        <f aca="false">IF(L63="","",IF(ABS(L63)&lt;=1.96*O63,"Yes","No"))</f>
        <v>Yes</v>
      </c>
      <c r="T63" s="66" t="n">
        <f aca="false">IF(D63="","",ROUND(SQRT(((D63+G63)*O63/100)^2+(J63*(D63+G63)*0.14653)^2),0))</f>
        <v>68</v>
      </c>
      <c r="U63" s="32"/>
    </row>
    <row r="64" customFormat="false" ht="15" hidden="false" customHeight="false" outlineLevel="0" collapsed="false">
      <c r="A64" s="32" t="s">
        <v>256</v>
      </c>
      <c r="B64" s="32" t="s">
        <v>258</v>
      </c>
      <c r="C64" s="32" t="s">
        <v>269</v>
      </c>
      <c r="D64" s="66" t="n">
        <v>472</v>
      </c>
      <c r="E64" s="66" t="n">
        <v>478</v>
      </c>
      <c r="F64" s="75" t="n">
        <f aca="false">IF(E64="","",D64-E64)</f>
        <v>-6</v>
      </c>
      <c r="G64" s="66" t="n">
        <v>165</v>
      </c>
      <c r="H64" s="66" t="n">
        <v>197</v>
      </c>
      <c r="I64" s="75" t="n">
        <f aca="false">IF(H64="","",G64-H64)</f>
        <v>-32</v>
      </c>
      <c r="J64" s="47" t="n">
        <f aca="false">IF(OR(D64="",D64+G64=0),"",D64/(D64+G64))</f>
        <v>0.740973312401884</v>
      </c>
      <c r="K64" s="47" t="n">
        <f aca="false">IF(E64="","",E64/(E64+H64))</f>
        <v>0.708148148148148</v>
      </c>
      <c r="L64" s="76" t="n">
        <f aca="false">IF(OR(K64="",J64=""),"",(J64-K64)*100)</f>
        <v>3.28251642537356</v>
      </c>
      <c r="M64" s="36" t="n">
        <v>3.27267117391589</v>
      </c>
      <c r="N64" s="36" t="n">
        <v>0.127006922628443</v>
      </c>
      <c r="O64" s="36" t="n">
        <f aca="false">SQRT(M64^2+N64^2)</f>
        <v>3.27513471035553</v>
      </c>
      <c r="P64" s="47" t="n">
        <f aca="false">IF(J64="","",MAX(0,J64-1.96*O64/100))</f>
        <v>0.676780672078916</v>
      </c>
      <c r="Q64" s="47" t="n">
        <f aca="false">IF(J64="","",MIN(1,J64+1.96*O64/100))</f>
        <v>0.805165952724852</v>
      </c>
      <c r="R64" s="32" t="str">
        <f aca="false">IF(L64="","",IF(ABS(L64)&lt;=O64,"Yes","No"))</f>
        <v>No</v>
      </c>
      <c r="S64" s="32" t="str">
        <f aca="false">IF(L64="","",IF(ABS(L64)&lt;=1.96*O64,"Yes","No"))</f>
        <v>Yes</v>
      </c>
      <c r="T64" s="66" t="n">
        <f aca="false">IF(D64="","",ROUND(SQRT(((D64+G64)*O64/100)^2+(J64*(D64+G64)*0.14653)^2),0))</f>
        <v>72</v>
      </c>
      <c r="U64" s="32"/>
    </row>
    <row r="65" customFormat="false" ht="15" hidden="false" customHeight="false" outlineLevel="0" collapsed="false">
      <c r="A65" s="32" t="s">
        <v>256</v>
      </c>
      <c r="B65" s="32" t="s">
        <v>258</v>
      </c>
      <c r="C65" s="32" t="s">
        <v>270</v>
      </c>
      <c r="D65" s="66" t="n">
        <v>671</v>
      </c>
      <c r="E65" s="66" t="n">
        <v>613</v>
      </c>
      <c r="F65" s="75" t="n">
        <f aca="false">IF(E65="","",D65-E65)</f>
        <v>58</v>
      </c>
      <c r="G65" s="66" t="n">
        <v>259</v>
      </c>
      <c r="H65" s="66" t="n">
        <v>277</v>
      </c>
      <c r="I65" s="75" t="n">
        <f aca="false">IF(H65="","",G65-H65)</f>
        <v>-18</v>
      </c>
      <c r="J65" s="47" t="n">
        <f aca="false">IF(OR(D65="",D65+G65=0),"",D65/(D65+G65))</f>
        <v>0.721505376344086</v>
      </c>
      <c r="K65" s="47" t="n">
        <f aca="false">IF(E65="","",E65/(E65+H65))</f>
        <v>0.68876404494382</v>
      </c>
      <c r="L65" s="76" t="n">
        <f aca="false">IF(OR(K65="",J65=""),"",(J65-K65)*100)</f>
        <v>3.27413314002658</v>
      </c>
      <c r="M65" s="36" t="n">
        <v>2.23195740581291</v>
      </c>
      <c r="N65" s="36" t="n">
        <v>0.127006922628443</v>
      </c>
      <c r="O65" s="36" t="n">
        <f aca="false">SQRT(M65^2+N65^2)</f>
        <v>2.23556807540246</v>
      </c>
      <c r="P65" s="47" t="n">
        <f aca="false">IF(J65="","",MAX(0,J65-1.96*O65/100))</f>
        <v>0.677688242066198</v>
      </c>
      <c r="Q65" s="47" t="n">
        <f aca="false">IF(J65="","",MIN(1,J65+1.96*O65/100))</f>
        <v>0.765322510621974</v>
      </c>
      <c r="R65" s="32" t="str">
        <f aca="false">IF(L65="","",IF(ABS(L65)&lt;=O65,"Yes","No"))</f>
        <v>No</v>
      </c>
      <c r="S65" s="32" t="str">
        <f aca="false">IF(L65="","",IF(ABS(L65)&lt;=1.96*O65,"Yes","No"))</f>
        <v>Yes</v>
      </c>
      <c r="T65" s="66" t="n">
        <f aca="false">IF(D65="","",ROUND(SQRT(((D65+G65)*O65/100)^2+(J65*(D65+G65)*0.0886)^2),0))</f>
        <v>63</v>
      </c>
      <c r="U65" s="32"/>
    </row>
    <row r="66" customFormat="false" ht="15" hidden="false" customHeight="false" outlineLevel="0" collapsed="false">
      <c r="A66" s="32" t="s">
        <v>256</v>
      </c>
      <c r="B66" s="32" t="s">
        <v>258</v>
      </c>
      <c r="C66" s="32" t="s">
        <v>271</v>
      </c>
      <c r="D66" s="66" t="n">
        <v>415</v>
      </c>
      <c r="E66" s="66" t="n">
        <v>422</v>
      </c>
      <c r="F66" s="75" t="n">
        <f aca="false">IF(E66="","",D66-E66)</f>
        <v>-7</v>
      </c>
      <c r="G66" s="66" t="n">
        <v>238</v>
      </c>
      <c r="H66" s="66" t="n">
        <v>251</v>
      </c>
      <c r="I66" s="75" t="n">
        <f aca="false">IF(H66="","",G66-H66)</f>
        <v>-13</v>
      </c>
      <c r="J66" s="47" t="n">
        <f aca="false">IF(OR(D66="",D66+G66=0),"",D66/(D66+G66))</f>
        <v>0.635528330781011</v>
      </c>
      <c r="K66" s="47" t="n">
        <f aca="false">IF(E66="","",E66/(E66+H66))</f>
        <v>0.62704309063893</v>
      </c>
      <c r="L66" s="76" t="n">
        <f aca="false">IF(OR(K66="",J66=""),"",(J66-K66)*100)</f>
        <v>0.848524014208052</v>
      </c>
      <c r="M66" s="36" t="n">
        <v>3.27267117391589</v>
      </c>
      <c r="N66" s="36" t="n">
        <v>0.127006922628443</v>
      </c>
      <c r="O66" s="36" t="n">
        <f aca="false">SQRT(M66^2+N66^2)</f>
        <v>3.27513471035553</v>
      </c>
      <c r="P66" s="47" t="n">
        <f aca="false">IF(J66="","",MAX(0,J66-1.96*O66/100))</f>
        <v>0.571335690458042</v>
      </c>
      <c r="Q66" s="47" t="n">
        <f aca="false">IF(J66="","",MIN(1,J66+1.96*O66/100))</f>
        <v>0.699720971103979</v>
      </c>
      <c r="R66" s="32" t="str">
        <f aca="false">IF(L66="","",IF(ABS(L66)&lt;=O66,"Yes","No"))</f>
        <v>Yes</v>
      </c>
      <c r="S66" s="32" t="str">
        <f aca="false">IF(L66="","",IF(ABS(L66)&lt;=1.96*O66,"Yes","No"))</f>
        <v>Yes</v>
      </c>
      <c r="T66" s="66" t="n">
        <f aca="false">IF(D66="","",ROUND(SQRT(((D66+G66)*O66/100)^2+(J66*(D66+G66)*0.14653)^2),0))</f>
        <v>64</v>
      </c>
      <c r="U66" s="32"/>
    </row>
    <row r="67" customFormat="false" ht="15" hidden="false" customHeight="false" outlineLevel="0" collapsed="false">
      <c r="A67" s="32" t="s">
        <v>256</v>
      </c>
      <c r="B67" s="32" t="s">
        <v>258</v>
      </c>
      <c r="C67" s="32" t="s">
        <v>272</v>
      </c>
      <c r="D67" s="66" t="n">
        <v>438</v>
      </c>
      <c r="E67" s="66" t="n">
        <v>426</v>
      </c>
      <c r="F67" s="75" t="n">
        <f aca="false">IF(E67="","",D67-E67)</f>
        <v>12</v>
      </c>
      <c r="G67" s="66" t="n">
        <v>307</v>
      </c>
      <c r="H67" s="66" t="n">
        <v>320</v>
      </c>
      <c r="I67" s="75" t="n">
        <f aca="false">IF(H67="","",G67-H67)</f>
        <v>-13</v>
      </c>
      <c r="J67" s="47" t="n">
        <f aca="false">IF(OR(D67="",D67+G67=0),"",D67/(D67+G67))</f>
        <v>0.587919463087248</v>
      </c>
      <c r="K67" s="47" t="n">
        <f aca="false">IF(E67="","",E67/(E67+H67))</f>
        <v>0.571045576407507</v>
      </c>
      <c r="L67" s="76" t="n">
        <f aca="false">IF(OR(K67="",J67=""),"",(J67-K67)*100)</f>
        <v>1.68738866797415</v>
      </c>
      <c r="M67" s="36" t="n">
        <v>2.23195740581291</v>
      </c>
      <c r="N67" s="36" t="n">
        <v>0.127006922628443</v>
      </c>
      <c r="O67" s="36" t="n">
        <f aca="false">SQRT(M67^2+N67^2)</f>
        <v>2.23556807540246</v>
      </c>
      <c r="P67" s="47" t="n">
        <f aca="false">IF(J67="","",MAX(0,J67-1.96*O67/100))</f>
        <v>0.54410232880936</v>
      </c>
      <c r="Q67" s="47" t="n">
        <f aca="false">IF(J67="","",MIN(1,J67+1.96*O67/100))</f>
        <v>0.631736597365136</v>
      </c>
      <c r="R67" s="32" t="str">
        <f aca="false">IF(L67="","",IF(ABS(L67)&lt;=O67,"Yes","No"))</f>
        <v>Yes</v>
      </c>
      <c r="S67" s="32" t="str">
        <f aca="false">IF(L67="","",IF(ABS(L67)&lt;=1.96*O67,"Yes","No"))</f>
        <v>Yes</v>
      </c>
      <c r="T67" s="66" t="n">
        <f aca="false">IF(D67="","",ROUND(SQRT(((D67+G67)*O67/100)^2+(J67*(D67+G67)*0.0886)^2),0))</f>
        <v>42</v>
      </c>
      <c r="U67" s="32"/>
    </row>
    <row r="68" customFormat="false" ht="15" hidden="false" customHeight="false" outlineLevel="0" collapsed="false">
      <c r="A68" s="32" t="s">
        <v>256</v>
      </c>
      <c r="B68" s="32" t="s">
        <v>258</v>
      </c>
      <c r="C68" s="32" t="s">
        <v>273</v>
      </c>
      <c r="D68" s="66" t="n">
        <v>464</v>
      </c>
      <c r="E68" s="66" t="n">
        <v>467</v>
      </c>
      <c r="F68" s="75" t="n">
        <f aca="false">IF(E68="","",D68-E68)</f>
        <v>-3</v>
      </c>
      <c r="G68" s="66" t="n">
        <v>243</v>
      </c>
      <c r="H68" s="66" t="n">
        <v>261</v>
      </c>
      <c r="I68" s="75" t="n">
        <f aca="false">IF(H68="","",G68-H68)</f>
        <v>-18</v>
      </c>
      <c r="J68" s="47" t="n">
        <f aca="false">IF(OR(D68="",D68+G68=0),"",D68/(D68+G68))</f>
        <v>0.656294200848656</v>
      </c>
      <c r="K68" s="47" t="n">
        <f aca="false">IF(E68="","",E68/(E68+H68))</f>
        <v>0.641483516483517</v>
      </c>
      <c r="L68" s="76" t="n">
        <f aca="false">IF(OR(K68="",J68=""),"",(J68-K68)*100)</f>
        <v>1.48106843651398</v>
      </c>
      <c r="M68" s="36" t="n">
        <v>3.27267117391589</v>
      </c>
      <c r="N68" s="36" t="n">
        <v>0.127006922628443</v>
      </c>
      <c r="O68" s="36" t="n">
        <f aca="false">SQRT(M68^2+N68^2)</f>
        <v>3.27513471035553</v>
      </c>
      <c r="P68" s="47" t="n">
        <f aca="false">IF(J68="","",MAX(0,J68-1.96*O68/100))</f>
        <v>0.592101560525688</v>
      </c>
      <c r="Q68" s="47" t="n">
        <f aca="false">IF(J68="","",MIN(1,J68+1.96*O68/100))</f>
        <v>0.720486841171625</v>
      </c>
      <c r="R68" s="32" t="str">
        <f aca="false">IF(L68="","",IF(ABS(L68)&lt;=O68,"Yes","No"))</f>
        <v>Yes</v>
      </c>
      <c r="S68" s="32" t="str">
        <f aca="false">IF(L68="","",IF(ABS(L68)&lt;=1.96*O68,"Yes","No"))</f>
        <v>Yes</v>
      </c>
      <c r="T68" s="66" t="n">
        <f aca="false">IF(D68="","",ROUND(SQRT(((D68+G68)*O68/100)^2+(J68*(D68+G68)*0.14653)^2),0))</f>
        <v>72</v>
      </c>
      <c r="U68" s="32"/>
    </row>
    <row r="69" customFormat="false" ht="15" hidden="false" customHeight="false" outlineLevel="0" collapsed="false">
      <c r="A69" s="32" t="s">
        <v>256</v>
      </c>
      <c r="B69" s="32" t="s">
        <v>258</v>
      </c>
      <c r="C69" s="32" t="s">
        <v>274</v>
      </c>
      <c r="D69" s="66" t="n">
        <v>490</v>
      </c>
      <c r="E69" s="66" t="n">
        <v>496</v>
      </c>
      <c r="F69" s="75" t="n">
        <f aca="false">IF(E69="","",D69-E69)</f>
        <v>-6</v>
      </c>
      <c r="G69" s="66" t="n">
        <v>137</v>
      </c>
      <c r="H69" s="66" t="n">
        <v>148</v>
      </c>
      <c r="I69" s="75" t="n">
        <f aca="false">IF(H69="","",G69-H69)</f>
        <v>-11</v>
      </c>
      <c r="J69" s="47" t="n">
        <f aca="false">IF(OR(D69="",D69+G69=0),"",D69/(D69+G69))</f>
        <v>0.781499202551834</v>
      </c>
      <c r="K69" s="47" t="n">
        <f aca="false">IF(E69="","",E69/(E69+H69))</f>
        <v>0.770186335403727</v>
      </c>
      <c r="L69" s="76" t="n">
        <f aca="false">IF(OR(K69="",J69=""),"",(J69-K69)*100)</f>
        <v>1.13128671481074</v>
      </c>
      <c r="M69" s="36" t="n">
        <v>3.27267117391589</v>
      </c>
      <c r="N69" s="36" t="n">
        <v>0.127006922628443</v>
      </c>
      <c r="O69" s="36" t="n">
        <f aca="false">SQRT(M69^2+N69^2)</f>
        <v>3.27513471035553</v>
      </c>
      <c r="P69" s="47" t="n">
        <f aca="false">IF(J69="","",MAX(0,J69-1.96*O69/100))</f>
        <v>0.717306562228866</v>
      </c>
      <c r="Q69" s="47" t="n">
        <f aca="false">IF(J69="","",MIN(1,J69+1.96*O69/100))</f>
        <v>0.845691842874802</v>
      </c>
      <c r="R69" s="32" t="str">
        <f aca="false">IF(L69="","",IF(ABS(L69)&lt;=O69,"Yes","No"))</f>
        <v>Yes</v>
      </c>
      <c r="S69" s="32" t="str">
        <f aca="false">IF(L69="","",IF(ABS(L69)&lt;=1.96*O69,"Yes","No"))</f>
        <v>Yes</v>
      </c>
      <c r="T69" s="66" t="n">
        <f aca="false">IF(D69="","",ROUND(SQRT(((D69+G69)*O69/100)^2+(J69*(D69+G69)*0.14653)^2),0))</f>
        <v>75</v>
      </c>
      <c r="U69" s="32"/>
    </row>
    <row r="70" customFormat="false" ht="15" hidden="false" customHeight="false" outlineLevel="0" collapsed="false">
      <c r="A70" s="32" t="s">
        <v>256</v>
      </c>
      <c r="B70" s="32" t="s">
        <v>258</v>
      </c>
      <c r="C70" s="32" t="s">
        <v>275</v>
      </c>
      <c r="D70" s="66" t="n">
        <v>370</v>
      </c>
      <c r="E70" s="66" t="n">
        <v>360</v>
      </c>
      <c r="F70" s="75" t="n">
        <f aca="false">IF(E70="","",D70-E70)</f>
        <v>10</v>
      </c>
      <c r="G70" s="66" t="n">
        <v>146</v>
      </c>
      <c r="H70" s="66" t="n">
        <v>174</v>
      </c>
      <c r="I70" s="75" t="n">
        <f aca="false">IF(H70="","",G70-H70)</f>
        <v>-28</v>
      </c>
      <c r="J70" s="47" t="n">
        <f aca="false">IF(OR(D70="",D70+G70=0),"",D70/(D70+G70))</f>
        <v>0.717054263565892</v>
      </c>
      <c r="K70" s="47" t="n">
        <f aca="false">IF(E70="","",E70/(E70+H70))</f>
        <v>0.674157303370787</v>
      </c>
      <c r="L70" s="76" t="n">
        <f aca="false">IF(OR(K70="",J70=""),"",(J70-K70)*100)</f>
        <v>4.2896960195105</v>
      </c>
      <c r="M70" s="36" t="n">
        <v>3.27267117391589</v>
      </c>
      <c r="N70" s="36" t="n">
        <v>0.127006922628443</v>
      </c>
      <c r="O70" s="36" t="n">
        <f aca="false">SQRT(M70^2+N70^2)</f>
        <v>3.27513471035553</v>
      </c>
      <c r="P70" s="47" t="n">
        <f aca="false">IF(J70="","",MAX(0,J70-1.96*O70/100))</f>
        <v>0.652861623242923</v>
      </c>
      <c r="Q70" s="47" t="n">
        <f aca="false">IF(J70="","",MIN(1,J70+1.96*O70/100))</f>
        <v>0.78124690388886</v>
      </c>
      <c r="R70" s="32" t="str">
        <f aca="false">IF(L70="","",IF(ABS(L70)&lt;=O70,"Yes","No"))</f>
        <v>No</v>
      </c>
      <c r="S70" s="32" t="str">
        <f aca="false">IF(L70="","",IF(ABS(L70)&lt;=1.96*O70,"Yes","No"))</f>
        <v>Yes</v>
      </c>
      <c r="T70" s="66" t="n">
        <f aca="false">IF(D70="","",ROUND(SQRT(((D70+G70)*O70/100)^2+(J70*(D70+G70)*0.14653)^2),0))</f>
        <v>57</v>
      </c>
      <c r="U70" s="32"/>
    </row>
    <row r="71" customFormat="false" ht="15" hidden="false" customHeight="false" outlineLevel="0" collapsed="false">
      <c r="A71" s="32" t="s">
        <v>256</v>
      </c>
      <c r="B71" s="32" t="s">
        <v>258</v>
      </c>
      <c r="C71" s="32" t="s">
        <v>276</v>
      </c>
      <c r="D71" s="66" t="n">
        <v>453</v>
      </c>
      <c r="E71" s="66" t="n">
        <v>457</v>
      </c>
      <c r="F71" s="75" t="n">
        <f aca="false">IF(E71="","",D71-E71)</f>
        <v>-4</v>
      </c>
      <c r="G71" s="66" t="n">
        <v>191</v>
      </c>
      <c r="H71" s="66" t="n">
        <v>203</v>
      </c>
      <c r="I71" s="75" t="n">
        <f aca="false">IF(H71="","",G71-H71)</f>
        <v>-12</v>
      </c>
      <c r="J71" s="47" t="n">
        <f aca="false">IF(OR(D71="",D71+G71=0),"",D71/(D71+G71))</f>
        <v>0.703416149068323</v>
      </c>
      <c r="K71" s="47" t="n">
        <f aca="false">IF(E71="","",E71/(E71+H71))</f>
        <v>0.692424242424242</v>
      </c>
      <c r="L71" s="76" t="n">
        <f aca="false">IF(OR(K71="",J71=""),"",(J71-K71)*100)</f>
        <v>1.09919066440806</v>
      </c>
      <c r="M71" s="36" t="n">
        <v>3.27267117391589</v>
      </c>
      <c r="N71" s="36" t="n">
        <v>0.127006922628443</v>
      </c>
      <c r="O71" s="36" t="n">
        <f aca="false">SQRT(M71^2+N71^2)</f>
        <v>3.27513471035553</v>
      </c>
      <c r="P71" s="47" t="n">
        <f aca="false">IF(J71="","",MAX(0,J71-1.96*O71/100))</f>
        <v>0.639223508745355</v>
      </c>
      <c r="Q71" s="47" t="n">
        <f aca="false">IF(J71="","",MIN(1,J71+1.96*O71/100))</f>
        <v>0.767608789391291</v>
      </c>
      <c r="R71" s="32" t="str">
        <f aca="false">IF(L71="","",IF(ABS(L71)&lt;=O71,"Yes","No"))</f>
        <v>Yes</v>
      </c>
      <c r="S71" s="32" t="str">
        <f aca="false">IF(L71="","",IF(ABS(L71)&lt;=1.96*O71,"Yes","No"))</f>
        <v>Yes</v>
      </c>
      <c r="T71" s="66" t="n">
        <f aca="false">IF(D71="","",ROUND(SQRT(((D71+G71)*O71/100)^2+(J71*(D71+G71)*0.14653)^2),0))</f>
        <v>70</v>
      </c>
      <c r="U71" s="32"/>
    </row>
    <row r="72" customFormat="false" ht="15" hidden="false" customHeight="false" outlineLevel="0" collapsed="false">
      <c r="A72" s="32" t="s">
        <v>256</v>
      </c>
      <c r="B72" s="32" t="s">
        <v>258</v>
      </c>
      <c r="C72" s="32" t="s">
        <v>277</v>
      </c>
      <c r="D72" s="66" t="n">
        <v>331</v>
      </c>
      <c r="E72" s="66" t="n">
        <v>323</v>
      </c>
      <c r="F72" s="75" t="n">
        <f aca="false">IF(E72="","",D72-E72)</f>
        <v>8</v>
      </c>
      <c r="G72" s="66" t="n">
        <v>138</v>
      </c>
      <c r="H72" s="66" t="n">
        <v>136</v>
      </c>
      <c r="I72" s="75" t="n">
        <f aca="false">IF(H72="","",G72-H72)</f>
        <v>2</v>
      </c>
      <c r="J72" s="47" t="n">
        <f aca="false">IF(OR(D72="",D72+G72=0),"",D72/(D72+G72))</f>
        <v>0.705756929637527</v>
      </c>
      <c r="K72" s="47" t="n">
        <f aca="false">IF(E72="","",E72/(E72+H72))</f>
        <v>0.703703703703704</v>
      </c>
      <c r="L72" s="76" t="n">
        <f aca="false">IF(OR(K72="",J72=""),"",(J72-K72)*100)</f>
        <v>0.205322593382296</v>
      </c>
      <c r="M72" s="36" t="n">
        <v>3.27267117391589</v>
      </c>
      <c r="N72" s="36" t="n">
        <v>0.127006922628443</v>
      </c>
      <c r="O72" s="36" t="n">
        <f aca="false">SQRT(M72^2+N72^2)</f>
        <v>3.27513471035553</v>
      </c>
      <c r="P72" s="47" t="n">
        <f aca="false">IF(J72="","",MAX(0,J72-1.96*O72/100))</f>
        <v>0.641564289314558</v>
      </c>
      <c r="Q72" s="47" t="n">
        <f aca="false">IF(J72="","",MIN(1,J72+1.96*O72/100))</f>
        <v>0.769949569960495</v>
      </c>
      <c r="R72" s="32" t="str">
        <f aca="false">IF(L72="","",IF(ABS(L72)&lt;=O72,"Yes","No"))</f>
        <v>Yes</v>
      </c>
      <c r="S72" s="32" t="str">
        <f aca="false">IF(L72="","",IF(ABS(L72)&lt;=1.96*O72,"Yes","No"))</f>
        <v>Yes</v>
      </c>
      <c r="T72" s="66" t="n">
        <f aca="false">IF(D72="","",ROUND(SQRT(((D72+G72)*O72/100)^2+(J72*(D72+G72)*0.14653)^2),0))</f>
        <v>51</v>
      </c>
      <c r="U72" s="32"/>
    </row>
    <row r="73" customFormat="false" ht="15" hidden="false" customHeight="false" outlineLevel="0" collapsed="false">
      <c r="A73" s="32" t="s">
        <v>256</v>
      </c>
      <c r="B73" s="32" t="s">
        <v>258</v>
      </c>
      <c r="C73" s="32" t="s">
        <v>278</v>
      </c>
      <c r="D73" s="66" t="n">
        <v>702</v>
      </c>
      <c r="E73" s="66" t="n">
        <v>707</v>
      </c>
      <c r="F73" s="75" t="n">
        <f aca="false">IF(E73="","",D73-E73)</f>
        <v>-5</v>
      </c>
      <c r="G73" s="66" t="n">
        <v>313</v>
      </c>
      <c r="H73" s="66" t="n">
        <v>345</v>
      </c>
      <c r="I73" s="75" t="n">
        <f aca="false">IF(H73="","",G73-H73)</f>
        <v>-32</v>
      </c>
      <c r="J73" s="47" t="n">
        <f aca="false">IF(OR(D73="",D73+G73=0),"",D73/(D73+G73))</f>
        <v>0.691625615763547</v>
      </c>
      <c r="K73" s="47" t="n">
        <f aca="false">IF(E73="","",E73/(E73+H73))</f>
        <v>0.672053231939164</v>
      </c>
      <c r="L73" s="76" t="n">
        <f aca="false">IF(OR(K73="",J73=""),"",(J73-K73)*100)</f>
        <v>1.95723838243832</v>
      </c>
      <c r="M73" s="36" t="n">
        <v>2.23195740581291</v>
      </c>
      <c r="N73" s="36" t="n">
        <v>0.127006922628443</v>
      </c>
      <c r="O73" s="36" t="n">
        <f aca="false">SQRT(M73^2+N73^2)</f>
        <v>2.23556807540246</v>
      </c>
      <c r="P73" s="47" t="n">
        <f aca="false">IF(J73="","",MAX(0,J73-1.96*O73/100))</f>
        <v>0.647808481485659</v>
      </c>
      <c r="Q73" s="47" t="n">
        <f aca="false">IF(J73="","",MIN(1,J73+1.96*O73/100))</f>
        <v>0.735442750041435</v>
      </c>
      <c r="R73" s="32" t="str">
        <f aca="false">IF(L73="","",IF(ABS(L73)&lt;=O73,"Yes","No"))</f>
        <v>Yes</v>
      </c>
      <c r="S73" s="32" t="str">
        <f aca="false">IF(L73="","",IF(ABS(L73)&lt;=1.96*O73,"Yes","No"))</f>
        <v>Yes</v>
      </c>
      <c r="T73" s="66" t="n">
        <f aca="false">IF(D73="","",ROUND(SQRT(((D73+G73)*O73/100)^2+(J73*(D73+G73)*0.0886)^2),0))</f>
        <v>66</v>
      </c>
      <c r="U73" s="32"/>
    </row>
    <row r="74" customFormat="false" ht="15" hidden="false" customHeight="false" outlineLevel="0" collapsed="false">
      <c r="A74" s="32" t="s">
        <v>256</v>
      </c>
      <c r="B74" s="32" t="s">
        <v>258</v>
      </c>
      <c r="C74" s="32" t="s">
        <v>279</v>
      </c>
      <c r="D74" s="66" t="n">
        <v>776</v>
      </c>
      <c r="E74" s="66" t="n">
        <v>791</v>
      </c>
      <c r="F74" s="75" t="n">
        <f aca="false">IF(E74="","",D74-E74)</f>
        <v>-15</v>
      </c>
      <c r="G74" s="66" t="n">
        <v>265</v>
      </c>
      <c r="H74" s="66" t="n">
        <v>315</v>
      </c>
      <c r="I74" s="75" t="n">
        <f aca="false">IF(H74="","",G74-H74)</f>
        <v>-50</v>
      </c>
      <c r="J74" s="47" t="n">
        <f aca="false">IF(OR(D74="",D74+G74=0),"",D74/(D74+G74))</f>
        <v>0.745437079731028</v>
      </c>
      <c r="K74" s="47" t="n">
        <f aca="false">IF(E74="","",E74/(E74+H74))</f>
        <v>0.715189873417722</v>
      </c>
      <c r="L74" s="76" t="n">
        <f aca="false">IF(OR(K74="",J74=""),"",(J74-K74)*100)</f>
        <v>3.02472063133064</v>
      </c>
      <c r="M74" s="36" t="n">
        <v>2.23195740581291</v>
      </c>
      <c r="N74" s="36" t="n">
        <v>0.127006922628443</v>
      </c>
      <c r="O74" s="36" t="n">
        <f aca="false">SQRT(M74^2+N74^2)</f>
        <v>2.23556807540246</v>
      </c>
      <c r="P74" s="47" t="n">
        <f aca="false">IF(J74="","",MAX(0,J74-1.96*O74/100))</f>
        <v>0.70161994545314</v>
      </c>
      <c r="Q74" s="47" t="n">
        <f aca="false">IF(J74="","",MIN(1,J74+1.96*O74/100))</f>
        <v>0.789254214008916</v>
      </c>
      <c r="R74" s="32" t="str">
        <f aca="false">IF(L74="","",IF(ABS(L74)&lt;=O74,"Yes","No"))</f>
        <v>No</v>
      </c>
      <c r="S74" s="32" t="str">
        <f aca="false">IF(L74="","",IF(ABS(L74)&lt;=1.96*O74,"Yes","No"))</f>
        <v>Yes</v>
      </c>
      <c r="T74" s="66" t="n">
        <f aca="false">IF(D74="","",ROUND(SQRT(((D74+G74)*O74/100)^2+(J74*(D74+G74)*0.0886)^2),0))</f>
        <v>73</v>
      </c>
      <c r="U74" s="32"/>
    </row>
    <row r="75" customFormat="false" ht="15" hidden="false" customHeight="false" outlineLevel="0" collapsed="false">
      <c r="A75" s="32" t="s">
        <v>256</v>
      </c>
      <c r="B75" s="32" t="s">
        <v>258</v>
      </c>
      <c r="C75" s="32" t="s">
        <v>280</v>
      </c>
      <c r="D75" s="66" t="n">
        <v>505</v>
      </c>
      <c r="E75" s="66" t="n">
        <v>508</v>
      </c>
      <c r="F75" s="75" t="n">
        <f aca="false">IF(E75="","",D75-E75)</f>
        <v>-3</v>
      </c>
      <c r="G75" s="66" t="n">
        <v>306</v>
      </c>
      <c r="H75" s="66" t="n">
        <v>308</v>
      </c>
      <c r="I75" s="75" t="n">
        <f aca="false">IF(H75="","",G75-H75)</f>
        <v>-2</v>
      </c>
      <c r="J75" s="47" t="n">
        <f aca="false">IF(OR(D75="",D75+G75=0),"",D75/(D75+G75))</f>
        <v>0.62268803945746</v>
      </c>
      <c r="K75" s="47" t="n">
        <f aca="false">IF(E75="","",E75/(E75+H75))</f>
        <v>0.622549019607843</v>
      </c>
      <c r="L75" s="76" t="n">
        <f aca="false">IF(OR(K75="",J75=""),"",(J75-K75)*100)</f>
        <v>0.0139019849616728</v>
      </c>
      <c r="M75" s="36" t="n">
        <v>2.23195740581291</v>
      </c>
      <c r="N75" s="36" t="n">
        <v>0.127006922628443</v>
      </c>
      <c r="O75" s="36" t="n">
        <f aca="false">SQRT(M75^2+N75^2)</f>
        <v>2.23556807540246</v>
      </c>
      <c r="P75" s="47" t="n">
        <f aca="false">IF(J75="","",MAX(0,J75-1.96*O75/100))</f>
        <v>0.578870905179572</v>
      </c>
      <c r="Q75" s="47" t="n">
        <f aca="false">IF(J75="","",MIN(1,J75+1.96*O75/100))</f>
        <v>0.666505173735348</v>
      </c>
      <c r="R75" s="32" t="str">
        <f aca="false">IF(L75="","",IF(ABS(L75)&lt;=O75,"Yes","No"))</f>
        <v>Yes</v>
      </c>
      <c r="S75" s="32" t="str">
        <f aca="false">IF(L75="","",IF(ABS(L75)&lt;=1.96*O75,"Yes","No"))</f>
        <v>Yes</v>
      </c>
      <c r="T75" s="66" t="n">
        <f aca="false">IF(D75="","",ROUND(SQRT(((D75+G75)*O75/100)^2+(J75*(D75+G75)*0.0886)^2),0))</f>
        <v>48</v>
      </c>
      <c r="U75" s="32"/>
    </row>
    <row r="76" customFormat="false" ht="15" hidden="false" customHeight="false" outlineLevel="0" collapsed="false">
      <c r="A76" s="32" t="s">
        <v>256</v>
      </c>
      <c r="B76" s="32" t="s">
        <v>258</v>
      </c>
      <c r="C76" s="32" t="s">
        <v>281</v>
      </c>
      <c r="D76" s="66" t="n">
        <v>665</v>
      </c>
      <c r="E76" s="66" t="n">
        <v>650</v>
      </c>
      <c r="F76" s="75" t="n">
        <f aca="false">IF(E76="","",D76-E76)</f>
        <v>15</v>
      </c>
      <c r="G76" s="66" t="n">
        <v>352</v>
      </c>
      <c r="H76" s="66" t="n">
        <v>361</v>
      </c>
      <c r="I76" s="75" t="n">
        <f aca="false">IF(H76="","",G76-H76)</f>
        <v>-9</v>
      </c>
      <c r="J76" s="47" t="n">
        <f aca="false">IF(OR(D76="",D76+G76=0),"",D76/(D76+G76))</f>
        <v>0.653883972468043</v>
      </c>
      <c r="K76" s="47" t="n">
        <f aca="false">IF(E76="","",E76/(E76+H76))</f>
        <v>0.642927794263106</v>
      </c>
      <c r="L76" s="76" t="n">
        <f aca="false">IF(OR(K76="",J76=""),"",(J76-K76)*100)</f>
        <v>1.09561782049374</v>
      </c>
      <c r="M76" s="36" t="n">
        <v>2.23195740581291</v>
      </c>
      <c r="N76" s="36" t="n">
        <v>0.127006922628443</v>
      </c>
      <c r="O76" s="36" t="n">
        <f aca="false">SQRT(M76^2+N76^2)</f>
        <v>2.23556807540246</v>
      </c>
      <c r="P76" s="47" t="n">
        <f aca="false">IF(J76="","",MAX(0,J76-1.96*O76/100))</f>
        <v>0.610066838190155</v>
      </c>
      <c r="Q76" s="47" t="n">
        <f aca="false">IF(J76="","",MIN(1,J76+1.96*O76/100))</f>
        <v>0.697701106745931</v>
      </c>
      <c r="R76" s="32" t="str">
        <f aca="false">IF(L76="","",IF(ABS(L76)&lt;=O76,"Yes","No"))</f>
        <v>Yes</v>
      </c>
      <c r="S76" s="32" t="str">
        <f aca="false">IF(L76="","",IF(ABS(L76)&lt;=1.96*O76,"Yes","No"))</f>
        <v>Yes</v>
      </c>
      <c r="T76" s="66" t="n">
        <f aca="false">IF(D76="","",ROUND(SQRT(((D76+G76)*O76/100)^2+(J76*(D76+G76)*0.0886)^2),0))</f>
        <v>63</v>
      </c>
      <c r="U76" s="32"/>
    </row>
    <row r="77" customFormat="false" ht="15" hidden="false" customHeight="false" outlineLevel="0" collapsed="false">
      <c r="A77" s="32" t="s">
        <v>256</v>
      </c>
      <c r="B77" s="32" t="s">
        <v>258</v>
      </c>
      <c r="C77" s="32" t="s">
        <v>282</v>
      </c>
      <c r="D77" s="66" t="n">
        <v>711</v>
      </c>
      <c r="E77" s="66" t="n">
        <v>691</v>
      </c>
      <c r="F77" s="75" t="n">
        <f aca="false">IF(E77="","",D77-E77)</f>
        <v>20</v>
      </c>
      <c r="G77" s="66" t="n">
        <v>377</v>
      </c>
      <c r="H77" s="66" t="n">
        <v>365</v>
      </c>
      <c r="I77" s="75" t="n">
        <f aca="false">IF(H77="","",G77-H77)</f>
        <v>12</v>
      </c>
      <c r="J77" s="47" t="n">
        <f aca="false">IF(OR(D77="",D77+G77=0),"",D77/(D77+G77))</f>
        <v>0.653492647058824</v>
      </c>
      <c r="K77" s="47" t="n">
        <f aca="false">IF(E77="","",E77/(E77+H77))</f>
        <v>0.654356060606061</v>
      </c>
      <c r="L77" s="76" t="n">
        <f aca="false">IF(OR(K77="",J77=""),"",(J77-K77)*100)</f>
        <v>-0.0863413547237069</v>
      </c>
      <c r="M77" s="36" t="n">
        <v>2.23195740581291</v>
      </c>
      <c r="N77" s="36" t="n">
        <v>0.127006922628443</v>
      </c>
      <c r="O77" s="36" t="n">
        <f aca="false">SQRT(M77^2+N77^2)</f>
        <v>2.23556807540246</v>
      </c>
      <c r="P77" s="47" t="n">
        <f aca="false">IF(J77="","",MAX(0,J77-1.96*O77/100))</f>
        <v>0.609675512780935</v>
      </c>
      <c r="Q77" s="47" t="n">
        <f aca="false">IF(J77="","",MIN(1,J77+1.96*O77/100))</f>
        <v>0.697309781336712</v>
      </c>
      <c r="R77" s="32" t="str">
        <f aca="false">IF(L77="","",IF(ABS(L77)&lt;=O77,"Yes","No"))</f>
        <v>Yes</v>
      </c>
      <c r="S77" s="32" t="str">
        <f aca="false">IF(L77="","",IF(ABS(L77)&lt;=1.96*O77,"Yes","No"))</f>
        <v>Yes</v>
      </c>
      <c r="T77" s="66" t="n">
        <f aca="false">IF(D77="","",ROUND(SQRT(((D77+G77)*O77/100)^2+(J77*(D77+G77)*0.0886)^2),0))</f>
        <v>68</v>
      </c>
      <c r="U77" s="32"/>
    </row>
    <row r="78" customFormat="false" ht="15" hidden="false" customHeight="false" outlineLevel="0" collapsed="false">
      <c r="A78" s="32" t="s">
        <v>256</v>
      </c>
      <c r="B78" s="32" t="s">
        <v>258</v>
      </c>
      <c r="C78" s="32" t="s">
        <v>283</v>
      </c>
      <c r="D78" s="66" t="n">
        <v>483</v>
      </c>
      <c r="E78" s="66" t="n">
        <v>499</v>
      </c>
      <c r="F78" s="75" t="n">
        <f aca="false">IF(E78="","",D78-E78)</f>
        <v>-16</v>
      </c>
      <c r="G78" s="66" t="n">
        <v>246</v>
      </c>
      <c r="H78" s="66" t="n">
        <v>246</v>
      </c>
      <c r="I78" s="75" t="n">
        <f aca="false">IF(H78="","",G78-H78)</f>
        <v>0</v>
      </c>
      <c r="J78" s="47" t="n">
        <f aca="false">IF(OR(D78="",D78+G78=0),"",D78/(D78+G78))</f>
        <v>0.662551440329218</v>
      </c>
      <c r="K78" s="47" t="n">
        <f aca="false">IF(E78="","",E78/(E78+H78))</f>
        <v>0.669798657718121</v>
      </c>
      <c r="L78" s="76" t="n">
        <f aca="false">IF(OR(K78="",J78=""),"",(J78-K78)*100)</f>
        <v>-0.724721738890277</v>
      </c>
      <c r="M78" s="36" t="n">
        <v>3.27267117391589</v>
      </c>
      <c r="N78" s="36" t="n">
        <v>0.127006922628443</v>
      </c>
      <c r="O78" s="36" t="n">
        <f aca="false">SQRT(M78^2+N78^2)</f>
        <v>3.27513471035553</v>
      </c>
      <c r="P78" s="47" t="n">
        <f aca="false">IF(J78="","",MAX(0,J78-1.96*O78/100))</f>
        <v>0.59835880000625</v>
      </c>
      <c r="Q78" s="47" t="n">
        <f aca="false">IF(J78="","",MIN(1,J78+1.96*O78/100))</f>
        <v>0.726744080652186</v>
      </c>
      <c r="R78" s="32" t="str">
        <f aca="false">IF(L78="","",IF(ABS(L78)&lt;=O78,"Yes","No"))</f>
        <v>Yes</v>
      </c>
      <c r="S78" s="32" t="str">
        <f aca="false">IF(L78="","",IF(ABS(L78)&lt;=1.96*O78,"Yes","No"))</f>
        <v>Yes</v>
      </c>
      <c r="T78" s="66" t="n">
        <f aca="false">IF(D78="","",ROUND(SQRT(((D78+G78)*O78/100)^2+(J78*(D78+G78)*0.14653)^2),0))</f>
        <v>75</v>
      </c>
      <c r="U78" s="32"/>
    </row>
    <row r="79" customFormat="false" ht="15" hidden="false" customHeight="false" outlineLevel="0" collapsed="false">
      <c r="A79" s="32" t="s">
        <v>256</v>
      </c>
      <c r="B79" s="32" t="s">
        <v>258</v>
      </c>
      <c r="C79" s="32" t="s">
        <v>284</v>
      </c>
      <c r="D79" s="66" t="n">
        <v>566</v>
      </c>
      <c r="E79" s="66" t="n">
        <v>596</v>
      </c>
      <c r="F79" s="75" t="n">
        <f aca="false">IF(E79="","",D79-E79)</f>
        <v>-30</v>
      </c>
      <c r="G79" s="66" t="n">
        <v>270</v>
      </c>
      <c r="H79" s="66" t="n">
        <v>282</v>
      </c>
      <c r="I79" s="75" t="n">
        <f aca="false">IF(H79="","",G79-H79)</f>
        <v>-12</v>
      </c>
      <c r="J79" s="47" t="n">
        <f aca="false">IF(OR(D79="",D79+G79=0),"",D79/(D79+G79))</f>
        <v>0.677033492822967</v>
      </c>
      <c r="K79" s="47" t="n">
        <f aca="false">IF(E79="","",E79/(E79+H79))</f>
        <v>0.678815489749431</v>
      </c>
      <c r="L79" s="76" t="n">
        <f aca="false">IF(OR(K79="",J79=""),"",(J79-K79)*100)</f>
        <v>-0.178199692646397</v>
      </c>
      <c r="M79" s="36" t="n">
        <v>2.23195740581291</v>
      </c>
      <c r="N79" s="36" t="n">
        <v>0.127006922628443</v>
      </c>
      <c r="O79" s="36" t="n">
        <f aca="false">SQRT(M79^2+N79^2)</f>
        <v>2.23556807540246</v>
      </c>
      <c r="P79" s="47" t="n">
        <f aca="false">IF(J79="","",MAX(0,J79-1.96*O79/100))</f>
        <v>0.633216358545078</v>
      </c>
      <c r="Q79" s="47" t="n">
        <f aca="false">IF(J79="","",MIN(1,J79+1.96*O79/100))</f>
        <v>0.720850627100855</v>
      </c>
      <c r="R79" s="32" t="str">
        <f aca="false">IF(L79="","",IF(ABS(L79)&lt;=O79,"Yes","No"))</f>
        <v>Yes</v>
      </c>
      <c r="S79" s="32" t="str">
        <f aca="false">IF(L79="","",IF(ABS(L79)&lt;=1.96*O79,"Yes","No"))</f>
        <v>Yes</v>
      </c>
      <c r="T79" s="66" t="n">
        <f aca="false">IF(D79="","",ROUND(SQRT(((D79+G79)*O79/100)^2+(J79*(D79+G79)*0.0886)^2),0))</f>
        <v>54</v>
      </c>
      <c r="U79" s="32"/>
    </row>
    <row r="80" customFormat="false" ht="15" hidden="false" customHeight="false" outlineLevel="0" collapsed="false">
      <c r="A80" s="32" t="s">
        <v>256</v>
      </c>
      <c r="B80" s="32" t="s">
        <v>258</v>
      </c>
      <c r="C80" s="32" t="s">
        <v>285</v>
      </c>
      <c r="D80" s="66" t="n">
        <v>846</v>
      </c>
      <c r="E80" s="66" t="n">
        <v>801</v>
      </c>
      <c r="F80" s="75" t="n">
        <f aca="false">IF(E80="","",D80-E80)</f>
        <v>45</v>
      </c>
      <c r="G80" s="66" t="n">
        <v>460</v>
      </c>
      <c r="H80" s="66" t="n">
        <v>494</v>
      </c>
      <c r="I80" s="75" t="n">
        <f aca="false">IF(H80="","",G80-H80)</f>
        <v>-34</v>
      </c>
      <c r="J80" s="47" t="n">
        <f aca="false">IF(OR(D80="",D80+G80=0),"",D80/(D80+G80))</f>
        <v>0.647779479326187</v>
      </c>
      <c r="K80" s="47" t="n">
        <f aca="false">IF(E80="","",E80/(E80+H80))</f>
        <v>0.618532818532819</v>
      </c>
      <c r="L80" s="76" t="n">
        <f aca="false">IF(OR(K80="",J80=""),"",(J80-K80)*100)</f>
        <v>2.92466607933684</v>
      </c>
      <c r="M80" s="36" t="n">
        <v>2.04108163546025</v>
      </c>
      <c r="N80" s="36" t="n">
        <v>0.127006922628443</v>
      </c>
      <c r="O80" s="36" t="n">
        <f aca="false">SQRT(M80^2+N80^2)</f>
        <v>2.04502933988944</v>
      </c>
      <c r="P80" s="47" t="n">
        <f aca="false">IF(J80="","",MAX(0,J80-1.96*O80/100))</f>
        <v>0.607696904264354</v>
      </c>
      <c r="Q80" s="47" t="n">
        <f aca="false">IF(J80="","",MIN(1,J80+1.96*O80/100))</f>
        <v>0.68786205438802</v>
      </c>
      <c r="R80" s="32" t="str">
        <f aca="false">IF(L80="","",IF(ABS(L80)&lt;=O80,"Yes","No"))</f>
        <v>No</v>
      </c>
      <c r="S80" s="32" t="str">
        <f aca="false">IF(L80="","",IF(ABS(L80)&lt;=1.96*O80,"Yes","No"))</f>
        <v>Yes</v>
      </c>
      <c r="T80" s="66" t="n">
        <f aca="false">IF(D80="","",ROUND(SQRT(((D80+G80)*O80/100)^2+(J80*(D80+G80)*0.06777)^2),0))</f>
        <v>63</v>
      </c>
      <c r="U80" s="32"/>
    </row>
    <row r="81" customFormat="false" ht="15" hidden="false" customHeight="false" outlineLevel="0" collapsed="false">
      <c r="A81" s="32" t="s">
        <v>256</v>
      </c>
      <c r="B81" s="32" t="s">
        <v>258</v>
      </c>
      <c r="C81" s="32" t="s">
        <v>286</v>
      </c>
      <c r="D81" s="66" t="n">
        <v>444</v>
      </c>
      <c r="E81" s="66" t="n">
        <v>451</v>
      </c>
      <c r="F81" s="75" t="n">
        <f aca="false">IF(E81="","",D81-E81)</f>
        <v>-7</v>
      </c>
      <c r="G81" s="66" t="n">
        <v>214</v>
      </c>
      <c r="H81" s="66" t="n">
        <v>233</v>
      </c>
      <c r="I81" s="75" t="n">
        <f aca="false">IF(H81="","",G81-H81)</f>
        <v>-19</v>
      </c>
      <c r="J81" s="47" t="n">
        <f aca="false">IF(OR(D81="",D81+G81=0),"",D81/(D81+G81))</f>
        <v>0.674772036474164</v>
      </c>
      <c r="K81" s="47" t="n">
        <f aca="false">IF(E81="","",E81/(E81+H81))</f>
        <v>0.659356725146199</v>
      </c>
      <c r="L81" s="76" t="n">
        <f aca="false">IF(OR(K81="",J81=""),"",(J81-K81)*100)</f>
        <v>1.54153113279654</v>
      </c>
      <c r="M81" s="36" t="n">
        <v>3.27267117391589</v>
      </c>
      <c r="N81" s="36" t="n">
        <v>0.127006922628443</v>
      </c>
      <c r="O81" s="36" t="n">
        <f aca="false">SQRT(M81^2+N81^2)</f>
        <v>3.27513471035553</v>
      </c>
      <c r="P81" s="47" t="n">
        <f aca="false">IF(J81="","",MAX(0,J81-1.96*O81/100))</f>
        <v>0.610579396151196</v>
      </c>
      <c r="Q81" s="47" t="n">
        <f aca="false">IF(J81="","",MIN(1,J81+1.96*O81/100))</f>
        <v>0.738964676797133</v>
      </c>
      <c r="R81" s="32" t="str">
        <f aca="false">IF(L81="","",IF(ABS(L81)&lt;=O81,"Yes","No"))</f>
        <v>Yes</v>
      </c>
      <c r="S81" s="32" t="str">
        <f aca="false">IF(L81="","",IF(ABS(L81)&lt;=1.96*O81,"Yes","No"))</f>
        <v>Yes</v>
      </c>
      <c r="T81" s="66" t="n">
        <f aca="false">IF(D81="","",ROUND(SQRT(((D81+G81)*O81/100)^2+(J81*(D81+G81)*0.14653)^2),0))</f>
        <v>69</v>
      </c>
      <c r="U81" s="32"/>
    </row>
    <row r="82" customFormat="false" ht="15" hidden="false" customHeight="false" outlineLevel="0" collapsed="false">
      <c r="A82" s="32" t="s">
        <v>256</v>
      </c>
      <c r="B82" s="32" t="s">
        <v>258</v>
      </c>
      <c r="C82" s="32" t="s">
        <v>287</v>
      </c>
      <c r="D82" s="66" t="n">
        <v>497</v>
      </c>
      <c r="E82" s="66" t="n">
        <v>474</v>
      </c>
      <c r="F82" s="75" t="n">
        <f aca="false">IF(E82="","",D82-E82)</f>
        <v>23</v>
      </c>
      <c r="G82" s="66" t="n">
        <v>276</v>
      </c>
      <c r="H82" s="66" t="n">
        <v>294</v>
      </c>
      <c r="I82" s="75" t="n">
        <f aca="false">IF(H82="","",G82-H82)</f>
        <v>-18</v>
      </c>
      <c r="J82" s="47" t="n">
        <f aca="false">IF(OR(D82="",D82+G82=0),"",D82/(D82+G82))</f>
        <v>0.642949547218629</v>
      </c>
      <c r="K82" s="47" t="n">
        <f aca="false">IF(E82="","",E82/(E82+H82))</f>
        <v>0.6171875</v>
      </c>
      <c r="L82" s="76" t="n">
        <f aca="false">IF(OR(K82="",J82=""),"",(J82-K82)*100)</f>
        <v>2.57620472186287</v>
      </c>
      <c r="M82" s="36" t="n">
        <v>2.23195740581291</v>
      </c>
      <c r="N82" s="36" t="n">
        <v>0.127006922628443</v>
      </c>
      <c r="O82" s="36" t="n">
        <f aca="false">SQRT(M82^2+N82^2)</f>
        <v>2.23556807540246</v>
      </c>
      <c r="P82" s="47" t="n">
        <f aca="false">IF(J82="","",MAX(0,J82-1.96*O82/100))</f>
        <v>0.599132412940741</v>
      </c>
      <c r="Q82" s="47" t="n">
        <f aca="false">IF(J82="","",MIN(1,J82+1.96*O82/100))</f>
        <v>0.686766681496517</v>
      </c>
      <c r="R82" s="32" t="str">
        <f aca="false">IF(L82="","",IF(ABS(L82)&lt;=O82,"Yes","No"))</f>
        <v>No</v>
      </c>
      <c r="S82" s="32" t="str">
        <f aca="false">IF(L82="","",IF(ABS(L82)&lt;=1.96*O82,"Yes","No"))</f>
        <v>Yes</v>
      </c>
      <c r="T82" s="66" t="n">
        <f aca="false">IF(D82="","",ROUND(SQRT(((D82+G82)*O82/100)^2+(J82*(D82+G82)*0.0886)^2),0))</f>
        <v>47</v>
      </c>
      <c r="U82" s="32"/>
    </row>
    <row r="83" customFormat="false" ht="15" hidden="false" customHeight="false" outlineLevel="0" collapsed="false">
      <c r="A83" s="32" t="s">
        <v>256</v>
      </c>
      <c r="B83" s="32" t="s">
        <v>258</v>
      </c>
      <c r="C83" s="32" t="s">
        <v>288</v>
      </c>
      <c r="D83" s="66" t="n">
        <v>481</v>
      </c>
      <c r="E83" s="66" t="n">
        <v>492</v>
      </c>
      <c r="F83" s="75" t="n">
        <f aca="false">IF(E83="","",D83-E83)</f>
        <v>-11</v>
      </c>
      <c r="G83" s="66" t="n">
        <v>293</v>
      </c>
      <c r="H83" s="66" t="n">
        <v>299</v>
      </c>
      <c r="I83" s="75" t="n">
        <f aca="false">IF(H83="","",G83-H83)</f>
        <v>-6</v>
      </c>
      <c r="J83" s="47" t="n">
        <f aca="false">IF(OR(D83="",D83+G83=0),"",D83/(D83+G83))</f>
        <v>0.621447028423773</v>
      </c>
      <c r="K83" s="47" t="n">
        <f aca="false">IF(E83="","",E83/(E83+H83))</f>
        <v>0.621997471554994</v>
      </c>
      <c r="L83" s="76" t="n">
        <f aca="false">IF(OR(K83="",J83=""),"",(J83-K83)*100)</f>
        <v>-0.055044313122099</v>
      </c>
      <c r="M83" s="36" t="n">
        <v>2.23195740581291</v>
      </c>
      <c r="N83" s="36" t="n">
        <v>0.127006922628443</v>
      </c>
      <c r="O83" s="36" t="n">
        <f aca="false">SQRT(M83^2+N83^2)</f>
        <v>2.23556807540246</v>
      </c>
      <c r="P83" s="47" t="n">
        <f aca="false">IF(J83="","",MAX(0,J83-1.96*O83/100))</f>
        <v>0.577629894145885</v>
      </c>
      <c r="Q83" s="47" t="n">
        <f aca="false">IF(J83="","",MIN(1,J83+1.96*O83/100))</f>
        <v>0.665264162701661</v>
      </c>
      <c r="R83" s="32" t="str">
        <f aca="false">IF(L83="","",IF(ABS(L83)&lt;=O83,"Yes","No"))</f>
        <v>Yes</v>
      </c>
      <c r="S83" s="32" t="str">
        <f aca="false">IF(L83="","",IF(ABS(L83)&lt;=1.96*O83,"Yes","No"))</f>
        <v>Yes</v>
      </c>
      <c r="T83" s="66" t="n">
        <f aca="false">IF(D83="","",ROUND(SQRT(((D83+G83)*O83/100)^2+(J83*(D83+G83)*0.0886)^2),0))</f>
        <v>46</v>
      </c>
      <c r="U83" s="32"/>
    </row>
    <row r="84" customFormat="false" ht="15" hidden="false" customHeight="false" outlineLevel="0" collapsed="false">
      <c r="A84" s="32" t="s">
        <v>256</v>
      </c>
      <c r="B84" s="32" t="s">
        <v>258</v>
      </c>
      <c r="C84" s="32" t="s">
        <v>289</v>
      </c>
      <c r="D84" s="66" t="n">
        <v>397</v>
      </c>
      <c r="E84" s="66" t="n">
        <v>361</v>
      </c>
      <c r="F84" s="75" t="n">
        <f aca="false">IF(E84="","",D84-E84)</f>
        <v>36</v>
      </c>
      <c r="G84" s="66" t="n">
        <v>197</v>
      </c>
      <c r="H84" s="66" t="n">
        <v>231</v>
      </c>
      <c r="I84" s="75" t="n">
        <f aca="false">IF(H84="","",G84-H84)</f>
        <v>-34</v>
      </c>
      <c r="J84" s="47" t="n">
        <f aca="false">IF(OR(D84="",D84+G84=0),"",D84/(D84+G84))</f>
        <v>0.668350168350168</v>
      </c>
      <c r="K84" s="47" t="n">
        <f aca="false">IF(E84="","",E84/(E84+H84))</f>
        <v>0.609797297297297</v>
      </c>
      <c r="L84" s="76" t="n">
        <f aca="false">IF(OR(K84="",J84=""),"",(J84-K84)*100)</f>
        <v>5.85528710528711</v>
      </c>
      <c r="M84" s="36" t="n">
        <v>3.27267117391589</v>
      </c>
      <c r="N84" s="36" t="n">
        <v>0.127006922628443</v>
      </c>
      <c r="O84" s="36" t="n">
        <f aca="false">SQRT(M84^2+N84^2)</f>
        <v>3.27513471035553</v>
      </c>
      <c r="P84" s="47" t="n">
        <f aca="false">IF(J84="","",MAX(0,J84-1.96*O84/100))</f>
        <v>0.6041575280272</v>
      </c>
      <c r="Q84" s="47" t="n">
        <f aca="false">IF(J84="","",MIN(1,J84+1.96*O84/100))</f>
        <v>0.732542808673137</v>
      </c>
      <c r="R84" s="32" t="str">
        <f aca="false">IF(L84="","",IF(ABS(L84)&lt;=O84,"Yes","No"))</f>
        <v>No</v>
      </c>
      <c r="S84" s="32" t="str">
        <f aca="false">IF(L84="","",IF(ABS(L84)&lt;=1.96*O84,"Yes","No"))</f>
        <v>Yes</v>
      </c>
      <c r="T84" s="66" t="n">
        <f aca="false">IF(D84="","",ROUND(SQRT(((D84+G84)*O84/100)^2+(J84*(D84+G84)*0.14653)^2),0))</f>
        <v>61</v>
      </c>
      <c r="U84" s="32"/>
    </row>
    <row r="85" customFormat="false" ht="15" hidden="false" customHeight="false" outlineLevel="0" collapsed="false">
      <c r="A85" s="32" t="s">
        <v>256</v>
      </c>
      <c r="B85" s="32" t="s">
        <v>258</v>
      </c>
      <c r="C85" s="32" t="s">
        <v>291</v>
      </c>
      <c r="D85" s="66" t="n">
        <v>1156</v>
      </c>
      <c r="E85" s="66" t="n">
        <v>965</v>
      </c>
      <c r="F85" s="75" t="n">
        <f aca="false">IF(E85="","",D85-E85)</f>
        <v>191</v>
      </c>
      <c r="G85" s="66" t="n">
        <v>532</v>
      </c>
      <c r="H85" s="66" t="n">
        <v>643</v>
      </c>
      <c r="I85" s="75" t="n">
        <f aca="false">IF(H85="","",G85-H85)</f>
        <v>-111</v>
      </c>
      <c r="J85" s="47" t="n">
        <f aca="false">IF(OR(D85="",D85+G85=0),"",D85/(D85+G85))</f>
        <v>0.684834123222749</v>
      </c>
      <c r="K85" s="47" t="n">
        <f aca="false">IF(E85="","",E85/(E85+H85))</f>
        <v>0.600124378109453</v>
      </c>
      <c r="L85" s="76" t="n">
        <f aca="false">IF(OR(K85="",J85=""),"",(J85-K85)*100)</f>
        <v>8.47097451132961</v>
      </c>
      <c r="M85" s="36" t="n">
        <v>2.04108163546025</v>
      </c>
      <c r="N85" s="36" t="n">
        <v>0.127006922628443</v>
      </c>
      <c r="O85" s="36" t="n">
        <f aca="false">SQRT(M85^2+N85^2)</f>
        <v>2.04502933988944</v>
      </c>
      <c r="P85" s="47" t="n">
        <f aca="false">IF(J85="","",MAX(0,J85-1.96*O85/100))</f>
        <v>0.644751548160916</v>
      </c>
      <c r="Q85" s="47" t="n">
        <f aca="false">IF(J85="","",MIN(1,J85+1.96*O85/100))</f>
        <v>0.724916698284582</v>
      </c>
      <c r="R85" s="32" t="str">
        <f aca="false">IF(L85="","",IF(ABS(L85)&lt;=O85,"Yes","No"))</f>
        <v>No</v>
      </c>
      <c r="S85" s="32" t="str">
        <f aca="false">IF(L85="","",IF(ABS(L85)&lt;=1.96*O85,"Yes","No"))</f>
        <v>No</v>
      </c>
      <c r="T85" s="66" t="n">
        <f aca="false">IF(D85="","",ROUND(SQRT(((D85+G85)*O85/100)^2+(J85*(D85+G85)*0.06777)^2),0))</f>
        <v>86</v>
      </c>
      <c r="U85" s="32"/>
    </row>
    <row r="86" customFormat="false" ht="15" hidden="false" customHeight="false" outlineLevel="0" collapsed="false">
      <c r="A86" s="32" t="s">
        <v>256</v>
      </c>
      <c r="B86" s="32" t="s">
        <v>258</v>
      </c>
      <c r="C86" s="32" t="s">
        <v>293</v>
      </c>
      <c r="D86" s="66" t="n">
        <v>509</v>
      </c>
      <c r="E86" s="66" t="n">
        <v>509</v>
      </c>
      <c r="F86" s="75" t="n">
        <f aca="false">IF(E86="","",D86-E86)</f>
        <v>0</v>
      </c>
      <c r="G86" s="66" t="n">
        <v>233</v>
      </c>
      <c r="H86" s="66" t="n">
        <v>243</v>
      </c>
      <c r="I86" s="75" t="n">
        <f aca="false">IF(H86="","",G86-H86)</f>
        <v>-10</v>
      </c>
      <c r="J86" s="47" t="n">
        <f aca="false">IF(OR(D86="",D86+G86=0),"",D86/(D86+G86))</f>
        <v>0.685983827493262</v>
      </c>
      <c r="K86" s="47" t="n">
        <f aca="false">IF(E86="","",E86/(E86+H86))</f>
        <v>0.67686170212766</v>
      </c>
      <c r="L86" s="76" t="n">
        <f aca="false">IF(OR(K86="",J86=""),"",(J86-K86)*100)</f>
        <v>0.912212536560186</v>
      </c>
      <c r="M86" s="36" t="n">
        <v>2.23195740581291</v>
      </c>
      <c r="N86" s="36" t="n">
        <v>0.127006922628443</v>
      </c>
      <c r="O86" s="36" t="n">
        <f aca="false">SQRT(M86^2+N86^2)</f>
        <v>2.23556807540246</v>
      </c>
      <c r="P86" s="47" t="n">
        <f aca="false">IF(J86="","",MAX(0,J86-1.96*O86/100))</f>
        <v>0.642166693215373</v>
      </c>
      <c r="Q86" s="47" t="n">
        <f aca="false">IF(J86="","",MIN(1,J86+1.96*O86/100))</f>
        <v>0.72980096177115</v>
      </c>
      <c r="R86" s="32" t="str">
        <f aca="false">IF(L86="","",IF(ABS(L86)&lt;=O86,"Yes","No"))</f>
        <v>Yes</v>
      </c>
      <c r="S86" s="32" t="str">
        <f aca="false">IF(L86="","",IF(ABS(L86)&lt;=1.96*O86,"Yes","No"))</f>
        <v>Yes</v>
      </c>
      <c r="T86" s="66" t="n">
        <f aca="false">IF(D86="","",ROUND(SQRT(((D86+G86)*O86/100)^2+(J86*(D86+G86)*0.0886)^2),0))</f>
        <v>48</v>
      </c>
      <c r="U86" s="32"/>
    </row>
    <row r="87" customFormat="false" ht="15" hidden="false" customHeight="false" outlineLevel="0" collapsed="false">
      <c r="A87" s="32" t="s">
        <v>256</v>
      </c>
      <c r="B87" s="32" t="s">
        <v>258</v>
      </c>
      <c r="C87" s="32" t="s">
        <v>294</v>
      </c>
      <c r="D87" s="66" t="n">
        <v>599</v>
      </c>
      <c r="E87" s="66" t="n">
        <v>600</v>
      </c>
      <c r="F87" s="75" t="n">
        <f aca="false">IF(E87="","",D87-E87)</f>
        <v>-1</v>
      </c>
      <c r="G87" s="66" t="n">
        <v>357</v>
      </c>
      <c r="H87" s="66" t="n">
        <v>389</v>
      </c>
      <c r="I87" s="75" t="n">
        <f aca="false">IF(H87="","",G87-H87)</f>
        <v>-32</v>
      </c>
      <c r="J87" s="47" t="n">
        <f aca="false">IF(OR(D87="",D87+G87=0),"",D87/(D87+G87))</f>
        <v>0.626569037656904</v>
      </c>
      <c r="K87" s="47" t="n">
        <f aca="false">IF(E87="","",E87/(E87+H87))</f>
        <v>0.606673407482305</v>
      </c>
      <c r="L87" s="76" t="n">
        <f aca="false">IF(OR(K87="",J87=""),"",(J87-K87)*100)</f>
        <v>1.98956301745984</v>
      </c>
      <c r="M87" s="36" t="n">
        <v>2.23195740581291</v>
      </c>
      <c r="N87" s="36" t="n">
        <v>0.127006922628443</v>
      </c>
      <c r="O87" s="36" t="n">
        <f aca="false">SQRT(M87^2+N87^2)</f>
        <v>2.23556807540246</v>
      </c>
      <c r="P87" s="47" t="n">
        <f aca="false">IF(J87="","",MAX(0,J87-1.96*O87/100))</f>
        <v>0.582751903379016</v>
      </c>
      <c r="Q87" s="47" t="n">
        <f aca="false">IF(J87="","",MIN(1,J87+1.96*O87/100))</f>
        <v>0.670386171934792</v>
      </c>
      <c r="R87" s="32" t="str">
        <f aca="false">IF(L87="","",IF(ABS(L87)&lt;=O87,"Yes","No"))</f>
        <v>Yes</v>
      </c>
      <c r="S87" s="32" t="str">
        <f aca="false">IF(L87="","",IF(ABS(L87)&lt;=1.96*O87,"Yes","No"))</f>
        <v>Yes</v>
      </c>
      <c r="T87" s="66" t="n">
        <f aca="false">IF(D87="","",ROUND(SQRT(((D87+G87)*O87/100)^2+(J87*(D87+G87)*0.0886)^2),0))</f>
        <v>57</v>
      </c>
      <c r="U87" s="32"/>
    </row>
    <row r="88" customFormat="false" ht="15" hidden="false" customHeight="false" outlineLevel="0" collapsed="false">
      <c r="A88" s="32" t="s">
        <v>256</v>
      </c>
      <c r="B88" s="32" t="s">
        <v>258</v>
      </c>
      <c r="C88" s="32" t="s">
        <v>295</v>
      </c>
      <c r="D88" s="66" t="n">
        <v>19</v>
      </c>
      <c r="E88" s="66"/>
      <c r="F88" s="75" t="str">
        <f aca="false">IF(E88="","",D88-E88)</f>
        <v/>
      </c>
      <c r="G88" s="66" t="n">
        <v>10</v>
      </c>
      <c r="H88" s="66"/>
      <c r="I88" s="75" t="str">
        <f aca="false">IF(H88="","",G88-H88)</f>
        <v/>
      </c>
      <c r="J88" s="47" t="n">
        <f aca="false">IF(OR(D88="",D88+G88=0),"",D88/(D88+G88))</f>
        <v>0.655172413793103</v>
      </c>
      <c r="K88" s="47" t="str">
        <f aca="false">IF(E88="","",E88/(E88+H88))</f>
        <v/>
      </c>
      <c r="L88" s="76" t="str">
        <f aca="false">IF(OR(K88="",J88=""),"",(J88-K88)*100)</f>
        <v/>
      </c>
      <c r="M88" s="36" t="n">
        <v>3.27267117391589</v>
      </c>
      <c r="N88" s="36" t="n">
        <v>0.127006922628443</v>
      </c>
      <c r="O88" s="36" t="n">
        <f aca="false">SQRT(M88^2+N88^2)</f>
        <v>3.27513471035553</v>
      </c>
      <c r="P88" s="47" t="n">
        <f aca="false">IF(J88="","",MAX(0,J88-1.96*O88/100))</f>
        <v>0.590979773470135</v>
      </c>
      <c r="Q88" s="47" t="n">
        <f aca="false">IF(J88="","",MIN(1,J88+1.96*O88/100))</f>
        <v>0.719365054116072</v>
      </c>
      <c r="R88" s="32" t="str">
        <f aca="false">IF(L88="","",IF(ABS(L88)&lt;=O88,"Yes","No"))</f>
        <v/>
      </c>
      <c r="S88" s="32" t="str">
        <f aca="false">IF(L88="","",IF(ABS(L88)&lt;=1.96*O88,"Yes","No"))</f>
        <v/>
      </c>
      <c r="T88" s="66" t="n">
        <f aca="false">IF(D88="","",ROUND(SQRT(((D88+G88)*O88/100)^2+(J88*(D88+G88)*0.14653)^2),0))</f>
        <v>3</v>
      </c>
      <c r="U88" s="32" t="s">
        <v>814</v>
      </c>
    </row>
    <row r="89" customFormat="false" ht="15" hidden="false" customHeight="false" outlineLevel="0" collapsed="false">
      <c r="A89" s="32" t="s">
        <v>256</v>
      </c>
      <c r="B89" s="32" t="s">
        <v>258</v>
      </c>
      <c r="C89" s="32" t="s">
        <v>296</v>
      </c>
      <c r="D89" s="66" t="n">
        <v>360</v>
      </c>
      <c r="E89" s="66" t="n">
        <v>364</v>
      </c>
      <c r="F89" s="75" t="n">
        <f aca="false">IF(E89="","",D89-E89)</f>
        <v>-4</v>
      </c>
      <c r="G89" s="66" t="n">
        <v>220</v>
      </c>
      <c r="H89" s="66" t="n">
        <v>219</v>
      </c>
      <c r="I89" s="75" t="n">
        <f aca="false">IF(H89="","",G89-H89)</f>
        <v>1</v>
      </c>
      <c r="J89" s="47" t="n">
        <f aca="false">IF(OR(D89="",D89+G89=0),"",D89/(D89+G89))</f>
        <v>0.620689655172414</v>
      </c>
      <c r="K89" s="47" t="n">
        <f aca="false">IF(E89="","",E89/(E89+H89))</f>
        <v>0.624356775300172</v>
      </c>
      <c r="L89" s="76" t="n">
        <f aca="false">IF(OR(K89="",J89=""),"",(J89-K89)*100)</f>
        <v>-0.366712012775772</v>
      </c>
      <c r="M89" s="36" t="n">
        <v>3.27267117391589</v>
      </c>
      <c r="N89" s="36" t="n">
        <v>0.127006922628443</v>
      </c>
      <c r="O89" s="36" t="n">
        <f aca="false">SQRT(M89^2+N89^2)</f>
        <v>3.27513471035553</v>
      </c>
      <c r="P89" s="47" t="n">
        <f aca="false">IF(J89="","",MAX(0,J89-1.96*O89/100))</f>
        <v>0.556497014849446</v>
      </c>
      <c r="Q89" s="47" t="n">
        <f aca="false">IF(J89="","",MIN(1,J89+1.96*O89/100))</f>
        <v>0.684882295495382</v>
      </c>
      <c r="R89" s="32" t="str">
        <f aca="false">IF(L89="","",IF(ABS(L89)&lt;=O89,"Yes","No"))</f>
        <v>Yes</v>
      </c>
      <c r="S89" s="32" t="str">
        <f aca="false">IF(L89="","",IF(ABS(L89)&lt;=1.96*O89,"Yes","No"))</f>
        <v>Yes</v>
      </c>
      <c r="T89" s="66" t="n">
        <f aca="false">IF(D89="","",ROUND(SQRT(((D89+G89)*O89/100)^2+(J89*(D89+G89)*0.14653)^2),0))</f>
        <v>56</v>
      </c>
      <c r="U89" s="32"/>
    </row>
    <row r="90" customFormat="false" ht="15" hidden="false" customHeight="false" outlineLevel="0" collapsed="false">
      <c r="A90" s="32" t="s">
        <v>256</v>
      </c>
      <c r="B90" s="32" t="s">
        <v>258</v>
      </c>
      <c r="C90" s="32" t="s">
        <v>297</v>
      </c>
      <c r="D90" s="66" t="n">
        <v>691</v>
      </c>
      <c r="E90" s="66" t="n">
        <v>689</v>
      </c>
      <c r="F90" s="75" t="n">
        <f aca="false">IF(E90="","",D90-E90)</f>
        <v>2</v>
      </c>
      <c r="G90" s="66" t="n">
        <v>269</v>
      </c>
      <c r="H90" s="66" t="n">
        <v>278</v>
      </c>
      <c r="I90" s="75" t="n">
        <f aca="false">IF(H90="","",G90-H90)</f>
        <v>-9</v>
      </c>
      <c r="J90" s="47" t="n">
        <f aca="false">IF(OR(D90="",D90+G90=0),"",D90/(D90+G90))</f>
        <v>0.719791666666667</v>
      </c>
      <c r="K90" s="47" t="n">
        <f aca="false">IF(E90="","",E90/(E90+H90))</f>
        <v>0.712512926577042</v>
      </c>
      <c r="L90" s="76" t="n">
        <f aca="false">IF(OR(K90="",J90=""),"",(J90-K90)*100)</f>
        <v>0.727874008962437</v>
      </c>
      <c r="M90" s="36" t="n">
        <v>2.23195740581291</v>
      </c>
      <c r="N90" s="36" t="n">
        <v>0.127006922628443</v>
      </c>
      <c r="O90" s="36" t="n">
        <f aca="false">SQRT(M90^2+N90^2)</f>
        <v>2.23556807540246</v>
      </c>
      <c r="P90" s="47" t="n">
        <f aca="false">IF(J90="","",MAX(0,J90-1.96*O90/100))</f>
        <v>0.675974532388779</v>
      </c>
      <c r="Q90" s="47" t="n">
        <f aca="false">IF(J90="","",MIN(1,J90+1.96*O90/100))</f>
        <v>0.763608800944555</v>
      </c>
      <c r="R90" s="32" t="str">
        <f aca="false">IF(L90="","",IF(ABS(L90)&lt;=O90,"Yes","No"))</f>
        <v>Yes</v>
      </c>
      <c r="S90" s="32" t="str">
        <f aca="false">IF(L90="","",IF(ABS(L90)&lt;=1.96*O90,"Yes","No"))</f>
        <v>Yes</v>
      </c>
      <c r="T90" s="66" t="n">
        <f aca="false">IF(D90="","",ROUND(SQRT(((D90+G90)*O90/100)^2+(J90*(D90+G90)*0.0886)^2),0))</f>
        <v>65</v>
      </c>
      <c r="U90" s="32"/>
    </row>
    <row r="91" customFormat="false" ht="15" hidden="false" customHeight="false" outlineLevel="0" collapsed="false">
      <c r="A91" s="32" t="s">
        <v>256</v>
      </c>
      <c r="B91" s="32" t="s">
        <v>258</v>
      </c>
      <c r="C91" s="32" t="s">
        <v>298</v>
      </c>
      <c r="D91" s="66" t="n">
        <v>361</v>
      </c>
      <c r="E91" s="66" t="n">
        <v>349</v>
      </c>
      <c r="F91" s="75" t="n">
        <f aca="false">IF(E91="","",D91-E91)</f>
        <v>12</v>
      </c>
      <c r="G91" s="66" t="n">
        <v>231</v>
      </c>
      <c r="H91" s="66" t="n">
        <v>245</v>
      </c>
      <c r="I91" s="75" t="n">
        <f aca="false">IF(H91="","",G91-H91)</f>
        <v>-14</v>
      </c>
      <c r="J91" s="47" t="n">
        <f aca="false">IF(OR(D91="",D91+G91=0),"",D91/(D91+G91))</f>
        <v>0.609797297297297</v>
      </c>
      <c r="K91" s="47" t="n">
        <f aca="false">IF(E91="","",E91/(E91+H91))</f>
        <v>0.587542087542088</v>
      </c>
      <c r="L91" s="76" t="n">
        <f aca="false">IF(OR(K91="",J91=""),"",(J91-K91)*100)</f>
        <v>2.22552097552097</v>
      </c>
      <c r="M91" s="36" t="n">
        <v>3.27267117391589</v>
      </c>
      <c r="N91" s="36" t="n">
        <v>0.127006922628443</v>
      </c>
      <c r="O91" s="36" t="n">
        <f aca="false">SQRT(M91^2+N91^2)</f>
        <v>3.27513471035553</v>
      </c>
      <c r="P91" s="47" t="n">
        <f aca="false">IF(J91="","",MAX(0,J91-1.96*O91/100))</f>
        <v>0.545604656974329</v>
      </c>
      <c r="Q91" s="47" t="n">
        <f aca="false">IF(J91="","",MIN(1,J91+1.96*O91/100))</f>
        <v>0.673989937620266</v>
      </c>
      <c r="R91" s="32" t="str">
        <f aca="false">IF(L91="","",IF(ABS(L91)&lt;=O91,"Yes","No"))</f>
        <v>Yes</v>
      </c>
      <c r="S91" s="32" t="str">
        <f aca="false">IF(L91="","",IF(ABS(L91)&lt;=1.96*O91,"Yes","No"))</f>
        <v>Yes</v>
      </c>
      <c r="T91" s="66" t="n">
        <f aca="false">IF(D91="","",ROUND(SQRT(((D91+G91)*O91/100)^2+(J91*(D91+G91)*0.14653)^2),0))</f>
        <v>56</v>
      </c>
      <c r="U91" s="32"/>
    </row>
    <row r="92" customFormat="false" ht="15" hidden="false" customHeight="false" outlineLevel="0" collapsed="false">
      <c r="A92" s="32" t="s">
        <v>256</v>
      </c>
      <c r="B92" s="32" t="s">
        <v>258</v>
      </c>
      <c r="C92" s="32" t="s">
        <v>299</v>
      </c>
      <c r="D92" s="66" t="n">
        <v>523</v>
      </c>
      <c r="E92" s="66" t="n">
        <v>525</v>
      </c>
      <c r="F92" s="75" t="n">
        <f aca="false">IF(E92="","",D92-E92)</f>
        <v>-2</v>
      </c>
      <c r="G92" s="66" t="n">
        <v>222</v>
      </c>
      <c r="H92" s="66" t="n">
        <v>238</v>
      </c>
      <c r="I92" s="75" t="n">
        <f aca="false">IF(H92="","",G92-H92)</f>
        <v>-16</v>
      </c>
      <c r="J92" s="47" t="n">
        <f aca="false">IF(OR(D92="",D92+G92=0),"",D92/(D92+G92))</f>
        <v>0.702013422818792</v>
      </c>
      <c r="K92" s="47" t="n">
        <f aca="false">IF(E92="","",E92/(E92+H92))</f>
        <v>0.688073394495413</v>
      </c>
      <c r="L92" s="76" t="n">
        <f aca="false">IF(OR(K92="",J92=""),"",(J92-K92)*100)</f>
        <v>1.39400283233792</v>
      </c>
      <c r="M92" s="36" t="n">
        <v>2.23195740581291</v>
      </c>
      <c r="N92" s="36" t="n">
        <v>0.127006922628443</v>
      </c>
      <c r="O92" s="36" t="n">
        <f aca="false">SQRT(M92^2+N92^2)</f>
        <v>2.23556807540246</v>
      </c>
      <c r="P92" s="47" t="n">
        <f aca="false">IF(J92="","",MAX(0,J92-1.96*O92/100))</f>
        <v>0.658196288540904</v>
      </c>
      <c r="Q92" s="47" t="n">
        <f aca="false">IF(J92="","",MIN(1,J92+1.96*O92/100))</f>
        <v>0.74583055709668</v>
      </c>
      <c r="R92" s="32" t="str">
        <f aca="false">IF(L92="","",IF(ABS(L92)&lt;=O92,"Yes","No"))</f>
        <v>Yes</v>
      </c>
      <c r="S92" s="32" t="str">
        <f aca="false">IF(L92="","",IF(ABS(L92)&lt;=1.96*O92,"Yes","No"))</f>
        <v>Yes</v>
      </c>
      <c r="T92" s="66" t="n">
        <f aca="false">IF(D92="","",ROUND(SQRT(((D92+G92)*O92/100)^2+(J92*(D92+G92)*0.0886)^2),0))</f>
        <v>49</v>
      </c>
      <c r="U92" s="32"/>
    </row>
    <row r="93" customFormat="false" ht="15" hidden="false" customHeight="false" outlineLevel="0" collapsed="false">
      <c r="A93" s="32" t="s">
        <v>256</v>
      </c>
      <c r="B93" s="32" t="s">
        <v>258</v>
      </c>
      <c r="C93" s="32" t="s">
        <v>300</v>
      </c>
      <c r="D93" s="66" t="n">
        <v>527</v>
      </c>
      <c r="E93" s="66" t="n">
        <v>533</v>
      </c>
      <c r="F93" s="75" t="n">
        <f aca="false">IF(E93="","",D93-E93)</f>
        <v>-6</v>
      </c>
      <c r="G93" s="66" t="n">
        <v>348</v>
      </c>
      <c r="H93" s="66" t="n">
        <v>393</v>
      </c>
      <c r="I93" s="75" t="n">
        <f aca="false">IF(H93="","",G93-H93)</f>
        <v>-45</v>
      </c>
      <c r="J93" s="47" t="n">
        <f aca="false">IF(OR(D93="",D93+G93=0),"",D93/(D93+G93))</f>
        <v>0.602285714285714</v>
      </c>
      <c r="K93" s="47" t="n">
        <f aca="false">IF(E93="","",E93/(E93+H93))</f>
        <v>0.575593952483801</v>
      </c>
      <c r="L93" s="76" t="n">
        <f aca="false">IF(OR(K93="",J93=""),"",(J93-K93)*100)</f>
        <v>2.6691761801913</v>
      </c>
      <c r="M93" s="36" t="n">
        <v>2.23195740581291</v>
      </c>
      <c r="N93" s="36" t="n">
        <v>0.127006922628443</v>
      </c>
      <c r="O93" s="36" t="n">
        <f aca="false">SQRT(M93^2+N93^2)</f>
        <v>2.23556807540246</v>
      </c>
      <c r="P93" s="47" t="n">
        <f aca="false">IF(J93="","",MAX(0,J93-1.96*O93/100))</f>
        <v>0.558468580007826</v>
      </c>
      <c r="Q93" s="47" t="n">
        <f aca="false">IF(J93="","",MIN(1,J93+1.96*O93/100))</f>
        <v>0.646102848563602</v>
      </c>
      <c r="R93" s="32" t="str">
        <f aca="false">IF(L93="","",IF(ABS(L93)&lt;=O93,"Yes","No"))</f>
        <v>No</v>
      </c>
      <c r="S93" s="32" t="str">
        <f aca="false">IF(L93="","",IF(ABS(L93)&lt;=1.96*O93,"Yes","No"))</f>
        <v>Yes</v>
      </c>
      <c r="T93" s="66" t="n">
        <f aca="false">IF(D93="","",ROUND(SQRT(((D93+G93)*O93/100)^2+(J93*(D93+G93)*0.0886)^2),0))</f>
        <v>51</v>
      </c>
      <c r="U93" s="32"/>
    </row>
    <row r="94" customFormat="false" ht="15" hidden="false" customHeight="false" outlineLevel="0" collapsed="false">
      <c r="A94" s="32" t="s">
        <v>256</v>
      </c>
      <c r="B94" s="32" t="s">
        <v>258</v>
      </c>
      <c r="C94" s="32" t="s">
        <v>301</v>
      </c>
      <c r="D94" s="66" t="n">
        <v>2</v>
      </c>
      <c r="E94" s="66"/>
      <c r="F94" s="75" t="str">
        <f aca="false">IF(E94="","",D94-E94)</f>
        <v/>
      </c>
      <c r="G94" s="66" t="n">
        <v>1</v>
      </c>
      <c r="H94" s="66"/>
      <c r="I94" s="75" t="str">
        <f aca="false">IF(H94="","",G94-H94)</f>
        <v/>
      </c>
      <c r="J94" s="47" t="n">
        <f aca="false">IF(OR(D94="",D94+G94=0),"",D94/(D94+G94))</f>
        <v>0.666666666666667</v>
      </c>
      <c r="K94" s="47" t="str">
        <f aca="false">IF(E94="","",E94/(E94+H94))</f>
        <v/>
      </c>
      <c r="L94" s="76" t="str">
        <f aca="false">IF(OR(K94="",J94=""),"",(J94-K94)*100)</f>
        <v/>
      </c>
      <c r="M94" s="36" t="n">
        <v>3.27267117391589</v>
      </c>
      <c r="N94" s="36" t="n">
        <v>0.127006922628443</v>
      </c>
      <c r="O94" s="36" t="n">
        <f aca="false">SQRT(M94^2+N94^2)</f>
        <v>3.27513471035553</v>
      </c>
      <c r="P94" s="47" t="n">
        <f aca="false">IF(J94="","",MAX(0,J94-1.96*O94/100))</f>
        <v>0.602474026343698</v>
      </c>
      <c r="Q94" s="47" t="n">
        <f aca="false">IF(J94="","",MIN(1,J94+1.96*O94/100))</f>
        <v>0.730859306989635</v>
      </c>
      <c r="R94" s="32" t="str">
        <f aca="false">IF(L94="","",IF(ABS(L94)&lt;=O94,"Yes","No"))</f>
        <v/>
      </c>
      <c r="S94" s="32" t="str">
        <f aca="false">IF(L94="","",IF(ABS(L94)&lt;=1.96*O94,"Yes","No"))</f>
        <v/>
      </c>
      <c r="T94" s="66" t="n">
        <f aca="false">IF(D94="","",ROUND(SQRT(((D94+G94)*O94/100)^2+(J94*(D94+G94)*0.14653)^2),0))</f>
        <v>0</v>
      </c>
      <c r="U94" s="32" t="s">
        <v>814</v>
      </c>
    </row>
    <row r="95" customFormat="false" ht="15" hidden="false" customHeight="false" outlineLevel="0" collapsed="false">
      <c r="A95" s="32" t="s">
        <v>256</v>
      </c>
      <c r="B95" s="32" t="s">
        <v>258</v>
      </c>
      <c r="C95" s="32" t="s">
        <v>302</v>
      </c>
      <c r="D95" s="66" t="n">
        <v>884</v>
      </c>
      <c r="E95" s="66" t="n">
        <v>934</v>
      </c>
      <c r="F95" s="75" t="n">
        <f aca="false">IF(E95="","",D95-E95)</f>
        <v>-50</v>
      </c>
      <c r="G95" s="66" t="n">
        <v>439</v>
      </c>
      <c r="H95" s="66" t="n">
        <v>442</v>
      </c>
      <c r="I95" s="75" t="n">
        <f aca="false">IF(H95="","",G95-H95)</f>
        <v>-3</v>
      </c>
      <c r="J95" s="47" t="n">
        <f aca="false">IF(OR(D95="",D95+G95=0),"",D95/(D95+G95))</f>
        <v>0.668178382464097</v>
      </c>
      <c r="K95" s="47" t="n">
        <f aca="false">IF(E95="","",E95/(E95+H95))</f>
        <v>0.678779069767442</v>
      </c>
      <c r="L95" s="76" t="n">
        <f aca="false">IF(OR(K95="",J95=""),"",(J95-K95)*100)</f>
        <v>-1.06006873033451</v>
      </c>
      <c r="M95" s="36" t="n">
        <v>2.04108163546025</v>
      </c>
      <c r="N95" s="36" t="n">
        <v>0.127006922628443</v>
      </c>
      <c r="O95" s="36" t="n">
        <f aca="false">SQRT(M95^2+N95^2)</f>
        <v>2.04502933988944</v>
      </c>
      <c r="P95" s="47" t="n">
        <f aca="false">IF(J95="","",MAX(0,J95-1.96*O95/100))</f>
        <v>0.628095807402264</v>
      </c>
      <c r="Q95" s="47" t="n">
        <f aca="false">IF(J95="","",MIN(1,J95+1.96*O95/100))</f>
        <v>0.70826095752593</v>
      </c>
      <c r="R95" s="32" t="str">
        <f aca="false">IF(L95="","",IF(ABS(L95)&lt;=O95,"Yes","No"))</f>
        <v>Yes</v>
      </c>
      <c r="S95" s="32" t="str">
        <f aca="false">IF(L95="","",IF(ABS(L95)&lt;=1.96*O95,"Yes","No"))</f>
        <v>Yes</v>
      </c>
      <c r="T95" s="66" t="n">
        <f aca="false">IF(D95="","",ROUND(SQRT(((D95+G95)*O95/100)^2+(J95*(D95+G95)*0.06777)^2),0))</f>
        <v>66</v>
      </c>
      <c r="U95" s="32"/>
    </row>
    <row r="96" customFormat="false" ht="15" hidden="false" customHeight="false" outlineLevel="0" collapsed="false">
      <c r="A96" s="32" t="s">
        <v>256</v>
      </c>
      <c r="B96" s="32" t="s">
        <v>258</v>
      </c>
      <c r="C96" s="32" t="s">
        <v>303</v>
      </c>
      <c r="D96" s="66" t="n">
        <v>530</v>
      </c>
      <c r="E96" s="66" t="n">
        <v>529</v>
      </c>
      <c r="F96" s="75" t="n">
        <f aca="false">IF(E96="","",D96-E96)</f>
        <v>1</v>
      </c>
      <c r="G96" s="66" t="n">
        <v>137</v>
      </c>
      <c r="H96" s="66" t="n">
        <v>130</v>
      </c>
      <c r="I96" s="75" t="n">
        <f aca="false">IF(H96="","",G96-H96)</f>
        <v>7</v>
      </c>
      <c r="J96" s="47" t="n">
        <f aca="false">IF(OR(D96="",D96+G96=0),"",D96/(D96+G96))</f>
        <v>0.794602698650675</v>
      </c>
      <c r="K96" s="47" t="n">
        <f aca="false">IF(E96="","",E96/(E96+H96))</f>
        <v>0.802731411229135</v>
      </c>
      <c r="L96" s="76" t="n">
        <f aca="false">IF(OR(K96="",J96=""),"",(J96-K96)*100)</f>
        <v>-0.812871257846037</v>
      </c>
      <c r="M96" s="36" t="n">
        <v>3.27267117391589</v>
      </c>
      <c r="N96" s="36" t="n">
        <v>0.127006922628443</v>
      </c>
      <c r="O96" s="36" t="n">
        <f aca="false">SQRT(M96^2+N96^2)</f>
        <v>3.27513471035553</v>
      </c>
      <c r="P96" s="47" t="n">
        <f aca="false">IF(J96="","",MAX(0,J96-1.96*O96/100))</f>
        <v>0.730410058327706</v>
      </c>
      <c r="Q96" s="47" t="n">
        <f aca="false">IF(J96="","",MIN(1,J96+1.96*O96/100))</f>
        <v>0.858795338973643</v>
      </c>
      <c r="R96" s="32" t="str">
        <f aca="false">IF(L96="","",IF(ABS(L96)&lt;=O96,"Yes","No"))</f>
        <v>Yes</v>
      </c>
      <c r="S96" s="32" t="str">
        <f aca="false">IF(L96="","",IF(ABS(L96)&lt;=1.96*O96,"Yes","No"))</f>
        <v>Yes</v>
      </c>
      <c r="T96" s="66" t="n">
        <f aca="false">IF(D96="","",ROUND(SQRT(((D96+G96)*O96/100)^2+(J96*(D96+G96)*0.14653)^2),0))</f>
        <v>81</v>
      </c>
      <c r="U96" s="32"/>
    </row>
    <row r="97" customFormat="false" ht="15" hidden="false" customHeight="false" outlineLevel="0" collapsed="false">
      <c r="A97" s="32" t="s">
        <v>256</v>
      </c>
      <c r="B97" s="32" t="s">
        <v>258</v>
      </c>
      <c r="C97" s="32" t="s">
        <v>304</v>
      </c>
      <c r="D97" s="66" t="n">
        <v>447</v>
      </c>
      <c r="E97" s="66" t="n">
        <v>456</v>
      </c>
      <c r="F97" s="75" t="n">
        <f aca="false">IF(E97="","",D97-E97)</f>
        <v>-9</v>
      </c>
      <c r="G97" s="66" t="n">
        <v>118</v>
      </c>
      <c r="H97" s="66" t="n">
        <v>140</v>
      </c>
      <c r="I97" s="75" t="n">
        <f aca="false">IF(H97="","",G97-H97)</f>
        <v>-22</v>
      </c>
      <c r="J97" s="47" t="n">
        <f aca="false">IF(OR(D97="",D97+G97=0),"",D97/(D97+G97))</f>
        <v>0.791150442477876</v>
      </c>
      <c r="K97" s="47" t="n">
        <f aca="false">IF(E97="","",E97/(E97+H97))</f>
        <v>0.76510067114094</v>
      </c>
      <c r="L97" s="76" t="n">
        <f aca="false">IF(OR(K97="",J97=""),"",(J97-K97)*100)</f>
        <v>2.60497713369365</v>
      </c>
      <c r="M97" s="36" t="n">
        <v>3.27267117391589</v>
      </c>
      <c r="N97" s="36" t="n">
        <v>0.127006922628443</v>
      </c>
      <c r="O97" s="36" t="n">
        <f aca="false">SQRT(M97^2+N97^2)</f>
        <v>3.27513471035553</v>
      </c>
      <c r="P97" s="47" t="n">
        <f aca="false">IF(J97="","",MAX(0,J97-1.96*O97/100))</f>
        <v>0.726957802154908</v>
      </c>
      <c r="Q97" s="47" t="n">
        <f aca="false">IF(J97="","",MIN(1,J97+1.96*O97/100))</f>
        <v>0.855343082800844</v>
      </c>
      <c r="R97" s="32" t="str">
        <f aca="false">IF(L97="","",IF(ABS(L97)&lt;=O97,"Yes","No"))</f>
        <v>Yes</v>
      </c>
      <c r="S97" s="32" t="str">
        <f aca="false">IF(L97="","",IF(ABS(L97)&lt;=1.96*O97,"Yes","No"))</f>
        <v>Yes</v>
      </c>
      <c r="T97" s="66" t="n">
        <f aca="false">IF(D97="","",ROUND(SQRT(((D97+G97)*O97/100)^2+(J97*(D97+G97)*0.14653)^2),0))</f>
        <v>68</v>
      </c>
      <c r="U97" s="32"/>
    </row>
    <row r="98" customFormat="false" ht="15" hidden="false" customHeight="false" outlineLevel="0" collapsed="false">
      <c r="A98" s="32" t="s">
        <v>256</v>
      </c>
      <c r="B98" s="32" t="s">
        <v>258</v>
      </c>
      <c r="C98" s="32" t="s">
        <v>305</v>
      </c>
      <c r="D98" s="66" t="n">
        <v>608</v>
      </c>
      <c r="E98" s="66" t="n">
        <v>533</v>
      </c>
      <c r="F98" s="75" t="n">
        <f aca="false">IF(E98="","",D98-E98)</f>
        <v>75</v>
      </c>
      <c r="G98" s="66" t="n">
        <v>148</v>
      </c>
      <c r="H98" s="66" t="n">
        <v>162</v>
      </c>
      <c r="I98" s="75" t="n">
        <f aca="false">IF(H98="","",G98-H98)</f>
        <v>-14</v>
      </c>
      <c r="J98" s="47" t="n">
        <f aca="false">IF(OR(D98="",D98+G98=0),"",D98/(D98+G98))</f>
        <v>0.804232804232804</v>
      </c>
      <c r="K98" s="47" t="n">
        <f aca="false">IF(E98="","",E98/(E98+H98))</f>
        <v>0.766906474820144</v>
      </c>
      <c r="L98" s="76" t="n">
        <f aca="false">IF(OR(K98="",J98=""),"",(J98-K98)*100)</f>
        <v>3.73263294126603</v>
      </c>
      <c r="M98" s="36" t="n">
        <v>2.23195740581291</v>
      </c>
      <c r="N98" s="36" t="n">
        <v>0.127006922628443</v>
      </c>
      <c r="O98" s="36" t="n">
        <f aca="false">SQRT(M98^2+N98^2)</f>
        <v>2.23556807540246</v>
      </c>
      <c r="P98" s="47" t="n">
        <f aca="false">IF(J98="","",MAX(0,J98-1.96*O98/100))</f>
        <v>0.760415669954916</v>
      </c>
      <c r="Q98" s="47" t="n">
        <f aca="false">IF(J98="","",MIN(1,J98+1.96*O98/100))</f>
        <v>0.848049938510692</v>
      </c>
      <c r="R98" s="32" t="str">
        <f aca="false">IF(L98="","",IF(ABS(L98)&lt;=O98,"Yes","No"))</f>
        <v>No</v>
      </c>
      <c r="S98" s="32" t="str">
        <f aca="false">IF(L98="","",IF(ABS(L98)&lt;=1.96*O98,"Yes","No"))</f>
        <v>Yes</v>
      </c>
      <c r="T98" s="66" t="n">
        <f aca="false">IF(D98="","",ROUND(SQRT(((D98+G98)*O98/100)^2+(J98*(D98+G98)*0.0886)^2),0))</f>
        <v>56</v>
      </c>
      <c r="U98" s="32"/>
    </row>
    <row r="99" customFormat="false" ht="15" hidden="false" customHeight="false" outlineLevel="0" collapsed="false">
      <c r="A99" s="32" t="s">
        <v>256</v>
      </c>
      <c r="B99" s="32" t="s">
        <v>258</v>
      </c>
      <c r="C99" s="32" t="s">
        <v>306</v>
      </c>
      <c r="D99" s="66" t="n">
        <v>326</v>
      </c>
      <c r="E99" s="66" t="n">
        <v>320</v>
      </c>
      <c r="F99" s="75" t="n">
        <f aca="false">IF(E99="","",D99-E99)</f>
        <v>6</v>
      </c>
      <c r="G99" s="66" t="n">
        <v>101</v>
      </c>
      <c r="H99" s="66" t="n">
        <v>98</v>
      </c>
      <c r="I99" s="75" t="n">
        <f aca="false">IF(H99="","",G99-H99)</f>
        <v>3</v>
      </c>
      <c r="J99" s="47" t="n">
        <f aca="false">IF(OR(D99="",D99+G99=0),"",D99/(D99+G99))</f>
        <v>0.763466042154567</v>
      </c>
      <c r="K99" s="47" t="n">
        <f aca="false">IF(E99="","",E99/(E99+H99))</f>
        <v>0.76555023923445</v>
      </c>
      <c r="L99" s="76" t="n">
        <f aca="false">IF(OR(K99="",J99=""),"",(J99-K99)*100)</f>
        <v>-0.208419707988305</v>
      </c>
      <c r="M99" s="36" t="n">
        <v>3.27267117391589</v>
      </c>
      <c r="N99" s="36" t="n">
        <v>0.127006922628443</v>
      </c>
      <c r="O99" s="36" t="n">
        <f aca="false">SQRT(M99^2+N99^2)</f>
        <v>3.27513471035553</v>
      </c>
      <c r="P99" s="47" t="n">
        <f aca="false">IF(J99="","",MAX(0,J99-1.96*O99/100))</f>
        <v>0.699273401831599</v>
      </c>
      <c r="Q99" s="47" t="n">
        <f aca="false">IF(J99="","",MIN(1,J99+1.96*O99/100))</f>
        <v>0.827658682477535</v>
      </c>
      <c r="R99" s="32" t="str">
        <f aca="false">IF(L99="","",IF(ABS(L99)&lt;=O99,"Yes","No"))</f>
        <v>Yes</v>
      </c>
      <c r="S99" s="32" t="str">
        <f aca="false">IF(L99="","",IF(ABS(L99)&lt;=1.96*O99,"Yes","No"))</f>
        <v>Yes</v>
      </c>
      <c r="T99" s="66" t="n">
        <f aca="false">IF(D99="","",ROUND(SQRT(((D99+G99)*O99/100)^2+(J99*(D99+G99)*0.14653)^2),0))</f>
        <v>50</v>
      </c>
      <c r="U99" s="32"/>
    </row>
    <row r="100" customFormat="false" ht="15" hidden="false" customHeight="false" outlineLevel="0" collapsed="false">
      <c r="A100" s="32" t="s">
        <v>256</v>
      </c>
      <c r="B100" s="32" t="s">
        <v>258</v>
      </c>
      <c r="C100" s="32" t="s">
        <v>307</v>
      </c>
      <c r="D100" s="66" t="n">
        <v>421</v>
      </c>
      <c r="E100" s="66" t="n">
        <v>435</v>
      </c>
      <c r="F100" s="75" t="n">
        <f aca="false">IF(E100="","",D100-E100)</f>
        <v>-14</v>
      </c>
      <c r="G100" s="66" t="n">
        <v>109</v>
      </c>
      <c r="H100" s="66" t="n">
        <v>105</v>
      </c>
      <c r="I100" s="75" t="n">
        <f aca="false">IF(H100="","",G100-H100)</f>
        <v>4</v>
      </c>
      <c r="J100" s="47" t="n">
        <f aca="false">IF(OR(D100="",D100+G100=0),"",D100/(D100+G100))</f>
        <v>0.79433962264151</v>
      </c>
      <c r="K100" s="47" t="n">
        <f aca="false">IF(E100="","",E100/(E100+H100))</f>
        <v>0.805555555555556</v>
      </c>
      <c r="L100" s="76" t="n">
        <f aca="false">IF(OR(K100="",J100=""),"",(J100-K100)*100)</f>
        <v>-1.12159329140461</v>
      </c>
      <c r="M100" s="36" t="n">
        <v>3.27267117391589</v>
      </c>
      <c r="N100" s="36" t="n">
        <v>0.127006922628443</v>
      </c>
      <c r="O100" s="36" t="n">
        <f aca="false">SQRT(M100^2+N100^2)</f>
        <v>3.27513471035553</v>
      </c>
      <c r="P100" s="47" t="n">
        <f aca="false">IF(J100="","",MAX(0,J100-1.96*O100/100))</f>
        <v>0.730146982318541</v>
      </c>
      <c r="Q100" s="47" t="n">
        <f aca="false">IF(J100="","",MIN(1,J100+1.96*O100/100))</f>
        <v>0.858532262964478</v>
      </c>
      <c r="R100" s="32" t="str">
        <f aca="false">IF(L100="","",IF(ABS(L100)&lt;=O100,"Yes","No"))</f>
        <v>Yes</v>
      </c>
      <c r="S100" s="32" t="str">
        <f aca="false">IF(L100="","",IF(ABS(L100)&lt;=1.96*O100,"Yes","No"))</f>
        <v>Yes</v>
      </c>
      <c r="T100" s="66" t="n">
        <f aca="false">IF(D100="","",ROUND(SQRT(((D100+G100)*O100/100)^2+(J100*(D100+G100)*0.14653)^2),0))</f>
        <v>64</v>
      </c>
      <c r="U100" s="32"/>
    </row>
    <row r="101" customFormat="false" ht="15" hidden="false" customHeight="false" outlineLevel="0" collapsed="false">
      <c r="A101" s="32" t="s">
        <v>256</v>
      </c>
      <c r="B101" s="32" t="s">
        <v>258</v>
      </c>
      <c r="C101" s="32" t="s">
        <v>308</v>
      </c>
      <c r="D101" s="66" t="n">
        <v>229</v>
      </c>
      <c r="E101" s="66" t="n">
        <v>253</v>
      </c>
      <c r="F101" s="75" t="n">
        <f aca="false">IF(E101="","",D101-E101)</f>
        <v>-24</v>
      </c>
      <c r="G101" s="66" t="n">
        <v>66</v>
      </c>
      <c r="H101" s="66" t="n">
        <v>77</v>
      </c>
      <c r="I101" s="75" t="n">
        <f aca="false">IF(H101="","",G101-H101)</f>
        <v>-11</v>
      </c>
      <c r="J101" s="47" t="n">
        <f aca="false">IF(OR(D101="",D101+G101=0),"",D101/(D101+G101))</f>
        <v>0.776271186440678</v>
      </c>
      <c r="K101" s="47" t="n">
        <f aca="false">IF(E101="","",E101/(E101+H101))</f>
        <v>0.766666666666667</v>
      </c>
      <c r="L101" s="76" t="n">
        <f aca="false">IF(OR(K101="",J101=""),"",(J101-K101)*100)</f>
        <v>0.960451977401122</v>
      </c>
      <c r="M101" s="36" t="n">
        <v>3.27267117391589</v>
      </c>
      <c r="N101" s="36" t="n">
        <v>0.127006922628443</v>
      </c>
      <c r="O101" s="36" t="n">
        <f aca="false">SQRT(M101^2+N101^2)</f>
        <v>3.27513471035553</v>
      </c>
      <c r="P101" s="47" t="n">
        <f aca="false">IF(J101="","",MAX(0,J101-1.96*O101/100))</f>
        <v>0.71207854611771</v>
      </c>
      <c r="Q101" s="47" t="n">
        <f aca="false">IF(J101="","",MIN(1,J101+1.96*O101/100))</f>
        <v>0.840463826763646</v>
      </c>
      <c r="R101" s="32" t="str">
        <f aca="false">IF(L101="","",IF(ABS(L101)&lt;=O101,"Yes","No"))</f>
        <v>Yes</v>
      </c>
      <c r="S101" s="32" t="str">
        <f aca="false">IF(L101="","",IF(ABS(L101)&lt;=1.96*O101,"Yes","No"))</f>
        <v>Yes</v>
      </c>
      <c r="T101" s="66" t="n">
        <f aca="false">IF(D101="","",ROUND(SQRT(((D101+G101)*O101/100)^2+(J101*(D101+G101)*0.14653)^2),0))</f>
        <v>35</v>
      </c>
      <c r="U101" s="32"/>
    </row>
    <row r="102" customFormat="false" ht="15" hidden="false" customHeight="false" outlineLevel="0" collapsed="false">
      <c r="A102" s="32" t="s">
        <v>256</v>
      </c>
      <c r="B102" s="32" t="s">
        <v>258</v>
      </c>
      <c r="C102" s="32" t="s">
        <v>309</v>
      </c>
      <c r="D102" s="66" t="n">
        <v>414</v>
      </c>
      <c r="E102" s="66" t="n">
        <v>402</v>
      </c>
      <c r="F102" s="75" t="n">
        <f aca="false">IF(E102="","",D102-E102)</f>
        <v>12</v>
      </c>
      <c r="G102" s="66" t="n">
        <v>154</v>
      </c>
      <c r="H102" s="66" t="n">
        <v>152</v>
      </c>
      <c r="I102" s="75" t="n">
        <f aca="false">IF(H102="","",G102-H102)</f>
        <v>2</v>
      </c>
      <c r="J102" s="47" t="n">
        <f aca="false">IF(OR(D102="",D102+G102=0),"",D102/(D102+G102))</f>
        <v>0.72887323943662</v>
      </c>
      <c r="K102" s="47" t="n">
        <f aca="false">IF(E102="","",E102/(E102+H102))</f>
        <v>0.725631768953069</v>
      </c>
      <c r="L102" s="76" t="n">
        <f aca="false">IF(OR(K102="",J102=""),"",(J102-K102)*100)</f>
        <v>0.324147048355117</v>
      </c>
      <c r="M102" s="36" t="n">
        <v>3.27267117391589</v>
      </c>
      <c r="N102" s="36" t="n">
        <v>0.127006922628443</v>
      </c>
      <c r="O102" s="36" t="n">
        <f aca="false">SQRT(M102^2+N102^2)</f>
        <v>3.27513471035553</v>
      </c>
      <c r="P102" s="47" t="n">
        <f aca="false">IF(J102="","",MAX(0,J102-1.96*O102/100))</f>
        <v>0.664680599113652</v>
      </c>
      <c r="Q102" s="47" t="n">
        <f aca="false">IF(J102="","",MIN(1,J102+1.96*O102/100))</f>
        <v>0.793065879759588</v>
      </c>
      <c r="R102" s="32" t="str">
        <f aca="false">IF(L102="","",IF(ABS(L102)&lt;=O102,"Yes","No"))</f>
        <v>Yes</v>
      </c>
      <c r="S102" s="32" t="str">
        <f aca="false">IF(L102="","",IF(ABS(L102)&lt;=1.96*O102,"Yes","No"))</f>
        <v>Yes</v>
      </c>
      <c r="T102" s="66" t="n">
        <f aca="false">IF(D102="","",ROUND(SQRT(((D102+G102)*O102/100)^2+(J102*(D102+G102)*0.14653)^2),0))</f>
        <v>63</v>
      </c>
      <c r="U102" s="32"/>
    </row>
    <row r="103" customFormat="false" ht="15" hidden="false" customHeight="false" outlineLevel="0" collapsed="false">
      <c r="A103" s="32" t="s">
        <v>256</v>
      </c>
      <c r="B103" s="32" t="s">
        <v>258</v>
      </c>
      <c r="C103" s="32" t="s">
        <v>310</v>
      </c>
      <c r="D103" s="66" t="n">
        <v>588</v>
      </c>
      <c r="E103" s="66" t="n">
        <v>631</v>
      </c>
      <c r="F103" s="75" t="n">
        <f aca="false">IF(E103="","",D103-E103)</f>
        <v>-43</v>
      </c>
      <c r="G103" s="66" t="n">
        <v>151</v>
      </c>
      <c r="H103" s="66" t="n">
        <v>181</v>
      </c>
      <c r="I103" s="75" t="n">
        <f aca="false">IF(H103="","",G103-H103)</f>
        <v>-30</v>
      </c>
      <c r="J103" s="47" t="n">
        <f aca="false">IF(OR(D103="",D103+G103=0),"",D103/(D103+G103))</f>
        <v>0.795669824086604</v>
      </c>
      <c r="K103" s="47" t="n">
        <f aca="false">IF(E103="","",E103/(E103+H103))</f>
        <v>0.777093596059113</v>
      </c>
      <c r="L103" s="76" t="n">
        <f aca="false">IF(OR(K103="",J103=""),"",(J103-K103)*100)</f>
        <v>1.85762280274902</v>
      </c>
      <c r="M103" s="36" t="n">
        <v>2.23195740581291</v>
      </c>
      <c r="N103" s="36" t="n">
        <v>0.127006922628443</v>
      </c>
      <c r="O103" s="36" t="n">
        <f aca="false">SQRT(M103^2+N103^2)</f>
        <v>2.23556807540246</v>
      </c>
      <c r="P103" s="47" t="n">
        <f aca="false">IF(J103="","",MAX(0,J103-1.96*O103/100))</f>
        <v>0.751852689808715</v>
      </c>
      <c r="Q103" s="47" t="n">
        <f aca="false">IF(J103="","",MIN(1,J103+1.96*O103/100))</f>
        <v>0.839486958364492</v>
      </c>
      <c r="R103" s="32" t="str">
        <f aca="false">IF(L103="","",IF(ABS(L103)&lt;=O103,"Yes","No"))</f>
        <v>Yes</v>
      </c>
      <c r="S103" s="32" t="str">
        <f aca="false">IF(L103="","",IF(ABS(L103)&lt;=1.96*O103,"Yes","No"))</f>
        <v>Yes</v>
      </c>
      <c r="T103" s="66" t="n">
        <f aca="false">IF(D103="","",ROUND(SQRT(((D103+G103)*O103/100)^2+(J103*(D103+G103)*0.0886)^2),0))</f>
        <v>55</v>
      </c>
      <c r="U103" s="32"/>
    </row>
    <row r="104" customFormat="false" ht="15" hidden="false" customHeight="false" outlineLevel="0" collapsed="false">
      <c r="A104" s="32" t="s">
        <v>256</v>
      </c>
      <c r="B104" s="32" t="s">
        <v>258</v>
      </c>
      <c r="C104" s="32" t="s">
        <v>311</v>
      </c>
      <c r="D104" s="66" t="n">
        <v>246</v>
      </c>
      <c r="E104" s="66" t="n">
        <v>226</v>
      </c>
      <c r="F104" s="75" t="n">
        <f aca="false">IF(E104="","",D104-E104)</f>
        <v>20</v>
      </c>
      <c r="G104" s="66" t="n">
        <v>58</v>
      </c>
      <c r="H104" s="66" t="n">
        <v>80</v>
      </c>
      <c r="I104" s="75" t="n">
        <f aca="false">IF(H104="","",G104-H104)</f>
        <v>-22</v>
      </c>
      <c r="J104" s="47" t="n">
        <f aca="false">IF(OR(D104="",D104+G104=0),"",D104/(D104+G104))</f>
        <v>0.80921052631579</v>
      </c>
      <c r="K104" s="47" t="n">
        <f aca="false">IF(E104="","",E104/(E104+H104))</f>
        <v>0.738562091503268</v>
      </c>
      <c r="L104" s="76" t="n">
        <f aca="false">IF(OR(K104="",J104=""),"",(J104-K104)*100)</f>
        <v>7.06484348125215</v>
      </c>
      <c r="M104" s="36" t="n">
        <v>3.27267117391589</v>
      </c>
      <c r="N104" s="36" t="n">
        <v>0.127006922628443</v>
      </c>
      <c r="O104" s="36" t="n">
        <f aca="false">SQRT(M104^2+N104^2)</f>
        <v>3.27513471035553</v>
      </c>
      <c r="P104" s="47" t="n">
        <f aca="false">IF(J104="","",MAX(0,J104-1.96*O104/100))</f>
        <v>0.745017885992821</v>
      </c>
      <c r="Q104" s="47" t="n">
        <f aca="false">IF(J104="","",MIN(1,J104+1.96*O104/100))</f>
        <v>0.873403166638758</v>
      </c>
      <c r="R104" s="32" t="str">
        <f aca="false">IF(L104="","",IF(ABS(L104)&lt;=O104,"Yes","No"))</f>
        <v>No</v>
      </c>
      <c r="S104" s="32" t="str">
        <f aca="false">IF(L104="","",IF(ABS(L104)&lt;=1.96*O104,"Yes","No"))</f>
        <v>No</v>
      </c>
      <c r="T104" s="66" t="n">
        <f aca="false">IF(D104="","",ROUND(SQRT(((D104+G104)*O104/100)^2+(J104*(D104+G104)*0.14653)^2),0))</f>
        <v>37</v>
      </c>
      <c r="U104" s="32"/>
    </row>
    <row r="105" customFormat="false" ht="15" hidden="false" customHeight="false" outlineLevel="0" collapsed="false">
      <c r="A105" s="32" t="s">
        <v>256</v>
      </c>
      <c r="B105" s="32" t="s">
        <v>258</v>
      </c>
      <c r="C105" s="32" t="s">
        <v>312</v>
      </c>
      <c r="D105" s="66" t="n">
        <v>333</v>
      </c>
      <c r="E105" s="66" t="n">
        <v>295</v>
      </c>
      <c r="F105" s="75" t="n">
        <f aca="false">IF(E105="","",D105-E105)</f>
        <v>38</v>
      </c>
      <c r="G105" s="66" t="n">
        <v>76</v>
      </c>
      <c r="H105" s="66" t="n">
        <v>80</v>
      </c>
      <c r="I105" s="75" t="n">
        <f aca="false">IF(H105="","",G105-H105)</f>
        <v>-4</v>
      </c>
      <c r="J105" s="47" t="n">
        <f aca="false">IF(OR(D105="",D105+G105=0),"",D105/(D105+G105))</f>
        <v>0.814180929095355</v>
      </c>
      <c r="K105" s="47" t="n">
        <f aca="false">IF(E105="","",E105/(E105+H105))</f>
        <v>0.786666666666667</v>
      </c>
      <c r="L105" s="76" t="n">
        <f aca="false">IF(OR(K105="",J105=""),"",(J105-K105)*100)</f>
        <v>2.75142624286879</v>
      </c>
      <c r="M105" s="36" t="n">
        <v>3.27267117391589</v>
      </c>
      <c r="N105" s="36" t="n">
        <v>0.127006922628443</v>
      </c>
      <c r="O105" s="36" t="n">
        <f aca="false">SQRT(M105^2+N105^2)</f>
        <v>3.27513471035553</v>
      </c>
      <c r="P105" s="47" t="n">
        <f aca="false">IF(J105="","",MAX(0,J105-1.96*O105/100))</f>
        <v>0.749988288772386</v>
      </c>
      <c r="Q105" s="47" t="n">
        <f aca="false">IF(J105="","",MIN(1,J105+1.96*O105/100))</f>
        <v>0.878373569418323</v>
      </c>
      <c r="R105" s="32" t="str">
        <f aca="false">IF(L105="","",IF(ABS(L105)&lt;=O105,"Yes","No"))</f>
        <v>Yes</v>
      </c>
      <c r="S105" s="32" t="str">
        <f aca="false">IF(L105="","",IF(ABS(L105)&lt;=1.96*O105,"Yes","No"))</f>
        <v>Yes</v>
      </c>
      <c r="T105" s="66" t="n">
        <f aca="false">IF(D105="","",ROUND(SQRT(((D105+G105)*O105/100)^2+(J105*(D105+G105)*0.14653)^2),0))</f>
        <v>51</v>
      </c>
      <c r="U105" s="32"/>
    </row>
    <row r="106" customFormat="false" ht="15" hidden="false" customHeight="false" outlineLevel="0" collapsed="false">
      <c r="A106" s="32" t="s">
        <v>256</v>
      </c>
      <c r="B106" s="32" t="s">
        <v>258</v>
      </c>
      <c r="C106" s="32" t="s">
        <v>313</v>
      </c>
      <c r="D106" s="66" t="n">
        <v>494</v>
      </c>
      <c r="E106" s="66" t="n">
        <v>483</v>
      </c>
      <c r="F106" s="75" t="n">
        <f aca="false">IF(E106="","",D106-E106)</f>
        <v>11</v>
      </c>
      <c r="G106" s="66" t="n">
        <v>117</v>
      </c>
      <c r="H106" s="66" t="n">
        <v>138</v>
      </c>
      <c r="I106" s="75" t="n">
        <f aca="false">IF(H106="","",G106-H106)</f>
        <v>-21</v>
      </c>
      <c r="J106" s="47" t="n">
        <f aca="false">IF(OR(D106="",D106+G106=0),"",D106/(D106+G106))</f>
        <v>0.808510638297872</v>
      </c>
      <c r="K106" s="47" t="n">
        <f aca="false">IF(E106="","",E106/(E106+H106))</f>
        <v>0.777777777777778</v>
      </c>
      <c r="L106" s="76" t="n">
        <f aca="false">IF(OR(K106="",J106=""),"",(J106-K106)*100)</f>
        <v>3.07328605200945</v>
      </c>
      <c r="M106" s="36" t="n">
        <v>3.27267117391589</v>
      </c>
      <c r="N106" s="36" t="n">
        <v>0.127006922628443</v>
      </c>
      <c r="O106" s="36" t="n">
        <f aca="false">SQRT(M106^2+N106^2)</f>
        <v>3.27513471035553</v>
      </c>
      <c r="P106" s="47" t="n">
        <f aca="false">IF(J106="","",MAX(0,J106-1.96*O106/100))</f>
        <v>0.744317997974904</v>
      </c>
      <c r="Q106" s="47" t="n">
        <f aca="false">IF(J106="","",MIN(1,J106+1.96*O106/100))</f>
        <v>0.872703278620841</v>
      </c>
      <c r="R106" s="32" t="str">
        <f aca="false">IF(L106="","",IF(ABS(L106)&lt;=O106,"Yes","No"))</f>
        <v>Yes</v>
      </c>
      <c r="S106" s="32" t="str">
        <f aca="false">IF(L106="","",IF(ABS(L106)&lt;=1.96*O106,"Yes","No"))</f>
        <v>Yes</v>
      </c>
      <c r="T106" s="66" t="n">
        <f aca="false">IF(D106="","",ROUND(SQRT(((D106+G106)*O106/100)^2+(J106*(D106+G106)*0.14653)^2),0))</f>
        <v>75</v>
      </c>
      <c r="U106" s="32"/>
    </row>
    <row r="107" customFormat="false" ht="15" hidden="false" customHeight="false" outlineLevel="0" collapsed="false">
      <c r="A107" s="32" t="s">
        <v>256</v>
      </c>
      <c r="B107" s="32" t="s">
        <v>258</v>
      </c>
      <c r="C107" s="32" t="s">
        <v>314</v>
      </c>
      <c r="D107" s="66" t="n">
        <v>624</v>
      </c>
      <c r="E107" s="66" t="n">
        <v>572</v>
      </c>
      <c r="F107" s="75" t="n">
        <f aca="false">IF(E107="","",D107-E107)</f>
        <v>52</v>
      </c>
      <c r="G107" s="66" t="n">
        <v>226</v>
      </c>
      <c r="H107" s="66" t="n">
        <v>242</v>
      </c>
      <c r="I107" s="75" t="n">
        <f aca="false">IF(H107="","",G107-H107)</f>
        <v>-16</v>
      </c>
      <c r="J107" s="47" t="n">
        <f aca="false">IF(OR(D107="",D107+G107=0),"",D107/(D107+G107))</f>
        <v>0.734117647058824</v>
      </c>
      <c r="K107" s="47" t="n">
        <f aca="false">IF(E107="","",E107/(E107+H107))</f>
        <v>0.702702702702703</v>
      </c>
      <c r="L107" s="76" t="n">
        <f aca="false">IF(OR(K107="",J107=""),"",(J107-K107)*100)</f>
        <v>3.14149443561208</v>
      </c>
      <c r="M107" s="36" t="n">
        <v>2.23195740581291</v>
      </c>
      <c r="N107" s="36" t="n">
        <v>0.127006922628443</v>
      </c>
      <c r="O107" s="36" t="n">
        <f aca="false">SQRT(M107^2+N107^2)</f>
        <v>2.23556807540246</v>
      </c>
      <c r="P107" s="47" t="n">
        <f aca="false">IF(J107="","",MAX(0,J107-1.96*O107/100))</f>
        <v>0.690300512780935</v>
      </c>
      <c r="Q107" s="47" t="n">
        <f aca="false">IF(J107="","",MIN(1,J107+1.96*O107/100))</f>
        <v>0.777934781336712</v>
      </c>
      <c r="R107" s="32" t="str">
        <f aca="false">IF(L107="","",IF(ABS(L107)&lt;=O107,"Yes","No"))</f>
        <v>No</v>
      </c>
      <c r="S107" s="32" t="str">
        <f aca="false">IF(L107="","",IF(ABS(L107)&lt;=1.96*O107,"Yes","No"))</f>
        <v>Yes</v>
      </c>
      <c r="T107" s="66" t="n">
        <f aca="false">IF(D107="","",ROUND(SQRT(((D107+G107)*O107/100)^2+(J107*(D107+G107)*0.0886)^2),0))</f>
        <v>58</v>
      </c>
      <c r="U107" s="32"/>
    </row>
    <row r="108" customFormat="false" ht="15" hidden="false" customHeight="false" outlineLevel="0" collapsed="false">
      <c r="A108" s="32" t="s">
        <v>256</v>
      </c>
      <c r="B108" s="32" t="s">
        <v>258</v>
      </c>
      <c r="C108" s="32" t="s">
        <v>315</v>
      </c>
      <c r="D108" s="66" t="n">
        <v>284</v>
      </c>
      <c r="E108" s="66" t="n">
        <v>266</v>
      </c>
      <c r="F108" s="75" t="n">
        <f aca="false">IF(E108="","",D108-E108)</f>
        <v>18</v>
      </c>
      <c r="G108" s="66" t="n">
        <v>89</v>
      </c>
      <c r="H108" s="66" t="n">
        <v>86</v>
      </c>
      <c r="I108" s="75" t="n">
        <f aca="false">IF(H108="","",G108-H108)</f>
        <v>3</v>
      </c>
      <c r="J108" s="47" t="n">
        <f aca="false">IF(OR(D108="",D108+G108=0),"",D108/(D108+G108))</f>
        <v>0.761394101876676</v>
      </c>
      <c r="K108" s="47" t="n">
        <f aca="false">IF(E108="","",E108/(E108+H108))</f>
        <v>0.755681818181818</v>
      </c>
      <c r="L108" s="76" t="n">
        <f aca="false">IF(OR(K108="",J108=""),"",(J108-K108)*100)</f>
        <v>0.571228369485732</v>
      </c>
      <c r="M108" s="36" t="n">
        <v>3.27267117391589</v>
      </c>
      <c r="N108" s="36" t="n">
        <v>0.127006922628443</v>
      </c>
      <c r="O108" s="36" t="n">
        <f aca="false">SQRT(M108^2+N108^2)</f>
        <v>3.27513471035553</v>
      </c>
      <c r="P108" s="47" t="n">
        <f aca="false">IF(J108="","",MAX(0,J108-1.96*O108/100))</f>
        <v>0.697201461553707</v>
      </c>
      <c r="Q108" s="47" t="n">
        <f aca="false">IF(J108="","",MIN(1,J108+1.96*O108/100))</f>
        <v>0.825586742199644</v>
      </c>
      <c r="R108" s="32" t="str">
        <f aca="false">IF(L108="","",IF(ABS(L108)&lt;=O108,"Yes","No"))</f>
        <v>Yes</v>
      </c>
      <c r="S108" s="32" t="str">
        <f aca="false">IF(L108="","",IF(ABS(L108)&lt;=1.96*O108,"Yes","No"))</f>
        <v>Yes</v>
      </c>
      <c r="T108" s="66" t="n">
        <f aca="false">IF(D108="","",ROUND(SQRT(((D108+G108)*O108/100)^2+(J108*(D108+G108)*0.14653)^2),0))</f>
        <v>43</v>
      </c>
      <c r="U108" s="32"/>
    </row>
    <row r="109" customFormat="false" ht="15" hidden="false" customHeight="false" outlineLevel="0" collapsed="false">
      <c r="A109" s="32" t="s">
        <v>256</v>
      </c>
      <c r="B109" s="32" t="s">
        <v>258</v>
      </c>
      <c r="C109" s="32" t="s">
        <v>316</v>
      </c>
      <c r="D109" s="66" t="n">
        <v>385</v>
      </c>
      <c r="E109" s="66" t="n">
        <v>384</v>
      </c>
      <c r="F109" s="75" t="n">
        <f aca="false">IF(E109="","",D109-E109)</f>
        <v>1</v>
      </c>
      <c r="G109" s="66" t="n">
        <v>105</v>
      </c>
      <c r="H109" s="66" t="n">
        <v>113</v>
      </c>
      <c r="I109" s="75" t="n">
        <f aca="false">IF(H109="","",G109-H109)</f>
        <v>-8</v>
      </c>
      <c r="J109" s="47" t="n">
        <f aca="false">IF(OR(D109="",D109+G109=0),"",D109/(D109+G109))</f>
        <v>0.785714285714286</v>
      </c>
      <c r="K109" s="47" t="n">
        <f aca="false">IF(E109="","",E109/(E109+H109))</f>
        <v>0.772635814889336</v>
      </c>
      <c r="L109" s="76" t="n">
        <f aca="false">IF(OR(K109="",J109=""),"",(J109-K109)*100)</f>
        <v>1.30784708249497</v>
      </c>
      <c r="M109" s="36" t="n">
        <v>3.27267117391589</v>
      </c>
      <c r="N109" s="36" t="n">
        <v>0.127006922628443</v>
      </c>
      <c r="O109" s="36" t="n">
        <f aca="false">SQRT(M109^2+N109^2)</f>
        <v>3.27513471035553</v>
      </c>
      <c r="P109" s="47" t="n">
        <f aca="false">IF(J109="","",MAX(0,J109-1.96*O109/100))</f>
        <v>0.721521645391317</v>
      </c>
      <c r="Q109" s="47" t="n">
        <f aca="false">IF(J109="","",MIN(1,J109+1.96*O109/100))</f>
        <v>0.849906926037254</v>
      </c>
      <c r="R109" s="32" t="str">
        <f aca="false">IF(L109="","",IF(ABS(L109)&lt;=O109,"Yes","No"))</f>
        <v>Yes</v>
      </c>
      <c r="S109" s="32" t="str">
        <f aca="false">IF(L109="","",IF(ABS(L109)&lt;=1.96*O109,"Yes","No"))</f>
        <v>Yes</v>
      </c>
      <c r="T109" s="66" t="n">
        <f aca="false">IF(D109="","",ROUND(SQRT(((D109+G109)*O109/100)^2+(J109*(D109+G109)*0.14653)^2),0))</f>
        <v>59</v>
      </c>
      <c r="U109" s="32"/>
    </row>
    <row r="110" customFormat="false" ht="15" hidden="false" customHeight="false" outlineLevel="0" collapsed="false">
      <c r="A110" s="32" t="s">
        <v>256</v>
      </c>
      <c r="B110" s="32" t="s">
        <v>258</v>
      </c>
      <c r="C110" s="32" t="s">
        <v>317</v>
      </c>
      <c r="D110" s="66" t="n">
        <v>461</v>
      </c>
      <c r="E110" s="66" t="n">
        <v>436</v>
      </c>
      <c r="F110" s="75" t="n">
        <f aca="false">IF(E110="","",D110-E110)</f>
        <v>25</v>
      </c>
      <c r="G110" s="66" t="n">
        <v>252</v>
      </c>
      <c r="H110" s="66" t="n">
        <v>274</v>
      </c>
      <c r="I110" s="75" t="n">
        <f aca="false">IF(H110="","",G110-H110)</f>
        <v>-22</v>
      </c>
      <c r="J110" s="47" t="n">
        <f aca="false">IF(OR(D110="",D110+G110=0),"",D110/(D110+G110))</f>
        <v>0.64656381486676</v>
      </c>
      <c r="K110" s="47" t="n">
        <f aca="false">IF(E110="","",E110/(E110+H110))</f>
        <v>0.614084507042254</v>
      </c>
      <c r="L110" s="76" t="n">
        <f aca="false">IF(OR(K110="",J110=""),"",(J110-K110)*100)</f>
        <v>3.24793078245067</v>
      </c>
      <c r="M110" s="36" t="n">
        <v>3.27267117391589</v>
      </c>
      <c r="N110" s="36" t="n">
        <v>0.127006922628443</v>
      </c>
      <c r="O110" s="36" t="n">
        <f aca="false">SQRT(M110^2+N110^2)</f>
        <v>3.27513471035553</v>
      </c>
      <c r="P110" s="47" t="n">
        <f aca="false">IF(J110="","",MAX(0,J110-1.96*O110/100))</f>
        <v>0.582371174543792</v>
      </c>
      <c r="Q110" s="47" t="n">
        <f aca="false">IF(J110="","",MIN(1,J110+1.96*O110/100))</f>
        <v>0.710756455189729</v>
      </c>
      <c r="R110" s="32" t="str">
        <f aca="false">IF(L110="","",IF(ABS(L110)&lt;=O110,"Yes","No"))</f>
        <v>Yes</v>
      </c>
      <c r="S110" s="32" t="str">
        <f aca="false">IF(L110="","",IF(ABS(L110)&lt;=1.96*O110,"Yes","No"))</f>
        <v>Yes</v>
      </c>
      <c r="T110" s="66" t="n">
        <f aca="false">IF(D110="","",ROUND(SQRT(((D110+G110)*O110/100)^2+(J110*(D110+G110)*0.14653)^2),0))</f>
        <v>71</v>
      </c>
      <c r="U110" s="32"/>
    </row>
    <row r="111" customFormat="false" ht="15" hidden="false" customHeight="false" outlineLevel="0" collapsed="false">
      <c r="A111" s="32" t="s">
        <v>256</v>
      </c>
      <c r="B111" s="32" t="s">
        <v>258</v>
      </c>
      <c r="C111" s="32" t="s">
        <v>318</v>
      </c>
      <c r="D111" s="66" t="n">
        <v>507</v>
      </c>
      <c r="E111" s="66" t="n">
        <v>461</v>
      </c>
      <c r="F111" s="75" t="n">
        <f aca="false">IF(E111="","",D111-E111)</f>
        <v>46</v>
      </c>
      <c r="G111" s="66" t="n">
        <v>138</v>
      </c>
      <c r="H111" s="66" t="n">
        <v>149</v>
      </c>
      <c r="I111" s="75" t="n">
        <f aca="false">IF(H111="","",G111-H111)</f>
        <v>-11</v>
      </c>
      <c r="J111" s="47" t="n">
        <f aca="false">IF(OR(D111="",D111+G111=0),"",D111/(D111+G111))</f>
        <v>0.786046511627907</v>
      </c>
      <c r="K111" s="47" t="n">
        <f aca="false">IF(E111="","",E111/(E111+H111))</f>
        <v>0.755737704918033</v>
      </c>
      <c r="L111" s="76" t="n">
        <f aca="false">IF(OR(K111="",J111=""),"",(J111-K111)*100)</f>
        <v>3.03088067098741</v>
      </c>
      <c r="M111" s="36" t="n">
        <v>3.27267117391589</v>
      </c>
      <c r="N111" s="36" t="n">
        <v>0.127006922628443</v>
      </c>
      <c r="O111" s="36" t="n">
        <f aca="false">SQRT(M111^2+N111^2)</f>
        <v>3.27513471035553</v>
      </c>
      <c r="P111" s="47" t="n">
        <f aca="false">IF(J111="","",MAX(0,J111-1.96*O111/100))</f>
        <v>0.721853871304939</v>
      </c>
      <c r="Q111" s="47" t="n">
        <f aca="false">IF(J111="","",MIN(1,J111+1.96*O111/100))</f>
        <v>0.850239151950875</v>
      </c>
      <c r="R111" s="32" t="str">
        <f aca="false">IF(L111="","",IF(ABS(L111)&lt;=O111,"Yes","No"))</f>
        <v>Yes</v>
      </c>
      <c r="S111" s="32" t="str">
        <f aca="false">IF(L111="","",IF(ABS(L111)&lt;=1.96*O111,"Yes","No"))</f>
        <v>Yes</v>
      </c>
      <c r="T111" s="66" t="n">
        <f aca="false">IF(D111="","",ROUND(SQRT(((D111+G111)*O111/100)^2+(J111*(D111+G111)*0.14653)^2),0))</f>
        <v>77</v>
      </c>
      <c r="U111" s="32"/>
    </row>
    <row r="112" customFormat="false" ht="15" hidden="false" customHeight="false" outlineLevel="0" collapsed="false">
      <c r="A112" s="32" t="s">
        <v>256</v>
      </c>
      <c r="B112" s="32" t="s">
        <v>319</v>
      </c>
      <c r="C112" s="32" t="s">
        <v>320</v>
      </c>
      <c r="D112" s="66" t="n">
        <v>592</v>
      </c>
      <c r="E112" s="66" t="n">
        <v>594</v>
      </c>
      <c r="F112" s="75" t="n">
        <f aca="false">IF(E112="","",D112-E112)</f>
        <v>-2</v>
      </c>
      <c r="G112" s="66" t="n">
        <v>207</v>
      </c>
      <c r="H112" s="66" t="n">
        <v>231</v>
      </c>
      <c r="I112" s="75" t="n">
        <f aca="false">IF(H112="","",G112-H112)</f>
        <v>-24</v>
      </c>
      <c r="J112" s="47" t="n">
        <f aca="false">IF(OR(D112="",D112+G112=0),"",D112/(D112+G112))</f>
        <v>0.740926157697121</v>
      </c>
      <c r="K112" s="47" t="n">
        <f aca="false">IF(E112="","",E112/(E112+H112))</f>
        <v>0.72</v>
      </c>
      <c r="L112" s="76" t="n">
        <f aca="false">IF(OR(K112="",J112=""),"",(J112-K112)*100)</f>
        <v>2.09261576971215</v>
      </c>
      <c r="M112" s="36" t="n">
        <v>2.23195740581291</v>
      </c>
      <c r="N112" s="36" t="n">
        <v>0.127006922628443</v>
      </c>
      <c r="O112" s="36" t="n">
        <f aca="false">SQRT(M112^2+N112^2)</f>
        <v>2.23556807540246</v>
      </c>
      <c r="P112" s="47" t="n">
        <f aca="false">IF(J112="","",MAX(0,J112-1.96*O112/100))</f>
        <v>0.697109023419233</v>
      </c>
      <c r="Q112" s="47" t="n">
        <f aca="false">IF(J112="","",MIN(1,J112+1.96*O112/100))</f>
        <v>0.78474329197501</v>
      </c>
      <c r="R112" s="32" t="str">
        <f aca="false">IF(L112="","",IF(ABS(L112)&lt;=O112,"Yes","No"))</f>
        <v>Yes</v>
      </c>
      <c r="S112" s="32" t="str">
        <f aca="false">IF(L112="","",IF(ABS(L112)&lt;=1.96*O112,"Yes","No"))</f>
        <v>Yes</v>
      </c>
      <c r="T112" s="66" t="n">
        <f aca="false">IF(D112="","",ROUND(SQRT(((D112+G112)*O112/100)^2+(J112*(D112+G112)*0.0886)^2),0))</f>
        <v>55</v>
      </c>
      <c r="U112" s="32"/>
    </row>
    <row r="113" customFormat="false" ht="15" hidden="false" customHeight="false" outlineLevel="0" collapsed="false">
      <c r="A113" s="32" t="s">
        <v>256</v>
      </c>
      <c r="B113" s="32" t="s">
        <v>319</v>
      </c>
      <c r="C113" s="32" t="s">
        <v>321</v>
      </c>
      <c r="D113" s="66" t="n">
        <v>442</v>
      </c>
      <c r="E113" s="66" t="n">
        <v>415</v>
      </c>
      <c r="F113" s="75" t="n">
        <f aca="false">IF(E113="","",D113-E113)</f>
        <v>27</v>
      </c>
      <c r="G113" s="66" t="n">
        <v>173</v>
      </c>
      <c r="H113" s="66" t="n">
        <v>216</v>
      </c>
      <c r="I113" s="75" t="n">
        <f aca="false">IF(H113="","",G113-H113)</f>
        <v>-43</v>
      </c>
      <c r="J113" s="47" t="n">
        <f aca="false">IF(OR(D113="",D113+G113=0),"",D113/(D113+G113))</f>
        <v>0.71869918699187</v>
      </c>
      <c r="K113" s="47" t="n">
        <f aca="false">IF(E113="","",E113/(E113+H113))</f>
        <v>0.657686212361331</v>
      </c>
      <c r="L113" s="76" t="n">
        <f aca="false">IF(OR(K113="",J113=""),"",(J113-K113)*100)</f>
        <v>6.10129746305388</v>
      </c>
      <c r="M113" s="36" t="n">
        <v>3.27267117391589</v>
      </c>
      <c r="N113" s="36" t="n">
        <v>0.127006922628443</v>
      </c>
      <c r="O113" s="36" t="n">
        <f aca="false">SQRT(M113^2+N113^2)</f>
        <v>3.27513471035553</v>
      </c>
      <c r="P113" s="47" t="n">
        <f aca="false">IF(J113="","",MAX(0,J113-1.96*O113/100))</f>
        <v>0.654506546668902</v>
      </c>
      <c r="Q113" s="47" t="n">
        <f aca="false">IF(J113="","",MIN(1,J113+1.96*O113/100))</f>
        <v>0.782891827314838</v>
      </c>
      <c r="R113" s="32" t="str">
        <f aca="false">IF(L113="","",IF(ABS(L113)&lt;=O113,"Yes","No"))</f>
        <v>No</v>
      </c>
      <c r="S113" s="32" t="str">
        <f aca="false">IF(L113="","",IF(ABS(L113)&lt;=1.96*O113,"Yes","No"))</f>
        <v>Yes</v>
      </c>
      <c r="T113" s="66" t="n">
        <f aca="false">IF(D113="","",ROUND(SQRT(((D113+G113)*O113/100)^2+(J113*(D113+G113)*0.14653)^2),0))</f>
        <v>68</v>
      </c>
      <c r="U113" s="32"/>
    </row>
    <row r="114" customFormat="false" ht="15" hidden="false" customHeight="false" outlineLevel="0" collapsed="false">
      <c r="A114" s="32" t="s">
        <v>256</v>
      </c>
      <c r="B114" s="32" t="s">
        <v>319</v>
      </c>
      <c r="C114" s="32" t="s">
        <v>322</v>
      </c>
      <c r="D114" s="66" t="n">
        <v>438</v>
      </c>
      <c r="E114" s="66" t="n">
        <v>431</v>
      </c>
      <c r="F114" s="75" t="n">
        <f aca="false">IF(E114="","",D114-E114)</f>
        <v>7</v>
      </c>
      <c r="G114" s="66" t="n">
        <v>156</v>
      </c>
      <c r="H114" s="66" t="n">
        <v>182</v>
      </c>
      <c r="I114" s="75" t="n">
        <f aca="false">IF(H114="","",G114-H114)</f>
        <v>-26</v>
      </c>
      <c r="J114" s="47" t="n">
        <f aca="false">IF(OR(D114="",D114+G114=0),"",D114/(D114+G114))</f>
        <v>0.737373737373737</v>
      </c>
      <c r="K114" s="47" t="n">
        <f aca="false">IF(E114="","",E114/(E114+H114))</f>
        <v>0.703099510603589</v>
      </c>
      <c r="L114" s="76" t="n">
        <f aca="false">IF(OR(K114="",J114=""),"",(J114-K114)*100)</f>
        <v>3.42742267701485</v>
      </c>
      <c r="M114" s="36" t="n">
        <v>3.27267117391589</v>
      </c>
      <c r="N114" s="36" t="n">
        <v>0.127006922628443</v>
      </c>
      <c r="O114" s="36" t="n">
        <f aca="false">SQRT(M114^2+N114^2)</f>
        <v>3.27513471035553</v>
      </c>
      <c r="P114" s="47" t="n">
        <f aca="false">IF(J114="","",MAX(0,J114-1.96*O114/100))</f>
        <v>0.673181097050769</v>
      </c>
      <c r="Q114" s="47" t="n">
        <f aca="false">IF(J114="","",MIN(1,J114+1.96*O114/100))</f>
        <v>0.801566377696706</v>
      </c>
      <c r="R114" s="32" t="str">
        <f aca="false">IF(L114="","",IF(ABS(L114)&lt;=O114,"Yes","No"))</f>
        <v>No</v>
      </c>
      <c r="S114" s="32" t="str">
        <f aca="false">IF(L114="","",IF(ABS(L114)&lt;=1.96*O114,"Yes","No"))</f>
        <v>Yes</v>
      </c>
      <c r="T114" s="66" t="n">
        <f aca="false">IF(D114="","",ROUND(SQRT(((D114+G114)*O114/100)^2+(J114*(D114+G114)*0.14653)^2),0))</f>
        <v>67</v>
      </c>
      <c r="U114" s="32"/>
    </row>
    <row r="115" customFormat="false" ht="15" hidden="false" customHeight="false" outlineLevel="0" collapsed="false">
      <c r="A115" s="32" t="s">
        <v>256</v>
      </c>
      <c r="B115" s="32" t="s">
        <v>319</v>
      </c>
      <c r="C115" s="32" t="s">
        <v>323</v>
      </c>
      <c r="D115" s="66" t="n">
        <v>480</v>
      </c>
      <c r="E115" s="66" t="n">
        <v>468</v>
      </c>
      <c r="F115" s="75" t="n">
        <f aca="false">IF(E115="","",D115-E115)</f>
        <v>12</v>
      </c>
      <c r="G115" s="66" t="n">
        <v>196</v>
      </c>
      <c r="H115" s="66" t="n">
        <v>214</v>
      </c>
      <c r="I115" s="75" t="n">
        <f aca="false">IF(H115="","",G115-H115)</f>
        <v>-18</v>
      </c>
      <c r="J115" s="47" t="n">
        <f aca="false">IF(OR(D115="",D115+G115=0),"",D115/(D115+G115))</f>
        <v>0.710059171597633</v>
      </c>
      <c r="K115" s="47" t="n">
        <f aca="false">IF(E115="","",E115/(E115+H115))</f>
        <v>0.686217008797654</v>
      </c>
      <c r="L115" s="76" t="n">
        <f aca="false">IF(OR(K115="",J115=""),"",(J115-K115)*100)</f>
        <v>2.38421627999792</v>
      </c>
      <c r="M115" s="36" t="n">
        <v>3.27267117391589</v>
      </c>
      <c r="N115" s="36" t="n">
        <v>0.127006922628443</v>
      </c>
      <c r="O115" s="36" t="n">
        <f aca="false">SQRT(M115^2+N115^2)</f>
        <v>3.27513471035553</v>
      </c>
      <c r="P115" s="47" t="n">
        <f aca="false">IF(J115="","",MAX(0,J115-1.96*O115/100))</f>
        <v>0.645866531274665</v>
      </c>
      <c r="Q115" s="47" t="n">
        <f aca="false">IF(J115="","",MIN(1,J115+1.96*O115/100))</f>
        <v>0.774251811920601</v>
      </c>
      <c r="R115" s="32" t="str">
        <f aca="false">IF(L115="","",IF(ABS(L115)&lt;=O115,"Yes","No"))</f>
        <v>Yes</v>
      </c>
      <c r="S115" s="32" t="str">
        <f aca="false">IF(L115="","",IF(ABS(L115)&lt;=1.96*O115,"Yes","No"))</f>
        <v>Yes</v>
      </c>
      <c r="T115" s="66" t="n">
        <f aca="false">IF(D115="","",ROUND(SQRT(((D115+G115)*O115/100)^2+(J115*(D115+G115)*0.14653)^2),0))</f>
        <v>74</v>
      </c>
      <c r="U115" s="32"/>
    </row>
    <row r="116" customFormat="false" ht="15" hidden="false" customHeight="false" outlineLevel="0" collapsed="false">
      <c r="A116" s="32" t="s">
        <v>256</v>
      </c>
      <c r="B116" s="32" t="s">
        <v>319</v>
      </c>
      <c r="C116" s="32" t="s">
        <v>324</v>
      </c>
      <c r="D116" s="66" t="n">
        <v>779</v>
      </c>
      <c r="E116" s="66" t="n">
        <v>812</v>
      </c>
      <c r="F116" s="75" t="n">
        <f aca="false">IF(E116="","",D116-E116)</f>
        <v>-33</v>
      </c>
      <c r="G116" s="66" t="n">
        <v>376</v>
      </c>
      <c r="H116" s="66" t="n">
        <v>418</v>
      </c>
      <c r="I116" s="75" t="n">
        <f aca="false">IF(H116="","",G116-H116)</f>
        <v>-42</v>
      </c>
      <c r="J116" s="47" t="n">
        <f aca="false">IF(OR(D116="",D116+G116=0),"",D116/(D116+G116))</f>
        <v>0.674458874458874</v>
      </c>
      <c r="K116" s="47" t="n">
        <f aca="false">IF(E116="","",E116/(E116+H116))</f>
        <v>0.660162601626016</v>
      </c>
      <c r="L116" s="76" t="n">
        <f aca="false">IF(OR(K116="",J116=""),"",(J116-K116)*100)</f>
        <v>1.42962728328582</v>
      </c>
      <c r="M116" s="36" t="n">
        <v>2.04108163546025</v>
      </c>
      <c r="N116" s="36" t="n">
        <v>0.127006922628443</v>
      </c>
      <c r="O116" s="36" t="n">
        <f aca="false">SQRT(M116^2+N116^2)</f>
        <v>2.04502933988944</v>
      </c>
      <c r="P116" s="47" t="n">
        <f aca="false">IF(J116="","",MAX(0,J116-1.96*O116/100))</f>
        <v>0.634376299397041</v>
      </c>
      <c r="Q116" s="47" t="n">
        <f aca="false">IF(J116="","",MIN(1,J116+1.96*O116/100))</f>
        <v>0.714541449520707</v>
      </c>
      <c r="R116" s="32" t="str">
        <f aca="false">IF(L116="","",IF(ABS(L116)&lt;=O116,"Yes","No"))</f>
        <v>Yes</v>
      </c>
      <c r="S116" s="32" t="str">
        <f aca="false">IF(L116="","",IF(ABS(L116)&lt;=1.96*O116,"Yes","No"))</f>
        <v>Yes</v>
      </c>
      <c r="T116" s="66" t="n">
        <f aca="false">IF(D116="","",ROUND(SQRT(((D116+G116)*O116/100)^2+(J116*(D116+G116)*0.06777)^2),0))</f>
        <v>58</v>
      </c>
      <c r="U116" s="32"/>
    </row>
    <row r="117" customFormat="false" ht="15" hidden="false" customHeight="false" outlineLevel="0" collapsed="false">
      <c r="A117" s="32" t="s">
        <v>256</v>
      </c>
      <c r="B117" s="32" t="s">
        <v>319</v>
      </c>
      <c r="C117" s="32" t="s">
        <v>325</v>
      </c>
      <c r="D117" s="66" t="n">
        <v>508</v>
      </c>
      <c r="E117" s="66" t="n">
        <v>499</v>
      </c>
      <c r="F117" s="75" t="n">
        <f aca="false">IF(E117="","",D117-E117)</f>
        <v>9</v>
      </c>
      <c r="G117" s="66" t="n">
        <v>278</v>
      </c>
      <c r="H117" s="66" t="n">
        <v>308</v>
      </c>
      <c r="I117" s="75" t="n">
        <f aca="false">IF(H117="","",G117-H117)</f>
        <v>-30</v>
      </c>
      <c r="J117" s="47" t="n">
        <f aca="false">IF(OR(D117="",D117+G117=0),"",D117/(D117+G117))</f>
        <v>0.646310432569975</v>
      </c>
      <c r="K117" s="47" t="n">
        <f aca="false">IF(E117="","",E117/(E117+H117))</f>
        <v>0.618339529120198</v>
      </c>
      <c r="L117" s="76" t="n">
        <f aca="false">IF(OR(K117="",J117=""),"",(J117-K117)*100)</f>
        <v>2.79709034497763</v>
      </c>
      <c r="M117" s="36" t="n">
        <v>2.23195740581291</v>
      </c>
      <c r="N117" s="36" t="n">
        <v>0.127006922628443</v>
      </c>
      <c r="O117" s="36" t="n">
        <f aca="false">SQRT(M117^2+N117^2)</f>
        <v>2.23556807540246</v>
      </c>
      <c r="P117" s="47" t="n">
        <f aca="false">IF(J117="","",MAX(0,J117-1.96*O117/100))</f>
        <v>0.602493298292086</v>
      </c>
      <c r="Q117" s="47" t="n">
        <f aca="false">IF(J117="","",MIN(1,J117+1.96*O117/100))</f>
        <v>0.690127566847863</v>
      </c>
      <c r="R117" s="32" t="str">
        <f aca="false">IF(L117="","",IF(ABS(L117)&lt;=O117,"Yes","No"))</f>
        <v>No</v>
      </c>
      <c r="S117" s="32" t="str">
        <f aca="false">IF(L117="","",IF(ABS(L117)&lt;=1.96*O117,"Yes","No"))</f>
        <v>Yes</v>
      </c>
      <c r="T117" s="66" t="n">
        <f aca="false">IF(D117="","",ROUND(SQRT(((D117+G117)*O117/100)^2+(J117*(D117+G117)*0.0886)^2),0))</f>
        <v>48</v>
      </c>
      <c r="U117" s="32"/>
    </row>
    <row r="118" customFormat="false" ht="15" hidden="false" customHeight="false" outlineLevel="0" collapsed="false">
      <c r="A118" s="32" t="s">
        <v>256</v>
      </c>
      <c r="B118" s="32" t="s">
        <v>319</v>
      </c>
      <c r="C118" s="32" t="s">
        <v>326</v>
      </c>
      <c r="D118" s="66" t="n">
        <v>601</v>
      </c>
      <c r="E118" s="66" t="n">
        <v>596</v>
      </c>
      <c r="F118" s="75" t="n">
        <f aca="false">IF(E118="","",D118-E118)</f>
        <v>5</v>
      </c>
      <c r="G118" s="66" t="n">
        <v>391</v>
      </c>
      <c r="H118" s="66" t="n">
        <v>436</v>
      </c>
      <c r="I118" s="75" t="n">
        <f aca="false">IF(H118="","",G118-H118)</f>
        <v>-45</v>
      </c>
      <c r="J118" s="47" t="n">
        <f aca="false">IF(OR(D118="",D118+G118=0),"",D118/(D118+G118))</f>
        <v>0.605846774193548</v>
      </c>
      <c r="K118" s="47" t="n">
        <f aca="false">IF(E118="","",E118/(E118+H118))</f>
        <v>0.577519379844961</v>
      </c>
      <c r="L118" s="76" t="n">
        <f aca="false">IF(OR(K118="",J118=""),"",(J118-K118)*100)</f>
        <v>2.83273943485871</v>
      </c>
      <c r="M118" s="36" t="n">
        <v>2.23195740581291</v>
      </c>
      <c r="N118" s="36" t="n">
        <v>0.127006922628443</v>
      </c>
      <c r="O118" s="36" t="n">
        <f aca="false">SQRT(M118^2+N118^2)</f>
        <v>2.23556807540246</v>
      </c>
      <c r="P118" s="47" t="n">
        <f aca="false">IF(J118="","",MAX(0,J118-1.96*O118/100))</f>
        <v>0.56202963991566</v>
      </c>
      <c r="Q118" s="47" t="n">
        <f aca="false">IF(J118="","",MIN(1,J118+1.96*O118/100))</f>
        <v>0.649663908471437</v>
      </c>
      <c r="R118" s="32" t="str">
        <f aca="false">IF(L118="","",IF(ABS(L118)&lt;=O118,"Yes","No"))</f>
        <v>No</v>
      </c>
      <c r="S118" s="32" t="str">
        <f aca="false">IF(L118="","",IF(ABS(L118)&lt;=1.96*O118,"Yes","No"))</f>
        <v>Yes</v>
      </c>
      <c r="T118" s="66" t="n">
        <f aca="false">IF(D118="","",ROUND(SQRT(((D118+G118)*O118/100)^2+(J118*(D118+G118)*0.0886)^2),0))</f>
        <v>58</v>
      </c>
      <c r="U118" s="32"/>
    </row>
    <row r="119" customFormat="false" ht="15" hidden="false" customHeight="false" outlineLevel="0" collapsed="false">
      <c r="A119" s="32" t="s">
        <v>256</v>
      </c>
      <c r="B119" s="32" t="s">
        <v>319</v>
      </c>
      <c r="C119" s="32" t="s">
        <v>327</v>
      </c>
      <c r="D119" s="66" t="n">
        <v>690</v>
      </c>
      <c r="E119" s="66" t="n">
        <v>646</v>
      </c>
      <c r="F119" s="75" t="n">
        <f aca="false">IF(E119="","",D119-E119)</f>
        <v>44</v>
      </c>
      <c r="G119" s="66" t="n">
        <v>431</v>
      </c>
      <c r="H119" s="66" t="n">
        <v>453</v>
      </c>
      <c r="I119" s="75" t="n">
        <f aca="false">IF(H119="","",G119-H119)</f>
        <v>-22</v>
      </c>
      <c r="J119" s="47" t="n">
        <f aca="false">IF(OR(D119="",D119+G119=0),"",D119/(D119+G119))</f>
        <v>0.615521855486173</v>
      </c>
      <c r="K119" s="47" t="n">
        <f aca="false">IF(E119="","",E119/(E119+H119))</f>
        <v>0.587807097361238</v>
      </c>
      <c r="L119" s="76" t="n">
        <f aca="false">IF(OR(K119="",J119=""),"",(J119-K119)*100)</f>
        <v>2.77147581249356</v>
      </c>
      <c r="M119" s="36" t="n">
        <v>2.23195740581291</v>
      </c>
      <c r="N119" s="36" t="n">
        <v>0.127006922628443</v>
      </c>
      <c r="O119" s="36" t="n">
        <f aca="false">SQRT(M119^2+N119^2)</f>
        <v>2.23556807540246</v>
      </c>
      <c r="P119" s="47" t="n">
        <f aca="false">IF(J119="","",MAX(0,J119-1.96*O119/100))</f>
        <v>0.571704721208285</v>
      </c>
      <c r="Q119" s="47" t="n">
        <f aca="false">IF(J119="","",MIN(1,J119+1.96*O119/100))</f>
        <v>0.659338989764061</v>
      </c>
      <c r="R119" s="32" t="str">
        <f aca="false">IF(L119="","",IF(ABS(L119)&lt;=O119,"Yes","No"))</f>
        <v>No</v>
      </c>
      <c r="S119" s="32" t="str">
        <f aca="false">IF(L119="","",IF(ABS(L119)&lt;=1.96*O119,"Yes","No"))</f>
        <v>Yes</v>
      </c>
      <c r="T119" s="66" t="n">
        <f aca="false">IF(D119="","",ROUND(SQRT(((D119+G119)*O119/100)^2+(J119*(D119+G119)*0.0886)^2),0))</f>
        <v>66</v>
      </c>
      <c r="U119" s="32"/>
    </row>
    <row r="120" customFormat="false" ht="15" hidden="false" customHeight="false" outlineLevel="0" collapsed="false">
      <c r="A120" s="32" t="s">
        <v>256</v>
      </c>
      <c r="B120" s="32" t="s">
        <v>319</v>
      </c>
      <c r="C120" s="32" t="s">
        <v>328</v>
      </c>
      <c r="D120" s="66" t="n">
        <v>541</v>
      </c>
      <c r="E120" s="66" t="n">
        <v>534</v>
      </c>
      <c r="F120" s="75" t="n">
        <f aca="false">IF(E120="","",D120-E120)</f>
        <v>7</v>
      </c>
      <c r="G120" s="66" t="n">
        <v>293</v>
      </c>
      <c r="H120" s="66" t="n">
        <v>314</v>
      </c>
      <c r="I120" s="75" t="n">
        <f aca="false">IF(H120="","",G120-H120)</f>
        <v>-21</v>
      </c>
      <c r="J120" s="47" t="n">
        <f aca="false">IF(OR(D120="",D120+G120=0),"",D120/(D120+G120))</f>
        <v>0.648681055155875</v>
      </c>
      <c r="K120" s="47" t="n">
        <f aca="false">IF(E120="","",E120/(E120+H120))</f>
        <v>0.629716981132076</v>
      </c>
      <c r="L120" s="76" t="n">
        <f aca="false">IF(OR(K120="",J120=""),"",(J120-K120)*100)</f>
        <v>1.89640740237997</v>
      </c>
      <c r="M120" s="36" t="n">
        <v>2.23195740581291</v>
      </c>
      <c r="N120" s="36" t="n">
        <v>0.127006922628443</v>
      </c>
      <c r="O120" s="36" t="n">
        <f aca="false">SQRT(M120^2+N120^2)</f>
        <v>2.23556807540246</v>
      </c>
      <c r="P120" s="47" t="n">
        <f aca="false">IF(J120="","",MAX(0,J120-1.96*O120/100))</f>
        <v>0.604863920877987</v>
      </c>
      <c r="Q120" s="47" t="n">
        <f aca="false">IF(J120="","",MIN(1,J120+1.96*O120/100))</f>
        <v>0.692498189433763</v>
      </c>
      <c r="R120" s="32" t="str">
        <f aca="false">IF(L120="","",IF(ABS(L120)&lt;=O120,"Yes","No"))</f>
        <v>Yes</v>
      </c>
      <c r="S120" s="32" t="str">
        <f aca="false">IF(L120="","",IF(ABS(L120)&lt;=1.96*O120,"Yes","No"))</f>
        <v>Yes</v>
      </c>
      <c r="T120" s="66" t="n">
        <f aca="false">IF(D120="","",ROUND(SQRT(((D120+G120)*O120/100)^2+(J120*(D120+G120)*0.0886)^2),0))</f>
        <v>51</v>
      </c>
      <c r="U120" s="32"/>
    </row>
    <row r="121" customFormat="false" ht="15" hidden="false" customHeight="false" outlineLevel="0" collapsed="false">
      <c r="A121" s="32" t="s">
        <v>256</v>
      </c>
      <c r="B121" s="32" t="s">
        <v>319</v>
      </c>
      <c r="C121" s="32" t="s">
        <v>329</v>
      </c>
      <c r="D121" s="66" t="n">
        <v>433</v>
      </c>
      <c r="E121" s="66" t="n">
        <v>393</v>
      </c>
      <c r="F121" s="75" t="n">
        <f aca="false">IF(E121="","",D121-E121)</f>
        <v>40</v>
      </c>
      <c r="G121" s="66" t="n">
        <v>312</v>
      </c>
      <c r="H121" s="66" t="n">
        <v>318</v>
      </c>
      <c r="I121" s="75" t="n">
        <f aca="false">IF(H121="","",G121-H121)</f>
        <v>-6</v>
      </c>
      <c r="J121" s="47" t="n">
        <f aca="false">IF(OR(D121="",D121+G121=0),"",D121/(D121+G121))</f>
        <v>0.581208053691275</v>
      </c>
      <c r="K121" s="47" t="n">
        <f aca="false">IF(E121="","",E121/(E121+H121))</f>
        <v>0.552742616033755</v>
      </c>
      <c r="L121" s="76" t="n">
        <f aca="false">IF(OR(K121="",J121=""),"",(J121-K121)*100)</f>
        <v>2.84654376575199</v>
      </c>
      <c r="M121" s="36" t="n">
        <v>2.23195740581291</v>
      </c>
      <c r="N121" s="36" t="n">
        <v>0.127006922628443</v>
      </c>
      <c r="O121" s="36" t="n">
        <f aca="false">SQRT(M121^2+N121^2)</f>
        <v>2.23556807540246</v>
      </c>
      <c r="P121" s="47" t="n">
        <f aca="false">IF(J121="","",MAX(0,J121-1.96*O121/100))</f>
        <v>0.537390919413387</v>
      </c>
      <c r="Q121" s="47" t="n">
        <f aca="false">IF(J121="","",MIN(1,J121+1.96*O121/100))</f>
        <v>0.625025187969163</v>
      </c>
      <c r="R121" s="32" t="str">
        <f aca="false">IF(L121="","",IF(ABS(L121)&lt;=O121,"Yes","No"))</f>
        <v>No</v>
      </c>
      <c r="S121" s="32" t="str">
        <f aca="false">IF(L121="","",IF(ABS(L121)&lt;=1.96*O121,"Yes","No"))</f>
        <v>Yes</v>
      </c>
      <c r="T121" s="66" t="n">
        <f aca="false">IF(D121="","",ROUND(SQRT(((D121+G121)*O121/100)^2+(J121*(D121+G121)*0.0886)^2),0))</f>
        <v>42</v>
      </c>
      <c r="U121" s="32"/>
    </row>
    <row r="122" customFormat="false" ht="15" hidden="false" customHeight="false" outlineLevel="0" collapsed="false">
      <c r="A122" s="32" t="s">
        <v>256</v>
      </c>
      <c r="B122" s="32" t="s">
        <v>319</v>
      </c>
      <c r="C122" s="32" t="s">
        <v>330</v>
      </c>
      <c r="D122" s="66" t="n">
        <v>569</v>
      </c>
      <c r="E122" s="66" t="n">
        <v>563</v>
      </c>
      <c r="F122" s="75" t="n">
        <f aca="false">IF(E122="","",D122-E122)</f>
        <v>6</v>
      </c>
      <c r="G122" s="66" t="n">
        <v>306</v>
      </c>
      <c r="H122" s="66" t="n">
        <v>322</v>
      </c>
      <c r="I122" s="75" t="n">
        <f aca="false">IF(H122="","",G122-H122)</f>
        <v>-16</v>
      </c>
      <c r="J122" s="47" t="n">
        <f aca="false">IF(OR(D122="",D122+G122=0),"",D122/(D122+G122))</f>
        <v>0.650285714285714</v>
      </c>
      <c r="K122" s="47" t="n">
        <f aca="false">IF(E122="","",E122/(E122+H122))</f>
        <v>0.636158192090396</v>
      </c>
      <c r="L122" s="76" t="n">
        <f aca="false">IF(OR(K122="",J122=""),"",(J122-K122)*100)</f>
        <v>1.41275221953188</v>
      </c>
      <c r="M122" s="36" t="n">
        <v>2.23195740581291</v>
      </c>
      <c r="N122" s="36" t="n">
        <v>0.127006922628443</v>
      </c>
      <c r="O122" s="36" t="n">
        <f aca="false">SQRT(M122^2+N122^2)</f>
        <v>2.23556807540246</v>
      </c>
      <c r="P122" s="47" t="n">
        <f aca="false">IF(J122="","",MAX(0,J122-1.96*O122/100))</f>
        <v>0.606468580007826</v>
      </c>
      <c r="Q122" s="47" t="n">
        <f aca="false">IF(J122="","",MIN(1,J122+1.96*O122/100))</f>
        <v>0.694102848563602</v>
      </c>
      <c r="R122" s="32" t="str">
        <f aca="false">IF(L122="","",IF(ABS(L122)&lt;=O122,"Yes","No"))</f>
        <v>Yes</v>
      </c>
      <c r="S122" s="32" t="str">
        <f aca="false">IF(L122="","",IF(ABS(L122)&lt;=1.96*O122,"Yes","No"))</f>
        <v>Yes</v>
      </c>
      <c r="T122" s="66" t="n">
        <f aca="false">IF(D122="","",ROUND(SQRT(((D122+G122)*O122/100)^2+(J122*(D122+G122)*0.0886)^2),0))</f>
        <v>54</v>
      </c>
      <c r="U122" s="32"/>
    </row>
    <row r="123" customFormat="false" ht="15" hidden="false" customHeight="false" outlineLevel="0" collapsed="false">
      <c r="A123" s="32" t="s">
        <v>256</v>
      </c>
      <c r="B123" s="32" t="s">
        <v>319</v>
      </c>
      <c r="C123" s="32" t="s">
        <v>331</v>
      </c>
      <c r="D123" s="66" t="n">
        <v>534</v>
      </c>
      <c r="E123" s="66" t="n">
        <v>534</v>
      </c>
      <c r="F123" s="75" t="n">
        <f aca="false">IF(E123="","",D123-E123)</f>
        <v>0</v>
      </c>
      <c r="G123" s="66" t="n">
        <v>351</v>
      </c>
      <c r="H123" s="66" t="n">
        <v>376</v>
      </c>
      <c r="I123" s="75" t="n">
        <f aca="false">IF(H123="","",G123-H123)</f>
        <v>-25</v>
      </c>
      <c r="J123" s="47" t="n">
        <f aca="false">IF(OR(D123="",D123+G123=0),"",D123/(D123+G123))</f>
        <v>0.603389830508475</v>
      </c>
      <c r="K123" s="47" t="n">
        <f aca="false">IF(E123="","",E123/(E123+H123))</f>
        <v>0.586813186813187</v>
      </c>
      <c r="L123" s="76" t="n">
        <f aca="false">IF(OR(K123="",J123=""),"",(J123-K123)*100)</f>
        <v>1.65766436952878</v>
      </c>
      <c r="M123" s="36" t="n">
        <v>2.23195740581291</v>
      </c>
      <c r="N123" s="36" t="n">
        <v>0.127006922628443</v>
      </c>
      <c r="O123" s="36" t="n">
        <f aca="false">SQRT(M123^2+N123^2)</f>
        <v>2.23556807540246</v>
      </c>
      <c r="P123" s="47" t="n">
        <f aca="false">IF(J123="","",MAX(0,J123-1.96*O123/100))</f>
        <v>0.559572696230587</v>
      </c>
      <c r="Q123" s="47" t="n">
        <f aca="false">IF(J123="","",MIN(1,J123+1.96*O123/100))</f>
        <v>0.647206964786363</v>
      </c>
      <c r="R123" s="32" t="str">
        <f aca="false">IF(L123="","",IF(ABS(L123)&lt;=O123,"Yes","No"))</f>
        <v>Yes</v>
      </c>
      <c r="S123" s="32" t="str">
        <f aca="false">IF(L123="","",IF(ABS(L123)&lt;=1.96*O123,"Yes","No"))</f>
        <v>Yes</v>
      </c>
      <c r="T123" s="66" t="n">
        <f aca="false">IF(D123="","",ROUND(SQRT(((D123+G123)*O123/100)^2+(J123*(D123+G123)*0.0886)^2),0))</f>
        <v>51</v>
      </c>
      <c r="U123" s="32"/>
    </row>
    <row r="124" customFormat="false" ht="15" hidden="false" customHeight="false" outlineLevel="0" collapsed="false">
      <c r="A124" s="32" t="s">
        <v>256</v>
      </c>
      <c r="B124" s="32" t="s">
        <v>332</v>
      </c>
      <c r="C124" s="32" t="s">
        <v>333</v>
      </c>
      <c r="D124" s="66" t="n">
        <v>610</v>
      </c>
      <c r="E124" s="66" t="n">
        <v>553</v>
      </c>
      <c r="F124" s="75" t="n">
        <f aca="false">IF(E124="","",D124-E124)</f>
        <v>57</v>
      </c>
      <c r="G124" s="66" t="n">
        <v>411</v>
      </c>
      <c r="H124" s="66" t="n">
        <v>418</v>
      </c>
      <c r="I124" s="75" t="n">
        <f aca="false">IF(H124="","",G124-H124)</f>
        <v>-7</v>
      </c>
      <c r="J124" s="47" t="n">
        <f aca="false">IF(OR(D124="",D124+G124=0),"",D124/(D124+G124))</f>
        <v>0.59745347698335</v>
      </c>
      <c r="K124" s="47" t="n">
        <f aca="false">IF(E124="","",E124/(E124+H124))</f>
        <v>0.56951596292482</v>
      </c>
      <c r="L124" s="76" t="n">
        <f aca="false">IF(OR(K124="",J124=""),"",(J124-K124)*100)</f>
        <v>2.79375140585298</v>
      </c>
      <c r="M124" s="36" t="n">
        <v>2.23195740581291</v>
      </c>
      <c r="N124" s="36" t="n">
        <v>0.127006922628443</v>
      </c>
      <c r="O124" s="36" t="n">
        <f aca="false">SQRT(M124^2+N124^2)</f>
        <v>2.23556807540246</v>
      </c>
      <c r="P124" s="47" t="n">
        <f aca="false">IF(J124="","",MAX(0,J124-1.96*O124/100))</f>
        <v>0.553636342705462</v>
      </c>
      <c r="Q124" s="47" t="n">
        <f aca="false">IF(J124="","",MIN(1,J124+1.96*O124/100))</f>
        <v>0.641270611261238</v>
      </c>
      <c r="R124" s="32" t="str">
        <f aca="false">IF(L124="","",IF(ABS(L124)&lt;=O124,"Yes","No"))</f>
        <v>No</v>
      </c>
      <c r="S124" s="32" t="str">
        <f aca="false">IF(L124="","",IF(ABS(L124)&lt;=1.96*O124,"Yes","No"))</f>
        <v>Yes</v>
      </c>
      <c r="T124" s="66" t="n">
        <f aca="false">IF(D124="","",ROUND(SQRT(((D124+G124)*O124/100)^2+(J124*(D124+G124)*0.0886)^2),0))</f>
        <v>59</v>
      </c>
      <c r="U124" s="32"/>
    </row>
    <row r="125" customFormat="false" ht="15" hidden="false" customHeight="false" outlineLevel="0" collapsed="false">
      <c r="A125" s="32" t="s">
        <v>256</v>
      </c>
      <c r="B125" s="32" t="s">
        <v>332</v>
      </c>
      <c r="C125" s="32" t="s">
        <v>334</v>
      </c>
      <c r="D125" s="66" t="n">
        <v>497</v>
      </c>
      <c r="E125" s="66" t="n">
        <v>491</v>
      </c>
      <c r="F125" s="75" t="n">
        <f aca="false">IF(E125="","",D125-E125)</f>
        <v>6</v>
      </c>
      <c r="G125" s="66" t="n">
        <v>465</v>
      </c>
      <c r="H125" s="66" t="n">
        <v>541</v>
      </c>
      <c r="I125" s="75" t="n">
        <f aca="false">IF(H125="","",G125-H125)</f>
        <v>-76</v>
      </c>
      <c r="J125" s="47" t="n">
        <f aca="false">IF(OR(D125="",D125+G125=0),"",D125/(D125+G125))</f>
        <v>0.516632016632017</v>
      </c>
      <c r="K125" s="47" t="n">
        <f aca="false">IF(E125="","",E125/(E125+H125))</f>
        <v>0.47577519379845</v>
      </c>
      <c r="L125" s="76" t="n">
        <f aca="false">IF(OR(K125="",J125=""),"",(J125-K125)*100)</f>
        <v>4.0856822833567</v>
      </c>
      <c r="M125" s="36" t="n">
        <v>2.23195740581291</v>
      </c>
      <c r="N125" s="36" t="n">
        <v>0.127006922628443</v>
      </c>
      <c r="O125" s="36" t="n">
        <f aca="false">SQRT(M125^2+N125^2)</f>
        <v>2.23556807540246</v>
      </c>
      <c r="P125" s="47" t="n">
        <f aca="false">IF(J125="","",MAX(0,J125-1.96*O125/100))</f>
        <v>0.472814882354129</v>
      </c>
      <c r="Q125" s="47" t="n">
        <f aca="false">IF(J125="","",MIN(1,J125+1.96*O125/100))</f>
        <v>0.560449150909905</v>
      </c>
      <c r="R125" s="32" t="str">
        <f aca="false">IF(L125="","",IF(ABS(L125)&lt;=O125,"Yes","No"))</f>
        <v>No</v>
      </c>
      <c r="S125" s="32" t="str">
        <f aca="false">IF(L125="","",IF(ABS(L125)&lt;=1.96*O125,"Yes","No"))</f>
        <v>Yes</v>
      </c>
      <c r="T125" s="66" t="n">
        <f aca="false">IF(D125="","",ROUND(SQRT(((D125+G125)*O125/100)^2+(J125*(D125+G125)*0.0886)^2),0))</f>
        <v>49</v>
      </c>
      <c r="U125" s="32"/>
    </row>
    <row r="126" customFormat="false" ht="15" hidden="false" customHeight="false" outlineLevel="0" collapsed="false">
      <c r="A126" s="32" t="s">
        <v>256</v>
      </c>
      <c r="B126" s="32" t="s">
        <v>332</v>
      </c>
      <c r="C126" s="32" t="s">
        <v>335</v>
      </c>
      <c r="D126" s="66" t="n">
        <v>584</v>
      </c>
      <c r="E126" s="66" t="n">
        <v>538</v>
      </c>
      <c r="F126" s="75" t="n">
        <f aca="false">IF(E126="","",D126-E126)</f>
        <v>46</v>
      </c>
      <c r="G126" s="66" t="n">
        <v>474</v>
      </c>
      <c r="H126" s="66" t="n">
        <v>539</v>
      </c>
      <c r="I126" s="75" t="n">
        <f aca="false">IF(H126="","",G126-H126)</f>
        <v>-65</v>
      </c>
      <c r="J126" s="47" t="n">
        <f aca="false">IF(OR(D126="",D126+G126=0),"",D126/(D126+G126))</f>
        <v>0.551984877126654</v>
      </c>
      <c r="K126" s="47" t="n">
        <f aca="false">IF(E126="","",E126/(E126+H126))</f>
        <v>0.499535747446611</v>
      </c>
      <c r="L126" s="76" t="n">
        <f aca="false">IF(OR(K126="",J126=""),"",(J126-K126)*100)</f>
        <v>5.24491296800432</v>
      </c>
      <c r="M126" s="36" t="n">
        <v>2.23195740581291</v>
      </c>
      <c r="N126" s="36" t="n">
        <v>0.127006922628443</v>
      </c>
      <c r="O126" s="36" t="n">
        <f aca="false">SQRT(M126^2+N126^2)</f>
        <v>2.23556807540246</v>
      </c>
      <c r="P126" s="47" t="n">
        <f aca="false">IF(J126="","",MAX(0,J126-1.96*O126/100))</f>
        <v>0.508167742848766</v>
      </c>
      <c r="Q126" s="47" t="n">
        <f aca="false">IF(J126="","",MIN(1,J126+1.96*O126/100))</f>
        <v>0.595802011404542</v>
      </c>
      <c r="R126" s="32" t="str">
        <f aca="false">IF(L126="","",IF(ABS(L126)&lt;=O126,"Yes","No"))</f>
        <v>No</v>
      </c>
      <c r="S126" s="32" t="str">
        <f aca="false">IF(L126="","",IF(ABS(L126)&lt;=1.96*O126,"Yes","No"))</f>
        <v>No</v>
      </c>
      <c r="T126" s="66" t="n">
        <f aca="false">IF(D126="","",ROUND(SQRT(((D126+G126)*O126/100)^2+(J126*(D126+G126)*0.0886)^2),0))</f>
        <v>57</v>
      </c>
      <c r="U126" s="32"/>
    </row>
    <row r="127" customFormat="false" ht="15" hidden="false" customHeight="false" outlineLevel="0" collapsed="false">
      <c r="A127" s="32" t="s">
        <v>256</v>
      </c>
      <c r="B127" s="32" t="s">
        <v>336</v>
      </c>
      <c r="C127" s="32" t="s">
        <v>336</v>
      </c>
      <c r="D127" s="66" t="n">
        <v>756</v>
      </c>
      <c r="E127" s="66" t="n">
        <v>704</v>
      </c>
      <c r="F127" s="75" t="n">
        <f aca="false">IF(E127="","",D127-E127)</f>
        <v>52</v>
      </c>
      <c r="G127" s="66" t="n">
        <v>709</v>
      </c>
      <c r="H127" s="66" t="n">
        <v>792</v>
      </c>
      <c r="I127" s="75" t="n">
        <f aca="false">IF(H127="","",G127-H127)</f>
        <v>-83</v>
      </c>
      <c r="J127" s="47" t="n">
        <f aca="false">IF(OR(D127="",D127+G127=0),"",D127/(D127+G127))</f>
        <v>0.516040955631399</v>
      </c>
      <c r="K127" s="47" t="n">
        <f aca="false">IF(E127="","",E127/(E127+H127))</f>
        <v>0.470588235294118</v>
      </c>
      <c r="L127" s="76" t="n">
        <f aca="false">IF(OR(K127="",J127=""),"",(J127-K127)*100)</f>
        <v>4.54527203372817</v>
      </c>
      <c r="M127" s="36" t="n">
        <v>2.04108163546025</v>
      </c>
      <c r="N127" s="36" t="n">
        <v>0.127006922628443</v>
      </c>
      <c r="O127" s="36" t="n">
        <f aca="false">SQRT(M127^2+N127^2)</f>
        <v>2.04502933988944</v>
      </c>
      <c r="P127" s="47" t="n">
        <f aca="false">IF(J127="","",MAX(0,J127-1.96*O127/100))</f>
        <v>0.475958380569566</v>
      </c>
      <c r="Q127" s="47" t="n">
        <f aca="false">IF(J127="","",MIN(1,J127+1.96*O127/100))</f>
        <v>0.556123530693232</v>
      </c>
      <c r="R127" s="32" t="str">
        <f aca="false">IF(L127="","",IF(ABS(L127)&lt;=O127,"Yes","No"))</f>
        <v>No</v>
      </c>
      <c r="S127" s="32" t="str">
        <f aca="false">IF(L127="","",IF(ABS(L127)&lt;=1.96*O127,"Yes","No"))</f>
        <v>No</v>
      </c>
      <c r="T127" s="66" t="n">
        <f aca="false">IF(D127="","",ROUND(SQRT(((D127+G127)*O127/100)^2+(J127*(D127+G127)*0.06777)^2),0))</f>
        <v>59</v>
      </c>
      <c r="U127" s="32"/>
    </row>
    <row r="128" customFormat="false" ht="15" hidden="false" customHeight="false" outlineLevel="0" collapsed="false">
      <c r="A128" s="32" t="s">
        <v>256</v>
      </c>
      <c r="B128" s="32" t="s">
        <v>337</v>
      </c>
      <c r="C128" s="32" t="s">
        <v>338</v>
      </c>
      <c r="D128" s="66" t="n">
        <v>399</v>
      </c>
      <c r="E128" s="66" t="n">
        <v>389</v>
      </c>
      <c r="F128" s="75" t="n">
        <f aca="false">IF(E128="","",D128-E128)</f>
        <v>10</v>
      </c>
      <c r="G128" s="66" t="n">
        <v>337</v>
      </c>
      <c r="H128" s="66" t="n">
        <v>397</v>
      </c>
      <c r="I128" s="75" t="n">
        <f aca="false">IF(H128="","",G128-H128)</f>
        <v>-60</v>
      </c>
      <c r="J128" s="47" t="n">
        <f aca="false">IF(OR(D128="",D128+G128=0),"",D128/(D128+G128))</f>
        <v>0.542119565217391</v>
      </c>
      <c r="K128" s="47" t="n">
        <f aca="false">IF(E128="","",E128/(E128+H128))</f>
        <v>0.494910941475827</v>
      </c>
      <c r="L128" s="76" t="n">
        <f aca="false">IF(OR(K128="",J128=""),"",(J128-K128)*100)</f>
        <v>4.72086237415644</v>
      </c>
      <c r="M128" s="36" t="n">
        <v>3.27267117391589</v>
      </c>
      <c r="N128" s="36" t="n">
        <v>0.127006922628443</v>
      </c>
      <c r="O128" s="36" t="n">
        <f aca="false">SQRT(M128^2+N128^2)</f>
        <v>3.27513471035553</v>
      </c>
      <c r="P128" s="47" t="n">
        <f aca="false">IF(J128="","",MAX(0,J128-1.96*O128/100))</f>
        <v>0.477926924894423</v>
      </c>
      <c r="Q128" s="47" t="n">
        <f aca="false">IF(J128="","",MIN(1,J128+1.96*O128/100))</f>
        <v>0.60631220554036</v>
      </c>
      <c r="R128" s="32" t="str">
        <f aca="false">IF(L128="","",IF(ABS(L128)&lt;=O128,"Yes","No"))</f>
        <v>No</v>
      </c>
      <c r="S128" s="32" t="str">
        <f aca="false">IF(L128="","",IF(ABS(L128)&lt;=1.96*O128,"Yes","No"))</f>
        <v>Yes</v>
      </c>
      <c r="T128" s="66" t="n">
        <f aca="false">IF(D128="","",ROUND(SQRT(((D128+G128)*O128/100)^2+(J128*(D128+G128)*0.14653)^2),0))</f>
        <v>63</v>
      </c>
      <c r="U128" s="32"/>
    </row>
    <row r="129" customFormat="false" ht="15" hidden="false" customHeight="false" outlineLevel="0" collapsed="false">
      <c r="A129" s="32" t="s">
        <v>256</v>
      </c>
      <c r="B129" s="32" t="s">
        <v>337</v>
      </c>
      <c r="C129" s="32" t="s">
        <v>339</v>
      </c>
      <c r="D129" s="66" t="n">
        <v>530</v>
      </c>
      <c r="E129" s="66" t="n">
        <v>490</v>
      </c>
      <c r="F129" s="75" t="n">
        <f aca="false">IF(E129="","",D129-E129)</f>
        <v>40</v>
      </c>
      <c r="G129" s="66" t="n">
        <v>444</v>
      </c>
      <c r="H129" s="66" t="n">
        <v>474</v>
      </c>
      <c r="I129" s="75" t="n">
        <f aca="false">IF(H129="","",G129-H129)</f>
        <v>-30</v>
      </c>
      <c r="J129" s="47" t="n">
        <f aca="false">IF(OR(D129="",D129+G129=0),"",D129/(D129+G129))</f>
        <v>0.544147843942505</v>
      </c>
      <c r="K129" s="47" t="n">
        <f aca="false">IF(E129="","",E129/(E129+H129))</f>
        <v>0.508298755186722</v>
      </c>
      <c r="L129" s="76" t="n">
        <f aca="false">IF(OR(K129="",J129=""),"",(J129-K129)*100)</f>
        <v>3.58490887557832</v>
      </c>
      <c r="M129" s="36" t="n">
        <v>2.23195740581291</v>
      </c>
      <c r="N129" s="36" t="n">
        <v>0.127006922628443</v>
      </c>
      <c r="O129" s="36" t="n">
        <f aca="false">SQRT(M129^2+N129^2)</f>
        <v>2.23556807540246</v>
      </c>
      <c r="P129" s="47" t="n">
        <f aca="false">IF(J129="","",MAX(0,J129-1.96*O129/100))</f>
        <v>0.500330709664617</v>
      </c>
      <c r="Q129" s="47" t="n">
        <f aca="false">IF(J129="","",MIN(1,J129+1.96*O129/100))</f>
        <v>0.587964978220393</v>
      </c>
      <c r="R129" s="32" t="str">
        <f aca="false">IF(L129="","",IF(ABS(L129)&lt;=O129,"Yes","No"))</f>
        <v>No</v>
      </c>
      <c r="S129" s="32" t="str">
        <f aca="false">IF(L129="","",IF(ABS(L129)&lt;=1.96*O129,"Yes","No"))</f>
        <v>Yes</v>
      </c>
      <c r="T129" s="66" t="n">
        <f aca="false">IF(D129="","",ROUND(SQRT(((D129+G129)*O129/100)^2+(J129*(D129+G129)*0.0886)^2),0))</f>
        <v>52</v>
      </c>
      <c r="U129" s="32"/>
    </row>
    <row r="130" customFormat="false" ht="15" hidden="false" customHeight="false" outlineLevel="0" collapsed="false">
      <c r="A130" s="32" t="s">
        <v>256</v>
      </c>
      <c r="B130" s="32" t="s">
        <v>340</v>
      </c>
      <c r="C130" s="32" t="s">
        <v>341</v>
      </c>
      <c r="D130" s="66" t="n">
        <v>583</v>
      </c>
      <c r="E130" s="66" t="n">
        <v>575</v>
      </c>
      <c r="F130" s="75" t="n">
        <f aca="false">IF(E130="","",D130-E130)</f>
        <v>8</v>
      </c>
      <c r="G130" s="66" t="n">
        <v>469</v>
      </c>
      <c r="H130" s="66" t="n">
        <v>468</v>
      </c>
      <c r="I130" s="75" t="n">
        <f aca="false">IF(H130="","",G130-H130)</f>
        <v>1</v>
      </c>
      <c r="J130" s="47" t="n">
        <f aca="false">IF(OR(D130="",D130+G130=0),"",D130/(D130+G130))</f>
        <v>0.554182509505704</v>
      </c>
      <c r="K130" s="47" t="n">
        <f aca="false">IF(E130="","",E130/(E130+H130))</f>
        <v>0.551294343240652</v>
      </c>
      <c r="L130" s="76" t="n">
        <f aca="false">IF(OR(K130="",J130=""),"",(J130-K130)*100)</f>
        <v>0.288816626505151</v>
      </c>
      <c r="M130" s="36" t="n">
        <v>2.23195740581291</v>
      </c>
      <c r="N130" s="36" t="n">
        <v>0.127006922628443</v>
      </c>
      <c r="O130" s="36" t="n">
        <f aca="false">SQRT(M130^2+N130^2)</f>
        <v>2.23556807540246</v>
      </c>
      <c r="P130" s="47" t="n">
        <f aca="false">IF(J130="","",MAX(0,J130-1.96*O130/100))</f>
        <v>0.510365375227815</v>
      </c>
      <c r="Q130" s="47" t="n">
        <f aca="false">IF(J130="","",MIN(1,J130+1.96*O130/100))</f>
        <v>0.597999643783592</v>
      </c>
      <c r="R130" s="32" t="str">
        <f aca="false">IF(L130="","",IF(ABS(L130)&lt;=O130,"Yes","No"))</f>
        <v>Yes</v>
      </c>
      <c r="S130" s="32" t="str">
        <f aca="false">IF(L130="","",IF(ABS(L130)&lt;=1.96*O130,"Yes","No"))</f>
        <v>Yes</v>
      </c>
      <c r="T130" s="66" t="n">
        <f aca="false">IF(D130="","",ROUND(SQRT(((D130+G130)*O130/100)^2+(J130*(D130+G130)*0.0886)^2),0))</f>
        <v>57</v>
      </c>
      <c r="U130" s="32"/>
    </row>
    <row r="131" customFormat="false" ht="15" hidden="false" customHeight="false" outlineLevel="0" collapsed="false">
      <c r="A131" s="32" t="s">
        <v>256</v>
      </c>
      <c r="B131" s="32" t="s">
        <v>340</v>
      </c>
      <c r="C131" s="32" t="s">
        <v>342</v>
      </c>
      <c r="D131" s="66" t="n">
        <v>549</v>
      </c>
      <c r="E131" s="66" t="n">
        <v>547</v>
      </c>
      <c r="F131" s="75" t="n">
        <f aca="false">IF(E131="","",D131-E131)</f>
        <v>2</v>
      </c>
      <c r="G131" s="66" t="n">
        <v>478</v>
      </c>
      <c r="H131" s="66" t="n">
        <v>484</v>
      </c>
      <c r="I131" s="75" t="n">
        <f aca="false">IF(H131="","",G131-H131)</f>
        <v>-6</v>
      </c>
      <c r="J131" s="47" t="n">
        <f aca="false">IF(OR(D131="",D131+G131=0),"",D131/(D131+G131))</f>
        <v>0.534566699123661</v>
      </c>
      <c r="K131" s="47" t="n">
        <f aca="false">IF(E131="","",E131/(E131+H131))</f>
        <v>0.530552861299709</v>
      </c>
      <c r="L131" s="76" t="n">
        <f aca="false">IF(OR(K131="",J131=""),"",(J131-K131)*100)</f>
        <v>0.401383782395215</v>
      </c>
      <c r="M131" s="36" t="n">
        <v>2.23195740581291</v>
      </c>
      <c r="N131" s="36" t="n">
        <v>0.127006922628443</v>
      </c>
      <c r="O131" s="36" t="n">
        <f aca="false">SQRT(M131^2+N131^2)</f>
        <v>2.23556807540246</v>
      </c>
      <c r="P131" s="47" t="n">
        <f aca="false">IF(J131="","",MAX(0,J131-1.96*O131/100))</f>
        <v>0.490749564845773</v>
      </c>
      <c r="Q131" s="47" t="n">
        <f aca="false">IF(J131="","",MIN(1,J131+1.96*O131/100))</f>
        <v>0.578383833401549</v>
      </c>
      <c r="R131" s="32" t="str">
        <f aca="false">IF(L131="","",IF(ABS(L131)&lt;=O131,"Yes","No"))</f>
        <v>Yes</v>
      </c>
      <c r="S131" s="32" t="str">
        <f aca="false">IF(L131="","",IF(ABS(L131)&lt;=1.96*O131,"Yes","No"))</f>
        <v>Yes</v>
      </c>
      <c r="T131" s="66" t="n">
        <f aca="false">IF(D131="","",ROUND(SQRT(((D131+G131)*O131/100)^2+(J131*(D131+G131)*0.0886)^2),0))</f>
        <v>54</v>
      </c>
      <c r="U131" s="32"/>
    </row>
    <row r="132" customFormat="false" ht="15" hidden="false" customHeight="false" outlineLevel="0" collapsed="false">
      <c r="A132" s="32" t="s">
        <v>256</v>
      </c>
      <c r="B132" s="32" t="s">
        <v>340</v>
      </c>
      <c r="C132" s="32" t="s">
        <v>343</v>
      </c>
      <c r="D132" s="66" t="n">
        <v>694</v>
      </c>
      <c r="E132" s="66" t="n">
        <v>634</v>
      </c>
      <c r="F132" s="75" t="n">
        <f aca="false">IF(E132="","",D132-E132)</f>
        <v>60</v>
      </c>
      <c r="G132" s="66" t="n">
        <v>659</v>
      </c>
      <c r="H132" s="66" t="n">
        <v>695</v>
      </c>
      <c r="I132" s="75" t="n">
        <f aca="false">IF(H132="","",G132-H132)</f>
        <v>-36</v>
      </c>
      <c r="J132" s="47" t="n">
        <f aca="false">IF(OR(D132="",D132+G132=0),"",D132/(D132+G132))</f>
        <v>0.512934220251293</v>
      </c>
      <c r="K132" s="47" t="n">
        <f aca="false">IF(E132="","",E132/(E132+H132))</f>
        <v>0.477050413844996</v>
      </c>
      <c r="L132" s="76" t="n">
        <f aca="false">IF(OR(K132="",J132=""),"",(J132-K132)*100)</f>
        <v>3.58838064062972</v>
      </c>
      <c r="M132" s="36" t="n">
        <v>2.04108163546025</v>
      </c>
      <c r="N132" s="36" t="n">
        <v>0.127006922628443</v>
      </c>
      <c r="O132" s="36" t="n">
        <f aca="false">SQRT(M132^2+N132^2)</f>
        <v>2.04502933988944</v>
      </c>
      <c r="P132" s="47" t="n">
        <f aca="false">IF(J132="","",MAX(0,J132-1.96*O132/100))</f>
        <v>0.47285164518946</v>
      </c>
      <c r="Q132" s="47" t="n">
        <f aca="false">IF(J132="","",MIN(1,J132+1.96*O132/100))</f>
        <v>0.553016795313126</v>
      </c>
      <c r="R132" s="32" t="str">
        <f aca="false">IF(L132="","",IF(ABS(L132)&lt;=O132,"Yes","No"))</f>
        <v>No</v>
      </c>
      <c r="S132" s="32" t="str">
        <f aca="false">IF(L132="","",IF(ABS(L132)&lt;=1.96*O132,"Yes","No"))</f>
        <v>Yes</v>
      </c>
      <c r="T132" s="66" t="n">
        <f aca="false">IF(D132="","",ROUND(SQRT(((D132+G132)*O132/100)^2+(J132*(D132+G132)*0.06777)^2),0))</f>
        <v>55</v>
      </c>
      <c r="U132" s="32"/>
    </row>
    <row r="133" customFormat="false" ht="15" hidden="false" customHeight="false" outlineLevel="0" collapsed="false">
      <c r="A133" s="32" t="s">
        <v>256</v>
      </c>
      <c r="B133" s="32" t="s">
        <v>340</v>
      </c>
      <c r="C133" s="32" t="s">
        <v>344</v>
      </c>
      <c r="D133" s="66" t="n">
        <v>721</v>
      </c>
      <c r="E133" s="66" t="n">
        <v>683</v>
      </c>
      <c r="F133" s="75" t="n">
        <f aca="false">IF(E133="","",D133-E133)</f>
        <v>38</v>
      </c>
      <c r="G133" s="66" t="n">
        <v>518</v>
      </c>
      <c r="H133" s="66" t="n">
        <v>546</v>
      </c>
      <c r="I133" s="75" t="n">
        <f aca="false">IF(H133="","",G133-H133)</f>
        <v>-28</v>
      </c>
      <c r="J133" s="47" t="n">
        <f aca="false">IF(OR(D133="",D133+G133=0),"",D133/(D133+G133))</f>
        <v>0.581920903954802</v>
      </c>
      <c r="K133" s="47" t="n">
        <f aca="false">IF(E133="","",E133/(E133+H133))</f>
        <v>0.555736371033361</v>
      </c>
      <c r="L133" s="76" t="n">
        <f aca="false">IF(OR(K133="",J133=""),"",(J133-K133)*100)</f>
        <v>2.61845329214417</v>
      </c>
      <c r="M133" s="36" t="n">
        <v>2.04108163546025</v>
      </c>
      <c r="N133" s="36" t="n">
        <v>0.127006922628443</v>
      </c>
      <c r="O133" s="36" t="n">
        <f aca="false">SQRT(M133^2+N133^2)</f>
        <v>2.04502933988944</v>
      </c>
      <c r="P133" s="47" t="n">
        <f aca="false">IF(J133="","",MAX(0,J133-1.96*O133/100))</f>
        <v>0.541838328892969</v>
      </c>
      <c r="Q133" s="47" t="n">
        <f aca="false">IF(J133="","",MIN(1,J133+1.96*O133/100))</f>
        <v>0.622003479016635</v>
      </c>
      <c r="R133" s="32" t="str">
        <f aca="false">IF(L133="","",IF(ABS(L133)&lt;=O133,"Yes","No"))</f>
        <v>No</v>
      </c>
      <c r="S133" s="32" t="str">
        <f aca="false">IF(L133="","",IF(ABS(L133)&lt;=1.96*O133,"Yes","No"))</f>
        <v>Yes</v>
      </c>
      <c r="T133" s="66" t="n">
        <f aca="false">IF(D133="","",ROUND(SQRT(((D133+G133)*O133/100)^2+(J133*(D133+G133)*0.06777)^2),0))</f>
        <v>55</v>
      </c>
      <c r="U133" s="32"/>
    </row>
    <row r="134" customFormat="false" ht="15" hidden="false" customHeight="false" outlineLevel="0" collapsed="false">
      <c r="A134" s="32" t="s">
        <v>256</v>
      </c>
      <c r="B134" s="32" t="s">
        <v>340</v>
      </c>
      <c r="C134" s="32" t="s">
        <v>345</v>
      </c>
      <c r="D134" s="66" t="n">
        <v>338</v>
      </c>
      <c r="E134" s="66" t="n">
        <v>325</v>
      </c>
      <c r="F134" s="75" t="n">
        <f aca="false">IF(E134="","",D134-E134)</f>
        <v>13</v>
      </c>
      <c r="G134" s="66" t="n">
        <v>314</v>
      </c>
      <c r="H134" s="66" t="n">
        <v>334</v>
      </c>
      <c r="I134" s="75" t="n">
        <f aca="false">IF(H134="","",G134-H134)</f>
        <v>-20</v>
      </c>
      <c r="J134" s="47" t="n">
        <f aca="false">IF(OR(D134="",D134+G134=0),"",D134/(D134+G134))</f>
        <v>0.51840490797546</v>
      </c>
      <c r="K134" s="47" t="n">
        <f aca="false">IF(E134="","",E134/(E134+H134))</f>
        <v>0.493171471927162</v>
      </c>
      <c r="L134" s="76" t="n">
        <f aca="false">IF(OR(K134="",J134=""),"",(J134-K134)*100)</f>
        <v>2.52334360482978</v>
      </c>
      <c r="M134" s="36" t="n">
        <v>3.27267117391589</v>
      </c>
      <c r="N134" s="36" t="n">
        <v>0.127006922628443</v>
      </c>
      <c r="O134" s="36" t="n">
        <f aca="false">SQRT(M134^2+N134^2)</f>
        <v>3.27513471035553</v>
      </c>
      <c r="P134" s="47" t="n">
        <f aca="false">IF(J134="","",MAX(0,J134-1.96*O134/100))</f>
        <v>0.454212267652492</v>
      </c>
      <c r="Q134" s="47" t="n">
        <f aca="false">IF(J134="","",MIN(1,J134+1.96*O134/100))</f>
        <v>0.582597548298429</v>
      </c>
      <c r="R134" s="32" t="str">
        <f aca="false">IF(L134="","",IF(ABS(L134)&lt;=O134,"Yes","No"))</f>
        <v>Yes</v>
      </c>
      <c r="S134" s="32" t="str">
        <f aca="false">IF(L134="","",IF(ABS(L134)&lt;=1.96*O134,"Yes","No"))</f>
        <v>Yes</v>
      </c>
      <c r="T134" s="66" t="n">
        <f aca="false">IF(D134="","",ROUND(SQRT(((D134+G134)*O134/100)^2+(J134*(D134+G134)*0.14653)^2),0))</f>
        <v>54</v>
      </c>
      <c r="U134" s="32"/>
    </row>
    <row r="135" customFormat="false" ht="15" hidden="false" customHeight="false" outlineLevel="0" collapsed="false">
      <c r="A135" s="32" t="s">
        <v>256</v>
      </c>
      <c r="B135" s="32" t="s">
        <v>340</v>
      </c>
      <c r="C135" s="32" t="s">
        <v>346</v>
      </c>
      <c r="D135" s="66" t="n">
        <v>672</v>
      </c>
      <c r="E135" s="66" t="n">
        <v>633</v>
      </c>
      <c r="F135" s="75" t="n">
        <f aca="false">IF(E135="","",D135-E135)</f>
        <v>39</v>
      </c>
      <c r="G135" s="66" t="n">
        <v>517</v>
      </c>
      <c r="H135" s="66" t="n">
        <v>555</v>
      </c>
      <c r="I135" s="75" t="n">
        <f aca="false">IF(H135="","",G135-H135)</f>
        <v>-38</v>
      </c>
      <c r="J135" s="47" t="n">
        <f aca="false">IF(OR(D135="",D135+G135=0),"",D135/(D135+G135))</f>
        <v>0.565180824222035</v>
      </c>
      <c r="K135" s="47" t="n">
        <f aca="false">IF(E135="","",E135/(E135+H135))</f>
        <v>0.532828282828283</v>
      </c>
      <c r="L135" s="76" t="n">
        <f aca="false">IF(OR(K135="",J135=""),"",(J135-K135)*100)</f>
        <v>3.23525413937524</v>
      </c>
      <c r="M135" s="36" t="n">
        <v>2.04108163546025</v>
      </c>
      <c r="N135" s="36" t="n">
        <v>0.127006922628443</v>
      </c>
      <c r="O135" s="36" t="n">
        <f aca="false">SQRT(M135^2+N135^2)</f>
        <v>2.04502933988944</v>
      </c>
      <c r="P135" s="47" t="n">
        <f aca="false">IF(J135="","",MAX(0,J135-1.96*O135/100))</f>
        <v>0.525098249160202</v>
      </c>
      <c r="Q135" s="47" t="n">
        <f aca="false">IF(J135="","",MIN(1,J135+1.96*O135/100))</f>
        <v>0.605263399283868</v>
      </c>
      <c r="R135" s="32" t="str">
        <f aca="false">IF(L135="","",IF(ABS(L135)&lt;=O135,"Yes","No"))</f>
        <v>No</v>
      </c>
      <c r="S135" s="32" t="str">
        <f aca="false">IF(L135="","",IF(ABS(L135)&lt;=1.96*O135,"Yes","No"))</f>
        <v>Yes</v>
      </c>
      <c r="T135" s="66" t="n">
        <f aca="false">IF(D135="","",ROUND(SQRT(((D135+G135)*O135/100)^2+(J135*(D135+G135)*0.06777)^2),0))</f>
        <v>52</v>
      </c>
      <c r="U135" s="32"/>
    </row>
    <row r="136" customFormat="false" ht="15" hidden="false" customHeight="false" outlineLevel="0" collapsed="false">
      <c r="A136" s="32" t="s">
        <v>256</v>
      </c>
      <c r="B136" s="32" t="s">
        <v>347</v>
      </c>
      <c r="C136" s="32" t="s">
        <v>348</v>
      </c>
      <c r="D136" s="66" t="n">
        <v>579</v>
      </c>
      <c r="E136" s="66" t="n">
        <v>613</v>
      </c>
      <c r="F136" s="75" t="n">
        <f aca="false">IF(E136="","",D136-E136)</f>
        <v>-34</v>
      </c>
      <c r="G136" s="66" t="n">
        <v>233</v>
      </c>
      <c r="H136" s="66" t="n">
        <v>265</v>
      </c>
      <c r="I136" s="75" t="n">
        <f aca="false">IF(H136="","",G136-H136)</f>
        <v>-32</v>
      </c>
      <c r="J136" s="47" t="n">
        <f aca="false">IF(OR(D136="",D136+G136=0),"",D136/(D136+G136))</f>
        <v>0.713054187192118</v>
      </c>
      <c r="K136" s="47" t="n">
        <f aca="false">IF(E136="","",E136/(E136+H136))</f>
        <v>0.698177676537585</v>
      </c>
      <c r="L136" s="76" t="n">
        <f aca="false">IF(OR(K136="",J136=""),"",(J136-K136)*100)</f>
        <v>1.48765106545328</v>
      </c>
      <c r="M136" s="36" t="n">
        <v>2.23195740581291</v>
      </c>
      <c r="N136" s="36" t="n">
        <v>0.127006922628443</v>
      </c>
      <c r="O136" s="36" t="n">
        <f aca="false">SQRT(M136^2+N136^2)</f>
        <v>2.23556807540246</v>
      </c>
      <c r="P136" s="47" t="n">
        <f aca="false">IF(J136="","",MAX(0,J136-1.96*O136/100))</f>
        <v>0.66923705291423</v>
      </c>
      <c r="Q136" s="47" t="n">
        <f aca="false">IF(J136="","",MIN(1,J136+1.96*O136/100))</f>
        <v>0.756871321470006</v>
      </c>
      <c r="R136" s="32" t="str">
        <f aca="false">IF(L136="","",IF(ABS(L136)&lt;=O136,"Yes","No"))</f>
        <v>Yes</v>
      </c>
      <c r="S136" s="32" t="str">
        <f aca="false">IF(L136="","",IF(ABS(L136)&lt;=1.96*O136,"Yes","No"))</f>
        <v>Yes</v>
      </c>
      <c r="T136" s="66" t="n">
        <f aca="false">IF(D136="","",ROUND(SQRT(((D136+G136)*O136/100)^2+(J136*(D136+G136)*0.0886)^2),0))</f>
        <v>54</v>
      </c>
      <c r="U136" s="32"/>
    </row>
    <row r="137" customFormat="false" ht="15" hidden="false" customHeight="false" outlineLevel="0" collapsed="false">
      <c r="A137" s="32" t="s">
        <v>256</v>
      </c>
      <c r="B137" s="32" t="s">
        <v>347</v>
      </c>
      <c r="C137" s="32" t="s">
        <v>349</v>
      </c>
      <c r="D137" s="66" t="n">
        <v>435</v>
      </c>
      <c r="E137" s="66" t="n">
        <v>442</v>
      </c>
      <c r="F137" s="75" t="n">
        <f aca="false">IF(E137="","",D137-E137)</f>
        <v>-7</v>
      </c>
      <c r="G137" s="66" t="n">
        <v>228</v>
      </c>
      <c r="H137" s="66" t="n">
        <v>235</v>
      </c>
      <c r="I137" s="75" t="n">
        <f aca="false">IF(H137="","",G137-H137)</f>
        <v>-7</v>
      </c>
      <c r="J137" s="47" t="n">
        <f aca="false">IF(OR(D137="",D137+G137=0),"",D137/(D137+G137))</f>
        <v>0.656108597285068</v>
      </c>
      <c r="K137" s="47" t="n">
        <f aca="false">IF(E137="","",E137/(E137+H137))</f>
        <v>0.65288035450517</v>
      </c>
      <c r="L137" s="76" t="n">
        <f aca="false">IF(OR(K137="",J137=""),"",(J137-K137)*100)</f>
        <v>0.322824277989797</v>
      </c>
      <c r="M137" s="36" t="n">
        <v>3.27267117391589</v>
      </c>
      <c r="N137" s="36" t="n">
        <v>0.127006922628443</v>
      </c>
      <c r="O137" s="36" t="n">
        <f aca="false">SQRT(M137^2+N137^2)</f>
        <v>3.27513471035553</v>
      </c>
      <c r="P137" s="47" t="n">
        <f aca="false">IF(J137="","",MAX(0,J137-1.96*O137/100))</f>
        <v>0.5919159569621</v>
      </c>
      <c r="Q137" s="47" t="n">
        <f aca="false">IF(J137="","",MIN(1,J137+1.96*O137/100))</f>
        <v>0.720301237608036</v>
      </c>
      <c r="R137" s="32" t="str">
        <f aca="false">IF(L137="","",IF(ABS(L137)&lt;=O137,"Yes","No"))</f>
        <v>Yes</v>
      </c>
      <c r="S137" s="32" t="str">
        <f aca="false">IF(L137="","",IF(ABS(L137)&lt;=1.96*O137,"Yes","No"))</f>
        <v>Yes</v>
      </c>
      <c r="T137" s="66" t="n">
        <f aca="false">IF(D137="","",ROUND(SQRT(((D137+G137)*O137/100)^2+(J137*(D137+G137)*0.14653)^2),0))</f>
        <v>67</v>
      </c>
      <c r="U137" s="32"/>
    </row>
    <row r="138" customFormat="false" ht="15" hidden="false" customHeight="false" outlineLevel="0" collapsed="false">
      <c r="A138" s="32" t="s">
        <v>256</v>
      </c>
      <c r="B138" s="32" t="s">
        <v>347</v>
      </c>
      <c r="C138" s="32" t="s">
        <v>350</v>
      </c>
      <c r="D138" s="66" t="n">
        <v>431</v>
      </c>
      <c r="E138" s="66" t="n">
        <v>428</v>
      </c>
      <c r="F138" s="75" t="n">
        <f aca="false">IF(E138="","",D138-E138)</f>
        <v>3</v>
      </c>
      <c r="G138" s="66" t="n">
        <v>207</v>
      </c>
      <c r="H138" s="66" t="n">
        <v>237</v>
      </c>
      <c r="I138" s="75" t="n">
        <f aca="false">IF(H138="","",G138-H138)</f>
        <v>-30</v>
      </c>
      <c r="J138" s="47" t="n">
        <f aca="false">IF(OR(D138="",D138+G138=0),"",D138/(D138+G138))</f>
        <v>0.675548589341693</v>
      </c>
      <c r="K138" s="47" t="n">
        <f aca="false">IF(E138="","",E138/(E138+H138))</f>
        <v>0.643609022556391</v>
      </c>
      <c r="L138" s="76" t="n">
        <f aca="false">IF(OR(K138="",J138=""),"",(J138-K138)*100)</f>
        <v>3.19395667853019</v>
      </c>
      <c r="M138" s="36" t="n">
        <v>3.27267117391589</v>
      </c>
      <c r="N138" s="36" t="n">
        <v>0.127006922628443</v>
      </c>
      <c r="O138" s="36" t="n">
        <f aca="false">SQRT(M138^2+N138^2)</f>
        <v>3.27513471035553</v>
      </c>
      <c r="P138" s="47" t="n">
        <f aca="false">IF(J138="","",MAX(0,J138-1.96*O138/100))</f>
        <v>0.611355949018725</v>
      </c>
      <c r="Q138" s="47" t="n">
        <f aca="false">IF(J138="","",MIN(1,J138+1.96*O138/100))</f>
        <v>0.739741229664661</v>
      </c>
      <c r="R138" s="32" t="str">
        <f aca="false">IF(L138="","",IF(ABS(L138)&lt;=O138,"Yes","No"))</f>
        <v>Yes</v>
      </c>
      <c r="S138" s="32" t="str">
        <f aca="false">IF(L138="","",IF(ABS(L138)&lt;=1.96*O138,"Yes","No"))</f>
        <v>Yes</v>
      </c>
      <c r="T138" s="66" t="n">
        <f aca="false">IF(D138="","",ROUND(SQRT(((D138+G138)*O138/100)^2+(J138*(D138+G138)*0.14653)^2),0))</f>
        <v>67</v>
      </c>
      <c r="U138" s="32"/>
    </row>
    <row r="139" customFormat="false" ht="15" hidden="false" customHeight="false" outlineLevel="0" collapsed="false">
      <c r="A139" s="32" t="s">
        <v>256</v>
      </c>
      <c r="B139" s="32" t="s">
        <v>351</v>
      </c>
      <c r="C139" s="32" t="s">
        <v>351</v>
      </c>
      <c r="D139" s="66" t="n">
        <v>389</v>
      </c>
      <c r="E139" s="66" t="n">
        <v>405</v>
      </c>
      <c r="F139" s="75" t="n">
        <f aca="false">IF(E139="","",D139-E139)</f>
        <v>-16</v>
      </c>
      <c r="G139" s="66" t="n">
        <v>291</v>
      </c>
      <c r="H139" s="66" t="n">
        <v>306</v>
      </c>
      <c r="I139" s="75" t="n">
        <f aca="false">IF(H139="","",G139-H139)</f>
        <v>-15</v>
      </c>
      <c r="J139" s="47" t="n">
        <f aca="false">IF(OR(D139="",D139+G139=0),"",D139/(D139+G139))</f>
        <v>0.572058823529412</v>
      </c>
      <c r="K139" s="47" t="n">
        <f aca="false">IF(E139="","",E139/(E139+H139))</f>
        <v>0.569620253164557</v>
      </c>
      <c r="L139" s="76" t="n">
        <f aca="false">IF(OR(K139="",J139=""),"",(J139-K139)*100)</f>
        <v>0.243857036485473</v>
      </c>
      <c r="M139" s="36" t="n">
        <v>3.27267117391589</v>
      </c>
      <c r="N139" s="36" t="n">
        <v>0.127006922628443</v>
      </c>
      <c r="O139" s="36" t="n">
        <f aca="false">SQRT(M139^2+N139^2)</f>
        <v>3.27513471035553</v>
      </c>
      <c r="P139" s="47" t="n">
        <f aca="false">IF(J139="","",MAX(0,J139-1.96*O139/100))</f>
        <v>0.507866183206444</v>
      </c>
      <c r="Q139" s="47" t="n">
        <f aca="false">IF(J139="","",MIN(1,J139+1.96*O139/100))</f>
        <v>0.63625146385238</v>
      </c>
      <c r="R139" s="32" t="str">
        <f aca="false">IF(L139="","",IF(ABS(L139)&lt;=O139,"Yes","No"))</f>
        <v>Yes</v>
      </c>
      <c r="S139" s="32" t="str">
        <f aca="false">IF(L139="","",IF(ABS(L139)&lt;=1.96*O139,"Yes","No"))</f>
        <v>Yes</v>
      </c>
      <c r="T139" s="66" t="n">
        <f aca="false">IF(D139="","",ROUND(SQRT(((D139+G139)*O139/100)^2+(J139*(D139+G139)*0.14653)^2),0))</f>
        <v>61</v>
      </c>
      <c r="U139" s="32"/>
    </row>
    <row r="140" customFormat="false" ht="15" hidden="false" customHeight="false" outlineLevel="0" collapsed="false">
      <c r="A140" s="32" t="s">
        <v>256</v>
      </c>
      <c r="B140" s="32" t="s">
        <v>352</v>
      </c>
      <c r="C140" s="32" t="s">
        <v>352</v>
      </c>
      <c r="D140" s="66" t="n">
        <v>649</v>
      </c>
      <c r="E140" s="66" t="n">
        <v>604</v>
      </c>
      <c r="F140" s="75" t="n">
        <f aca="false">IF(E140="","",D140-E140)</f>
        <v>45</v>
      </c>
      <c r="G140" s="66" t="n">
        <v>1329</v>
      </c>
      <c r="H140" s="66" t="n">
        <v>1340</v>
      </c>
      <c r="I140" s="75" t="n">
        <f aca="false">IF(H140="","",G140-H140)</f>
        <v>-11</v>
      </c>
      <c r="J140" s="47" t="n">
        <f aca="false">IF(OR(D140="",D140+G140=0),"",D140/(D140+G140))</f>
        <v>0.328109201213347</v>
      </c>
      <c r="K140" s="47" t="n">
        <f aca="false">IF(E140="","",E140/(E140+H140))</f>
        <v>0.310699588477366</v>
      </c>
      <c r="L140" s="76" t="n">
        <f aca="false">IF(OR(K140="",J140=""),"",(J140-K140)*100)</f>
        <v>1.74096127359806</v>
      </c>
      <c r="M140" s="36" t="n">
        <v>2.04108163546025</v>
      </c>
      <c r="N140" s="36" t="n">
        <v>0.127006922628443</v>
      </c>
      <c r="O140" s="36" t="n">
        <f aca="false">SQRT(M140^2+N140^2)</f>
        <v>2.04502933988944</v>
      </c>
      <c r="P140" s="47" t="n">
        <f aca="false">IF(J140="","",MAX(0,J140-1.96*O140/100))</f>
        <v>0.288026626151514</v>
      </c>
      <c r="Q140" s="47" t="n">
        <f aca="false">IF(J140="","",MIN(1,J140+1.96*O140/100))</f>
        <v>0.36819177627518</v>
      </c>
      <c r="R140" s="32" t="str">
        <f aca="false">IF(L140="","",IF(ABS(L140)&lt;=O140,"Yes","No"))</f>
        <v>Yes</v>
      </c>
      <c r="S140" s="32" t="str">
        <f aca="false">IF(L140="","",IF(ABS(L140)&lt;=1.96*O140,"Yes","No"))</f>
        <v>Yes</v>
      </c>
      <c r="T140" s="66" t="n">
        <f aca="false">IF(D140="","",ROUND(SQRT(((D140+G140)*O140/100)^2+(J140*(D140+G140)*0.06777)^2),0))</f>
        <v>60</v>
      </c>
      <c r="U140" s="32"/>
    </row>
    <row r="141" customFormat="false" ht="15" hidden="false" customHeight="false" outlineLevel="0" collapsed="false">
      <c r="A141" s="32" t="s">
        <v>256</v>
      </c>
      <c r="B141" s="32" t="s">
        <v>353</v>
      </c>
      <c r="C141" s="32" t="s">
        <v>354</v>
      </c>
      <c r="D141" s="66" t="n">
        <v>914</v>
      </c>
      <c r="E141" s="66" t="n">
        <v>906</v>
      </c>
      <c r="F141" s="75" t="n">
        <f aca="false">IF(E141="","",D141-E141)</f>
        <v>8</v>
      </c>
      <c r="G141" s="66" t="n">
        <v>952</v>
      </c>
      <c r="H141" s="66" t="n">
        <v>980</v>
      </c>
      <c r="I141" s="75" t="n">
        <f aca="false">IF(H141="","",G141-H141)</f>
        <v>-28</v>
      </c>
      <c r="J141" s="47" t="n">
        <f aca="false">IF(OR(D141="",D141+G141=0),"",D141/(D141+G141))</f>
        <v>0.489817792068596</v>
      </c>
      <c r="K141" s="47" t="n">
        <f aca="false">IF(E141="","",E141/(E141+H141))</f>
        <v>0.480381760339343</v>
      </c>
      <c r="L141" s="76" t="n">
        <f aca="false">IF(OR(K141="",J141=""),"",(J141-K141)*100)</f>
        <v>0.943603172925339</v>
      </c>
      <c r="M141" s="36" t="n">
        <v>2.04108163546025</v>
      </c>
      <c r="N141" s="36" t="n">
        <v>0.127006922628443</v>
      </c>
      <c r="O141" s="36" t="n">
        <f aca="false">SQRT(M141^2+N141^2)</f>
        <v>2.04502933988944</v>
      </c>
      <c r="P141" s="47" t="n">
        <f aca="false">IF(J141="","",MAX(0,J141-1.96*O141/100))</f>
        <v>0.449735217006763</v>
      </c>
      <c r="Q141" s="47" t="n">
        <f aca="false">IF(J141="","",MIN(1,J141+1.96*O141/100))</f>
        <v>0.529900367130429</v>
      </c>
      <c r="R141" s="32" t="str">
        <f aca="false">IF(L141="","",IF(ABS(L141)&lt;=O141,"Yes","No"))</f>
        <v>Yes</v>
      </c>
      <c r="S141" s="32" t="str">
        <f aca="false">IF(L141="","",IF(ABS(L141)&lt;=1.96*O141,"Yes","No"))</f>
        <v>Yes</v>
      </c>
      <c r="T141" s="66" t="n">
        <f aca="false">IF(D141="","",ROUND(SQRT(((D141+G141)*O141/100)^2+(J141*(D141+G141)*0.06777)^2),0))</f>
        <v>73</v>
      </c>
      <c r="U141" s="32"/>
    </row>
    <row r="142" customFormat="false" ht="15" hidden="false" customHeight="false" outlineLevel="0" collapsed="false">
      <c r="A142" s="32" t="s">
        <v>256</v>
      </c>
      <c r="B142" s="32" t="s">
        <v>353</v>
      </c>
      <c r="C142" s="32" t="s">
        <v>355</v>
      </c>
      <c r="D142" s="66" t="n">
        <v>1087</v>
      </c>
      <c r="E142" s="66" t="n">
        <v>1093</v>
      </c>
      <c r="F142" s="75" t="n">
        <f aca="false">IF(E142="","",D142-E142)</f>
        <v>-6</v>
      </c>
      <c r="G142" s="66" t="n">
        <v>1051</v>
      </c>
      <c r="H142" s="66" t="n">
        <v>1115</v>
      </c>
      <c r="I142" s="75" t="n">
        <f aca="false">IF(H142="","",G142-H142)</f>
        <v>-64</v>
      </c>
      <c r="J142" s="47" t="n">
        <f aca="false">IF(OR(D142="",D142+G142=0),"",D142/(D142+G142))</f>
        <v>0.508419083255379</v>
      </c>
      <c r="K142" s="47" t="n">
        <f aca="false">IF(E142="","",E142/(E142+H142))</f>
        <v>0.495018115942029</v>
      </c>
      <c r="L142" s="76" t="n">
        <f aca="false">IF(OR(K142="",J142=""),"",(J142-K142)*100)</f>
        <v>1.34009673133499</v>
      </c>
      <c r="M142" s="36" t="n">
        <v>2.04108163546025</v>
      </c>
      <c r="N142" s="36" t="n">
        <v>0.127006922628443</v>
      </c>
      <c r="O142" s="36" t="n">
        <f aca="false">SQRT(M142^2+N142^2)</f>
        <v>2.04502933988944</v>
      </c>
      <c r="P142" s="47" t="n">
        <f aca="false">IF(J142="","",MAX(0,J142-1.96*O142/100))</f>
        <v>0.468336508193546</v>
      </c>
      <c r="Q142" s="47" t="n">
        <f aca="false">IF(J142="","",MIN(1,J142+1.96*O142/100))</f>
        <v>0.548501658317212</v>
      </c>
      <c r="R142" s="32" t="str">
        <f aca="false">IF(L142="","",IF(ABS(L142)&lt;=O142,"Yes","No"))</f>
        <v>Yes</v>
      </c>
      <c r="S142" s="32" t="str">
        <f aca="false">IF(L142="","",IF(ABS(L142)&lt;=1.96*O142,"Yes","No"))</f>
        <v>Yes</v>
      </c>
      <c r="T142" s="66" t="n">
        <f aca="false">IF(D142="","",ROUND(SQRT(((D142+G142)*O142/100)^2+(J142*(D142+G142)*0.06777)^2),0))</f>
        <v>86</v>
      </c>
      <c r="U142" s="32"/>
    </row>
    <row r="143" customFormat="false" ht="15" hidden="false" customHeight="false" outlineLevel="0" collapsed="false">
      <c r="A143" s="32" t="s">
        <v>256</v>
      </c>
      <c r="B143" s="32" t="s">
        <v>353</v>
      </c>
      <c r="C143" s="32" t="s">
        <v>356</v>
      </c>
      <c r="D143" s="66" t="n">
        <v>1803</v>
      </c>
      <c r="E143" s="66" t="n">
        <v>1830</v>
      </c>
      <c r="F143" s="75" t="n">
        <f aca="false">IF(E143="","",D143-E143)</f>
        <v>-27</v>
      </c>
      <c r="G143" s="66" t="n">
        <v>1794</v>
      </c>
      <c r="H143" s="66" t="n">
        <v>1873</v>
      </c>
      <c r="I143" s="75" t="n">
        <f aca="false">IF(H143="","",G143-H143)</f>
        <v>-79</v>
      </c>
      <c r="J143" s="47" t="n">
        <f aca="false">IF(OR(D143="",D143+G143=0),"",D143/(D143+G143))</f>
        <v>0.501251042535446</v>
      </c>
      <c r="K143" s="47" t="n">
        <f aca="false">IF(E143="","",E143/(E143+H143))</f>
        <v>0.4941938968404</v>
      </c>
      <c r="L143" s="76" t="n">
        <f aca="false">IF(OR(K143="",J143=""),"",(J143-K143)*100)</f>
        <v>0.705714569504651</v>
      </c>
      <c r="M143" s="36" t="n">
        <v>2.04108163546025</v>
      </c>
      <c r="N143" s="36" t="n">
        <v>0.127006922628443</v>
      </c>
      <c r="O143" s="36" t="n">
        <f aca="false">SQRT(M143^2+N143^2)</f>
        <v>2.04502933988944</v>
      </c>
      <c r="P143" s="47" t="n">
        <f aca="false">IF(J143="","",MAX(0,J143-1.96*O143/100))</f>
        <v>0.461168467473613</v>
      </c>
      <c r="Q143" s="47" t="n">
        <f aca="false">IF(J143="","",MIN(1,J143+1.96*O143/100))</f>
        <v>0.541333617597279</v>
      </c>
      <c r="R143" s="32" t="str">
        <f aca="false">IF(L143="","",IF(ABS(L143)&lt;=O143,"Yes","No"))</f>
        <v>Yes</v>
      </c>
      <c r="S143" s="32" t="str">
        <f aca="false">IF(L143="","",IF(ABS(L143)&lt;=1.96*O143,"Yes","No"))</f>
        <v>Yes</v>
      </c>
      <c r="T143" s="66" t="n">
        <f aca="false">IF(D143="","",ROUND(SQRT(((D143+G143)*O143/100)^2+(J143*(D143+G143)*0.06777)^2),0))</f>
        <v>143</v>
      </c>
      <c r="U143" s="32"/>
    </row>
    <row r="144" customFormat="false" ht="15" hidden="false" customHeight="false" outlineLevel="0" collapsed="false">
      <c r="A144" s="32" t="s">
        <v>256</v>
      </c>
      <c r="B144" s="32" t="s">
        <v>353</v>
      </c>
      <c r="C144" s="32" t="s">
        <v>357</v>
      </c>
      <c r="D144" s="66" t="n">
        <v>883</v>
      </c>
      <c r="E144" s="66" t="n">
        <v>863</v>
      </c>
      <c r="F144" s="75" t="n">
        <f aca="false">IF(E144="","",D144-E144)</f>
        <v>20</v>
      </c>
      <c r="G144" s="66" t="n">
        <v>914</v>
      </c>
      <c r="H144" s="66" t="n">
        <v>938</v>
      </c>
      <c r="I144" s="75" t="n">
        <f aca="false">IF(H144="","",G144-H144)</f>
        <v>-24</v>
      </c>
      <c r="J144" s="47" t="n">
        <f aca="false">IF(OR(D144="",D144+G144=0),"",D144/(D144+G144))</f>
        <v>0.491374513077351</v>
      </c>
      <c r="K144" s="47" t="n">
        <f aca="false">IF(E144="","",E144/(E144+H144))</f>
        <v>0.47917823431427</v>
      </c>
      <c r="L144" s="76" t="n">
        <f aca="false">IF(OR(K144="",J144=""),"",(J144-K144)*100)</f>
        <v>1.21962787630813</v>
      </c>
      <c r="M144" s="36" t="n">
        <v>2.04108163546025</v>
      </c>
      <c r="N144" s="36" t="n">
        <v>0.127006922628443</v>
      </c>
      <c r="O144" s="36" t="n">
        <f aca="false">SQRT(M144^2+N144^2)</f>
        <v>2.04502933988944</v>
      </c>
      <c r="P144" s="47" t="n">
        <f aca="false">IF(J144="","",MAX(0,J144-1.96*O144/100))</f>
        <v>0.451291938015518</v>
      </c>
      <c r="Q144" s="47" t="n">
        <f aca="false">IF(J144="","",MIN(1,J144+1.96*O144/100))</f>
        <v>0.531457088139184</v>
      </c>
      <c r="R144" s="32" t="str">
        <f aca="false">IF(L144="","",IF(ABS(L144)&lt;=O144,"Yes","No"))</f>
        <v>Yes</v>
      </c>
      <c r="S144" s="32" t="str">
        <f aca="false">IF(L144="","",IF(ABS(L144)&lt;=1.96*O144,"Yes","No"))</f>
        <v>Yes</v>
      </c>
      <c r="T144" s="66" t="n">
        <f aca="false">IF(D144="","",ROUND(SQRT(((D144+G144)*O144/100)^2+(J144*(D144+G144)*0.06777)^2),0))</f>
        <v>70</v>
      </c>
      <c r="U144" s="32"/>
    </row>
    <row r="145" customFormat="false" ht="15" hidden="false" customHeight="false" outlineLevel="0" collapsed="false">
      <c r="A145" s="32" t="s">
        <v>256</v>
      </c>
      <c r="B145" s="32" t="s">
        <v>353</v>
      </c>
      <c r="C145" s="32" t="s">
        <v>358</v>
      </c>
      <c r="D145" s="66" t="n">
        <v>889</v>
      </c>
      <c r="E145" s="66" t="n">
        <v>835</v>
      </c>
      <c r="F145" s="75" t="n">
        <f aca="false">IF(E145="","",D145-E145)</f>
        <v>54</v>
      </c>
      <c r="G145" s="66" t="n">
        <v>862</v>
      </c>
      <c r="H145" s="66" t="n">
        <v>908</v>
      </c>
      <c r="I145" s="75" t="n">
        <f aca="false">IF(H145="","",G145-H145)</f>
        <v>-46</v>
      </c>
      <c r="J145" s="47" t="n">
        <f aca="false">IF(OR(D145="",D145+G145=0),"",D145/(D145+G145))</f>
        <v>0.507709880068532</v>
      </c>
      <c r="K145" s="47" t="n">
        <f aca="false">IF(E145="","",E145/(E145+H145))</f>
        <v>0.479059093516925</v>
      </c>
      <c r="L145" s="76" t="n">
        <f aca="false">IF(OR(K145="",J145=""),"",(J145-K145)*100)</f>
        <v>2.86507865516074</v>
      </c>
      <c r="M145" s="36" t="n">
        <v>2.04108163546025</v>
      </c>
      <c r="N145" s="36" t="n">
        <v>0.127006922628443</v>
      </c>
      <c r="O145" s="36" t="n">
        <f aca="false">SQRT(M145^2+N145^2)</f>
        <v>2.04502933988944</v>
      </c>
      <c r="P145" s="47" t="n">
        <f aca="false">IF(J145="","",MAX(0,J145-1.96*O145/100))</f>
        <v>0.467627305006699</v>
      </c>
      <c r="Q145" s="47" t="n">
        <f aca="false">IF(J145="","",MIN(1,J145+1.96*O145/100))</f>
        <v>0.547792455130365</v>
      </c>
      <c r="R145" s="32" t="str">
        <f aca="false">IF(L145="","",IF(ABS(L145)&lt;=O145,"Yes","No"))</f>
        <v>No</v>
      </c>
      <c r="S145" s="32" t="str">
        <f aca="false">IF(L145="","",IF(ABS(L145)&lt;=1.96*O145,"Yes","No"))</f>
        <v>Yes</v>
      </c>
      <c r="T145" s="66" t="n">
        <f aca="false">IF(D145="","",ROUND(SQRT(((D145+G145)*O145/100)^2+(J145*(D145+G145)*0.06777)^2),0))</f>
        <v>70</v>
      </c>
      <c r="U145" s="32"/>
    </row>
    <row r="146" customFormat="false" ht="15" hidden="false" customHeight="false" outlineLevel="0" collapsed="false">
      <c r="A146" s="32" t="s">
        <v>256</v>
      </c>
      <c r="B146" s="32" t="s">
        <v>353</v>
      </c>
      <c r="C146" s="32" t="s">
        <v>359</v>
      </c>
      <c r="D146" s="66" t="n">
        <v>668</v>
      </c>
      <c r="E146" s="66" t="n">
        <v>665</v>
      </c>
      <c r="F146" s="75" t="n">
        <f aca="false">IF(E146="","",D146-E146)</f>
        <v>3</v>
      </c>
      <c r="G146" s="66" t="n">
        <v>703</v>
      </c>
      <c r="H146" s="66" t="n">
        <v>703</v>
      </c>
      <c r="I146" s="75" t="n">
        <f aca="false">IF(H146="","",G146-H146)</f>
        <v>0</v>
      </c>
      <c r="J146" s="47" t="n">
        <f aca="false">IF(OR(D146="",D146+G146=0),"",D146/(D146+G146))</f>
        <v>0.487235594456601</v>
      </c>
      <c r="K146" s="47" t="n">
        <f aca="false">IF(E146="","",E146/(E146+H146))</f>
        <v>0.486111111111111</v>
      </c>
      <c r="L146" s="76" t="n">
        <f aca="false">IF(OR(K146="",J146=""),"",(J146-K146)*100)</f>
        <v>0.112448334548992</v>
      </c>
      <c r="M146" s="36" t="n">
        <v>2.04108163546025</v>
      </c>
      <c r="N146" s="36" t="n">
        <v>0.127006922628443</v>
      </c>
      <c r="O146" s="36" t="n">
        <f aca="false">SQRT(M146^2+N146^2)</f>
        <v>2.04502933988944</v>
      </c>
      <c r="P146" s="47" t="n">
        <f aca="false">IF(J146="","",MAX(0,J146-1.96*O146/100))</f>
        <v>0.447153019394768</v>
      </c>
      <c r="Q146" s="47" t="n">
        <f aca="false">IF(J146="","",MIN(1,J146+1.96*O146/100))</f>
        <v>0.527318169518434</v>
      </c>
      <c r="R146" s="32" t="str">
        <f aca="false">IF(L146="","",IF(ABS(L146)&lt;=O146,"Yes","No"))</f>
        <v>Yes</v>
      </c>
      <c r="S146" s="32" t="str">
        <f aca="false">IF(L146="","",IF(ABS(L146)&lt;=1.96*O146,"Yes","No"))</f>
        <v>Yes</v>
      </c>
      <c r="T146" s="66" t="n">
        <f aca="false">IF(D146="","",ROUND(SQRT(((D146+G146)*O146/100)^2+(J146*(D146+G146)*0.06777)^2),0))</f>
        <v>53</v>
      </c>
      <c r="U146" s="32"/>
    </row>
    <row r="147" customFormat="false" ht="15" hidden="false" customHeight="false" outlineLevel="0" collapsed="false">
      <c r="A147" s="32" t="s">
        <v>256</v>
      </c>
      <c r="B147" s="32" t="s">
        <v>353</v>
      </c>
      <c r="C147" s="32" t="s">
        <v>360</v>
      </c>
      <c r="D147" s="66" t="n">
        <v>1476</v>
      </c>
      <c r="E147" s="66" t="n">
        <v>1427</v>
      </c>
      <c r="F147" s="75" t="n">
        <f aca="false">IF(E147="","",D147-E147)</f>
        <v>49</v>
      </c>
      <c r="G147" s="66" t="n">
        <v>1269</v>
      </c>
      <c r="H147" s="66" t="n">
        <v>1391</v>
      </c>
      <c r="I147" s="75" t="n">
        <f aca="false">IF(H147="","",G147-H147)</f>
        <v>-122</v>
      </c>
      <c r="J147" s="47" t="n">
        <f aca="false">IF(OR(D147="",D147+G147=0),"",D147/(D147+G147))</f>
        <v>0.537704918032787</v>
      </c>
      <c r="K147" s="47" t="n">
        <f aca="false">IF(E147="","",E147/(E147+H147))</f>
        <v>0.50638750887154</v>
      </c>
      <c r="L147" s="76" t="n">
        <f aca="false">IF(OR(K147="",J147=""),"",(J147-K147)*100)</f>
        <v>3.13174091612468</v>
      </c>
      <c r="M147" s="36" t="n">
        <v>2.04108163546025</v>
      </c>
      <c r="N147" s="36" t="n">
        <v>0.127006922628443</v>
      </c>
      <c r="O147" s="36" t="n">
        <f aca="false">SQRT(M147^2+N147^2)</f>
        <v>2.04502933988944</v>
      </c>
      <c r="P147" s="47" t="n">
        <f aca="false">IF(J147="","",MAX(0,J147-1.96*O147/100))</f>
        <v>0.497622342970954</v>
      </c>
      <c r="Q147" s="47" t="n">
        <f aca="false">IF(J147="","",MIN(1,J147+1.96*O147/100))</f>
        <v>0.57778749309462</v>
      </c>
      <c r="R147" s="32" t="str">
        <f aca="false">IF(L147="","",IF(ABS(L147)&lt;=O147,"Yes","No"))</f>
        <v>No</v>
      </c>
      <c r="S147" s="32" t="str">
        <f aca="false">IF(L147="","",IF(ABS(L147)&lt;=1.96*O147,"Yes","No"))</f>
        <v>Yes</v>
      </c>
      <c r="T147" s="66" t="n">
        <f aca="false">IF(D147="","",ROUND(SQRT(((D147+G147)*O147/100)^2+(J147*(D147+G147)*0.06777)^2),0))</f>
        <v>115</v>
      </c>
      <c r="U147" s="32"/>
    </row>
    <row r="148" customFormat="false" ht="15" hidden="false" customHeight="false" outlineLevel="0" collapsed="false">
      <c r="A148" s="32" t="s">
        <v>256</v>
      </c>
      <c r="B148" s="32" t="s">
        <v>353</v>
      </c>
      <c r="C148" s="32" t="s">
        <v>361</v>
      </c>
      <c r="D148" s="66" t="n">
        <v>899</v>
      </c>
      <c r="E148" s="66" t="n">
        <v>878</v>
      </c>
      <c r="F148" s="75" t="n">
        <f aca="false">IF(E148="","",D148-E148)</f>
        <v>21</v>
      </c>
      <c r="G148" s="66" t="n">
        <v>779</v>
      </c>
      <c r="H148" s="66" t="n">
        <v>810</v>
      </c>
      <c r="I148" s="75" t="n">
        <f aca="false">IF(H148="","",G148-H148)</f>
        <v>-31</v>
      </c>
      <c r="J148" s="47" t="n">
        <f aca="false">IF(OR(D148="",D148+G148=0),"",D148/(D148+G148))</f>
        <v>0.535756853396901</v>
      </c>
      <c r="K148" s="47" t="n">
        <f aca="false">IF(E148="","",E148/(E148+H148))</f>
        <v>0.520142180094787</v>
      </c>
      <c r="L148" s="76" t="n">
        <f aca="false">IF(OR(K148="",J148=""),"",(J148-K148)*100)</f>
        <v>1.56146733021143</v>
      </c>
      <c r="M148" s="36" t="n">
        <v>2.04108163546025</v>
      </c>
      <c r="N148" s="36" t="n">
        <v>0.127006922628443</v>
      </c>
      <c r="O148" s="36" t="n">
        <f aca="false">SQRT(M148^2+N148^2)</f>
        <v>2.04502933988944</v>
      </c>
      <c r="P148" s="47" t="n">
        <f aca="false">IF(J148="","",MAX(0,J148-1.96*O148/100))</f>
        <v>0.495674278335068</v>
      </c>
      <c r="Q148" s="47" t="n">
        <f aca="false">IF(J148="","",MIN(1,J148+1.96*O148/100))</f>
        <v>0.575839428458734</v>
      </c>
      <c r="R148" s="32" t="str">
        <f aca="false">IF(L148="","",IF(ABS(L148)&lt;=O148,"Yes","No"))</f>
        <v>Yes</v>
      </c>
      <c r="S148" s="32" t="str">
        <f aca="false">IF(L148="","",IF(ABS(L148)&lt;=1.96*O148,"Yes","No"))</f>
        <v>Yes</v>
      </c>
      <c r="T148" s="66" t="n">
        <f aca="false">IF(D148="","",ROUND(SQRT(((D148+G148)*O148/100)^2+(J148*(D148+G148)*0.06777)^2),0))</f>
        <v>70</v>
      </c>
      <c r="U148" s="32"/>
    </row>
    <row r="149" customFormat="false" ht="15" hidden="false" customHeight="false" outlineLevel="0" collapsed="false">
      <c r="A149" s="32" t="s">
        <v>256</v>
      </c>
      <c r="B149" s="32" t="s">
        <v>353</v>
      </c>
      <c r="C149" s="32" t="s">
        <v>362</v>
      </c>
      <c r="D149" s="66" t="n">
        <v>736</v>
      </c>
      <c r="E149" s="66" t="n">
        <v>728</v>
      </c>
      <c r="F149" s="75" t="n">
        <f aca="false">IF(E149="","",D149-E149)</f>
        <v>8</v>
      </c>
      <c r="G149" s="66" t="n">
        <v>754</v>
      </c>
      <c r="H149" s="66" t="n">
        <v>732</v>
      </c>
      <c r="I149" s="75" t="n">
        <f aca="false">IF(H149="","",G149-H149)</f>
        <v>22</v>
      </c>
      <c r="J149" s="47" t="n">
        <f aca="false">IF(OR(D149="",D149+G149=0),"",D149/(D149+G149))</f>
        <v>0.493959731543624</v>
      </c>
      <c r="K149" s="47" t="n">
        <f aca="false">IF(E149="","",E149/(E149+H149))</f>
        <v>0.498630136986301</v>
      </c>
      <c r="L149" s="76" t="n">
        <f aca="false">IF(OR(K149="",J149=""),"",(J149-K149)*100)</f>
        <v>-0.467040544267722</v>
      </c>
      <c r="M149" s="36" t="n">
        <v>2.04108163546025</v>
      </c>
      <c r="N149" s="36" t="n">
        <v>0.127006922628443</v>
      </c>
      <c r="O149" s="36" t="n">
        <f aca="false">SQRT(M149^2+N149^2)</f>
        <v>2.04502933988944</v>
      </c>
      <c r="P149" s="47" t="n">
        <f aca="false">IF(J149="","",MAX(0,J149-1.96*O149/100))</f>
        <v>0.453877156481791</v>
      </c>
      <c r="Q149" s="47" t="n">
        <f aca="false">IF(J149="","",MIN(1,J149+1.96*O149/100))</f>
        <v>0.534042306605457</v>
      </c>
      <c r="R149" s="32" t="str">
        <f aca="false">IF(L149="","",IF(ABS(L149)&lt;=O149,"Yes","No"))</f>
        <v>Yes</v>
      </c>
      <c r="S149" s="32" t="str">
        <f aca="false">IF(L149="","",IF(ABS(L149)&lt;=1.96*O149,"Yes","No"))</f>
        <v>Yes</v>
      </c>
      <c r="T149" s="66" t="n">
        <f aca="false">IF(D149="","",ROUND(SQRT(((D149+G149)*O149/100)^2+(J149*(D149+G149)*0.06777)^2),0))</f>
        <v>58</v>
      </c>
      <c r="U149" s="32"/>
    </row>
    <row r="150" customFormat="false" ht="15" hidden="false" customHeight="false" outlineLevel="0" collapsed="false">
      <c r="A150" s="32" t="s">
        <v>256</v>
      </c>
      <c r="B150" s="32" t="s">
        <v>353</v>
      </c>
      <c r="C150" s="32" t="s">
        <v>363</v>
      </c>
      <c r="D150" s="66" t="n">
        <v>598</v>
      </c>
      <c r="E150" s="66" t="n">
        <v>576</v>
      </c>
      <c r="F150" s="75" t="n">
        <f aca="false">IF(E150="","",D150-E150)</f>
        <v>22</v>
      </c>
      <c r="G150" s="66" t="n">
        <v>563</v>
      </c>
      <c r="H150" s="66" t="n">
        <v>589</v>
      </c>
      <c r="I150" s="75" t="n">
        <f aca="false">IF(H150="","",G150-H150)</f>
        <v>-26</v>
      </c>
      <c r="J150" s="47" t="n">
        <f aca="false">IF(OR(D150="",D150+G150=0),"",D150/(D150+G150))</f>
        <v>0.515073212747631</v>
      </c>
      <c r="K150" s="47" t="n">
        <f aca="false">IF(E150="","",E150/(E150+H150))</f>
        <v>0.494420600858369</v>
      </c>
      <c r="L150" s="76" t="n">
        <f aca="false">IF(OR(K150="",J150=""),"",(J150-K150)*100)</f>
        <v>2.06526118892623</v>
      </c>
      <c r="M150" s="36" t="n">
        <v>2.04108163546025</v>
      </c>
      <c r="N150" s="36" t="n">
        <v>0.127006922628443</v>
      </c>
      <c r="O150" s="36" t="n">
        <f aca="false">SQRT(M150^2+N150^2)</f>
        <v>2.04502933988944</v>
      </c>
      <c r="P150" s="47" t="n">
        <f aca="false">IF(J150="","",MAX(0,J150-1.96*O150/100))</f>
        <v>0.474990637685798</v>
      </c>
      <c r="Q150" s="47" t="n">
        <f aca="false">IF(J150="","",MIN(1,J150+1.96*O150/100))</f>
        <v>0.555155787809464</v>
      </c>
      <c r="R150" s="32" t="str">
        <f aca="false">IF(L150="","",IF(ABS(L150)&lt;=O150,"Yes","No"))</f>
        <v>No</v>
      </c>
      <c r="S150" s="32" t="str">
        <f aca="false">IF(L150="","",IF(ABS(L150)&lt;=1.96*O150,"Yes","No"))</f>
        <v>Yes</v>
      </c>
      <c r="T150" s="66" t="n">
        <f aca="false">IF(D150="","",ROUND(SQRT(((D150+G150)*O150/100)^2+(J150*(D150+G150)*0.06777)^2),0))</f>
        <v>47</v>
      </c>
      <c r="U150" s="32"/>
    </row>
    <row r="151" customFormat="false" ht="15" hidden="false" customHeight="false" outlineLevel="0" collapsed="false">
      <c r="A151" s="32" t="s">
        <v>256</v>
      </c>
      <c r="B151" s="32" t="s">
        <v>364</v>
      </c>
      <c r="C151" s="32" t="s">
        <v>364</v>
      </c>
      <c r="D151" s="66" t="n">
        <v>940</v>
      </c>
      <c r="E151" s="66" t="n">
        <v>922</v>
      </c>
      <c r="F151" s="75" t="n">
        <f aca="false">IF(E151="","",D151-E151)</f>
        <v>18</v>
      </c>
      <c r="G151" s="66" t="n">
        <v>1547</v>
      </c>
      <c r="H151" s="66" t="n">
        <v>1599</v>
      </c>
      <c r="I151" s="75" t="n">
        <f aca="false">IF(H151="","",G151-H151)</f>
        <v>-52</v>
      </c>
      <c r="J151" s="47" t="n">
        <f aca="false">IF(OR(D151="",D151+G151=0),"",D151/(D151+G151))</f>
        <v>0.377965420184962</v>
      </c>
      <c r="K151" s="47" t="n">
        <f aca="false">IF(E151="","",E151/(E151+H151))</f>
        <v>0.365727885759619</v>
      </c>
      <c r="L151" s="76" t="n">
        <f aca="false">IF(OR(K151="",J151=""),"",(J151-K151)*100)</f>
        <v>1.22375344253426</v>
      </c>
      <c r="M151" s="36" t="n">
        <v>2.04108163546025</v>
      </c>
      <c r="N151" s="36" t="n">
        <v>0.127006922628443</v>
      </c>
      <c r="O151" s="36" t="n">
        <f aca="false">SQRT(M151^2+N151^2)</f>
        <v>2.04502933988944</v>
      </c>
      <c r="P151" s="47" t="n">
        <f aca="false">IF(J151="","",MAX(0,J151-1.96*O151/100))</f>
        <v>0.337882845123129</v>
      </c>
      <c r="Q151" s="47" t="n">
        <f aca="false">IF(J151="","",MIN(1,J151+1.96*O151/100))</f>
        <v>0.418047995246795</v>
      </c>
      <c r="R151" s="32" t="str">
        <f aca="false">IF(L151="","",IF(ABS(L151)&lt;=O151,"Yes","No"))</f>
        <v>Yes</v>
      </c>
      <c r="S151" s="32" t="str">
        <f aca="false">IF(L151="","",IF(ABS(L151)&lt;=1.96*O151,"Yes","No"))</f>
        <v>Yes</v>
      </c>
      <c r="T151" s="66" t="n">
        <f aca="false">IF(D151="","",ROUND(SQRT(((D151+G151)*O151/100)^2+(J151*(D151+G151)*0.06777)^2),0))</f>
        <v>82</v>
      </c>
      <c r="U151" s="32"/>
    </row>
    <row r="152" customFormat="false" ht="15" hidden="false" customHeight="false" outlineLevel="0" collapsed="false">
      <c r="A152" s="32" t="s">
        <v>256</v>
      </c>
      <c r="B152" s="32" t="s">
        <v>365</v>
      </c>
      <c r="C152" s="32" t="s">
        <v>365</v>
      </c>
      <c r="D152" s="66" t="n">
        <v>515</v>
      </c>
      <c r="E152" s="66" t="n">
        <v>534</v>
      </c>
      <c r="F152" s="75" t="n">
        <f aca="false">IF(E152="","",D152-E152)</f>
        <v>-19</v>
      </c>
      <c r="G152" s="66" t="n">
        <v>944</v>
      </c>
      <c r="H152" s="66" t="n">
        <v>955</v>
      </c>
      <c r="I152" s="75" t="n">
        <f aca="false">IF(H152="","",G152-H152)</f>
        <v>-11</v>
      </c>
      <c r="J152" s="47" t="n">
        <f aca="false">IF(OR(D152="",D152+G152=0),"",D152/(D152+G152))</f>
        <v>0.352981494174092</v>
      </c>
      <c r="K152" s="47" t="n">
        <f aca="false">IF(E152="","",E152/(E152+H152))</f>
        <v>0.358629952988583</v>
      </c>
      <c r="L152" s="76" t="n">
        <f aca="false">IF(OR(K152="",J152=""),"",(J152-K152)*100)</f>
        <v>-0.564845881449111</v>
      </c>
      <c r="M152" s="36" t="n">
        <v>2.04108163546025</v>
      </c>
      <c r="N152" s="36" t="n">
        <v>0.127006922628443</v>
      </c>
      <c r="O152" s="36" t="n">
        <f aca="false">SQRT(M152^2+N152^2)</f>
        <v>2.04502933988944</v>
      </c>
      <c r="P152" s="47" t="n">
        <f aca="false">IF(J152="","",MAX(0,J152-1.96*O152/100))</f>
        <v>0.312898919112259</v>
      </c>
      <c r="Q152" s="47" t="n">
        <f aca="false">IF(J152="","",MIN(1,J152+1.96*O152/100))</f>
        <v>0.393064069235925</v>
      </c>
      <c r="R152" s="32" t="str">
        <f aca="false">IF(L152="","",IF(ABS(L152)&lt;=O152,"Yes","No"))</f>
        <v>Yes</v>
      </c>
      <c r="S152" s="32" t="str">
        <f aca="false">IF(L152="","",IF(ABS(L152)&lt;=1.96*O152,"Yes","No"))</f>
        <v>Yes</v>
      </c>
      <c r="T152" s="66" t="n">
        <f aca="false">IF(D152="","",ROUND(SQRT(((D152+G152)*O152/100)^2+(J152*(D152+G152)*0.06777)^2),0))</f>
        <v>46</v>
      </c>
      <c r="U152" s="32"/>
    </row>
    <row r="153" customFormat="false" ht="15" hidden="false" customHeight="false" outlineLevel="0" collapsed="false">
      <c r="A153" s="32" t="s">
        <v>256</v>
      </c>
      <c r="B153" s="32" t="s">
        <v>366</v>
      </c>
      <c r="C153" s="32" t="s">
        <v>367</v>
      </c>
      <c r="D153" s="66" t="n">
        <v>172</v>
      </c>
      <c r="E153" s="66" t="n">
        <v>182</v>
      </c>
      <c r="F153" s="75" t="n">
        <f aca="false">IF(E153="","",D153-E153)</f>
        <v>-10</v>
      </c>
      <c r="G153" s="66" t="n">
        <v>446</v>
      </c>
      <c r="H153" s="66" t="n">
        <v>451</v>
      </c>
      <c r="I153" s="75" t="n">
        <f aca="false">IF(H153="","",G153-H153)</f>
        <v>-5</v>
      </c>
      <c r="J153" s="47" t="n">
        <f aca="false">IF(OR(D153="",D153+G153=0),"",D153/(D153+G153))</f>
        <v>0.27831715210356</v>
      </c>
      <c r="K153" s="47" t="n">
        <f aca="false">IF(E153="","",E153/(E153+H153))</f>
        <v>0.287519747235387</v>
      </c>
      <c r="L153" s="76" t="n">
        <f aca="false">IF(OR(K153="",J153=""),"",(J153-K153)*100)</f>
        <v>-0.920259513182714</v>
      </c>
      <c r="M153" s="36" t="n">
        <v>3.27267117391589</v>
      </c>
      <c r="N153" s="36" t="n">
        <v>0.127006922628443</v>
      </c>
      <c r="O153" s="36" t="n">
        <f aca="false">SQRT(M153^2+N153^2)</f>
        <v>3.27513471035553</v>
      </c>
      <c r="P153" s="47" t="n">
        <f aca="false">IF(J153="","",MAX(0,J153-1.96*O153/100))</f>
        <v>0.214124511780592</v>
      </c>
      <c r="Q153" s="47" t="n">
        <f aca="false">IF(J153="","",MIN(1,J153+1.96*O153/100))</f>
        <v>0.342509792426528</v>
      </c>
      <c r="R153" s="32" t="str">
        <f aca="false">IF(L153="","",IF(ABS(L153)&lt;=O153,"Yes","No"))</f>
        <v>Yes</v>
      </c>
      <c r="S153" s="32" t="str">
        <f aca="false">IF(L153="","",IF(ABS(L153)&lt;=1.96*O153,"Yes","No"))</f>
        <v>Yes</v>
      </c>
      <c r="T153" s="66" t="n">
        <f aca="false">IF(D153="","",ROUND(SQRT(((D153+G153)*O153/100)^2+(J153*(D153+G153)*0.14653)^2),0))</f>
        <v>32</v>
      </c>
      <c r="U153" s="32"/>
    </row>
    <row r="154" customFormat="false" ht="15" hidden="false" customHeight="false" outlineLevel="0" collapsed="false">
      <c r="A154" s="32" t="s">
        <v>256</v>
      </c>
      <c r="B154" s="32" t="s">
        <v>366</v>
      </c>
      <c r="C154" s="32" t="s">
        <v>368</v>
      </c>
      <c r="D154" s="66" t="n">
        <v>144</v>
      </c>
      <c r="E154" s="66" t="n">
        <v>134</v>
      </c>
      <c r="F154" s="75" t="n">
        <f aca="false">IF(E154="","",D154-E154)</f>
        <v>10</v>
      </c>
      <c r="G154" s="66" t="n">
        <v>307</v>
      </c>
      <c r="H154" s="66" t="n">
        <v>317</v>
      </c>
      <c r="I154" s="75" t="n">
        <f aca="false">IF(H154="","",G154-H154)</f>
        <v>-10</v>
      </c>
      <c r="J154" s="47" t="n">
        <f aca="false">IF(OR(D154="",D154+G154=0),"",D154/(D154+G154))</f>
        <v>0.319290465631929</v>
      </c>
      <c r="K154" s="47" t="n">
        <f aca="false">IF(E154="","",E154/(E154+H154))</f>
        <v>0.297117516629712</v>
      </c>
      <c r="L154" s="76" t="n">
        <f aca="false">IF(OR(K154="",J154=""),"",(J154-K154)*100)</f>
        <v>2.21729490022173</v>
      </c>
      <c r="M154" s="36" t="n">
        <v>3.27267117391589</v>
      </c>
      <c r="N154" s="36" t="n">
        <v>0.127006922628443</v>
      </c>
      <c r="O154" s="36" t="n">
        <f aca="false">SQRT(M154^2+N154^2)</f>
        <v>3.27513471035553</v>
      </c>
      <c r="P154" s="47" t="n">
        <f aca="false">IF(J154="","",MAX(0,J154-1.96*O154/100))</f>
        <v>0.255097825308961</v>
      </c>
      <c r="Q154" s="47" t="n">
        <f aca="false">IF(J154="","",MIN(1,J154+1.96*O154/100))</f>
        <v>0.383483105954897</v>
      </c>
      <c r="R154" s="32" t="str">
        <f aca="false">IF(L154="","",IF(ABS(L154)&lt;=O154,"Yes","No"))</f>
        <v>Yes</v>
      </c>
      <c r="S154" s="32" t="str">
        <f aca="false">IF(L154="","",IF(ABS(L154)&lt;=1.96*O154,"Yes","No"))</f>
        <v>Yes</v>
      </c>
      <c r="T154" s="66" t="n">
        <f aca="false">IF(D154="","",ROUND(SQRT(((D154+G154)*O154/100)^2+(J154*(D154+G154)*0.14653)^2),0))</f>
        <v>26</v>
      </c>
      <c r="U154" s="32"/>
    </row>
    <row r="155" customFormat="false" ht="15" hidden="false" customHeight="false" outlineLevel="0" collapsed="false">
      <c r="A155" s="32" t="s">
        <v>256</v>
      </c>
      <c r="B155" s="32" t="s">
        <v>366</v>
      </c>
      <c r="C155" s="32" t="s">
        <v>369</v>
      </c>
      <c r="D155" s="66" t="n">
        <v>531</v>
      </c>
      <c r="E155" s="66" t="n">
        <v>534</v>
      </c>
      <c r="F155" s="75" t="n">
        <f aca="false">IF(E155="","",D155-E155)</f>
        <v>-3</v>
      </c>
      <c r="G155" s="66" t="n">
        <v>1036</v>
      </c>
      <c r="H155" s="66" t="n">
        <v>1016</v>
      </c>
      <c r="I155" s="75" t="n">
        <f aca="false">IF(H155="","",G155-H155)</f>
        <v>20</v>
      </c>
      <c r="J155" s="47" t="n">
        <f aca="false">IF(OR(D155="",D155+G155=0),"",D155/(D155+G155))</f>
        <v>0.338864071474154</v>
      </c>
      <c r="K155" s="47" t="n">
        <f aca="false">IF(E155="","",E155/(E155+H155))</f>
        <v>0.344516129032258</v>
      </c>
      <c r="L155" s="76" t="n">
        <f aca="false">IF(OR(K155="",J155=""),"",(J155-K155)*100)</f>
        <v>-0.565205755810366</v>
      </c>
      <c r="M155" s="36" t="n">
        <v>2.04108163546025</v>
      </c>
      <c r="N155" s="36" t="n">
        <v>0.127006922628443</v>
      </c>
      <c r="O155" s="36" t="n">
        <f aca="false">SQRT(M155^2+N155^2)</f>
        <v>2.04502933988944</v>
      </c>
      <c r="P155" s="47" t="n">
        <f aca="false">IF(J155="","",MAX(0,J155-1.96*O155/100))</f>
        <v>0.298781496412321</v>
      </c>
      <c r="Q155" s="47" t="n">
        <f aca="false">IF(J155="","",MIN(1,J155+1.96*O155/100))</f>
        <v>0.378946646535987</v>
      </c>
      <c r="R155" s="32" t="str">
        <f aca="false">IF(L155="","",IF(ABS(L155)&lt;=O155,"Yes","No"))</f>
        <v>Yes</v>
      </c>
      <c r="S155" s="32" t="str">
        <f aca="false">IF(L155="","",IF(ABS(L155)&lt;=1.96*O155,"Yes","No"))</f>
        <v>Yes</v>
      </c>
      <c r="T155" s="66" t="n">
        <f aca="false">IF(D155="","",ROUND(SQRT(((D155+G155)*O155/100)^2+(J155*(D155+G155)*0.06777)^2),0))</f>
        <v>48</v>
      </c>
      <c r="U155" s="32"/>
    </row>
    <row r="156" customFormat="false" ht="15" hidden="false" customHeight="false" outlineLevel="0" collapsed="false">
      <c r="A156" s="32" t="s">
        <v>256</v>
      </c>
      <c r="B156" s="32" t="s">
        <v>370</v>
      </c>
      <c r="C156" s="32" t="s">
        <v>370</v>
      </c>
      <c r="D156" s="66" t="n">
        <v>987</v>
      </c>
      <c r="E156" s="66" t="n">
        <v>1000</v>
      </c>
      <c r="F156" s="75" t="n">
        <f aca="false">IF(E156="","",D156-E156)</f>
        <v>-13</v>
      </c>
      <c r="G156" s="66" t="n">
        <v>830</v>
      </c>
      <c r="H156" s="66" t="n">
        <v>864</v>
      </c>
      <c r="I156" s="75" t="n">
        <f aca="false">IF(H156="","",G156-H156)</f>
        <v>-34</v>
      </c>
      <c r="J156" s="47" t="n">
        <f aca="false">IF(OR(D156="",D156+G156=0),"",D156/(D156+G156))</f>
        <v>0.543203082003302</v>
      </c>
      <c r="K156" s="47" t="n">
        <f aca="false">IF(E156="","",E156/(E156+H156))</f>
        <v>0.536480686695279</v>
      </c>
      <c r="L156" s="76" t="n">
        <f aca="false">IF(OR(K156="",J156=""),"",(J156-K156)*100)</f>
        <v>0.672239530802321</v>
      </c>
      <c r="M156" s="36" t="n">
        <v>2.04108163546025</v>
      </c>
      <c r="N156" s="36" t="n">
        <v>0.127006922628443</v>
      </c>
      <c r="O156" s="36" t="n">
        <f aca="false">SQRT(M156^2+N156^2)</f>
        <v>2.04502933988944</v>
      </c>
      <c r="P156" s="47" t="n">
        <f aca="false">IF(J156="","",MAX(0,J156-1.96*O156/100))</f>
        <v>0.503120506941469</v>
      </c>
      <c r="Q156" s="47" t="n">
        <f aca="false">IF(J156="","",MIN(1,J156+1.96*O156/100))</f>
        <v>0.583285657065135</v>
      </c>
      <c r="R156" s="32" t="str">
        <f aca="false">IF(L156="","",IF(ABS(L156)&lt;=O156,"Yes","No"))</f>
        <v>Yes</v>
      </c>
      <c r="S156" s="32" t="str">
        <f aca="false">IF(L156="","",IF(ABS(L156)&lt;=1.96*O156,"Yes","No"))</f>
        <v>Yes</v>
      </c>
      <c r="T156" s="66" t="n">
        <f aca="false">IF(D156="","",ROUND(SQRT(((D156+G156)*O156/100)^2+(J156*(D156+G156)*0.06777)^2),0))</f>
        <v>77</v>
      </c>
      <c r="U156" s="32"/>
    </row>
    <row r="157" customFormat="false" ht="15" hidden="false" customHeight="false" outlineLevel="0" collapsed="false">
      <c r="A157" s="32" t="s">
        <v>256</v>
      </c>
      <c r="B157" s="32" t="s">
        <v>371</v>
      </c>
      <c r="C157" s="32" t="s">
        <v>372</v>
      </c>
      <c r="D157" s="66" t="n">
        <v>984</v>
      </c>
      <c r="E157" s="66" t="n">
        <v>937</v>
      </c>
      <c r="F157" s="75" t="n">
        <f aca="false">IF(E157="","",D157-E157)</f>
        <v>47</v>
      </c>
      <c r="G157" s="66" t="n">
        <v>1305</v>
      </c>
      <c r="H157" s="66" t="n">
        <v>1369</v>
      </c>
      <c r="I157" s="75" t="n">
        <f aca="false">IF(H157="","",G157-H157)</f>
        <v>-64</v>
      </c>
      <c r="J157" s="47" t="n">
        <f aca="false">IF(OR(D157="",D157+G157=0),"",D157/(D157+G157))</f>
        <v>0.429882044560944</v>
      </c>
      <c r="K157" s="47" t="n">
        <f aca="false">IF(E157="","",E157/(E157+H157))</f>
        <v>0.40633130962706</v>
      </c>
      <c r="L157" s="76" t="n">
        <f aca="false">IF(OR(K157="",J157=""),"",(J157-K157)*100)</f>
        <v>2.35507349338838</v>
      </c>
      <c r="M157" s="36" t="n">
        <v>2.04108163546025</v>
      </c>
      <c r="N157" s="36" t="n">
        <v>0.127006922628443</v>
      </c>
      <c r="O157" s="36" t="n">
        <f aca="false">SQRT(M157^2+N157^2)</f>
        <v>2.04502933988944</v>
      </c>
      <c r="P157" s="47" t="n">
        <f aca="false">IF(J157="","",MAX(0,J157-1.96*O157/100))</f>
        <v>0.389799469499111</v>
      </c>
      <c r="Q157" s="47" t="n">
        <f aca="false">IF(J157="","",MIN(1,J157+1.96*O157/100))</f>
        <v>0.469964619622777</v>
      </c>
      <c r="R157" s="32" t="str">
        <f aca="false">IF(L157="","",IF(ABS(L157)&lt;=O157,"Yes","No"))</f>
        <v>No</v>
      </c>
      <c r="S157" s="32" t="str">
        <f aca="false">IF(L157="","",IF(ABS(L157)&lt;=1.96*O157,"Yes","No"))</f>
        <v>Yes</v>
      </c>
      <c r="T157" s="66" t="n">
        <f aca="false">IF(D157="","",ROUND(SQRT(((D157+G157)*O157/100)^2+(J157*(D157+G157)*0.06777)^2),0))</f>
        <v>81</v>
      </c>
      <c r="U157" s="32"/>
    </row>
    <row r="158" customFormat="false" ht="15" hidden="false" customHeight="false" outlineLevel="0" collapsed="false">
      <c r="A158" s="32" t="s">
        <v>256</v>
      </c>
      <c r="B158" s="32" t="s">
        <v>371</v>
      </c>
      <c r="C158" s="32" t="s">
        <v>373</v>
      </c>
      <c r="D158" s="66" t="n">
        <v>860</v>
      </c>
      <c r="E158" s="66" t="n">
        <v>850</v>
      </c>
      <c r="F158" s="75" t="n">
        <f aca="false">IF(E158="","",D158-E158)</f>
        <v>10</v>
      </c>
      <c r="G158" s="66" t="n">
        <v>1259</v>
      </c>
      <c r="H158" s="66" t="n">
        <v>1298</v>
      </c>
      <c r="I158" s="75" t="n">
        <f aca="false">IF(H158="","",G158-H158)</f>
        <v>-39</v>
      </c>
      <c r="J158" s="47" t="n">
        <f aca="false">IF(OR(D158="",D158+G158=0),"",D158/(D158+G158))</f>
        <v>0.405851816894762</v>
      </c>
      <c r="K158" s="47" t="n">
        <f aca="false">IF(E158="","",E158/(E158+H158))</f>
        <v>0.395716945996276</v>
      </c>
      <c r="L158" s="76" t="n">
        <f aca="false">IF(OR(K158="",J158=""),"",(J158-K158)*100)</f>
        <v>1.01348708984861</v>
      </c>
      <c r="M158" s="36" t="n">
        <v>2.04108163546025</v>
      </c>
      <c r="N158" s="36" t="n">
        <v>0.127006922628443</v>
      </c>
      <c r="O158" s="36" t="n">
        <f aca="false">SQRT(M158^2+N158^2)</f>
        <v>2.04502933988944</v>
      </c>
      <c r="P158" s="47" t="n">
        <f aca="false">IF(J158="","",MAX(0,J158-1.96*O158/100))</f>
        <v>0.365769241832929</v>
      </c>
      <c r="Q158" s="47" t="n">
        <f aca="false">IF(J158="","",MIN(1,J158+1.96*O158/100))</f>
        <v>0.445934391956595</v>
      </c>
      <c r="R158" s="32" t="str">
        <f aca="false">IF(L158="","",IF(ABS(L158)&lt;=O158,"Yes","No"))</f>
        <v>Yes</v>
      </c>
      <c r="S158" s="32" t="str">
        <f aca="false">IF(L158="","",IF(ABS(L158)&lt;=1.96*O158,"Yes","No"))</f>
        <v>Yes</v>
      </c>
      <c r="T158" s="66" t="n">
        <f aca="false">IF(D158="","",ROUND(SQRT(((D158+G158)*O158/100)^2+(J158*(D158+G158)*0.06777)^2),0))</f>
        <v>73</v>
      </c>
      <c r="U158" s="32"/>
    </row>
    <row r="159" customFormat="false" ht="15" hidden="false" customHeight="false" outlineLevel="0" collapsed="false">
      <c r="A159" s="32" t="s">
        <v>256</v>
      </c>
      <c r="B159" s="32" t="s">
        <v>371</v>
      </c>
      <c r="C159" s="32" t="s">
        <v>374</v>
      </c>
      <c r="D159" s="66" t="n">
        <v>461</v>
      </c>
      <c r="E159" s="66" t="n">
        <v>458</v>
      </c>
      <c r="F159" s="75" t="n">
        <f aca="false">IF(E159="","",D159-E159)</f>
        <v>3</v>
      </c>
      <c r="G159" s="66" t="n">
        <v>709</v>
      </c>
      <c r="H159" s="66" t="n">
        <v>701</v>
      </c>
      <c r="I159" s="75" t="n">
        <f aca="false">IF(H159="","",G159-H159)</f>
        <v>8</v>
      </c>
      <c r="J159" s="47" t="n">
        <f aca="false">IF(OR(D159="",D159+G159=0),"",D159/(D159+G159))</f>
        <v>0.394017094017094</v>
      </c>
      <c r="K159" s="47" t="n">
        <f aca="false">IF(E159="","",E159/(E159+H159))</f>
        <v>0.395168248490078</v>
      </c>
      <c r="L159" s="76" t="n">
        <f aca="false">IF(OR(K159="",J159=""),"",(J159-K159)*100)</f>
        <v>-0.115115447298364</v>
      </c>
      <c r="M159" s="36" t="n">
        <v>2.04108163546025</v>
      </c>
      <c r="N159" s="36" t="n">
        <v>0.127006922628443</v>
      </c>
      <c r="O159" s="36" t="n">
        <f aca="false">SQRT(M159^2+N159^2)</f>
        <v>2.04502933988944</v>
      </c>
      <c r="P159" s="47" t="n">
        <f aca="false">IF(J159="","",MAX(0,J159-1.96*O159/100))</f>
        <v>0.353934518955261</v>
      </c>
      <c r="Q159" s="47" t="n">
        <f aca="false">IF(J159="","",MIN(1,J159+1.96*O159/100))</f>
        <v>0.434099669078927</v>
      </c>
      <c r="R159" s="32" t="str">
        <f aca="false">IF(L159="","",IF(ABS(L159)&lt;=O159,"Yes","No"))</f>
        <v>Yes</v>
      </c>
      <c r="S159" s="32" t="str">
        <f aca="false">IF(L159="","",IF(ABS(L159)&lt;=1.96*O159,"Yes","No"))</f>
        <v>Yes</v>
      </c>
      <c r="T159" s="66" t="n">
        <f aca="false">IF(D159="","",ROUND(SQRT(((D159+G159)*O159/100)^2+(J159*(D159+G159)*0.06777)^2),0))</f>
        <v>39</v>
      </c>
      <c r="U159" s="32"/>
    </row>
    <row r="160" customFormat="false" ht="15" hidden="false" customHeight="false" outlineLevel="0" collapsed="false">
      <c r="A160" s="32" t="s">
        <v>256</v>
      </c>
      <c r="B160" s="32" t="s">
        <v>371</v>
      </c>
      <c r="C160" s="32" t="s">
        <v>375</v>
      </c>
      <c r="D160" s="66" t="n">
        <v>624</v>
      </c>
      <c r="E160" s="66" t="n">
        <v>614</v>
      </c>
      <c r="F160" s="75" t="n">
        <f aca="false">IF(E160="","",D160-E160)</f>
        <v>10</v>
      </c>
      <c r="G160" s="66" t="n">
        <v>924</v>
      </c>
      <c r="H160" s="66" t="n">
        <v>949</v>
      </c>
      <c r="I160" s="75" t="n">
        <f aca="false">IF(H160="","",G160-H160)</f>
        <v>-25</v>
      </c>
      <c r="J160" s="47" t="n">
        <f aca="false">IF(OR(D160="",D160+G160=0),"",D160/(D160+G160))</f>
        <v>0.403100775193798</v>
      </c>
      <c r="K160" s="47" t="n">
        <f aca="false">IF(E160="","",E160/(E160+H160))</f>
        <v>0.392834293026232</v>
      </c>
      <c r="L160" s="76" t="n">
        <f aca="false">IF(OR(K160="",J160=""),"",(J160-K160)*100)</f>
        <v>1.02664821675668</v>
      </c>
      <c r="M160" s="36" t="n">
        <v>2.04108163546025</v>
      </c>
      <c r="N160" s="36" t="n">
        <v>0.127006922628443</v>
      </c>
      <c r="O160" s="36" t="n">
        <f aca="false">SQRT(M160^2+N160^2)</f>
        <v>2.04502933988944</v>
      </c>
      <c r="P160" s="47" t="n">
        <f aca="false">IF(J160="","",MAX(0,J160-1.96*O160/100))</f>
        <v>0.363018200131965</v>
      </c>
      <c r="Q160" s="47" t="n">
        <f aca="false">IF(J160="","",MIN(1,J160+1.96*O160/100))</f>
        <v>0.443183350255631</v>
      </c>
      <c r="R160" s="32" t="str">
        <f aca="false">IF(L160="","",IF(ABS(L160)&lt;=O160,"Yes","No"))</f>
        <v>Yes</v>
      </c>
      <c r="S160" s="32" t="str">
        <f aca="false">IF(L160="","",IF(ABS(L160)&lt;=1.96*O160,"Yes","No"))</f>
        <v>Yes</v>
      </c>
      <c r="T160" s="66" t="n">
        <f aca="false">IF(D160="","",ROUND(SQRT(((D160+G160)*O160/100)^2+(J160*(D160+G160)*0.06777)^2),0))</f>
        <v>53</v>
      </c>
      <c r="U160" s="32"/>
    </row>
    <row r="161" customFormat="false" ht="15" hidden="false" customHeight="false" outlineLevel="0" collapsed="false">
      <c r="A161" s="32" t="s">
        <v>256</v>
      </c>
      <c r="B161" s="32" t="s">
        <v>371</v>
      </c>
      <c r="C161" s="32" t="s">
        <v>376</v>
      </c>
      <c r="D161" s="66" t="n">
        <v>536</v>
      </c>
      <c r="E161" s="66" t="n">
        <v>555</v>
      </c>
      <c r="F161" s="75" t="n">
        <f aca="false">IF(E161="","",D161-E161)</f>
        <v>-19</v>
      </c>
      <c r="G161" s="66" t="n">
        <v>880</v>
      </c>
      <c r="H161" s="66" t="n">
        <v>887</v>
      </c>
      <c r="I161" s="75" t="n">
        <f aca="false">IF(H161="","",G161-H161)</f>
        <v>-7</v>
      </c>
      <c r="J161" s="47" t="n">
        <f aca="false">IF(OR(D161="",D161+G161=0),"",D161/(D161+G161))</f>
        <v>0.378531073446328</v>
      </c>
      <c r="K161" s="47" t="n">
        <f aca="false">IF(E161="","",E161/(E161+H161))</f>
        <v>0.384882108183079</v>
      </c>
      <c r="L161" s="76" t="n">
        <f aca="false">IF(OR(K161="",J161=""),"",(J161-K161)*100)</f>
        <v>-0.635103473675136</v>
      </c>
      <c r="M161" s="36" t="n">
        <v>2.04108163546025</v>
      </c>
      <c r="N161" s="36" t="n">
        <v>0.127006922628443</v>
      </c>
      <c r="O161" s="36" t="n">
        <f aca="false">SQRT(M161^2+N161^2)</f>
        <v>2.04502933988944</v>
      </c>
      <c r="P161" s="47" t="n">
        <f aca="false">IF(J161="","",MAX(0,J161-1.96*O161/100))</f>
        <v>0.338448498384495</v>
      </c>
      <c r="Q161" s="47" t="n">
        <f aca="false">IF(J161="","",MIN(1,J161+1.96*O161/100))</f>
        <v>0.418613648508161</v>
      </c>
      <c r="R161" s="32" t="str">
        <f aca="false">IF(L161="","",IF(ABS(L161)&lt;=O161,"Yes","No"))</f>
        <v>Yes</v>
      </c>
      <c r="S161" s="32" t="str">
        <f aca="false">IF(L161="","",IF(ABS(L161)&lt;=1.96*O161,"Yes","No"))</f>
        <v>Yes</v>
      </c>
      <c r="T161" s="66" t="n">
        <f aca="false">IF(D161="","",ROUND(SQRT(((D161+G161)*O161/100)^2+(J161*(D161+G161)*0.06777)^2),0))</f>
        <v>46</v>
      </c>
      <c r="U161" s="32"/>
    </row>
    <row r="162" customFormat="false" ht="15" hidden="false" customHeight="false" outlineLevel="0" collapsed="false">
      <c r="A162" s="32" t="s">
        <v>256</v>
      </c>
      <c r="B162" s="32" t="s">
        <v>371</v>
      </c>
      <c r="C162" s="32" t="s">
        <v>377</v>
      </c>
      <c r="D162" s="66" t="n">
        <v>498</v>
      </c>
      <c r="E162" s="66" t="n">
        <v>492</v>
      </c>
      <c r="F162" s="75" t="n">
        <f aca="false">IF(E162="","",D162-E162)</f>
        <v>6</v>
      </c>
      <c r="G162" s="66" t="n">
        <v>625</v>
      </c>
      <c r="H162" s="66" t="n">
        <v>662</v>
      </c>
      <c r="I162" s="75" t="n">
        <f aca="false">IF(H162="","",G162-H162)</f>
        <v>-37</v>
      </c>
      <c r="J162" s="47" t="n">
        <f aca="false">IF(OR(D162="",D162+G162=0),"",D162/(D162+G162))</f>
        <v>0.443455031166518</v>
      </c>
      <c r="K162" s="47" t="n">
        <f aca="false">IF(E162="","",E162/(E162+H162))</f>
        <v>0.426343154246101</v>
      </c>
      <c r="L162" s="76" t="n">
        <f aca="false">IF(OR(K162="",J162=""),"",(J162-K162)*100)</f>
        <v>1.71118769204177</v>
      </c>
      <c r="M162" s="36" t="n">
        <v>2.23195740581291</v>
      </c>
      <c r="N162" s="36" t="n">
        <v>0.127006922628443</v>
      </c>
      <c r="O162" s="36" t="n">
        <f aca="false">SQRT(M162^2+N162^2)</f>
        <v>2.23556807540246</v>
      </c>
      <c r="P162" s="47" t="n">
        <f aca="false">IF(J162="","",MAX(0,J162-1.96*O162/100))</f>
        <v>0.39963789688863</v>
      </c>
      <c r="Q162" s="47" t="n">
        <f aca="false">IF(J162="","",MIN(1,J162+1.96*O162/100))</f>
        <v>0.487272165444406</v>
      </c>
      <c r="R162" s="32" t="str">
        <f aca="false">IF(L162="","",IF(ABS(L162)&lt;=O162,"Yes","No"))</f>
        <v>Yes</v>
      </c>
      <c r="S162" s="32" t="str">
        <f aca="false">IF(L162="","",IF(ABS(L162)&lt;=1.96*O162,"Yes","No"))</f>
        <v>Yes</v>
      </c>
      <c r="T162" s="66" t="n">
        <f aca="false">IF(D162="","",ROUND(SQRT(((D162+G162)*O162/100)^2+(J162*(D162+G162)*0.0886)^2),0))</f>
        <v>51</v>
      </c>
      <c r="U162" s="32"/>
    </row>
    <row r="163" customFormat="false" ht="15" hidden="false" customHeight="false" outlineLevel="0" collapsed="false">
      <c r="A163" s="32" t="s">
        <v>256</v>
      </c>
      <c r="B163" s="32" t="s">
        <v>378</v>
      </c>
      <c r="C163" s="32" t="s">
        <v>379</v>
      </c>
      <c r="D163" s="66" t="n">
        <v>706</v>
      </c>
      <c r="E163" s="66" t="n">
        <v>701</v>
      </c>
      <c r="F163" s="75" t="n">
        <f aca="false">IF(E163="","",D163-E163)</f>
        <v>5</v>
      </c>
      <c r="G163" s="66" t="n">
        <v>659</v>
      </c>
      <c r="H163" s="66" t="n">
        <v>692</v>
      </c>
      <c r="I163" s="75" t="n">
        <f aca="false">IF(H163="","",G163-H163)</f>
        <v>-33</v>
      </c>
      <c r="J163" s="47" t="n">
        <f aca="false">IF(OR(D163="",D163+G163=0),"",D163/(D163+G163))</f>
        <v>0.517216117216117</v>
      </c>
      <c r="K163" s="47" t="n">
        <f aca="false">IF(E163="","",E163/(E163+H163))</f>
        <v>0.503230437903805</v>
      </c>
      <c r="L163" s="76" t="n">
        <f aca="false">IF(OR(K163="",J163=""),"",(J163-K163)*100)</f>
        <v>1.39856793123125</v>
      </c>
      <c r="M163" s="36" t="n">
        <v>2.04108163546025</v>
      </c>
      <c r="N163" s="36" t="n">
        <v>0.127006922628443</v>
      </c>
      <c r="O163" s="36" t="n">
        <f aca="false">SQRT(M163^2+N163^2)</f>
        <v>2.04502933988944</v>
      </c>
      <c r="P163" s="47" t="n">
        <f aca="false">IF(J163="","",MAX(0,J163-1.96*O163/100))</f>
        <v>0.477133542154284</v>
      </c>
      <c r="Q163" s="47" t="n">
        <f aca="false">IF(J163="","",MIN(1,J163+1.96*O163/100))</f>
        <v>0.55729869227795</v>
      </c>
      <c r="R163" s="32" t="str">
        <f aca="false">IF(L163="","",IF(ABS(L163)&lt;=O163,"Yes","No"))</f>
        <v>Yes</v>
      </c>
      <c r="S163" s="32" t="str">
        <f aca="false">IF(L163="","",IF(ABS(L163)&lt;=1.96*O163,"Yes","No"))</f>
        <v>Yes</v>
      </c>
      <c r="T163" s="66" t="n">
        <f aca="false">IF(D163="","",ROUND(SQRT(((D163+G163)*O163/100)^2+(J163*(D163+G163)*0.06777)^2),0))</f>
        <v>55</v>
      </c>
      <c r="U163" s="32"/>
    </row>
    <row r="164" customFormat="false" ht="15" hidden="false" customHeight="false" outlineLevel="0" collapsed="false">
      <c r="A164" s="32" t="s">
        <v>256</v>
      </c>
      <c r="B164" s="32" t="s">
        <v>378</v>
      </c>
      <c r="C164" s="32" t="s">
        <v>380</v>
      </c>
      <c r="D164" s="66" t="n">
        <v>826</v>
      </c>
      <c r="E164" s="66" t="n">
        <v>798</v>
      </c>
      <c r="F164" s="75" t="n">
        <f aca="false">IF(E164="","",D164-E164)</f>
        <v>28</v>
      </c>
      <c r="G164" s="66" t="n">
        <v>761</v>
      </c>
      <c r="H164" s="66" t="n">
        <v>790</v>
      </c>
      <c r="I164" s="75" t="n">
        <f aca="false">IF(H164="","",G164-H164)</f>
        <v>-29</v>
      </c>
      <c r="J164" s="47" t="n">
        <f aca="false">IF(OR(D164="",D164+G164=0),"",D164/(D164+G164))</f>
        <v>0.520478890989288</v>
      </c>
      <c r="K164" s="47" t="n">
        <f aca="false">IF(E164="","",E164/(E164+H164))</f>
        <v>0.502518891687657</v>
      </c>
      <c r="L164" s="76" t="n">
        <f aca="false">IF(OR(K164="",J164=""),"",(J164-K164)*100)</f>
        <v>1.79599993016306</v>
      </c>
      <c r="M164" s="36" t="n">
        <v>2.04108163546025</v>
      </c>
      <c r="N164" s="36" t="n">
        <v>0.127006922628443</v>
      </c>
      <c r="O164" s="36" t="n">
        <f aca="false">SQRT(M164^2+N164^2)</f>
        <v>2.04502933988944</v>
      </c>
      <c r="P164" s="47" t="n">
        <f aca="false">IF(J164="","",MAX(0,J164-1.96*O164/100))</f>
        <v>0.480396315927455</v>
      </c>
      <c r="Q164" s="47" t="n">
        <f aca="false">IF(J164="","",MIN(1,J164+1.96*O164/100))</f>
        <v>0.560561466051121</v>
      </c>
      <c r="R164" s="32" t="str">
        <f aca="false">IF(L164="","",IF(ABS(L164)&lt;=O164,"Yes","No"))</f>
        <v>Yes</v>
      </c>
      <c r="S164" s="32" t="str">
        <f aca="false">IF(L164="","",IF(ABS(L164)&lt;=1.96*O164,"Yes","No"))</f>
        <v>Yes</v>
      </c>
      <c r="T164" s="66" t="n">
        <f aca="false">IF(D164="","",ROUND(SQRT(((D164+G164)*O164/100)^2+(J164*(D164+G164)*0.06777)^2),0))</f>
        <v>65</v>
      </c>
      <c r="U164" s="32"/>
    </row>
    <row r="165" customFormat="false" ht="15" hidden="false" customHeight="false" outlineLevel="0" collapsed="false">
      <c r="A165" s="32" t="s">
        <v>256</v>
      </c>
      <c r="B165" s="32" t="s">
        <v>378</v>
      </c>
      <c r="C165" s="32" t="s">
        <v>381</v>
      </c>
      <c r="D165" s="66" t="n">
        <v>370</v>
      </c>
      <c r="E165" s="66" t="n">
        <v>362</v>
      </c>
      <c r="F165" s="75" t="n">
        <f aca="false">IF(E165="","",D165-E165)</f>
        <v>8</v>
      </c>
      <c r="G165" s="66" t="n">
        <v>373</v>
      </c>
      <c r="H165" s="66" t="n">
        <v>375</v>
      </c>
      <c r="I165" s="75" t="n">
        <f aca="false">IF(H165="","",G165-H165)</f>
        <v>-2</v>
      </c>
      <c r="J165" s="47" t="n">
        <f aca="false">IF(OR(D165="",D165+G165=0),"",D165/(D165+G165))</f>
        <v>0.497981157469717</v>
      </c>
      <c r="K165" s="47" t="n">
        <f aca="false">IF(E165="","",E165/(E165+H165))</f>
        <v>0.491180461329715</v>
      </c>
      <c r="L165" s="76" t="n">
        <f aca="false">IF(OR(K165="",J165=""),"",(J165-K165)*100)</f>
        <v>0.680069614000234</v>
      </c>
      <c r="M165" s="36" t="n">
        <v>2.23195740581291</v>
      </c>
      <c r="N165" s="36" t="n">
        <v>0.127006922628443</v>
      </c>
      <c r="O165" s="36" t="n">
        <f aca="false">SQRT(M165^2+N165^2)</f>
        <v>2.23556807540246</v>
      </c>
      <c r="P165" s="47" t="n">
        <f aca="false">IF(J165="","",MAX(0,J165-1.96*O165/100))</f>
        <v>0.454164023191829</v>
      </c>
      <c r="Q165" s="47" t="n">
        <f aca="false">IF(J165="","",MIN(1,J165+1.96*O165/100))</f>
        <v>0.541798291747606</v>
      </c>
      <c r="R165" s="32" t="str">
        <f aca="false">IF(L165="","",IF(ABS(L165)&lt;=O165,"Yes","No"))</f>
        <v>Yes</v>
      </c>
      <c r="S165" s="32" t="str">
        <f aca="false">IF(L165="","",IF(ABS(L165)&lt;=1.96*O165,"Yes","No"))</f>
        <v>Yes</v>
      </c>
      <c r="T165" s="66" t="n">
        <f aca="false">IF(D165="","",ROUND(SQRT(((D165+G165)*O165/100)^2+(J165*(D165+G165)*0.0886)^2),0))</f>
        <v>37</v>
      </c>
      <c r="U165" s="32"/>
    </row>
    <row r="166" customFormat="false" ht="15" hidden="false" customHeight="false" outlineLevel="0" collapsed="false">
      <c r="A166" s="32" t="s">
        <v>256</v>
      </c>
      <c r="B166" s="32" t="s">
        <v>378</v>
      </c>
      <c r="C166" s="32" t="s">
        <v>382</v>
      </c>
      <c r="D166" s="66" t="n">
        <v>402</v>
      </c>
      <c r="E166" s="66" t="n">
        <v>406</v>
      </c>
      <c r="F166" s="75" t="n">
        <f aca="false">IF(E166="","",D166-E166)</f>
        <v>-4</v>
      </c>
      <c r="G166" s="66" t="n">
        <v>393</v>
      </c>
      <c r="H166" s="66" t="n">
        <v>388</v>
      </c>
      <c r="I166" s="75" t="n">
        <f aca="false">IF(H166="","",G166-H166)</f>
        <v>5</v>
      </c>
      <c r="J166" s="47" t="n">
        <f aca="false">IF(OR(D166="",D166+G166=0),"",D166/(D166+G166))</f>
        <v>0.505660377358491</v>
      </c>
      <c r="K166" s="47" t="n">
        <f aca="false">IF(E166="","",E166/(E166+H166))</f>
        <v>0.511335012594459</v>
      </c>
      <c r="L166" s="76" t="n">
        <f aca="false">IF(OR(K166="",J166=""),"",(J166-K166)*100)</f>
        <v>-0.56746352359679</v>
      </c>
      <c r="M166" s="36" t="n">
        <v>2.23195740581291</v>
      </c>
      <c r="N166" s="36" t="n">
        <v>0.127006922628443</v>
      </c>
      <c r="O166" s="36" t="n">
        <f aca="false">SQRT(M166^2+N166^2)</f>
        <v>2.23556807540246</v>
      </c>
      <c r="P166" s="47" t="n">
        <f aca="false">IF(J166="","",MAX(0,J166-1.96*O166/100))</f>
        <v>0.461843243080602</v>
      </c>
      <c r="Q166" s="47" t="n">
        <f aca="false">IF(J166="","",MIN(1,J166+1.96*O166/100))</f>
        <v>0.549477511636379</v>
      </c>
      <c r="R166" s="32" t="str">
        <f aca="false">IF(L166="","",IF(ABS(L166)&lt;=O166,"Yes","No"))</f>
        <v>Yes</v>
      </c>
      <c r="S166" s="32" t="str">
        <f aca="false">IF(L166="","",IF(ABS(L166)&lt;=1.96*O166,"Yes","No"))</f>
        <v>Yes</v>
      </c>
      <c r="T166" s="66" t="n">
        <f aca="false">IF(D166="","",ROUND(SQRT(((D166+G166)*O166/100)^2+(J166*(D166+G166)*0.0886)^2),0))</f>
        <v>40</v>
      </c>
      <c r="U166" s="32"/>
    </row>
    <row r="167" customFormat="false" ht="15" hidden="false" customHeight="false" outlineLevel="0" collapsed="false">
      <c r="A167" s="32" t="s">
        <v>256</v>
      </c>
      <c r="B167" s="32" t="s">
        <v>378</v>
      </c>
      <c r="C167" s="32" t="s">
        <v>383</v>
      </c>
      <c r="D167" s="66" t="n">
        <v>526</v>
      </c>
      <c r="E167" s="66" t="n">
        <v>524</v>
      </c>
      <c r="F167" s="75" t="n">
        <f aca="false">IF(E167="","",D167-E167)</f>
        <v>2</v>
      </c>
      <c r="G167" s="66" t="n">
        <v>560</v>
      </c>
      <c r="H167" s="66" t="n">
        <v>571</v>
      </c>
      <c r="I167" s="75" t="n">
        <f aca="false">IF(H167="","",G167-H167)</f>
        <v>-11</v>
      </c>
      <c r="J167" s="47" t="n">
        <f aca="false">IF(OR(D167="",D167+G167=0),"",D167/(D167+G167))</f>
        <v>0.484346224677716</v>
      </c>
      <c r="K167" s="47" t="n">
        <f aca="false">IF(E167="","",E167/(E167+H167))</f>
        <v>0.478538812785388</v>
      </c>
      <c r="L167" s="76" t="n">
        <f aca="false">IF(OR(K167="",J167=""),"",(J167-K167)*100)</f>
        <v>0.580741189232825</v>
      </c>
      <c r="M167" s="36" t="n">
        <v>2.23195740581291</v>
      </c>
      <c r="N167" s="36" t="n">
        <v>0.127006922628443</v>
      </c>
      <c r="O167" s="36" t="n">
        <f aca="false">SQRT(M167^2+N167^2)</f>
        <v>2.23556807540246</v>
      </c>
      <c r="P167" s="47" t="n">
        <f aca="false">IF(J167="","",MAX(0,J167-1.96*O167/100))</f>
        <v>0.440529090399828</v>
      </c>
      <c r="Q167" s="47" t="n">
        <f aca="false">IF(J167="","",MIN(1,J167+1.96*O167/100))</f>
        <v>0.528163358955605</v>
      </c>
      <c r="R167" s="32" t="str">
        <f aca="false">IF(L167="","",IF(ABS(L167)&lt;=O167,"Yes","No"))</f>
        <v>Yes</v>
      </c>
      <c r="S167" s="32" t="str">
        <f aca="false">IF(L167="","",IF(ABS(L167)&lt;=1.96*O167,"Yes","No"))</f>
        <v>Yes</v>
      </c>
      <c r="T167" s="66" t="n">
        <f aca="false">IF(D167="","",ROUND(SQRT(((D167+G167)*O167/100)^2+(J167*(D167+G167)*0.0886)^2),0))</f>
        <v>53</v>
      </c>
      <c r="U167" s="32"/>
    </row>
    <row r="168" customFormat="false" ht="15" hidden="false" customHeight="false" outlineLevel="0" collapsed="false">
      <c r="A168" s="32" t="s">
        <v>256</v>
      </c>
      <c r="B168" s="32" t="s">
        <v>378</v>
      </c>
      <c r="C168" s="32" t="s">
        <v>384</v>
      </c>
      <c r="D168" s="66" t="n">
        <v>302</v>
      </c>
      <c r="E168" s="66" t="n">
        <v>316</v>
      </c>
      <c r="F168" s="75" t="n">
        <f aca="false">IF(E168="","",D168-E168)</f>
        <v>-14</v>
      </c>
      <c r="G168" s="66" t="n">
        <v>327</v>
      </c>
      <c r="H168" s="66" t="n">
        <v>348</v>
      </c>
      <c r="I168" s="75" t="n">
        <f aca="false">IF(H168="","",G168-H168)</f>
        <v>-21</v>
      </c>
      <c r="J168" s="47" t="n">
        <f aca="false">IF(OR(D168="",D168+G168=0),"",D168/(D168+G168))</f>
        <v>0.480127186009539</v>
      </c>
      <c r="K168" s="47" t="n">
        <f aca="false">IF(E168="","",E168/(E168+H168))</f>
        <v>0.475903614457831</v>
      </c>
      <c r="L168" s="76" t="n">
        <f aca="false">IF(OR(K168="",J168=""),"",(J168-K168)*100)</f>
        <v>0.422357155170766</v>
      </c>
      <c r="M168" s="36" t="n">
        <v>3.27267117391589</v>
      </c>
      <c r="N168" s="36" t="n">
        <v>0.127006922628443</v>
      </c>
      <c r="O168" s="36" t="n">
        <f aca="false">SQRT(M168^2+N168^2)</f>
        <v>3.27513471035553</v>
      </c>
      <c r="P168" s="47" t="n">
        <f aca="false">IF(J168="","",MAX(0,J168-1.96*O168/100))</f>
        <v>0.415934545686571</v>
      </c>
      <c r="Q168" s="47" t="n">
        <f aca="false">IF(J168="","",MIN(1,J168+1.96*O168/100))</f>
        <v>0.544319826332507</v>
      </c>
      <c r="R168" s="32" t="str">
        <f aca="false">IF(L168="","",IF(ABS(L168)&lt;=O168,"Yes","No"))</f>
        <v>Yes</v>
      </c>
      <c r="S168" s="32" t="str">
        <f aca="false">IF(L168="","",IF(ABS(L168)&lt;=1.96*O168,"Yes","No"))</f>
        <v>Yes</v>
      </c>
      <c r="T168" s="66" t="n">
        <f aca="false">IF(D168="","",ROUND(SQRT(((D168+G168)*O168/100)^2+(J168*(D168+G168)*0.14653)^2),0))</f>
        <v>49</v>
      </c>
      <c r="U168" s="32"/>
    </row>
    <row r="169" customFormat="false" ht="15" hidden="false" customHeight="false" outlineLevel="0" collapsed="false">
      <c r="A169" s="32" t="s">
        <v>256</v>
      </c>
      <c r="B169" s="32" t="s">
        <v>378</v>
      </c>
      <c r="C169" s="32" t="s">
        <v>385</v>
      </c>
      <c r="D169" s="66" t="n">
        <v>386</v>
      </c>
      <c r="E169" s="66" t="n">
        <v>377</v>
      </c>
      <c r="F169" s="75" t="n">
        <f aca="false">IF(E169="","",D169-E169)</f>
        <v>9</v>
      </c>
      <c r="G169" s="66" t="n">
        <v>400</v>
      </c>
      <c r="H169" s="66" t="n">
        <v>399</v>
      </c>
      <c r="I169" s="75" t="n">
        <f aca="false">IF(H169="","",G169-H169)</f>
        <v>1</v>
      </c>
      <c r="J169" s="47" t="n">
        <f aca="false">IF(OR(D169="",D169+G169=0),"",D169/(D169+G169))</f>
        <v>0.491094147582697</v>
      </c>
      <c r="K169" s="47" t="n">
        <f aca="false">IF(E169="","",E169/(E169+H169))</f>
        <v>0.485824742268041</v>
      </c>
      <c r="L169" s="76" t="n">
        <f aca="false">IF(OR(K169="",J169=""),"",(J169-K169)*100)</f>
        <v>0.526940531465597</v>
      </c>
      <c r="M169" s="36" t="n">
        <v>2.23195740581291</v>
      </c>
      <c r="N169" s="36" t="n">
        <v>0.127006922628443</v>
      </c>
      <c r="O169" s="36" t="n">
        <f aca="false">SQRT(M169^2+N169^2)</f>
        <v>2.23556807540246</v>
      </c>
      <c r="P169" s="47" t="n">
        <f aca="false">IF(J169="","",MAX(0,J169-1.96*O169/100))</f>
        <v>0.447277013304809</v>
      </c>
      <c r="Q169" s="47" t="n">
        <f aca="false">IF(J169="","",MIN(1,J169+1.96*O169/100))</f>
        <v>0.534911281860585</v>
      </c>
      <c r="R169" s="32" t="str">
        <f aca="false">IF(L169="","",IF(ABS(L169)&lt;=O169,"Yes","No"))</f>
        <v>Yes</v>
      </c>
      <c r="S169" s="32" t="str">
        <f aca="false">IF(L169="","",IF(ABS(L169)&lt;=1.96*O169,"Yes","No"))</f>
        <v>Yes</v>
      </c>
      <c r="T169" s="66" t="n">
        <f aca="false">IF(D169="","",ROUND(SQRT(((D169+G169)*O169/100)^2+(J169*(D169+G169)*0.0886)^2),0))</f>
        <v>38</v>
      </c>
      <c r="U169" s="32"/>
    </row>
    <row r="170" customFormat="false" ht="15" hidden="false" customHeight="false" outlineLevel="0" collapsed="false">
      <c r="A170" s="32" t="s">
        <v>256</v>
      </c>
      <c r="B170" s="32" t="s">
        <v>378</v>
      </c>
      <c r="C170" s="32" t="s">
        <v>386</v>
      </c>
      <c r="D170" s="66" t="n">
        <v>554</v>
      </c>
      <c r="E170" s="66" t="n">
        <v>550</v>
      </c>
      <c r="F170" s="75" t="n">
        <f aca="false">IF(E170="","",D170-E170)</f>
        <v>4</v>
      </c>
      <c r="G170" s="66" t="n">
        <v>579</v>
      </c>
      <c r="H170" s="66" t="n">
        <v>585</v>
      </c>
      <c r="I170" s="75" t="n">
        <f aca="false">IF(H170="","",G170-H170)</f>
        <v>-6</v>
      </c>
      <c r="J170" s="47" t="n">
        <f aca="false">IF(OR(D170="",D170+G170=0),"",D170/(D170+G170))</f>
        <v>0.488967343336275</v>
      </c>
      <c r="K170" s="47" t="n">
        <f aca="false">IF(E170="","",E170/(E170+H170))</f>
        <v>0.484581497797357</v>
      </c>
      <c r="L170" s="76" t="n">
        <f aca="false">IF(OR(K170="",J170=""),"",(J170-K170)*100)</f>
        <v>0.438584553891858</v>
      </c>
      <c r="M170" s="36" t="n">
        <v>2.23195740581291</v>
      </c>
      <c r="N170" s="36" t="n">
        <v>0.127006922628443</v>
      </c>
      <c r="O170" s="36" t="n">
        <f aca="false">SQRT(M170^2+N170^2)</f>
        <v>2.23556807540246</v>
      </c>
      <c r="P170" s="47" t="n">
        <f aca="false">IF(J170="","",MAX(0,J170-1.96*O170/100))</f>
        <v>0.445150209058387</v>
      </c>
      <c r="Q170" s="47" t="n">
        <f aca="false">IF(J170="","",MIN(1,J170+1.96*O170/100))</f>
        <v>0.532784477614164</v>
      </c>
      <c r="R170" s="32" t="str">
        <f aca="false">IF(L170="","",IF(ABS(L170)&lt;=O170,"Yes","No"))</f>
        <v>Yes</v>
      </c>
      <c r="S170" s="32" t="str">
        <f aca="false">IF(L170="","",IF(ABS(L170)&lt;=1.96*O170,"Yes","No"))</f>
        <v>Yes</v>
      </c>
      <c r="T170" s="66" t="n">
        <f aca="false">IF(D170="","",ROUND(SQRT(((D170+G170)*O170/100)^2+(J170*(D170+G170)*0.0886)^2),0))</f>
        <v>55</v>
      </c>
      <c r="U170" s="32"/>
    </row>
    <row r="171" customFormat="false" ht="15" hidden="false" customHeight="false" outlineLevel="0" collapsed="false">
      <c r="A171" s="32" t="s">
        <v>256</v>
      </c>
      <c r="B171" s="32" t="s">
        <v>387</v>
      </c>
      <c r="C171" s="32" t="s">
        <v>388</v>
      </c>
      <c r="D171" s="66" t="n">
        <v>257</v>
      </c>
      <c r="E171" s="66" t="n">
        <v>218</v>
      </c>
      <c r="F171" s="75" t="n">
        <f aca="false">IF(E171="","",D171-E171)</f>
        <v>39</v>
      </c>
      <c r="G171" s="66" t="n">
        <v>290</v>
      </c>
      <c r="H171" s="66" t="n">
        <v>335</v>
      </c>
      <c r="I171" s="75" t="n">
        <f aca="false">IF(H171="","",G171-H171)</f>
        <v>-45</v>
      </c>
      <c r="J171" s="47" t="n">
        <f aca="false">IF(OR(D171="",D171+G171=0),"",D171/(D171+G171))</f>
        <v>0.469835466179159</v>
      </c>
      <c r="K171" s="47" t="n">
        <f aca="false">IF(E171="","",E171/(E171+H171))</f>
        <v>0.394213381555154</v>
      </c>
      <c r="L171" s="76" t="n">
        <f aca="false">IF(OR(K171="",J171=""),"",(J171-K171)*100)</f>
        <v>7.56220846240053</v>
      </c>
      <c r="M171" s="36" t="n">
        <v>3.27267117391589</v>
      </c>
      <c r="N171" s="36" t="n">
        <v>0.127006922628443</v>
      </c>
      <c r="O171" s="36" t="n">
        <f aca="false">SQRT(M171^2+N171^2)</f>
        <v>3.27513471035553</v>
      </c>
      <c r="P171" s="47" t="n">
        <f aca="false">IF(J171="","",MAX(0,J171-1.96*O171/100))</f>
        <v>0.405642825856191</v>
      </c>
      <c r="Q171" s="47" t="n">
        <f aca="false">IF(J171="","",MIN(1,J171+1.96*O171/100))</f>
        <v>0.534028106502127</v>
      </c>
      <c r="R171" s="32" t="str">
        <f aca="false">IF(L171="","",IF(ABS(L171)&lt;=O171,"Yes","No"))</f>
        <v>No</v>
      </c>
      <c r="S171" s="32" t="str">
        <f aca="false">IF(L171="","",IF(ABS(L171)&lt;=1.96*O171,"Yes","No"))</f>
        <v>No</v>
      </c>
      <c r="T171" s="66" t="n">
        <f aca="false">IF(D171="","",ROUND(SQRT(((D171+G171)*O171/100)^2+(J171*(D171+G171)*0.14653)^2),0))</f>
        <v>42</v>
      </c>
      <c r="U171" s="32"/>
    </row>
    <row r="172" customFormat="false" ht="15" hidden="false" customHeight="false" outlineLevel="0" collapsed="false">
      <c r="A172" s="32" t="s">
        <v>256</v>
      </c>
      <c r="B172" s="32" t="s">
        <v>387</v>
      </c>
      <c r="C172" s="32" t="s">
        <v>389</v>
      </c>
      <c r="D172" s="66" t="n">
        <v>201</v>
      </c>
      <c r="E172" s="66" t="n">
        <v>181</v>
      </c>
      <c r="F172" s="75" t="n">
        <f aca="false">IF(E172="","",D172-E172)</f>
        <v>20</v>
      </c>
      <c r="G172" s="66" t="n">
        <v>256</v>
      </c>
      <c r="H172" s="66" t="n">
        <v>287</v>
      </c>
      <c r="I172" s="75" t="n">
        <f aca="false">IF(H172="","",G172-H172)</f>
        <v>-31</v>
      </c>
      <c r="J172" s="47" t="n">
        <f aca="false">IF(OR(D172="",D172+G172=0),"",D172/(D172+G172))</f>
        <v>0.439824945295405</v>
      </c>
      <c r="K172" s="47" t="n">
        <f aca="false">IF(E172="","",E172/(E172+H172))</f>
        <v>0.386752136752137</v>
      </c>
      <c r="L172" s="76" t="n">
        <f aca="false">IF(OR(K172="",J172=""),"",(J172-K172)*100)</f>
        <v>5.30728085432681</v>
      </c>
      <c r="M172" s="36" t="n">
        <v>3.27267117391589</v>
      </c>
      <c r="N172" s="36" t="n">
        <v>0.127006922628443</v>
      </c>
      <c r="O172" s="36" t="n">
        <f aca="false">SQRT(M172^2+N172^2)</f>
        <v>3.27513471035553</v>
      </c>
      <c r="P172" s="47" t="n">
        <f aca="false">IF(J172="","",MAX(0,J172-1.96*O172/100))</f>
        <v>0.375632304972437</v>
      </c>
      <c r="Q172" s="47" t="n">
        <f aca="false">IF(J172="","",MIN(1,J172+1.96*O172/100))</f>
        <v>0.504017585618373</v>
      </c>
      <c r="R172" s="32" t="str">
        <f aca="false">IF(L172="","",IF(ABS(L172)&lt;=O172,"Yes","No"))</f>
        <v>No</v>
      </c>
      <c r="S172" s="32" t="str">
        <f aca="false">IF(L172="","",IF(ABS(L172)&lt;=1.96*O172,"Yes","No"))</f>
        <v>Yes</v>
      </c>
      <c r="T172" s="66" t="n">
        <f aca="false">IF(D172="","",ROUND(SQRT(((D172+G172)*O172/100)^2+(J172*(D172+G172)*0.14653)^2),0))</f>
        <v>33</v>
      </c>
      <c r="U172" s="32"/>
    </row>
    <row r="173" customFormat="false" ht="15" hidden="false" customHeight="false" outlineLevel="0" collapsed="false">
      <c r="A173" s="32" t="s">
        <v>256</v>
      </c>
      <c r="B173" s="32" t="s">
        <v>387</v>
      </c>
      <c r="C173" s="32" t="s">
        <v>390</v>
      </c>
      <c r="D173" s="66" t="n">
        <v>372</v>
      </c>
      <c r="E173" s="66" t="n">
        <v>350</v>
      </c>
      <c r="F173" s="75" t="n">
        <f aca="false">IF(E173="","",D173-E173)</f>
        <v>22</v>
      </c>
      <c r="G173" s="66" t="n">
        <v>481</v>
      </c>
      <c r="H173" s="66" t="n">
        <v>527</v>
      </c>
      <c r="I173" s="75" t="n">
        <f aca="false">IF(H173="","",G173-H173)</f>
        <v>-46</v>
      </c>
      <c r="J173" s="47" t="n">
        <f aca="false">IF(OR(D173="",D173+G173=0),"",D173/(D173+G173))</f>
        <v>0.436107854630715</v>
      </c>
      <c r="K173" s="47" t="n">
        <f aca="false">IF(E173="","",E173/(E173+H173))</f>
        <v>0.39908779931585</v>
      </c>
      <c r="L173" s="76" t="n">
        <f aca="false">IF(OR(K173="",J173=""),"",(J173-K173)*100)</f>
        <v>3.70200553148656</v>
      </c>
      <c r="M173" s="36" t="n">
        <v>2.23195740581291</v>
      </c>
      <c r="N173" s="36" t="n">
        <v>0.127006922628443</v>
      </c>
      <c r="O173" s="36" t="n">
        <f aca="false">SQRT(M173^2+N173^2)</f>
        <v>2.23556807540246</v>
      </c>
      <c r="P173" s="47" t="n">
        <f aca="false">IF(J173="","",MAX(0,J173-1.96*O173/100))</f>
        <v>0.392290720352827</v>
      </c>
      <c r="Q173" s="47" t="n">
        <f aca="false">IF(J173="","",MIN(1,J173+1.96*O173/100))</f>
        <v>0.479924988908603</v>
      </c>
      <c r="R173" s="32" t="str">
        <f aca="false">IF(L173="","",IF(ABS(L173)&lt;=O173,"Yes","No"))</f>
        <v>No</v>
      </c>
      <c r="S173" s="32" t="str">
        <f aca="false">IF(L173="","",IF(ABS(L173)&lt;=1.96*O173,"Yes","No"))</f>
        <v>Yes</v>
      </c>
      <c r="T173" s="66" t="n">
        <f aca="false">IF(D173="","",ROUND(SQRT(((D173+G173)*O173/100)^2+(J173*(D173+G173)*0.0886)^2),0))</f>
        <v>38</v>
      </c>
      <c r="U173" s="32"/>
    </row>
    <row r="174" customFormat="false" ht="15" hidden="false" customHeight="false" outlineLevel="0" collapsed="false">
      <c r="A174" s="32" t="s">
        <v>256</v>
      </c>
      <c r="B174" s="32" t="s">
        <v>391</v>
      </c>
      <c r="C174" s="32" t="s">
        <v>392</v>
      </c>
      <c r="D174" s="66" t="n">
        <v>982</v>
      </c>
      <c r="E174" s="66" t="n">
        <v>899</v>
      </c>
      <c r="F174" s="75" t="n">
        <f aca="false">IF(E174="","",D174-E174)</f>
        <v>83</v>
      </c>
      <c r="G174" s="66" t="n">
        <v>873</v>
      </c>
      <c r="H174" s="66" t="n">
        <v>944</v>
      </c>
      <c r="I174" s="75" t="n">
        <f aca="false">IF(H174="","",G174-H174)</f>
        <v>-71</v>
      </c>
      <c r="J174" s="47" t="n">
        <f aca="false">IF(OR(D174="",D174+G174=0),"",D174/(D174+G174))</f>
        <v>0.529380053908356</v>
      </c>
      <c r="K174" s="47" t="n">
        <f aca="false">IF(E174="","",E174/(E174+H174))</f>
        <v>0.4877916440586</v>
      </c>
      <c r="L174" s="76" t="n">
        <f aca="false">IF(OR(K174="",J174=""),"",(J174-K174)*100)</f>
        <v>4.15884098497557</v>
      </c>
      <c r="M174" s="36" t="n">
        <v>2.04108163546025</v>
      </c>
      <c r="N174" s="36" t="n">
        <v>0.127006922628443</v>
      </c>
      <c r="O174" s="36" t="n">
        <f aca="false">SQRT(M174^2+N174^2)</f>
        <v>2.04502933988944</v>
      </c>
      <c r="P174" s="47" t="n">
        <f aca="false">IF(J174="","",MAX(0,J174-1.96*O174/100))</f>
        <v>0.489297478846523</v>
      </c>
      <c r="Q174" s="47" t="n">
        <f aca="false">IF(J174="","",MIN(1,J174+1.96*O174/100))</f>
        <v>0.569462628970189</v>
      </c>
      <c r="R174" s="32" t="str">
        <f aca="false">IF(L174="","",IF(ABS(L174)&lt;=O174,"Yes","No"))</f>
        <v>No</v>
      </c>
      <c r="S174" s="32" t="str">
        <f aca="false">IF(L174="","",IF(ABS(L174)&lt;=1.96*O174,"Yes","No"))</f>
        <v>No</v>
      </c>
      <c r="T174" s="66" t="n">
        <f aca="false">IF(D174="","",ROUND(SQRT(((D174+G174)*O174/100)^2+(J174*(D174+G174)*0.06777)^2),0))</f>
        <v>77</v>
      </c>
      <c r="U174" s="32"/>
    </row>
    <row r="175" customFormat="false" ht="15" hidden="false" customHeight="false" outlineLevel="0" collapsed="false">
      <c r="A175" s="32" t="s">
        <v>256</v>
      </c>
      <c r="B175" s="32" t="s">
        <v>391</v>
      </c>
      <c r="C175" s="32" t="s">
        <v>393</v>
      </c>
      <c r="D175" s="66" t="n">
        <v>468</v>
      </c>
      <c r="E175" s="66" t="n">
        <v>463</v>
      </c>
      <c r="F175" s="75" t="n">
        <f aca="false">IF(E175="","",D175-E175)</f>
        <v>5</v>
      </c>
      <c r="G175" s="66" t="n">
        <v>396</v>
      </c>
      <c r="H175" s="66" t="n">
        <v>438</v>
      </c>
      <c r="I175" s="75" t="n">
        <f aca="false">IF(H175="","",G175-H175)</f>
        <v>-42</v>
      </c>
      <c r="J175" s="47" t="n">
        <f aca="false">IF(OR(D175="",D175+G175=0),"",D175/(D175+G175))</f>
        <v>0.541666666666667</v>
      </c>
      <c r="K175" s="47" t="n">
        <f aca="false">IF(E175="","",E175/(E175+H175))</f>
        <v>0.513873473917869</v>
      </c>
      <c r="L175" s="76" t="n">
        <f aca="false">IF(OR(K175="",J175=""),"",(J175-K175)*100)</f>
        <v>2.77931927487975</v>
      </c>
      <c r="M175" s="36" t="n">
        <v>2.23195740581291</v>
      </c>
      <c r="N175" s="36" t="n">
        <v>0.127006922628443</v>
      </c>
      <c r="O175" s="36" t="n">
        <f aca="false">SQRT(M175^2+N175^2)</f>
        <v>2.23556807540246</v>
      </c>
      <c r="P175" s="47" t="n">
        <f aca="false">IF(J175="","",MAX(0,J175-1.96*O175/100))</f>
        <v>0.497849532388779</v>
      </c>
      <c r="Q175" s="47" t="n">
        <f aca="false">IF(J175="","",MIN(1,J175+1.96*O175/100))</f>
        <v>0.585483800944555</v>
      </c>
      <c r="R175" s="32" t="str">
        <f aca="false">IF(L175="","",IF(ABS(L175)&lt;=O175,"Yes","No"))</f>
        <v>No</v>
      </c>
      <c r="S175" s="32" t="str">
        <f aca="false">IF(L175="","",IF(ABS(L175)&lt;=1.96*O175,"Yes","No"))</f>
        <v>Yes</v>
      </c>
      <c r="T175" s="66" t="n">
        <f aca="false">IF(D175="","",ROUND(SQRT(((D175+G175)*O175/100)^2+(J175*(D175+G175)*0.0886)^2),0))</f>
        <v>46</v>
      </c>
      <c r="U175" s="32"/>
    </row>
    <row r="176" customFormat="false" ht="15" hidden="false" customHeight="false" outlineLevel="0" collapsed="false">
      <c r="A176" s="32" t="s">
        <v>256</v>
      </c>
      <c r="B176" s="32" t="s">
        <v>391</v>
      </c>
      <c r="C176" s="32" t="s">
        <v>394</v>
      </c>
      <c r="D176" s="66" t="n">
        <v>1059</v>
      </c>
      <c r="E176" s="66" t="n">
        <v>1115</v>
      </c>
      <c r="F176" s="75" t="n">
        <f aca="false">IF(E176="","",D176-E176)</f>
        <v>-56</v>
      </c>
      <c r="G176" s="66" t="n">
        <v>814</v>
      </c>
      <c r="H176" s="66" t="n">
        <v>853</v>
      </c>
      <c r="I176" s="75" t="n">
        <f aca="false">IF(H176="","",G176-H176)</f>
        <v>-39</v>
      </c>
      <c r="J176" s="47" t="n">
        <f aca="false">IF(OR(D176="",D176+G176=0),"",D176/(D176+G176))</f>
        <v>0.565403096636412</v>
      </c>
      <c r="K176" s="47" t="n">
        <f aca="false">IF(E176="","",E176/(E176+H176))</f>
        <v>0.566565040650407</v>
      </c>
      <c r="L176" s="76" t="n">
        <f aca="false">IF(OR(K176="",J176=""),"",(J176-K176)*100)</f>
        <v>-0.116194401399428</v>
      </c>
      <c r="M176" s="36" t="n">
        <v>2.04108163546025</v>
      </c>
      <c r="N176" s="36" t="n">
        <v>0.127006922628443</v>
      </c>
      <c r="O176" s="36" t="n">
        <f aca="false">SQRT(M176^2+N176^2)</f>
        <v>2.04502933988944</v>
      </c>
      <c r="P176" s="47" t="n">
        <f aca="false">IF(J176="","",MAX(0,J176-1.96*O176/100))</f>
        <v>0.525320521574579</v>
      </c>
      <c r="Q176" s="47" t="n">
        <f aca="false">IF(J176="","",MIN(1,J176+1.96*O176/100))</f>
        <v>0.605485671698245</v>
      </c>
      <c r="R176" s="32" t="str">
        <f aca="false">IF(L176="","",IF(ABS(L176)&lt;=O176,"Yes","No"))</f>
        <v>Yes</v>
      </c>
      <c r="S176" s="32" t="str">
        <f aca="false">IF(L176="","",IF(ABS(L176)&lt;=1.96*O176,"Yes","No"))</f>
        <v>Yes</v>
      </c>
      <c r="T176" s="66" t="n">
        <f aca="false">IF(D176="","",ROUND(SQRT(((D176+G176)*O176/100)^2+(J176*(D176+G176)*0.06777)^2),0))</f>
        <v>81</v>
      </c>
      <c r="U176" s="32"/>
    </row>
    <row r="177" customFormat="false" ht="15" hidden="false" customHeight="false" outlineLevel="0" collapsed="false">
      <c r="A177" s="32" t="s">
        <v>256</v>
      </c>
      <c r="B177" s="32" t="s">
        <v>391</v>
      </c>
      <c r="C177" s="32" t="s">
        <v>395</v>
      </c>
      <c r="D177" s="66" t="n">
        <v>567</v>
      </c>
      <c r="E177" s="66" t="n">
        <v>532</v>
      </c>
      <c r="F177" s="75" t="n">
        <f aca="false">IF(E177="","",D177-E177)</f>
        <v>35</v>
      </c>
      <c r="G177" s="66" t="n">
        <v>547</v>
      </c>
      <c r="H177" s="66" t="n">
        <v>574</v>
      </c>
      <c r="I177" s="75" t="n">
        <f aca="false">IF(H177="","",G177-H177)</f>
        <v>-27</v>
      </c>
      <c r="J177" s="47" t="n">
        <f aca="false">IF(OR(D177="",D177+G177=0),"",D177/(D177+G177))</f>
        <v>0.508976660682226</v>
      </c>
      <c r="K177" s="47" t="n">
        <f aca="false">IF(E177="","",E177/(E177+H177))</f>
        <v>0.481012658227848</v>
      </c>
      <c r="L177" s="76" t="n">
        <f aca="false">IF(OR(K177="",J177=""),"",(J177-K177)*100)</f>
        <v>2.79640024543781</v>
      </c>
      <c r="M177" s="36" t="n">
        <v>2.23195740581291</v>
      </c>
      <c r="N177" s="36" t="n">
        <v>0.127006922628443</v>
      </c>
      <c r="O177" s="36" t="n">
        <f aca="false">SQRT(M177^2+N177^2)</f>
        <v>2.23556807540246</v>
      </c>
      <c r="P177" s="47" t="n">
        <f aca="false">IF(J177="","",MAX(0,J177-1.96*O177/100))</f>
        <v>0.465159526404338</v>
      </c>
      <c r="Q177" s="47" t="n">
        <f aca="false">IF(J177="","",MIN(1,J177+1.96*O177/100))</f>
        <v>0.552793794960114</v>
      </c>
      <c r="R177" s="32" t="str">
        <f aca="false">IF(L177="","",IF(ABS(L177)&lt;=O177,"Yes","No"))</f>
        <v>No</v>
      </c>
      <c r="S177" s="32" t="str">
        <f aca="false">IF(L177="","",IF(ABS(L177)&lt;=1.96*O177,"Yes","No"))</f>
        <v>Yes</v>
      </c>
      <c r="T177" s="66" t="n">
        <f aca="false">IF(D177="","",ROUND(SQRT(((D177+G177)*O177/100)^2+(J177*(D177+G177)*0.0886)^2),0))</f>
        <v>56</v>
      </c>
      <c r="U177" s="32"/>
    </row>
    <row r="178" customFormat="false" ht="15" hidden="false" customHeight="false" outlineLevel="0" collapsed="false">
      <c r="A178" s="32" t="s">
        <v>256</v>
      </c>
      <c r="B178" s="32" t="s">
        <v>391</v>
      </c>
      <c r="C178" s="32" t="s">
        <v>396</v>
      </c>
      <c r="D178" s="66" t="n">
        <v>1096</v>
      </c>
      <c r="E178" s="66" t="n">
        <v>1077</v>
      </c>
      <c r="F178" s="75" t="n">
        <f aca="false">IF(E178="","",D178-E178)</f>
        <v>19</v>
      </c>
      <c r="G178" s="66" t="n">
        <v>761</v>
      </c>
      <c r="H178" s="66" t="n">
        <v>761</v>
      </c>
      <c r="I178" s="75" t="n">
        <f aca="false">IF(H178="","",G178-H178)</f>
        <v>0</v>
      </c>
      <c r="J178" s="47" t="n">
        <f aca="false">IF(OR(D178="",D178+G178=0),"",D178/(D178+G178))</f>
        <v>0.590199246095854</v>
      </c>
      <c r="K178" s="47" t="n">
        <f aca="false">IF(E178="","",E178/(E178+H178))</f>
        <v>0.585963003264418</v>
      </c>
      <c r="L178" s="76" t="n">
        <f aca="false">IF(OR(K178="",J178=""),"",(J178-K178)*100)</f>
        <v>0.423624283143564</v>
      </c>
      <c r="M178" s="36" t="n">
        <v>2.04108163546025</v>
      </c>
      <c r="N178" s="36" t="n">
        <v>0.127006922628443</v>
      </c>
      <c r="O178" s="36" t="n">
        <f aca="false">SQRT(M178^2+N178^2)</f>
        <v>2.04502933988944</v>
      </c>
      <c r="P178" s="47" t="n">
        <f aca="false">IF(J178="","",MAX(0,J178-1.96*O178/100))</f>
        <v>0.550116671034021</v>
      </c>
      <c r="Q178" s="47" t="n">
        <f aca="false">IF(J178="","",MIN(1,J178+1.96*O178/100))</f>
        <v>0.630281821157687</v>
      </c>
      <c r="R178" s="32" t="str">
        <f aca="false">IF(L178="","",IF(ABS(L178)&lt;=O178,"Yes","No"))</f>
        <v>Yes</v>
      </c>
      <c r="S178" s="32" t="str">
        <f aca="false">IF(L178="","",IF(ABS(L178)&lt;=1.96*O178,"Yes","No"))</f>
        <v>Yes</v>
      </c>
      <c r="T178" s="66" t="n">
        <f aca="false">IF(D178="","",ROUND(SQRT(((D178+G178)*O178/100)^2+(J178*(D178+G178)*0.06777)^2),0))</f>
        <v>83</v>
      </c>
      <c r="U178" s="32"/>
    </row>
    <row r="179" customFormat="false" ht="15" hidden="false" customHeight="false" outlineLevel="0" collapsed="false">
      <c r="A179" s="32" t="s">
        <v>256</v>
      </c>
      <c r="B179" s="32" t="s">
        <v>391</v>
      </c>
      <c r="C179" s="32" t="s">
        <v>397</v>
      </c>
      <c r="D179" s="66" t="n">
        <v>983</v>
      </c>
      <c r="E179" s="66" t="n">
        <v>964</v>
      </c>
      <c r="F179" s="75" t="n">
        <f aca="false">IF(E179="","",D179-E179)</f>
        <v>19</v>
      </c>
      <c r="G179" s="66" t="n">
        <v>648</v>
      </c>
      <c r="H179" s="66" t="n">
        <v>652</v>
      </c>
      <c r="I179" s="75" t="n">
        <f aca="false">IF(H179="","",G179-H179)</f>
        <v>-4</v>
      </c>
      <c r="J179" s="47" t="n">
        <f aca="false">IF(OR(D179="",D179+G179=0),"",D179/(D179+G179))</f>
        <v>0.602697731453096</v>
      </c>
      <c r="K179" s="47" t="n">
        <f aca="false">IF(E179="","",E179/(E179+H179))</f>
        <v>0.596534653465347</v>
      </c>
      <c r="L179" s="76" t="n">
        <f aca="false">IF(OR(K179="",J179=""),"",(J179-K179)*100)</f>
        <v>0.616307798774973</v>
      </c>
      <c r="M179" s="36" t="n">
        <v>2.04108163546025</v>
      </c>
      <c r="N179" s="36" t="n">
        <v>0.127006922628443</v>
      </c>
      <c r="O179" s="36" t="n">
        <f aca="false">SQRT(M179^2+N179^2)</f>
        <v>2.04502933988944</v>
      </c>
      <c r="P179" s="47" t="n">
        <f aca="false">IF(J179="","",MAX(0,J179-1.96*O179/100))</f>
        <v>0.562615156391263</v>
      </c>
      <c r="Q179" s="47" t="n">
        <f aca="false">IF(J179="","",MIN(1,J179+1.96*O179/100))</f>
        <v>0.642780306514929</v>
      </c>
      <c r="R179" s="32" t="str">
        <f aca="false">IF(L179="","",IF(ABS(L179)&lt;=O179,"Yes","No"))</f>
        <v>Yes</v>
      </c>
      <c r="S179" s="32" t="str">
        <f aca="false">IF(L179="","",IF(ABS(L179)&lt;=1.96*O179,"Yes","No"))</f>
        <v>Yes</v>
      </c>
      <c r="T179" s="66" t="n">
        <f aca="false">IF(D179="","",ROUND(SQRT(((D179+G179)*O179/100)^2+(J179*(D179+G179)*0.06777)^2),0))</f>
        <v>75</v>
      </c>
      <c r="U179" s="32"/>
    </row>
    <row r="180" customFormat="false" ht="15" hidden="false" customHeight="false" outlineLevel="0" collapsed="false">
      <c r="A180" s="32" t="s">
        <v>256</v>
      </c>
      <c r="B180" s="32" t="s">
        <v>391</v>
      </c>
      <c r="C180" s="32" t="s">
        <v>398</v>
      </c>
      <c r="D180" s="66" t="n">
        <v>483</v>
      </c>
      <c r="E180" s="66" t="n">
        <v>463</v>
      </c>
      <c r="F180" s="75" t="n">
        <f aca="false">IF(E180="","",D180-E180)</f>
        <v>20</v>
      </c>
      <c r="G180" s="66" t="n">
        <v>414</v>
      </c>
      <c r="H180" s="66" t="n">
        <v>426</v>
      </c>
      <c r="I180" s="75" t="n">
        <f aca="false">IF(H180="","",G180-H180)</f>
        <v>-12</v>
      </c>
      <c r="J180" s="47" t="n">
        <f aca="false">IF(OR(D180="",D180+G180=0),"",D180/(D180+G180))</f>
        <v>0.538461538461538</v>
      </c>
      <c r="K180" s="47" t="n">
        <f aca="false">IF(E180="","",E180/(E180+H180))</f>
        <v>0.520809898762655</v>
      </c>
      <c r="L180" s="76" t="n">
        <f aca="false">IF(OR(K180="",J180=""),"",(J180-K180)*100)</f>
        <v>1.76516396988837</v>
      </c>
      <c r="M180" s="36" t="n">
        <v>2.23195740581291</v>
      </c>
      <c r="N180" s="36" t="n">
        <v>0.127006922628443</v>
      </c>
      <c r="O180" s="36" t="n">
        <f aca="false">SQRT(M180^2+N180^2)</f>
        <v>2.23556807540246</v>
      </c>
      <c r="P180" s="47" t="n">
        <f aca="false">IF(J180="","",MAX(0,J180-1.96*O180/100))</f>
        <v>0.49464440418365</v>
      </c>
      <c r="Q180" s="47" t="n">
        <f aca="false">IF(J180="","",MIN(1,J180+1.96*O180/100))</f>
        <v>0.582278672739427</v>
      </c>
      <c r="R180" s="32" t="str">
        <f aca="false">IF(L180="","",IF(ABS(L180)&lt;=O180,"Yes","No"))</f>
        <v>Yes</v>
      </c>
      <c r="S180" s="32" t="str">
        <f aca="false">IF(L180="","",IF(ABS(L180)&lt;=1.96*O180,"Yes","No"))</f>
        <v>Yes</v>
      </c>
      <c r="T180" s="66" t="n">
        <f aca="false">IF(D180="","",ROUND(SQRT(((D180+G180)*O180/100)^2+(J180*(D180+G180)*0.0886)^2),0))</f>
        <v>47</v>
      </c>
      <c r="U180" s="32"/>
    </row>
    <row r="181" customFormat="false" ht="15" hidden="false" customHeight="false" outlineLevel="0" collapsed="false">
      <c r="A181" s="32" t="s">
        <v>256</v>
      </c>
      <c r="B181" s="32" t="s">
        <v>391</v>
      </c>
      <c r="C181" s="32" t="s">
        <v>399</v>
      </c>
      <c r="D181" s="66" t="n">
        <v>1223</v>
      </c>
      <c r="E181" s="66" t="n">
        <v>1170</v>
      </c>
      <c r="F181" s="75" t="n">
        <f aca="false">IF(E181="","",D181-E181)</f>
        <v>53</v>
      </c>
      <c r="G181" s="66" t="n">
        <v>1151</v>
      </c>
      <c r="H181" s="66" t="n">
        <v>1217</v>
      </c>
      <c r="I181" s="75" t="n">
        <f aca="false">IF(H181="","",G181-H181)</f>
        <v>-66</v>
      </c>
      <c r="J181" s="47" t="n">
        <f aca="false">IF(OR(D181="",D181+G181=0),"",D181/(D181+G181))</f>
        <v>0.515164279696714</v>
      </c>
      <c r="K181" s="47" t="n">
        <f aca="false">IF(E181="","",E181/(E181+H181))</f>
        <v>0.490155006284039</v>
      </c>
      <c r="L181" s="76" t="n">
        <f aca="false">IF(OR(K181="",J181=""),"",(J181-K181)*100)</f>
        <v>2.50092734126759</v>
      </c>
      <c r="M181" s="36" t="n">
        <v>2.04108163546025</v>
      </c>
      <c r="N181" s="36" t="n">
        <v>0.127006922628443</v>
      </c>
      <c r="O181" s="36" t="n">
        <f aca="false">SQRT(M181^2+N181^2)</f>
        <v>2.04502933988944</v>
      </c>
      <c r="P181" s="47" t="n">
        <f aca="false">IF(J181="","",MAX(0,J181-1.96*O181/100))</f>
        <v>0.475081704634881</v>
      </c>
      <c r="Q181" s="47" t="n">
        <f aca="false">IF(J181="","",MIN(1,J181+1.96*O181/100))</f>
        <v>0.555246854758547</v>
      </c>
      <c r="R181" s="32" t="str">
        <f aca="false">IF(L181="","",IF(ABS(L181)&lt;=O181,"Yes","No"))</f>
        <v>No</v>
      </c>
      <c r="S181" s="32" t="str">
        <f aca="false">IF(L181="","",IF(ABS(L181)&lt;=1.96*O181,"Yes","No"))</f>
        <v>Yes</v>
      </c>
      <c r="T181" s="66" t="n">
        <f aca="false">IF(D181="","",ROUND(SQRT(((D181+G181)*O181/100)^2+(J181*(D181+G181)*0.06777)^2),0))</f>
        <v>96</v>
      </c>
      <c r="U181" s="32"/>
    </row>
    <row r="182" customFormat="false" ht="15" hidden="false" customHeight="false" outlineLevel="0" collapsed="false">
      <c r="A182" s="32" t="s">
        <v>256</v>
      </c>
      <c r="B182" s="32" t="s">
        <v>400</v>
      </c>
      <c r="C182" s="32" t="s">
        <v>401</v>
      </c>
      <c r="D182" s="66" t="n">
        <v>1007</v>
      </c>
      <c r="E182" s="66" t="n">
        <v>988</v>
      </c>
      <c r="F182" s="75" t="n">
        <f aca="false">IF(E182="","",D182-E182)</f>
        <v>19</v>
      </c>
      <c r="G182" s="66" t="n">
        <v>941</v>
      </c>
      <c r="H182" s="66" t="n">
        <v>975</v>
      </c>
      <c r="I182" s="75" t="n">
        <f aca="false">IF(H182="","",G182-H182)</f>
        <v>-34</v>
      </c>
      <c r="J182" s="47" t="n">
        <f aca="false">IF(OR(D182="",D182+G182=0),"",D182/(D182+G182))</f>
        <v>0.51694045174538</v>
      </c>
      <c r="K182" s="47" t="n">
        <f aca="false">IF(E182="","",E182/(E182+H182))</f>
        <v>0.503311258278146</v>
      </c>
      <c r="L182" s="76" t="n">
        <f aca="false">IF(OR(K182="",J182=""),"",(J182-K182)*100)</f>
        <v>1.36291934672341</v>
      </c>
      <c r="M182" s="36" t="n">
        <v>2.04108163546025</v>
      </c>
      <c r="N182" s="36" t="n">
        <v>0.127006922628443</v>
      </c>
      <c r="O182" s="36" t="n">
        <f aca="false">SQRT(M182^2+N182^2)</f>
        <v>2.04502933988944</v>
      </c>
      <c r="P182" s="47" t="n">
        <f aca="false">IF(J182="","",MAX(0,J182-1.96*O182/100))</f>
        <v>0.476857876683547</v>
      </c>
      <c r="Q182" s="47" t="n">
        <f aca="false">IF(J182="","",MIN(1,J182+1.96*O182/100))</f>
        <v>0.557023026807213</v>
      </c>
      <c r="R182" s="32" t="str">
        <f aca="false">IF(L182="","",IF(ABS(L182)&lt;=O182,"Yes","No"))</f>
        <v>Yes</v>
      </c>
      <c r="S182" s="32" t="str">
        <f aca="false">IF(L182="","",IF(ABS(L182)&lt;=1.96*O182,"Yes","No"))</f>
        <v>Yes</v>
      </c>
      <c r="T182" s="66" t="n">
        <f aca="false">IF(D182="","",ROUND(SQRT(((D182+G182)*O182/100)^2+(J182*(D182+G182)*0.06777)^2),0))</f>
        <v>79</v>
      </c>
      <c r="U182" s="32"/>
    </row>
    <row r="183" customFormat="false" ht="15" hidden="false" customHeight="false" outlineLevel="0" collapsed="false">
      <c r="A183" s="32" t="s">
        <v>256</v>
      </c>
      <c r="B183" s="32" t="s">
        <v>400</v>
      </c>
      <c r="C183" s="32" t="s">
        <v>402</v>
      </c>
      <c r="D183" s="66" t="n">
        <v>1307</v>
      </c>
      <c r="E183" s="66" t="n">
        <v>1279</v>
      </c>
      <c r="F183" s="75" t="n">
        <f aca="false">IF(E183="","",D183-E183)</f>
        <v>28</v>
      </c>
      <c r="G183" s="66" t="n">
        <v>1284</v>
      </c>
      <c r="H183" s="66" t="n">
        <v>1306</v>
      </c>
      <c r="I183" s="75" t="n">
        <f aca="false">IF(H183="","",G183-H183)</f>
        <v>-22</v>
      </c>
      <c r="J183" s="47" t="n">
        <f aca="false">IF(OR(D183="",D183+G183=0),"",D183/(D183+G183))</f>
        <v>0.504438440756465</v>
      </c>
      <c r="K183" s="47" t="n">
        <f aca="false">IF(E183="","",E183/(E183+H183))</f>
        <v>0.494777562862669</v>
      </c>
      <c r="L183" s="76" t="n">
        <f aca="false">IF(OR(K183="",J183=""),"",(J183-K183)*100)</f>
        <v>0.966087789379549</v>
      </c>
      <c r="M183" s="36" t="n">
        <v>2.04108163546025</v>
      </c>
      <c r="N183" s="36" t="n">
        <v>0.127006922628443</v>
      </c>
      <c r="O183" s="36" t="n">
        <f aca="false">SQRT(M183^2+N183^2)</f>
        <v>2.04502933988944</v>
      </c>
      <c r="P183" s="47" t="n">
        <f aca="false">IF(J183="","",MAX(0,J183-1.96*O183/100))</f>
        <v>0.464355865694632</v>
      </c>
      <c r="Q183" s="47" t="n">
        <f aca="false">IF(J183="","",MIN(1,J183+1.96*O183/100))</f>
        <v>0.544521015818298</v>
      </c>
      <c r="R183" s="32" t="str">
        <f aca="false">IF(L183="","",IF(ABS(L183)&lt;=O183,"Yes","No"))</f>
        <v>Yes</v>
      </c>
      <c r="S183" s="32" t="str">
        <f aca="false">IF(L183="","",IF(ABS(L183)&lt;=1.96*O183,"Yes","No"))</f>
        <v>Yes</v>
      </c>
      <c r="T183" s="66" t="n">
        <f aca="false">IF(D183="","",ROUND(SQRT(((D183+G183)*O183/100)^2+(J183*(D183+G183)*0.06777)^2),0))</f>
        <v>103</v>
      </c>
      <c r="U183" s="32"/>
    </row>
    <row r="184" customFormat="false" ht="15" hidden="false" customHeight="false" outlineLevel="0" collapsed="false">
      <c r="A184" s="32" t="s">
        <v>256</v>
      </c>
      <c r="B184" s="32" t="s">
        <v>400</v>
      </c>
      <c r="C184" s="32" t="s">
        <v>403</v>
      </c>
      <c r="D184" s="66" t="n">
        <v>796</v>
      </c>
      <c r="E184" s="66" t="n">
        <v>778</v>
      </c>
      <c r="F184" s="75" t="n">
        <f aca="false">IF(E184="","",D184-E184)</f>
        <v>18</v>
      </c>
      <c r="G184" s="66" t="n">
        <v>817</v>
      </c>
      <c r="H184" s="66" t="n">
        <v>875</v>
      </c>
      <c r="I184" s="75" t="n">
        <f aca="false">IF(H184="","",G184-H184)</f>
        <v>-58</v>
      </c>
      <c r="J184" s="47" t="n">
        <f aca="false">IF(OR(D184="",D184+G184=0),"",D184/(D184+G184))</f>
        <v>0.493490390576565</v>
      </c>
      <c r="K184" s="47" t="n">
        <f aca="false">IF(E184="","",E184/(E184+H184))</f>
        <v>0.470659407138536</v>
      </c>
      <c r="L184" s="76" t="n">
        <f aca="false">IF(OR(K184="",J184=""),"",(J184-K184)*100)</f>
        <v>2.28309834380294</v>
      </c>
      <c r="M184" s="36" t="n">
        <v>2.04108163546025</v>
      </c>
      <c r="N184" s="36" t="n">
        <v>0.127006922628443</v>
      </c>
      <c r="O184" s="36" t="n">
        <f aca="false">SQRT(M184^2+N184^2)</f>
        <v>2.04502933988944</v>
      </c>
      <c r="P184" s="47" t="n">
        <f aca="false">IF(J184="","",MAX(0,J184-1.96*O184/100))</f>
        <v>0.453407815514732</v>
      </c>
      <c r="Q184" s="47" t="n">
        <f aca="false">IF(J184="","",MIN(1,J184+1.96*O184/100))</f>
        <v>0.533572965638398</v>
      </c>
      <c r="R184" s="32" t="str">
        <f aca="false">IF(L184="","",IF(ABS(L184)&lt;=O184,"Yes","No"))</f>
        <v>No</v>
      </c>
      <c r="S184" s="32" t="str">
        <f aca="false">IF(L184="","",IF(ABS(L184)&lt;=1.96*O184,"Yes","No"))</f>
        <v>Yes</v>
      </c>
      <c r="T184" s="66" t="n">
        <f aca="false">IF(D184="","",ROUND(SQRT(((D184+G184)*O184/100)^2+(J184*(D184+G184)*0.06777)^2),0))</f>
        <v>63</v>
      </c>
      <c r="U184" s="32"/>
    </row>
    <row r="185" customFormat="false" ht="15" hidden="false" customHeight="false" outlineLevel="0" collapsed="false">
      <c r="A185" s="32" t="s">
        <v>256</v>
      </c>
      <c r="B185" s="32" t="s">
        <v>400</v>
      </c>
      <c r="C185" s="32" t="s">
        <v>404</v>
      </c>
      <c r="D185" s="66" t="n">
        <v>619</v>
      </c>
      <c r="E185" s="66" t="n">
        <v>625</v>
      </c>
      <c r="F185" s="75" t="n">
        <f aca="false">IF(E185="","",D185-E185)</f>
        <v>-6</v>
      </c>
      <c r="G185" s="66" t="n">
        <v>451</v>
      </c>
      <c r="H185" s="66" t="n">
        <v>456</v>
      </c>
      <c r="I185" s="75" t="n">
        <f aca="false">IF(H185="","",G185-H185)</f>
        <v>-5</v>
      </c>
      <c r="J185" s="47" t="n">
        <f aca="false">IF(OR(D185="",D185+G185=0),"",D185/(D185+G185))</f>
        <v>0.578504672897196</v>
      </c>
      <c r="K185" s="47" t="n">
        <f aca="false">IF(E185="","",E185/(E185+H185))</f>
        <v>0.578168362627197</v>
      </c>
      <c r="L185" s="76" t="n">
        <f aca="false">IF(OR(K185="",J185=""),"",(J185-K185)*100)</f>
        <v>0.0336310269999252</v>
      </c>
      <c r="M185" s="36" t="n">
        <v>2.23195740581291</v>
      </c>
      <c r="N185" s="36" t="n">
        <v>0.127006922628443</v>
      </c>
      <c r="O185" s="36" t="n">
        <f aca="false">SQRT(M185^2+N185^2)</f>
        <v>2.23556807540246</v>
      </c>
      <c r="P185" s="47" t="n">
        <f aca="false">IF(J185="","",MAX(0,J185-1.96*O185/100))</f>
        <v>0.534687538619308</v>
      </c>
      <c r="Q185" s="47" t="n">
        <f aca="false">IF(J185="","",MIN(1,J185+1.96*O185/100))</f>
        <v>0.622321807175085</v>
      </c>
      <c r="R185" s="32" t="str">
        <f aca="false">IF(L185="","",IF(ABS(L185)&lt;=O185,"Yes","No"))</f>
        <v>Yes</v>
      </c>
      <c r="S185" s="32" t="str">
        <f aca="false">IF(L185="","",IF(ABS(L185)&lt;=1.96*O185,"Yes","No"))</f>
        <v>Yes</v>
      </c>
      <c r="T185" s="66" t="n">
        <f aca="false">IF(D185="","",ROUND(SQRT(((D185+G185)*O185/100)^2+(J185*(D185+G185)*0.0886)^2),0))</f>
        <v>60</v>
      </c>
      <c r="U185" s="32"/>
    </row>
    <row r="186" customFormat="false" ht="15" hidden="false" customHeight="false" outlineLevel="0" collapsed="false">
      <c r="A186" s="32" t="s">
        <v>256</v>
      </c>
      <c r="B186" s="32" t="s">
        <v>400</v>
      </c>
      <c r="C186" s="32" t="s">
        <v>405</v>
      </c>
      <c r="D186" s="66" t="n">
        <v>1703</v>
      </c>
      <c r="E186" s="66" t="n">
        <v>1741</v>
      </c>
      <c r="F186" s="75" t="n">
        <f aca="false">IF(E186="","",D186-E186)</f>
        <v>-38</v>
      </c>
      <c r="G186" s="66" t="n">
        <v>1481</v>
      </c>
      <c r="H186" s="66" t="n">
        <v>1574</v>
      </c>
      <c r="I186" s="75" t="n">
        <f aca="false">IF(H186="","",G186-H186)</f>
        <v>-93</v>
      </c>
      <c r="J186" s="47" t="n">
        <f aca="false">IF(OR(D186="",D186+G186=0),"",D186/(D186+G186))</f>
        <v>0.534861809045226</v>
      </c>
      <c r="K186" s="47" t="n">
        <f aca="false">IF(E186="","",E186/(E186+H186))</f>
        <v>0.525188536953243</v>
      </c>
      <c r="L186" s="76" t="n">
        <f aca="false">IF(OR(K186="",J186=""),"",(J186-K186)*100)</f>
        <v>0.967327209198332</v>
      </c>
      <c r="M186" s="36" t="n">
        <v>2.04108163546025</v>
      </c>
      <c r="N186" s="36" t="n">
        <v>0.127006922628443</v>
      </c>
      <c r="O186" s="36" t="n">
        <f aca="false">SQRT(M186^2+N186^2)</f>
        <v>2.04502933988944</v>
      </c>
      <c r="P186" s="47" t="n">
        <f aca="false">IF(J186="","",MAX(0,J186-1.96*O186/100))</f>
        <v>0.494779233983393</v>
      </c>
      <c r="Q186" s="47" t="n">
        <f aca="false">IF(J186="","",MIN(1,J186+1.96*O186/100))</f>
        <v>0.574944384107059</v>
      </c>
      <c r="R186" s="32" t="str">
        <f aca="false">IF(L186="","",IF(ABS(L186)&lt;=O186,"Yes","No"))</f>
        <v>Yes</v>
      </c>
      <c r="S186" s="32" t="str">
        <f aca="false">IF(L186="","",IF(ABS(L186)&lt;=1.96*O186,"Yes","No"))</f>
        <v>Yes</v>
      </c>
      <c r="T186" s="66" t="n">
        <f aca="false">IF(D186="","",ROUND(SQRT(((D186+G186)*O186/100)^2+(J186*(D186+G186)*0.06777)^2),0))</f>
        <v>133</v>
      </c>
      <c r="U186" s="32"/>
    </row>
    <row r="187" customFormat="false" ht="15" hidden="false" customHeight="false" outlineLevel="0" collapsed="false">
      <c r="A187" s="32" t="s">
        <v>256</v>
      </c>
      <c r="B187" s="32" t="s">
        <v>400</v>
      </c>
      <c r="C187" s="32" t="s">
        <v>406</v>
      </c>
      <c r="D187" s="66" t="n">
        <v>690</v>
      </c>
      <c r="E187" s="66" t="n">
        <v>715</v>
      </c>
      <c r="F187" s="75" t="n">
        <f aca="false">IF(E187="","",D187-E187)</f>
        <v>-25</v>
      </c>
      <c r="G187" s="66" t="n">
        <v>558</v>
      </c>
      <c r="H187" s="66" t="n">
        <v>569</v>
      </c>
      <c r="I187" s="75" t="n">
        <f aca="false">IF(H187="","",G187-H187)</f>
        <v>-11</v>
      </c>
      <c r="J187" s="47" t="n">
        <f aca="false">IF(OR(D187="",D187+G187=0),"",D187/(D187+G187))</f>
        <v>0.552884615384615</v>
      </c>
      <c r="K187" s="47" t="n">
        <f aca="false">IF(E187="","",E187/(E187+H187))</f>
        <v>0.556853582554517</v>
      </c>
      <c r="L187" s="76" t="n">
        <f aca="false">IF(OR(K187="",J187=""),"",(J187-K187)*100)</f>
        <v>-0.396896716990169</v>
      </c>
      <c r="M187" s="36" t="n">
        <v>2.04108163546025</v>
      </c>
      <c r="N187" s="36" t="n">
        <v>0.127006922628443</v>
      </c>
      <c r="O187" s="36" t="n">
        <f aca="false">SQRT(M187^2+N187^2)</f>
        <v>2.04502933988944</v>
      </c>
      <c r="P187" s="47" t="n">
        <f aca="false">IF(J187="","",MAX(0,J187-1.96*O187/100))</f>
        <v>0.512802040322782</v>
      </c>
      <c r="Q187" s="47" t="n">
        <f aca="false">IF(J187="","",MIN(1,J187+1.96*O187/100))</f>
        <v>0.592967190446448</v>
      </c>
      <c r="R187" s="32" t="str">
        <f aca="false">IF(L187="","",IF(ABS(L187)&lt;=O187,"Yes","No"))</f>
        <v>Yes</v>
      </c>
      <c r="S187" s="32" t="str">
        <f aca="false">IF(L187="","",IF(ABS(L187)&lt;=1.96*O187,"Yes","No"))</f>
        <v>Yes</v>
      </c>
      <c r="T187" s="66" t="n">
        <f aca="false">IF(D187="","",ROUND(SQRT(((D187+G187)*O187/100)^2+(J187*(D187+G187)*0.06777)^2),0))</f>
        <v>53</v>
      </c>
      <c r="U187" s="32"/>
    </row>
    <row r="188" customFormat="false" ht="15" hidden="false" customHeight="false" outlineLevel="0" collapsed="false">
      <c r="A188" s="32" t="s">
        <v>256</v>
      </c>
      <c r="B188" s="32" t="s">
        <v>400</v>
      </c>
      <c r="C188" s="32" t="s">
        <v>407</v>
      </c>
      <c r="D188" s="66" t="n">
        <v>703</v>
      </c>
      <c r="E188" s="66" t="n">
        <v>685</v>
      </c>
      <c r="F188" s="75" t="n">
        <f aca="false">IF(E188="","",D188-E188)</f>
        <v>18</v>
      </c>
      <c r="G188" s="66" t="n">
        <v>572</v>
      </c>
      <c r="H188" s="66" t="n">
        <v>645</v>
      </c>
      <c r="I188" s="75" t="n">
        <f aca="false">IF(H188="","",G188-H188)</f>
        <v>-73</v>
      </c>
      <c r="J188" s="47" t="n">
        <f aca="false">IF(OR(D188="",D188+G188=0),"",D188/(D188+G188))</f>
        <v>0.551372549019608</v>
      </c>
      <c r="K188" s="47" t="n">
        <f aca="false">IF(E188="","",E188/(E188+H188))</f>
        <v>0.515037593984962</v>
      </c>
      <c r="L188" s="76" t="n">
        <f aca="false">IF(OR(K188="",J188=""),"",(J188-K188)*100)</f>
        <v>3.63349550346455</v>
      </c>
      <c r="M188" s="36" t="n">
        <v>2.04108163546025</v>
      </c>
      <c r="N188" s="36" t="n">
        <v>0.127006922628443</v>
      </c>
      <c r="O188" s="36" t="n">
        <f aca="false">SQRT(M188^2+N188^2)</f>
        <v>2.04502933988944</v>
      </c>
      <c r="P188" s="47" t="n">
        <f aca="false">IF(J188="","",MAX(0,J188-1.96*O188/100))</f>
        <v>0.511289973957775</v>
      </c>
      <c r="Q188" s="47" t="n">
        <f aca="false">IF(J188="","",MIN(1,J188+1.96*O188/100))</f>
        <v>0.591455124081441</v>
      </c>
      <c r="R188" s="32" t="str">
        <f aca="false">IF(L188="","",IF(ABS(L188)&lt;=O188,"Yes","No"))</f>
        <v>No</v>
      </c>
      <c r="S188" s="32" t="str">
        <f aca="false">IF(L188="","",IF(ABS(L188)&lt;=1.96*O188,"Yes","No"))</f>
        <v>Yes</v>
      </c>
      <c r="T188" s="66" t="n">
        <f aca="false">IF(D188="","",ROUND(SQRT(((D188+G188)*O188/100)^2+(J188*(D188+G188)*0.06777)^2),0))</f>
        <v>54</v>
      </c>
      <c r="U188" s="32"/>
    </row>
    <row r="189" customFormat="false" ht="15" hidden="false" customHeight="false" outlineLevel="0" collapsed="false">
      <c r="A189" s="32" t="s">
        <v>256</v>
      </c>
      <c r="B189" s="32" t="s">
        <v>400</v>
      </c>
      <c r="C189" s="32" t="s">
        <v>408</v>
      </c>
      <c r="D189" s="66" t="n">
        <v>680</v>
      </c>
      <c r="E189" s="66" t="n">
        <v>708</v>
      </c>
      <c r="F189" s="75" t="n">
        <f aca="false">IF(E189="","",D189-E189)</f>
        <v>-28</v>
      </c>
      <c r="G189" s="66" t="n">
        <v>599</v>
      </c>
      <c r="H189" s="66" t="n">
        <v>630</v>
      </c>
      <c r="I189" s="75" t="n">
        <f aca="false">IF(H189="","",G189-H189)</f>
        <v>-31</v>
      </c>
      <c r="J189" s="47" t="n">
        <f aca="false">IF(OR(D189="",D189+G189=0),"",D189/(D189+G189))</f>
        <v>0.531665363565285</v>
      </c>
      <c r="K189" s="47" t="n">
        <f aca="false">IF(E189="","",E189/(E189+H189))</f>
        <v>0.52914798206278</v>
      </c>
      <c r="L189" s="76" t="n">
        <f aca="false">IF(OR(K189="",J189=""),"",(J189-K189)*100)</f>
        <v>0.251738150250513</v>
      </c>
      <c r="M189" s="36" t="n">
        <v>2.04108163546025</v>
      </c>
      <c r="N189" s="36" t="n">
        <v>0.127006922628443</v>
      </c>
      <c r="O189" s="36" t="n">
        <f aca="false">SQRT(M189^2+N189^2)</f>
        <v>2.04502933988944</v>
      </c>
      <c r="P189" s="47" t="n">
        <f aca="false">IF(J189="","",MAX(0,J189-1.96*O189/100))</f>
        <v>0.491582788503452</v>
      </c>
      <c r="Q189" s="47" t="n">
        <f aca="false">IF(J189="","",MIN(1,J189+1.96*O189/100))</f>
        <v>0.571747938627118</v>
      </c>
      <c r="R189" s="32" t="str">
        <f aca="false">IF(L189="","",IF(ABS(L189)&lt;=O189,"Yes","No"))</f>
        <v>Yes</v>
      </c>
      <c r="S189" s="32" t="str">
        <f aca="false">IF(L189="","",IF(ABS(L189)&lt;=1.96*O189,"Yes","No"))</f>
        <v>Yes</v>
      </c>
      <c r="T189" s="66" t="n">
        <f aca="false">IF(D189="","",ROUND(SQRT(((D189+G189)*O189/100)^2+(J189*(D189+G189)*0.06777)^2),0))</f>
        <v>53</v>
      </c>
      <c r="U189" s="32"/>
    </row>
    <row r="190" customFormat="false" ht="15" hidden="false" customHeight="false" outlineLevel="0" collapsed="false">
      <c r="A190" s="32" t="s">
        <v>256</v>
      </c>
      <c r="B190" s="32" t="s">
        <v>409</v>
      </c>
      <c r="C190" s="32" t="s">
        <v>410</v>
      </c>
      <c r="D190" s="66" t="n">
        <v>1363</v>
      </c>
      <c r="E190" s="66" t="n">
        <v>1317</v>
      </c>
      <c r="F190" s="75" t="n">
        <f aca="false">IF(E190="","",D190-E190)</f>
        <v>46</v>
      </c>
      <c r="G190" s="66" t="n">
        <v>1502</v>
      </c>
      <c r="H190" s="66" t="n">
        <v>1544</v>
      </c>
      <c r="I190" s="75" t="n">
        <f aca="false">IF(H190="","",G190-H190)</f>
        <v>-42</v>
      </c>
      <c r="J190" s="47" t="n">
        <f aca="false">IF(OR(D190="",D190+G190=0),"",D190/(D190+G190))</f>
        <v>0.475741710296684</v>
      </c>
      <c r="K190" s="47" t="n">
        <f aca="false">IF(E190="","",E190/(E190+H190))</f>
        <v>0.460328556448794</v>
      </c>
      <c r="L190" s="76" t="n">
        <f aca="false">IF(OR(K190="",J190=""),"",(J190-K190)*100)</f>
        <v>1.541315384789</v>
      </c>
      <c r="M190" s="36" t="n">
        <v>2.04108163546025</v>
      </c>
      <c r="N190" s="36" t="n">
        <v>0.127006922628443</v>
      </c>
      <c r="O190" s="36" t="n">
        <f aca="false">SQRT(M190^2+N190^2)</f>
        <v>2.04502933988944</v>
      </c>
      <c r="P190" s="47" t="n">
        <f aca="false">IF(J190="","",MAX(0,J190-1.96*O190/100))</f>
        <v>0.435659135234851</v>
      </c>
      <c r="Q190" s="47" t="n">
        <f aca="false">IF(J190="","",MIN(1,J190+1.96*O190/100))</f>
        <v>0.515824285358517</v>
      </c>
      <c r="R190" s="32" t="str">
        <f aca="false">IF(L190="","",IF(ABS(L190)&lt;=O190,"Yes","No"))</f>
        <v>Yes</v>
      </c>
      <c r="S190" s="32" t="str">
        <f aca="false">IF(L190="","",IF(ABS(L190)&lt;=1.96*O190,"Yes","No"))</f>
        <v>Yes</v>
      </c>
      <c r="T190" s="66" t="n">
        <f aca="false">IF(D190="","",ROUND(SQRT(((D190+G190)*O190/100)^2+(J190*(D190+G190)*0.06777)^2),0))</f>
        <v>109</v>
      </c>
      <c r="U190" s="32"/>
    </row>
    <row r="191" customFormat="false" ht="15" hidden="false" customHeight="false" outlineLevel="0" collapsed="false">
      <c r="A191" s="32" t="s">
        <v>256</v>
      </c>
      <c r="B191" s="32" t="s">
        <v>409</v>
      </c>
      <c r="C191" s="32" t="s">
        <v>411</v>
      </c>
      <c r="D191" s="66" t="n">
        <v>946</v>
      </c>
      <c r="E191" s="66" t="n">
        <v>909</v>
      </c>
      <c r="F191" s="75" t="n">
        <f aca="false">IF(E191="","",D191-E191)</f>
        <v>37</v>
      </c>
      <c r="G191" s="66" t="n">
        <v>1425</v>
      </c>
      <c r="H191" s="66" t="n">
        <v>1417</v>
      </c>
      <c r="I191" s="75" t="n">
        <f aca="false">IF(H191="","",G191-H191)</f>
        <v>8</v>
      </c>
      <c r="J191" s="47" t="n">
        <f aca="false">IF(OR(D191="",D191+G191=0),"",D191/(D191+G191))</f>
        <v>0.398987768873893</v>
      </c>
      <c r="K191" s="47" t="n">
        <f aca="false">IF(E191="","",E191/(E191+H191))</f>
        <v>0.390799656061909</v>
      </c>
      <c r="L191" s="76" t="n">
        <f aca="false">IF(OR(K191="",J191=""),"",(J191-K191)*100)</f>
        <v>0.818811281198401</v>
      </c>
      <c r="M191" s="36" t="n">
        <v>2.04108163546025</v>
      </c>
      <c r="N191" s="36" t="n">
        <v>0.127006922628443</v>
      </c>
      <c r="O191" s="36" t="n">
        <f aca="false">SQRT(M191^2+N191^2)</f>
        <v>2.04502933988944</v>
      </c>
      <c r="P191" s="47" t="n">
        <f aca="false">IF(J191="","",MAX(0,J191-1.96*O191/100))</f>
        <v>0.35890519381206</v>
      </c>
      <c r="Q191" s="47" t="n">
        <f aca="false">IF(J191="","",MIN(1,J191+1.96*O191/100))</f>
        <v>0.439070343935726</v>
      </c>
      <c r="R191" s="32" t="str">
        <f aca="false">IF(L191="","",IF(ABS(L191)&lt;=O191,"Yes","No"))</f>
        <v>Yes</v>
      </c>
      <c r="S191" s="32" t="str">
        <f aca="false">IF(L191="","",IF(ABS(L191)&lt;=1.96*O191,"Yes","No"))</f>
        <v>Yes</v>
      </c>
      <c r="T191" s="66" t="n">
        <f aca="false">IF(D191="","",ROUND(SQRT(((D191+G191)*O191/100)^2+(J191*(D191+G191)*0.06777)^2),0))</f>
        <v>80</v>
      </c>
      <c r="U191" s="32"/>
    </row>
    <row r="192" customFormat="false" ht="15" hidden="false" customHeight="false" outlineLevel="0" collapsed="false">
      <c r="A192" s="32" t="s">
        <v>256</v>
      </c>
      <c r="B192" s="32" t="s">
        <v>412</v>
      </c>
      <c r="C192" s="32" t="s">
        <v>413</v>
      </c>
      <c r="D192" s="66" t="n">
        <v>998</v>
      </c>
      <c r="E192" s="66" t="n">
        <v>969</v>
      </c>
      <c r="F192" s="75" t="n">
        <f aca="false">IF(E192="","",D192-E192)</f>
        <v>29</v>
      </c>
      <c r="G192" s="66" t="n">
        <v>1064</v>
      </c>
      <c r="H192" s="66" t="n">
        <v>1077</v>
      </c>
      <c r="I192" s="75" t="n">
        <f aca="false">IF(H192="","",G192-H192)</f>
        <v>-13</v>
      </c>
      <c r="J192" s="47" t="n">
        <f aca="false">IF(OR(D192="",D192+G192=0),"",D192/(D192+G192))</f>
        <v>0.483996120271581</v>
      </c>
      <c r="K192" s="47" t="n">
        <f aca="false">IF(E192="","",E192/(E192+H192))</f>
        <v>0.473607038123167</v>
      </c>
      <c r="L192" s="76" t="n">
        <f aca="false">IF(OR(K192="",J192=""),"",(J192-K192)*100)</f>
        <v>1.03890821484138</v>
      </c>
      <c r="M192" s="36" t="n">
        <v>2.04108163546025</v>
      </c>
      <c r="N192" s="36" t="n">
        <v>0.127006922628443</v>
      </c>
      <c r="O192" s="36" t="n">
        <f aca="false">SQRT(M192^2+N192^2)</f>
        <v>2.04502933988944</v>
      </c>
      <c r="P192" s="47" t="n">
        <f aca="false">IF(J192="","",MAX(0,J192-1.96*O192/100))</f>
        <v>0.443913545209748</v>
      </c>
      <c r="Q192" s="47" t="n">
        <f aca="false">IF(J192="","",MIN(1,J192+1.96*O192/100))</f>
        <v>0.524078695333414</v>
      </c>
      <c r="R192" s="32" t="str">
        <f aca="false">IF(L192="","",IF(ABS(L192)&lt;=O192,"Yes","No"))</f>
        <v>Yes</v>
      </c>
      <c r="S192" s="32" t="str">
        <f aca="false">IF(L192="","",IF(ABS(L192)&lt;=1.96*O192,"Yes","No"))</f>
        <v>Yes</v>
      </c>
      <c r="T192" s="66" t="n">
        <f aca="false">IF(D192="","",ROUND(SQRT(((D192+G192)*O192/100)^2+(J192*(D192+G192)*0.06777)^2),0))</f>
        <v>80</v>
      </c>
      <c r="U192" s="32"/>
    </row>
    <row r="193" customFormat="false" ht="15" hidden="false" customHeight="false" outlineLevel="0" collapsed="false">
      <c r="A193" s="32" t="s">
        <v>256</v>
      </c>
      <c r="B193" s="32" t="s">
        <v>412</v>
      </c>
      <c r="C193" s="32" t="s">
        <v>414</v>
      </c>
      <c r="D193" s="66" t="n">
        <v>721</v>
      </c>
      <c r="E193" s="66" t="n">
        <v>635</v>
      </c>
      <c r="F193" s="75" t="n">
        <f aca="false">IF(E193="","",D193-E193)</f>
        <v>86</v>
      </c>
      <c r="G193" s="66" t="n">
        <v>763</v>
      </c>
      <c r="H193" s="66" t="n">
        <v>829</v>
      </c>
      <c r="I193" s="75" t="n">
        <f aca="false">IF(H193="","",G193-H193)</f>
        <v>-66</v>
      </c>
      <c r="J193" s="47" t="n">
        <f aca="false">IF(OR(D193="",D193+G193=0),"",D193/(D193+G193))</f>
        <v>0.485849056603774</v>
      </c>
      <c r="K193" s="47" t="n">
        <f aca="false">IF(E193="","",E193/(E193+H193))</f>
        <v>0.433743169398907</v>
      </c>
      <c r="L193" s="76" t="n">
        <f aca="false">IF(OR(K193="",J193=""),"",(J193-K193)*100)</f>
        <v>5.21058872048665</v>
      </c>
      <c r="M193" s="36" t="n">
        <v>2.04108163546025</v>
      </c>
      <c r="N193" s="36" t="n">
        <v>0.127006922628443</v>
      </c>
      <c r="O193" s="36" t="n">
        <f aca="false">SQRT(M193^2+N193^2)</f>
        <v>2.04502933988944</v>
      </c>
      <c r="P193" s="47" t="n">
        <f aca="false">IF(J193="","",MAX(0,J193-1.96*O193/100))</f>
        <v>0.445766481541941</v>
      </c>
      <c r="Q193" s="47" t="n">
        <f aca="false">IF(J193="","",MIN(1,J193+1.96*O193/100))</f>
        <v>0.525931631665607</v>
      </c>
      <c r="R193" s="32" t="str">
        <f aca="false">IF(L193="","",IF(ABS(L193)&lt;=O193,"Yes","No"))</f>
        <v>No</v>
      </c>
      <c r="S193" s="32" t="str">
        <f aca="false">IF(L193="","",IF(ABS(L193)&lt;=1.96*O193,"Yes","No"))</f>
        <v>No</v>
      </c>
      <c r="T193" s="66" t="n">
        <f aca="false">IF(D193="","",ROUND(SQRT(((D193+G193)*O193/100)^2+(J193*(D193+G193)*0.06777)^2),0))</f>
        <v>58</v>
      </c>
      <c r="U193" s="32"/>
    </row>
    <row r="194" customFormat="false" ht="15" hidden="false" customHeight="false" outlineLevel="0" collapsed="false">
      <c r="A194" s="32" t="s">
        <v>256</v>
      </c>
      <c r="B194" s="32" t="s">
        <v>412</v>
      </c>
      <c r="C194" s="32" t="s">
        <v>415</v>
      </c>
      <c r="D194" s="66" t="n">
        <v>556</v>
      </c>
      <c r="E194" s="66" t="n">
        <v>512</v>
      </c>
      <c r="F194" s="75" t="n">
        <f aca="false">IF(E194="","",D194-E194)</f>
        <v>44</v>
      </c>
      <c r="G194" s="66" t="n">
        <v>572</v>
      </c>
      <c r="H194" s="66" t="n">
        <v>586</v>
      </c>
      <c r="I194" s="75" t="n">
        <f aca="false">IF(H194="","",G194-H194)</f>
        <v>-14</v>
      </c>
      <c r="J194" s="47" t="n">
        <f aca="false">IF(OR(D194="",D194+G194=0),"",D194/(D194+G194))</f>
        <v>0.49290780141844</v>
      </c>
      <c r="K194" s="47" t="n">
        <f aca="false">IF(E194="","",E194/(E194+H194))</f>
        <v>0.466302367941712</v>
      </c>
      <c r="L194" s="76" t="n">
        <f aca="false">IF(OR(K194="",J194=""),"",(J194-K194)*100)</f>
        <v>2.66054334767275</v>
      </c>
      <c r="M194" s="36" t="n">
        <v>2.23195740581291</v>
      </c>
      <c r="N194" s="36" t="n">
        <v>0.127006922628443</v>
      </c>
      <c r="O194" s="36" t="n">
        <f aca="false">SQRT(M194^2+N194^2)</f>
        <v>2.23556807540246</v>
      </c>
      <c r="P194" s="47" t="n">
        <f aca="false">IF(J194="","",MAX(0,J194-1.96*O194/100))</f>
        <v>0.449090667140552</v>
      </c>
      <c r="Q194" s="47" t="n">
        <f aca="false">IF(J194="","",MIN(1,J194+1.96*O194/100))</f>
        <v>0.536724935696328</v>
      </c>
      <c r="R194" s="32" t="str">
        <f aca="false">IF(L194="","",IF(ABS(L194)&lt;=O194,"Yes","No"))</f>
        <v>No</v>
      </c>
      <c r="S194" s="32" t="str">
        <f aca="false">IF(L194="","",IF(ABS(L194)&lt;=1.96*O194,"Yes","No"))</f>
        <v>Yes</v>
      </c>
      <c r="T194" s="66" t="n">
        <f aca="false">IF(D194="","",ROUND(SQRT(((D194+G194)*O194/100)^2+(J194*(D194+G194)*0.0886)^2),0))</f>
        <v>55</v>
      </c>
      <c r="U194" s="32"/>
    </row>
    <row r="195" customFormat="false" ht="15" hidden="false" customHeight="false" outlineLevel="0" collapsed="false">
      <c r="A195" s="32" t="s">
        <v>256</v>
      </c>
      <c r="B195" s="32" t="s">
        <v>412</v>
      </c>
      <c r="C195" s="32" t="s">
        <v>416</v>
      </c>
      <c r="D195" s="66" t="n">
        <v>1562</v>
      </c>
      <c r="E195" s="66" t="n">
        <v>1467</v>
      </c>
      <c r="F195" s="75" t="n">
        <f aca="false">IF(E195="","",D195-E195)</f>
        <v>95</v>
      </c>
      <c r="G195" s="66" t="n">
        <v>1610</v>
      </c>
      <c r="H195" s="66" t="n">
        <v>1737</v>
      </c>
      <c r="I195" s="75" t="n">
        <f aca="false">IF(H195="","",G195-H195)</f>
        <v>-127</v>
      </c>
      <c r="J195" s="47" t="n">
        <f aca="false">IF(OR(D195="",D195+G195=0),"",D195/(D195+G195))</f>
        <v>0.492433795712484</v>
      </c>
      <c r="K195" s="47" t="n">
        <f aca="false">IF(E195="","",E195/(E195+H195))</f>
        <v>0.457865168539326</v>
      </c>
      <c r="L195" s="76" t="n">
        <f aca="false">IF(OR(K195="",J195=""),"",(J195-K195)*100)</f>
        <v>3.45686271731584</v>
      </c>
      <c r="M195" s="36" t="n">
        <v>2.04108163546025</v>
      </c>
      <c r="N195" s="36" t="n">
        <v>0.127006922628443</v>
      </c>
      <c r="O195" s="36" t="n">
        <f aca="false">SQRT(M195^2+N195^2)</f>
        <v>2.04502933988944</v>
      </c>
      <c r="P195" s="47" t="n">
        <f aca="false">IF(J195="","",MAX(0,J195-1.96*O195/100))</f>
        <v>0.452351220650651</v>
      </c>
      <c r="Q195" s="47" t="n">
        <f aca="false">IF(J195="","",MIN(1,J195+1.96*O195/100))</f>
        <v>0.532516370774317</v>
      </c>
      <c r="R195" s="32" t="str">
        <f aca="false">IF(L195="","",IF(ABS(L195)&lt;=O195,"Yes","No"))</f>
        <v>No</v>
      </c>
      <c r="S195" s="32" t="str">
        <f aca="false">IF(L195="","",IF(ABS(L195)&lt;=1.96*O195,"Yes","No"))</f>
        <v>Yes</v>
      </c>
      <c r="T195" s="66" t="n">
        <f aca="false">IF(D195="","",ROUND(SQRT(((D195+G195)*O195/100)^2+(J195*(D195+G195)*0.06777)^2),0))</f>
        <v>124</v>
      </c>
      <c r="U195" s="32"/>
    </row>
    <row r="196" customFormat="false" ht="15" hidden="false" customHeight="false" outlineLevel="0" collapsed="false">
      <c r="A196" s="32" t="s">
        <v>256</v>
      </c>
      <c r="B196" s="32" t="s">
        <v>412</v>
      </c>
      <c r="C196" s="32" t="s">
        <v>417</v>
      </c>
      <c r="D196" s="66" t="n">
        <v>644</v>
      </c>
      <c r="E196" s="66" t="n">
        <v>632</v>
      </c>
      <c r="F196" s="75" t="n">
        <f aca="false">IF(E196="","",D196-E196)</f>
        <v>12</v>
      </c>
      <c r="G196" s="66" t="n">
        <v>648</v>
      </c>
      <c r="H196" s="66" t="n">
        <v>705</v>
      </c>
      <c r="I196" s="75" t="n">
        <f aca="false">IF(H196="","",G196-H196)</f>
        <v>-57</v>
      </c>
      <c r="J196" s="47" t="n">
        <f aca="false">IF(OR(D196="",D196+G196=0),"",D196/(D196+G196))</f>
        <v>0.498452012383901</v>
      </c>
      <c r="K196" s="47" t="n">
        <f aca="false">IF(E196="","",E196/(E196+H196))</f>
        <v>0.472700074794316</v>
      </c>
      <c r="L196" s="76" t="n">
        <f aca="false">IF(OR(K196="",J196=""),"",(J196-K196)*100)</f>
        <v>2.57519375895853</v>
      </c>
      <c r="M196" s="36" t="n">
        <v>2.04108163546025</v>
      </c>
      <c r="N196" s="36" t="n">
        <v>0.127006922628443</v>
      </c>
      <c r="O196" s="36" t="n">
        <f aca="false">SQRT(M196^2+N196^2)</f>
        <v>2.04502933988944</v>
      </c>
      <c r="P196" s="47" t="n">
        <f aca="false">IF(J196="","",MAX(0,J196-1.96*O196/100))</f>
        <v>0.458369437322068</v>
      </c>
      <c r="Q196" s="47" t="n">
        <f aca="false">IF(J196="","",MIN(1,J196+1.96*O196/100))</f>
        <v>0.538534587445734</v>
      </c>
      <c r="R196" s="32" t="str">
        <f aca="false">IF(L196="","",IF(ABS(L196)&lt;=O196,"Yes","No"))</f>
        <v>No</v>
      </c>
      <c r="S196" s="32" t="str">
        <f aca="false">IF(L196="","",IF(ABS(L196)&lt;=1.96*O196,"Yes","No"))</f>
        <v>Yes</v>
      </c>
      <c r="T196" s="66" t="n">
        <f aca="false">IF(D196="","",ROUND(SQRT(((D196+G196)*O196/100)^2+(J196*(D196+G196)*0.06777)^2),0))</f>
        <v>51</v>
      </c>
      <c r="U196" s="32"/>
    </row>
    <row r="197" customFormat="false" ht="15" hidden="false" customHeight="false" outlineLevel="0" collapsed="false">
      <c r="A197" s="32" t="s">
        <v>256</v>
      </c>
      <c r="B197" s="32" t="s">
        <v>412</v>
      </c>
      <c r="C197" s="32" t="s">
        <v>418</v>
      </c>
      <c r="D197" s="66" t="n">
        <v>627</v>
      </c>
      <c r="E197" s="66" t="n">
        <v>621</v>
      </c>
      <c r="F197" s="75" t="n">
        <f aca="false">IF(E197="","",D197-E197)</f>
        <v>6</v>
      </c>
      <c r="G197" s="66" t="n">
        <v>560</v>
      </c>
      <c r="H197" s="66" t="n">
        <v>589</v>
      </c>
      <c r="I197" s="75" t="n">
        <f aca="false">IF(H197="","",G197-H197)</f>
        <v>-29</v>
      </c>
      <c r="J197" s="47" t="n">
        <f aca="false">IF(OR(D197="",D197+G197=0),"",D197/(D197+G197))</f>
        <v>0.528222409435552</v>
      </c>
      <c r="K197" s="47" t="n">
        <f aca="false">IF(E197="","",E197/(E197+H197))</f>
        <v>0.513223140495868</v>
      </c>
      <c r="L197" s="76" t="n">
        <f aca="false">IF(OR(K197="",J197=""),"",(J197-K197)*100)</f>
        <v>1.4999268939684</v>
      </c>
      <c r="M197" s="36" t="n">
        <v>2.04108163546025</v>
      </c>
      <c r="N197" s="36" t="n">
        <v>0.127006922628443</v>
      </c>
      <c r="O197" s="36" t="n">
        <f aca="false">SQRT(M197^2+N197^2)</f>
        <v>2.04502933988944</v>
      </c>
      <c r="P197" s="47" t="n">
        <f aca="false">IF(J197="","",MAX(0,J197-1.96*O197/100))</f>
        <v>0.488139834373719</v>
      </c>
      <c r="Q197" s="47" t="n">
        <f aca="false">IF(J197="","",MIN(1,J197+1.96*O197/100))</f>
        <v>0.568304984497385</v>
      </c>
      <c r="R197" s="32" t="str">
        <f aca="false">IF(L197="","",IF(ABS(L197)&lt;=O197,"Yes","No"))</f>
        <v>Yes</v>
      </c>
      <c r="S197" s="32" t="str">
        <f aca="false">IF(L197="","",IF(ABS(L197)&lt;=1.96*O197,"Yes","No"))</f>
        <v>Yes</v>
      </c>
      <c r="T197" s="66" t="n">
        <f aca="false">IF(D197="","",ROUND(SQRT(((D197+G197)*O197/100)^2+(J197*(D197+G197)*0.06777)^2),0))</f>
        <v>49</v>
      </c>
      <c r="U197" s="32"/>
    </row>
    <row r="198" customFormat="false" ht="15" hidden="false" customHeight="false" outlineLevel="0" collapsed="false">
      <c r="A198" s="32" t="s">
        <v>256</v>
      </c>
      <c r="B198" s="32" t="s">
        <v>419</v>
      </c>
      <c r="C198" s="32" t="s">
        <v>420</v>
      </c>
      <c r="D198" s="66" t="n">
        <v>230</v>
      </c>
      <c r="E198" s="66" t="n">
        <v>217</v>
      </c>
      <c r="F198" s="75" t="n">
        <f aca="false">IF(E198="","",D198-E198)</f>
        <v>13</v>
      </c>
      <c r="G198" s="66" t="n">
        <v>490</v>
      </c>
      <c r="H198" s="66" t="n">
        <v>510</v>
      </c>
      <c r="I198" s="75" t="n">
        <f aca="false">IF(H198="","",G198-H198)</f>
        <v>-20</v>
      </c>
      <c r="J198" s="47" t="n">
        <f aca="false">IF(OR(D198="",D198+G198=0),"",D198/(D198+G198))</f>
        <v>0.319444444444444</v>
      </c>
      <c r="K198" s="47" t="n">
        <f aca="false">IF(E198="","",E198/(E198+H198))</f>
        <v>0.298486932599725</v>
      </c>
      <c r="L198" s="76" t="n">
        <f aca="false">IF(OR(K198="",J198=""),"",(J198-K198)*100)</f>
        <v>2.09575118447195</v>
      </c>
      <c r="M198" s="36" t="n">
        <v>3.27267117391589</v>
      </c>
      <c r="N198" s="36" t="n">
        <v>0.127006922628443</v>
      </c>
      <c r="O198" s="36" t="n">
        <f aca="false">SQRT(M198^2+N198^2)</f>
        <v>3.27513471035553</v>
      </c>
      <c r="P198" s="47" t="n">
        <f aca="false">IF(J198="","",MAX(0,J198-1.96*O198/100))</f>
        <v>0.255251804121476</v>
      </c>
      <c r="Q198" s="47" t="n">
        <f aca="false">IF(J198="","",MIN(1,J198+1.96*O198/100))</f>
        <v>0.383637084767413</v>
      </c>
      <c r="R198" s="32" t="str">
        <f aca="false">IF(L198="","",IF(ABS(L198)&lt;=O198,"Yes","No"))</f>
        <v>Yes</v>
      </c>
      <c r="S198" s="32" t="str">
        <f aca="false">IF(L198="","",IF(ABS(L198)&lt;=1.96*O198,"Yes","No"))</f>
        <v>Yes</v>
      </c>
      <c r="T198" s="66" t="n">
        <f aca="false">IF(D198="","",ROUND(SQRT(((D198+G198)*O198/100)^2+(J198*(D198+G198)*0.14653)^2),0))</f>
        <v>41</v>
      </c>
      <c r="U198" s="32"/>
    </row>
    <row r="199" customFormat="false" ht="15" hidden="false" customHeight="false" outlineLevel="0" collapsed="false">
      <c r="A199" s="32" t="s">
        <v>256</v>
      </c>
      <c r="B199" s="32" t="s">
        <v>419</v>
      </c>
      <c r="C199" s="32" t="s">
        <v>421</v>
      </c>
      <c r="D199" s="66" t="n">
        <v>851</v>
      </c>
      <c r="E199" s="66" t="n">
        <v>805</v>
      </c>
      <c r="F199" s="75" t="n">
        <f aca="false">IF(E199="","",D199-E199)</f>
        <v>46</v>
      </c>
      <c r="G199" s="66" t="n">
        <v>1612</v>
      </c>
      <c r="H199" s="66" t="n">
        <v>1646</v>
      </c>
      <c r="I199" s="75" t="n">
        <f aca="false">IF(H199="","",G199-H199)</f>
        <v>-34</v>
      </c>
      <c r="J199" s="47" t="n">
        <f aca="false">IF(OR(D199="",D199+G199=0),"",D199/(D199+G199))</f>
        <v>0.345513601299229</v>
      </c>
      <c r="K199" s="47" t="n">
        <f aca="false">IF(E199="","",E199/(E199+H199))</f>
        <v>0.32843737250102</v>
      </c>
      <c r="L199" s="76" t="n">
        <f aca="false">IF(OR(K199="",J199=""),"",(J199-K199)*100)</f>
        <v>1.70762287982086</v>
      </c>
      <c r="M199" s="36" t="n">
        <v>2.04108163546025</v>
      </c>
      <c r="N199" s="36" t="n">
        <v>0.127006922628443</v>
      </c>
      <c r="O199" s="36" t="n">
        <f aca="false">SQRT(M199^2+N199^2)</f>
        <v>2.04502933988944</v>
      </c>
      <c r="P199" s="47" t="n">
        <f aca="false">IF(J199="","",MAX(0,J199-1.96*O199/100))</f>
        <v>0.305431026237396</v>
      </c>
      <c r="Q199" s="47" t="n">
        <f aca="false">IF(J199="","",MIN(1,J199+1.96*O199/100))</f>
        <v>0.385596176361062</v>
      </c>
      <c r="R199" s="32" t="str">
        <f aca="false">IF(L199="","",IF(ABS(L199)&lt;=O199,"Yes","No"))</f>
        <v>Yes</v>
      </c>
      <c r="S199" s="32" t="str">
        <f aca="false">IF(L199="","",IF(ABS(L199)&lt;=1.96*O199,"Yes","No"))</f>
        <v>Yes</v>
      </c>
      <c r="T199" s="66" t="n">
        <f aca="false">IF(D199="","",ROUND(SQRT(((D199+G199)*O199/100)^2+(J199*(D199+G199)*0.06777)^2),0))</f>
        <v>77</v>
      </c>
      <c r="U199" s="32"/>
    </row>
    <row r="200" customFormat="false" ht="15" hidden="false" customHeight="false" outlineLevel="0" collapsed="false">
      <c r="A200" s="32" t="s">
        <v>256</v>
      </c>
      <c r="B200" s="32" t="s">
        <v>419</v>
      </c>
      <c r="C200" s="32" t="s">
        <v>422</v>
      </c>
      <c r="D200" s="66" t="n">
        <v>190</v>
      </c>
      <c r="E200" s="66" t="n">
        <v>210</v>
      </c>
      <c r="F200" s="75" t="n">
        <f aca="false">IF(E200="","",D200-E200)</f>
        <v>-20</v>
      </c>
      <c r="G200" s="66" t="n">
        <v>437</v>
      </c>
      <c r="H200" s="66" t="n">
        <v>424</v>
      </c>
      <c r="I200" s="75" t="n">
        <f aca="false">IF(H200="","",G200-H200)</f>
        <v>13</v>
      </c>
      <c r="J200" s="47" t="n">
        <f aca="false">IF(OR(D200="",D200+G200=0),"",D200/(D200+G200))</f>
        <v>0.303030303030303</v>
      </c>
      <c r="K200" s="47" t="n">
        <f aca="false">IF(E200="","",E200/(E200+H200))</f>
        <v>0.331230283911672</v>
      </c>
      <c r="L200" s="76" t="n">
        <f aca="false">IF(OR(K200="",J200=""),"",(J200-K200)*100)</f>
        <v>-2.81999808813689</v>
      </c>
      <c r="M200" s="36" t="n">
        <v>3.27267117391589</v>
      </c>
      <c r="N200" s="36" t="n">
        <v>0.127006922628443</v>
      </c>
      <c r="O200" s="36" t="n">
        <f aca="false">SQRT(M200^2+N200^2)</f>
        <v>3.27513471035553</v>
      </c>
      <c r="P200" s="47" t="n">
        <f aca="false">IF(J200="","",MAX(0,J200-1.96*O200/100))</f>
        <v>0.238837662707335</v>
      </c>
      <c r="Q200" s="47" t="n">
        <f aca="false">IF(J200="","",MIN(1,J200+1.96*O200/100))</f>
        <v>0.367222943353271</v>
      </c>
      <c r="R200" s="32" t="str">
        <f aca="false">IF(L200="","",IF(ABS(L200)&lt;=O200,"Yes","No"))</f>
        <v>Yes</v>
      </c>
      <c r="S200" s="32" t="str">
        <f aca="false">IF(L200="","",IF(ABS(L200)&lt;=1.96*O200,"Yes","No"))</f>
        <v>Yes</v>
      </c>
      <c r="T200" s="66" t="n">
        <f aca="false">IF(D200="","",ROUND(SQRT(((D200+G200)*O200/100)^2+(J200*(D200+G200)*0.14653)^2),0))</f>
        <v>35</v>
      </c>
      <c r="U200" s="32"/>
    </row>
    <row r="201" customFormat="false" ht="15" hidden="false" customHeight="false" outlineLevel="0" collapsed="false">
      <c r="A201" s="32" t="s">
        <v>256</v>
      </c>
      <c r="B201" s="32" t="s">
        <v>423</v>
      </c>
      <c r="C201" s="32" t="s">
        <v>423</v>
      </c>
      <c r="D201" s="66" t="n">
        <v>1115</v>
      </c>
      <c r="E201" s="66" t="n">
        <v>1075</v>
      </c>
      <c r="F201" s="75" t="n">
        <f aca="false">IF(E201="","",D201-E201)</f>
        <v>40</v>
      </c>
      <c r="G201" s="66" t="n">
        <v>2110</v>
      </c>
      <c r="H201" s="66" t="n">
        <v>2161</v>
      </c>
      <c r="I201" s="75" t="n">
        <f aca="false">IF(H201="","",G201-H201)</f>
        <v>-51</v>
      </c>
      <c r="J201" s="47" t="n">
        <f aca="false">IF(OR(D201="",D201+G201=0),"",D201/(D201+G201))</f>
        <v>0.345736434108527</v>
      </c>
      <c r="K201" s="47" t="n">
        <f aca="false">IF(E201="","",E201/(E201+H201))</f>
        <v>0.332200247218789</v>
      </c>
      <c r="L201" s="76" t="n">
        <f aca="false">IF(OR(K201="",J201=""),"",(J201-K201)*100)</f>
        <v>1.35361868897385</v>
      </c>
      <c r="M201" s="36" t="n">
        <v>2.04108163546025</v>
      </c>
      <c r="N201" s="36" t="n">
        <v>0.127006922628443</v>
      </c>
      <c r="O201" s="36" t="n">
        <f aca="false">SQRT(M201^2+N201^2)</f>
        <v>2.04502933988944</v>
      </c>
      <c r="P201" s="47" t="n">
        <f aca="false">IF(J201="","",MAX(0,J201-1.96*O201/100))</f>
        <v>0.305653859046694</v>
      </c>
      <c r="Q201" s="47" t="n">
        <f aca="false">IF(J201="","",MIN(1,J201+1.96*O201/100))</f>
        <v>0.38581900917036</v>
      </c>
      <c r="R201" s="32" t="str">
        <f aca="false">IF(L201="","",IF(ABS(L201)&lt;=O201,"Yes","No"))</f>
        <v>Yes</v>
      </c>
      <c r="S201" s="32" t="str">
        <f aca="false">IF(L201="","",IF(ABS(L201)&lt;=1.96*O201,"Yes","No"))</f>
        <v>Yes</v>
      </c>
      <c r="T201" s="66" t="n">
        <f aca="false">IF(D201="","",ROUND(SQRT(((D201+G201)*O201/100)^2+(J201*(D201+G201)*0.06777)^2),0))</f>
        <v>100</v>
      </c>
      <c r="U201" s="32"/>
    </row>
    <row r="202" customFormat="false" ht="15" hidden="false" customHeight="false" outlineLevel="0" collapsed="false">
      <c r="A202" s="32" t="s">
        <v>256</v>
      </c>
      <c r="B202" s="32" t="s">
        <v>424</v>
      </c>
      <c r="C202" s="32" t="s">
        <v>425</v>
      </c>
      <c r="D202" s="66" t="n">
        <v>775</v>
      </c>
      <c r="E202" s="66" t="n">
        <v>710</v>
      </c>
      <c r="F202" s="75" t="n">
        <f aca="false">IF(E202="","",D202-E202)</f>
        <v>65</v>
      </c>
      <c r="G202" s="66" t="n">
        <v>870</v>
      </c>
      <c r="H202" s="66" t="n">
        <v>924</v>
      </c>
      <c r="I202" s="75" t="n">
        <f aca="false">IF(H202="","",G202-H202)</f>
        <v>-54</v>
      </c>
      <c r="J202" s="47" t="n">
        <f aca="false">IF(OR(D202="",D202+G202=0),"",D202/(D202+G202))</f>
        <v>0.47112462006079</v>
      </c>
      <c r="K202" s="47" t="n">
        <f aca="false">IF(E202="","",E202/(E202+H202))</f>
        <v>0.434516523867809</v>
      </c>
      <c r="L202" s="76" t="n">
        <f aca="false">IF(OR(K202="",J202=""),"",(J202-K202)*100)</f>
        <v>3.66080961929812</v>
      </c>
      <c r="M202" s="36" t="n">
        <v>2.04108163546025</v>
      </c>
      <c r="N202" s="36" t="n">
        <v>0.127006922628443</v>
      </c>
      <c r="O202" s="36" t="n">
        <f aca="false">SQRT(M202^2+N202^2)</f>
        <v>2.04502933988944</v>
      </c>
      <c r="P202" s="47" t="n">
        <f aca="false">IF(J202="","",MAX(0,J202-1.96*O202/100))</f>
        <v>0.431042044998957</v>
      </c>
      <c r="Q202" s="47" t="n">
        <f aca="false">IF(J202="","",MIN(1,J202+1.96*O202/100))</f>
        <v>0.511207195122623</v>
      </c>
      <c r="R202" s="32" t="str">
        <f aca="false">IF(L202="","",IF(ABS(L202)&lt;=O202,"Yes","No"))</f>
        <v>No</v>
      </c>
      <c r="S202" s="32" t="str">
        <f aca="false">IF(L202="","",IF(ABS(L202)&lt;=1.96*O202,"Yes","No"))</f>
        <v>Yes</v>
      </c>
      <c r="T202" s="66" t="n">
        <f aca="false">IF(D202="","",ROUND(SQRT(((D202+G202)*O202/100)^2+(J202*(D202+G202)*0.06777)^2),0))</f>
        <v>62</v>
      </c>
      <c r="U202" s="32"/>
    </row>
    <row r="203" customFormat="false" ht="15" hidden="false" customHeight="false" outlineLevel="0" collapsed="false">
      <c r="A203" s="32" t="s">
        <v>256</v>
      </c>
      <c r="B203" s="32" t="s">
        <v>424</v>
      </c>
      <c r="C203" s="32" t="s">
        <v>426</v>
      </c>
      <c r="D203" s="66" t="n">
        <v>642</v>
      </c>
      <c r="E203" s="66" t="n">
        <v>632</v>
      </c>
      <c r="F203" s="75" t="n">
        <f aca="false">IF(E203="","",D203-E203)</f>
        <v>10</v>
      </c>
      <c r="G203" s="66" t="n">
        <v>649</v>
      </c>
      <c r="H203" s="66" t="n">
        <v>689</v>
      </c>
      <c r="I203" s="75" t="n">
        <f aca="false">IF(H203="","",G203-H203)</f>
        <v>-40</v>
      </c>
      <c r="J203" s="47" t="n">
        <f aca="false">IF(OR(D203="",D203+G203=0),"",D203/(D203+G203))</f>
        <v>0.49728892331526</v>
      </c>
      <c r="K203" s="47" t="n">
        <f aca="false">IF(E203="","",E203/(E203+H203))</f>
        <v>0.478425435276306</v>
      </c>
      <c r="L203" s="76" t="n">
        <f aca="false">IF(OR(K203="",J203=""),"",(J203-K203)*100)</f>
        <v>1.88634880389537</v>
      </c>
      <c r="M203" s="36" t="n">
        <v>2.04108163546025</v>
      </c>
      <c r="N203" s="36" t="n">
        <v>0.127006922628443</v>
      </c>
      <c r="O203" s="36" t="n">
        <f aca="false">SQRT(M203^2+N203^2)</f>
        <v>2.04502933988944</v>
      </c>
      <c r="P203" s="47" t="n">
        <f aca="false">IF(J203="","",MAX(0,J203-1.96*O203/100))</f>
        <v>0.457206348253427</v>
      </c>
      <c r="Q203" s="47" t="n">
        <f aca="false">IF(J203="","",MIN(1,J203+1.96*O203/100))</f>
        <v>0.537371498377093</v>
      </c>
      <c r="R203" s="32" t="str">
        <f aca="false">IF(L203="","",IF(ABS(L203)&lt;=O203,"Yes","No"))</f>
        <v>Yes</v>
      </c>
      <c r="S203" s="32" t="str">
        <f aca="false">IF(L203="","",IF(ABS(L203)&lt;=1.96*O203,"Yes","No"))</f>
        <v>Yes</v>
      </c>
      <c r="T203" s="66" t="n">
        <f aca="false">IF(D203="","",ROUND(SQRT(((D203+G203)*O203/100)^2+(J203*(D203+G203)*0.06777)^2),0))</f>
        <v>51</v>
      </c>
      <c r="U203" s="32"/>
    </row>
    <row r="204" customFormat="false" ht="15" hidden="false" customHeight="false" outlineLevel="0" collapsed="false">
      <c r="A204" s="32" t="s">
        <v>256</v>
      </c>
      <c r="B204" s="32" t="s">
        <v>424</v>
      </c>
      <c r="C204" s="32" t="s">
        <v>427</v>
      </c>
      <c r="D204" s="66" t="n">
        <v>810</v>
      </c>
      <c r="E204" s="66" t="n">
        <v>820</v>
      </c>
      <c r="F204" s="75" t="n">
        <f aca="false">IF(E204="","",D204-E204)</f>
        <v>-10</v>
      </c>
      <c r="G204" s="66" t="n">
        <v>550</v>
      </c>
      <c r="H204" s="66" t="n">
        <v>554</v>
      </c>
      <c r="I204" s="75" t="n">
        <f aca="false">IF(H204="","",G204-H204)</f>
        <v>-4</v>
      </c>
      <c r="J204" s="47" t="n">
        <f aca="false">IF(OR(D204="",D204+G204=0),"",D204/(D204+G204))</f>
        <v>0.595588235294118</v>
      </c>
      <c r="K204" s="47" t="n">
        <f aca="false">IF(E204="","",E204/(E204+H204))</f>
        <v>0.596797671033479</v>
      </c>
      <c r="L204" s="76" t="n">
        <f aca="false">IF(OR(K204="",J204=""),"",(J204-K204)*100)</f>
        <v>-0.120943573936128</v>
      </c>
      <c r="M204" s="36" t="n">
        <v>2.04108163546025</v>
      </c>
      <c r="N204" s="36" t="n">
        <v>0.127006922628443</v>
      </c>
      <c r="O204" s="36" t="n">
        <f aca="false">SQRT(M204^2+N204^2)</f>
        <v>2.04502933988944</v>
      </c>
      <c r="P204" s="47" t="n">
        <f aca="false">IF(J204="","",MAX(0,J204-1.96*O204/100))</f>
        <v>0.555505660232285</v>
      </c>
      <c r="Q204" s="47" t="n">
        <f aca="false">IF(J204="","",MIN(1,J204+1.96*O204/100))</f>
        <v>0.635670810355951</v>
      </c>
      <c r="R204" s="32" t="str">
        <f aca="false">IF(L204="","",IF(ABS(L204)&lt;=O204,"Yes","No"))</f>
        <v>Yes</v>
      </c>
      <c r="S204" s="32" t="str">
        <f aca="false">IF(L204="","",IF(ABS(L204)&lt;=1.96*O204,"Yes","No"))</f>
        <v>Yes</v>
      </c>
      <c r="T204" s="66" t="n">
        <f aca="false">IF(D204="","",ROUND(SQRT(((D204+G204)*O204/100)^2+(J204*(D204+G204)*0.06777)^2),0))</f>
        <v>62</v>
      </c>
      <c r="U204" s="32"/>
    </row>
    <row r="205" customFormat="false" ht="15" hidden="false" customHeight="false" outlineLevel="0" collapsed="false">
      <c r="A205" s="32" t="s">
        <v>256</v>
      </c>
      <c r="B205" s="32" t="s">
        <v>424</v>
      </c>
      <c r="C205" s="32" t="s">
        <v>428</v>
      </c>
      <c r="D205" s="66" t="n">
        <v>880</v>
      </c>
      <c r="E205" s="66" t="n">
        <v>919</v>
      </c>
      <c r="F205" s="75" t="n">
        <f aca="false">IF(E205="","",D205-E205)</f>
        <v>-39</v>
      </c>
      <c r="G205" s="66" t="n">
        <v>531</v>
      </c>
      <c r="H205" s="66" t="n">
        <v>542</v>
      </c>
      <c r="I205" s="75" t="n">
        <f aca="false">IF(H205="","",G205-H205)</f>
        <v>-11</v>
      </c>
      <c r="J205" s="47" t="n">
        <f aca="false">IF(OR(D205="",D205+G205=0),"",D205/(D205+G205))</f>
        <v>0.623671155209072</v>
      </c>
      <c r="K205" s="47" t="n">
        <f aca="false">IF(E205="","",E205/(E205+H205))</f>
        <v>0.6290212183436</v>
      </c>
      <c r="L205" s="76" t="n">
        <f aca="false">IF(OR(K205="",J205=""),"",(J205-K205)*100)</f>
        <v>-0.535006313452868</v>
      </c>
      <c r="M205" s="36" t="n">
        <v>2.04108163546025</v>
      </c>
      <c r="N205" s="36" t="n">
        <v>0.127006922628443</v>
      </c>
      <c r="O205" s="36" t="n">
        <f aca="false">SQRT(M205^2+N205^2)</f>
        <v>2.04502933988944</v>
      </c>
      <c r="P205" s="47" t="n">
        <f aca="false">IF(J205="","",MAX(0,J205-1.96*O205/100))</f>
        <v>0.583588580147239</v>
      </c>
      <c r="Q205" s="47" t="n">
        <f aca="false">IF(J205="","",MIN(1,J205+1.96*O205/100))</f>
        <v>0.663753730270905</v>
      </c>
      <c r="R205" s="32" t="str">
        <f aca="false">IF(L205="","",IF(ABS(L205)&lt;=O205,"Yes","No"))</f>
        <v>Yes</v>
      </c>
      <c r="S205" s="32" t="str">
        <f aca="false">IF(L205="","",IF(ABS(L205)&lt;=1.96*O205,"Yes","No"))</f>
        <v>Yes</v>
      </c>
      <c r="T205" s="66" t="n">
        <f aca="false">IF(D205="","",ROUND(SQRT(((D205+G205)*O205/100)^2+(J205*(D205+G205)*0.06777)^2),0))</f>
        <v>66</v>
      </c>
      <c r="U205" s="32"/>
    </row>
    <row r="206" customFormat="false" ht="15" hidden="false" customHeight="false" outlineLevel="0" collapsed="false">
      <c r="A206" s="32" t="s">
        <v>256</v>
      </c>
      <c r="B206" s="32" t="s">
        <v>424</v>
      </c>
      <c r="C206" s="32" t="s">
        <v>429</v>
      </c>
      <c r="D206" s="66" t="n">
        <v>329</v>
      </c>
      <c r="E206" s="66" t="n">
        <v>308</v>
      </c>
      <c r="F206" s="75" t="n">
        <f aca="false">IF(E206="","",D206-E206)</f>
        <v>21</v>
      </c>
      <c r="G206" s="66" t="n">
        <v>234</v>
      </c>
      <c r="H206" s="66" t="n">
        <v>263</v>
      </c>
      <c r="I206" s="75" t="n">
        <f aca="false">IF(H206="","",G206-H206)</f>
        <v>-29</v>
      </c>
      <c r="J206" s="47" t="n">
        <f aca="false">IF(OR(D206="",D206+G206=0),"",D206/(D206+G206))</f>
        <v>0.58436944937833</v>
      </c>
      <c r="K206" s="47" t="n">
        <f aca="false">IF(E206="","",E206/(E206+H206))</f>
        <v>0.539404553415061</v>
      </c>
      <c r="L206" s="76" t="n">
        <f aca="false">IF(OR(K206="",J206=""),"",(J206-K206)*100)</f>
        <v>4.4964895963269</v>
      </c>
      <c r="M206" s="36" t="n">
        <v>3.27267117391589</v>
      </c>
      <c r="N206" s="36" t="n">
        <v>0.127006922628443</v>
      </c>
      <c r="O206" s="36" t="n">
        <f aca="false">SQRT(M206^2+N206^2)</f>
        <v>3.27513471035553</v>
      </c>
      <c r="P206" s="47" t="n">
        <f aca="false">IF(J206="","",MAX(0,J206-1.96*O206/100))</f>
        <v>0.520176809055362</v>
      </c>
      <c r="Q206" s="47" t="n">
        <f aca="false">IF(J206="","",MIN(1,J206+1.96*O206/100))</f>
        <v>0.648562089701299</v>
      </c>
      <c r="R206" s="32" t="str">
        <f aca="false">IF(L206="","",IF(ABS(L206)&lt;=O206,"Yes","No"))</f>
        <v>No</v>
      </c>
      <c r="S206" s="32" t="str">
        <f aca="false">IF(L206="","",IF(ABS(L206)&lt;=1.96*O206,"Yes","No"))</f>
        <v>Yes</v>
      </c>
      <c r="T206" s="66" t="n">
        <f aca="false">IF(D206="","",ROUND(SQRT(((D206+G206)*O206/100)^2+(J206*(D206+G206)*0.14653)^2),0))</f>
        <v>52</v>
      </c>
      <c r="U206" s="32"/>
    </row>
    <row r="207" customFormat="false" ht="15" hidden="false" customHeight="false" outlineLevel="0" collapsed="false">
      <c r="A207" s="32" t="s">
        <v>256</v>
      </c>
      <c r="B207" s="32" t="s">
        <v>424</v>
      </c>
      <c r="C207" s="32" t="s">
        <v>430</v>
      </c>
      <c r="D207" s="66" t="n">
        <v>593</v>
      </c>
      <c r="E207" s="66" t="n">
        <v>602</v>
      </c>
      <c r="F207" s="75" t="n">
        <f aca="false">IF(E207="","",D207-E207)</f>
        <v>-9</v>
      </c>
      <c r="G207" s="66" t="n">
        <v>279</v>
      </c>
      <c r="H207" s="66" t="n">
        <v>269</v>
      </c>
      <c r="I207" s="75" t="n">
        <f aca="false">IF(H207="","",G207-H207)</f>
        <v>10</v>
      </c>
      <c r="J207" s="47" t="n">
        <f aca="false">IF(OR(D207="",D207+G207=0),"",D207/(D207+G207))</f>
        <v>0.680045871559633</v>
      </c>
      <c r="K207" s="47" t="n">
        <f aca="false">IF(E207="","",E207/(E207+H207))</f>
        <v>0.691159586681975</v>
      </c>
      <c r="L207" s="76" t="n">
        <f aca="false">IF(OR(K207="",J207=""),"",(J207-K207)*100)</f>
        <v>-1.11137151223417</v>
      </c>
      <c r="M207" s="36" t="n">
        <v>2.23195740581291</v>
      </c>
      <c r="N207" s="36" t="n">
        <v>0.127006922628443</v>
      </c>
      <c r="O207" s="36" t="n">
        <f aca="false">SQRT(M207^2+N207^2)</f>
        <v>2.23556807540246</v>
      </c>
      <c r="P207" s="47" t="n">
        <f aca="false">IF(J207="","",MAX(0,J207-1.96*O207/100))</f>
        <v>0.636228737281745</v>
      </c>
      <c r="Q207" s="47" t="n">
        <f aca="false">IF(J207="","",MIN(1,J207+1.96*O207/100))</f>
        <v>0.723863005837521</v>
      </c>
      <c r="R207" s="32" t="str">
        <f aca="false">IF(L207="","",IF(ABS(L207)&lt;=O207,"Yes","No"))</f>
        <v>Yes</v>
      </c>
      <c r="S207" s="32" t="str">
        <f aca="false">IF(L207="","",IF(ABS(L207)&lt;=1.96*O207,"Yes","No"))</f>
        <v>Yes</v>
      </c>
      <c r="T207" s="66" t="n">
        <f aca="false">IF(D207="","",ROUND(SQRT(((D207+G207)*O207/100)^2+(J207*(D207+G207)*0.0886)^2),0))</f>
        <v>56</v>
      </c>
      <c r="U207" s="32"/>
    </row>
    <row r="208" customFormat="false" ht="15" hidden="false" customHeight="false" outlineLevel="0" collapsed="false">
      <c r="A208" s="32" t="s">
        <v>256</v>
      </c>
      <c r="B208" s="32" t="s">
        <v>424</v>
      </c>
      <c r="C208" s="32" t="s">
        <v>431</v>
      </c>
      <c r="D208" s="66" t="n">
        <v>577</v>
      </c>
      <c r="E208" s="66" t="n">
        <v>512</v>
      </c>
      <c r="F208" s="75" t="n">
        <f aca="false">IF(E208="","",D208-E208)</f>
        <v>65</v>
      </c>
      <c r="G208" s="66" t="n">
        <v>425</v>
      </c>
      <c r="H208" s="66" t="n">
        <v>447</v>
      </c>
      <c r="I208" s="75" t="n">
        <f aca="false">IF(H208="","",G208-H208)</f>
        <v>-22</v>
      </c>
      <c r="J208" s="47" t="n">
        <f aca="false">IF(OR(D208="",D208+G208=0),"",D208/(D208+G208))</f>
        <v>0.575848303393214</v>
      </c>
      <c r="K208" s="47" t="n">
        <f aca="false">IF(E208="","",E208/(E208+H208))</f>
        <v>0.533889468196038</v>
      </c>
      <c r="L208" s="76" t="n">
        <f aca="false">IF(OR(K208="",J208=""),"",(J208-K208)*100)</f>
        <v>4.1958835197176</v>
      </c>
      <c r="M208" s="36" t="n">
        <v>2.23195740581291</v>
      </c>
      <c r="N208" s="36" t="n">
        <v>0.127006922628443</v>
      </c>
      <c r="O208" s="36" t="n">
        <f aca="false">SQRT(M208^2+N208^2)</f>
        <v>2.23556807540246</v>
      </c>
      <c r="P208" s="47" t="n">
        <f aca="false">IF(J208="","",MAX(0,J208-1.96*O208/100))</f>
        <v>0.532031169115325</v>
      </c>
      <c r="Q208" s="47" t="n">
        <f aca="false">IF(J208="","",MIN(1,J208+1.96*O208/100))</f>
        <v>0.619665437671102</v>
      </c>
      <c r="R208" s="32" t="str">
        <f aca="false">IF(L208="","",IF(ABS(L208)&lt;=O208,"Yes","No"))</f>
        <v>No</v>
      </c>
      <c r="S208" s="32" t="str">
        <f aca="false">IF(L208="","",IF(ABS(L208)&lt;=1.96*O208,"Yes","No"))</f>
        <v>Yes</v>
      </c>
      <c r="T208" s="66" t="n">
        <f aca="false">IF(D208="","",ROUND(SQRT(((D208+G208)*O208/100)^2+(J208*(D208+G208)*0.0886)^2),0))</f>
        <v>56</v>
      </c>
      <c r="U208" s="32"/>
    </row>
    <row r="209" customFormat="false" ht="15" hidden="false" customHeight="false" outlineLevel="0" collapsed="false">
      <c r="A209" s="32" t="s">
        <v>256</v>
      </c>
      <c r="B209" s="32" t="s">
        <v>424</v>
      </c>
      <c r="C209" s="32" t="s">
        <v>432</v>
      </c>
      <c r="D209" s="66" t="n">
        <v>305</v>
      </c>
      <c r="E209" s="66" t="n">
        <v>276</v>
      </c>
      <c r="F209" s="75" t="n">
        <f aca="false">IF(E209="","",D209-E209)</f>
        <v>29</v>
      </c>
      <c r="G209" s="66" t="n">
        <v>285</v>
      </c>
      <c r="H209" s="66" t="n">
        <v>301</v>
      </c>
      <c r="I209" s="75" t="n">
        <f aca="false">IF(H209="","",G209-H209)</f>
        <v>-16</v>
      </c>
      <c r="J209" s="47" t="n">
        <f aca="false">IF(OR(D209="",D209+G209=0),"",D209/(D209+G209))</f>
        <v>0.516949152542373</v>
      </c>
      <c r="K209" s="47" t="n">
        <f aca="false">IF(E209="","",E209/(E209+H209))</f>
        <v>0.478336221837088</v>
      </c>
      <c r="L209" s="76" t="n">
        <f aca="false">IF(OR(K209="",J209=""),"",(J209-K209)*100)</f>
        <v>3.86129307052844</v>
      </c>
      <c r="M209" s="36" t="n">
        <v>3.27267117391589</v>
      </c>
      <c r="N209" s="36" t="n">
        <v>0.127006922628443</v>
      </c>
      <c r="O209" s="36" t="n">
        <f aca="false">SQRT(M209^2+N209^2)</f>
        <v>3.27513471035553</v>
      </c>
      <c r="P209" s="47" t="n">
        <f aca="false">IF(J209="","",MAX(0,J209-1.96*O209/100))</f>
        <v>0.452756512219405</v>
      </c>
      <c r="Q209" s="47" t="n">
        <f aca="false">IF(J209="","",MIN(1,J209+1.96*O209/100))</f>
        <v>0.581141792865341</v>
      </c>
      <c r="R209" s="32" t="str">
        <f aca="false">IF(L209="","",IF(ABS(L209)&lt;=O209,"Yes","No"))</f>
        <v>No</v>
      </c>
      <c r="S209" s="32" t="str">
        <f aca="false">IF(L209="","",IF(ABS(L209)&lt;=1.96*O209,"Yes","No"))</f>
        <v>Yes</v>
      </c>
      <c r="T209" s="66" t="n">
        <f aca="false">IF(D209="","",ROUND(SQRT(((D209+G209)*O209/100)^2+(J209*(D209+G209)*0.14653)^2),0))</f>
        <v>49</v>
      </c>
      <c r="U209" s="32"/>
    </row>
    <row r="210" customFormat="false" ht="15" hidden="false" customHeight="false" outlineLevel="0" collapsed="false">
      <c r="A210" s="32" t="s">
        <v>256</v>
      </c>
      <c r="B210" s="32" t="s">
        <v>424</v>
      </c>
      <c r="C210" s="32" t="s">
        <v>433</v>
      </c>
      <c r="D210" s="66" t="n">
        <v>578</v>
      </c>
      <c r="E210" s="66" t="n">
        <v>586</v>
      </c>
      <c r="F210" s="75" t="n">
        <f aca="false">IF(E210="","",D210-E210)</f>
        <v>-8</v>
      </c>
      <c r="G210" s="66" t="n">
        <v>466</v>
      </c>
      <c r="H210" s="66" t="n">
        <v>476</v>
      </c>
      <c r="I210" s="75" t="n">
        <f aca="false">IF(H210="","",G210-H210)</f>
        <v>-10</v>
      </c>
      <c r="J210" s="47" t="n">
        <f aca="false">IF(OR(D210="",D210+G210=0),"",D210/(D210+G210))</f>
        <v>0.553639846743295</v>
      </c>
      <c r="K210" s="47" t="n">
        <f aca="false">IF(E210="","",E210/(E210+H210))</f>
        <v>0.551789077212806</v>
      </c>
      <c r="L210" s="76" t="n">
        <f aca="false">IF(OR(K210="",J210=""),"",(J210-K210)*100)</f>
        <v>0.185076953048902</v>
      </c>
      <c r="M210" s="36" t="n">
        <v>2.23195740581291</v>
      </c>
      <c r="N210" s="36" t="n">
        <v>0.127006922628443</v>
      </c>
      <c r="O210" s="36" t="n">
        <f aca="false">SQRT(M210^2+N210^2)</f>
        <v>2.23556807540246</v>
      </c>
      <c r="P210" s="47" t="n">
        <f aca="false">IF(J210="","",MAX(0,J210-1.96*O210/100))</f>
        <v>0.509822712465407</v>
      </c>
      <c r="Q210" s="47" t="n">
        <f aca="false">IF(J210="","",MIN(1,J210+1.96*O210/100))</f>
        <v>0.597456981021183</v>
      </c>
      <c r="R210" s="32" t="str">
        <f aca="false">IF(L210="","",IF(ABS(L210)&lt;=O210,"Yes","No"))</f>
        <v>Yes</v>
      </c>
      <c r="S210" s="32" t="str">
        <f aca="false">IF(L210="","",IF(ABS(L210)&lt;=1.96*O210,"Yes","No"))</f>
        <v>Yes</v>
      </c>
      <c r="T210" s="66" t="n">
        <f aca="false">IF(D210="","",ROUND(SQRT(((D210+G210)*O210/100)^2+(J210*(D210+G210)*0.0886)^2),0))</f>
        <v>56</v>
      </c>
      <c r="U210" s="32"/>
    </row>
    <row r="211" customFormat="false" ht="15" hidden="false" customHeight="false" outlineLevel="0" collapsed="false">
      <c r="A211" s="32" t="s">
        <v>256</v>
      </c>
      <c r="B211" s="32" t="s">
        <v>424</v>
      </c>
      <c r="C211" s="32" t="s">
        <v>434</v>
      </c>
      <c r="D211" s="66" t="n">
        <v>852</v>
      </c>
      <c r="E211" s="66" t="n">
        <v>820</v>
      </c>
      <c r="F211" s="75" t="n">
        <f aca="false">IF(E211="","",D211-E211)</f>
        <v>32</v>
      </c>
      <c r="G211" s="66" t="n">
        <v>917</v>
      </c>
      <c r="H211" s="66" t="n">
        <v>946</v>
      </c>
      <c r="I211" s="75" t="n">
        <f aca="false">IF(H211="","",G211-H211)</f>
        <v>-29</v>
      </c>
      <c r="J211" s="47" t="n">
        <f aca="false">IF(OR(D211="",D211+G211=0),"",D211/(D211+G211))</f>
        <v>0.481628038439797</v>
      </c>
      <c r="K211" s="47" t="n">
        <f aca="false">IF(E211="","",E211/(E211+H211))</f>
        <v>0.464326160815402</v>
      </c>
      <c r="L211" s="76" t="n">
        <f aca="false">IF(OR(K211="",J211=""),"",(J211-K211)*100)</f>
        <v>1.73018776243945</v>
      </c>
      <c r="M211" s="36" t="n">
        <v>2.04108163546025</v>
      </c>
      <c r="N211" s="36" t="n">
        <v>0.127006922628443</v>
      </c>
      <c r="O211" s="36" t="n">
        <f aca="false">SQRT(M211^2+N211^2)</f>
        <v>2.04502933988944</v>
      </c>
      <c r="P211" s="47" t="n">
        <f aca="false">IF(J211="","",MAX(0,J211-1.96*O211/100))</f>
        <v>0.441545463377964</v>
      </c>
      <c r="Q211" s="47" t="n">
        <f aca="false">IF(J211="","",MIN(1,J211+1.96*O211/100))</f>
        <v>0.52171061350163</v>
      </c>
      <c r="R211" s="32" t="str">
        <f aca="false">IF(L211="","",IF(ABS(L211)&lt;=O211,"Yes","No"))</f>
        <v>Yes</v>
      </c>
      <c r="S211" s="32" t="str">
        <f aca="false">IF(L211="","",IF(ABS(L211)&lt;=1.96*O211,"Yes","No"))</f>
        <v>Yes</v>
      </c>
      <c r="T211" s="66" t="n">
        <f aca="false">IF(D211="","",ROUND(SQRT(((D211+G211)*O211/100)^2+(J211*(D211+G211)*0.06777)^2),0))</f>
        <v>68</v>
      </c>
      <c r="U211" s="32"/>
    </row>
    <row r="212" customFormat="false" ht="15" hidden="false" customHeight="false" outlineLevel="0" collapsed="false">
      <c r="A212" s="32" t="s">
        <v>256</v>
      </c>
      <c r="B212" s="32" t="s">
        <v>424</v>
      </c>
      <c r="C212" s="32" t="s">
        <v>435</v>
      </c>
      <c r="D212" s="66" t="n">
        <v>729</v>
      </c>
      <c r="E212" s="66" t="n">
        <v>665</v>
      </c>
      <c r="F212" s="75" t="n">
        <f aca="false">IF(E212="","",D212-E212)</f>
        <v>64</v>
      </c>
      <c r="G212" s="66" t="n">
        <v>703</v>
      </c>
      <c r="H212" s="66" t="n">
        <v>763</v>
      </c>
      <c r="I212" s="75" t="n">
        <f aca="false">IF(H212="","",G212-H212)</f>
        <v>-60</v>
      </c>
      <c r="J212" s="47" t="n">
        <f aca="false">IF(OR(D212="",D212+G212=0),"",D212/(D212+G212))</f>
        <v>0.509078212290503</v>
      </c>
      <c r="K212" s="47" t="n">
        <f aca="false">IF(E212="","",E212/(E212+H212))</f>
        <v>0.465686274509804</v>
      </c>
      <c r="L212" s="76" t="n">
        <f aca="false">IF(OR(K212="",J212=""),"",(J212-K212)*100)</f>
        <v>4.33919377806988</v>
      </c>
      <c r="M212" s="36" t="n">
        <v>2.04108163546025</v>
      </c>
      <c r="N212" s="36" t="n">
        <v>0.127006922628443</v>
      </c>
      <c r="O212" s="36" t="n">
        <f aca="false">SQRT(M212^2+N212^2)</f>
        <v>2.04502933988944</v>
      </c>
      <c r="P212" s="47" t="n">
        <f aca="false">IF(J212="","",MAX(0,J212-1.96*O212/100))</f>
        <v>0.46899563722867</v>
      </c>
      <c r="Q212" s="47" t="n">
        <f aca="false">IF(J212="","",MIN(1,J212+1.96*O212/100))</f>
        <v>0.549160787352336</v>
      </c>
      <c r="R212" s="32" t="str">
        <f aca="false">IF(L212="","",IF(ABS(L212)&lt;=O212,"Yes","No"))</f>
        <v>No</v>
      </c>
      <c r="S212" s="32" t="str">
        <f aca="false">IF(L212="","",IF(ABS(L212)&lt;=1.96*O212,"Yes","No"))</f>
        <v>No</v>
      </c>
      <c r="T212" s="66" t="n">
        <f aca="false">IF(D212="","",ROUND(SQRT(((D212+G212)*O212/100)^2+(J212*(D212+G212)*0.06777)^2),0))</f>
        <v>57</v>
      </c>
      <c r="U212" s="32"/>
    </row>
    <row r="213" customFormat="false" ht="15" hidden="false" customHeight="false" outlineLevel="0" collapsed="false">
      <c r="A213" s="32" t="s">
        <v>256</v>
      </c>
      <c r="B213" s="32" t="s">
        <v>424</v>
      </c>
      <c r="C213" s="32" t="s">
        <v>436</v>
      </c>
      <c r="D213" s="66" t="n">
        <v>630</v>
      </c>
      <c r="E213" s="66" t="n">
        <v>621</v>
      </c>
      <c r="F213" s="75" t="n">
        <f aca="false">IF(E213="","",D213-E213)</f>
        <v>9</v>
      </c>
      <c r="G213" s="66" t="n">
        <v>527</v>
      </c>
      <c r="H213" s="66" t="n">
        <v>569</v>
      </c>
      <c r="I213" s="75" t="n">
        <f aca="false">IF(H213="","",G213-H213)</f>
        <v>-42</v>
      </c>
      <c r="J213" s="47" t="n">
        <f aca="false">IF(OR(D213="",D213+G213=0),"",D213/(D213+G213))</f>
        <v>0.544511668107174</v>
      </c>
      <c r="K213" s="47" t="n">
        <f aca="false">IF(E213="","",E213/(E213+H213))</f>
        <v>0.521848739495798</v>
      </c>
      <c r="L213" s="76" t="n">
        <f aca="false">IF(OR(K213="",J213=""),"",(J213-K213)*100)</f>
        <v>2.26629286113754</v>
      </c>
      <c r="M213" s="36" t="n">
        <v>2.04108163546025</v>
      </c>
      <c r="N213" s="36" t="n">
        <v>0.127006922628443</v>
      </c>
      <c r="O213" s="36" t="n">
        <f aca="false">SQRT(M213^2+N213^2)</f>
        <v>2.04502933988944</v>
      </c>
      <c r="P213" s="47" t="n">
        <f aca="false">IF(J213="","",MAX(0,J213-1.96*O213/100))</f>
        <v>0.504429093045341</v>
      </c>
      <c r="Q213" s="47" t="n">
        <f aca="false">IF(J213="","",MIN(1,J213+1.96*O213/100))</f>
        <v>0.584594243169007</v>
      </c>
      <c r="R213" s="32" t="str">
        <f aca="false">IF(L213="","",IF(ABS(L213)&lt;=O213,"Yes","No"))</f>
        <v>No</v>
      </c>
      <c r="S213" s="32" t="str">
        <f aca="false">IF(L213="","",IF(ABS(L213)&lt;=1.96*O213,"Yes","No"))</f>
        <v>Yes</v>
      </c>
      <c r="T213" s="66" t="n">
        <f aca="false">IF(D213="","",ROUND(SQRT(((D213+G213)*O213/100)^2+(J213*(D213+G213)*0.06777)^2),0))</f>
        <v>49</v>
      </c>
      <c r="U213" s="32"/>
    </row>
    <row r="214" customFormat="false" ht="15" hidden="false" customHeight="false" outlineLevel="0" collapsed="false">
      <c r="A214" s="32" t="s">
        <v>437</v>
      </c>
      <c r="B214" s="32" t="s">
        <v>438</v>
      </c>
      <c r="C214" s="32" t="s">
        <v>439</v>
      </c>
      <c r="D214" s="66" t="n">
        <v>477</v>
      </c>
      <c r="E214" s="66" t="n">
        <v>482</v>
      </c>
      <c r="F214" s="75" t="n">
        <f aca="false">IF(E214="","",D214-E214)</f>
        <v>-5</v>
      </c>
      <c r="G214" s="66" t="n">
        <v>1041</v>
      </c>
      <c r="H214" s="66" t="n">
        <v>987</v>
      </c>
      <c r="I214" s="75" t="n">
        <f aca="false">IF(H214="","",G214-H214)</f>
        <v>54</v>
      </c>
      <c r="J214" s="47" t="n">
        <f aca="false">IF(OR(D214="",D214+G214=0),"",D214/(D214+G214))</f>
        <v>0.314229249011858</v>
      </c>
      <c r="K214" s="47" t="n">
        <f aca="false">IF(E214="","",E214/(E214+H214))</f>
        <v>0.328114363512594</v>
      </c>
      <c r="L214" s="76" t="n">
        <f aca="false">IF(OR(K214="",J214=""),"",(J214-K214)*100)</f>
        <v>-1.38851145007359</v>
      </c>
      <c r="M214" s="36" t="n">
        <v>2.04108163546025</v>
      </c>
      <c r="N214" s="36" t="n">
        <v>0.127006922628443</v>
      </c>
      <c r="O214" s="36" t="n">
        <f aca="false">SQRT(M214^2+N214^2)</f>
        <v>2.04502933988944</v>
      </c>
      <c r="P214" s="47" t="n">
        <f aca="false">IF(J214="","",MAX(0,J214-1.96*O214/100))</f>
        <v>0.274146673950025</v>
      </c>
      <c r="Q214" s="47" t="n">
        <f aca="false">IF(J214="","",MIN(1,J214+1.96*O214/100))</f>
        <v>0.354311824073691</v>
      </c>
      <c r="R214" s="32" t="str">
        <f aca="false">IF(L214="","",IF(ABS(L214)&lt;=O214,"Yes","No"))</f>
        <v>Yes</v>
      </c>
      <c r="S214" s="32" t="str">
        <f aca="false">IF(L214="","",IF(ABS(L214)&lt;=1.96*O214,"Yes","No"))</f>
        <v>Yes</v>
      </c>
      <c r="T214" s="66" t="n">
        <f aca="false">IF(D214="","",ROUND(SQRT(((D214+G214)*O214/100)^2+(J214*(D214+G214)*0.06777)^2),0))</f>
        <v>45</v>
      </c>
      <c r="U214" s="32"/>
    </row>
    <row r="215" customFormat="false" ht="15" hidden="false" customHeight="false" outlineLevel="0" collapsed="false">
      <c r="A215" s="32" t="s">
        <v>437</v>
      </c>
      <c r="B215" s="32" t="s">
        <v>440</v>
      </c>
      <c r="C215" s="32" t="s">
        <v>441</v>
      </c>
      <c r="D215" s="66" t="n">
        <v>1415</v>
      </c>
      <c r="E215" s="66" t="n">
        <v>1425</v>
      </c>
      <c r="F215" s="75" t="n">
        <f aca="false">IF(E215="","",D215-E215)</f>
        <v>-10</v>
      </c>
      <c r="G215" s="66" t="n">
        <v>2632</v>
      </c>
      <c r="H215" s="66" t="n">
        <v>2491</v>
      </c>
      <c r="I215" s="75" t="n">
        <f aca="false">IF(H215="","",G215-H215)</f>
        <v>141</v>
      </c>
      <c r="J215" s="47" t="n">
        <f aca="false">IF(OR(D215="",D215+G215=0),"",D215/(D215+G215))</f>
        <v>0.349641709908574</v>
      </c>
      <c r="K215" s="47" t="n">
        <f aca="false">IF(E215="","",E215/(E215+H215))</f>
        <v>0.363891726251277</v>
      </c>
      <c r="L215" s="76" t="n">
        <f aca="false">IF(OR(K215="",J215=""),"",(J215-K215)*100)</f>
        <v>-1.42500163427026</v>
      </c>
      <c r="M215" s="36" t="n">
        <v>2.04108163546025</v>
      </c>
      <c r="N215" s="36" t="n">
        <v>0.127006922628443</v>
      </c>
      <c r="O215" s="36" t="n">
        <f aca="false">SQRT(M215^2+N215^2)</f>
        <v>2.04502933988944</v>
      </c>
      <c r="P215" s="47" t="n">
        <f aca="false">IF(J215="","",MAX(0,J215-1.96*O215/100))</f>
        <v>0.309559134846741</v>
      </c>
      <c r="Q215" s="47" t="n">
        <f aca="false">IF(J215="","",MIN(1,J215+1.96*O215/100))</f>
        <v>0.389724284970407</v>
      </c>
      <c r="R215" s="32" t="str">
        <f aca="false">IF(L215="","",IF(ABS(L215)&lt;=O215,"Yes","No"))</f>
        <v>Yes</v>
      </c>
      <c r="S215" s="32" t="str">
        <f aca="false">IF(L215="","",IF(ABS(L215)&lt;=1.96*O215,"Yes","No"))</f>
        <v>Yes</v>
      </c>
      <c r="T215" s="66" t="n">
        <f aca="false">IF(D215="","",ROUND(SQRT(((D215+G215)*O215/100)^2+(J215*(D215+G215)*0.06777)^2),0))</f>
        <v>127</v>
      </c>
      <c r="U215" s="32" t="s">
        <v>815</v>
      </c>
    </row>
    <row r="216" customFormat="false" ht="15" hidden="false" customHeight="false" outlineLevel="0" collapsed="false">
      <c r="A216" s="32" t="s">
        <v>437</v>
      </c>
      <c r="B216" s="32" t="s">
        <v>442</v>
      </c>
      <c r="C216" s="32" t="s">
        <v>443</v>
      </c>
      <c r="D216" s="66" t="n">
        <v>554</v>
      </c>
      <c r="E216" s="66" t="n">
        <v>509</v>
      </c>
      <c r="F216" s="75" t="n">
        <f aca="false">IF(E216="","",D216-E216)</f>
        <v>45</v>
      </c>
      <c r="G216" s="66" t="n">
        <v>949</v>
      </c>
      <c r="H216" s="66" t="n">
        <v>805</v>
      </c>
      <c r="I216" s="75" t="n">
        <f aca="false">IF(H216="","",G216-H216)</f>
        <v>144</v>
      </c>
      <c r="J216" s="47" t="n">
        <f aca="false">IF(OR(D216="",D216+G216=0),"",D216/(D216+G216))</f>
        <v>0.368596141051231</v>
      </c>
      <c r="K216" s="47" t="n">
        <f aca="false">IF(E216="","",E216/(E216+H216))</f>
        <v>0.387366818873668</v>
      </c>
      <c r="L216" s="76" t="n">
        <f aca="false">IF(OR(K216="",J216=""),"",(J216-K216)*100)</f>
        <v>-1.87706778224373</v>
      </c>
      <c r="M216" s="36" t="n">
        <v>2.04108163546025</v>
      </c>
      <c r="N216" s="36" t="n">
        <v>0.127006922628443</v>
      </c>
      <c r="O216" s="36" t="n">
        <f aca="false">SQRT(M216^2+N216^2)</f>
        <v>2.04502933988944</v>
      </c>
      <c r="P216" s="47" t="n">
        <f aca="false">IF(J216="","",MAX(0,J216-1.96*O216/100))</f>
        <v>0.328513565989398</v>
      </c>
      <c r="Q216" s="47" t="n">
        <f aca="false">IF(J216="","",MIN(1,J216+1.96*O216/100))</f>
        <v>0.408678716113064</v>
      </c>
      <c r="R216" s="32" t="str">
        <f aca="false">IF(L216="","",IF(ABS(L216)&lt;=O216,"Yes","No"))</f>
        <v>Yes</v>
      </c>
      <c r="S216" s="32" t="str">
        <f aca="false">IF(L216="","",IF(ABS(L216)&lt;=1.96*O216,"Yes","No"))</f>
        <v>Yes</v>
      </c>
      <c r="T216" s="66" t="n">
        <f aca="false">IF(D216="","",ROUND(SQRT(((D216+G216)*O216/100)^2+(J216*(D216+G216)*0.06777)^2),0))</f>
        <v>49</v>
      </c>
      <c r="U216" s="32" t="s">
        <v>816</v>
      </c>
    </row>
    <row r="217" customFormat="false" ht="15" hidden="false" customHeight="false" outlineLevel="0" collapsed="false">
      <c r="A217" s="32" t="s">
        <v>444</v>
      </c>
      <c r="B217" s="32" t="s">
        <v>445</v>
      </c>
      <c r="C217" s="32" t="s">
        <v>446</v>
      </c>
      <c r="D217" s="66" t="n">
        <v>678</v>
      </c>
      <c r="E217" s="66" t="n">
        <v>632</v>
      </c>
      <c r="F217" s="75" t="n">
        <f aca="false">IF(E217="","",D217-E217)</f>
        <v>46</v>
      </c>
      <c r="G217" s="66" t="n">
        <v>960</v>
      </c>
      <c r="H217" s="66" t="n">
        <v>1007</v>
      </c>
      <c r="I217" s="75" t="n">
        <f aca="false">IF(H217="","",G217-H217)</f>
        <v>-47</v>
      </c>
      <c r="J217" s="47" t="n">
        <f aca="false">IF(OR(D217="",D217+G217=0),"",D217/(D217+G217))</f>
        <v>0.413919413919414</v>
      </c>
      <c r="K217" s="47" t="n">
        <f aca="false">IF(E217="","",E217/(E217+H217))</f>
        <v>0.385600976205003</v>
      </c>
      <c r="L217" s="76" t="n">
        <f aca="false">IF(OR(K217="",J217=""),"",(J217-K217)*100)</f>
        <v>2.83184377144108</v>
      </c>
      <c r="M217" s="36" t="n">
        <v>2.04108163546025</v>
      </c>
      <c r="N217" s="36" t="n">
        <v>0.127006922628443</v>
      </c>
      <c r="O217" s="36" t="n">
        <f aca="false">SQRT(M217^2+N217^2)</f>
        <v>2.04502933988944</v>
      </c>
      <c r="P217" s="47" t="n">
        <f aca="false">IF(J217="","",MAX(0,J217-1.96*O217/100))</f>
        <v>0.373836838857581</v>
      </c>
      <c r="Q217" s="47" t="n">
        <f aca="false">IF(J217="","",MIN(1,J217+1.96*O217/100))</f>
        <v>0.454001988981247</v>
      </c>
      <c r="R217" s="32" t="str">
        <f aca="false">IF(L217="","",IF(ABS(L217)&lt;=O217,"Yes","No"))</f>
        <v>No</v>
      </c>
      <c r="S217" s="32" t="str">
        <f aca="false">IF(L217="","",IF(ABS(L217)&lt;=1.96*O217,"Yes","No"))</f>
        <v>Yes</v>
      </c>
      <c r="T217" s="66" t="n">
        <f aca="false">IF(D217="","",ROUND(SQRT(((D217+G217)*O217/100)^2+(J217*(D217+G217)*0.06777)^2),0))</f>
        <v>57</v>
      </c>
      <c r="U217" s="32"/>
    </row>
    <row r="218" customFormat="false" ht="15" hidden="false" customHeight="false" outlineLevel="0" collapsed="false">
      <c r="A218" s="32" t="s">
        <v>444</v>
      </c>
      <c r="B218" s="32" t="s">
        <v>445</v>
      </c>
      <c r="C218" s="32" t="s">
        <v>447</v>
      </c>
      <c r="D218" s="66" t="n">
        <v>792</v>
      </c>
      <c r="E218" s="66" t="n">
        <v>800</v>
      </c>
      <c r="F218" s="75" t="n">
        <f aca="false">IF(E218="","",D218-E218)</f>
        <v>-8</v>
      </c>
      <c r="G218" s="66" t="n">
        <v>947</v>
      </c>
      <c r="H218" s="66" t="n">
        <v>875</v>
      </c>
      <c r="I218" s="75" t="n">
        <f aca="false">IF(H218="","",G218-H218)</f>
        <v>72</v>
      </c>
      <c r="J218" s="47" t="n">
        <f aca="false">IF(OR(D218="",D218+G218=0),"",D218/(D218+G218))</f>
        <v>0.455434157561817</v>
      </c>
      <c r="K218" s="47" t="n">
        <f aca="false">IF(E218="","",E218/(E218+H218))</f>
        <v>0.477611940298507</v>
      </c>
      <c r="L218" s="76" t="n">
        <f aca="false">IF(OR(K218="",J218=""),"",(J218-K218)*100)</f>
        <v>-2.21777827366903</v>
      </c>
      <c r="M218" s="36" t="n">
        <v>2.04108163546025</v>
      </c>
      <c r="N218" s="36" t="n">
        <v>0.127006922628443</v>
      </c>
      <c r="O218" s="36" t="n">
        <f aca="false">SQRT(M218^2+N218^2)</f>
        <v>2.04502933988944</v>
      </c>
      <c r="P218" s="47" t="n">
        <f aca="false">IF(J218="","",MAX(0,J218-1.96*O218/100))</f>
        <v>0.415351582499984</v>
      </c>
      <c r="Q218" s="47" t="n">
        <f aca="false">IF(J218="","",MIN(1,J218+1.96*O218/100))</f>
        <v>0.49551673262365</v>
      </c>
      <c r="R218" s="32" t="str">
        <f aca="false">IF(L218="","",IF(ABS(L218)&lt;=O218,"Yes","No"))</f>
        <v>No</v>
      </c>
      <c r="S218" s="32" t="str">
        <f aca="false">IF(L218="","",IF(ABS(L218)&lt;=1.96*O218,"Yes","No"))</f>
        <v>Yes</v>
      </c>
      <c r="T218" s="66" t="n">
        <f aca="false">IF(D218="","",ROUND(SQRT(((D218+G218)*O218/100)^2+(J218*(D218+G218)*0.06777)^2),0))</f>
        <v>64</v>
      </c>
      <c r="U218" s="32"/>
    </row>
    <row r="219" customFormat="false" ht="15" hidden="false" customHeight="false" outlineLevel="0" collapsed="false">
      <c r="A219" s="32" t="s">
        <v>444</v>
      </c>
      <c r="B219" s="32" t="s">
        <v>448</v>
      </c>
      <c r="C219" s="32" t="s">
        <v>449</v>
      </c>
      <c r="D219" s="66" t="n">
        <v>262</v>
      </c>
      <c r="E219" s="66" t="n">
        <v>265</v>
      </c>
      <c r="F219" s="75" t="n">
        <f aca="false">IF(E219="","",D219-E219)</f>
        <v>-3</v>
      </c>
      <c r="G219" s="66" t="n">
        <v>318</v>
      </c>
      <c r="H219" s="66" t="n">
        <v>334</v>
      </c>
      <c r="I219" s="75" t="n">
        <f aca="false">IF(H219="","",G219-H219)</f>
        <v>-16</v>
      </c>
      <c r="J219" s="47" t="n">
        <f aca="false">IF(OR(D219="",D219+G219=0),"",D219/(D219+G219))</f>
        <v>0.451724137931035</v>
      </c>
      <c r="K219" s="47" t="n">
        <f aca="false">IF(E219="","",E219/(E219+H219))</f>
        <v>0.442404006677796</v>
      </c>
      <c r="L219" s="76" t="n">
        <f aca="false">IF(OR(K219="",J219=""),"",(J219-K219)*100)</f>
        <v>0.932013125323816</v>
      </c>
      <c r="M219" s="36" t="n">
        <v>3.27267117391589</v>
      </c>
      <c r="N219" s="36" t="n">
        <v>0.127006922628443</v>
      </c>
      <c r="O219" s="36" t="n">
        <f aca="false">SQRT(M219^2+N219^2)</f>
        <v>3.27513471035553</v>
      </c>
      <c r="P219" s="47" t="n">
        <f aca="false">IF(J219="","",MAX(0,J219-1.96*O219/100))</f>
        <v>0.387531497608066</v>
      </c>
      <c r="Q219" s="47" t="n">
        <f aca="false">IF(J219="","",MIN(1,J219+1.96*O219/100))</f>
        <v>0.515916778254003</v>
      </c>
      <c r="R219" s="32" t="str">
        <f aca="false">IF(L219="","",IF(ABS(L219)&lt;=O219,"Yes","No"))</f>
        <v>Yes</v>
      </c>
      <c r="S219" s="32" t="str">
        <f aca="false">IF(L219="","",IF(ABS(L219)&lt;=1.96*O219,"Yes","No"))</f>
        <v>Yes</v>
      </c>
      <c r="T219" s="66" t="n">
        <f aca="false">IF(D219="","",ROUND(SQRT(((D219+G219)*O219/100)^2+(J219*(D219+G219)*0.14653)^2),0))</f>
        <v>43</v>
      </c>
      <c r="U219" s="32"/>
    </row>
    <row r="220" customFormat="false" ht="15" hidden="false" customHeight="false" outlineLevel="0" collapsed="false">
      <c r="A220" s="32" t="s">
        <v>444</v>
      </c>
      <c r="B220" s="32" t="s">
        <v>448</v>
      </c>
      <c r="C220" s="32" t="s">
        <v>452</v>
      </c>
      <c r="D220" s="66" t="n">
        <v>266</v>
      </c>
      <c r="E220" s="66" t="n">
        <v>220</v>
      </c>
      <c r="F220" s="75" t="n">
        <f aca="false">IF(E220="","",D220-E220)</f>
        <v>46</v>
      </c>
      <c r="G220" s="66" t="n">
        <v>281</v>
      </c>
      <c r="H220" s="66" t="n">
        <v>305</v>
      </c>
      <c r="I220" s="75" t="n">
        <f aca="false">IF(H220="","",G220-H220)</f>
        <v>-24</v>
      </c>
      <c r="J220" s="47" t="n">
        <f aca="false">IF(OR(D220="",D220+G220=0),"",D220/(D220+G220))</f>
        <v>0.486288848263254</v>
      </c>
      <c r="K220" s="47" t="n">
        <f aca="false">IF(E220="","",E220/(E220+H220))</f>
        <v>0.419047619047619</v>
      </c>
      <c r="L220" s="76" t="n">
        <f aca="false">IF(OR(K220="",J220=""),"",(J220-K220)*100)</f>
        <v>6.72412292156351</v>
      </c>
      <c r="M220" s="36" t="n">
        <v>3.27267117391589</v>
      </c>
      <c r="N220" s="36" t="n">
        <v>0.127006922628443</v>
      </c>
      <c r="O220" s="36" t="n">
        <f aca="false">SQRT(M220^2+N220^2)</f>
        <v>3.27513471035553</v>
      </c>
      <c r="P220" s="47" t="n">
        <f aca="false">IF(J220="","",MAX(0,J220-1.96*O220/100))</f>
        <v>0.422096207940286</v>
      </c>
      <c r="Q220" s="47" t="n">
        <f aca="false">IF(J220="","",MIN(1,J220+1.96*O220/100))</f>
        <v>0.550481488586222</v>
      </c>
      <c r="R220" s="32" t="str">
        <f aca="false">IF(L220="","",IF(ABS(L220)&lt;=O220,"Yes","No"))</f>
        <v>No</v>
      </c>
      <c r="S220" s="32" t="str">
        <f aca="false">IF(L220="","",IF(ABS(L220)&lt;=1.96*O220,"Yes","No"))</f>
        <v>No</v>
      </c>
      <c r="T220" s="66" t="n">
        <f aca="false">IF(D220="","",ROUND(SQRT(((D220+G220)*O220/100)^2+(J220*(D220+G220)*0.14653)^2),0))</f>
        <v>43</v>
      </c>
      <c r="U220" s="32"/>
    </row>
    <row r="221" customFormat="false" ht="15" hidden="false" customHeight="false" outlineLevel="0" collapsed="false">
      <c r="A221" s="32" t="s">
        <v>444</v>
      </c>
      <c r="B221" s="32" t="s">
        <v>448</v>
      </c>
      <c r="C221" s="32" t="s">
        <v>453</v>
      </c>
      <c r="D221" s="66" t="n">
        <v>265</v>
      </c>
      <c r="E221" s="66" t="n">
        <v>252</v>
      </c>
      <c r="F221" s="75" t="n">
        <f aca="false">IF(E221="","",D221-E221)</f>
        <v>13</v>
      </c>
      <c r="G221" s="66" t="n">
        <v>339</v>
      </c>
      <c r="H221" s="66" t="n">
        <v>361</v>
      </c>
      <c r="I221" s="75" t="n">
        <f aca="false">IF(H221="","",G221-H221)</f>
        <v>-22</v>
      </c>
      <c r="J221" s="47" t="n">
        <f aca="false">IF(OR(D221="",D221+G221=0),"",D221/(D221+G221))</f>
        <v>0.438741721854305</v>
      </c>
      <c r="K221" s="47" t="n">
        <f aca="false">IF(E221="","",E221/(E221+H221))</f>
        <v>0.411092985318108</v>
      </c>
      <c r="L221" s="76" t="n">
        <f aca="false">IF(OR(K221="",J221=""),"",(J221-K221)*100)</f>
        <v>2.7648736536197</v>
      </c>
      <c r="M221" s="36" t="n">
        <v>3.27267117391589</v>
      </c>
      <c r="N221" s="36" t="n">
        <v>0.127006922628443</v>
      </c>
      <c r="O221" s="36" t="n">
        <f aca="false">SQRT(M221^2+N221^2)</f>
        <v>3.27513471035553</v>
      </c>
      <c r="P221" s="47" t="n">
        <f aca="false">IF(J221="","",MAX(0,J221-1.96*O221/100))</f>
        <v>0.374549081531336</v>
      </c>
      <c r="Q221" s="47" t="n">
        <f aca="false">IF(J221="","",MIN(1,J221+1.96*O221/100))</f>
        <v>0.502934362177273</v>
      </c>
      <c r="R221" s="32" t="str">
        <f aca="false">IF(L221="","",IF(ABS(L221)&lt;=O221,"Yes","No"))</f>
        <v>Yes</v>
      </c>
      <c r="S221" s="32" t="str">
        <f aca="false">IF(L221="","",IF(ABS(L221)&lt;=1.96*O221,"Yes","No"))</f>
        <v>Yes</v>
      </c>
      <c r="T221" s="66" t="n">
        <f aca="false">IF(D221="","",ROUND(SQRT(((D221+G221)*O221/100)^2+(J221*(D221+G221)*0.14653)^2),0))</f>
        <v>44</v>
      </c>
      <c r="U221" s="32"/>
    </row>
    <row r="222" customFormat="false" ht="15" hidden="false" customHeight="false" outlineLevel="0" collapsed="false">
      <c r="A222" s="32" t="s">
        <v>444</v>
      </c>
      <c r="B222" s="32" t="s">
        <v>448</v>
      </c>
      <c r="C222" s="32" t="s">
        <v>454</v>
      </c>
      <c r="D222" s="66" t="n">
        <v>232</v>
      </c>
      <c r="E222" s="66" t="n">
        <v>228</v>
      </c>
      <c r="F222" s="75" t="n">
        <f aca="false">IF(E222="","",D222-E222)</f>
        <v>4</v>
      </c>
      <c r="G222" s="66" t="n">
        <v>330</v>
      </c>
      <c r="H222" s="66" t="n">
        <v>342</v>
      </c>
      <c r="I222" s="75" t="n">
        <f aca="false">IF(H222="","",G222-H222)</f>
        <v>-12</v>
      </c>
      <c r="J222" s="47" t="n">
        <f aca="false">IF(OR(D222="",D222+G222=0),"",D222/(D222+G222))</f>
        <v>0.412811387900356</v>
      </c>
      <c r="K222" s="47" t="n">
        <f aca="false">IF(E222="","",E222/(E222+H222))</f>
        <v>0.4</v>
      </c>
      <c r="L222" s="76" t="n">
        <f aca="false">IF(OR(K222="",J222=""),"",(J222-K222)*100)</f>
        <v>1.28113879003559</v>
      </c>
      <c r="M222" s="36" t="n">
        <v>3.27267117391589</v>
      </c>
      <c r="N222" s="36" t="n">
        <v>0.127006922628443</v>
      </c>
      <c r="O222" s="36" t="n">
        <f aca="false">SQRT(M222^2+N222^2)</f>
        <v>3.27513471035553</v>
      </c>
      <c r="P222" s="47" t="n">
        <f aca="false">IF(J222="","",MAX(0,J222-1.96*O222/100))</f>
        <v>0.348618747577388</v>
      </c>
      <c r="Q222" s="47" t="n">
        <f aca="false">IF(J222="","",MIN(1,J222+1.96*O222/100))</f>
        <v>0.477004028223324</v>
      </c>
      <c r="R222" s="32" t="str">
        <f aca="false">IF(L222="","",IF(ABS(L222)&lt;=O222,"Yes","No"))</f>
        <v>Yes</v>
      </c>
      <c r="S222" s="32" t="str">
        <f aca="false">IF(L222="","",IF(ABS(L222)&lt;=1.96*O222,"Yes","No"))</f>
        <v>Yes</v>
      </c>
      <c r="T222" s="66" t="n">
        <f aca="false">IF(D222="","",ROUND(SQRT(((D222+G222)*O222/100)^2+(J222*(D222+G222)*0.14653)^2),0))</f>
        <v>39</v>
      </c>
      <c r="U222" s="32"/>
    </row>
    <row r="223" customFormat="false" ht="15" hidden="false" customHeight="false" outlineLevel="0" collapsed="false">
      <c r="A223" s="32" t="s">
        <v>444</v>
      </c>
      <c r="B223" s="32" t="s">
        <v>455</v>
      </c>
      <c r="C223" s="32" t="s">
        <v>456</v>
      </c>
      <c r="D223" s="66" t="n">
        <v>585</v>
      </c>
      <c r="E223" s="66" t="n">
        <v>579</v>
      </c>
      <c r="F223" s="75" t="n">
        <f aca="false">IF(E223="","",D223-E223)</f>
        <v>6</v>
      </c>
      <c r="G223" s="66" t="n">
        <v>670</v>
      </c>
      <c r="H223" s="66" t="n">
        <v>695</v>
      </c>
      <c r="I223" s="75" t="n">
        <f aca="false">IF(H223="","",G223-H223)</f>
        <v>-25</v>
      </c>
      <c r="J223" s="47" t="n">
        <f aca="false">IF(OR(D223="",D223+G223=0),"",D223/(D223+G223))</f>
        <v>0.466135458167331</v>
      </c>
      <c r="K223" s="47" t="n">
        <f aca="false">IF(E223="","",E223/(E223+H223))</f>
        <v>0.45447409733124</v>
      </c>
      <c r="L223" s="76" t="n">
        <f aca="false">IF(OR(K223="",J223=""),"",(J223-K223)*100)</f>
        <v>1.16613608360905</v>
      </c>
      <c r="M223" s="36" t="n">
        <v>2.04108163546025</v>
      </c>
      <c r="N223" s="36" t="n">
        <v>0.127006922628443</v>
      </c>
      <c r="O223" s="36" t="n">
        <f aca="false">SQRT(M223^2+N223^2)</f>
        <v>2.04502933988944</v>
      </c>
      <c r="P223" s="47" t="n">
        <f aca="false">IF(J223="","",MAX(0,J223-1.96*O223/100))</f>
        <v>0.426052883105498</v>
      </c>
      <c r="Q223" s="47" t="n">
        <f aca="false">IF(J223="","",MIN(1,J223+1.96*O223/100))</f>
        <v>0.506218033229164</v>
      </c>
      <c r="R223" s="32" t="str">
        <f aca="false">IF(L223="","",IF(ABS(L223)&lt;=O223,"Yes","No"))</f>
        <v>Yes</v>
      </c>
      <c r="S223" s="32" t="str">
        <f aca="false">IF(L223="","",IF(ABS(L223)&lt;=1.96*O223,"Yes","No"))</f>
        <v>Yes</v>
      </c>
      <c r="T223" s="66" t="n">
        <f aca="false">IF(D223="","",ROUND(SQRT(((D223+G223)*O223/100)^2+(J223*(D223+G223)*0.06777)^2),0))</f>
        <v>47</v>
      </c>
      <c r="U223" s="32"/>
    </row>
    <row r="224" customFormat="false" ht="15" hidden="false" customHeight="false" outlineLevel="0" collapsed="false">
      <c r="A224" s="32" t="s">
        <v>444</v>
      </c>
      <c r="B224" s="32" t="s">
        <v>319</v>
      </c>
      <c r="C224" s="32" t="s">
        <v>457</v>
      </c>
      <c r="D224" s="66" t="n">
        <v>724</v>
      </c>
      <c r="E224" s="66" t="n">
        <v>684</v>
      </c>
      <c r="F224" s="75" t="n">
        <f aca="false">IF(E224="","",D224-E224)</f>
        <v>40</v>
      </c>
      <c r="G224" s="66" t="n">
        <v>454</v>
      </c>
      <c r="H224" s="66" t="n">
        <v>450</v>
      </c>
      <c r="I224" s="75" t="n">
        <f aca="false">IF(H224="","",G224-H224)</f>
        <v>4</v>
      </c>
      <c r="J224" s="47" t="n">
        <f aca="false">IF(OR(D224="",D224+G224=0),"",D224/(D224+G224))</f>
        <v>0.614601018675722</v>
      </c>
      <c r="K224" s="47" t="n">
        <f aca="false">IF(E224="","",E224/(E224+H224))</f>
        <v>0.603174603174603</v>
      </c>
      <c r="L224" s="76" t="n">
        <f aca="false">IF(OR(K224="",J224=""),"",(J224-K224)*100)</f>
        <v>1.14264155011184</v>
      </c>
      <c r="M224" s="36" t="n">
        <v>2.04108163546025</v>
      </c>
      <c r="N224" s="36" t="n">
        <v>0.127006922628443</v>
      </c>
      <c r="O224" s="36" t="n">
        <f aca="false">SQRT(M224^2+N224^2)</f>
        <v>2.04502933988944</v>
      </c>
      <c r="P224" s="47" t="n">
        <f aca="false">IF(J224="","",MAX(0,J224-1.96*O224/100))</f>
        <v>0.574518443613889</v>
      </c>
      <c r="Q224" s="47" t="n">
        <f aca="false">IF(J224="","",MIN(1,J224+1.96*O224/100))</f>
        <v>0.654683593737555</v>
      </c>
      <c r="R224" s="32" t="str">
        <f aca="false">IF(L224="","",IF(ABS(L224)&lt;=O224,"Yes","No"))</f>
        <v>Yes</v>
      </c>
      <c r="S224" s="32" t="str">
        <f aca="false">IF(L224="","",IF(ABS(L224)&lt;=1.96*O224,"Yes","No"))</f>
        <v>Yes</v>
      </c>
      <c r="T224" s="66" t="n">
        <f aca="false">IF(D224="","",ROUND(SQRT(((D224+G224)*O224/100)^2+(J224*(D224+G224)*0.06777)^2),0))</f>
        <v>55</v>
      </c>
      <c r="U224" s="32"/>
    </row>
    <row r="225" customFormat="false" ht="15" hidden="false" customHeight="false" outlineLevel="0" collapsed="false">
      <c r="A225" s="32" t="s">
        <v>444</v>
      </c>
      <c r="B225" s="32" t="s">
        <v>319</v>
      </c>
      <c r="C225" s="32" t="s">
        <v>458</v>
      </c>
      <c r="D225" s="66" t="n">
        <v>955</v>
      </c>
      <c r="E225" s="66" t="n">
        <v>954</v>
      </c>
      <c r="F225" s="75" t="n">
        <f aca="false">IF(E225="","",D225-E225)</f>
        <v>1</v>
      </c>
      <c r="G225" s="66" t="n">
        <v>691</v>
      </c>
      <c r="H225" s="66" t="n">
        <v>665</v>
      </c>
      <c r="I225" s="75" t="n">
        <f aca="false">IF(H225="","",G225-H225)</f>
        <v>26</v>
      </c>
      <c r="J225" s="47" t="n">
        <f aca="false">IF(OR(D225="",D225+G225=0),"",D225/(D225+G225))</f>
        <v>0.580194410692588</v>
      </c>
      <c r="K225" s="47" t="n">
        <f aca="false">IF(E225="","",E225/(E225+H225))</f>
        <v>0.589252625077208</v>
      </c>
      <c r="L225" s="76" t="n">
        <f aca="false">IF(OR(K225="",J225=""),"",(J225-K225)*100)</f>
        <v>-0.905821438461996</v>
      </c>
      <c r="M225" s="36" t="n">
        <v>2.04108163546025</v>
      </c>
      <c r="N225" s="36" t="n">
        <v>0.127006922628443</v>
      </c>
      <c r="O225" s="36" t="n">
        <f aca="false">SQRT(M225^2+N225^2)</f>
        <v>2.04502933988944</v>
      </c>
      <c r="P225" s="47" t="n">
        <f aca="false">IF(J225="","",MAX(0,J225-1.96*O225/100))</f>
        <v>0.540111835630755</v>
      </c>
      <c r="Q225" s="47" t="n">
        <f aca="false">IF(J225="","",MIN(1,J225+1.96*O225/100))</f>
        <v>0.620276985754421</v>
      </c>
      <c r="R225" s="32" t="str">
        <f aca="false">IF(L225="","",IF(ABS(L225)&lt;=O225,"Yes","No"))</f>
        <v>Yes</v>
      </c>
      <c r="S225" s="32" t="str">
        <f aca="false">IF(L225="","",IF(ABS(L225)&lt;=1.96*O225,"Yes","No"))</f>
        <v>Yes</v>
      </c>
      <c r="T225" s="66" t="n">
        <f aca="false">IF(D225="","",ROUND(SQRT(((D225+G225)*O225/100)^2+(J225*(D225+G225)*0.06777)^2),0))</f>
        <v>73</v>
      </c>
      <c r="U225" s="32"/>
    </row>
    <row r="226" customFormat="false" ht="15" hidden="false" customHeight="false" outlineLevel="0" collapsed="false">
      <c r="A226" s="32" t="s">
        <v>444</v>
      </c>
      <c r="B226" s="32" t="s">
        <v>319</v>
      </c>
      <c r="C226" s="32" t="s">
        <v>459</v>
      </c>
      <c r="D226" s="66" t="n">
        <v>775</v>
      </c>
      <c r="E226" s="66" t="n">
        <v>739</v>
      </c>
      <c r="F226" s="75" t="n">
        <f aca="false">IF(E226="","",D226-E226)</f>
        <v>36</v>
      </c>
      <c r="G226" s="66" t="n">
        <v>411</v>
      </c>
      <c r="H226" s="66" t="n">
        <v>437</v>
      </c>
      <c r="I226" s="75" t="n">
        <f aca="false">IF(H226="","",G226-H226)</f>
        <v>-26</v>
      </c>
      <c r="J226" s="47" t="n">
        <f aca="false">IF(OR(D226="",D226+G226=0),"",D226/(D226+G226))</f>
        <v>0.653456998313659</v>
      </c>
      <c r="K226" s="47" t="n">
        <f aca="false">IF(E226="","",E226/(E226+H226))</f>
        <v>0.628401360544218</v>
      </c>
      <c r="L226" s="76" t="n">
        <f aca="false">IF(OR(K226="",J226=""),"",(J226-K226)*100)</f>
        <v>2.50556377694416</v>
      </c>
      <c r="M226" s="36" t="n">
        <v>2.04108163546025</v>
      </c>
      <c r="N226" s="36" t="n">
        <v>0.127006922628443</v>
      </c>
      <c r="O226" s="36" t="n">
        <f aca="false">SQRT(M226^2+N226^2)</f>
        <v>2.04502933988944</v>
      </c>
      <c r="P226" s="47" t="n">
        <f aca="false">IF(J226="","",MAX(0,J226-1.96*O226/100))</f>
        <v>0.613374423251826</v>
      </c>
      <c r="Q226" s="47" t="n">
        <f aca="false">IF(J226="","",MIN(1,J226+1.96*O226/100))</f>
        <v>0.693539573375492</v>
      </c>
      <c r="R226" s="32" t="str">
        <f aca="false">IF(L226="","",IF(ABS(L226)&lt;=O226,"Yes","No"))</f>
        <v>No</v>
      </c>
      <c r="S226" s="32" t="str">
        <f aca="false">IF(L226="","",IF(ABS(L226)&lt;=1.96*O226,"Yes","No"))</f>
        <v>Yes</v>
      </c>
      <c r="T226" s="66" t="n">
        <f aca="false">IF(D226="","",ROUND(SQRT(((D226+G226)*O226/100)^2+(J226*(D226+G226)*0.06777)^2),0))</f>
        <v>58</v>
      </c>
      <c r="U226" s="32"/>
    </row>
    <row r="227" customFormat="false" ht="15" hidden="false" customHeight="false" outlineLevel="0" collapsed="false">
      <c r="A227" s="32" t="s">
        <v>444</v>
      </c>
      <c r="B227" s="32" t="s">
        <v>319</v>
      </c>
      <c r="C227" s="32" t="s">
        <v>460</v>
      </c>
      <c r="D227" s="66" t="n">
        <v>625</v>
      </c>
      <c r="E227" s="66" t="n">
        <v>612</v>
      </c>
      <c r="F227" s="75" t="n">
        <f aca="false">IF(E227="","",D227-E227)</f>
        <v>13</v>
      </c>
      <c r="G227" s="66" t="n">
        <v>321</v>
      </c>
      <c r="H227" s="66" t="n">
        <v>338</v>
      </c>
      <c r="I227" s="75" t="n">
        <f aca="false">IF(H227="","",G227-H227)</f>
        <v>-17</v>
      </c>
      <c r="J227" s="47" t="n">
        <f aca="false">IF(OR(D227="",D227+G227=0),"",D227/(D227+G227))</f>
        <v>0.660676532769556</v>
      </c>
      <c r="K227" s="47" t="n">
        <f aca="false">IF(E227="","",E227/(E227+H227))</f>
        <v>0.64421052631579</v>
      </c>
      <c r="L227" s="76" t="n">
        <f aca="false">IF(OR(K227="",J227=""),"",(J227-K227)*100)</f>
        <v>1.64660064537666</v>
      </c>
      <c r="M227" s="36" t="n">
        <v>2.23195740581291</v>
      </c>
      <c r="N227" s="36" t="n">
        <v>0.127006922628443</v>
      </c>
      <c r="O227" s="36" t="n">
        <f aca="false">SQRT(M227^2+N227^2)</f>
        <v>2.23556807540246</v>
      </c>
      <c r="P227" s="47" t="n">
        <f aca="false">IF(J227="","",MAX(0,J227-1.96*O227/100))</f>
        <v>0.616859398491668</v>
      </c>
      <c r="Q227" s="47" t="n">
        <f aca="false">IF(J227="","",MIN(1,J227+1.96*O227/100))</f>
        <v>0.704493667047444</v>
      </c>
      <c r="R227" s="32" t="str">
        <f aca="false">IF(L227="","",IF(ABS(L227)&lt;=O227,"Yes","No"))</f>
        <v>Yes</v>
      </c>
      <c r="S227" s="32" t="str">
        <f aca="false">IF(L227="","",IF(ABS(L227)&lt;=1.96*O227,"Yes","No"))</f>
        <v>Yes</v>
      </c>
      <c r="T227" s="66" t="n">
        <f aca="false">IF(D227="","",ROUND(SQRT(((D227+G227)*O227/100)^2+(J227*(D227+G227)*0.0886)^2),0))</f>
        <v>59</v>
      </c>
      <c r="U227" s="32"/>
    </row>
    <row r="228" customFormat="false" ht="15" hidden="false" customHeight="false" outlineLevel="0" collapsed="false">
      <c r="A228" s="32" t="s">
        <v>444</v>
      </c>
      <c r="B228" s="32" t="s">
        <v>319</v>
      </c>
      <c r="C228" s="32" t="s">
        <v>461</v>
      </c>
      <c r="D228" s="66" t="n">
        <v>785</v>
      </c>
      <c r="E228" s="66" t="n">
        <v>768</v>
      </c>
      <c r="F228" s="75" t="n">
        <f aca="false">IF(E228="","",D228-E228)</f>
        <v>17</v>
      </c>
      <c r="G228" s="66" t="n">
        <v>487</v>
      </c>
      <c r="H228" s="66" t="n">
        <v>541</v>
      </c>
      <c r="I228" s="75" t="n">
        <f aca="false">IF(H228="","",G228-H228)</f>
        <v>-54</v>
      </c>
      <c r="J228" s="47" t="n">
        <f aca="false">IF(OR(D228="",D228+G228=0),"",D228/(D228+G228))</f>
        <v>0.617138364779874</v>
      </c>
      <c r="K228" s="47" t="n">
        <f aca="false">IF(E228="","",E228/(E228+H228))</f>
        <v>0.586707410236822</v>
      </c>
      <c r="L228" s="76" t="n">
        <f aca="false">IF(OR(K228="",J228=""),"",(J228-K228)*100)</f>
        <v>3.04309545430521</v>
      </c>
      <c r="M228" s="36" t="n">
        <v>2.04108163546025</v>
      </c>
      <c r="N228" s="36" t="n">
        <v>0.127006922628443</v>
      </c>
      <c r="O228" s="36" t="n">
        <f aca="false">SQRT(M228^2+N228^2)</f>
        <v>2.04502933988944</v>
      </c>
      <c r="P228" s="47" t="n">
        <f aca="false">IF(J228="","",MAX(0,J228-1.96*O228/100))</f>
        <v>0.577055789718041</v>
      </c>
      <c r="Q228" s="47" t="n">
        <f aca="false">IF(J228="","",MIN(1,J228+1.96*O228/100))</f>
        <v>0.657220939841707</v>
      </c>
      <c r="R228" s="32" t="str">
        <f aca="false">IF(L228="","",IF(ABS(L228)&lt;=O228,"Yes","No"))</f>
        <v>No</v>
      </c>
      <c r="S228" s="32" t="str">
        <f aca="false">IF(L228="","",IF(ABS(L228)&lt;=1.96*O228,"Yes","No"))</f>
        <v>Yes</v>
      </c>
      <c r="T228" s="66" t="n">
        <f aca="false">IF(D228="","",ROUND(SQRT(((D228+G228)*O228/100)^2+(J228*(D228+G228)*0.06777)^2),0))</f>
        <v>59</v>
      </c>
      <c r="U228" s="32"/>
    </row>
    <row r="229" customFormat="false" ht="15" hidden="false" customHeight="false" outlineLevel="0" collapsed="false">
      <c r="A229" s="32" t="s">
        <v>444</v>
      </c>
      <c r="B229" s="32" t="s">
        <v>319</v>
      </c>
      <c r="C229" s="32" t="s">
        <v>462</v>
      </c>
      <c r="D229" s="66" t="n">
        <v>1083</v>
      </c>
      <c r="E229" s="66" t="n">
        <v>1118</v>
      </c>
      <c r="F229" s="75" t="n">
        <f aca="false">IF(E229="","",D229-E229)</f>
        <v>-35</v>
      </c>
      <c r="G229" s="66" t="n">
        <v>621</v>
      </c>
      <c r="H229" s="66" t="n">
        <v>584</v>
      </c>
      <c r="I229" s="75" t="n">
        <f aca="false">IF(H229="","",G229-H229)</f>
        <v>37</v>
      </c>
      <c r="J229" s="47" t="n">
        <f aca="false">IF(OR(D229="",D229+G229=0),"",D229/(D229+G229))</f>
        <v>0.63556338028169</v>
      </c>
      <c r="K229" s="47" t="n">
        <f aca="false">IF(E229="","",E229/(E229+H229))</f>
        <v>0.656874265569918</v>
      </c>
      <c r="L229" s="76" t="n">
        <f aca="false">IF(OR(K229="",J229=""),"",(J229-K229)*100)</f>
        <v>-2.13108852882277</v>
      </c>
      <c r="M229" s="36" t="n">
        <v>2.04108163546025</v>
      </c>
      <c r="N229" s="36" t="n">
        <v>0.127006922628443</v>
      </c>
      <c r="O229" s="36" t="n">
        <f aca="false">SQRT(M229^2+N229^2)</f>
        <v>2.04502933988944</v>
      </c>
      <c r="P229" s="47" t="n">
        <f aca="false">IF(J229="","",MAX(0,J229-1.96*O229/100))</f>
        <v>0.595480805219857</v>
      </c>
      <c r="Q229" s="47" t="n">
        <f aca="false">IF(J229="","",MIN(1,J229+1.96*O229/100))</f>
        <v>0.675645955343523</v>
      </c>
      <c r="R229" s="32" t="str">
        <f aca="false">IF(L229="","",IF(ABS(L229)&lt;=O229,"Yes","No"))</f>
        <v>No</v>
      </c>
      <c r="S229" s="32" t="str">
        <f aca="false">IF(L229="","",IF(ABS(L229)&lt;=1.96*O229,"Yes","No"))</f>
        <v>Yes</v>
      </c>
      <c r="T229" s="66" t="n">
        <f aca="false">IF(D229="","",ROUND(SQRT(((D229+G229)*O229/100)^2+(J229*(D229+G229)*0.06777)^2),0))</f>
        <v>81</v>
      </c>
      <c r="U229" s="32"/>
    </row>
    <row r="230" customFormat="false" ht="15" hidden="false" customHeight="false" outlineLevel="0" collapsed="false">
      <c r="A230" s="32" t="s">
        <v>444</v>
      </c>
      <c r="B230" s="32" t="s">
        <v>319</v>
      </c>
      <c r="C230" s="32" t="s">
        <v>463</v>
      </c>
      <c r="D230" s="66" t="n">
        <v>716</v>
      </c>
      <c r="E230" s="66" t="n">
        <v>673</v>
      </c>
      <c r="F230" s="75" t="n">
        <f aca="false">IF(E230="","",D230-E230)</f>
        <v>43</v>
      </c>
      <c r="G230" s="66" t="n">
        <v>506</v>
      </c>
      <c r="H230" s="66" t="n">
        <v>519</v>
      </c>
      <c r="I230" s="75" t="n">
        <f aca="false">IF(H230="","",G230-H230)</f>
        <v>-13</v>
      </c>
      <c r="J230" s="47" t="n">
        <f aca="false">IF(OR(D230="",D230+G230=0),"",D230/(D230+G230))</f>
        <v>0.585924713584288</v>
      </c>
      <c r="K230" s="47" t="n">
        <f aca="false">IF(E230="","",E230/(E230+H230))</f>
        <v>0.564597315436242</v>
      </c>
      <c r="L230" s="76" t="n">
        <f aca="false">IF(OR(K230="",J230=""),"",(J230-K230)*100)</f>
        <v>2.13273981480465</v>
      </c>
      <c r="M230" s="36" t="n">
        <v>2.04108163546025</v>
      </c>
      <c r="N230" s="36" t="n">
        <v>0.127006922628443</v>
      </c>
      <c r="O230" s="36" t="n">
        <f aca="false">SQRT(M230^2+N230^2)</f>
        <v>2.04502933988944</v>
      </c>
      <c r="P230" s="47" t="n">
        <f aca="false">IF(J230="","",MAX(0,J230-1.96*O230/100))</f>
        <v>0.545842138522455</v>
      </c>
      <c r="Q230" s="47" t="n">
        <f aca="false">IF(J230="","",MIN(1,J230+1.96*O230/100))</f>
        <v>0.626007288646121</v>
      </c>
      <c r="R230" s="32" t="str">
        <f aca="false">IF(L230="","",IF(ABS(L230)&lt;=O230,"Yes","No"))</f>
        <v>No</v>
      </c>
      <c r="S230" s="32" t="str">
        <f aca="false">IF(L230="","",IF(ABS(L230)&lt;=1.96*O230,"Yes","No"))</f>
        <v>Yes</v>
      </c>
      <c r="T230" s="66" t="n">
        <f aca="false">IF(D230="","",ROUND(SQRT(((D230+G230)*O230/100)^2+(J230*(D230+G230)*0.06777)^2),0))</f>
        <v>55</v>
      </c>
      <c r="U230" s="32"/>
    </row>
    <row r="231" customFormat="false" ht="15" hidden="false" customHeight="false" outlineLevel="0" collapsed="false">
      <c r="A231" s="32" t="s">
        <v>444</v>
      </c>
      <c r="B231" s="32" t="s">
        <v>319</v>
      </c>
      <c r="C231" s="32" t="s">
        <v>464</v>
      </c>
      <c r="D231" s="66" t="n">
        <v>549</v>
      </c>
      <c r="E231" s="66" t="n">
        <v>542</v>
      </c>
      <c r="F231" s="75" t="n">
        <f aca="false">IF(E231="","",D231-E231)</f>
        <v>7</v>
      </c>
      <c r="G231" s="66" t="n">
        <v>297</v>
      </c>
      <c r="H231" s="66" t="n">
        <v>327</v>
      </c>
      <c r="I231" s="75" t="n">
        <f aca="false">IF(H231="","",G231-H231)</f>
        <v>-30</v>
      </c>
      <c r="J231" s="47" t="n">
        <f aca="false">IF(OR(D231="",D231+G231=0),"",D231/(D231+G231))</f>
        <v>0.648936170212766</v>
      </c>
      <c r="K231" s="47" t="n">
        <f aca="false">IF(E231="","",E231/(E231+H231))</f>
        <v>0.623705408515535</v>
      </c>
      <c r="L231" s="76" t="n">
        <f aca="false">IF(OR(K231="",J231=""),"",(J231-K231)*100)</f>
        <v>2.52307616972308</v>
      </c>
      <c r="M231" s="36" t="n">
        <v>2.23195740581291</v>
      </c>
      <c r="N231" s="36" t="n">
        <v>0.127006922628443</v>
      </c>
      <c r="O231" s="36" t="n">
        <f aca="false">SQRT(M231^2+N231^2)</f>
        <v>2.23556807540246</v>
      </c>
      <c r="P231" s="47" t="n">
        <f aca="false">IF(J231="","",MAX(0,J231-1.96*O231/100))</f>
        <v>0.605119035934878</v>
      </c>
      <c r="Q231" s="47" t="n">
        <f aca="false">IF(J231="","",MIN(1,J231+1.96*O231/100))</f>
        <v>0.692753304490654</v>
      </c>
      <c r="R231" s="32" t="str">
        <f aca="false">IF(L231="","",IF(ABS(L231)&lt;=O231,"Yes","No"))</f>
        <v>No</v>
      </c>
      <c r="S231" s="32" t="str">
        <f aca="false">IF(L231="","",IF(ABS(L231)&lt;=1.96*O231,"Yes","No"))</f>
        <v>Yes</v>
      </c>
      <c r="T231" s="66" t="n">
        <f aca="false">IF(D231="","",ROUND(SQRT(((D231+G231)*O231/100)^2+(J231*(D231+G231)*0.0886)^2),0))</f>
        <v>52</v>
      </c>
      <c r="U231" s="32"/>
    </row>
    <row r="232" customFormat="false" ht="15" hidden="false" customHeight="false" outlineLevel="0" collapsed="false">
      <c r="A232" s="32" t="s">
        <v>444</v>
      </c>
      <c r="B232" s="32" t="s">
        <v>319</v>
      </c>
      <c r="C232" s="32" t="s">
        <v>465</v>
      </c>
      <c r="D232" s="66" t="n">
        <v>709</v>
      </c>
      <c r="E232" s="66" t="n">
        <v>630</v>
      </c>
      <c r="F232" s="75" t="n">
        <f aca="false">IF(E232="","",D232-E232)</f>
        <v>79</v>
      </c>
      <c r="G232" s="66" t="n">
        <v>335</v>
      </c>
      <c r="H232" s="66" t="n">
        <v>381</v>
      </c>
      <c r="I232" s="75" t="n">
        <f aca="false">IF(H232="","",G232-H232)</f>
        <v>-46</v>
      </c>
      <c r="J232" s="47" t="n">
        <f aca="false">IF(OR(D232="",D232+G232=0),"",D232/(D232+G232))</f>
        <v>0.67911877394636</v>
      </c>
      <c r="K232" s="47" t="n">
        <f aca="false">IF(E232="","",E232/(E232+H232))</f>
        <v>0.623145400593472</v>
      </c>
      <c r="L232" s="76" t="n">
        <f aca="false">IF(OR(K232="",J232=""),"",(J232-K232)*100)</f>
        <v>5.59733733528883</v>
      </c>
      <c r="M232" s="36" t="n">
        <v>2.23195740581291</v>
      </c>
      <c r="N232" s="36" t="n">
        <v>0.127006922628443</v>
      </c>
      <c r="O232" s="36" t="n">
        <f aca="false">SQRT(M232^2+N232^2)</f>
        <v>2.23556807540246</v>
      </c>
      <c r="P232" s="47" t="n">
        <f aca="false">IF(J232="","",MAX(0,J232-1.96*O232/100))</f>
        <v>0.635301639668472</v>
      </c>
      <c r="Q232" s="47" t="n">
        <f aca="false">IF(J232="","",MIN(1,J232+1.96*O232/100))</f>
        <v>0.722935908224248</v>
      </c>
      <c r="R232" s="32" t="str">
        <f aca="false">IF(L232="","",IF(ABS(L232)&lt;=O232,"Yes","No"))</f>
        <v>No</v>
      </c>
      <c r="S232" s="32" t="str">
        <f aca="false">IF(L232="","",IF(ABS(L232)&lt;=1.96*O232,"Yes","No"))</f>
        <v>No</v>
      </c>
      <c r="T232" s="66" t="n">
        <f aca="false">IF(D232="","",ROUND(SQRT(((D232+G232)*O232/100)^2+(J232*(D232+G232)*0.0886)^2),0))</f>
        <v>67</v>
      </c>
      <c r="U232" s="32"/>
    </row>
    <row r="233" customFormat="false" ht="15" hidden="false" customHeight="false" outlineLevel="0" collapsed="false">
      <c r="A233" s="32" t="s">
        <v>444</v>
      </c>
      <c r="B233" s="32" t="s">
        <v>319</v>
      </c>
      <c r="C233" s="32" t="s">
        <v>466</v>
      </c>
      <c r="D233" s="66" t="n">
        <v>953</v>
      </c>
      <c r="E233" s="66" t="n">
        <v>911</v>
      </c>
      <c r="F233" s="75" t="n">
        <f aca="false">IF(E233="","",D233-E233)</f>
        <v>42</v>
      </c>
      <c r="G233" s="66" t="n">
        <v>515</v>
      </c>
      <c r="H233" s="66" t="n">
        <v>550</v>
      </c>
      <c r="I233" s="75" t="n">
        <f aca="false">IF(H233="","",G233-H233)</f>
        <v>-35</v>
      </c>
      <c r="J233" s="47" t="n">
        <f aca="false">IF(OR(D233="",D233+G233=0),"",D233/(D233+G233))</f>
        <v>0.649182561307902</v>
      </c>
      <c r="K233" s="47" t="n">
        <f aca="false">IF(E233="","",E233/(E233+H233))</f>
        <v>0.623545516769336</v>
      </c>
      <c r="L233" s="76" t="n">
        <f aca="false">IF(OR(K233="",J233=""),"",(J233-K233)*100)</f>
        <v>2.56370445385657</v>
      </c>
      <c r="M233" s="36" t="n">
        <v>2.04108163546025</v>
      </c>
      <c r="N233" s="36" t="n">
        <v>0.127006922628443</v>
      </c>
      <c r="O233" s="36" t="n">
        <f aca="false">SQRT(M233^2+N233^2)</f>
        <v>2.04502933988944</v>
      </c>
      <c r="P233" s="47" t="n">
        <f aca="false">IF(J233="","",MAX(0,J233-1.96*O233/100))</f>
        <v>0.609099986246069</v>
      </c>
      <c r="Q233" s="47" t="n">
        <f aca="false">IF(J233="","",MIN(1,J233+1.96*O233/100))</f>
        <v>0.689265136369735</v>
      </c>
      <c r="R233" s="32" t="str">
        <f aca="false">IF(L233="","",IF(ABS(L233)&lt;=O233,"Yes","No"))</f>
        <v>No</v>
      </c>
      <c r="S233" s="32" t="str">
        <f aca="false">IF(L233="","",IF(ABS(L233)&lt;=1.96*O233,"Yes","No"))</f>
        <v>Yes</v>
      </c>
      <c r="T233" s="66" t="n">
        <f aca="false">IF(D233="","",ROUND(SQRT(((D233+G233)*O233/100)^2+(J233*(D233+G233)*0.06777)^2),0))</f>
        <v>71</v>
      </c>
      <c r="U233" s="32"/>
    </row>
    <row r="234" customFormat="false" ht="15" hidden="false" customHeight="false" outlineLevel="0" collapsed="false">
      <c r="A234" s="32" t="s">
        <v>444</v>
      </c>
      <c r="B234" s="32" t="s">
        <v>319</v>
      </c>
      <c r="C234" s="32" t="s">
        <v>467</v>
      </c>
      <c r="D234" s="66" t="n">
        <v>1079</v>
      </c>
      <c r="E234" s="66" t="n">
        <v>933</v>
      </c>
      <c r="F234" s="75" t="n">
        <f aca="false">IF(E234="","",D234-E234)</f>
        <v>146</v>
      </c>
      <c r="G234" s="66" t="n">
        <v>301</v>
      </c>
      <c r="H234" s="66" t="n">
        <v>339</v>
      </c>
      <c r="I234" s="75" t="n">
        <f aca="false">IF(H234="","",G234-H234)</f>
        <v>-38</v>
      </c>
      <c r="J234" s="47" t="n">
        <f aca="false">IF(OR(D234="",D234+G234=0),"",D234/(D234+G234))</f>
        <v>0.781884057971015</v>
      </c>
      <c r="K234" s="47" t="n">
        <f aca="false">IF(E234="","",E234/(E234+H234))</f>
        <v>0.733490566037736</v>
      </c>
      <c r="L234" s="76" t="n">
        <f aca="false">IF(OR(K234="",J234=""),"",(J234-K234)*100)</f>
        <v>4.83934919332786</v>
      </c>
      <c r="M234" s="36" t="n">
        <v>2.04108163546025</v>
      </c>
      <c r="N234" s="36" t="n">
        <v>0.127006922628443</v>
      </c>
      <c r="O234" s="36" t="n">
        <f aca="false">SQRT(M234^2+N234^2)</f>
        <v>2.04502933988944</v>
      </c>
      <c r="P234" s="47" t="n">
        <f aca="false">IF(J234="","",MAX(0,J234-1.96*O234/100))</f>
        <v>0.741801482909182</v>
      </c>
      <c r="Q234" s="47" t="n">
        <f aca="false">IF(J234="","",MIN(1,J234+1.96*O234/100))</f>
        <v>0.821966633032847</v>
      </c>
      <c r="R234" s="32" t="str">
        <f aca="false">IF(L234="","",IF(ABS(L234)&lt;=O234,"Yes","No"))</f>
        <v>No</v>
      </c>
      <c r="S234" s="32" t="str">
        <f aca="false">IF(L234="","",IF(ABS(L234)&lt;=1.96*O234,"Yes","No"))</f>
        <v>No</v>
      </c>
      <c r="T234" s="66" t="n">
        <f aca="false">IF(D234="","",ROUND(SQRT(((D234+G234)*O234/100)^2+(J234*(D234+G234)*0.06777)^2),0))</f>
        <v>78</v>
      </c>
      <c r="U234" s="32"/>
    </row>
    <row r="235" customFormat="false" ht="15" hidden="false" customHeight="false" outlineLevel="0" collapsed="false">
      <c r="A235" s="32" t="s">
        <v>444</v>
      </c>
      <c r="B235" s="32" t="s">
        <v>319</v>
      </c>
      <c r="C235" s="32" t="s">
        <v>468</v>
      </c>
      <c r="D235" s="66" t="n">
        <v>850</v>
      </c>
      <c r="E235" s="66" t="n">
        <v>744</v>
      </c>
      <c r="F235" s="75" t="n">
        <f aca="false">IF(E235="","",D235-E235)</f>
        <v>106</v>
      </c>
      <c r="G235" s="66" t="n">
        <v>457</v>
      </c>
      <c r="H235" s="66" t="n">
        <v>459</v>
      </c>
      <c r="I235" s="75" t="n">
        <f aca="false">IF(H235="","",G235-H235)</f>
        <v>-2</v>
      </c>
      <c r="J235" s="47" t="n">
        <f aca="false">IF(OR(D235="",D235+G235=0),"",D235/(D235+G235))</f>
        <v>0.650344299923489</v>
      </c>
      <c r="K235" s="47" t="n">
        <f aca="false">IF(E235="","",E235/(E235+H235))</f>
        <v>0.618453865336658</v>
      </c>
      <c r="L235" s="76" t="n">
        <f aca="false">IF(OR(K235="",J235=""),"",(J235-K235)*100)</f>
        <v>3.18904345868305</v>
      </c>
      <c r="M235" s="36" t="n">
        <v>2.04108163546025</v>
      </c>
      <c r="N235" s="36" t="n">
        <v>0.127006922628443</v>
      </c>
      <c r="O235" s="36" t="n">
        <f aca="false">SQRT(M235^2+N235^2)</f>
        <v>2.04502933988944</v>
      </c>
      <c r="P235" s="47" t="n">
        <f aca="false">IF(J235="","",MAX(0,J235-1.96*O235/100))</f>
        <v>0.610261724861656</v>
      </c>
      <c r="Q235" s="47" t="n">
        <f aca="false">IF(J235="","",MIN(1,J235+1.96*O235/100))</f>
        <v>0.690426874985322</v>
      </c>
      <c r="R235" s="32" t="str">
        <f aca="false">IF(L235="","",IF(ABS(L235)&lt;=O235,"Yes","No"))</f>
        <v>No</v>
      </c>
      <c r="S235" s="32" t="str">
        <f aca="false">IF(L235="","",IF(ABS(L235)&lt;=1.96*O235,"Yes","No"))</f>
        <v>Yes</v>
      </c>
      <c r="T235" s="66" t="n">
        <f aca="false">IF(D235="","",ROUND(SQRT(((D235+G235)*O235/100)^2+(J235*(D235+G235)*0.06777)^2),0))</f>
        <v>64</v>
      </c>
      <c r="U235" s="32"/>
    </row>
    <row r="236" customFormat="false" ht="15" hidden="false" customHeight="false" outlineLevel="0" collapsed="false">
      <c r="A236" s="32" t="s">
        <v>444</v>
      </c>
      <c r="B236" s="32" t="s">
        <v>319</v>
      </c>
      <c r="C236" s="32" t="s">
        <v>469</v>
      </c>
      <c r="D236" s="66" t="n">
        <v>325</v>
      </c>
      <c r="E236" s="66" t="n">
        <v>316</v>
      </c>
      <c r="F236" s="75" t="n">
        <f aca="false">IF(E236="","",D236-E236)</f>
        <v>9</v>
      </c>
      <c r="G236" s="66" t="n">
        <v>77</v>
      </c>
      <c r="H236" s="66" t="n">
        <v>72</v>
      </c>
      <c r="I236" s="75" t="n">
        <f aca="false">IF(H236="","",G236-H236)</f>
        <v>5</v>
      </c>
      <c r="J236" s="47" t="n">
        <f aca="false">IF(OR(D236="",D236+G236=0),"",D236/(D236+G236))</f>
        <v>0.808457711442786</v>
      </c>
      <c r="K236" s="47" t="n">
        <f aca="false">IF(E236="","",E236/(E236+H236))</f>
        <v>0.814432989690722</v>
      </c>
      <c r="L236" s="76" t="n">
        <f aca="false">IF(OR(K236="",J236=""),"",(J236-K236)*100)</f>
        <v>-0.597527824793553</v>
      </c>
      <c r="M236" s="36" t="n">
        <v>3.27267117391589</v>
      </c>
      <c r="N236" s="36" t="n">
        <v>0.127006922628443</v>
      </c>
      <c r="O236" s="36" t="n">
        <f aca="false">SQRT(M236^2+N236^2)</f>
        <v>3.27513471035553</v>
      </c>
      <c r="P236" s="47" t="n">
        <f aca="false">IF(J236="","",MAX(0,J236-1.96*O236/100))</f>
        <v>0.744265071119818</v>
      </c>
      <c r="Q236" s="47" t="n">
        <f aca="false">IF(J236="","",MIN(1,J236+1.96*O236/100))</f>
        <v>0.872650351765755</v>
      </c>
      <c r="R236" s="32" t="str">
        <f aca="false">IF(L236="","",IF(ABS(L236)&lt;=O236,"Yes","No"))</f>
        <v>Yes</v>
      </c>
      <c r="S236" s="32" t="str">
        <f aca="false">IF(L236="","",IF(ABS(L236)&lt;=1.96*O236,"Yes","No"))</f>
        <v>Yes</v>
      </c>
      <c r="T236" s="66" t="n">
        <f aca="false">IF(D236="","",ROUND(SQRT(((D236+G236)*O236/100)^2+(J236*(D236+G236)*0.14653)^2),0))</f>
        <v>49</v>
      </c>
      <c r="U236" s="32"/>
    </row>
    <row r="237" customFormat="false" ht="15" hidden="false" customHeight="false" outlineLevel="0" collapsed="false">
      <c r="A237" s="32" t="s">
        <v>444</v>
      </c>
      <c r="B237" s="32" t="s">
        <v>319</v>
      </c>
      <c r="C237" s="32" t="s">
        <v>470</v>
      </c>
      <c r="D237" s="66" t="n">
        <v>492</v>
      </c>
      <c r="E237" s="66" t="n">
        <v>503</v>
      </c>
      <c r="F237" s="75" t="n">
        <f aca="false">IF(E237="","",D237-E237)</f>
        <v>-11</v>
      </c>
      <c r="G237" s="66" t="n">
        <v>143</v>
      </c>
      <c r="H237" s="66" t="n">
        <v>158</v>
      </c>
      <c r="I237" s="75" t="n">
        <f aca="false">IF(H237="","",G237-H237)</f>
        <v>-15</v>
      </c>
      <c r="J237" s="47" t="n">
        <f aca="false">IF(OR(D237="",D237+G237=0),"",D237/(D237+G237))</f>
        <v>0.774803149606299</v>
      </c>
      <c r="K237" s="47" t="n">
        <f aca="false">IF(E237="","",E237/(E237+H237))</f>
        <v>0.760968229954614</v>
      </c>
      <c r="L237" s="76" t="n">
        <f aca="false">IF(OR(K237="",J237=""),"",(J237-K237)*100)</f>
        <v>1.3834919651685</v>
      </c>
      <c r="M237" s="36" t="n">
        <v>3.27267117391589</v>
      </c>
      <c r="N237" s="36" t="n">
        <v>0.127006922628443</v>
      </c>
      <c r="O237" s="36" t="n">
        <f aca="false">SQRT(M237^2+N237^2)</f>
        <v>3.27513471035553</v>
      </c>
      <c r="P237" s="47" t="n">
        <f aca="false">IF(J237="","",MAX(0,J237-1.96*O237/100))</f>
        <v>0.710610509283331</v>
      </c>
      <c r="Q237" s="47" t="n">
        <f aca="false">IF(J237="","",MIN(1,J237+1.96*O237/100))</f>
        <v>0.838995789929268</v>
      </c>
      <c r="R237" s="32" t="str">
        <f aca="false">IF(L237="","",IF(ABS(L237)&lt;=O237,"Yes","No"))</f>
        <v>Yes</v>
      </c>
      <c r="S237" s="32" t="str">
        <f aca="false">IF(L237="","",IF(ABS(L237)&lt;=1.96*O237,"Yes","No"))</f>
        <v>Yes</v>
      </c>
      <c r="T237" s="66" t="n">
        <f aca="false">IF(D237="","",ROUND(SQRT(((D237+G237)*O237/100)^2+(J237*(D237+G237)*0.14653)^2),0))</f>
        <v>75</v>
      </c>
      <c r="U237" s="32"/>
    </row>
    <row r="238" customFormat="false" ht="15" hidden="false" customHeight="false" outlineLevel="0" collapsed="false">
      <c r="A238" s="32" t="s">
        <v>444</v>
      </c>
      <c r="B238" s="32" t="s">
        <v>319</v>
      </c>
      <c r="C238" s="32" t="s">
        <v>471</v>
      </c>
      <c r="D238" s="66" t="n">
        <v>460</v>
      </c>
      <c r="E238" s="66" t="n">
        <v>511</v>
      </c>
      <c r="F238" s="75" t="n">
        <f aca="false">IF(E238="","",D238-E238)</f>
        <v>-51</v>
      </c>
      <c r="G238" s="66" t="n">
        <v>143</v>
      </c>
      <c r="H238" s="66" t="n">
        <v>155</v>
      </c>
      <c r="I238" s="75" t="n">
        <f aca="false">IF(H238="","",G238-H238)</f>
        <v>-12</v>
      </c>
      <c r="J238" s="47" t="n">
        <f aca="false">IF(OR(D238="",D238+G238=0),"",D238/(D238+G238))</f>
        <v>0.762852404643449</v>
      </c>
      <c r="K238" s="47" t="n">
        <f aca="false">IF(E238="","",E238/(E238+H238))</f>
        <v>0.767267267267267</v>
      </c>
      <c r="L238" s="76" t="n">
        <f aca="false">IF(OR(K238="",J238=""),"",(J238-K238)*100)</f>
        <v>-0.441486262381785</v>
      </c>
      <c r="M238" s="36" t="n">
        <v>3.27267117391589</v>
      </c>
      <c r="N238" s="36" t="n">
        <v>0.127006922628443</v>
      </c>
      <c r="O238" s="36" t="n">
        <f aca="false">SQRT(M238^2+N238^2)</f>
        <v>3.27513471035553</v>
      </c>
      <c r="P238" s="47" t="n">
        <f aca="false">IF(J238="","",MAX(0,J238-1.96*O238/100))</f>
        <v>0.698659764320481</v>
      </c>
      <c r="Q238" s="47" t="n">
        <f aca="false">IF(J238="","",MIN(1,J238+1.96*O238/100))</f>
        <v>0.827045044966418</v>
      </c>
      <c r="R238" s="32" t="str">
        <f aca="false">IF(L238="","",IF(ABS(L238)&lt;=O238,"Yes","No"))</f>
        <v>Yes</v>
      </c>
      <c r="S238" s="32" t="str">
        <f aca="false">IF(L238="","",IF(ABS(L238)&lt;=1.96*O238,"Yes","No"))</f>
        <v>Yes</v>
      </c>
      <c r="T238" s="66" t="n">
        <f aca="false">IF(D238="","",ROUND(SQRT(((D238+G238)*O238/100)^2+(J238*(D238+G238)*0.14653)^2),0))</f>
        <v>70</v>
      </c>
      <c r="U238" s="32"/>
    </row>
    <row r="239" customFormat="false" ht="15" hidden="false" customHeight="false" outlineLevel="0" collapsed="false">
      <c r="A239" s="32" t="s">
        <v>444</v>
      </c>
      <c r="B239" s="32" t="s">
        <v>319</v>
      </c>
      <c r="C239" s="32" t="s">
        <v>472</v>
      </c>
      <c r="D239" s="66" t="n">
        <v>527</v>
      </c>
      <c r="E239" s="66" t="n">
        <v>606</v>
      </c>
      <c r="F239" s="75" t="n">
        <f aca="false">IF(E239="","",D239-E239)</f>
        <v>-79</v>
      </c>
      <c r="G239" s="66" t="n">
        <v>152</v>
      </c>
      <c r="H239" s="66" t="n">
        <v>162</v>
      </c>
      <c r="I239" s="75" t="n">
        <f aca="false">IF(H239="","",G239-H239)</f>
        <v>-10</v>
      </c>
      <c r="J239" s="47" t="n">
        <f aca="false">IF(OR(D239="",D239+G239=0),"",D239/(D239+G239))</f>
        <v>0.776141384388807</v>
      </c>
      <c r="K239" s="47" t="n">
        <f aca="false">IF(E239="","",E239/(E239+H239))</f>
        <v>0.7890625</v>
      </c>
      <c r="L239" s="76" t="n">
        <f aca="false">IF(OR(K239="",J239=""),"",(J239-K239)*100)</f>
        <v>-1.29211156111929</v>
      </c>
      <c r="M239" s="36" t="n">
        <v>3.27267117391589</v>
      </c>
      <c r="N239" s="36" t="n">
        <v>0.127006922628443</v>
      </c>
      <c r="O239" s="36" t="n">
        <f aca="false">SQRT(M239^2+N239^2)</f>
        <v>3.27513471035553</v>
      </c>
      <c r="P239" s="47" t="n">
        <f aca="false">IF(J239="","",MAX(0,J239-1.96*O239/100))</f>
        <v>0.711948744065839</v>
      </c>
      <c r="Q239" s="47" t="n">
        <f aca="false">IF(J239="","",MIN(1,J239+1.96*O239/100))</f>
        <v>0.840334024711775</v>
      </c>
      <c r="R239" s="32" t="str">
        <f aca="false">IF(L239="","",IF(ABS(L239)&lt;=O239,"Yes","No"))</f>
        <v>Yes</v>
      </c>
      <c r="S239" s="32" t="str">
        <f aca="false">IF(L239="","",IF(ABS(L239)&lt;=1.96*O239,"Yes","No"))</f>
        <v>Yes</v>
      </c>
      <c r="T239" s="66" t="n">
        <f aca="false">IF(D239="","",ROUND(SQRT(((D239+G239)*O239/100)^2+(J239*(D239+G239)*0.14653)^2),0))</f>
        <v>80</v>
      </c>
      <c r="U239" s="32"/>
    </row>
    <row r="240" customFormat="false" ht="15" hidden="false" customHeight="false" outlineLevel="0" collapsed="false">
      <c r="A240" s="32" t="s">
        <v>444</v>
      </c>
      <c r="B240" s="32" t="s">
        <v>319</v>
      </c>
      <c r="C240" s="32" t="s">
        <v>473</v>
      </c>
      <c r="D240" s="66" t="n">
        <v>1157</v>
      </c>
      <c r="E240" s="66" t="n">
        <v>759</v>
      </c>
      <c r="F240" s="75" t="n">
        <f aca="false">IF(E240="","",D240-E240)</f>
        <v>398</v>
      </c>
      <c r="G240" s="66" t="n">
        <v>317</v>
      </c>
      <c r="H240" s="66" t="n">
        <v>158</v>
      </c>
      <c r="I240" s="75" t="n">
        <f aca="false">IF(H240="","",G240-H240)</f>
        <v>159</v>
      </c>
      <c r="J240" s="47" t="n">
        <f aca="false">IF(OR(D240="",D240+G240=0),"",D240/(D240+G240))</f>
        <v>0.78493894165536</v>
      </c>
      <c r="K240" s="47" t="n">
        <f aca="false">IF(E240="","",E240/(E240+H240))</f>
        <v>0.827699018538713</v>
      </c>
      <c r="L240" s="76" t="n">
        <f aca="false">IF(OR(K240="",J240=""),"",(J240-K240)*100)</f>
        <v>-4.27600768833536</v>
      </c>
      <c r="M240" s="36" t="n">
        <v>2.04108163546025</v>
      </c>
      <c r="N240" s="36" t="n">
        <v>0.127006922628443</v>
      </c>
      <c r="O240" s="36" t="n">
        <f aca="false">SQRT(M240^2+N240^2)</f>
        <v>2.04502933988944</v>
      </c>
      <c r="P240" s="47" t="n">
        <f aca="false">IF(J240="","",MAX(0,J240-1.96*O240/100))</f>
        <v>0.744856366593527</v>
      </c>
      <c r="Q240" s="47" t="n">
        <f aca="false">IF(J240="","",MIN(1,J240+1.96*O240/100))</f>
        <v>0.825021516717193</v>
      </c>
      <c r="R240" s="32" t="str">
        <f aca="false">IF(L240="","",IF(ABS(L240)&lt;=O240,"Yes","No"))</f>
        <v>No</v>
      </c>
      <c r="S240" s="32" t="str">
        <f aca="false">IF(L240="","",IF(ABS(L240)&lt;=1.96*O240,"Yes","No"))</f>
        <v>No</v>
      </c>
      <c r="T240" s="66" t="n">
        <f aca="false">IF(D240="","",ROUND(SQRT(((D240+G240)*O240/100)^2+(J240*(D240+G240)*0.06777)^2),0))</f>
        <v>84</v>
      </c>
      <c r="U240" s="32"/>
    </row>
    <row r="241" customFormat="false" ht="15" hidden="false" customHeight="false" outlineLevel="0" collapsed="false">
      <c r="A241" s="32" t="s">
        <v>444</v>
      </c>
      <c r="B241" s="32" t="s">
        <v>319</v>
      </c>
      <c r="C241" s="32" t="s">
        <v>474</v>
      </c>
      <c r="D241" s="66" t="n">
        <v>613</v>
      </c>
      <c r="E241" s="66" t="n">
        <v>656</v>
      </c>
      <c r="F241" s="75" t="n">
        <f aca="false">IF(E241="","",D241-E241)</f>
        <v>-43</v>
      </c>
      <c r="G241" s="66" t="n">
        <v>179</v>
      </c>
      <c r="H241" s="66" t="n">
        <v>191</v>
      </c>
      <c r="I241" s="75" t="n">
        <f aca="false">IF(H241="","",G241-H241)</f>
        <v>-12</v>
      </c>
      <c r="J241" s="47" t="n">
        <f aca="false">IF(OR(D241="",D241+G241=0),"",D241/(D241+G241))</f>
        <v>0.773989898989899</v>
      </c>
      <c r="K241" s="47" t="n">
        <f aca="false">IF(E241="","",E241/(E241+H241))</f>
        <v>0.774498229043684</v>
      </c>
      <c r="L241" s="76" t="n">
        <f aca="false">IF(OR(K241="",J241=""),"",(J241-K241)*100)</f>
        <v>-0.0508330053784589</v>
      </c>
      <c r="M241" s="36" t="n">
        <v>2.23195740581291</v>
      </c>
      <c r="N241" s="36" t="n">
        <v>0.127006922628443</v>
      </c>
      <c r="O241" s="36" t="n">
        <f aca="false">SQRT(M241^2+N241^2)</f>
        <v>2.23556807540246</v>
      </c>
      <c r="P241" s="47" t="n">
        <f aca="false">IF(J241="","",MAX(0,J241-1.96*O241/100))</f>
        <v>0.730172764712011</v>
      </c>
      <c r="Q241" s="47" t="n">
        <f aca="false">IF(J241="","",MIN(1,J241+1.96*O241/100))</f>
        <v>0.817807033267787</v>
      </c>
      <c r="R241" s="32" t="str">
        <f aca="false">IF(L241="","",IF(ABS(L241)&lt;=O241,"Yes","No"))</f>
        <v>Yes</v>
      </c>
      <c r="S241" s="32" t="str">
        <f aca="false">IF(L241="","",IF(ABS(L241)&lt;=1.96*O241,"Yes","No"))</f>
        <v>Yes</v>
      </c>
      <c r="T241" s="66" t="n">
        <f aca="false">IF(D241="","",ROUND(SQRT(((D241+G241)*O241/100)^2+(J241*(D241+G241)*0.0886)^2),0))</f>
        <v>57</v>
      </c>
      <c r="U241" s="32"/>
    </row>
    <row r="242" customFormat="false" ht="15" hidden="false" customHeight="false" outlineLevel="0" collapsed="false">
      <c r="A242" s="32" t="s">
        <v>444</v>
      </c>
      <c r="B242" s="32" t="s">
        <v>319</v>
      </c>
      <c r="C242" s="32" t="s">
        <v>475</v>
      </c>
      <c r="D242" s="66" t="n">
        <v>721</v>
      </c>
      <c r="E242" s="66" t="n">
        <v>717</v>
      </c>
      <c r="F242" s="75" t="n">
        <f aca="false">IF(E242="","",D242-E242)</f>
        <v>4</v>
      </c>
      <c r="G242" s="66" t="n">
        <v>217</v>
      </c>
      <c r="H242" s="66" t="n">
        <v>241</v>
      </c>
      <c r="I242" s="75" t="n">
        <f aca="false">IF(H242="","",G242-H242)</f>
        <v>-24</v>
      </c>
      <c r="J242" s="47" t="n">
        <f aca="false">IF(OR(D242="",D242+G242=0),"",D242/(D242+G242))</f>
        <v>0.76865671641791</v>
      </c>
      <c r="K242" s="47" t="n">
        <f aca="false">IF(E242="","",E242/(E242+H242))</f>
        <v>0.748434237995825</v>
      </c>
      <c r="L242" s="76" t="n">
        <f aca="false">IF(OR(K242="",J242=""),"",(J242-K242)*100)</f>
        <v>2.02224784220858</v>
      </c>
      <c r="M242" s="36" t="n">
        <v>2.23195740581291</v>
      </c>
      <c r="N242" s="36" t="n">
        <v>0.127006922628443</v>
      </c>
      <c r="O242" s="36" t="n">
        <f aca="false">SQRT(M242^2+N242^2)</f>
        <v>2.23556807540246</v>
      </c>
      <c r="P242" s="47" t="n">
        <f aca="false">IF(J242="","",MAX(0,J242-1.96*O242/100))</f>
        <v>0.724839582140022</v>
      </c>
      <c r="Q242" s="47" t="n">
        <f aca="false">IF(J242="","",MIN(1,J242+1.96*O242/100))</f>
        <v>0.812473850695799</v>
      </c>
      <c r="R242" s="32" t="str">
        <f aca="false">IF(L242="","",IF(ABS(L242)&lt;=O242,"Yes","No"))</f>
        <v>Yes</v>
      </c>
      <c r="S242" s="32" t="str">
        <f aca="false">IF(L242="","",IF(ABS(L242)&lt;=1.96*O242,"Yes","No"))</f>
        <v>Yes</v>
      </c>
      <c r="T242" s="66" t="n">
        <f aca="false">IF(D242="","",ROUND(SQRT(((D242+G242)*O242/100)^2+(J242*(D242+G242)*0.0886)^2),0))</f>
        <v>67</v>
      </c>
      <c r="U242" s="32"/>
    </row>
    <row r="243" customFormat="false" ht="15" hidden="false" customHeight="false" outlineLevel="0" collapsed="false">
      <c r="A243" s="32" t="s">
        <v>444</v>
      </c>
      <c r="B243" s="32" t="s">
        <v>319</v>
      </c>
      <c r="C243" s="32" t="s">
        <v>476</v>
      </c>
      <c r="D243" s="66" t="n">
        <v>489</v>
      </c>
      <c r="E243" s="66" t="n">
        <v>455</v>
      </c>
      <c r="F243" s="75" t="n">
        <f aca="false">IF(E243="","",D243-E243)</f>
        <v>34</v>
      </c>
      <c r="G243" s="66" t="n">
        <v>180</v>
      </c>
      <c r="H243" s="66" t="n">
        <v>177</v>
      </c>
      <c r="I243" s="75" t="n">
        <f aca="false">IF(H243="","",G243-H243)</f>
        <v>3</v>
      </c>
      <c r="J243" s="47" t="n">
        <f aca="false">IF(OR(D243="",D243+G243=0),"",D243/(D243+G243))</f>
        <v>0.730941704035874</v>
      </c>
      <c r="K243" s="47" t="n">
        <f aca="false">IF(E243="","",E243/(E243+H243))</f>
        <v>0.719936708860759</v>
      </c>
      <c r="L243" s="76" t="n">
        <f aca="false">IF(OR(K243="",J243=""),"",(J243-K243)*100)</f>
        <v>1.1004995175115</v>
      </c>
      <c r="M243" s="36" t="n">
        <v>3.27267117391589</v>
      </c>
      <c r="N243" s="36" t="n">
        <v>0.127006922628443</v>
      </c>
      <c r="O243" s="36" t="n">
        <f aca="false">SQRT(M243^2+N243^2)</f>
        <v>3.27513471035553</v>
      </c>
      <c r="P243" s="47" t="n">
        <f aca="false">IF(J243="","",MAX(0,J243-1.96*O243/100))</f>
        <v>0.666749063712906</v>
      </c>
      <c r="Q243" s="47" t="n">
        <f aca="false">IF(J243="","",MIN(1,J243+1.96*O243/100))</f>
        <v>0.795134344358843</v>
      </c>
      <c r="R243" s="32" t="str">
        <f aca="false">IF(L243="","",IF(ABS(L243)&lt;=O243,"Yes","No"))</f>
        <v>Yes</v>
      </c>
      <c r="S243" s="32" t="str">
        <f aca="false">IF(L243="","",IF(ABS(L243)&lt;=1.96*O243,"Yes","No"))</f>
        <v>Yes</v>
      </c>
      <c r="T243" s="66" t="n">
        <f aca="false">IF(D243="","",ROUND(SQRT(((D243+G243)*O243/100)^2+(J243*(D243+G243)*0.14653)^2),0))</f>
        <v>75</v>
      </c>
      <c r="U243" s="32"/>
    </row>
    <row r="244" customFormat="false" ht="15" hidden="false" customHeight="false" outlineLevel="0" collapsed="false">
      <c r="A244" s="32" t="s">
        <v>444</v>
      </c>
      <c r="B244" s="32" t="s">
        <v>319</v>
      </c>
      <c r="C244" s="32" t="s">
        <v>477</v>
      </c>
      <c r="D244" s="66" t="n">
        <v>777</v>
      </c>
      <c r="E244" s="66" t="n">
        <v>762</v>
      </c>
      <c r="F244" s="75" t="n">
        <f aca="false">IF(E244="","",D244-E244)</f>
        <v>15</v>
      </c>
      <c r="G244" s="66" t="n">
        <v>269</v>
      </c>
      <c r="H244" s="66" t="n">
        <v>295</v>
      </c>
      <c r="I244" s="75" t="n">
        <f aca="false">IF(H244="","",G244-H244)</f>
        <v>-26</v>
      </c>
      <c r="J244" s="47" t="n">
        <f aca="false">IF(OR(D244="",D244+G244=0),"",D244/(D244+G244))</f>
        <v>0.74282982791587</v>
      </c>
      <c r="K244" s="47" t="n">
        <f aca="false">IF(E244="","",E244/(E244+H244))</f>
        <v>0.720908230842006</v>
      </c>
      <c r="L244" s="76" t="n">
        <f aca="false">IF(OR(K244="",J244=""),"",(J244-K244)*100)</f>
        <v>2.19215970738642</v>
      </c>
      <c r="M244" s="36" t="n">
        <v>2.23195740581291</v>
      </c>
      <c r="N244" s="36" t="n">
        <v>0.127006922628443</v>
      </c>
      <c r="O244" s="36" t="n">
        <f aca="false">SQRT(M244^2+N244^2)</f>
        <v>2.23556807540246</v>
      </c>
      <c r="P244" s="47" t="n">
        <f aca="false">IF(J244="","",MAX(0,J244-1.96*O244/100))</f>
        <v>0.699012693637982</v>
      </c>
      <c r="Q244" s="47" t="n">
        <f aca="false">IF(J244="","",MIN(1,J244+1.96*O244/100))</f>
        <v>0.786646962193758</v>
      </c>
      <c r="R244" s="32" t="str">
        <f aca="false">IF(L244="","",IF(ABS(L244)&lt;=O244,"Yes","No"))</f>
        <v>Yes</v>
      </c>
      <c r="S244" s="32" t="str">
        <f aca="false">IF(L244="","",IF(ABS(L244)&lt;=1.96*O244,"Yes","No"))</f>
        <v>Yes</v>
      </c>
      <c r="T244" s="66" t="n">
        <f aca="false">IF(D244="","",ROUND(SQRT(((D244+G244)*O244/100)^2+(J244*(D244+G244)*0.0886)^2),0))</f>
        <v>73</v>
      </c>
      <c r="U244" s="32"/>
    </row>
    <row r="245" customFormat="false" ht="15" hidden="false" customHeight="false" outlineLevel="0" collapsed="false">
      <c r="A245" s="32" t="s">
        <v>444</v>
      </c>
      <c r="B245" s="32" t="s">
        <v>319</v>
      </c>
      <c r="C245" s="32" t="s">
        <v>478</v>
      </c>
      <c r="D245" s="66" t="n">
        <v>720</v>
      </c>
      <c r="E245" s="66" t="n">
        <v>674</v>
      </c>
      <c r="F245" s="75" t="n">
        <f aca="false">IF(E245="","",D245-E245)</f>
        <v>46</v>
      </c>
      <c r="G245" s="66" t="n">
        <v>271</v>
      </c>
      <c r="H245" s="66" t="n">
        <v>289</v>
      </c>
      <c r="I245" s="75" t="n">
        <f aca="false">IF(H245="","",G245-H245)</f>
        <v>-18</v>
      </c>
      <c r="J245" s="47" t="n">
        <f aca="false">IF(OR(D245="",D245+G245=0),"",D245/(D245+G245))</f>
        <v>0.726538849646821</v>
      </c>
      <c r="K245" s="47" t="n">
        <f aca="false">IF(E245="","",E245/(E245+H245))</f>
        <v>0.699896157840083</v>
      </c>
      <c r="L245" s="76" t="n">
        <f aca="false">IF(OR(K245="",J245=""),"",(J245-K245)*100)</f>
        <v>2.66426918067383</v>
      </c>
      <c r="M245" s="36" t="n">
        <v>2.23195740581291</v>
      </c>
      <c r="N245" s="36" t="n">
        <v>0.127006922628443</v>
      </c>
      <c r="O245" s="36" t="n">
        <f aca="false">SQRT(M245^2+N245^2)</f>
        <v>2.23556807540246</v>
      </c>
      <c r="P245" s="47" t="n">
        <f aca="false">IF(J245="","",MAX(0,J245-1.96*O245/100))</f>
        <v>0.682721715368933</v>
      </c>
      <c r="Q245" s="47" t="n">
        <f aca="false">IF(J245="","",MIN(1,J245+1.96*O245/100))</f>
        <v>0.77035598392471</v>
      </c>
      <c r="R245" s="32" t="str">
        <f aca="false">IF(L245="","",IF(ABS(L245)&lt;=O245,"Yes","No"))</f>
        <v>No</v>
      </c>
      <c r="S245" s="32" t="str">
        <f aca="false">IF(L245="","",IF(ABS(L245)&lt;=1.96*O245,"Yes","No"))</f>
        <v>Yes</v>
      </c>
      <c r="T245" s="66" t="n">
        <f aca="false">IF(D245="","",ROUND(SQRT(((D245+G245)*O245/100)^2+(J245*(D245+G245)*0.0886)^2),0))</f>
        <v>68</v>
      </c>
      <c r="U245" s="32"/>
    </row>
    <row r="246" customFormat="false" ht="15" hidden="false" customHeight="false" outlineLevel="0" collapsed="false">
      <c r="A246" s="32" t="s">
        <v>444</v>
      </c>
      <c r="B246" s="32" t="s">
        <v>319</v>
      </c>
      <c r="C246" s="32" t="s">
        <v>479</v>
      </c>
      <c r="D246" s="66" t="n">
        <v>743</v>
      </c>
      <c r="E246" s="66" t="n">
        <v>687</v>
      </c>
      <c r="F246" s="75" t="n">
        <f aca="false">IF(E246="","",D246-E246)</f>
        <v>56</v>
      </c>
      <c r="G246" s="66" t="n">
        <v>336</v>
      </c>
      <c r="H246" s="66" t="n">
        <v>362</v>
      </c>
      <c r="I246" s="75" t="n">
        <f aca="false">IF(H246="","",G246-H246)</f>
        <v>-26</v>
      </c>
      <c r="J246" s="47" t="n">
        <f aca="false">IF(OR(D246="",D246+G246=0),"",D246/(D246+G246))</f>
        <v>0.688600556070436</v>
      </c>
      <c r="K246" s="47" t="n">
        <f aca="false">IF(E246="","",E246/(E246+H246))</f>
        <v>0.654909437559581</v>
      </c>
      <c r="L246" s="76" t="n">
        <f aca="false">IF(OR(K246="",J246=""),"",(J246-K246)*100)</f>
        <v>3.3691118510855</v>
      </c>
      <c r="M246" s="36" t="n">
        <v>2.23195740581291</v>
      </c>
      <c r="N246" s="36" t="n">
        <v>0.127006922628443</v>
      </c>
      <c r="O246" s="36" t="n">
        <f aca="false">SQRT(M246^2+N246^2)</f>
        <v>2.23556807540246</v>
      </c>
      <c r="P246" s="47" t="n">
        <f aca="false">IF(J246="","",MAX(0,J246-1.96*O246/100))</f>
        <v>0.644783421792547</v>
      </c>
      <c r="Q246" s="47" t="n">
        <f aca="false">IF(J246="","",MIN(1,J246+1.96*O246/100))</f>
        <v>0.732417690348324</v>
      </c>
      <c r="R246" s="32" t="str">
        <f aca="false">IF(L246="","",IF(ABS(L246)&lt;=O246,"Yes","No"))</f>
        <v>No</v>
      </c>
      <c r="S246" s="32" t="str">
        <f aca="false">IF(L246="","",IF(ABS(L246)&lt;=1.96*O246,"Yes","No"))</f>
        <v>Yes</v>
      </c>
      <c r="T246" s="66" t="n">
        <f aca="false">IF(D246="","",ROUND(SQRT(((D246+G246)*O246/100)^2+(J246*(D246+G246)*0.0886)^2),0))</f>
        <v>70</v>
      </c>
      <c r="U246" s="32"/>
    </row>
    <row r="247" customFormat="false" ht="15" hidden="false" customHeight="false" outlineLevel="0" collapsed="false">
      <c r="A247" s="32" t="s">
        <v>444</v>
      </c>
      <c r="B247" s="32" t="s">
        <v>319</v>
      </c>
      <c r="C247" s="32" t="s">
        <v>480</v>
      </c>
      <c r="D247" s="66" t="n">
        <v>353</v>
      </c>
      <c r="E247" s="66"/>
      <c r="F247" s="75" t="str">
        <f aca="false">IF(E247="","",D247-E247)</f>
        <v/>
      </c>
      <c r="G247" s="66" t="n">
        <v>145</v>
      </c>
      <c r="H247" s="66"/>
      <c r="I247" s="75" t="str">
        <f aca="false">IF(H247="","",G247-H247)</f>
        <v/>
      </c>
      <c r="J247" s="47" t="n">
        <f aca="false">IF(OR(D247="",D247+G247=0),"",D247/(D247+G247))</f>
        <v>0.708835341365462</v>
      </c>
      <c r="K247" s="47" t="str">
        <f aca="false">IF(E247="","",E247/(E247+H247))</f>
        <v/>
      </c>
      <c r="L247" s="76" t="str">
        <f aca="false">IF(OR(K247="",J247=""),"",(J247-K247)*100)</f>
        <v/>
      </c>
      <c r="M247" s="36" t="n">
        <v>3.27267117391589</v>
      </c>
      <c r="N247" s="36" t="n">
        <v>0.127006922628443</v>
      </c>
      <c r="O247" s="36" t="n">
        <f aca="false">SQRT(M247^2+N247^2)</f>
        <v>3.27513471035553</v>
      </c>
      <c r="P247" s="47" t="n">
        <f aca="false">IF(J247="","",MAX(0,J247-1.96*O247/100))</f>
        <v>0.644642701042494</v>
      </c>
      <c r="Q247" s="47" t="n">
        <f aca="false">IF(J247="","",MIN(1,J247+1.96*O247/100))</f>
        <v>0.77302798168843</v>
      </c>
      <c r="R247" s="32" t="str">
        <f aca="false">IF(L247="","",IF(ABS(L247)&lt;=O247,"Yes","No"))</f>
        <v/>
      </c>
      <c r="S247" s="32" t="str">
        <f aca="false">IF(L247="","",IF(ABS(L247)&lt;=1.96*O247,"Yes","No"))</f>
        <v/>
      </c>
      <c r="T247" s="66" t="n">
        <f aca="false">IF(D247="","",ROUND(SQRT(((D247+G247)*O247/100)^2+(J247*(D247+G247)*0.14653)^2),0))</f>
        <v>54</v>
      </c>
      <c r="U247" s="32" t="s">
        <v>814</v>
      </c>
    </row>
    <row r="248" customFormat="false" ht="15" hidden="false" customHeight="false" outlineLevel="0" collapsed="false">
      <c r="A248" s="32" t="s">
        <v>444</v>
      </c>
      <c r="B248" s="32" t="s">
        <v>481</v>
      </c>
      <c r="C248" s="32" t="s">
        <v>482</v>
      </c>
      <c r="D248" s="66" t="n">
        <v>465</v>
      </c>
      <c r="E248" s="66" t="n">
        <v>447</v>
      </c>
      <c r="F248" s="75" t="n">
        <f aca="false">IF(E248="","",D248-E248)</f>
        <v>18</v>
      </c>
      <c r="G248" s="66" t="n">
        <v>437</v>
      </c>
      <c r="H248" s="66" t="n">
        <v>433</v>
      </c>
      <c r="I248" s="75" t="n">
        <f aca="false">IF(H248="","",G248-H248)</f>
        <v>4</v>
      </c>
      <c r="J248" s="47" t="n">
        <f aca="false">IF(OR(D248="",D248+G248=0),"",D248/(D248+G248))</f>
        <v>0.515521064301552</v>
      </c>
      <c r="K248" s="47" t="n">
        <f aca="false">IF(E248="","",E248/(E248+H248))</f>
        <v>0.507954545454545</v>
      </c>
      <c r="L248" s="76" t="n">
        <f aca="false">IF(OR(K248="",J248=""),"",(J248-K248)*100)</f>
        <v>0.756651884700665</v>
      </c>
      <c r="M248" s="36" t="n">
        <v>2.23195740581291</v>
      </c>
      <c r="N248" s="36" t="n">
        <v>0.127006922628443</v>
      </c>
      <c r="O248" s="36" t="n">
        <f aca="false">SQRT(M248^2+N248^2)</f>
        <v>2.23556807540246</v>
      </c>
      <c r="P248" s="47" t="n">
        <f aca="false">IF(J248="","",MAX(0,J248-1.96*O248/100))</f>
        <v>0.471703930023664</v>
      </c>
      <c r="Q248" s="47" t="n">
        <f aca="false">IF(J248="","",MIN(1,J248+1.96*O248/100))</f>
        <v>0.55933819857944</v>
      </c>
      <c r="R248" s="32" t="str">
        <f aca="false">IF(L248="","",IF(ABS(L248)&lt;=O248,"Yes","No"))</f>
        <v>Yes</v>
      </c>
      <c r="S248" s="32" t="str">
        <f aca="false">IF(L248="","",IF(ABS(L248)&lt;=1.96*O248,"Yes","No"))</f>
        <v>Yes</v>
      </c>
      <c r="T248" s="66" t="n">
        <f aca="false">IF(D248="","",ROUND(SQRT(((D248+G248)*O248/100)^2+(J248*(D248+G248)*0.0886)^2),0))</f>
        <v>46</v>
      </c>
      <c r="U248" s="32"/>
    </row>
    <row r="249" customFormat="false" ht="15" hidden="false" customHeight="false" outlineLevel="0" collapsed="false">
      <c r="A249" s="32" t="s">
        <v>444</v>
      </c>
      <c r="B249" s="32" t="s">
        <v>481</v>
      </c>
      <c r="C249" s="32" t="s">
        <v>483</v>
      </c>
      <c r="D249" s="66" t="n">
        <v>550</v>
      </c>
      <c r="E249" s="66" t="n">
        <v>551</v>
      </c>
      <c r="F249" s="75" t="n">
        <f aca="false">IF(E249="","",D249-E249)</f>
        <v>-1</v>
      </c>
      <c r="G249" s="66" t="n">
        <v>499</v>
      </c>
      <c r="H249" s="66" t="n">
        <v>533</v>
      </c>
      <c r="I249" s="75" t="n">
        <f aca="false">IF(H249="","",G249-H249)</f>
        <v>-34</v>
      </c>
      <c r="J249" s="47" t="n">
        <f aca="false">IF(OR(D249="",D249+G249=0),"",D249/(D249+G249))</f>
        <v>0.524308865586273</v>
      </c>
      <c r="K249" s="47" t="n">
        <f aca="false">IF(E249="","",E249/(E249+H249))</f>
        <v>0.50830258302583</v>
      </c>
      <c r="L249" s="76" t="n">
        <f aca="false">IF(OR(K249="",J249=""),"",(J249-K249)*100)</f>
        <v>1.60062825604423</v>
      </c>
      <c r="M249" s="36" t="n">
        <v>2.23195740581291</v>
      </c>
      <c r="N249" s="36" t="n">
        <v>0.127006922628443</v>
      </c>
      <c r="O249" s="36" t="n">
        <f aca="false">SQRT(M249^2+N249^2)</f>
        <v>2.23556807540246</v>
      </c>
      <c r="P249" s="47" t="n">
        <f aca="false">IF(J249="","",MAX(0,J249-1.96*O249/100))</f>
        <v>0.480491731308385</v>
      </c>
      <c r="Q249" s="47" t="n">
        <f aca="false">IF(J249="","",MIN(1,J249+1.96*O249/100))</f>
        <v>0.568125999864161</v>
      </c>
      <c r="R249" s="32" t="str">
        <f aca="false">IF(L249="","",IF(ABS(L249)&lt;=O249,"Yes","No"))</f>
        <v>Yes</v>
      </c>
      <c r="S249" s="32" t="str">
        <f aca="false">IF(L249="","",IF(ABS(L249)&lt;=1.96*O249,"Yes","No"))</f>
        <v>Yes</v>
      </c>
      <c r="T249" s="66" t="n">
        <f aca="false">IF(D249="","",ROUND(SQRT(((D249+G249)*O249/100)^2+(J249*(D249+G249)*0.0886)^2),0))</f>
        <v>54</v>
      </c>
      <c r="U249" s="32"/>
    </row>
    <row r="250" customFormat="false" ht="15" hidden="false" customHeight="false" outlineLevel="0" collapsed="false">
      <c r="A250" s="32" t="s">
        <v>444</v>
      </c>
      <c r="B250" s="32" t="s">
        <v>481</v>
      </c>
      <c r="C250" s="32" t="s">
        <v>484</v>
      </c>
      <c r="D250" s="66" t="n">
        <v>614</v>
      </c>
      <c r="E250" s="66" t="n">
        <v>583</v>
      </c>
      <c r="F250" s="75" t="n">
        <f aca="false">IF(E250="","",D250-E250)</f>
        <v>31</v>
      </c>
      <c r="G250" s="66" t="n">
        <v>459</v>
      </c>
      <c r="H250" s="66" t="n">
        <v>432</v>
      </c>
      <c r="I250" s="75" t="n">
        <f aca="false">IF(H250="","",G250-H250)</f>
        <v>27</v>
      </c>
      <c r="J250" s="47" t="n">
        <f aca="false">IF(OR(D250="",D250+G250=0),"",D250/(D250+G250))</f>
        <v>0.572227399813607</v>
      </c>
      <c r="K250" s="47" t="n">
        <f aca="false">IF(E250="","",E250/(E250+H250))</f>
        <v>0.574384236453202</v>
      </c>
      <c r="L250" s="76" t="n">
        <f aca="false">IF(OR(K250="",J250=""),"",(J250-K250)*100)</f>
        <v>-0.215683663959532</v>
      </c>
      <c r="M250" s="36" t="n">
        <v>2.23195740581291</v>
      </c>
      <c r="N250" s="36" t="n">
        <v>0.127006922628443</v>
      </c>
      <c r="O250" s="36" t="n">
        <f aca="false">SQRT(M250^2+N250^2)</f>
        <v>2.23556807540246</v>
      </c>
      <c r="P250" s="47" t="n">
        <f aca="false">IF(J250="","",MAX(0,J250-1.96*O250/100))</f>
        <v>0.528410265535719</v>
      </c>
      <c r="Q250" s="47" t="n">
        <f aca="false">IF(J250="","",MIN(1,J250+1.96*O250/100))</f>
        <v>0.616044534091495</v>
      </c>
      <c r="R250" s="32" t="str">
        <f aca="false">IF(L250="","",IF(ABS(L250)&lt;=O250,"Yes","No"))</f>
        <v>Yes</v>
      </c>
      <c r="S250" s="32" t="str">
        <f aca="false">IF(L250="","",IF(ABS(L250)&lt;=1.96*O250,"Yes","No"))</f>
        <v>Yes</v>
      </c>
      <c r="T250" s="66" t="n">
        <f aca="false">IF(D250="","",ROUND(SQRT(((D250+G250)*O250/100)^2+(J250*(D250+G250)*0.0886)^2),0))</f>
        <v>59</v>
      </c>
      <c r="U250" s="32"/>
    </row>
    <row r="251" customFormat="false" ht="15" hidden="false" customHeight="false" outlineLevel="0" collapsed="false">
      <c r="A251" s="32" t="s">
        <v>444</v>
      </c>
      <c r="B251" s="32" t="s">
        <v>481</v>
      </c>
      <c r="C251" s="32" t="s">
        <v>485</v>
      </c>
      <c r="D251" s="66" t="n">
        <v>329</v>
      </c>
      <c r="E251" s="66" t="n">
        <v>287</v>
      </c>
      <c r="F251" s="75" t="n">
        <f aca="false">IF(E251="","",D251-E251)</f>
        <v>42</v>
      </c>
      <c r="G251" s="66" t="n">
        <v>345</v>
      </c>
      <c r="H251" s="66" t="n">
        <v>332</v>
      </c>
      <c r="I251" s="75" t="n">
        <f aca="false">IF(H251="","",G251-H251)</f>
        <v>13</v>
      </c>
      <c r="J251" s="47" t="n">
        <f aca="false">IF(OR(D251="",D251+G251=0),"",D251/(D251+G251))</f>
        <v>0.48813056379822</v>
      </c>
      <c r="K251" s="47" t="n">
        <f aca="false">IF(E251="","",E251/(E251+H251))</f>
        <v>0.463651050080775</v>
      </c>
      <c r="L251" s="76" t="n">
        <f aca="false">IF(OR(K251="",J251=""),"",(J251-K251)*100)</f>
        <v>2.44795137174441</v>
      </c>
      <c r="M251" s="36" t="n">
        <v>3.27267117391589</v>
      </c>
      <c r="N251" s="36" t="n">
        <v>0.127006922628443</v>
      </c>
      <c r="O251" s="36" t="n">
        <f aca="false">SQRT(M251^2+N251^2)</f>
        <v>3.27513471035553</v>
      </c>
      <c r="P251" s="47" t="n">
        <f aca="false">IF(J251="","",MAX(0,J251-1.96*O251/100))</f>
        <v>0.423937923475251</v>
      </c>
      <c r="Q251" s="47" t="n">
        <f aca="false">IF(J251="","",MIN(1,J251+1.96*O251/100))</f>
        <v>0.552323204121188</v>
      </c>
      <c r="R251" s="32" t="str">
        <f aca="false">IF(L251="","",IF(ABS(L251)&lt;=O251,"Yes","No"))</f>
        <v>Yes</v>
      </c>
      <c r="S251" s="32" t="str">
        <f aca="false">IF(L251="","",IF(ABS(L251)&lt;=1.96*O251,"Yes","No"))</f>
        <v>Yes</v>
      </c>
      <c r="T251" s="66" t="n">
        <f aca="false">IF(D251="","",ROUND(SQRT(((D251+G251)*O251/100)^2+(J251*(D251+G251)*0.14653)^2),0))</f>
        <v>53</v>
      </c>
      <c r="U251" s="32"/>
    </row>
    <row r="252" customFormat="false" ht="15" hidden="false" customHeight="false" outlineLevel="0" collapsed="false">
      <c r="A252" s="32" t="s">
        <v>444</v>
      </c>
      <c r="B252" s="32" t="s">
        <v>481</v>
      </c>
      <c r="C252" s="32" t="s">
        <v>486</v>
      </c>
      <c r="D252" s="66" t="n">
        <v>595</v>
      </c>
      <c r="E252" s="66" t="n">
        <v>576</v>
      </c>
      <c r="F252" s="75" t="n">
        <f aca="false">IF(E252="","",D252-E252)</f>
        <v>19</v>
      </c>
      <c r="G252" s="66" t="n">
        <v>435</v>
      </c>
      <c r="H252" s="66" t="n">
        <v>467</v>
      </c>
      <c r="I252" s="75" t="n">
        <f aca="false">IF(H252="","",G252-H252)</f>
        <v>-32</v>
      </c>
      <c r="J252" s="47" t="n">
        <f aca="false">IF(OR(D252="",D252+G252=0),"",D252/(D252+G252))</f>
        <v>0.577669902912621</v>
      </c>
      <c r="K252" s="47" t="n">
        <f aca="false">IF(E252="","",E252/(E252+H252))</f>
        <v>0.552253116011505</v>
      </c>
      <c r="L252" s="76" t="n">
        <f aca="false">IF(OR(K252="",J252=""),"",(J252-K252)*100)</f>
        <v>2.5416786901116</v>
      </c>
      <c r="M252" s="36" t="n">
        <v>2.23195740581291</v>
      </c>
      <c r="N252" s="36" t="n">
        <v>0.127006922628443</v>
      </c>
      <c r="O252" s="36" t="n">
        <f aca="false">SQRT(M252^2+N252^2)</f>
        <v>2.23556807540246</v>
      </c>
      <c r="P252" s="47" t="n">
        <f aca="false">IF(J252="","",MAX(0,J252-1.96*O252/100))</f>
        <v>0.533852768634733</v>
      </c>
      <c r="Q252" s="47" t="n">
        <f aca="false">IF(J252="","",MIN(1,J252+1.96*O252/100))</f>
        <v>0.62148703719051</v>
      </c>
      <c r="R252" s="32" t="str">
        <f aca="false">IF(L252="","",IF(ABS(L252)&lt;=O252,"Yes","No"))</f>
        <v>No</v>
      </c>
      <c r="S252" s="32" t="str">
        <f aca="false">IF(L252="","",IF(ABS(L252)&lt;=1.96*O252,"Yes","No"))</f>
        <v>Yes</v>
      </c>
      <c r="T252" s="66" t="n">
        <f aca="false">IF(D252="","",ROUND(SQRT(((D252+G252)*O252/100)^2+(J252*(D252+G252)*0.0886)^2),0))</f>
        <v>58</v>
      </c>
      <c r="U252" s="32"/>
    </row>
    <row r="253" customFormat="false" ht="15" hidden="false" customHeight="false" outlineLevel="0" collapsed="false">
      <c r="A253" s="32" t="s">
        <v>444</v>
      </c>
      <c r="B253" s="32" t="s">
        <v>481</v>
      </c>
      <c r="C253" s="32" t="s">
        <v>487</v>
      </c>
      <c r="D253" s="66" t="n">
        <v>595</v>
      </c>
      <c r="E253" s="66" t="n">
        <v>559</v>
      </c>
      <c r="F253" s="75" t="n">
        <f aca="false">IF(E253="","",D253-E253)</f>
        <v>36</v>
      </c>
      <c r="G253" s="66" t="n">
        <v>481</v>
      </c>
      <c r="H253" s="66" t="n">
        <v>489</v>
      </c>
      <c r="I253" s="75" t="n">
        <f aca="false">IF(H253="","",G253-H253)</f>
        <v>-8</v>
      </c>
      <c r="J253" s="47" t="n">
        <f aca="false">IF(OR(D253="",D253+G253=0),"",D253/(D253+G253))</f>
        <v>0.552973977695167</v>
      </c>
      <c r="K253" s="47" t="n">
        <f aca="false">IF(E253="","",E253/(E253+H253))</f>
        <v>0.533396946564886</v>
      </c>
      <c r="L253" s="76" t="n">
        <f aca="false">IF(OR(K253="",J253=""),"",(J253-K253)*100)</f>
        <v>1.95770311302819</v>
      </c>
      <c r="M253" s="36" t="n">
        <v>2.23195740581291</v>
      </c>
      <c r="N253" s="36" t="n">
        <v>0.127006922628443</v>
      </c>
      <c r="O253" s="36" t="n">
        <f aca="false">SQRT(M253^2+N253^2)</f>
        <v>2.23556807540246</v>
      </c>
      <c r="P253" s="47" t="n">
        <f aca="false">IF(J253="","",MAX(0,J253-1.96*O253/100))</f>
        <v>0.509156843417279</v>
      </c>
      <c r="Q253" s="47" t="n">
        <f aca="false">IF(J253="","",MIN(1,J253+1.96*O253/100))</f>
        <v>0.596791111973056</v>
      </c>
      <c r="R253" s="32" t="str">
        <f aca="false">IF(L253="","",IF(ABS(L253)&lt;=O253,"Yes","No"))</f>
        <v>Yes</v>
      </c>
      <c r="S253" s="32" t="str">
        <f aca="false">IF(L253="","",IF(ABS(L253)&lt;=1.96*O253,"Yes","No"))</f>
        <v>Yes</v>
      </c>
      <c r="T253" s="66" t="n">
        <f aca="false">IF(D253="","",ROUND(SQRT(((D253+G253)*O253/100)^2+(J253*(D253+G253)*0.0886)^2),0))</f>
        <v>58</v>
      </c>
      <c r="U253" s="32"/>
    </row>
    <row r="254" customFormat="false" ht="15" hidden="false" customHeight="false" outlineLevel="0" collapsed="false">
      <c r="A254" s="32" t="s">
        <v>444</v>
      </c>
      <c r="B254" s="32" t="s">
        <v>481</v>
      </c>
      <c r="C254" s="32" t="s">
        <v>488</v>
      </c>
      <c r="D254" s="66" t="n">
        <v>345</v>
      </c>
      <c r="E254" s="66" t="n">
        <v>320</v>
      </c>
      <c r="F254" s="75" t="n">
        <f aca="false">IF(E254="","",D254-E254)</f>
        <v>25</v>
      </c>
      <c r="G254" s="66" t="n">
        <v>284</v>
      </c>
      <c r="H254" s="66" t="n">
        <v>311</v>
      </c>
      <c r="I254" s="75" t="n">
        <f aca="false">IF(H254="","",G254-H254)</f>
        <v>-27</v>
      </c>
      <c r="J254" s="47" t="n">
        <f aca="false">IF(OR(D254="",D254+G254=0),"",D254/(D254+G254))</f>
        <v>0.548489666136725</v>
      </c>
      <c r="K254" s="47" t="n">
        <f aca="false">IF(E254="","",E254/(E254+H254))</f>
        <v>0.507131537242472</v>
      </c>
      <c r="L254" s="76" t="n">
        <f aca="false">IF(OR(K254="",J254=""),"",(J254-K254)*100)</f>
        <v>4.13581288942527</v>
      </c>
      <c r="M254" s="36" t="n">
        <v>3.27267117391589</v>
      </c>
      <c r="N254" s="36" t="n">
        <v>0.127006922628443</v>
      </c>
      <c r="O254" s="36" t="n">
        <f aca="false">SQRT(M254^2+N254^2)</f>
        <v>3.27513471035553</v>
      </c>
      <c r="P254" s="47" t="n">
        <f aca="false">IF(J254="","",MAX(0,J254-1.96*O254/100))</f>
        <v>0.484297025813757</v>
      </c>
      <c r="Q254" s="47" t="n">
        <f aca="false">IF(J254="","",MIN(1,J254+1.96*O254/100))</f>
        <v>0.612682306459693</v>
      </c>
      <c r="R254" s="32" t="str">
        <f aca="false">IF(L254="","",IF(ABS(L254)&lt;=O254,"Yes","No"))</f>
        <v>No</v>
      </c>
      <c r="S254" s="32" t="str">
        <f aca="false">IF(L254="","",IF(ABS(L254)&lt;=1.96*O254,"Yes","No"))</f>
        <v>Yes</v>
      </c>
      <c r="T254" s="66" t="n">
        <f aca="false">IF(D254="","",ROUND(SQRT(((D254+G254)*O254/100)^2+(J254*(D254+G254)*0.14653)^2),0))</f>
        <v>55</v>
      </c>
      <c r="U254" s="32"/>
    </row>
    <row r="255" customFormat="false" ht="15" hidden="false" customHeight="false" outlineLevel="0" collapsed="false">
      <c r="A255" s="32" t="s">
        <v>444</v>
      </c>
      <c r="B255" s="32" t="s">
        <v>481</v>
      </c>
      <c r="C255" s="32" t="s">
        <v>489</v>
      </c>
      <c r="D255" s="66" t="n">
        <v>460</v>
      </c>
      <c r="E255" s="66" t="n">
        <v>453</v>
      </c>
      <c r="F255" s="75" t="n">
        <f aca="false">IF(E255="","",D255-E255)</f>
        <v>7</v>
      </c>
      <c r="G255" s="66" t="n">
        <v>327</v>
      </c>
      <c r="H255" s="66" t="n">
        <v>327</v>
      </c>
      <c r="I255" s="75" t="n">
        <f aca="false">IF(H255="","",G255-H255)</f>
        <v>0</v>
      </c>
      <c r="J255" s="47" t="n">
        <f aca="false">IF(OR(D255="",D255+G255=0),"",D255/(D255+G255))</f>
        <v>0.584498094027954</v>
      </c>
      <c r="K255" s="47" t="n">
        <f aca="false">IF(E255="","",E255/(E255+H255))</f>
        <v>0.580769230769231</v>
      </c>
      <c r="L255" s="76" t="n">
        <f aca="false">IF(OR(K255="",J255=""),"",(J255-K255)*100)</f>
        <v>0.372886325872346</v>
      </c>
      <c r="M255" s="36" t="n">
        <v>2.23195740581291</v>
      </c>
      <c r="N255" s="36" t="n">
        <v>0.127006922628443</v>
      </c>
      <c r="O255" s="36" t="n">
        <f aca="false">SQRT(M255^2+N255^2)</f>
        <v>2.23556807540246</v>
      </c>
      <c r="P255" s="47" t="n">
        <f aca="false">IF(J255="","",MAX(0,J255-1.96*O255/100))</f>
        <v>0.540680959750066</v>
      </c>
      <c r="Q255" s="47" t="n">
        <f aca="false">IF(J255="","",MIN(1,J255+1.96*O255/100))</f>
        <v>0.628315228305842</v>
      </c>
      <c r="R255" s="32" t="str">
        <f aca="false">IF(L255="","",IF(ABS(L255)&lt;=O255,"Yes","No"))</f>
        <v>Yes</v>
      </c>
      <c r="S255" s="32" t="str">
        <f aca="false">IF(L255="","",IF(ABS(L255)&lt;=1.96*O255,"Yes","No"))</f>
        <v>Yes</v>
      </c>
      <c r="T255" s="66" t="n">
        <f aca="false">IF(D255="","",ROUND(SQRT(((D255+G255)*O255/100)^2+(J255*(D255+G255)*0.0886)^2),0))</f>
        <v>44</v>
      </c>
      <c r="U255" s="32"/>
    </row>
    <row r="256" customFormat="false" ht="15" hidden="false" customHeight="false" outlineLevel="0" collapsed="false">
      <c r="A256" s="32" t="s">
        <v>444</v>
      </c>
      <c r="B256" s="32" t="s">
        <v>481</v>
      </c>
      <c r="C256" s="32" t="s">
        <v>490</v>
      </c>
      <c r="D256" s="66" t="n">
        <v>326</v>
      </c>
      <c r="E256" s="66" t="n">
        <v>319</v>
      </c>
      <c r="F256" s="75" t="n">
        <f aca="false">IF(E256="","",D256-E256)</f>
        <v>7</v>
      </c>
      <c r="G256" s="66" t="n">
        <v>216</v>
      </c>
      <c r="H256" s="66" t="n">
        <v>225</v>
      </c>
      <c r="I256" s="75" t="n">
        <f aca="false">IF(H256="","",G256-H256)</f>
        <v>-9</v>
      </c>
      <c r="J256" s="47" t="n">
        <f aca="false">IF(OR(D256="",D256+G256=0),"",D256/(D256+G256))</f>
        <v>0.601476014760148</v>
      </c>
      <c r="K256" s="47" t="n">
        <f aca="false">IF(E256="","",E256/(E256+H256))</f>
        <v>0.586397058823529</v>
      </c>
      <c r="L256" s="76" t="n">
        <f aca="false">IF(OR(K256="",J256=""),"",(J256-K256)*100)</f>
        <v>1.50789559366181</v>
      </c>
      <c r="M256" s="36" t="n">
        <v>3.27267117391589</v>
      </c>
      <c r="N256" s="36" t="n">
        <v>0.127006922628443</v>
      </c>
      <c r="O256" s="36" t="n">
        <f aca="false">SQRT(M256^2+N256^2)</f>
        <v>3.27513471035553</v>
      </c>
      <c r="P256" s="47" t="n">
        <f aca="false">IF(J256="","",MAX(0,J256-1.96*O256/100))</f>
        <v>0.537283374437179</v>
      </c>
      <c r="Q256" s="47" t="n">
        <f aca="false">IF(J256="","",MIN(1,J256+1.96*O256/100))</f>
        <v>0.665668655083116</v>
      </c>
      <c r="R256" s="32" t="str">
        <f aca="false">IF(L256="","",IF(ABS(L256)&lt;=O256,"Yes","No"))</f>
        <v>Yes</v>
      </c>
      <c r="S256" s="32" t="str">
        <f aca="false">IF(L256="","",IF(ABS(L256)&lt;=1.96*O256,"Yes","No"))</f>
        <v>Yes</v>
      </c>
      <c r="T256" s="66" t="n">
        <f aca="false">IF(D256="","",ROUND(SQRT(((D256+G256)*O256/100)^2+(J256*(D256+G256)*0.14653)^2),0))</f>
        <v>51</v>
      </c>
      <c r="U256" s="32"/>
    </row>
    <row r="257" customFormat="false" ht="15" hidden="false" customHeight="false" outlineLevel="0" collapsed="false">
      <c r="A257" s="32" t="s">
        <v>444</v>
      </c>
      <c r="B257" s="32" t="s">
        <v>481</v>
      </c>
      <c r="C257" s="32" t="s">
        <v>491</v>
      </c>
      <c r="D257" s="66" t="n">
        <v>349</v>
      </c>
      <c r="E257" s="66" t="n">
        <v>340</v>
      </c>
      <c r="F257" s="75" t="n">
        <f aca="false">IF(E257="","",D257-E257)</f>
        <v>9</v>
      </c>
      <c r="G257" s="66" t="n">
        <v>338</v>
      </c>
      <c r="H257" s="66" t="n">
        <v>357</v>
      </c>
      <c r="I257" s="75" t="n">
        <f aca="false">IF(H257="","",G257-H257)</f>
        <v>-19</v>
      </c>
      <c r="J257" s="47" t="n">
        <f aca="false">IF(OR(D257="",D257+G257=0),"",D257/(D257+G257))</f>
        <v>0.508005822416303</v>
      </c>
      <c r="K257" s="47" t="n">
        <f aca="false">IF(E257="","",E257/(E257+H257))</f>
        <v>0.487804878048781</v>
      </c>
      <c r="L257" s="76" t="n">
        <f aca="false">IF(OR(K257="",J257=""),"",(J257-K257)*100)</f>
        <v>2.02009443675223</v>
      </c>
      <c r="M257" s="36" t="n">
        <v>3.27267117391589</v>
      </c>
      <c r="N257" s="36" t="n">
        <v>0.127006922628443</v>
      </c>
      <c r="O257" s="36" t="n">
        <f aca="false">SQRT(M257^2+N257^2)</f>
        <v>3.27513471035553</v>
      </c>
      <c r="P257" s="47" t="n">
        <f aca="false">IF(J257="","",MAX(0,J257-1.96*O257/100))</f>
        <v>0.443813182093335</v>
      </c>
      <c r="Q257" s="47" t="n">
        <f aca="false">IF(J257="","",MIN(1,J257+1.96*O257/100))</f>
        <v>0.572198462739271</v>
      </c>
      <c r="R257" s="32" t="str">
        <f aca="false">IF(L257="","",IF(ABS(L257)&lt;=O257,"Yes","No"))</f>
        <v>Yes</v>
      </c>
      <c r="S257" s="32" t="str">
        <f aca="false">IF(L257="","",IF(ABS(L257)&lt;=1.96*O257,"Yes","No"))</f>
        <v>Yes</v>
      </c>
      <c r="T257" s="66" t="n">
        <f aca="false">IF(D257="","",ROUND(SQRT(((D257+G257)*O257/100)^2+(J257*(D257+G257)*0.14653)^2),0))</f>
        <v>56</v>
      </c>
      <c r="U257" s="32"/>
    </row>
    <row r="258" customFormat="false" ht="15" hidden="false" customHeight="false" outlineLevel="0" collapsed="false">
      <c r="A258" s="32" t="s">
        <v>444</v>
      </c>
      <c r="B258" s="32" t="s">
        <v>481</v>
      </c>
      <c r="C258" s="32" t="s">
        <v>492</v>
      </c>
      <c r="D258" s="66" t="n">
        <v>451</v>
      </c>
      <c r="E258" s="66" t="n">
        <v>448</v>
      </c>
      <c r="F258" s="75" t="n">
        <f aca="false">IF(E258="","",D258-E258)</f>
        <v>3</v>
      </c>
      <c r="G258" s="66" t="n">
        <v>377</v>
      </c>
      <c r="H258" s="66" t="n">
        <v>378</v>
      </c>
      <c r="I258" s="75" t="n">
        <f aca="false">IF(H258="","",G258-H258)</f>
        <v>-1</v>
      </c>
      <c r="J258" s="47" t="n">
        <f aca="false">IF(OR(D258="",D258+G258=0),"",D258/(D258+G258))</f>
        <v>0.544685990338164</v>
      </c>
      <c r="K258" s="47" t="n">
        <f aca="false">IF(E258="","",E258/(E258+H258))</f>
        <v>0.542372881355932</v>
      </c>
      <c r="L258" s="76" t="n">
        <f aca="false">IF(OR(K258="",J258=""),"",(J258-K258)*100)</f>
        <v>0.231310898223203</v>
      </c>
      <c r="M258" s="36" t="n">
        <v>2.23195740581291</v>
      </c>
      <c r="N258" s="36" t="n">
        <v>0.127006922628443</v>
      </c>
      <c r="O258" s="36" t="n">
        <f aca="false">SQRT(M258^2+N258^2)</f>
        <v>2.23556807540246</v>
      </c>
      <c r="P258" s="47" t="n">
        <f aca="false">IF(J258="","",MAX(0,J258-1.96*O258/100))</f>
        <v>0.500868856060276</v>
      </c>
      <c r="Q258" s="47" t="n">
        <f aca="false">IF(J258="","",MIN(1,J258+1.96*O258/100))</f>
        <v>0.588503124616052</v>
      </c>
      <c r="R258" s="32" t="str">
        <f aca="false">IF(L258="","",IF(ABS(L258)&lt;=O258,"Yes","No"))</f>
        <v>Yes</v>
      </c>
      <c r="S258" s="32" t="str">
        <f aca="false">IF(L258="","",IF(ABS(L258)&lt;=1.96*O258,"Yes","No"))</f>
        <v>Yes</v>
      </c>
      <c r="T258" s="66" t="n">
        <f aca="false">IF(D258="","",ROUND(SQRT(((D258+G258)*O258/100)^2+(J258*(D258+G258)*0.0886)^2),0))</f>
        <v>44</v>
      </c>
      <c r="U258" s="32"/>
    </row>
    <row r="259" customFormat="false" ht="15" hidden="false" customHeight="false" outlineLevel="0" collapsed="false">
      <c r="A259" s="32" t="s">
        <v>444</v>
      </c>
      <c r="B259" s="32" t="s">
        <v>481</v>
      </c>
      <c r="C259" s="32" t="s">
        <v>493</v>
      </c>
      <c r="D259" s="66" t="n">
        <v>471</v>
      </c>
      <c r="E259" s="66" t="n">
        <v>440</v>
      </c>
      <c r="F259" s="75" t="n">
        <f aca="false">IF(E259="","",D259-E259)</f>
        <v>31</v>
      </c>
      <c r="G259" s="66" t="n">
        <v>341</v>
      </c>
      <c r="H259" s="66" t="n">
        <v>346</v>
      </c>
      <c r="I259" s="75" t="n">
        <f aca="false">IF(H259="","",G259-H259)</f>
        <v>-5</v>
      </c>
      <c r="J259" s="47" t="n">
        <f aca="false">IF(OR(D259="",D259+G259=0),"",D259/(D259+G259))</f>
        <v>0.580049261083744</v>
      </c>
      <c r="K259" s="47" t="n">
        <f aca="false">IF(E259="","",E259/(E259+H259))</f>
        <v>0.559796437659033</v>
      </c>
      <c r="L259" s="76" t="n">
        <f aca="false">IF(OR(K259="",J259=""),"",(J259-K259)*100)</f>
        <v>2.02528234247108</v>
      </c>
      <c r="M259" s="36" t="n">
        <v>2.23195740581291</v>
      </c>
      <c r="N259" s="36" t="n">
        <v>0.127006922628443</v>
      </c>
      <c r="O259" s="36" t="n">
        <f aca="false">SQRT(M259^2+N259^2)</f>
        <v>2.23556807540246</v>
      </c>
      <c r="P259" s="47" t="n">
        <f aca="false">IF(J259="","",MAX(0,J259-1.96*O259/100))</f>
        <v>0.536232126805856</v>
      </c>
      <c r="Q259" s="47" t="n">
        <f aca="false">IF(J259="","",MIN(1,J259+1.96*O259/100))</f>
        <v>0.623866395361632</v>
      </c>
      <c r="R259" s="32" t="str">
        <f aca="false">IF(L259="","",IF(ABS(L259)&lt;=O259,"Yes","No"))</f>
        <v>Yes</v>
      </c>
      <c r="S259" s="32" t="str">
        <f aca="false">IF(L259="","",IF(ABS(L259)&lt;=1.96*O259,"Yes","No"))</f>
        <v>Yes</v>
      </c>
      <c r="T259" s="66" t="n">
        <f aca="false">IF(D259="","",ROUND(SQRT(((D259+G259)*O259/100)^2+(J259*(D259+G259)*0.0886)^2),0))</f>
        <v>46</v>
      </c>
      <c r="U259" s="32"/>
    </row>
    <row r="260" customFormat="false" ht="15" hidden="false" customHeight="false" outlineLevel="0" collapsed="false">
      <c r="A260" s="32" t="s">
        <v>444</v>
      </c>
      <c r="B260" s="32" t="s">
        <v>481</v>
      </c>
      <c r="C260" s="32" t="s">
        <v>494</v>
      </c>
      <c r="D260" s="66" t="n">
        <v>443</v>
      </c>
      <c r="E260" s="66" t="n">
        <v>439</v>
      </c>
      <c r="F260" s="75" t="n">
        <f aca="false">IF(E260="","",D260-E260)</f>
        <v>4</v>
      </c>
      <c r="G260" s="66" t="n">
        <v>435</v>
      </c>
      <c r="H260" s="66" t="n">
        <v>447</v>
      </c>
      <c r="I260" s="75" t="n">
        <f aca="false">IF(H260="","",G260-H260)</f>
        <v>-12</v>
      </c>
      <c r="J260" s="47" t="n">
        <f aca="false">IF(OR(D260="",D260+G260=0),"",D260/(D260+G260))</f>
        <v>0.504555808656036</v>
      </c>
      <c r="K260" s="47" t="n">
        <f aca="false">IF(E260="","",E260/(E260+H260))</f>
        <v>0.49548532731377</v>
      </c>
      <c r="L260" s="76" t="n">
        <f aca="false">IF(OR(K260="",J260=""),"",(J260-K260)*100)</f>
        <v>0.907048134226668</v>
      </c>
      <c r="M260" s="36" t="n">
        <v>2.23195740581291</v>
      </c>
      <c r="N260" s="36" t="n">
        <v>0.127006922628443</v>
      </c>
      <c r="O260" s="36" t="n">
        <f aca="false">SQRT(M260^2+N260^2)</f>
        <v>2.23556807540246</v>
      </c>
      <c r="P260" s="47" t="n">
        <f aca="false">IF(J260="","",MAX(0,J260-1.96*O260/100))</f>
        <v>0.460738674378148</v>
      </c>
      <c r="Q260" s="47" t="n">
        <f aca="false">IF(J260="","",MIN(1,J260+1.96*O260/100))</f>
        <v>0.548372942933925</v>
      </c>
      <c r="R260" s="32" t="str">
        <f aca="false">IF(L260="","",IF(ABS(L260)&lt;=O260,"Yes","No"))</f>
        <v>Yes</v>
      </c>
      <c r="S260" s="32" t="str">
        <f aca="false">IF(L260="","",IF(ABS(L260)&lt;=1.96*O260,"Yes","No"))</f>
        <v>Yes</v>
      </c>
      <c r="T260" s="66" t="n">
        <f aca="false">IF(D260="","",ROUND(SQRT(((D260+G260)*O260/100)^2+(J260*(D260+G260)*0.0886)^2),0))</f>
        <v>44</v>
      </c>
      <c r="U260" s="32"/>
    </row>
    <row r="261" customFormat="false" ht="15" hidden="false" customHeight="false" outlineLevel="0" collapsed="false">
      <c r="A261" s="32" t="s">
        <v>444</v>
      </c>
      <c r="B261" s="32" t="s">
        <v>481</v>
      </c>
      <c r="C261" s="32" t="s">
        <v>495</v>
      </c>
      <c r="D261" s="66" t="n">
        <v>852</v>
      </c>
      <c r="E261" s="66" t="n">
        <v>915</v>
      </c>
      <c r="F261" s="75" t="n">
        <f aca="false">IF(E261="","",D261-E261)</f>
        <v>-63</v>
      </c>
      <c r="G261" s="66" t="n">
        <v>667</v>
      </c>
      <c r="H261" s="66" t="n">
        <v>693</v>
      </c>
      <c r="I261" s="75" t="n">
        <f aca="false">IF(H261="","",G261-H261)</f>
        <v>-26</v>
      </c>
      <c r="J261" s="47" t="n">
        <f aca="false">IF(OR(D261="",D261+G261=0),"",D261/(D261+G261))</f>
        <v>0.560895325872284</v>
      </c>
      <c r="K261" s="47" t="n">
        <f aca="false">IF(E261="","",E261/(E261+H261))</f>
        <v>0.569029850746269</v>
      </c>
      <c r="L261" s="76" t="n">
        <f aca="false">IF(OR(K261="",J261=""),"",(J261-K261)*100)</f>
        <v>-0.813452487398425</v>
      </c>
      <c r="M261" s="36" t="n">
        <v>2.04108163546025</v>
      </c>
      <c r="N261" s="36" t="n">
        <v>0.127006922628443</v>
      </c>
      <c r="O261" s="36" t="n">
        <f aca="false">SQRT(M261^2+N261^2)</f>
        <v>2.04502933988944</v>
      </c>
      <c r="P261" s="47" t="n">
        <f aca="false">IF(J261="","",MAX(0,J261-1.96*O261/100))</f>
        <v>0.520812750810451</v>
      </c>
      <c r="Q261" s="47" t="n">
        <f aca="false">IF(J261="","",MIN(1,J261+1.96*O261/100))</f>
        <v>0.600977900934117</v>
      </c>
      <c r="R261" s="32" t="str">
        <f aca="false">IF(L261="","",IF(ABS(L261)&lt;=O261,"Yes","No"))</f>
        <v>Yes</v>
      </c>
      <c r="S261" s="32" t="str">
        <f aca="false">IF(L261="","",IF(ABS(L261)&lt;=1.96*O261,"Yes","No"))</f>
        <v>Yes</v>
      </c>
      <c r="T261" s="66" t="n">
        <f aca="false">IF(D261="","",ROUND(SQRT(((D261+G261)*O261/100)^2+(J261*(D261+G261)*0.06777)^2),0))</f>
        <v>66</v>
      </c>
      <c r="U261" s="32"/>
    </row>
    <row r="262" customFormat="false" ht="15" hidden="false" customHeight="false" outlineLevel="0" collapsed="false">
      <c r="A262" s="32" t="s">
        <v>444</v>
      </c>
      <c r="B262" s="32" t="s">
        <v>481</v>
      </c>
      <c r="C262" s="32" t="s">
        <v>496</v>
      </c>
      <c r="D262" s="66" t="n">
        <v>519</v>
      </c>
      <c r="E262" s="66" t="n">
        <v>488</v>
      </c>
      <c r="F262" s="75" t="n">
        <f aca="false">IF(E262="","",D262-E262)</f>
        <v>31</v>
      </c>
      <c r="G262" s="66" t="n">
        <v>538</v>
      </c>
      <c r="H262" s="66" t="n">
        <v>539</v>
      </c>
      <c r="I262" s="75" t="n">
        <f aca="false">IF(H262="","",G262-H262)</f>
        <v>-1</v>
      </c>
      <c r="J262" s="47" t="n">
        <f aca="false">IF(OR(D262="",D262+G262=0),"",D262/(D262+G262))</f>
        <v>0.491012298959319</v>
      </c>
      <c r="K262" s="47" t="n">
        <f aca="false">IF(E262="","",E262/(E262+H262))</f>
        <v>0.475170399221032</v>
      </c>
      <c r="L262" s="76" t="n">
        <f aca="false">IF(OR(K262="",J262=""),"",(J262-K262)*100)</f>
        <v>1.58418997382866</v>
      </c>
      <c r="M262" s="36" t="n">
        <v>2.23195740581291</v>
      </c>
      <c r="N262" s="36" t="n">
        <v>0.127006922628443</v>
      </c>
      <c r="O262" s="36" t="n">
        <f aca="false">SQRT(M262^2+N262^2)</f>
        <v>2.23556807540246</v>
      </c>
      <c r="P262" s="47" t="n">
        <f aca="false">IF(J262="","",MAX(0,J262-1.96*O262/100))</f>
        <v>0.447195164681431</v>
      </c>
      <c r="Q262" s="47" t="n">
        <f aca="false">IF(J262="","",MIN(1,J262+1.96*O262/100))</f>
        <v>0.534829433237207</v>
      </c>
      <c r="R262" s="32" t="str">
        <f aca="false">IF(L262="","",IF(ABS(L262)&lt;=O262,"Yes","No"))</f>
        <v>Yes</v>
      </c>
      <c r="S262" s="32" t="str">
        <f aca="false">IF(L262="","",IF(ABS(L262)&lt;=1.96*O262,"Yes","No"))</f>
        <v>Yes</v>
      </c>
      <c r="T262" s="66" t="n">
        <f aca="false">IF(D262="","",ROUND(SQRT(((D262+G262)*O262/100)^2+(J262*(D262+G262)*0.0886)^2),0))</f>
        <v>52</v>
      </c>
      <c r="U262" s="32"/>
    </row>
    <row r="263" customFormat="false" ht="15" hidden="false" customHeight="false" outlineLevel="0" collapsed="false">
      <c r="A263" s="32" t="s">
        <v>444</v>
      </c>
      <c r="B263" s="32" t="s">
        <v>481</v>
      </c>
      <c r="C263" s="32" t="s">
        <v>497</v>
      </c>
      <c r="D263" s="66" t="n">
        <v>514</v>
      </c>
      <c r="E263" s="66" t="n">
        <v>489</v>
      </c>
      <c r="F263" s="75" t="n">
        <f aca="false">IF(E263="","",D263-E263)</f>
        <v>25</v>
      </c>
      <c r="G263" s="66" t="n">
        <v>495</v>
      </c>
      <c r="H263" s="66" t="n">
        <v>491</v>
      </c>
      <c r="I263" s="75" t="n">
        <f aca="false">IF(H263="","",G263-H263)</f>
        <v>4</v>
      </c>
      <c r="J263" s="47" t="n">
        <f aca="false">IF(OR(D263="",D263+G263=0),"",D263/(D263+G263))</f>
        <v>0.509415262636274</v>
      </c>
      <c r="K263" s="47" t="n">
        <f aca="false">IF(E263="","",E263/(E263+H263))</f>
        <v>0.498979591836735</v>
      </c>
      <c r="L263" s="76" t="n">
        <f aca="false">IF(OR(K263="",J263=""),"",(J263-K263)*100)</f>
        <v>1.04356707995389</v>
      </c>
      <c r="M263" s="36" t="n">
        <v>2.23195740581291</v>
      </c>
      <c r="N263" s="36" t="n">
        <v>0.127006922628443</v>
      </c>
      <c r="O263" s="36" t="n">
        <f aca="false">SQRT(M263^2+N263^2)</f>
        <v>2.23556807540246</v>
      </c>
      <c r="P263" s="47" t="n">
        <f aca="false">IF(J263="","",MAX(0,J263-1.96*O263/100))</f>
        <v>0.465598128358385</v>
      </c>
      <c r="Q263" s="47" t="n">
        <f aca="false">IF(J263="","",MIN(1,J263+1.96*O263/100))</f>
        <v>0.553232396914162</v>
      </c>
      <c r="R263" s="32" t="str">
        <f aca="false">IF(L263="","",IF(ABS(L263)&lt;=O263,"Yes","No"))</f>
        <v>Yes</v>
      </c>
      <c r="S263" s="32" t="str">
        <f aca="false">IF(L263="","",IF(ABS(L263)&lt;=1.96*O263,"Yes","No"))</f>
        <v>Yes</v>
      </c>
      <c r="T263" s="66" t="n">
        <f aca="false">IF(D263="","",ROUND(SQRT(((D263+G263)*O263/100)^2+(J263*(D263+G263)*0.0886)^2),0))</f>
        <v>51</v>
      </c>
      <c r="U263" s="32"/>
    </row>
    <row r="264" customFormat="false" ht="15" hidden="false" customHeight="false" outlineLevel="0" collapsed="false">
      <c r="A264" s="32" t="s">
        <v>444</v>
      </c>
      <c r="B264" s="32" t="s">
        <v>481</v>
      </c>
      <c r="C264" s="32" t="s">
        <v>498</v>
      </c>
      <c r="D264" s="66" t="n">
        <v>523</v>
      </c>
      <c r="E264" s="66" t="n">
        <v>510</v>
      </c>
      <c r="F264" s="75" t="n">
        <f aca="false">IF(E264="","",D264-E264)</f>
        <v>13</v>
      </c>
      <c r="G264" s="66" t="n">
        <v>470</v>
      </c>
      <c r="H264" s="66" t="n">
        <v>477</v>
      </c>
      <c r="I264" s="75" t="n">
        <f aca="false">IF(H264="","",G264-H264)</f>
        <v>-7</v>
      </c>
      <c r="J264" s="47" t="n">
        <f aca="false">IF(OR(D264="",D264+G264=0),"",D264/(D264+G264))</f>
        <v>0.526686807653575</v>
      </c>
      <c r="K264" s="47" t="n">
        <f aca="false">IF(E264="","",E264/(E264+H264))</f>
        <v>0.516717325227964</v>
      </c>
      <c r="L264" s="76" t="n">
        <f aca="false">IF(OR(K264="",J264=""),"",(J264-K264)*100)</f>
        <v>0.996948242561146</v>
      </c>
      <c r="M264" s="36" t="n">
        <v>2.23195740581291</v>
      </c>
      <c r="N264" s="36" t="n">
        <v>0.127006922628443</v>
      </c>
      <c r="O264" s="36" t="n">
        <f aca="false">SQRT(M264^2+N264^2)</f>
        <v>2.23556807540246</v>
      </c>
      <c r="P264" s="47" t="n">
        <f aca="false">IF(J264="","",MAX(0,J264-1.96*O264/100))</f>
        <v>0.482869673375687</v>
      </c>
      <c r="Q264" s="47" t="n">
        <f aca="false">IF(J264="","",MIN(1,J264+1.96*O264/100))</f>
        <v>0.570503941931463</v>
      </c>
      <c r="R264" s="32" t="str">
        <f aca="false">IF(L264="","",IF(ABS(L264)&lt;=O264,"Yes","No"))</f>
        <v>Yes</v>
      </c>
      <c r="S264" s="32" t="str">
        <f aca="false">IF(L264="","",IF(ABS(L264)&lt;=1.96*O264,"Yes","No"))</f>
        <v>Yes</v>
      </c>
      <c r="T264" s="66" t="n">
        <f aca="false">IF(D264="","",ROUND(SQRT(((D264+G264)*O264/100)^2+(J264*(D264+G264)*0.0886)^2),0))</f>
        <v>51</v>
      </c>
      <c r="U264" s="32"/>
    </row>
    <row r="265" customFormat="false" ht="15" hidden="false" customHeight="false" outlineLevel="0" collapsed="false">
      <c r="A265" s="32" t="s">
        <v>444</v>
      </c>
      <c r="B265" s="32" t="s">
        <v>499</v>
      </c>
      <c r="C265" s="32" t="s">
        <v>500</v>
      </c>
      <c r="D265" s="66" t="n">
        <v>838</v>
      </c>
      <c r="E265" s="66" t="n">
        <v>858</v>
      </c>
      <c r="F265" s="75" t="n">
        <f aca="false">IF(E265="","",D265-E265)</f>
        <v>-20</v>
      </c>
      <c r="G265" s="66" t="n">
        <v>1463</v>
      </c>
      <c r="H265" s="66" t="n">
        <v>1442</v>
      </c>
      <c r="I265" s="75" t="n">
        <f aca="false">IF(H265="","",G265-H265)</f>
        <v>21</v>
      </c>
      <c r="J265" s="47" t="n">
        <f aca="false">IF(OR(D265="",D265+G265=0),"",D265/(D265+G265))</f>
        <v>0.364189482833551</v>
      </c>
      <c r="K265" s="47" t="n">
        <f aca="false">IF(E265="","",E265/(E265+H265))</f>
        <v>0.37304347826087</v>
      </c>
      <c r="L265" s="76" t="n">
        <f aca="false">IF(OR(K265="",J265=""),"",(J265-K265)*100)</f>
        <v>-0.885399542731896</v>
      </c>
      <c r="M265" s="36" t="n">
        <v>2.04108163546025</v>
      </c>
      <c r="N265" s="36" t="n">
        <v>0.127006922628443</v>
      </c>
      <c r="O265" s="36" t="n">
        <f aca="false">SQRT(M265^2+N265^2)</f>
        <v>2.04502933988944</v>
      </c>
      <c r="P265" s="47" t="n">
        <f aca="false">IF(J265="","",MAX(0,J265-1.96*O265/100))</f>
        <v>0.324106907771718</v>
      </c>
      <c r="Q265" s="47" t="n">
        <f aca="false">IF(J265="","",MIN(1,J265+1.96*O265/100))</f>
        <v>0.404272057895384</v>
      </c>
      <c r="R265" s="32" t="str">
        <f aca="false">IF(L265="","",IF(ABS(L265)&lt;=O265,"Yes","No"))</f>
        <v>Yes</v>
      </c>
      <c r="S265" s="32" t="str">
        <f aca="false">IF(L265="","",IF(ABS(L265)&lt;=1.96*O265,"Yes","No"))</f>
        <v>Yes</v>
      </c>
      <c r="T265" s="66" t="n">
        <f aca="false">IF(D265="","",ROUND(SQRT(((D265+G265)*O265/100)^2+(J265*(D265+G265)*0.06777)^2),0))</f>
        <v>74</v>
      </c>
      <c r="U265" s="32"/>
    </row>
    <row r="266" customFormat="false" ht="15" hidden="false" customHeight="false" outlineLevel="0" collapsed="false">
      <c r="A266" s="32" t="s">
        <v>444</v>
      </c>
      <c r="B266" s="32" t="s">
        <v>499</v>
      </c>
      <c r="C266" s="32" t="s">
        <v>501</v>
      </c>
      <c r="D266" s="66" t="n">
        <v>812</v>
      </c>
      <c r="E266" s="66" t="n">
        <v>776</v>
      </c>
      <c r="F266" s="75" t="n">
        <f aca="false">IF(E266="","",D266-E266)</f>
        <v>36</v>
      </c>
      <c r="G266" s="66" t="n">
        <v>1114</v>
      </c>
      <c r="H266" s="66" t="n">
        <v>1181</v>
      </c>
      <c r="I266" s="75" t="n">
        <f aca="false">IF(H266="","",G266-H266)</f>
        <v>-67</v>
      </c>
      <c r="J266" s="47" t="n">
        <f aca="false">IF(OR(D266="",D266+G266=0),"",D266/(D266+G266))</f>
        <v>0.421599169262721</v>
      </c>
      <c r="K266" s="47" t="n">
        <f aca="false">IF(E266="","",E266/(E266+H266))</f>
        <v>0.396525293817067</v>
      </c>
      <c r="L266" s="76" t="n">
        <f aca="false">IF(OR(K266="",J266=""),"",(J266-K266)*100)</f>
        <v>2.50738754456538</v>
      </c>
      <c r="M266" s="36" t="n">
        <v>2.04108163546025</v>
      </c>
      <c r="N266" s="36" t="n">
        <v>0.127006922628443</v>
      </c>
      <c r="O266" s="36" t="n">
        <f aca="false">SQRT(M266^2+N266^2)</f>
        <v>2.04502933988944</v>
      </c>
      <c r="P266" s="47" t="n">
        <f aca="false">IF(J266="","",MAX(0,J266-1.96*O266/100))</f>
        <v>0.381516594200888</v>
      </c>
      <c r="Q266" s="47" t="n">
        <f aca="false">IF(J266="","",MIN(1,J266+1.96*O266/100))</f>
        <v>0.461681744324554</v>
      </c>
      <c r="R266" s="32" t="str">
        <f aca="false">IF(L266="","",IF(ABS(L266)&lt;=O266,"Yes","No"))</f>
        <v>No</v>
      </c>
      <c r="S266" s="32" t="str">
        <f aca="false">IF(L266="","",IF(ABS(L266)&lt;=1.96*O266,"Yes","No"))</f>
        <v>Yes</v>
      </c>
      <c r="T266" s="66" t="n">
        <f aca="false">IF(D266="","",ROUND(SQRT(((D266+G266)*O266/100)^2+(J266*(D266+G266)*0.06777)^2),0))</f>
        <v>68</v>
      </c>
      <c r="U266" s="32"/>
    </row>
    <row r="267" customFormat="false" ht="15" hidden="false" customHeight="false" outlineLevel="0" collapsed="false">
      <c r="A267" s="32" t="s">
        <v>444</v>
      </c>
      <c r="B267" s="32" t="s">
        <v>499</v>
      </c>
      <c r="C267" s="32" t="s">
        <v>502</v>
      </c>
      <c r="D267" s="66" t="n">
        <v>393</v>
      </c>
      <c r="E267" s="66" t="n">
        <v>354</v>
      </c>
      <c r="F267" s="75" t="n">
        <f aca="false">IF(E267="","",D267-E267)</f>
        <v>39</v>
      </c>
      <c r="G267" s="66" t="n">
        <v>765</v>
      </c>
      <c r="H267" s="66" t="n">
        <v>762</v>
      </c>
      <c r="I267" s="75" t="n">
        <f aca="false">IF(H267="","",G267-H267)</f>
        <v>3</v>
      </c>
      <c r="J267" s="47" t="n">
        <f aca="false">IF(OR(D267="",D267+G267=0),"",D267/(D267+G267))</f>
        <v>0.339378238341969</v>
      </c>
      <c r="K267" s="47" t="n">
        <f aca="false">IF(E267="","",E267/(E267+H267))</f>
        <v>0.317204301075269</v>
      </c>
      <c r="L267" s="76" t="n">
        <f aca="false">IF(OR(K267="",J267=""),"",(J267-K267)*100)</f>
        <v>2.21739372667001</v>
      </c>
      <c r="M267" s="36" t="n">
        <v>2.04108163546025</v>
      </c>
      <c r="N267" s="36" t="n">
        <v>0.127006922628443</v>
      </c>
      <c r="O267" s="36" t="n">
        <f aca="false">SQRT(M267^2+N267^2)</f>
        <v>2.04502933988944</v>
      </c>
      <c r="P267" s="47" t="n">
        <f aca="false">IF(J267="","",MAX(0,J267-1.96*O267/100))</f>
        <v>0.299295663280136</v>
      </c>
      <c r="Q267" s="47" t="n">
        <f aca="false">IF(J267="","",MIN(1,J267+1.96*O267/100))</f>
        <v>0.379460813403802</v>
      </c>
      <c r="R267" s="32" t="str">
        <f aca="false">IF(L267="","",IF(ABS(L267)&lt;=O267,"Yes","No"))</f>
        <v>No</v>
      </c>
      <c r="S267" s="32" t="str">
        <f aca="false">IF(L267="","",IF(ABS(L267)&lt;=1.96*O267,"Yes","No"))</f>
        <v>Yes</v>
      </c>
      <c r="T267" s="66" t="n">
        <f aca="false">IF(D267="","",ROUND(SQRT(((D267+G267)*O267/100)^2+(J267*(D267+G267)*0.06777)^2),0))</f>
        <v>36</v>
      </c>
      <c r="U267" s="32"/>
    </row>
    <row r="268" customFormat="false" ht="15" hidden="false" customHeight="false" outlineLevel="0" collapsed="false">
      <c r="A268" s="32" t="s">
        <v>444</v>
      </c>
      <c r="B268" s="32" t="s">
        <v>503</v>
      </c>
      <c r="C268" s="32" t="s">
        <v>503</v>
      </c>
      <c r="D268" s="66" t="n">
        <v>47</v>
      </c>
      <c r="E268" s="66" t="n">
        <v>39</v>
      </c>
      <c r="F268" s="75" t="n">
        <f aca="false">IF(E268="","",D268-E268)</f>
        <v>8</v>
      </c>
      <c r="G268" s="66" t="n">
        <v>73</v>
      </c>
      <c r="H268" s="66" t="n">
        <v>79</v>
      </c>
      <c r="I268" s="75" t="n">
        <f aca="false">IF(H268="","",G268-H268)</f>
        <v>-6</v>
      </c>
      <c r="J268" s="47" t="n">
        <f aca="false">IF(OR(D268="",D268+G268=0),"",D268/(D268+G268))</f>
        <v>0.391666666666667</v>
      </c>
      <c r="K268" s="47" t="n">
        <f aca="false">IF(E268="","",E268/(E268+H268))</f>
        <v>0.330508474576271</v>
      </c>
      <c r="L268" s="76" t="n">
        <f aca="false">IF(OR(K268="",J268=""),"",(J268-K268)*100)</f>
        <v>6.11581920903955</v>
      </c>
      <c r="M268" s="36" t="n">
        <v>3.27267117391589</v>
      </c>
      <c r="N268" s="36" t="n">
        <v>0.127006922628443</v>
      </c>
      <c r="O268" s="36" t="n">
        <f aca="false">SQRT(M268^2+N268^2)</f>
        <v>3.27513471035553</v>
      </c>
      <c r="P268" s="47" t="n">
        <f aca="false">IF(J268="","",MAX(0,J268-1.96*O268/100))</f>
        <v>0.327474026343698</v>
      </c>
      <c r="Q268" s="47" t="n">
        <f aca="false">IF(J268="","",MIN(1,J268+1.96*O268/100))</f>
        <v>0.455859306989635</v>
      </c>
      <c r="R268" s="32" t="str">
        <f aca="false">IF(L268="","",IF(ABS(L268)&lt;=O268,"Yes","No"))</f>
        <v>No</v>
      </c>
      <c r="S268" s="32" t="str">
        <f aca="false">IF(L268="","",IF(ABS(L268)&lt;=1.96*O268,"Yes","No"))</f>
        <v>Yes</v>
      </c>
      <c r="T268" s="66" t="n">
        <f aca="false">IF(D268="","",ROUND(SQRT(((D268+G268)*O268/100)^2+(J268*(D268+G268)*0.14653)^2),0))</f>
        <v>8</v>
      </c>
      <c r="U268" s="32"/>
    </row>
    <row r="269" customFormat="false" ht="15" hidden="false" customHeight="false" outlineLevel="0" collapsed="false">
      <c r="A269" s="32" t="s">
        <v>444</v>
      </c>
      <c r="B269" s="32" t="s">
        <v>504</v>
      </c>
      <c r="C269" s="32" t="s">
        <v>505</v>
      </c>
      <c r="D269" s="66" t="n">
        <v>598</v>
      </c>
      <c r="E269" s="66" t="n">
        <v>527</v>
      </c>
      <c r="F269" s="75" t="n">
        <f aca="false">IF(E269="","",D269-E269)</f>
        <v>71</v>
      </c>
      <c r="G269" s="66" t="n">
        <v>853</v>
      </c>
      <c r="H269" s="66" t="n">
        <v>867</v>
      </c>
      <c r="I269" s="75" t="n">
        <f aca="false">IF(H269="","",G269-H269)</f>
        <v>-14</v>
      </c>
      <c r="J269" s="47" t="n">
        <f aca="false">IF(OR(D269="",D269+G269=0),"",D269/(D269+G269))</f>
        <v>0.412129565816678</v>
      </c>
      <c r="K269" s="47" t="n">
        <f aca="false">IF(E269="","",E269/(E269+H269))</f>
        <v>0.378048780487805</v>
      </c>
      <c r="L269" s="76" t="n">
        <f aca="false">IF(OR(K269="",J269=""),"",(J269-K269)*100)</f>
        <v>3.40807853288733</v>
      </c>
      <c r="M269" s="36" t="n">
        <v>2.04108163546025</v>
      </c>
      <c r="N269" s="36" t="n">
        <v>0.127006922628443</v>
      </c>
      <c r="O269" s="36" t="n">
        <f aca="false">SQRT(M269^2+N269^2)</f>
        <v>2.04502933988944</v>
      </c>
      <c r="P269" s="47" t="n">
        <f aca="false">IF(J269="","",MAX(0,J269-1.96*O269/100))</f>
        <v>0.372046990754845</v>
      </c>
      <c r="Q269" s="47" t="n">
        <f aca="false">IF(J269="","",MIN(1,J269+1.96*O269/100))</f>
        <v>0.452212140878511</v>
      </c>
      <c r="R269" s="32" t="str">
        <f aca="false">IF(L269="","",IF(ABS(L269)&lt;=O269,"Yes","No"))</f>
        <v>No</v>
      </c>
      <c r="S269" s="32" t="str">
        <f aca="false">IF(L269="","",IF(ABS(L269)&lt;=1.96*O269,"Yes","No"))</f>
        <v>Yes</v>
      </c>
      <c r="T269" s="66" t="n">
        <f aca="false">IF(D269="","",ROUND(SQRT(((D269+G269)*O269/100)^2+(J269*(D269+G269)*0.06777)^2),0))</f>
        <v>50</v>
      </c>
      <c r="U269" s="32"/>
    </row>
    <row r="270" customFormat="false" ht="15" hidden="false" customHeight="false" outlineLevel="0" collapsed="false">
      <c r="A270" s="32" t="s">
        <v>444</v>
      </c>
      <c r="B270" s="32" t="s">
        <v>504</v>
      </c>
      <c r="C270" s="32" t="s">
        <v>506</v>
      </c>
      <c r="D270" s="66" t="n">
        <v>687</v>
      </c>
      <c r="E270" s="66" t="n">
        <v>688</v>
      </c>
      <c r="F270" s="75" t="n">
        <f aca="false">IF(E270="","",D270-E270)</f>
        <v>-1</v>
      </c>
      <c r="G270" s="66" t="n">
        <v>931</v>
      </c>
      <c r="H270" s="66" t="n">
        <v>917</v>
      </c>
      <c r="I270" s="75" t="n">
        <f aca="false">IF(H270="","",G270-H270)</f>
        <v>14</v>
      </c>
      <c r="J270" s="47" t="n">
        <f aca="false">IF(OR(D270="",D270+G270=0),"",D270/(D270+G270))</f>
        <v>0.42459826946848</v>
      </c>
      <c r="K270" s="47" t="n">
        <f aca="false">IF(E270="","",E270/(E270+H270))</f>
        <v>0.428660436137072</v>
      </c>
      <c r="L270" s="76" t="n">
        <f aca="false">IF(OR(K270="",J270=""),"",(J270-K270)*100)</f>
        <v>-0.406216666859205</v>
      </c>
      <c r="M270" s="36" t="n">
        <v>2.04108163546025</v>
      </c>
      <c r="N270" s="36" t="n">
        <v>0.127006922628443</v>
      </c>
      <c r="O270" s="36" t="n">
        <f aca="false">SQRT(M270^2+N270^2)</f>
        <v>2.04502933988944</v>
      </c>
      <c r="P270" s="47" t="n">
        <f aca="false">IF(J270="","",MAX(0,J270-1.96*O270/100))</f>
        <v>0.384515694406647</v>
      </c>
      <c r="Q270" s="47" t="n">
        <f aca="false">IF(J270="","",MIN(1,J270+1.96*O270/100))</f>
        <v>0.464680844530313</v>
      </c>
      <c r="R270" s="32" t="str">
        <f aca="false">IF(L270="","",IF(ABS(L270)&lt;=O270,"Yes","No"))</f>
        <v>Yes</v>
      </c>
      <c r="S270" s="32" t="str">
        <f aca="false">IF(L270="","",IF(ABS(L270)&lt;=1.96*O270,"Yes","No"))</f>
        <v>Yes</v>
      </c>
      <c r="T270" s="66" t="n">
        <f aca="false">IF(D270="","",ROUND(SQRT(((D270+G270)*O270/100)^2+(J270*(D270+G270)*0.06777)^2),0))</f>
        <v>57</v>
      </c>
      <c r="U270" s="32"/>
    </row>
    <row r="271" customFormat="false" ht="15" hidden="false" customHeight="false" outlineLevel="0" collapsed="false">
      <c r="A271" s="32" t="s">
        <v>444</v>
      </c>
      <c r="B271" s="32" t="s">
        <v>507</v>
      </c>
      <c r="C271" s="32" t="s">
        <v>507</v>
      </c>
      <c r="D271" s="66" t="n">
        <v>201</v>
      </c>
      <c r="E271" s="66" t="n">
        <v>166</v>
      </c>
      <c r="F271" s="75" t="n">
        <f aca="false">IF(E271="","",D271-E271)</f>
        <v>35</v>
      </c>
      <c r="G271" s="66" t="n">
        <v>311</v>
      </c>
      <c r="H271" s="66" t="n">
        <v>332</v>
      </c>
      <c r="I271" s="75" t="n">
        <f aca="false">IF(H271="","",G271-H271)</f>
        <v>-21</v>
      </c>
      <c r="J271" s="47" t="n">
        <f aca="false">IF(OR(D271="",D271+G271=0),"",D271/(D271+G271))</f>
        <v>0.392578125</v>
      </c>
      <c r="K271" s="47" t="n">
        <f aca="false">IF(E271="","",E271/(E271+H271))</f>
        <v>0.333333333333333</v>
      </c>
      <c r="L271" s="76" t="n">
        <f aca="false">IF(OR(K271="",J271=""),"",(J271-K271)*100)</f>
        <v>5.92447916666667</v>
      </c>
      <c r="M271" s="36" t="n">
        <v>3.27267117391589</v>
      </c>
      <c r="N271" s="36" t="n">
        <v>0.127006922628443</v>
      </c>
      <c r="O271" s="36" t="n">
        <f aca="false">SQRT(M271^2+N271^2)</f>
        <v>3.27513471035553</v>
      </c>
      <c r="P271" s="47" t="n">
        <f aca="false">IF(J271="","",MAX(0,J271-1.96*O271/100))</f>
        <v>0.328385484677032</v>
      </c>
      <c r="Q271" s="47" t="n">
        <f aca="false">IF(J271="","",MIN(1,J271+1.96*O271/100))</f>
        <v>0.456770765322968</v>
      </c>
      <c r="R271" s="32" t="str">
        <f aca="false">IF(L271="","",IF(ABS(L271)&lt;=O271,"Yes","No"))</f>
        <v>No</v>
      </c>
      <c r="S271" s="32" t="str">
        <f aca="false">IF(L271="","",IF(ABS(L271)&lt;=1.96*O271,"Yes","No"))</f>
        <v>Yes</v>
      </c>
      <c r="T271" s="66" t="n">
        <f aca="false">IF(D271="","",ROUND(SQRT(((D271+G271)*O271/100)^2+(J271*(D271+G271)*0.14653)^2),0))</f>
        <v>34</v>
      </c>
      <c r="U271" s="32"/>
    </row>
    <row r="272" customFormat="false" ht="15" hidden="false" customHeight="false" outlineLevel="0" collapsed="false">
      <c r="A272" s="32" t="s">
        <v>444</v>
      </c>
      <c r="B272" s="32" t="s">
        <v>508</v>
      </c>
      <c r="C272" s="32" t="s">
        <v>509</v>
      </c>
      <c r="D272" s="66" t="n">
        <v>348</v>
      </c>
      <c r="E272" s="66"/>
      <c r="F272" s="75" t="str">
        <f aca="false">IF(E272="","",D272-E272)</f>
        <v/>
      </c>
      <c r="G272" s="66" t="n">
        <v>122</v>
      </c>
      <c r="H272" s="66"/>
      <c r="I272" s="75" t="str">
        <f aca="false">IF(H272="","",G272-H272)</f>
        <v/>
      </c>
      <c r="J272" s="47" t="n">
        <f aca="false">IF(OR(D272="",D272+G272=0),"",D272/(D272+G272))</f>
        <v>0.740425531914894</v>
      </c>
      <c r="K272" s="47" t="str">
        <f aca="false">IF(E272="","",E272/(E272+H272))</f>
        <v/>
      </c>
      <c r="L272" s="76" t="str">
        <f aca="false">IF(OR(K272="",J272=""),"",(J272-K272)*100)</f>
        <v/>
      </c>
      <c r="M272" s="36" t="n">
        <v>3.27267117391589</v>
      </c>
      <c r="N272" s="36" t="n">
        <v>0.127006922628443</v>
      </c>
      <c r="O272" s="36" t="n">
        <f aca="false">SQRT(M272^2+N272^2)</f>
        <v>3.27513471035553</v>
      </c>
      <c r="P272" s="47" t="n">
        <f aca="false">IF(J272="","",MAX(0,J272-1.96*O272/100))</f>
        <v>0.676232891591925</v>
      </c>
      <c r="Q272" s="47" t="n">
        <f aca="false">IF(J272="","",MIN(1,J272+1.96*O272/100))</f>
        <v>0.804618172237862</v>
      </c>
      <c r="R272" s="32" t="str">
        <f aca="false">IF(L272="","",IF(ABS(L272)&lt;=O272,"Yes","No"))</f>
        <v/>
      </c>
      <c r="S272" s="32" t="str">
        <f aca="false">IF(L272="","",IF(ABS(L272)&lt;=1.96*O272,"Yes","No"))</f>
        <v/>
      </c>
      <c r="T272" s="66" t="n">
        <f aca="false">IF(D272="","",ROUND(SQRT(((D272+G272)*O272/100)^2+(J272*(D272+G272)*0.14653)^2),0))</f>
        <v>53</v>
      </c>
      <c r="U272" s="32" t="s">
        <v>814</v>
      </c>
    </row>
    <row r="273" customFormat="false" ht="15" hidden="false" customHeight="false" outlineLevel="0" collapsed="false">
      <c r="A273" s="32" t="s">
        <v>444</v>
      </c>
      <c r="B273" s="32" t="s">
        <v>508</v>
      </c>
      <c r="C273" s="32" t="s">
        <v>510</v>
      </c>
      <c r="D273" s="66" t="n">
        <v>604</v>
      </c>
      <c r="E273" s="66" t="n">
        <v>487</v>
      </c>
      <c r="F273" s="75" t="n">
        <f aca="false">IF(E273="","",D273-E273)</f>
        <v>117</v>
      </c>
      <c r="G273" s="66" t="n">
        <v>211</v>
      </c>
      <c r="H273" s="66" t="n">
        <v>213</v>
      </c>
      <c r="I273" s="75" t="n">
        <f aca="false">IF(H273="","",G273-H273)</f>
        <v>-2</v>
      </c>
      <c r="J273" s="47" t="n">
        <f aca="false">IF(OR(D273="",D273+G273=0),"",D273/(D273+G273))</f>
        <v>0.741104294478528</v>
      </c>
      <c r="K273" s="47" t="n">
        <f aca="false">IF(E273="","",E273/(E273+H273))</f>
        <v>0.695714285714286</v>
      </c>
      <c r="L273" s="76" t="n">
        <f aca="false">IF(OR(K273="",J273=""),"",(J273-K273)*100)</f>
        <v>4.53900087642419</v>
      </c>
      <c r="M273" s="36" t="n">
        <v>2.23195740581291</v>
      </c>
      <c r="N273" s="36" t="n">
        <v>0.127006922628443</v>
      </c>
      <c r="O273" s="36" t="n">
        <f aca="false">SQRT(M273^2+N273^2)</f>
        <v>2.23556807540246</v>
      </c>
      <c r="P273" s="47" t="n">
        <f aca="false">IF(J273="","",MAX(0,J273-1.96*O273/100))</f>
        <v>0.69728716020064</v>
      </c>
      <c r="Q273" s="47" t="n">
        <f aca="false">IF(J273="","",MIN(1,J273+1.96*O273/100))</f>
        <v>0.784921428756416</v>
      </c>
      <c r="R273" s="32" t="str">
        <f aca="false">IF(L273="","",IF(ABS(L273)&lt;=O273,"Yes","No"))</f>
        <v>No</v>
      </c>
      <c r="S273" s="32" t="str">
        <f aca="false">IF(L273="","",IF(ABS(L273)&lt;=1.96*O273,"Yes","No"))</f>
        <v>No</v>
      </c>
      <c r="T273" s="66" t="n">
        <f aca="false">IF(D273="","",ROUND(SQRT(((D273+G273)*O273/100)^2+(J273*(D273+G273)*0.0886)^2),0))</f>
        <v>57</v>
      </c>
      <c r="U273" s="32"/>
    </row>
    <row r="274" customFormat="false" ht="15" hidden="false" customHeight="false" outlineLevel="0" collapsed="false">
      <c r="A274" s="32" t="s">
        <v>444</v>
      </c>
      <c r="B274" s="32" t="s">
        <v>508</v>
      </c>
      <c r="C274" s="32" t="s">
        <v>511</v>
      </c>
      <c r="D274" s="66" t="n">
        <v>493</v>
      </c>
      <c r="E274" s="66" t="n">
        <v>456</v>
      </c>
      <c r="F274" s="75" t="n">
        <f aca="false">IF(E274="","",D274-E274)</f>
        <v>37</v>
      </c>
      <c r="G274" s="66" t="n">
        <v>175</v>
      </c>
      <c r="H274" s="66" t="n">
        <v>160</v>
      </c>
      <c r="I274" s="75" t="n">
        <f aca="false">IF(H274="","",G274-H274)</f>
        <v>15</v>
      </c>
      <c r="J274" s="47" t="n">
        <f aca="false">IF(OR(D274="",D274+G274=0),"",D274/(D274+G274))</f>
        <v>0.738023952095808</v>
      </c>
      <c r="K274" s="47" t="n">
        <f aca="false">IF(E274="","",E274/(E274+H274))</f>
        <v>0.74025974025974</v>
      </c>
      <c r="L274" s="76" t="n">
        <f aca="false">IF(OR(K274="",J274=""),"",(J274-K274)*100)</f>
        <v>-0.223578816393188</v>
      </c>
      <c r="M274" s="36" t="n">
        <v>3.27267117391589</v>
      </c>
      <c r="N274" s="36" t="n">
        <v>0.127006922628443</v>
      </c>
      <c r="O274" s="36" t="n">
        <f aca="false">SQRT(M274^2+N274^2)</f>
        <v>3.27513471035553</v>
      </c>
      <c r="P274" s="47" t="n">
        <f aca="false">IF(J274="","",MAX(0,J274-1.96*O274/100))</f>
        <v>0.67383131177284</v>
      </c>
      <c r="Q274" s="47" t="n">
        <f aca="false">IF(J274="","",MIN(1,J274+1.96*O274/100))</f>
        <v>0.802216592418777</v>
      </c>
      <c r="R274" s="32" t="str">
        <f aca="false">IF(L274="","",IF(ABS(L274)&lt;=O274,"Yes","No"))</f>
        <v>Yes</v>
      </c>
      <c r="S274" s="32" t="str">
        <f aca="false">IF(L274="","",IF(ABS(L274)&lt;=1.96*O274,"Yes","No"))</f>
        <v>Yes</v>
      </c>
      <c r="T274" s="66" t="n">
        <f aca="false">IF(D274="","",ROUND(SQRT(((D274+G274)*O274/100)^2+(J274*(D274+G274)*0.14653)^2),0))</f>
        <v>75</v>
      </c>
      <c r="U274" s="32"/>
    </row>
    <row r="275" customFormat="false" ht="15" hidden="false" customHeight="false" outlineLevel="0" collapsed="false">
      <c r="A275" s="32" t="s">
        <v>444</v>
      </c>
      <c r="B275" s="32" t="s">
        <v>508</v>
      </c>
      <c r="C275" s="32" t="s">
        <v>512</v>
      </c>
      <c r="D275" s="66" t="n">
        <v>794</v>
      </c>
      <c r="E275" s="66" t="n">
        <v>737</v>
      </c>
      <c r="F275" s="75" t="n">
        <f aca="false">IF(E275="","",D275-E275)</f>
        <v>57</v>
      </c>
      <c r="G275" s="66" t="n">
        <v>271</v>
      </c>
      <c r="H275" s="66" t="n">
        <v>293</v>
      </c>
      <c r="I275" s="75" t="n">
        <f aca="false">IF(H275="","",G275-H275)</f>
        <v>-22</v>
      </c>
      <c r="J275" s="47" t="n">
        <f aca="false">IF(OR(D275="",D275+G275=0),"",D275/(D275+G275))</f>
        <v>0.745539906103286</v>
      </c>
      <c r="K275" s="47" t="n">
        <f aca="false">IF(E275="","",E275/(E275+H275))</f>
        <v>0.715533980582524</v>
      </c>
      <c r="L275" s="76" t="n">
        <f aca="false">IF(OR(K275="",J275=""),"",(J275-K275)*100)</f>
        <v>3.00059255207621</v>
      </c>
      <c r="M275" s="36" t="n">
        <v>2.23195740581291</v>
      </c>
      <c r="N275" s="36" t="n">
        <v>0.127006922628443</v>
      </c>
      <c r="O275" s="36" t="n">
        <f aca="false">SQRT(M275^2+N275^2)</f>
        <v>2.23556807540246</v>
      </c>
      <c r="P275" s="47" t="n">
        <f aca="false">IF(J275="","",MAX(0,J275-1.96*O275/100))</f>
        <v>0.701722771825398</v>
      </c>
      <c r="Q275" s="47" t="n">
        <f aca="false">IF(J275="","",MIN(1,J275+1.96*O275/100))</f>
        <v>0.789357040381175</v>
      </c>
      <c r="R275" s="32" t="str">
        <f aca="false">IF(L275="","",IF(ABS(L275)&lt;=O275,"Yes","No"))</f>
        <v>No</v>
      </c>
      <c r="S275" s="32" t="str">
        <f aca="false">IF(L275="","",IF(ABS(L275)&lt;=1.96*O275,"Yes","No"))</f>
        <v>Yes</v>
      </c>
      <c r="T275" s="66" t="n">
        <f aca="false">IF(D275="","",ROUND(SQRT(((D275+G275)*O275/100)^2+(J275*(D275+G275)*0.0886)^2),0))</f>
        <v>74</v>
      </c>
      <c r="U275" s="32"/>
    </row>
    <row r="276" customFormat="false" ht="15" hidden="false" customHeight="false" outlineLevel="0" collapsed="false">
      <c r="A276" s="32" t="s">
        <v>444</v>
      </c>
      <c r="B276" s="32" t="s">
        <v>508</v>
      </c>
      <c r="C276" s="32" t="s">
        <v>513</v>
      </c>
      <c r="D276" s="66" t="n">
        <v>723</v>
      </c>
      <c r="E276" s="66" t="n">
        <v>445</v>
      </c>
      <c r="F276" s="75" t="n">
        <f aca="false">IF(E276="","",D276-E276)</f>
        <v>278</v>
      </c>
      <c r="G276" s="66" t="n">
        <v>227</v>
      </c>
      <c r="H276" s="66" t="n">
        <v>114</v>
      </c>
      <c r="I276" s="75" t="n">
        <f aca="false">IF(H276="","",G276-H276)</f>
        <v>113</v>
      </c>
      <c r="J276" s="47" t="n">
        <f aca="false">IF(OR(D276="",D276+G276=0),"",D276/(D276+G276))</f>
        <v>0.761052631578947</v>
      </c>
      <c r="K276" s="47" t="n">
        <f aca="false">IF(E276="","",E276/(E276+H276))</f>
        <v>0.796064400715564</v>
      </c>
      <c r="L276" s="76" t="n">
        <f aca="false">IF(OR(K276="",J276=""),"",(J276-K276)*100)</f>
        <v>-3.50117691366162</v>
      </c>
      <c r="M276" s="36" t="n">
        <v>2.23195740581291</v>
      </c>
      <c r="N276" s="36" t="n">
        <v>0.127006922628443</v>
      </c>
      <c r="O276" s="36" t="n">
        <f aca="false">SQRT(M276^2+N276^2)</f>
        <v>2.23556807540246</v>
      </c>
      <c r="P276" s="47" t="n">
        <f aca="false">IF(J276="","",MAX(0,J276-1.96*O276/100))</f>
        <v>0.717235497301059</v>
      </c>
      <c r="Q276" s="47" t="n">
        <f aca="false">IF(J276="","",MIN(1,J276+1.96*O276/100))</f>
        <v>0.804869765856836</v>
      </c>
      <c r="R276" s="32" t="str">
        <f aca="false">IF(L276="","",IF(ABS(L276)&lt;=O276,"Yes","No"))</f>
        <v>No</v>
      </c>
      <c r="S276" s="32" t="str">
        <f aca="false">IF(L276="","",IF(ABS(L276)&lt;=1.96*O276,"Yes","No"))</f>
        <v>Yes</v>
      </c>
      <c r="T276" s="66" t="n">
        <f aca="false">IF(D276="","",ROUND(SQRT(((D276+G276)*O276/100)^2+(J276*(D276+G276)*0.0886)^2),0))</f>
        <v>67</v>
      </c>
      <c r="U276" s="32"/>
    </row>
    <row r="277" customFormat="false" ht="15" hidden="false" customHeight="false" outlineLevel="0" collapsed="false">
      <c r="A277" s="32" t="s">
        <v>444</v>
      </c>
      <c r="B277" s="32" t="s">
        <v>508</v>
      </c>
      <c r="C277" s="32" t="s">
        <v>514</v>
      </c>
      <c r="D277" s="66" t="n">
        <v>579</v>
      </c>
      <c r="E277" s="66" t="n">
        <v>569</v>
      </c>
      <c r="F277" s="75" t="n">
        <f aca="false">IF(E277="","",D277-E277)</f>
        <v>10</v>
      </c>
      <c r="G277" s="66" t="n">
        <v>216</v>
      </c>
      <c r="H277" s="66" t="n">
        <v>249</v>
      </c>
      <c r="I277" s="75" t="n">
        <f aca="false">IF(H277="","",G277-H277)</f>
        <v>-33</v>
      </c>
      <c r="J277" s="47" t="n">
        <f aca="false">IF(OR(D277="",D277+G277=0),"",D277/(D277+G277))</f>
        <v>0.728301886792453</v>
      </c>
      <c r="K277" s="47" t="n">
        <f aca="false">IF(E277="","",E277/(E277+H277))</f>
        <v>0.69559902200489</v>
      </c>
      <c r="L277" s="76" t="n">
        <f aca="false">IF(OR(K277="",J277=""),"",(J277-K277)*100)</f>
        <v>3.27028647875628</v>
      </c>
      <c r="M277" s="36" t="n">
        <v>2.23195740581291</v>
      </c>
      <c r="N277" s="36" t="n">
        <v>0.127006922628443</v>
      </c>
      <c r="O277" s="36" t="n">
        <f aca="false">SQRT(M277^2+N277^2)</f>
        <v>2.23556807540246</v>
      </c>
      <c r="P277" s="47" t="n">
        <f aca="false">IF(J277="","",MAX(0,J277-1.96*O277/100))</f>
        <v>0.684484752514565</v>
      </c>
      <c r="Q277" s="47" t="n">
        <f aca="false">IF(J277="","",MIN(1,J277+1.96*O277/100))</f>
        <v>0.772119021070341</v>
      </c>
      <c r="R277" s="32" t="str">
        <f aca="false">IF(L277="","",IF(ABS(L277)&lt;=O277,"Yes","No"))</f>
        <v>No</v>
      </c>
      <c r="S277" s="32" t="str">
        <f aca="false">IF(L277="","",IF(ABS(L277)&lt;=1.96*O277,"Yes","No"))</f>
        <v>Yes</v>
      </c>
      <c r="T277" s="66" t="n">
        <f aca="false">IF(D277="","",ROUND(SQRT(((D277+G277)*O277/100)^2+(J277*(D277+G277)*0.0886)^2),0))</f>
        <v>54</v>
      </c>
      <c r="U277" s="32"/>
    </row>
    <row r="278" customFormat="false" ht="15" hidden="false" customHeight="false" outlineLevel="0" collapsed="false">
      <c r="A278" s="32" t="s">
        <v>444</v>
      </c>
      <c r="B278" s="32" t="s">
        <v>508</v>
      </c>
      <c r="C278" s="32" t="s">
        <v>515</v>
      </c>
      <c r="D278" s="66" t="n">
        <v>567</v>
      </c>
      <c r="E278" s="66" t="n">
        <v>552</v>
      </c>
      <c r="F278" s="75" t="n">
        <f aca="false">IF(E278="","",D278-E278)</f>
        <v>15</v>
      </c>
      <c r="G278" s="66" t="n">
        <v>246</v>
      </c>
      <c r="H278" s="66" t="n">
        <v>257</v>
      </c>
      <c r="I278" s="75" t="n">
        <f aca="false">IF(H278="","",G278-H278)</f>
        <v>-11</v>
      </c>
      <c r="J278" s="47" t="n">
        <f aca="false">IF(OR(D278="",D278+G278=0),"",D278/(D278+G278))</f>
        <v>0.697416974169742</v>
      </c>
      <c r="K278" s="47" t="n">
        <f aca="false">IF(E278="","",E278/(E278+H278))</f>
        <v>0.682323856613103</v>
      </c>
      <c r="L278" s="76" t="n">
        <f aca="false">IF(OR(K278="",J278=""),"",(J278-K278)*100)</f>
        <v>1.50931175566391</v>
      </c>
      <c r="M278" s="36" t="n">
        <v>2.23195740581291</v>
      </c>
      <c r="N278" s="36" t="n">
        <v>0.127006922628443</v>
      </c>
      <c r="O278" s="36" t="n">
        <f aca="false">SQRT(M278^2+N278^2)</f>
        <v>2.23556807540246</v>
      </c>
      <c r="P278" s="47" t="n">
        <f aca="false">IF(J278="","",MAX(0,J278-1.96*O278/100))</f>
        <v>0.653599839891854</v>
      </c>
      <c r="Q278" s="47" t="n">
        <f aca="false">IF(J278="","",MIN(1,J278+1.96*O278/100))</f>
        <v>0.74123410844763</v>
      </c>
      <c r="R278" s="32" t="str">
        <f aca="false">IF(L278="","",IF(ABS(L278)&lt;=O278,"Yes","No"))</f>
        <v>Yes</v>
      </c>
      <c r="S278" s="32" t="str">
        <f aca="false">IF(L278="","",IF(ABS(L278)&lt;=1.96*O278,"Yes","No"))</f>
        <v>Yes</v>
      </c>
      <c r="T278" s="66" t="n">
        <f aca="false">IF(D278="","",ROUND(SQRT(((D278+G278)*O278/100)^2+(J278*(D278+G278)*0.0886)^2),0))</f>
        <v>53</v>
      </c>
      <c r="U278" s="32"/>
    </row>
    <row r="279" customFormat="false" ht="15" hidden="false" customHeight="false" outlineLevel="0" collapsed="false">
      <c r="A279" s="32" t="s">
        <v>444</v>
      </c>
      <c r="B279" s="32" t="s">
        <v>508</v>
      </c>
      <c r="C279" s="32" t="s">
        <v>516</v>
      </c>
      <c r="D279" s="66" t="n">
        <v>261</v>
      </c>
      <c r="E279" s="66" t="n">
        <v>246</v>
      </c>
      <c r="F279" s="75" t="n">
        <f aca="false">IF(E279="","",D279-E279)</f>
        <v>15</v>
      </c>
      <c r="G279" s="66" t="n">
        <v>84</v>
      </c>
      <c r="H279" s="66" t="n">
        <v>82</v>
      </c>
      <c r="I279" s="75" t="n">
        <f aca="false">IF(H279="","",G279-H279)</f>
        <v>2</v>
      </c>
      <c r="J279" s="47" t="n">
        <f aca="false">IF(OR(D279="",D279+G279=0),"",D279/(D279+G279))</f>
        <v>0.756521739130435</v>
      </c>
      <c r="K279" s="47" t="n">
        <f aca="false">IF(E279="","",E279/(E279+H279))</f>
        <v>0.75</v>
      </c>
      <c r="L279" s="76" t="n">
        <f aca="false">IF(OR(K279="",J279=""),"",(J279-K279)*100)</f>
        <v>0.652173913043475</v>
      </c>
      <c r="M279" s="36" t="n">
        <v>3.27267117391589</v>
      </c>
      <c r="N279" s="36" t="n">
        <v>0.127006922628443</v>
      </c>
      <c r="O279" s="36" t="n">
        <f aca="false">SQRT(M279^2+N279^2)</f>
        <v>3.27513471035553</v>
      </c>
      <c r="P279" s="47" t="n">
        <f aca="false">IF(J279="","",MAX(0,J279-1.96*O279/100))</f>
        <v>0.692329098807466</v>
      </c>
      <c r="Q279" s="47" t="n">
        <f aca="false">IF(J279="","",MIN(1,J279+1.96*O279/100))</f>
        <v>0.820714379453403</v>
      </c>
      <c r="R279" s="32" t="str">
        <f aca="false">IF(L279="","",IF(ABS(L279)&lt;=O279,"Yes","No"))</f>
        <v>Yes</v>
      </c>
      <c r="S279" s="32" t="str">
        <f aca="false">IF(L279="","",IF(ABS(L279)&lt;=1.96*O279,"Yes","No"))</f>
        <v>Yes</v>
      </c>
      <c r="T279" s="66" t="n">
        <f aca="false">IF(D279="","",ROUND(SQRT(((D279+G279)*O279/100)^2+(J279*(D279+G279)*0.14653)^2),0))</f>
        <v>40</v>
      </c>
      <c r="U279" s="32"/>
    </row>
    <row r="280" customFormat="false" ht="15" hidden="false" customHeight="false" outlineLevel="0" collapsed="false">
      <c r="A280" s="32" t="s">
        <v>444</v>
      </c>
      <c r="B280" s="32" t="s">
        <v>508</v>
      </c>
      <c r="C280" s="32" t="s">
        <v>517</v>
      </c>
      <c r="D280" s="66" t="n">
        <v>406</v>
      </c>
      <c r="E280" s="66" t="n">
        <v>381</v>
      </c>
      <c r="F280" s="75" t="n">
        <f aca="false">IF(E280="","",D280-E280)</f>
        <v>25</v>
      </c>
      <c r="G280" s="66" t="n">
        <v>134</v>
      </c>
      <c r="H280" s="66" t="n">
        <v>137</v>
      </c>
      <c r="I280" s="75" t="n">
        <f aca="false">IF(H280="","",G280-H280)</f>
        <v>-3</v>
      </c>
      <c r="J280" s="47" t="n">
        <f aca="false">IF(OR(D280="",D280+G280=0),"",D280/(D280+G280))</f>
        <v>0.751851851851852</v>
      </c>
      <c r="K280" s="47" t="n">
        <f aca="false">IF(E280="","",E280/(E280+H280))</f>
        <v>0.735521235521236</v>
      </c>
      <c r="L280" s="76" t="n">
        <f aca="false">IF(OR(K280="",J280=""),"",(J280-K280)*100)</f>
        <v>1.63306163306164</v>
      </c>
      <c r="M280" s="36" t="n">
        <v>3.27267117391589</v>
      </c>
      <c r="N280" s="36" t="n">
        <v>0.127006922628443</v>
      </c>
      <c r="O280" s="36" t="n">
        <f aca="false">SQRT(M280^2+N280^2)</f>
        <v>3.27513471035553</v>
      </c>
      <c r="P280" s="47" t="n">
        <f aca="false">IF(J280="","",MAX(0,J280-1.96*O280/100))</f>
        <v>0.687659211528884</v>
      </c>
      <c r="Q280" s="47" t="n">
        <f aca="false">IF(J280="","",MIN(1,J280+1.96*O280/100))</f>
        <v>0.81604449217482</v>
      </c>
      <c r="R280" s="32" t="str">
        <f aca="false">IF(L280="","",IF(ABS(L280)&lt;=O280,"Yes","No"))</f>
        <v>Yes</v>
      </c>
      <c r="S280" s="32" t="str">
        <f aca="false">IF(L280="","",IF(ABS(L280)&lt;=1.96*O280,"Yes","No"))</f>
        <v>Yes</v>
      </c>
      <c r="T280" s="66" t="n">
        <f aca="false">IF(D280="","",ROUND(SQRT(((D280+G280)*O280/100)^2+(J280*(D280+G280)*0.14653)^2),0))</f>
        <v>62</v>
      </c>
      <c r="U280" s="32"/>
    </row>
    <row r="281" customFormat="false" ht="15" hidden="false" customHeight="false" outlineLevel="0" collapsed="false">
      <c r="A281" s="32" t="s">
        <v>444</v>
      </c>
      <c r="B281" s="32" t="s">
        <v>508</v>
      </c>
      <c r="C281" s="32" t="s">
        <v>518</v>
      </c>
      <c r="D281" s="66" t="n">
        <v>425</v>
      </c>
      <c r="E281" s="66" t="n">
        <v>415</v>
      </c>
      <c r="F281" s="75" t="n">
        <f aca="false">IF(E281="","",D281-E281)</f>
        <v>10</v>
      </c>
      <c r="G281" s="66" t="n">
        <v>140</v>
      </c>
      <c r="H281" s="66" t="n">
        <v>157</v>
      </c>
      <c r="I281" s="75" t="n">
        <f aca="false">IF(H281="","",G281-H281)</f>
        <v>-17</v>
      </c>
      <c r="J281" s="47" t="n">
        <f aca="false">IF(OR(D281="",D281+G281=0),"",D281/(D281+G281))</f>
        <v>0.752212389380531</v>
      </c>
      <c r="K281" s="47" t="n">
        <f aca="false">IF(E281="","",E281/(E281+H281))</f>
        <v>0.725524475524476</v>
      </c>
      <c r="L281" s="76" t="n">
        <f aca="false">IF(OR(K281="",J281=""),"",(J281-K281)*100)</f>
        <v>2.66879138560554</v>
      </c>
      <c r="M281" s="36" t="n">
        <v>3.27267117391589</v>
      </c>
      <c r="N281" s="36" t="n">
        <v>0.127006922628443</v>
      </c>
      <c r="O281" s="36" t="n">
        <f aca="false">SQRT(M281^2+N281^2)</f>
        <v>3.27513471035553</v>
      </c>
      <c r="P281" s="47" t="n">
        <f aca="false">IF(J281="","",MAX(0,J281-1.96*O281/100))</f>
        <v>0.688019749057563</v>
      </c>
      <c r="Q281" s="47" t="n">
        <f aca="false">IF(J281="","",MIN(1,J281+1.96*O281/100))</f>
        <v>0.816405029703499</v>
      </c>
      <c r="R281" s="32" t="str">
        <f aca="false">IF(L281="","",IF(ABS(L281)&lt;=O281,"Yes","No"))</f>
        <v>Yes</v>
      </c>
      <c r="S281" s="32" t="str">
        <f aca="false">IF(L281="","",IF(ABS(L281)&lt;=1.96*O281,"Yes","No"))</f>
        <v>Yes</v>
      </c>
      <c r="T281" s="66" t="n">
        <f aca="false">IF(D281="","",ROUND(SQRT(((D281+G281)*O281/100)^2+(J281*(D281+G281)*0.14653)^2),0))</f>
        <v>65</v>
      </c>
      <c r="U281" s="32"/>
    </row>
    <row r="282" customFormat="false" ht="15" hidden="false" customHeight="false" outlineLevel="0" collapsed="false">
      <c r="A282" s="32" t="s">
        <v>444</v>
      </c>
      <c r="B282" s="32" t="s">
        <v>508</v>
      </c>
      <c r="C282" s="32" t="s">
        <v>519</v>
      </c>
      <c r="D282" s="66" t="n">
        <v>520</v>
      </c>
      <c r="E282" s="66"/>
      <c r="F282" s="75" t="str">
        <f aca="false">IF(E282="","",D282-E282)</f>
        <v/>
      </c>
      <c r="G282" s="66" t="n">
        <v>193</v>
      </c>
      <c r="H282" s="66"/>
      <c r="I282" s="75" t="str">
        <f aca="false">IF(H282="","",G282-H282)</f>
        <v/>
      </c>
      <c r="J282" s="47" t="n">
        <f aca="false">IF(OR(D282="",D282+G282=0),"",D282/(D282+G282))</f>
        <v>0.729312762973352</v>
      </c>
      <c r="K282" s="47" t="str">
        <f aca="false">IF(E282="","",E282/(E282+H282))</f>
        <v/>
      </c>
      <c r="L282" s="76" t="str">
        <f aca="false">IF(OR(K282="",J282=""),"",(J282-K282)*100)</f>
        <v/>
      </c>
      <c r="M282" s="36" t="n">
        <v>3.27267117391589</v>
      </c>
      <c r="N282" s="36" t="n">
        <v>0.127006922628443</v>
      </c>
      <c r="O282" s="36" t="n">
        <f aca="false">SQRT(M282^2+N282^2)</f>
        <v>3.27513471035553</v>
      </c>
      <c r="P282" s="47" t="n">
        <f aca="false">IF(J282="","",MAX(0,J282-1.96*O282/100))</f>
        <v>0.665120122650384</v>
      </c>
      <c r="Q282" s="47" t="n">
        <f aca="false">IF(J282="","",MIN(1,J282+1.96*O282/100))</f>
        <v>0.79350540329632</v>
      </c>
      <c r="R282" s="32" t="str">
        <f aca="false">IF(L282="","",IF(ABS(L282)&lt;=O282,"Yes","No"))</f>
        <v/>
      </c>
      <c r="S282" s="32" t="str">
        <f aca="false">IF(L282="","",IF(ABS(L282)&lt;=1.96*O282,"Yes","No"))</f>
        <v/>
      </c>
      <c r="T282" s="66" t="n">
        <f aca="false">IF(D282="","",ROUND(SQRT(((D282+G282)*O282/100)^2+(J282*(D282+G282)*0.14653)^2),0))</f>
        <v>80</v>
      </c>
      <c r="U282" s="32" t="s">
        <v>814</v>
      </c>
    </row>
    <row r="283" customFormat="false" ht="15" hidden="false" customHeight="false" outlineLevel="0" collapsed="false">
      <c r="A283" s="32" t="s">
        <v>444</v>
      </c>
      <c r="B283" s="32" t="s">
        <v>508</v>
      </c>
      <c r="C283" s="32" t="s">
        <v>520</v>
      </c>
      <c r="D283" s="66" t="n">
        <v>984</v>
      </c>
      <c r="E283" s="66" t="n">
        <v>984</v>
      </c>
      <c r="F283" s="75" t="n">
        <f aca="false">IF(E283="","",D283-E283)</f>
        <v>0</v>
      </c>
      <c r="G283" s="66" t="n">
        <v>365</v>
      </c>
      <c r="H283" s="66" t="n">
        <v>394</v>
      </c>
      <c r="I283" s="75" t="n">
        <f aca="false">IF(H283="","",G283-H283)</f>
        <v>-29</v>
      </c>
      <c r="J283" s="47" t="n">
        <f aca="false">IF(OR(D283="",D283+G283=0),"",D283/(D283+G283))</f>
        <v>0.729429206819867</v>
      </c>
      <c r="K283" s="47" t="n">
        <f aca="false">IF(E283="","",E283/(E283+H283))</f>
        <v>0.714078374455733</v>
      </c>
      <c r="L283" s="76" t="n">
        <f aca="false">IF(OR(K283="",J283=""),"",(J283-K283)*100)</f>
        <v>1.53508323641336</v>
      </c>
      <c r="M283" s="36" t="n">
        <v>2.04108163546025</v>
      </c>
      <c r="N283" s="36" t="n">
        <v>0.127006922628443</v>
      </c>
      <c r="O283" s="36" t="n">
        <f aca="false">SQRT(M283^2+N283^2)</f>
        <v>2.04502933988944</v>
      </c>
      <c r="P283" s="47" t="n">
        <f aca="false">IF(J283="","",MAX(0,J283-1.96*O283/100))</f>
        <v>0.689346631758034</v>
      </c>
      <c r="Q283" s="47" t="n">
        <f aca="false">IF(J283="","",MIN(1,J283+1.96*O283/100))</f>
        <v>0.7695117818817</v>
      </c>
      <c r="R283" s="32" t="str">
        <f aca="false">IF(L283="","",IF(ABS(L283)&lt;=O283,"Yes","No"))</f>
        <v>Yes</v>
      </c>
      <c r="S283" s="32" t="str">
        <f aca="false">IF(L283="","",IF(ABS(L283)&lt;=1.96*O283,"Yes","No"))</f>
        <v>Yes</v>
      </c>
      <c r="T283" s="66" t="n">
        <f aca="false">IF(D283="","",ROUND(SQRT(((D283+G283)*O283/100)^2+(J283*(D283+G283)*0.06777)^2),0))</f>
        <v>72</v>
      </c>
      <c r="U283" s="32"/>
    </row>
    <row r="284" customFormat="false" ht="15" hidden="false" customHeight="false" outlineLevel="0" collapsed="false">
      <c r="A284" s="32" t="s">
        <v>444</v>
      </c>
      <c r="B284" s="32" t="s">
        <v>521</v>
      </c>
      <c r="C284" s="32" t="s">
        <v>522</v>
      </c>
      <c r="D284" s="66" t="n">
        <v>1324</v>
      </c>
      <c r="E284" s="66" t="n">
        <v>1283</v>
      </c>
      <c r="F284" s="75" t="n">
        <f aca="false">IF(E284="","",D284-E284)</f>
        <v>41</v>
      </c>
      <c r="G284" s="66" t="n">
        <v>1317</v>
      </c>
      <c r="H284" s="66" t="n">
        <v>1354</v>
      </c>
      <c r="I284" s="75" t="n">
        <f aca="false">IF(H284="","",G284-H284)</f>
        <v>-37</v>
      </c>
      <c r="J284" s="47" t="n">
        <f aca="false">IF(OR(D284="",D284+G284=0),"",D284/(D284+G284))</f>
        <v>0.501325255585006</v>
      </c>
      <c r="K284" s="47" t="n">
        <f aca="false">IF(E284="","",E284/(E284+H284))</f>
        <v>0.486537732271521</v>
      </c>
      <c r="L284" s="76" t="n">
        <f aca="false">IF(OR(K284="",J284=""),"",(J284-K284)*100)</f>
        <v>1.4787523313485</v>
      </c>
      <c r="M284" s="36" t="n">
        <v>2.04108163546025</v>
      </c>
      <c r="N284" s="36" t="n">
        <v>0.127006922628443</v>
      </c>
      <c r="O284" s="36" t="n">
        <f aca="false">SQRT(M284^2+N284^2)</f>
        <v>2.04502933988944</v>
      </c>
      <c r="P284" s="47" t="n">
        <f aca="false">IF(J284="","",MAX(0,J284-1.96*O284/100))</f>
        <v>0.461242680523173</v>
      </c>
      <c r="Q284" s="47" t="n">
        <f aca="false">IF(J284="","",MIN(1,J284+1.96*O284/100))</f>
        <v>0.541407830646839</v>
      </c>
      <c r="R284" s="32" t="str">
        <f aca="false">IF(L284="","",IF(ABS(L284)&lt;=O284,"Yes","No"))</f>
        <v>Yes</v>
      </c>
      <c r="S284" s="32" t="str">
        <f aca="false">IF(L284="","",IF(ABS(L284)&lt;=1.96*O284,"Yes","No"))</f>
        <v>Yes</v>
      </c>
      <c r="T284" s="66" t="n">
        <f aca="false">IF(D284="","",ROUND(SQRT(((D284+G284)*O284/100)^2+(J284*(D284+G284)*0.06777)^2),0))</f>
        <v>105</v>
      </c>
      <c r="U284" s="32"/>
    </row>
    <row r="285" customFormat="false" ht="15" hidden="false" customHeight="false" outlineLevel="0" collapsed="false">
      <c r="A285" s="32" t="s">
        <v>444</v>
      </c>
      <c r="B285" s="32" t="s">
        <v>521</v>
      </c>
      <c r="C285" s="32" t="s">
        <v>523</v>
      </c>
      <c r="D285" s="66" t="n">
        <v>1580</v>
      </c>
      <c r="E285" s="66" t="n">
        <v>1509</v>
      </c>
      <c r="F285" s="75" t="n">
        <f aca="false">IF(E285="","",D285-E285)</f>
        <v>71</v>
      </c>
      <c r="G285" s="66" t="n">
        <v>1379</v>
      </c>
      <c r="H285" s="66" t="n">
        <v>1395</v>
      </c>
      <c r="I285" s="75" t="n">
        <f aca="false">IF(H285="","",G285-H285)</f>
        <v>-16</v>
      </c>
      <c r="J285" s="47" t="n">
        <f aca="false">IF(OR(D285="",D285+G285=0),"",D285/(D285+G285))</f>
        <v>0.533964177086854</v>
      </c>
      <c r="K285" s="47" t="n">
        <f aca="false">IF(E285="","",E285/(E285+H285))</f>
        <v>0.519628099173554</v>
      </c>
      <c r="L285" s="76" t="n">
        <f aca="false">IF(OR(K285="",J285=""),"",(J285-K285)*100)</f>
        <v>1.43360779132999</v>
      </c>
      <c r="M285" s="36" t="n">
        <v>2.04108163546025</v>
      </c>
      <c r="N285" s="36" t="n">
        <v>0.127006922628443</v>
      </c>
      <c r="O285" s="36" t="n">
        <f aca="false">SQRT(M285^2+N285^2)</f>
        <v>2.04502933988944</v>
      </c>
      <c r="P285" s="47" t="n">
        <f aca="false">IF(J285="","",MAX(0,J285-1.96*O285/100))</f>
        <v>0.493881602025021</v>
      </c>
      <c r="Q285" s="47" t="n">
        <f aca="false">IF(J285="","",MIN(1,J285+1.96*O285/100))</f>
        <v>0.574046752148687</v>
      </c>
      <c r="R285" s="32" t="str">
        <f aca="false">IF(L285="","",IF(ABS(L285)&lt;=O285,"Yes","No"))</f>
        <v>Yes</v>
      </c>
      <c r="S285" s="32" t="str">
        <f aca="false">IF(L285="","",IF(ABS(L285)&lt;=1.96*O285,"Yes","No"))</f>
        <v>Yes</v>
      </c>
      <c r="T285" s="66" t="n">
        <f aca="false">IF(D285="","",ROUND(SQRT(((D285+G285)*O285/100)^2+(J285*(D285+G285)*0.06777)^2),0))</f>
        <v>123</v>
      </c>
      <c r="U285" s="32"/>
    </row>
    <row r="286" customFormat="false" ht="15" hidden="false" customHeight="false" outlineLevel="0" collapsed="false">
      <c r="A286" s="32" t="s">
        <v>444</v>
      </c>
      <c r="B286" s="32" t="s">
        <v>521</v>
      </c>
      <c r="C286" s="32" t="s">
        <v>524</v>
      </c>
      <c r="D286" s="66" t="n">
        <v>1038</v>
      </c>
      <c r="E286" s="66" t="n">
        <v>977</v>
      </c>
      <c r="F286" s="75" t="n">
        <f aca="false">IF(E286="","",D286-E286)</f>
        <v>61</v>
      </c>
      <c r="G286" s="66" t="n">
        <v>850</v>
      </c>
      <c r="H286" s="66" t="n">
        <v>859</v>
      </c>
      <c r="I286" s="75" t="n">
        <f aca="false">IF(H286="","",G286-H286)</f>
        <v>-9</v>
      </c>
      <c r="J286" s="47" t="n">
        <f aca="false">IF(OR(D286="",D286+G286=0),"",D286/(D286+G286))</f>
        <v>0.54978813559322</v>
      </c>
      <c r="K286" s="47" t="n">
        <f aca="false">IF(E286="","",E286/(E286+H286))</f>
        <v>0.532135076252723</v>
      </c>
      <c r="L286" s="76" t="n">
        <f aca="false">IF(OR(K286="",J286=""),"",(J286-K286)*100)</f>
        <v>1.76530593404971</v>
      </c>
      <c r="M286" s="36" t="n">
        <v>2.04108163546025</v>
      </c>
      <c r="N286" s="36" t="n">
        <v>0.127006922628443</v>
      </c>
      <c r="O286" s="36" t="n">
        <f aca="false">SQRT(M286^2+N286^2)</f>
        <v>2.04502933988944</v>
      </c>
      <c r="P286" s="47" t="n">
        <f aca="false">IF(J286="","",MAX(0,J286-1.96*O286/100))</f>
        <v>0.509705560531387</v>
      </c>
      <c r="Q286" s="47" t="n">
        <f aca="false">IF(J286="","",MIN(1,J286+1.96*O286/100))</f>
        <v>0.589870710655053</v>
      </c>
      <c r="R286" s="32" t="str">
        <f aca="false">IF(L286="","",IF(ABS(L286)&lt;=O286,"Yes","No"))</f>
        <v>Yes</v>
      </c>
      <c r="S286" s="32" t="str">
        <f aca="false">IF(L286="","",IF(ABS(L286)&lt;=1.96*O286,"Yes","No"))</f>
        <v>Yes</v>
      </c>
      <c r="T286" s="66" t="n">
        <f aca="false">IF(D286="","",ROUND(SQRT(((D286+G286)*O286/100)^2+(J286*(D286+G286)*0.06777)^2),0))</f>
        <v>80</v>
      </c>
      <c r="U286" s="32"/>
    </row>
    <row r="287" customFormat="false" ht="15" hidden="false" customHeight="false" outlineLevel="0" collapsed="false">
      <c r="A287" s="32" t="s">
        <v>444</v>
      </c>
      <c r="B287" s="32" t="s">
        <v>521</v>
      </c>
      <c r="C287" s="32" t="s">
        <v>525</v>
      </c>
      <c r="D287" s="66" t="n">
        <v>1304</v>
      </c>
      <c r="E287" s="66" t="n">
        <v>1269</v>
      </c>
      <c r="F287" s="75" t="n">
        <f aca="false">IF(E287="","",D287-E287)</f>
        <v>35</v>
      </c>
      <c r="G287" s="66" t="n">
        <v>1160</v>
      </c>
      <c r="H287" s="66" t="n">
        <v>1207</v>
      </c>
      <c r="I287" s="75" t="n">
        <f aca="false">IF(H287="","",G287-H287)</f>
        <v>-47</v>
      </c>
      <c r="J287" s="47" t="n">
        <f aca="false">IF(OR(D287="",D287+G287=0),"",D287/(D287+G287))</f>
        <v>0.529220779220779</v>
      </c>
      <c r="K287" s="47" t="n">
        <f aca="false">IF(E287="","",E287/(E287+H287))</f>
        <v>0.512520193861066</v>
      </c>
      <c r="L287" s="76" t="n">
        <f aca="false">IF(OR(K287="",J287=""),"",(J287-K287)*100)</f>
        <v>1.6700585359713</v>
      </c>
      <c r="M287" s="36" t="n">
        <v>2.04108163546025</v>
      </c>
      <c r="N287" s="36" t="n">
        <v>0.127006922628443</v>
      </c>
      <c r="O287" s="36" t="n">
        <f aca="false">SQRT(M287^2+N287^2)</f>
        <v>2.04502933988944</v>
      </c>
      <c r="P287" s="47" t="n">
        <f aca="false">IF(J287="","",MAX(0,J287-1.96*O287/100))</f>
        <v>0.489138204158946</v>
      </c>
      <c r="Q287" s="47" t="n">
        <f aca="false">IF(J287="","",MIN(1,J287+1.96*O287/100))</f>
        <v>0.569303354282612</v>
      </c>
      <c r="R287" s="32" t="str">
        <f aca="false">IF(L287="","",IF(ABS(L287)&lt;=O287,"Yes","No"))</f>
        <v>Yes</v>
      </c>
      <c r="S287" s="32" t="str">
        <f aca="false">IF(L287="","",IF(ABS(L287)&lt;=1.96*O287,"Yes","No"))</f>
        <v>Yes</v>
      </c>
      <c r="T287" s="66" t="n">
        <f aca="false">IF(D287="","",ROUND(SQRT(((D287+G287)*O287/100)^2+(J287*(D287+G287)*0.06777)^2),0))</f>
        <v>102</v>
      </c>
      <c r="U287" s="32"/>
    </row>
    <row r="288" customFormat="false" ht="15" hidden="false" customHeight="false" outlineLevel="0" collapsed="false">
      <c r="A288" s="32" t="s">
        <v>444</v>
      </c>
      <c r="B288" s="32" t="s">
        <v>526</v>
      </c>
      <c r="C288" s="32" t="s">
        <v>526</v>
      </c>
      <c r="D288" s="66" t="n">
        <v>722</v>
      </c>
      <c r="E288" s="66" t="n">
        <v>768</v>
      </c>
      <c r="F288" s="75" t="n">
        <f aca="false">IF(E288="","",D288-E288)</f>
        <v>-46</v>
      </c>
      <c r="G288" s="66" t="n">
        <v>441</v>
      </c>
      <c r="H288" s="66" t="n">
        <v>460</v>
      </c>
      <c r="I288" s="75" t="n">
        <f aca="false">IF(H288="","",G288-H288)</f>
        <v>-19</v>
      </c>
      <c r="J288" s="47" t="n">
        <f aca="false">IF(OR(D288="",D288+G288=0),"",D288/(D288+G288))</f>
        <v>0.620808254514187</v>
      </c>
      <c r="K288" s="47" t="n">
        <f aca="false">IF(E288="","",E288/(E288+H288))</f>
        <v>0.625407166123778</v>
      </c>
      <c r="L288" s="76" t="n">
        <f aca="false">IF(OR(K288="",J288=""),"",(J288-K288)*100)</f>
        <v>-0.459891160959103</v>
      </c>
      <c r="M288" s="36" t="n">
        <v>2.04108163546025</v>
      </c>
      <c r="N288" s="36" t="n">
        <v>0.127006922628443</v>
      </c>
      <c r="O288" s="36" t="n">
        <f aca="false">SQRT(M288^2+N288^2)</f>
        <v>2.04502933988944</v>
      </c>
      <c r="P288" s="47" t="n">
        <f aca="false">IF(J288="","",MAX(0,J288-1.96*O288/100))</f>
        <v>0.580725679452354</v>
      </c>
      <c r="Q288" s="47" t="n">
        <f aca="false">IF(J288="","",MIN(1,J288+1.96*O288/100))</f>
        <v>0.66089082957602</v>
      </c>
      <c r="R288" s="32" t="str">
        <f aca="false">IF(L288="","",IF(ABS(L288)&lt;=O288,"Yes","No"))</f>
        <v>Yes</v>
      </c>
      <c r="S288" s="32" t="str">
        <f aca="false">IF(L288="","",IF(ABS(L288)&lt;=1.96*O288,"Yes","No"))</f>
        <v>Yes</v>
      </c>
      <c r="T288" s="66" t="n">
        <f aca="false">IF(D288="","",ROUND(SQRT(((D288+G288)*O288/100)^2+(J288*(D288+G288)*0.06777)^2),0))</f>
        <v>54</v>
      </c>
      <c r="U288" s="32"/>
    </row>
    <row r="289" customFormat="false" ht="15" hidden="false" customHeight="false" outlineLevel="0" collapsed="false">
      <c r="A289" s="32" t="s">
        <v>444</v>
      </c>
      <c r="B289" s="32" t="s">
        <v>527</v>
      </c>
      <c r="C289" s="32" t="s">
        <v>527</v>
      </c>
      <c r="D289" s="66" t="n">
        <v>114</v>
      </c>
      <c r="E289" s="66" t="n">
        <v>101</v>
      </c>
      <c r="F289" s="75" t="n">
        <f aca="false">IF(E289="","",D289-E289)</f>
        <v>13</v>
      </c>
      <c r="G289" s="66" t="n">
        <v>88</v>
      </c>
      <c r="H289" s="66" t="n">
        <v>100</v>
      </c>
      <c r="I289" s="75" t="n">
        <f aca="false">IF(H289="","",G289-H289)</f>
        <v>-12</v>
      </c>
      <c r="J289" s="47" t="n">
        <f aca="false">IF(OR(D289="",D289+G289=0),"",D289/(D289+G289))</f>
        <v>0.564356435643564</v>
      </c>
      <c r="K289" s="47" t="n">
        <f aca="false">IF(E289="","",E289/(E289+H289))</f>
        <v>0.502487562189055</v>
      </c>
      <c r="L289" s="76" t="n">
        <f aca="false">IF(OR(K289="",J289=""),"",(J289-K289)*100)</f>
        <v>6.18688734545095</v>
      </c>
      <c r="M289" s="36" t="n">
        <v>3.27267117391589</v>
      </c>
      <c r="N289" s="36" t="n">
        <v>0.127006922628443</v>
      </c>
      <c r="O289" s="36" t="n">
        <f aca="false">SQRT(M289^2+N289^2)</f>
        <v>3.27513471035553</v>
      </c>
      <c r="P289" s="47" t="n">
        <f aca="false">IF(J289="","",MAX(0,J289-1.96*O289/100))</f>
        <v>0.500163795320596</v>
      </c>
      <c r="Q289" s="47" t="n">
        <f aca="false">IF(J289="","",MIN(1,J289+1.96*O289/100))</f>
        <v>0.628549075966533</v>
      </c>
      <c r="R289" s="32" t="str">
        <f aca="false">IF(L289="","",IF(ABS(L289)&lt;=O289,"Yes","No"))</f>
        <v>No</v>
      </c>
      <c r="S289" s="32" t="str">
        <f aca="false">IF(L289="","",IF(ABS(L289)&lt;=1.96*O289,"Yes","No"))</f>
        <v>Yes</v>
      </c>
      <c r="T289" s="66" t="n">
        <f aca="false">IF(D289="","",ROUND(SQRT(((D289+G289)*O289/100)^2+(J289*(D289+G289)*0.14653)^2),0))</f>
        <v>18</v>
      </c>
      <c r="U289" s="32"/>
    </row>
    <row r="290" customFormat="false" ht="15" hidden="false" customHeight="false" outlineLevel="0" collapsed="false">
      <c r="A290" s="32" t="s">
        <v>444</v>
      </c>
      <c r="B290" s="32" t="s">
        <v>351</v>
      </c>
      <c r="C290" s="32" t="s">
        <v>528</v>
      </c>
      <c r="D290" s="66" t="n">
        <v>927</v>
      </c>
      <c r="E290" s="66" t="n">
        <v>921</v>
      </c>
      <c r="F290" s="75" t="n">
        <f aca="false">IF(E290="","",D290-E290)</f>
        <v>6</v>
      </c>
      <c r="G290" s="66" t="n">
        <v>723</v>
      </c>
      <c r="H290" s="66" t="n">
        <v>722</v>
      </c>
      <c r="I290" s="75" t="n">
        <f aca="false">IF(H290="","",G290-H290)</f>
        <v>1</v>
      </c>
      <c r="J290" s="47" t="n">
        <f aca="false">IF(OR(D290="",D290+G290=0),"",D290/(D290+G290))</f>
        <v>0.561818181818182</v>
      </c>
      <c r="K290" s="47" t="n">
        <f aca="false">IF(E290="","",E290/(E290+H290))</f>
        <v>0.560559951308582</v>
      </c>
      <c r="L290" s="76" t="n">
        <f aca="false">IF(OR(K290="",J290=""),"",(J290-K290)*100)</f>
        <v>0.125823050959994</v>
      </c>
      <c r="M290" s="36" t="n">
        <v>2.04108163546025</v>
      </c>
      <c r="N290" s="36" t="n">
        <v>0.127006922628443</v>
      </c>
      <c r="O290" s="36" t="n">
        <f aca="false">SQRT(M290^2+N290^2)</f>
        <v>2.04502933988944</v>
      </c>
      <c r="P290" s="47" t="n">
        <f aca="false">IF(J290="","",MAX(0,J290-1.96*O290/100))</f>
        <v>0.521735606756349</v>
      </c>
      <c r="Q290" s="47" t="n">
        <f aca="false">IF(J290="","",MIN(1,J290+1.96*O290/100))</f>
        <v>0.601900756880015</v>
      </c>
      <c r="R290" s="32" t="str">
        <f aca="false">IF(L290="","",IF(ABS(L290)&lt;=O290,"Yes","No"))</f>
        <v>Yes</v>
      </c>
      <c r="S290" s="32" t="str">
        <f aca="false">IF(L290="","",IF(ABS(L290)&lt;=1.96*O290,"Yes","No"))</f>
        <v>Yes</v>
      </c>
      <c r="T290" s="66" t="n">
        <f aca="false">IF(D290="","",ROUND(SQRT(((D290+G290)*O290/100)^2+(J290*(D290+G290)*0.06777)^2),0))</f>
        <v>71</v>
      </c>
      <c r="U290" s="32"/>
    </row>
    <row r="291" customFormat="false" ht="15" hidden="false" customHeight="false" outlineLevel="0" collapsed="false">
      <c r="A291" s="32" t="s">
        <v>444</v>
      </c>
      <c r="B291" s="32" t="s">
        <v>351</v>
      </c>
      <c r="C291" s="32" t="s">
        <v>529</v>
      </c>
      <c r="D291" s="66" t="n">
        <v>919</v>
      </c>
      <c r="E291" s="66" t="n">
        <v>880</v>
      </c>
      <c r="F291" s="75" t="n">
        <f aca="false">IF(E291="","",D291-E291)</f>
        <v>39</v>
      </c>
      <c r="G291" s="66" t="n">
        <v>782</v>
      </c>
      <c r="H291" s="66" t="n">
        <v>792</v>
      </c>
      <c r="I291" s="75" t="n">
        <f aca="false">IF(H291="","",G291-H291)</f>
        <v>-10</v>
      </c>
      <c r="J291" s="47" t="n">
        <f aca="false">IF(OR(D291="",D291+G291=0),"",D291/(D291+G291))</f>
        <v>0.540270429159318</v>
      </c>
      <c r="K291" s="47" t="n">
        <f aca="false">IF(E291="","",E291/(E291+H291))</f>
        <v>0.526315789473684</v>
      </c>
      <c r="L291" s="76" t="n">
        <f aca="false">IF(OR(K291="",J291=""),"",(J291-K291)*100)</f>
        <v>1.39546396856338</v>
      </c>
      <c r="M291" s="36" t="n">
        <v>2.04108163546025</v>
      </c>
      <c r="N291" s="36" t="n">
        <v>0.127006922628443</v>
      </c>
      <c r="O291" s="36" t="n">
        <f aca="false">SQRT(M291^2+N291^2)</f>
        <v>2.04502933988944</v>
      </c>
      <c r="P291" s="47" t="n">
        <f aca="false">IF(J291="","",MAX(0,J291-1.96*O291/100))</f>
        <v>0.500187854097485</v>
      </c>
      <c r="Q291" s="47" t="n">
        <f aca="false">IF(J291="","",MIN(1,J291+1.96*O291/100))</f>
        <v>0.580353004221151</v>
      </c>
      <c r="R291" s="32" t="str">
        <f aca="false">IF(L291="","",IF(ABS(L291)&lt;=O291,"Yes","No"))</f>
        <v>Yes</v>
      </c>
      <c r="S291" s="32" t="str">
        <f aca="false">IF(L291="","",IF(ABS(L291)&lt;=1.96*O291,"Yes","No"))</f>
        <v>Yes</v>
      </c>
      <c r="T291" s="66" t="n">
        <f aca="false">IF(D291="","",ROUND(SQRT(((D291+G291)*O291/100)^2+(J291*(D291+G291)*0.06777)^2),0))</f>
        <v>71</v>
      </c>
      <c r="U291" s="32"/>
    </row>
    <row r="292" customFormat="false" ht="15" hidden="false" customHeight="false" outlineLevel="0" collapsed="false">
      <c r="A292" s="32" t="s">
        <v>444</v>
      </c>
      <c r="B292" s="32" t="s">
        <v>351</v>
      </c>
      <c r="C292" s="32" t="s">
        <v>530</v>
      </c>
      <c r="D292" s="66" t="n">
        <v>438</v>
      </c>
      <c r="E292" s="66" t="n">
        <v>433</v>
      </c>
      <c r="F292" s="75" t="n">
        <f aca="false">IF(E292="","",D292-E292)</f>
        <v>5</v>
      </c>
      <c r="G292" s="66" t="n">
        <v>410</v>
      </c>
      <c r="H292" s="66" t="n">
        <v>414</v>
      </c>
      <c r="I292" s="75" t="n">
        <f aca="false">IF(H292="","",G292-H292)</f>
        <v>-4</v>
      </c>
      <c r="J292" s="47" t="n">
        <f aca="false">IF(OR(D292="",D292+G292=0),"",D292/(D292+G292))</f>
        <v>0.516509433962264</v>
      </c>
      <c r="K292" s="47" t="n">
        <f aca="false">IF(E292="","",E292/(E292+H292))</f>
        <v>0.511216056670602</v>
      </c>
      <c r="L292" s="76" t="n">
        <f aca="false">IF(OR(K292="",J292=""),"",(J292-K292)*100)</f>
        <v>0.529337729166202</v>
      </c>
      <c r="M292" s="36" t="n">
        <v>2.23195740581291</v>
      </c>
      <c r="N292" s="36" t="n">
        <v>0.127006922628443</v>
      </c>
      <c r="O292" s="36" t="n">
        <f aca="false">SQRT(M292^2+N292^2)</f>
        <v>2.23556807540246</v>
      </c>
      <c r="P292" s="47" t="n">
        <f aca="false">IF(J292="","",MAX(0,J292-1.96*O292/100))</f>
        <v>0.472692299684376</v>
      </c>
      <c r="Q292" s="47" t="n">
        <f aca="false">IF(J292="","",MIN(1,J292+1.96*O292/100))</f>
        <v>0.560326568240152</v>
      </c>
      <c r="R292" s="32" t="str">
        <f aca="false">IF(L292="","",IF(ABS(L292)&lt;=O292,"Yes","No"))</f>
        <v>Yes</v>
      </c>
      <c r="S292" s="32" t="str">
        <f aca="false">IF(L292="","",IF(ABS(L292)&lt;=1.96*O292,"Yes","No"))</f>
        <v>Yes</v>
      </c>
      <c r="T292" s="66" t="n">
        <f aca="false">IF(D292="","",ROUND(SQRT(((D292+G292)*O292/100)^2+(J292*(D292+G292)*0.0886)^2),0))</f>
        <v>43</v>
      </c>
      <c r="U292" s="32"/>
    </row>
    <row r="293" customFormat="false" ht="15" hidden="false" customHeight="false" outlineLevel="0" collapsed="false">
      <c r="A293" s="32" t="s">
        <v>444</v>
      </c>
      <c r="B293" s="32" t="s">
        <v>351</v>
      </c>
      <c r="C293" s="32" t="s">
        <v>531</v>
      </c>
      <c r="D293" s="66" t="n">
        <v>720</v>
      </c>
      <c r="E293" s="66" t="n">
        <v>734</v>
      </c>
      <c r="F293" s="75" t="n">
        <f aca="false">IF(E293="","",D293-E293)</f>
        <v>-14</v>
      </c>
      <c r="G293" s="66" t="n">
        <v>698</v>
      </c>
      <c r="H293" s="66" t="n">
        <v>699</v>
      </c>
      <c r="I293" s="75" t="n">
        <f aca="false">IF(H293="","",G293-H293)</f>
        <v>-1</v>
      </c>
      <c r="J293" s="47" t="n">
        <f aca="false">IF(OR(D293="",D293+G293=0),"",D293/(D293+G293))</f>
        <v>0.507757404795487</v>
      </c>
      <c r="K293" s="47" t="n">
        <f aca="false">IF(E293="","",E293/(E293+H293))</f>
        <v>0.512212142358688</v>
      </c>
      <c r="L293" s="76" t="n">
        <f aca="false">IF(OR(K293="",J293=""),"",(J293-K293)*100)</f>
        <v>-0.445473756320147</v>
      </c>
      <c r="M293" s="36" t="n">
        <v>2.04108163546025</v>
      </c>
      <c r="N293" s="36" t="n">
        <v>0.127006922628443</v>
      </c>
      <c r="O293" s="36" t="n">
        <f aca="false">SQRT(M293^2+N293^2)</f>
        <v>2.04502933988944</v>
      </c>
      <c r="P293" s="47" t="n">
        <f aca="false">IF(J293="","",MAX(0,J293-1.96*O293/100))</f>
        <v>0.467674829733654</v>
      </c>
      <c r="Q293" s="47" t="n">
        <f aca="false">IF(J293="","",MIN(1,J293+1.96*O293/100))</f>
        <v>0.54783997985732</v>
      </c>
      <c r="R293" s="32" t="str">
        <f aca="false">IF(L293="","",IF(ABS(L293)&lt;=O293,"Yes","No"))</f>
        <v>Yes</v>
      </c>
      <c r="S293" s="32" t="str">
        <f aca="false">IF(L293="","",IF(ABS(L293)&lt;=1.96*O293,"Yes","No"))</f>
        <v>Yes</v>
      </c>
      <c r="T293" s="66" t="n">
        <f aca="false">IF(D293="","",ROUND(SQRT(((D293+G293)*O293/100)^2+(J293*(D293+G293)*0.06777)^2),0))</f>
        <v>57</v>
      </c>
      <c r="U293" s="32"/>
    </row>
    <row r="294" customFormat="false" ht="15" hidden="false" customHeight="false" outlineLevel="0" collapsed="false">
      <c r="A294" s="32" t="s">
        <v>444</v>
      </c>
      <c r="B294" s="32" t="s">
        <v>351</v>
      </c>
      <c r="C294" s="32" t="s">
        <v>532</v>
      </c>
      <c r="D294" s="66" t="n">
        <v>737</v>
      </c>
      <c r="E294" s="66" t="n">
        <v>751</v>
      </c>
      <c r="F294" s="75" t="n">
        <f aca="false">IF(E294="","",D294-E294)</f>
        <v>-14</v>
      </c>
      <c r="G294" s="66" t="n">
        <v>625</v>
      </c>
      <c r="H294" s="66" t="n">
        <v>608</v>
      </c>
      <c r="I294" s="75" t="n">
        <f aca="false">IF(H294="","",G294-H294)</f>
        <v>17</v>
      </c>
      <c r="J294" s="47" t="n">
        <f aca="false">IF(OR(D294="",D294+G294=0),"",D294/(D294+G294))</f>
        <v>0.541116005873715</v>
      </c>
      <c r="K294" s="47" t="n">
        <f aca="false">IF(E294="","",E294/(E294+H294))</f>
        <v>0.552612214863871</v>
      </c>
      <c r="L294" s="76" t="n">
        <f aca="false">IF(OR(K294="",J294=""),"",(J294-K294)*100)</f>
        <v>-1.14962089901554</v>
      </c>
      <c r="M294" s="36" t="n">
        <v>2.04108163546025</v>
      </c>
      <c r="N294" s="36" t="n">
        <v>0.127006922628443</v>
      </c>
      <c r="O294" s="36" t="n">
        <f aca="false">SQRT(M294^2+N294^2)</f>
        <v>2.04502933988944</v>
      </c>
      <c r="P294" s="47" t="n">
        <f aca="false">IF(J294="","",MAX(0,J294-1.96*O294/100))</f>
        <v>0.501033430811882</v>
      </c>
      <c r="Q294" s="47" t="n">
        <f aca="false">IF(J294="","",MIN(1,J294+1.96*O294/100))</f>
        <v>0.581198580935548</v>
      </c>
      <c r="R294" s="32" t="str">
        <f aca="false">IF(L294="","",IF(ABS(L294)&lt;=O294,"Yes","No"))</f>
        <v>Yes</v>
      </c>
      <c r="S294" s="32" t="str">
        <f aca="false">IF(L294="","",IF(ABS(L294)&lt;=1.96*O294,"Yes","No"))</f>
        <v>Yes</v>
      </c>
      <c r="T294" s="66" t="n">
        <f aca="false">IF(D294="","",ROUND(SQRT(((D294+G294)*O294/100)^2+(J294*(D294+G294)*0.06777)^2),0))</f>
        <v>57</v>
      </c>
      <c r="U294" s="32"/>
    </row>
    <row r="295" customFormat="false" ht="15" hidden="false" customHeight="false" outlineLevel="0" collapsed="false">
      <c r="A295" s="32" t="s">
        <v>444</v>
      </c>
      <c r="B295" s="32" t="s">
        <v>351</v>
      </c>
      <c r="C295" s="32" t="s">
        <v>533</v>
      </c>
      <c r="D295" s="66" t="n">
        <v>503</v>
      </c>
      <c r="E295" s="66" t="n">
        <v>515</v>
      </c>
      <c r="F295" s="75" t="n">
        <f aca="false">IF(E295="","",D295-E295)</f>
        <v>-12</v>
      </c>
      <c r="G295" s="66" t="n">
        <v>463</v>
      </c>
      <c r="H295" s="66" t="n">
        <v>464</v>
      </c>
      <c r="I295" s="75" t="n">
        <f aca="false">IF(H295="","",G295-H295)</f>
        <v>-1</v>
      </c>
      <c r="J295" s="47" t="n">
        <f aca="false">IF(OR(D295="",D295+G295=0),"",D295/(D295+G295))</f>
        <v>0.520703933747412</v>
      </c>
      <c r="K295" s="47" t="n">
        <f aca="false">IF(E295="","",E295/(E295+H295))</f>
        <v>0.526046986721144</v>
      </c>
      <c r="L295" s="76" t="n">
        <f aca="false">IF(OR(K295="",J295=""),"",(J295-K295)*100)</f>
        <v>-0.534305297373205</v>
      </c>
      <c r="M295" s="36" t="n">
        <v>2.23195740581291</v>
      </c>
      <c r="N295" s="36" t="n">
        <v>0.127006922628443</v>
      </c>
      <c r="O295" s="36" t="n">
        <f aca="false">SQRT(M295^2+N295^2)</f>
        <v>2.23556807540246</v>
      </c>
      <c r="P295" s="47" t="n">
        <f aca="false">IF(J295="","",MAX(0,J295-1.96*O295/100))</f>
        <v>0.476886799469524</v>
      </c>
      <c r="Q295" s="47" t="n">
        <f aca="false">IF(J295="","",MIN(1,J295+1.96*O295/100))</f>
        <v>0.5645210680253</v>
      </c>
      <c r="R295" s="32" t="str">
        <f aca="false">IF(L295="","",IF(ABS(L295)&lt;=O295,"Yes","No"))</f>
        <v>Yes</v>
      </c>
      <c r="S295" s="32" t="str">
        <f aca="false">IF(L295="","",IF(ABS(L295)&lt;=1.96*O295,"Yes","No"))</f>
        <v>Yes</v>
      </c>
      <c r="T295" s="66" t="n">
        <f aca="false">IF(D295="","",ROUND(SQRT(((D295+G295)*O295/100)^2+(J295*(D295+G295)*0.0886)^2),0))</f>
        <v>50</v>
      </c>
      <c r="U295" s="32"/>
    </row>
    <row r="296" customFormat="false" ht="15" hidden="false" customHeight="false" outlineLevel="0" collapsed="false">
      <c r="A296" s="32" t="s">
        <v>444</v>
      </c>
      <c r="B296" s="32" t="s">
        <v>534</v>
      </c>
      <c r="C296" s="32" t="s">
        <v>535</v>
      </c>
      <c r="D296" s="66" t="n">
        <v>562</v>
      </c>
      <c r="E296" s="66" t="n">
        <v>554</v>
      </c>
      <c r="F296" s="75" t="n">
        <f aca="false">IF(E296="","",D296-E296)</f>
        <v>8</v>
      </c>
      <c r="G296" s="66" t="n">
        <v>507</v>
      </c>
      <c r="H296" s="66" t="n">
        <v>570</v>
      </c>
      <c r="I296" s="75" t="n">
        <f aca="false">IF(H296="","",G296-H296)</f>
        <v>-63</v>
      </c>
      <c r="J296" s="47" t="n">
        <f aca="false">IF(OR(D296="",D296+G296=0),"",D296/(D296+G296))</f>
        <v>0.525724976613658</v>
      </c>
      <c r="K296" s="47" t="n">
        <f aca="false">IF(E296="","",E296/(E296+H296))</f>
        <v>0.49288256227758</v>
      </c>
      <c r="L296" s="76" t="n">
        <f aca="false">IF(OR(K296="",J296=""),"",(J296-K296)*100)</f>
        <v>3.28424143360775</v>
      </c>
      <c r="M296" s="36" t="n">
        <v>2.23195740581291</v>
      </c>
      <c r="N296" s="36" t="n">
        <v>0.127006922628443</v>
      </c>
      <c r="O296" s="36" t="n">
        <f aca="false">SQRT(M296^2+N296^2)</f>
        <v>2.23556807540246</v>
      </c>
      <c r="P296" s="47" t="n">
        <f aca="false">IF(J296="","",MAX(0,J296-1.96*O296/100))</f>
        <v>0.481907842335769</v>
      </c>
      <c r="Q296" s="47" t="n">
        <f aca="false">IF(J296="","",MIN(1,J296+1.96*O296/100))</f>
        <v>0.569542110891546</v>
      </c>
      <c r="R296" s="32" t="str">
        <f aca="false">IF(L296="","",IF(ABS(L296)&lt;=O296,"Yes","No"))</f>
        <v>No</v>
      </c>
      <c r="S296" s="32" t="str">
        <f aca="false">IF(L296="","",IF(ABS(L296)&lt;=1.96*O296,"Yes","No"))</f>
        <v>Yes</v>
      </c>
      <c r="T296" s="66" t="n">
        <f aca="false">IF(D296="","",ROUND(SQRT(((D296+G296)*O296/100)^2+(J296*(D296+G296)*0.0886)^2),0))</f>
        <v>55</v>
      </c>
      <c r="U296" s="32"/>
    </row>
    <row r="297" customFormat="false" ht="15" hidden="false" customHeight="false" outlineLevel="0" collapsed="false">
      <c r="A297" s="32" t="s">
        <v>444</v>
      </c>
      <c r="B297" s="32" t="s">
        <v>534</v>
      </c>
      <c r="C297" s="32" t="s">
        <v>536</v>
      </c>
      <c r="D297" s="66" t="n">
        <v>497</v>
      </c>
      <c r="E297" s="66" t="n">
        <v>439</v>
      </c>
      <c r="F297" s="75" t="n">
        <f aca="false">IF(E297="","",D297-E297)</f>
        <v>58</v>
      </c>
      <c r="G297" s="66" t="n">
        <v>409</v>
      </c>
      <c r="H297" s="66" t="n">
        <v>426</v>
      </c>
      <c r="I297" s="75" t="n">
        <f aca="false">IF(H297="","",G297-H297)</f>
        <v>-17</v>
      </c>
      <c r="J297" s="47" t="n">
        <f aca="false">IF(OR(D297="",D297+G297=0),"",D297/(D297+G297))</f>
        <v>0.548565121412804</v>
      </c>
      <c r="K297" s="47" t="n">
        <f aca="false">IF(E297="","",E297/(E297+H297))</f>
        <v>0.507514450867052</v>
      </c>
      <c r="L297" s="76" t="n">
        <f aca="false">IF(OR(K297="",J297=""),"",(J297-K297)*100)</f>
        <v>4.10506705457515</v>
      </c>
      <c r="M297" s="36" t="n">
        <v>2.23195740581291</v>
      </c>
      <c r="N297" s="36" t="n">
        <v>0.127006922628443</v>
      </c>
      <c r="O297" s="36" t="n">
        <f aca="false">SQRT(M297^2+N297^2)</f>
        <v>2.23556807540246</v>
      </c>
      <c r="P297" s="47" t="n">
        <f aca="false">IF(J297="","",MAX(0,J297-1.96*O297/100))</f>
        <v>0.504747987134915</v>
      </c>
      <c r="Q297" s="47" t="n">
        <f aca="false">IF(J297="","",MIN(1,J297+1.96*O297/100))</f>
        <v>0.592382255690692</v>
      </c>
      <c r="R297" s="32" t="str">
        <f aca="false">IF(L297="","",IF(ABS(L297)&lt;=O297,"Yes","No"))</f>
        <v>No</v>
      </c>
      <c r="S297" s="32" t="str">
        <f aca="false">IF(L297="","",IF(ABS(L297)&lt;=1.96*O297,"Yes","No"))</f>
        <v>Yes</v>
      </c>
      <c r="T297" s="66" t="n">
        <f aca="false">IF(D297="","",ROUND(SQRT(((D297+G297)*O297/100)^2+(J297*(D297+G297)*0.0886)^2),0))</f>
        <v>48</v>
      </c>
      <c r="U297" s="32"/>
    </row>
    <row r="298" customFormat="false" ht="15" hidden="false" customHeight="false" outlineLevel="0" collapsed="false">
      <c r="A298" s="32" t="s">
        <v>444</v>
      </c>
      <c r="B298" s="32" t="s">
        <v>534</v>
      </c>
      <c r="C298" s="32" t="s">
        <v>537</v>
      </c>
      <c r="D298" s="66" t="n">
        <v>740</v>
      </c>
      <c r="E298" s="66" t="n">
        <v>653</v>
      </c>
      <c r="F298" s="75" t="n">
        <f aca="false">IF(E298="","",D298-E298)</f>
        <v>87</v>
      </c>
      <c r="G298" s="66" t="n">
        <v>592</v>
      </c>
      <c r="H298" s="66" t="n">
        <v>612</v>
      </c>
      <c r="I298" s="75" t="n">
        <f aca="false">IF(H298="","",G298-H298)</f>
        <v>-20</v>
      </c>
      <c r="J298" s="47" t="n">
        <f aca="false">IF(OR(D298="",D298+G298=0),"",D298/(D298+G298))</f>
        <v>0.555555555555556</v>
      </c>
      <c r="K298" s="47" t="n">
        <f aca="false">IF(E298="","",E298/(E298+H298))</f>
        <v>0.516205533596838</v>
      </c>
      <c r="L298" s="76" t="n">
        <f aca="false">IF(OR(K298="",J298=""),"",(J298-K298)*100)</f>
        <v>3.93500219587176</v>
      </c>
      <c r="M298" s="36" t="n">
        <v>2.04108163546025</v>
      </c>
      <c r="N298" s="36" t="n">
        <v>0.127006922628443</v>
      </c>
      <c r="O298" s="36" t="n">
        <f aca="false">SQRT(M298^2+N298^2)</f>
        <v>2.04502933988944</v>
      </c>
      <c r="P298" s="47" t="n">
        <f aca="false">IF(J298="","",MAX(0,J298-1.96*O298/100))</f>
        <v>0.515472980493723</v>
      </c>
      <c r="Q298" s="47" t="n">
        <f aca="false">IF(J298="","",MIN(1,J298+1.96*O298/100))</f>
        <v>0.595638130617389</v>
      </c>
      <c r="R298" s="32" t="str">
        <f aca="false">IF(L298="","",IF(ABS(L298)&lt;=O298,"Yes","No"))</f>
        <v>No</v>
      </c>
      <c r="S298" s="32" t="str">
        <f aca="false">IF(L298="","",IF(ABS(L298)&lt;=1.96*O298,"Yes","No"))</f>
        <v>Yes</v>
      </c>
      <c r="T298" s="66" t="n">
        <f aca="false">IF(D298="","",ROUND(SQRT(((D298+G298)*O298/100)^2+(J298*(D298+G298)*0.06777)^2),0))</f>
        <v>57</v>
      </c>
      <c r="U298" s="32"/>
    </row>
    <row r="299" customFormat="false" ht="15" hidden="false" customHeight="false" outlineLevel="0" collapsed="false">
      <c r="A299" s="32" t="s">
        <v>444</v>
      </c>
      <c r="B299" s="32" t="s">
        <v>538</v>
      </c>
      <c r="C299" s="32" t="s">
        <v>539</v>
      </c>
      <c r="D299" s="66" t="n">
        <v>541</v>
      </c>
      <c r="E299" s="66" t="n">
        <v>533</v>
      </c>
      <c r="F299" s="75" t="n">
        <f aca="false">IF(E299="","",D299-E299)</f>
        <v>8</v>
      </c>
      <c r="G299" s="66" t="n">
        <v>1016</v>
      </c>
      <c r="H299" s="66" t="n">
        <v>1046</v>
      </c>
      <c r="I299" s="75" t="n">
        <f aca="false">IF(H299="","",G299-H299)</f>
        <v>-30</v>
      </c>
      <c r="J299" s="47" t="n">
        <f aca="false">IF(OR(D299="",D299+G299=0),"",D299/(D299+G299))</f>
        <v>0.347463070006423</v>
      </c>
      <c r="K299" s="47" t="n">
        <f aca="false">IF(E299="","",E299/(E299+H299))</f>
        <v>0.337555414819506</v>
      </c>
      <c r="L299" s="76" t="n">
        <f aca="false">IF(OR(K299="",J299=""),"",(J299-K299)*100)</f>
        <v>0.990765518691661</v>
      </c>
      <c r="M299" s="36" t="n">
        <v>2.04108163546025</v>
      </c>
      <c r="N299" s="36" t="n">
        <v>0.127006922628443</v>
      </c>
      <c r="O299" s="36" t="n">
        <f aca="false">SQRT(M299^2+N299^2)</f>
        <v>2.04502933988944</v>
      </c>
      <c r="P299" s="47" t="n">
        <f aca="false">IF(J299="","",MAX(0,J299-1.96*O299/100))</f>
        <v>0.30738049494459</v>
      </c>
      <c r="Q299" s="47" t="n">
        <f aca="false">IF(J299="","",MIN(1,J299+1.96*O299/100))</f>
        <v>0.387545645068256</v>
      </c>
      <c r="R299" s="32" t="str">
        <f aca="false">IF(L299="","",IF(ABS(L299)&lt;=O299,"Yes","No"))</f>
        <v>Yes</v>
      </c>
      <c r="S299" s="32" t="str">
        <f aca="false">IF(L299="","",IF(ABS(L299)&lt;=1.96*O299,"Yes","No"))</f>
        <v>Yes</v>
      </c>
      <c r="T299" s="66" t="n">
        <f aca="false">IF(D299="","",ROUND(SQRT(((D299+G299)*O299/100)^2+(J299*(D299+G299)*0.06777)^2),0))</f>
        <v>49</v>
      </c>
      <c r="U299" s="32"/>
    </row>
    <row r="300" customFormat="false" ht="15" hidden="false" customHeight="false" outlineLevel="0" collapsed="false">
      <c r="A300" s="32" t="s">
        <v>444</v>
      </c>
      <c r="B300" s="32" t="s">
        <v>538</v>
      </c>
      <c r="C300" s="32" t="s">
        <v>540</v>
      </c>
      <c r="D300" s="66" t="n">
        <v>650</v>
      </c>
      <c r="E300" s="66" t="n">
        <v>619</v>
      </c>
      <c r="F300" s="75" t="n">
        <f aca="false">IF(E300="","",D300-E300)</f>
        <v>31</v>
      </c>
      <c r="G300" s="66" t="n">
        <v>1192</v>
      </c>
      <c r="H300" s="66" t="n">
        <v>1176</v>
      </c>
      <c r="I300" s="75" t="n">
        <f aca="false">IF(H300="","",G300-H300)</f>
        <v>16</v>
      </c>
      <c r="J300" s="47" t="n">
        <f aca="false">IF(OR(D300="",D300+G300=0),"",D300/(D300+G300))</f>
        <v>0.352877307274701</v>
      </c>
      <c r="K300" s="47" t="n">
        <f aca="false">IF(E300="","",E300/(E300+H300))</f>
        <v>0.344846796657382</v>
      </c>
      <c r="L300" s="76" t="n">
        <f aca="false">IF(OR(K300="",J300=""),"",(J300-K300)*100)</f>
        <v>0.80305106173198</v>
      </c>
      <c r="M300" s="36" t="n">
        <v>2.04108163546025</v>
      </c>
      <c r="N300" s="36" t="n">
        <v>0.127006922628443</v>
      </c>
      <c r="O300" s="36" t="n">
        <f aca="false">SQRT(M300^2+N300^2)</f>
        <v>2.04502933988944</v>
      </c>
      <c r="P300" s="47" t="n">
        <f aca="false">IF(J300="","",MAX(0,J300-1.96*O300/100))</f>
        <v>0.312794732212868</v>
      </c>
      <c r="Q300" s="47" t="n">
        <f aca="false">IF(J300="","",MIN(1,J300+1.96*O300/100))</f>
        <v>0.392959882336534</v>
      </c>
      <c r="R300" s="32" t="str">
        <f aca="false">IF(L300="","",IF(ABS(L300)&lt;=O300,"Yes","No"))</f>
        <v>Yes</v>
      </c>
      <c r="S300" s="32" t="str">
        <f aca="false">IF(L300="","",IF(ABS(L300)&lt;=1.96*O300,"Yes","No"))</f>
        <v>Yes</v>
      </c>
      <c r="T300" s="66" t="n">
        <f aca="false">IF(D300="","",ROUND(SQRT(((D300+G300)*O300/100)^2+(J300*(D300+G300)*0.06777)^2),0))</f>
        <v>58</v>
      </c>
      <c r="U300" s="32"/>
    </row>
    <row r="301" customFormat="false" ht="15" hidden="false" customHeight="false" outlineLevel="0" collapsed="false">
      <c r="A301" s="32" t="s">
        <v>444</v>
      </c>
      <c r="B301" s="32" t="s">
        <v>538</v>
      </c>
      <c r="C301" s="32" t="s">
        <v>541</v>
      </c>
      <c r="D301" s="66" t="n">
        <v>224</v>
      </c>
      <c r="E301" s="66" t="n">
        <v>215</v>
      </c>
      <c r="F301" s="75" t="n">
        <f aca="false">IF(E301="","",D301-E301)</f>
        <v>9</v>
      </c>
      <c r="G301" s="66" t="n">
        <v>472</v>
      </c>
      <c r="H301" s="66" t="n">
        <v>479</v>
      </c>
      <c r="I301" s="75" t="n">
        <f aca="false">IF(H301="","",G301-H301)</f>
        <v>-7</v>
      </c>
      <c r="J301" s="47" t="n">
        <f aca="false">IF(OR(D301="",D301+G301=0),"",D301/(D301+G301))</f>
        <v>0.32183908045977</v>
      </c>
      <c r="K301" s="47" t="n">
        <f aca="false">IF(E301="","",E301/(E301+H301))</f>
        <v>0.309798270893372</v>
      </c>
      <c r="L301" s="76" t="n">
        <f aca="false">IF(OR(K301="",J301=""),"",(J301-K301)*100)</f>
        <v>1.20408095663984</v>
      </c>
      <c r="M301" s="36" t="n">
        <v>3.27267117391589</v>
      </c>
      <c r="N301" s="36" t="n">
        <v>0.127006922628443</v>
      </c>
      <c r="O301" s="36" t="n">
        <f aca="false">SQRT(M301^2+N301^2)</f>
        <v>3.27513471035553</v>
      </c>
      <c r="P301" s="47" t="n">
        <f aca="false">IF(J301="","",MAX(0,J301-1.96*O301/100))</f>
        <v>0.257646440136802</v>
      </c>
      <c r="Q301" s="47" t="n">
        <f aca="false">IF(J301="","",MIN(1,J301+1.96*O301/100))</f>
        <v>0.386031720782738</v>
      </c>
      <c r="R301" s="32" t="str">
        <f aca="false">IF(L301="","",IF(ABS(L301)&lt;=O301,"Yes","No"))</f>
        <v>Yes</v>
      </c>
      <c r="S301" s="32" t="str">
        <f aca="false">IF(L301="","",IF(ABS(L301)&lt;=1.96*O301,"Yes","No"))</f>
        <v>Yes</v>
      </c>
      <c r="T301" s="66" t="n">
        <f aca="false">IF(D301="","",ROUND(SQRT(((D301+G301)*O301/100)^2+(J301*(D301+G301)*0.14653)^2),0))</f>
        <v>40</v>
      </c>
      <c r="U301" s="32"/>
    </row>
    <row r="302" customFormat="false" ht="15" hidden="false" customHeight="false" outlineLevel="0" collapsed="false">
      <c r="A302" s="32" t="s">
        <v>444</v>
      </c>
      <c r="B302" s="32" t="s">
        <v>538</v>
      </c>
      <c r="C302" s="32" t="s">
        <v>542</v>
      </c>
      <c r="D302" s="66" t="n">
        <v>487</v>
      </c>
      <c r="E302" s="66" t="n">
        <v>459</v>
      </c>
      <c r="F302" s="75" t="n">
        <f aca="false">IF(E302="","",D302-E302)</f>
        <v>28</v>
      </c>
      <c r="G302" s="66" t="n">
        <v>901</v>
      </c>
      <c r="H302" s="66" t="n">
        <v>929</v>
      </c>
      <c r="I302" s="75" t="n">
        <f aca="false">IF(H302="","",G302-H302)</f>
        <v>-28</v>
      </c>
      <c r="J302" s="47" t="n">
        <f aca="false">IF(OR(D302="",D302+G302=0),"",D302/(D302+G302))</f>
        <v>0.350864553314121</v>
      </c>
      <c r="K302" s="47" t="n">
        <f aca="false">IF(E302="","",E302/(E302+H302))</f>
        <v>0.330691642651297</v>
      </c>
      <c r="L302" s="76" t="n">
        <f aca="false">IF(OR(K302="",J302=""),"",(J302-K302)*100)</f>
        <v>2.01729106628242</v>
      </c>
      <c r="M302" s="36" t="n">
        <v>2.04108163546025</v>
      </c>
      <c r="N302" s="36" t="n">
        <v>0.127006922628443</v>
      </c>
      <c r="O302" s="36" t="n">
        <f aca="false">SQRT(M302^2+N302^2)</f>
        <v>2.04502933988944</v>
      </c>
      <c r="P302" s="47" t="n">
        <f aca="false">IF(J302="","",MAX(0,J302-1.96*O302/100))</f>
        <v>0.310781978252288</v>
      </c>
      <c r="Q302" s="47" t="n">
        <f aca="false">IF(J302="","",MIN(1,J302+1.96*O302/100))</f>
        <v>0.390947128375954</v>
      </c>
      <c r="R302" s="32" t="str">
        <f aca="false">IF(L302="","",IF(ABS(L302)&lt;=O302,"Yes","No"))</f>
        <v>Yes</v>
      </c>
      <c r="S302" s="32" t="str">
        <f aca="false">IF(L302="","",IF(ABS(L302)&lt;=1.96*O302,"Yes","No"))</f>
        <v>Yes</v>
      </c>
      <c r="T302" s="66" t="n">
        <f aca="false">IF(D302="","",ROUND(SQRT(((D302+G302)*O302/100)^2+(J302*(D302+G302)*0.06777)^2),0))</f>
        <v>44</v>
      </c>
      <c r="U302" s="32"/>
    </row>
    <row r="303" customFormat="false" ht="15" hidden="false" customHeight="false" outlineLevel="0" collapsed="false">
      <c r="A303" s="32" t="s">
        <v>444</v>
      </c>
      <c r="B303" s="32" t="s">
        <v>538</v>
      </c>
      <c r="C303" s="32" t="s">
        <v>543</v>
      </c>
      <c r="D303" s="66" t="n">
        <v>323</v>
      </c>
      <c r="E303" s="66" t="n">
        <v>311</v>
      </c>
      <c r="F303" s="75" t="n">
        <f aca="false">IF(E303="","",D303-E303)</f>
        <v>12</v>
      </c>
      <c r="G303" s="66" t="n">
        <v>622</v>
      </c>
      <c r="H303" s="66" t="n">
        <v>628</v>
      </c>
      <c r="I303" s="75" t="n">
        <f aca="false">IF(H303="","",G303-H303)</f>
        <v>-6</v>
      </c>
      <c r="J303" s="47" t="n">
        <f aca="false">IF(OR(D303="",D303+G303=0),"",D303/(D303+G303))</f>
        <v>0.341798941798942</v>
      </c>
      <c r="K303" s="47" t="n">
        <f aca="false">IF(E303="","",E303/(E303+H303))</f>
        <v>0.331203407880724</v>
      </c>
      <c r="L303" s="76" t="n">
        <f aca="false">IF(OR(K303="",J303=""),"",(J303-K303)*100)</f>
        <v>1.05955339182177</v>
      </c>
      <c r="M303" s="36" t="n">
        <v>2.23195740581291</v>
      </c>
      <c r="N303" s="36" t="n">
        <v>0.127006922628443</v>
      </c>
      <c r="O303" s="36" t="n">
        <f aca="false">SQRT(M303^2+N303^2)</f>
        <v>2.23556807540246</v>
      </c>
      <c r="P303" s="47" t="n">
        <f aca="false">IF(J303="","",MAX(0,J303-1.96*O303/100))</f>
        <v>0.297981807521054</v>
      </c>
      <c r="Q303" s="47" t="n">
        <f aca="false">IF(J303="","",MIN(1,J303+1.96*O303/100))</f>
        <v>0.38561607607683</v>
      </c>
      <c r="R303" s="32" t="str">
        <f aca="false">IF(L303="","",IF(ABS(L303)&lt;=O303,"Yes","No"))</f>
        <v>Yes</v>
      </c>
      <c r="S303" s="32" t="str">
        <f aca="false">IF(L303="","",IF(ABS(L303)&lt;=1.96*O303,"Yes","No"))</f>
        <v>Yes</v>
      </c>
      <c r="T303" s="66" t="n">
        <f aca="false">IF(D303="","",ROUND(SQRT(((D303+G303)*O303/100)^2+(J303*(D303+G303)*0.0886)^2),0))</f>
        <v>36</v>
      </c>
      <c r="U303" s="32"/>
    </row>
    <row r="304" customFormat="false" ht="15" hidden="false" customHeight="false" outlineLevel="0" collapsed="false">
      <c r="A304" s="32" t="s">
        <v>444</v>
      </c>
      <c r="B304" s="32" t="s">
        <v>544</v>
      </c>
      <c r="C304" s="32" t="s">
        <v>545</v>
      </c>
      <c r="D304" s="66" t="n">
        <v>77</v>
      </c>
      <c r="E304" s="66" t="n">
        <v>239</v>
      </c>
      <c r="F304" s="75" t="n">
        <f aca="false">IF(E304="","",D304-E304)</f>
        <v>-162</v>
      </c>
      <c r="G304" s="66" t="n">
        <v>123</v>
      </c>
      <c r="H304" s="66" t="n">
        <v>427</v>
      </c>
      <c r="I304" s="75" t="n">
        <f aca="false">IF(H304="","",G304-H304)</f>
        <v>-304</v>
      </c>
      <c r="J304" s="47" t="n">
        <f aca="false">IF(OR(D304="",D304+G304=0),"",D304/(D304+G304))</f>
        <v>0.385</v>
      </c>
      <c r="K304" s="47" t="n">
        <f aca="false">IF(E304="","",E304/(E304+H304))</f>
        <v>0.358858858858859</v>
      </c>
      <c r="L304" s="76" t="n">
        <f aca="false">IF(OR(K304="",J304=""),"",(J304-K304)*100)</f>
        <v>2.61411411411411</v>
      </c>
      <c r="M304" s="36" t="n">
        <v>3.27267117391589</v>
      </c>
      <c r="N304" s="36" t="n">
        <v>0.127006922628443</v>
      </c>
      <c r="O304" s="36" t="n">
        <f aca="false">SQRT(M304^2+N304^2)</f>
        <v>3.27513471035553</v>
      </c>
      <c r="P304" s="47" t="n">
        <f aca="false">IF(J304="","",MAX(0,J304-1.96*O304/100))</f>
        <v>0.320807359677032</v>
      </c>
      <c r="Q304" s="47" t="n">
        <f aca="false">IF(J304="","",MIN(1,J304+1.96*O304/100))</f>
        <v>0.449192640322968</v>
      </c>
      <c r="R304" s="32" t="str">
        <f aca="false">IF(L304="","",IF(ABS(L304)&lt;=O304,"Yes","No"))</f>
        <v>Yes</v>
      </c>
      <c r="S304" s="32" t="str">
        <f aca="false">IF(L304="","",IF(ABS(L304)&lt;=1.96*O304,"Yes","No"))</f>
        <v>Yes</v>
      </c>
      <c r="T304" s="66" t="n">
        <f aca="false">IF(D304="","",ROUND(SQRT(((D304+G304)*O304/100)^2+(J304*(D304+G304)*0.14653)^2),0))</f>
        <v>13</v>
      </c>
      <c r="U304" s="32"/>
    </row>
    <row r="305" customFormat="false" ht="15" hidden="false" customHeight="false" outlineLevel="0" collapsed="false">
      <c r="A305" s="32" t="s">
        <v>444</v>
      </c>
      <c r="B305" s="32" t="s">
        <v>544</v>
      </c>
      <c r="C305" s="32" t="s">
        <v>546</v>
      </c>
      <c r="D305" s="66" t="n">
        <v>376</v>
      </c>
      <c r="E305" s="66" t="n">
        <v>341</v>
      </c>
      <c r="F305" s="75" t="n">
        <f aca="false">IF(E305="","",D305-E305)</f>
        <v>35</v>
      </c>
      <c r="G305" s="66" t="n">
        <v>726</v>
      </c>
      <c r="H305" s="66" t="n">
        <v>732</v>
      </c>
      <c r="I305" s="75" t="n">
        <f aca="false">IF(H305="","",G305-H305)</f>
        <v>-6</v>
      </c>
      <c r="J305" s="47" t="n">
        <f aca="false">IF(OR(D305="",D305+G305=0),"",D305/(D305+G305))</f>
        <v>0.341197822141561</v>
      </c>
      <c r="K305" s="47" t="n">
        <f aca="false">IF(E305="","",E305/(E305+H305))</f>
        <v>0.31780055917987</v>
      </c>
      <c r="L305" s="76" t="n">
        <f aca="false">IF(OR(K305="",J305=""),"",(J305-K305)*100)</f>
        <v>2.33972629616913</v>
      </c>
      <c r="M305" s="36" t="n">
        <v>2.23195740581291</v>
      </c>
      <c r="N305" s="36" t="n">
        <v>0.127006922628443</v>
      </c>
      <c r="O305" s="36" t="n">
        <f aca="false">SQRT(M305^2+N305^2)</f>
        <v>2.23556807540246</v>
      </c>
      <c r="P305" s="47" t="n">
        <f aca="false">IF(J305="","",MAX(0,J305-1.96*O305/100))</f>
        <v>0.297380687863673</v>
      </c>
      <c r="Q305" s="47" t="n">
        <f aca="false">IF(J305="","",MIN(1,J305+1.96*O305/100))</f>
        <v>0.385014956419449</v>
      </c>
      <c r="R305" s="32" t="str">
        <f aca="false">IF(L305="","",IF(ABS(L305)&lt;=O305,"Yes","No"))</f>
        <v>No</v>
      </c>
      <c r="S305" s="32" t="str">
        <f aca="false">IF(L305="","",IF(ABS(L305)&lt;=1.96*O305,"Yes","No"))</f>
        <v>Yes</v>
      </c>
      <c r="T305" s="66" t="n">
        <f aca="false">IF(D305="","",ROUND(SQRT(((D305+G305)*O305/100)^2+(J305*(D305+G305)*0.0886)^2),0))</f>
        <v>41</v>
      </c>
      <c r="U305" s="32"/>
    </row>
    <row r="306" customFormat="false" ht="15" hidden="false" customHeight="false" outlineLevel="0" collapsed="false">
      <c r="A306" s="32" t="s">
        <v>444</v>
      </c>
      <c r="B306" s="32" t="s">
        <v>547</v>
      </c>
      <c r="C306" s="32" t="s">
        <v>548</v>
      </c>
      <c r="D306" s="66" t="n">
        <v>1348</v>
      </c>
      <c r="E306" s="66" t="n">
        <v>1318</v>
      </c>
      <c r="F306" s="75" t="n">
        <f aca="false">IF(E306="","",D306-E306)</f>
        <v>30</v>
      </c>
      <c r="G306" s="66" t="n">
        <v>1653</v>
      </c>
      <c r="H306" s="66" t="n">
        <v>1709</v>
      </c>
      <c r="I306" s="75" t="n">
        <f aca="false">IF(H306="","",G306-H306)</f>
        <v>-56</v>
      </c>
      <c r="J306" s="47" t="n">
        <f aca="false">IF(OR(D306="",D306+G306=0),"",D306/(D306+G306))</f>
        <v>0.449183605464845</v>
      </c>
      <c r="K306" s="47" t="n">
        <f aca="false">IF(E306="","",E306/(E306+H306))</f>
        <v>0.435414601916089</v>
      </c>
      <c r="L306" s="76" t="n">
        <f aca="false">IF(OR(K306="",J306=""),"",(J306-K306)*100)</f>
        <v>1.37690035487565</v>
      </c>
      <c r="M306" s="36" t="n">
        <v>2.04108163546025</v>
      </c>
      <c r="N306" s="36" t="n">
        <v>0.127006922628443</v>
      </c>
      <c r="O306" s="36" t="n">
        <f aca="false">SQRT(M306^2+N306^2)</f>
        <v>2.04502933988944</v>
      </c>
      <c r="P306" s="47" t="n">
        <f aca="false">IF(J306="","",MAX(0,J306-1.96*O306/100))</f>
        <v>0.409101030403012</v>
      </c>
      <c r="Q306" s="47" t="n">
        <f aca="false">IF(J306="","",MIN(1,J306+1.96*O306/100))</f>
        <v>0.489266180526678</v>
      </c>
      <c r="R306" s="32" t="str">
        <f aca="false">IF(L306="","",IF(ABS(L306)&lt;=O306,"Yes","No"))</f>
        <v>Yes</v>
      </c>
      <c r="S306" s="32" t="str">
        <f aca="false">IF(L306="","",IF(ABS(L306)&lt;=1.96*O306,"Yes","No"))</f>
        <v>Yes</v>
      </c>
      <c r="T306" s="66" t="n">
        <f aca="false">IF(D306="","",ROUND(SQRT(((D306+G306)*O306/100)^2+(J306*(D306+G306)*0.06777)^2),0))</f>
        <v>110</v>
      </c>
      <c r="U306" s="32"/>
    </row>
    <row r="307" customFormat="false" ht="15" hidden="false" customHeight="false" outlineLevel="0" collapsed="false">
      <c r="A307" s="32" t="s">
        <v>444</v>
      </c>
      <c r="B307" s="32" t="s">
        <v>547</v>
      </c>
      <c r="C307" s="32" t="s">
        <v>549</v>
      </c>
      <c r="D307" s="66" t="n">
        <v>606</v>
      </c>
      <c r="E307" s="66" t="n">
        <v>561</v>
      </c>
      <c r="F307" s="75" t="n">
        <f aca="false">IF(E307="","",D307-E307)</f>
        <v>45</v>
      </c>
      <c r="G307" s="66" t="n">
        <v>828</v>
      </c>
      <c r="H307" s="66" t="n">
        <v>856</v>
      </c>
      <c r="I307" s="75" t="n">
        <f aca="false">IF(H307="","",G307-H307)</f>
        <v>-28</v>
      </c>
      <c r="J307" s="47" t="n">
        <f aca="false">IF(OR(D307="",D307+G307=0),"",D307/(D307+G307))</f>
        <v>0.422594142259414</v>
      </c>
      <c r="K307" s="47" t="n">
        <f aca="false">IF(E307="","",E307/(E307+H307))</f>
        <v>0.39590684544813</v>
      </c>
      <c r="L307" s="76" t="n">
        <f aca="false">IF(OR(K307="",J307=""),"",(J307-K307)*100)</f>
        <v>2.66872968112843</v>
      </c>
      <c r="M307" s="36" t="n">
        <v>2.04108163546025</v>
      </c>
      <c r="N307" s="36" t="n">
        <v>0.127006922628443</v>
      </c>
      <c r="O307" s="36" t="n">
        <f aca="false">SQRT(M307^2+N307^2)</f>
        <v>2.04502933988944</v>
      </c>
      <c r="P307" s="47" t="n">
        <f aca="false">IF(J307="","",MAX(0,J307-1.96*O307/100))</f>
        <v>0.382511567197581</v>
      </c>
      <c r="Q307" s="47" t="n">
        <f aca="false">IF(J307="","",MIN(1,J307+1.96*O307/100))</f>
        <v>0.462676717321247</v>
      </c>
      <c r="R307" s="32" t="str">
        <f aca="false">IF(L307="","",IF(ABS(L307)&lt;=O307,"Yes","No"))</f>
        <v>No</v>
      </c>
      <c r="S307" s="32" t="str">
        <f aca="false">IF(L307="","",IF(ABS(L307)&lt;=1.96*O307,"Yes","No"))</f>
        <v>Yes</v>
      </c>
      <c r="T307" s="66" t="n">
        <f aca="false">IF(D307="","",ROUND(SQRT(((D307+G307)*O307/100)^2+(J307*(D307+G307)*0.06777)^2),0))</f>
        <v>50</v>
      </c>
      <c r="U307" s="32"/>
    </row>
    <row r="308" customFormat="false" ht="15" hidden="false" customHeight="false" outlineLevel="0" collapsed="false">
      <c r="A308" s="32" t="s">
        <v>444</v>
      </c>
      <c r="B308" s="32" t="s">
        <v>550</v>
      </c>
      <c r="C308" s="32" t="s">
        <v>551</v>
      </c>
      <c r="D308" s="66" t="n">
        <v>582</v>
      </c>
      <c r="E308" s="66" t="n">
        <v>563</v>
      </c>
      <c r="F308" s="75" t="n">
        <f aca="false">IF(E308="","",D308-E308)</f>
        <v>19</v>
      </c>
      <c r="G308" s="66" t="n">
        <v>560</v>
      </c>
      <c r="H308" s="66" t="n">
        <v>573</v>
      </c>
      <c r="I308" s="75" t="n">
        <f aca="false">IF(H308="","",G308-H308)</f>
        <v>-13</v>
      </c>
      <c r="J308" s="47" t="n">
        <f aca="false">IF(OR(D308="",D308+G308=0),"",D308/(D308+G308))</f>
        <v>0.509632224168126</v>
      </c>
      <c r="K308" s="47" t="n">
        <f aca="false">IF(E308="","",E308/(E308+H308))</f>
        <v>0.495598591549296</v>
      </c>
      <c r="L308" s="76" t="n">
        <f aca="false">IF(OR(K308="",J308=""),"",(J308-K308)*100)</f>
        <v>1.40336326188304</v>
      </c>
      <c r="M308" s="36" t="n">
        <v>2.23195740581291</v>
      </c>
      <c r="N308" s="36" t="n">
        <v>0.127006922628443</v>
      </c>
      <c r="O308" s="36" t="n">
        <f aca="false">SQRT(M308^2+N308^2)</f>
        <v>2.23556807540246</v>
      </c>
      <c r="P308" s="47" t="n">
        <f aca="false">IF(J308="","",MAX(0,J308-1.96*O308/100))</f>
        <v>0.465815089890238</v>
      </c>
      <c r="Q308" s="47" t="n">
        <f aca="false">IF(J308="","",MIN(1,J308+1.96*O308/100))</f>
        <v>0.553449358446014</v>
      </c>
      <c r="R308" s="32" t="str">
        <f aca="false">IF(L308="","",IF(ABS(L308)&lt;=O308,"Yes","No"))</f>
        <v>Yes</v>
      </c>
      <c r="S308" s="32" t="str">
        <f aca="false">IF(L308="","",IF(ABS(L308)&lt;=1.96*O308,"Yes","No"))</f>
        <v>Yes</v>
      </c>
      <c r="T308" s="66" t="n">
        <f aca="false">IF(D308="","",ROUND(SQRT(((D308+G308)*O308/100)^2+(J308*(D308+G308)*0.0886)^2),0))</f>
        <v>58</v>
      </c>
      <c r="U308" s="32"/>
    </row>
    <row r="309" customFormat="false" ht="15" hidden="false" customHeight="false" outlineLevel="0" collapsed="false">
      <c r="A309" s="32" t="s">
        <v>444</v>
      </c>
      <c r="B309" s="32" t="s">
        <v>550</v>
      </c>
      <c r="C309" s="32" t="s">
        <v>552</v>
      </c>
      <c r="D309" s="66" t="n">
        <v>625</v>
      </c>
      <c r="E309" s="66" t="n">
        <v>634</v>
      </c>
      <c r="F309" s="75" t="n">
        <f aca="false">IF(E309="","",D309-E309)</f>
        <v>-9</v>
      </c>
      <c r="G309" s="66" t="n">
        <v>827</v>
      </c>
      <c r="H309" s="66" t="n">
        <v>855</v>
      </c>
      <c r="I309" s="75" t="n">
        <f aca="false">IF(H309="","",G309-H309)</f>
        <v>-28</v>
      </c>
      <c r="J309" s="47" t="n">
        <f aca="false">IF(OR(D309="",D309+G309=0),"",D309/(D309+G309))</f>
        <v>0.430440771349862</v>
      </c>
      <c r="K309" s="47" t="n">
        <f aca="false">IF(E309="","",E309/(E309+H309))</f>
        <v>0.425789120214909</v>
      </c>
      <c r="L309" s="76" t="n">
        <f aca="false">IF(OR(K309="",J309=""),"",(J309-K309)*100)</f>
        <v>0.465165113495292</v>
      </c>
      <c r="M309" s="36" t="n">
        <v>2.04108163546025</v>
      </c>
      <c r="N309" s="36" t="n">
        <v>0.127006922628443</v>
      </c>
      <c r="O309" s="36" t="n">
        <f aca="false">SQRT(M309^2+N309^2)</f>
        <v>2.04502933988944</v>
      </c>
      <c r="P309" s="47" t="n">
        <f aca="false">IF(J309="","",MAX(0,J309-1.96*O309/100))</f>
        <v>0.390358196288029</v>
      </c>
      <c r="Q309" s="47" t="n">
        <f aca="false">IF(J309="","",MIN(1,J309+1.96*O309/100))</f>
        <v>0.470523346411695</v>
      </c>
      <c r="R309" s="32" t="str">
        <f aca="false">IF(L309="","",IF(ABS(L309)&lt;=O309,"Yes","No"))</f>
        <v>Yes</v>
      </c>
      <c r="S309" s="32" t="str">
        <f aca="false">IF(L309="","",IF(ABS(L309)&lt;=1.96*O309,"Yes","No"))</f>
        <v>Yes</v>
      </c>
      <c r="T309" s="66" t="n">
        <f aca="false">IF(D309="","",ROUND(SQRT(((D309+G309)*O309/100)^2+(J309*(D309+G309)*0.06777)^2),0))</f>
        <v>52</v>
      </c>
      <c r="U309" s="32"/>
    </row>
    <row r="310" customFormat="false" ht="15" hidden="false" customHeight="false" outlineLevel="0" collapsed="false">
      <c r="A310" s="32" t="s">
        <v>444</v>
      </c>
      <c r="B310" s="32" t="s">
        <v>550</v>
      </c>
      <c r="C310" s="32" t="s">
        <v>553</v>
      </c>
      <c r="D310" s="66" t="n">
        <v>230</v>
      </c>
      <c r="E310" s="66" t="n">
        <v>245</v>
      </c>
      <c r="F310" s="75" t="n">
        <f aca="false">IF(E310="","",D310-E310)</f>
        <v>-15</v>
      </c>
      <c r="G310" s="66" t="n">
        <v>302</v>
      </c>
      <c r="H310" s="66" t="n">
        <v>290</v>
      </c>
      <c r="I310" s="75" t="n">
        <f aca="false">IF(H310="","",G310-H310)</f>
        <v>12</v>
      </c>
      <c r="J310" s="47" t="n">
        <f aca="false">IF(OR(D310="",D310+G310=0),"",D310/(D310+G310))</f>
        <v>0.432330827067669</v>
      </c>
      <c r="K310" s="47" t="n">
        <f aca="false">IF(E310="","",E310/(E310+H310))</f>
        <v>0.457943925233645</v>
      </c>
      <c r="L310" s="76" t="n">
        <f aca="false">IF(OR(K310="",J310=""),"",(J310-K310)*100)</f>
        <v>-2.56130981659757</v>
      </c>
      <c r="M310" s="36" t="n">
        <v>3.27267117391589</v>
      </c>
      <c r="N310" s="36" t="n">
        <v>0.127006922628443</v>
      </c>
      <c r="O310" s="36" t="n">
        <f aca="false">SQRT(M310^2+N310^2)</f>
        <v>3.27513471035553</v>
      </c>
      <c r="P310" s="47" t="n">
        <f aca="false">IF(J310="","",MAX(0,J310-1.96*O310/100))</f>
        <v>0.368138186744701</v>
      </c>
      <c r="Q310" s="47" t="n">
        <f aca="false">IF(J310="","",MIN(1,J310+1.96*O310/100))</f>
        <v>0.496523467390637</v>
      </c>
      <c r="R310" s="32" t="str">
        <f aca="false">IF(L310="","",IF(ABS(L310)&lt;=O310,"Yes","No"))</f>
        <v>Yes</v>
      </c>
      <c r="S310" s="32" t="str">
        <f aca="false">IF(L310="","",IF(ABS(L310)&lt;=1.96*O310,"Yes","No"))</f>
        <v>Yes</v>
      </c>
      <c r="T310" s="66" t="n">
        <f aca="false">IF(D310="","",ROUND(SQRT(((D310+G310)*O310/100)^2+(J310*(D310+G310)*0.14653)^2),0))</f>
        <v>38</v>
      </c>
      <c r="U310" s="32"/>
    </row>
    <row r="311" customFormat="false" ht="15" hidden="false" customHeight="false" outlineLevel="0" collapsed="false">
      <c r="A311" s="32" t="s">
        <v>444</v>
      </c>
      <c r="B311" s="32" t="s">
        <v>550</v>
      </c>
      <c r="C311" s="32" t="s">
        <v>554</v>
      </c>
      <c r="D311" s="66" t="n">
        <v>508</v>
      </c>
      <c r="E311" s="66" t="n">
        <v>481</v>
      </c>
      <c r="F311" s="75" t="n">
        <f aca="false">IF(E311="","",D311-E311)</f>
        <v>27</v>
      </c>
      <c r="G311" s="66" t="n">
        <v>469</v>
      </c>
      <c r="H311" s="66" t="n">
        <v>473</v>
      </c>
      <c r="I311" s="75" t="n">
        <f aca="false">IF(H311="","",G311-H311)</f>
        <v>-4</v>
      </c>
      <c r="J311" s="47" t="n">
        <f aca="false">IF(OR(D311="",D311+G311=0),"",D311/(D311+G311))</f>
        <v>0.519959058341863</v>
      </c>
      <c r="K311" s="47" t="n">
        <f aca="false">IF(E311="","",E311/(E311+H311))</f>
        <v>0.5041928721174</v>
      </c>
      <c r="L311" s="76" t="n">
        <f aca="false">IF(OR(K311="",J311=""),"",(J311-K311)*100)</f>
        <v>1.57661862244625</v>
      </c>
      <c r="M311" s="36" t="n">
        <v>2.23195740581291</v>
      </c>
      <c r="N311" s="36" t="n">
        <v>0.127006922628443</v>
      </c>
      <c r="O311" s="36" t="n">
        <f aca="false">SQRT(M311^2+N311^2)</f>
        <v>2.23556807540246</v>
      </c>
      <c r="P311" s="47" t="n">
        <f aca="false">IF(J311="","",MAX(0,J311-1.96*O311/100))</f>
        <v>0.476141924063975</v>
      </c>
      <c r="Q311" s="47" t="n">
        <f aca="false">IF(J311="","",MIN(1,J311+1.96*O311/100))</f>
        <v>0.563776192619751</v>
      </c>
      <c r="R311" s="32" t="str">
        <f aca="false">IF(L311="","",IF(ABS(L311)&lt;=O311,"Yes","No"))</f>
        <v>Yes</v>
      </c>
      <c r="S311" s="32" t="str">
        <f aca="false">IF(L311="","",IF(ABS(L311)&lt;=1.96*O311,"Yes","No"))</f>
        <v>Yes</v>
      </c>
      <c r="T311" s="66" t="n">
        <f aca="false">IF(D311="","",ROUND(SQRT(((D311+G311)*O311/100)^2+(J311*(D311+G311)*0.0886)^2),0))</f>
        <v>50</v>
      </c>
      <c r="U311" s="32"/>
    </row>
    <row r="312" customFormat="false" ht="15" hidden="false" customHeight="false" outlineLevel="0" collapsed="false">
      <c r="A312" s="32" t="s">
        <v>444</v>
      </c>
      <c r="B312" s="32" t="s">
        <v>550</v>
      </c>
      <c r="C312" s="32" t="s">
        <v>555</v>
      </c>
      <c r="D312" s="66" t="n">
        <v>371</v>
      </c>
      <c r="E312" s="66" t="n">
        <v>362</v>
      </c>
      <c r="F312" s="75" t="n">
        <f aca="false">IF(E312="","",D312-E312)</f>
        <v>9</v>
      </c>
      <c r="G312" s="66" t="n">
        <v>333</v>
      </c>
      <c r="H312" s="66" t="n">
        <v>355</v>
      </c>
      <c r="I312" s="75" t="n">
        <f aca="false">IF(H312="","",G312-H312)</f>
        <v>-22</v>
      </c>
      <c r="J312" s="47" t="n">
        <f aca="false">IF(OR(D312="",D312+G312=0),"",D312/(D312+G312))</f>
        <v>0.526988636363636</v>
      </c>
      <c r="K312" s="47" t="n">
        <f aca="false">IF(E312="","",E312/(E312+H312))</f>
        <v>0.504881450488145</v>
      </c>
      <c r="L312" s="76" t="n">
        <f aca="false">IF(OR(K312="",J312=""),"",(J312-K312)*100)</f>
        <v>2.21071858754913</v>
      </c>
      <c r="M312" s="36" t="n">
        <v>3.27267117391589</v>
      </c>
      <c r="N312" s="36" t="n">
        <v>0.127006922628443</v>
      </c>
      <c r="O312" s="36" t="n">
        <f aca="false">SQRT(M312^2+N312^2)</f>
        <v>3.27513471035553</v>
      </c>
      <c r="P312" s="47" t="n">
        <f aca="false">IF(J312="","",MAX(0,J312-1.96*O312/100))</f>
        <v>0.462795996040668</v>
      </c>
      <c r="Q312" s="47" t="n">
        <f aca="false">IF(J312="","",MIN(1,J312+1.96*O312/100))</f>
        <v>0.591181276686605</v>
      </c>
      <c r="R312" s="32" t="str">
        <f aca="false">IF(L312="","",IF(ABS(L312)&lt;=O312,"Yes","No"))</f>
        <v>Yes</v>
      </c>
      <c r="S312" s="32" t="str">
        <f aca="false">IF(L312="","",IF(ABS(L312)&lt;=1.96*O312,"Yes","No"))</f>
        <v>Yes</v>
      </c>
      <c r="T312" s="66" t="n">
        <f aca="false">IF(D312="","",ROUND(SQRT(((D312+G312)*O312/100)^2+(J312*(D312+G312)*0.14653)^2),0))</f>
        <v>59</v>
      </c>
      <c r="U312" s="32"/>
    </row>
    <row r="313" customFormat="false" ht="15" hidden="false" customHeight="false" outlineLevel="0" collapsed="false">
      <c r="A313" s="32" t="s">
        <v>444</v>
      </c>
      <c r="B313" s="32" t="s">
        <v>550</v>
      </c>
      <c r="C313" s="32" t="s">
        <v>556</v>
      </c>
      <c r="D313" s="66" t="n">
        <v>547</v>
      </c>
      <c r="E313" s="66" t="n">
        <v>530</v>
      </c>
      <c r="F313" s="75" t="n">
        <f aca="false">IF(E313="","",D313-E313)</f>
        <v>17</v>
      </c>
      <c r="G313" s="66" t="n">
        <v>468</v>
      </c>
      <c r="H313" s="66" t="n">
        <v>477</v>
      </c>
      <c r="I313" s="75" t="n">
        <f aca="false">IF(H313="","",G313-H313)</f>
        <v>-9</v>
      </c>
      <c r="J313" s="47" t="n">
        <f aca="false">IF(OR(D313="",D313+G313=0),"",D313/(D313+G313))</f>
        <v>0.538916256157636</v>
      </c>
      <c r="K313" s="47" t="n">
        <f aca="false">IF(E313="","",E313/(E313+H313))</f>
        <v>0.526315789473684</v>
      </c>
      <c r="L313" s="76" t="n">
        <f aca="false">IF(OR(K313="",J313=""),"",(J313-K313)*100)</f>
        <v>1.26004666839513</v>
      </c>
      <c r="M313" s="36" t="n">
        <v>2.23195740581291</v>
      </c>
      <c r="N313" s="36" t="n">
        <v>0.127006922628443</v>
      </c>
      <c r="O313" s="36" t="n">
        <f aca="false">SQRT(M313^2+N313^2)</f>
        <v>2.23556807540246</v>
      </c>
      <c r="P313" s="47" t="n">
        <f aca="false">IF(J313="","",MAX(0,J313-1.96*O313/100))</f>
        <v>0.495099121879747</v>
      </c>
      <c r="Q313" s="47" t="n">
        <f aca="false">IF(J313="","",MIN(1,J313+1.96*O313/100))</f>
        <v>0.582733390435524</v>
      </c>
      <c r="R313" s="32" t="str">
        <f aca="false">IF(L313="","",IF(ABS(L313)&lt;=O313,"Yes","No"))</f>
        <v>Yes</v>
      </c>
      <c r="S313" s="32" t="str">
        <f aca="false">IF(L313="","",IF(ABS(L313)&lt;=1.96*O313,"Yes","No"))</f>
        <v>Yes</v>
      </c>
      <c r="T313" s="66" t="n">
        <f aca="false">IF(D313="","",ROUND(SQRT(((D313+G313)*O313/100)^2+(J313*(D313+G313)*0.0886)^2),0))</f>
        <v>54</v>
      </c>
      <c r="U313" s="32"/>
    </row>
    <row r="314" customFormat="false" ht="15" hidden="false" customHeight="false" outlineLevel="0" collapsed="false">
      <c r="A314" s="32" t="s">
        <v>444</v>
      </c>
      <c r="B314" s="32" t="s">
        <v>550</v>
      </c>
      <c r="C314" s="32" t="s">
        <v>557</v>
      </c>
      <c r="D314" s="66" t="n">
        <v>183</v>
      </c>
      <c r="E314" s="66" t="n">
        <v>160</v>
      </c>
      <c r="F314" s="75" t="n">
        <f aca="false">IF(E314="","",D314-E314)</f>
        <v>23</v>
      </c>
      <c r="G314" s="66" t="n">
        <v>243</v>
      </c>
      <c r="H314" s="66" t="n">
        <v>247</v>
      </c>
      <c r="I314" s="75" t="n">
        <f aca="false">IF(H314="","",G314-H314)</f>
        <v>-4</v>
      </c>
      <c r="J314" s="47" t="n">
        <f aca="false">IF(OR(D314="",D314+G314=0),"",D314/(D314+G314))</f>
        <v>0.429577464788732</v>
      </c>
      <c r="K314" s="47" t="n">
        <f aca="false">IF(E314="","",E314/(E314+H314))</f>
        <v>0.393120393120393</v>
      </c>
      <c r="L314" s="76" t="n">
        <f aca="false">IF(OR(K314="",J314=""),"",(J314-K314)*100)</f>
        <v>3.64570716683393</v>
      </c>
      <c r="M314" s="36" t="n">
        <v>3.27267117391589</v>
      </c>
      <c r="N314" s="36" t="n">
        <v>0.127006922628443</v>
      </c>
      <c r="O314" s="36" t="n">
        <f aca="false">SQRT(M314^2+N314^2)</f>
        <v>3.27513471035553</v>
      </c>
      <c r="P314" s="47" t="n">
        <f aca="false">IF(J314="","",MAX(0,J314-1.96*O314/100))</f>
        <v>0.365384824465764</v>
      </c>
      <c r="Q314" s="47" t="n">
        <f aca="false">IF(J314="","",MIN(1,J314+1.96*O314/100))</f>
        <v>0.493770105111701</v>
      </c>
      <c r="R314" s="32" t="str">
        <f aca="false">IF(L314="","",IF(ABS(L314)&lt;=O314,"Yes","No"))</f>
        <v>No</v>
      </c>
      <c r="S314" s="32" t="str">
        <f aca="false">IF(L314="","",IF(ABS(L314)&lt;=1.96*O314,"Yes","No"))</f>
        <v>Yes</v>
      </c>
      <c r="T314" s="66" t="n">
        <f aca="false">IF(D314="","",ROUND(SQRT(((D314+G314)*O314/100)^2+(J314*(D314+G314)*0.14653)^2),0))</f>
        <v>30</v>
      </c>
      <c r="U314" s="32"/>
    </row>
    <row r="315" customFormat="false" ht="15" hidden="false" customHeight="false" outlineLevel="0" collapsed="false">
      <c r="A315" s="32" t="s">
        <v>444</v>
      </c>
      <c r="B315" s="32" t="s">
        <v>550</v>
      </c>
      <c r="C315" s="32" t="s">
        <v>558</v>
      </c>
      <c r="D315" s="66" t="n">
        <v>417</v>
      </c>
      <c r="E315" s="66" t="n">
        <v>395</v>
      </c>
      <c r="F315" s="75" t="n">
        <f aca="false">IF(E315="","",D315-E315)</f>
        <v>22</v>
      </c>
      <c r="G315" s="66" t="n">
        <v>577</v>
      </c>
      <c r="H315" s="66" t="n">
        <v>561</v>
      </c>
      <c r="I315" s="75" t="n">
        <f aca="false">IF(H315="","",G315-H315)</f>
        <v>16</v>
      </c>
      <c r="J315" s="47" t="n">
        <f aca="false">IF(OR(D315="",D315+G315=0),"",D315/(D315+G315))</f>
        <v>0.419517102615694</v>
      </c>
      <c r="K315" s="47" t="n">
        <f aca="false">IF(E315="","",E315/(E315+H315))</f>
        <v>0.413179916317992</v>
      </c>
      <c r="L315" s="76" t="n">
        <f aca="false">IF(OR(K315="",J315=""),"",(J315-K315)*100)</f>
        <v>0.633718629770252</v>
      </c>
      <c r="M315" s="36" t="n">
        <v>2.23195740581291</v>
      </c>
      <c r="N315" s="36" t="n">
        <v>0.127006922628443</v>
      </c>
      <c r="O315" s="36" t="n">
        <f aca="false">SQRT(M315^2+N315^2)</f>
        <v>2.23556807540246</v>
      </c>
      <c r="P315" s="47" t="n">
        <f aca="false">IF(J315="","",MAX(0,J315-1.96*O315/100))</f>
        <v>0.375699968337806</v>
      </c>
      <c r="Q315" s="47" t="n">
        <f aca="false">IF(J315="","",MIN(1,J315+1.96*O315/100))</f>
        <v>0.463334236893582</v>
      </c>
      <c r="R315" s="32" t="str">
        <f aca="false">IF(L315="","",IF(ABS(L315)&lt;=O315,"Yes","No"))</f>
        <v>Yes</v>
      </c>
      <c r="S315" s="32" t="str">
        <f aca="false">IF(L315="","",IF(ABS(L315)&lt;=1.96*O315,"Yes","No"))</f>
        <v>Yes</v>
      </c>
      <c r="T315" s="66" t="n">
        <f aca="false">IF(D315="","",ROUND(SQRT(((D315+G315)*O315/100)^2+(J315*(D315+G315)*0.0886)^2),0))</f>
        <v>43</v>
      </c>
      <c r="U315" s="32"/>
    </row>
    <row r="316" customFormat="false" ht="15" hidden="false" customHeight="false" outlineLevel="0" collapsed="false">
      <c r="A316" s="32" t="s">
        <v>444</v>
      </c>
      <c r="B316" s="32" t="s">
        <v>559</v>
      </c>
      <c r="C316" s="32" t="s">
        <v>560</v>
      </c>
      <c r="D316" s="66" t="n">
        <v>399</v>
      </c>
      <c r="E316" s="66" t="n">
        <v>393</v>
      </c>
      <c r="F316" s="75" t="n">
        <f aca="false">IF(E316="","",D316-E316)</f>
        <v>6</v>
      </c>
      <c r="G316" s="66" t="n">
        <v>746</v>
      </c>
      <c r="H316" s="66" t="n">
        <v>741</v>
      </c>
      <c r="I316" s="75" t="n">
        <f aca="false">IF(H316="","",G316-H316)</f>
        <v>5</v>
      </c>
      <c r="J316" s="47" t="n">
        <f aca="false">IF(OR(D316="",D316+G316=0),"",D316/(D316+G316))</f>
        <v>0.348471615720524</v>
      </c>
      <c r="K316" s="47" t="n">
        <f aca="false">IF(E316="","",E316/(E316+H316))</f>
        <v>0.346560846560847</v>
      </c>
      <c r="L316" s="76" t="n">
        <f aca="false">IF(OR(K316="",J316=""),"",(J316-K316)*100)</f>
        <v>0.191076915967747</v>
      </c>
      <c r="M316" s="36" t="n">
        <v>2.23195740581291</v>
      </c>
      <c r="N316" s="36" t="n">
        <v>0.127006922628443</v>
      </c>
      <c r="O316" s="36" t="n">
        <f aca="false">SQRT(M316^2+N316^2)</f>
        <v>2.23556807540246</v>
      </c>
      <c r="P316" s="47" t="n">
        <f aca="false">IF(J316="","",MAX(0,J316-1.96*O316/100))</f>
        <v>0.304654481442636</v>
      </c>
      <c r="Q316" s="47" t="n">
        <f aca="false">IF(J316="","",MIN(1,J316+1.96*O316/100))</f>
        <v>0.392288749998412</v>
      </c>
      <c r="R316" s="32" t="str">
        <f aca="false">IF(L316="","",IF(ABS(L316)&lt;=O316,"Yes","No"))</f>
        <v>Yes</v>
      </c>
      <c r="S316" s="32" t="str">
        <f aca="false">IF(L316="","",IF(ABS(L316)&lt;=1.96*O316,"Yes","No"))</f>
        <v>Yes</v>
      </c>
      <c r="T316" s="66" t="n">
        <f aca="false">IF(D316="","",ROUND(SQRT(((D316+G316)*O316/100)^2+(J316*(D316+G316)*0.0886)^2),0))</f>
        <v>44</v>
      </c>
      <c r="U316" s="32"/>
    </row>
    <row r="317" customFormat="false" ht="15" hidden="false" customHeight="false" outlineLevel="0" collapsed="false">
      <c r="A317" s="32" t="s">
        <v>444</v>
      </c>
      <c r="B317" s="32" t="s">
        <v>559</v>
      </c>
      <c r="C317" s="32" t="s">
        <v>561</v>
      </c>
      <c r="D317" s="66" t="n">
        <v>803</v>
      </c>
      <c r="E317" s="66" t="n">
        <v>787</v>
      </c>
      <c r="F317" s="75" t="n">
        <f aca="false">IF(E317="","",D317-E317)</f>
        <v>16</v>
      </c>
      <c r="G317" s="66" t="n">
        <v>1514</v>
      </c>
      <c r="H317" s="66" t="n">
        <v>1491</v>
      </c>
      <c r="I317" s="75" t="n">
        <f aca="false">IF(H317="","",G317-H317)</f>
        <v>23</v>
      </c>
      <c r="J317" s="47" t="n">
        <f aca="false">IF(OR(D317="",D317+G317=0),"",D317/(D317+G317))</f>
        <v>0.346568839015969</v>
      </c>
      <c r="K317" s="47" t="n">
        <f aca="false">IF(E317="","",E317/(E317+H317))</f>
        <v>0.345478489903424</v>
      </c>
      <c r="L317" s="76" t="n">
        <f aca="false">IF(OR(K317="",J317=""),"",(J317-K317)*100)</f>
        <v>0.109034911254485</v>
      </c>
      <c r="M317" s="36" t="n">
        <v>2.04108163546025</v>
      </c>
      <c r="N317" s="36" t="n">
        <v>0.127006922628443</v>
      </c>
      <c r="O317" s="36" t="n">
        <f aca="false">SQRT(M317^2+N317^2)</f>
        <v>2.04502933988944</v>
      </c>
      <c r="P317" s="47" t="n">
        <f aca="false">IF(J317="","",MAX(0,J317-1.96*O317/100))</f>
        <v>0.306486263954136</v>
      </c>
      <c r="Q317" s="47" t="n">
        <f aca="false">IF(J317="","",MIN(1,J317+1.96*O317/100))</f>
        <v>0.386651414077802</v>
      </c>
      <c r="R317" s="32" t="str">
        <f aca="false">IF(L317="","",IF(ABS(L317)&lt;=O317,"Yes","No"))</f>
        <v>Yes</v>
      </c>
      <c r="S317" s="32" t="str">
        <f aca="false">IF(L317="","",IF(ABS(L317)&lt;=1.96*O317,"Yes","No"))</f>
        <v>Yes</v>
      </c>
      <c r="T317" s="66" t="n">
        <f aca="false">IF(D317="","",ROUND(SQRT(((D317+G317)*O317/100)^2+(J317*(D317+G317)*0.06777)^2),0))</f>
        <v>72</v>
      </c>
      <c r="U317" s="32"/>
    </row>
    <row r="318" customFormat="false" ht="15" hidden="false" customHeight="false" outlineLevel="0" collapsed="false">
      <c r="A318" s="32" t="s">
        <v>444</v>
      </c>
      <c r="B318" s="32" t="s">
        <v>559</v>
      </c>
      <c r="C318" s="32" t="s">
        <v>562</v>
      </c>
      <c r="D318" s="66" t="n">
        <v>545</v>
      </c>
      <c r="E318" s="66" t="n">
        <v>502</v>
      </c>
      <c r="F318" s="75" t="n">
        <f aca="false">IF(E318="","",D318-E318)</f>
        <v>43</v>
      </c>
      <c r="G318" s="66" t="n">
        <v>1144</v>
      </c>
      <c r="H318" s="66" t="n">
        <v>1143</v>
      </c>
      <c r="I318" s="75" t="n">
        <f aca="false">IF(H318="","",G318-H318)</f>
        <v>1</v>
      </c>
      <c r="J318" s="47" t="n">
        <f aca="false">IF(OR(D318="",D318+G318=0),"",D318/(D318+G318))</f>
        <v>0.322676139727649</v>
      </c>
      <c r="K318" s="47" t="n">
        <f aca="false">IF(E318="","",E318/(E318+H318))</f>
        <v>0.30516717325228</v>
      </c>
      <c r="L318" s="76" t="n">
        <f aca="false">IF(OR(K318="",J318=""),"",(J318-K318)*100)</f>
        <v>1.75089664753698</v>
      </c>
      <c r="M318" s="36" t="n">
        <v>2.04108163546025</v>
      </c>
      <c r="N318" s="36" t="n">
        <v>0.127006922628443</v>
      </c>
      <c r="O318" s="36" t="n">
        <f aca="false">SQRT(M318^2+N318^2)</f>
        <v>2.04502933988944</v>
      </c>
      <c r="P318" s="47" t="n">
        <f aca="false">IF(J318="","",MAX(0,J318-1.96*O318/100))</f>
        <v>0.282593564665817</v>
      </c>
      <c r="Q318" s="47" t="n">
        <f aca="false">IF(J318="","",MIN(1,J318+1.96*O318/100))</f>
        <v>0.362758714789482</v>
      </c>
      <c r="R318" s="32" t="str">
        <f aca="false">IF(L318="","",IF(ABS(L318)&lt;=O318,"Yes","No"))</f>
        <v>Yes</v>
      </c>
      <c r="S318" s="32" t="str">
        <f aca="false">IF(L318="","",IF(ABS(L318)&lt;=1.96*O318,"Yes","No"))</f>
        <v>Yes</v>
      </c>
      <c r="T318" s="66" t="n">
        <f aca="false">IF(D318="","",ROUND(SQRT(((D318+G318)*O318/100)^2+(J318*(D318+G318)*0.06777)^2),0))</f>
        <v>51</v>
      </c>
      <c r="U318" s="32"/>
    </row>
    <row r="319" customFormat="false" ht="15" hidden="false" customHeight="false" outlineLevel="0" collapsed="false">
      <c r="A319" s="32" t="s">
        <v>444</v>
      </c>
      <c r="B319" s="32" t="s">
        <v>559</v>
      </c>
      <c r="C319" s="32" t="s">
        <v>563</v>
      </c>
      <c r="D319" s="66" t="n">
        <v>248</v>
      </c>
      <c r="E319" s="66" t="n">
        <v>238</v>
      </c>
      <c r="F319" s="75" t="n">
        <f aca="false">IF(E319="","",D319-E319)</f>
        <v>10</v>
      </c>
      <c r="G319" s="66" t="n">
        <v>499</v>
      </c>
      <c r="H319" s="66" t="n">
        <v>490</v>
      </c>
      <c r="I319" s="75" t="n">
        <f aca="false">IF(H319="","",G319-H319)</f>
        <v>9</v>
      </c>
      <c r="J319" s="47" t="n">
        <f aca="false">IF(OR(D319="",D319+G319=0),"",D319/(D319+G319))</f>
        <v>0.331994645247657</v>
      </c>
      <c r="K319" s="47" t="n">
        <f aca="false">IF(E319="","",E319/(E319+H319))</f>
        <v>0.326923076923077</v>
      </c>
      <c r="L319" s="76" t="n">
        <f aca="false">IF(OR(K319="",J319=""),"",(J319-K319)*100)</f>
        <v>0.507156832458039</v>
      </c>
      <c r="M319" s="36" t="n">
        <v>2.23195740581291</v>
      </c>
      <c r="N319" s="36" t="n">
        <v>0.127006922628443</v>
      </c>
      <c r="O319" s="36" t="n">
        <f aca="false">SQRT(M319^2+N319^2)</f>
        <v>2.23556807540246</v>
      </c>
      <c r="P319" s="47" t="n">
        <f aca="false">IF(J319="","",MAX(0,J319-1.96*O319/100))</f>
        <v>0.288177510969769</v>
      </c>
      <c r="Q319" s="47" t="n">
        <f aca="false">IF(J319="","",MIN(1,J319+1.96*O319/100))</f>
        <v>0.375811779525545</v>
      </c>
      <c r="R319" s="32" t="str">
        <f aca="false">IF(L319="","",IF(ABS(L319)&lt;=O319,"Yes","No"))</f>
        <v>Yes</v>
      </c>
      <c r="S319" s="32" t="str">
        <f aca="false">IF(L319="","",IF(ABS(L319)&lt;=1.96*O319,"Yes","No"))</f>
        <v>Yes</v>
      </c>
      <c r="T319" s="66" t="n">
        <f aca="false">IF(D319="","",ROUND(SQRT(((D319+G319)*O319/100)^2+(J319*(D319+G319)*0.0886)^2),0))</f>
        <v>28</v>
      </c>
      <c r="U319" s="32"/>
    </row>
    <row r="320" customFormat="false" ht="15" hidden="false" customHeight="false" outlineLevel="0" collapsed="false">
      <c r="A320" s="32" t="s">
        <v>444</v>
      </c>
      <c r="B320" s="32" t="s">
        <v>564</v>
      </c>
      <c r="C320" s="32" t="s">
        <v>565</v>
      </c>
      <c r="D320" s="66" t="n">
        <v>602</v>
      </c>
      <c r="E320" s="66" t="n">
        <v>573</v>
      </c>
      <c r="F320" s="75" t="n">
        <f aca="false">IF(E320="","",D320-E320)</f>
        <v>29</v>
      </c>
      <c r="G320" s="66" t="n">
        <v>604</v>
      </c>
      <c r="H320" s="66" t="n">
        <v>606</v>
      </c>
      <c r="I320" s="75" t="n">
        <f aca="false">IF(H320="","",G320-H320)</f>
        <v>-2</v>
      </c>
      <c r="J320" s="47" t="n">
        <f aca="false">IF(OR(D320="",D320+G320=0),"",D320/(D320+G320))</f>
        <v>0.499170812603648</v>
      </c>
      <c r="K320" s="47" t="n">
        <f aca="false">IF(E320="","",E320/(E320+H320))</f>
        <v>0.486005089058524</v>
      </c>
      <c r="L320" s="76" t="n">
        <f aca="false">IF(OR(K320="",J320=""),"",(J320-K320)*100)</f>
        <v>1.31657235451242</v>
      </c>
      <c r="M320" s="36" t="n">
        <v>2.04108163546025</v>
      </c>
      <c r="N320" s="36" t="n">
        <v>0.127006922628443</v>
      </c>
      <c r="O320" s="36" t="n">
        <f aca="false">SQRT(M320^2+N320^2)</f>
        <v>2.04502933988944</v>
      </c>
      <c r="P320" s="47" t="n">
        <f aca="false">IF(J320="","",MAX(0,J320-1.96*O320/100))</f>
        <v>0.459088237541815</v>
      </c>
      <c r="Q320" s="47" t="n">
        <f aca="false">IF(J320="","",MIN(1,J320+1.96*O320/100))</f>
        <v>0.539253387665482</v>
      </c>
      <c r="R320" s="32" t="str">
        <f aca="false">IF(L320="","",IF(ABS(L320)&lt;=O320,"Yes","No"))</f>
        <v>Yes</v>
      </c>
      <c r="S320" s="32" t="str">
        <f aca="false">IF(L320="","",IF(ABS(L320)&lt;=1.96*O320,"Yes","No"))</f>
        <v>Yes</v>
      </c>
      <c r="T320" s="66" t="n">
        <f aca="false">IF(D320="","",ROUND(SQRT(((D320+G320)*O320/100)^2+(J320*(D320+G320)*0.06777)^2),0))</f>
        <v>48</v>
      </c>
      <c r="U320" s="32"/>
    </row>
    <row r="321" customFormat="false" ht="15" hidden="false" customHeight="false" outlineLevel="0" collapsed="false">
      <c r="A321" s="32" t="s">
        <v>444</v>
      </c>
      <c r="B321" s="32" t="s">
        <v>564</v>
      </c>
      <c r="C321" s="32" t="s">
        <v>566</v>
      </c>
      <c r="D321" s="66" t="n">
        <v>573</v>
      </c>
      <c r="E321" s="66" t="n">
        <v>488</v>
      </c>
      <c r="F321" s="75" t="n">
        <f aca="false">IF(E321="","",D321-E321)</f>
        <v>85</v>
      </c>
      <c r="G321" s="66" t="n">
        <v>484</v>
      </c>
      <c r="H321" s="66" t="n">
        <v>509</v>
      </c>
      <c r="I321" s="75" t="n">
        <f aca="false">IF(H321="","",G321-H321)</f>
        <v>-25</v>
      </c>
      <c r="J321" s="47" t="n">
        <f aca="false">IF(OR(D321="",D321+G321=0),"",D321/(D321+G321))</f>
        <v>0.542100283822138</v>
      </c>
      <c r="K321" s="47" t="n">
        <f aca="false">IF(E321="","",E321/(E321+H321))</f>
        <v>0.489468405215647</v>
      </c>
      <c r="L321" s="76" t="n">
        <f aca="false">IF(OR(K321="",J321=""),"",(J321-K321)*100)</f>
        <v>5.26318786064912</v>
      </c>
      <c r="M321" s="36" t="n">
        <v>2.23195740581291</v>
      </c>
      <c r="N321" s="36" t="n">
        <v>0.127006922628443</v>
      </c>
      <c r="O321" s="36" t="n">
        <f aca="false">SQRT(M321^2+N321^2)</f>
        <v>2.23556807540246</v>
      </c>
      <c r="P321" s="47" t="n">
        <f aca="false">IF(J321="","",MAX(0,J321-1.96*O321/100))</f>
        <v>0.49828314954425</v>
      </c>
      <c r="Q321" s="47" t="n">
        <f aca="false">IF(J321="","",MIN(1,J321+1.96*O321/100))</f>
        <v>0.585917418100026</v>
      </c>
      <c r="R321" s="32" t="str">
        <f aca="false">IF(L321="","",IF(ABS(L321)&lt;=O321,"Yes","No"))</f>
        <v>No</v>
      </c>
      <c r="S321" s="32" t="str">
        <f aca="false">IF(L321="","",IF(ABS(L321)&lt;=1.96*O321,"Yes","No"))</f>
        <v>No</v>
      </c>
      <c r="T321" s="66" t="n">
        <f aca="false">IF(D321="","",ROUND(SQRT(((D321+G321)*O321/100)^2+(J321*(D321+G321)*0.0886)^2),0))</f>
        <v>56</v>
      </c>
      <c r="U321" s="32"/>
    </row>
    <row r="322" customFormat="false" ht="15" hidden="false" customHeight="false" outlineLevel="0" collapsed="false">
      <c r="A322" s="32" t="s">
        <v>444</v>
      </c>
      <c r="B322" s="32" t="s">
        <v>564</v>
      </c>
      <c r="C322" s="32" t="s">
        <v>567</v>
      </c>
      <c r="D322" s="66" t="n">
        <v>494</v>
      </c>
      <c r="E322" s="66" t="n">
        <v>429</v>
      </c>
      <c r="F322" s="75" t="n">
        <f aca="false">IF(E322="","",D322-E322)</f>
        <v>65</v>
      </c>
      <c r="G322" s="66" t="n">
        <v>454</v>
      </c>
      <c r="H322" s="66" t="n">
        <v>512</v>
      </c>
      <c r="I322" s="75" t="n">
        <f aca="false">IF(H322="","",G322-H322)</f>
        <v>-58</v>
      </c>
      <c r="J322" s="47" t="n">
        <f aca="false">IF(OR(D322="",D322+G322=0),"",D322/(D322+G322))</f>
        <v>0.521097046413502</v>
      </c>
      <c r="K322" s="47" t="n">
        <f aca="false">IF(E322="","",E322/(E322+H322))</f>
        <v>0.455897980871413</v>
      </c>
      <c r="L322" s="76" t="n">
        <f aca="false">IF(OR(K322="",J322=""),"",(J322-K322)*100)</f>
        <v>6.51990655420887</v>
      </c>
      <c r="M322" s="36" t="n">
        <v>2.23195740581291</v>
      </c>
      <c r="N322" s="36" t="n">
        <v>0.127006922628443</v>
      </c>
      <c r="O322" s="36" t="n">
        <f aca="false">SQRT(M322^2+N322^2)</f>
        <v>2.23556807540246</v>
      </c>
      <c r="P322" s="47" t="n">
        <f aca="false">IF(J322="","",MAX(0,J322-1.96*O322/100))</f>
        <v>0.477279912135614</v>
      </c>
      <c r="Q322" s="47" t="n">
        <f aca="false">IF(J322="","",MIN(1,J322+1.96*O322/100))</f>
        <v>0.56491418069139</v>
      </c>
      <c r="R322" s="32" t="str">
        <f aca="false">IF(L322="","",IF(ABS(L322)&lt;=O322,"Yes","No"))</f>
        <v>No</v>
      </c>
      <c r="S322" s="32" t="str">
        <f aca="false">IF(L322="","",IF(ABS(L322)&lt;=1.96*O322,"Yes","No"))</f>
        <v>No</v>
      </c>
      <c r="T322" s="66" t="n">
        <f aca="false">IF(D322="","",ROUND(SQRT(((D322+G322)*O322/100)^2+(J322*(D322+G322)*0.0886)^2),0))</f>
        <v>49</v>
      </c>
      <c r="U322" s="32"/>
    </row>
    <row r="323" customFormat="false" ht="15" hidden="false" customHeight="false" outlineLevel="0" collapsed="false">
      <c r="A323" s="32" t="s">
        <v>444</v>
      </c>
      <c r="B323" s="32" t="s">
        <v>568</v>
      </c>
      <c r="C323" s="32" t="s">
        <v>569</v>
      </c>
      <c r="D323" s="66" t="n">
        <v>227</v>
      </c>
      <c r="E323" s="66" t="n">
        <v>207</v>
      </c>
      <c r="F323" s="75" t="n">
        <f aca="false">IF(E323="","",D323-E323)</f>
        <v>20</v>
      </c>
      <c r="G323" s="66" t="n">
        <v>240</v>
      </c>
      <c r="H323" s="66" t="n">
        <v>289</v>
      </c>
      <c r="I323" s="75" t="n">
        <f aca="false">IF(H323="","",G323-H323)</f>
        <v>-49</v>
      </c>
      <c r="J323" s="47" t="n">
        <f aca="false">IF(OR(D323="",D323+G323=0),"",D323/(D323+G323))</f>
        <v>0.486081370449679</v>
      </c>
      <c r="K323" s="47" t="n">
        <f aca="false">IF(E323="","",E323/(E323+H323))</f>
        <v>0.417338709677419</v>
      </c>
      <c r="L323" s="76" t="n">
        <f aca="false">IF(OR(K323="",J323=""),"",(J323-K323)*100)</f>
        <v>6.87426607722594</v>
      </c>
      <c r="M323" s="36" t="n">
        <v>3.27267117391589</v>
      </c>
      <c r="N323" s="36" t="n">
        <v>0.127006922628443</v>
      </c>
      <c r="O323" s="36" t="n">
        <f aca="false">SQRT(M323^2+N323^2)</f>
        <v>3.27513471035553</v>
      </c>
      <c r="P323" s="47" t="n">
        <f aca="false">IF(J323="","",MAX(0,J323-1.96*O323/100))</f>
        <v>0.421888730126711</v>
      </c>
      <c r="Q323" s="47" t="n">
        <f aca="false">IF(J323="","",MIN(1,J323+1.96*O323/100))</f>
        <v>0.550274010772647</v>
      </c>
      <c r="R323" s="32" t="str">
        <f aca="false">IF(L323="","",IF(ABS(L323)&lt;=O323,"Yes","No"))</f>
        <v>No</v>
      </c>
      <c r="S323" s="32" t="str">
        <f aca="false">IF(L323="","",IF(ABS(L323)&lt;=1.96*O323,"Yes","No"))</f>
        <v>No</v>
      </c>
      <c r="T323" s="66" t="n">
        <f aca="false">IF(D323="","",ROUND(SQRT(((D323+G323)*O323/100)^2+(J323*(D323+G323)*0.14653)^2),0))</f>
        <v>37</v>
      </c>
      <c r="U323" s="32"/>
    </row>
    <row r="324" customFormat="false" ht="15" hidden="false" customHeight="false" outlineLevel="0" collapsed="false">
      <c r="A324" s="32" t="s">
        <v>444</v>
      </c>
      <c r="B324" s="32" t="s">
        <v>568</v>
      </c>
      <c r="C324" s="32" t="s">
        <v>570</v>
      </c>
      <c r="D324" s="66" t="n">
        <v>549</v>
      </c>
      <c r="E324" s="66" t="n">
        <v>524</v>
      </c>
      <c r="F324" s="75" t="n">
        <f aca="false">IF(E324="","",D324-E324)</f>
        <v>25</v>
      </c>
      <c r="G324" s="66" t="n">
        <v>520</v>
      </c>
      <c r="H324" s="66" t="n">
        <v>554</v>
      </c>
      <c r="I324" s="75" t="n">
        <f aca="false">IF(H324="","",G324-H324)</f>
        <v>-34</v>
      </c>
      <c r="J324" s="47" t="n">
        <f aca="false">IF(OR(D324="",D324+G324=0),"",D324/(D324+G324))</f>
        <v>0.51356407857811</v>
      </c>
      <c r="K324" s="47" t="n">
        <f aca="false">IF(E324="","",E324/(E324+H324))</f>
        <v>0.4860853432282</v>
      </c>
      <c r="L324" s="76" t="n">
        <f aca="false">IF(OR(K324="",J324=""),"",(J324-K324)*100)</f>
        <v>2.747873534991</v>
      </c>
      <c r="M324" s="36" t="n">
        <v>2.23195740581291</v>
      </c>
      <c r="N324" s="36" t="n">
        <v>0.127006922628443</v>
      </c>
      <c r="O324" s="36" t="n">
        <f aca="false">SQRT(M324^2+N324^2)</f>
        <v>2.23556807540246</v>
      </c>
      <c r="P324" s="47" t="n">
        <f aca="false">IF(J324="","",MAX(0,J324-1.96*O324/100))</f>
        <v>0.469746944300222</v>
      </c>
      <c r="Q324" s="47" t="n">
        <f aca="false">IF(J324="","",MIN(1,J324+1.96*O324/100))</f>
        <v>0.557381212855999</v>
      </c>
      <c r="R324" s="32" t="str">
        <f aca="false">IF(L324="","",IF(ABS(L324)&lt;=O324,"Yes","No"))</f>
        <v>No</v>
      </c>
      <c r="S324" s="32" t="str">
        <f aca="false">IF(L324="","",IF(ABS(L324)&lt;=1.96*O324,"Yes","No"))</f>
        <v>Yes</v>
      </c>
      <c r="T324" s="66" t="n">
        <f aca="false">IF(D324="","",ROUND(SQRT(((D324+G324)*O324/100)^2+(J324*(D324+G324)*0.0886)^2),0))</f>
        <v>54</v>
      </c>
      <c r="U324" s="32"/>
    </row>
    <row r="325" customFormat="false" ht="15" hidden="false" customHeight="false" outlineLevel="0" collapsed="false">
      <c r="A325" s="32" t="s">
        <v>444</v>
      </c>
      <c r="B325" s="32" t="s">
        <v>571</v>
      </c>
      <c r="C325" s="32" t="s">
        <v>572</v>
      </c>
      <c r="D325" s="66" t="n">
        <v>613</v>
      </c>
      <c r="E325" s="66" t="n">
        <v>582</v>
      </c>
      <c r="F325" s="75" t="n">
        <f aca="false">IF(E325="","",D325-E325)</f>
        <v>31</v>
      </c>
      <c r="G325" s="66" t="n">
        <v>624</v>
      </c>
      <c r="H325" s="66" t="n">
        <v>702</v>
      </c>
      <c r="I325" s="75" t="n">
        <f aca="false">IF(H325="","",G325-H325)</f>
        <v>-78</v>
      </c>
      <c r="J325" s="47" t="n">
        <f aca="false">IF(OR(D325="",D325+G325=0),"",D325/(D325+G325))</f>
        <v>0.495553759094584</v>
      </c>
      <c r="K325" s="47" t="n">
        <f aca="false">IF(E325="","",E325/(E325+H325))</f>
        <v>0.453271028037383</v>
      </c>
      <c r="L325" s="76" t="n">
        <f aca="false">IF(OR(K325="",J325=""),"",(J325-K325)*100)</f>
        <v>4.22827310572005</v>
      </c>
      <c r="M325" s="36" t="n">
        <v>2.04108163546025</v>
      </c>
      <c r="N325" s="36" t="n">
        <v>0.127006922628443</v>
      </c>
      <c r="O325" s="36" t="n">
        <f aca="false">SQRT(M325^2+N325^2)</f>
        <v>2.04502933988944</v>
      </c>
      <c r="P325" s="47" t="n">
        <f aca="false">IF(J325="","",MAX(0,J325-1.96*O325/100))</f>
        <v>0.455471184032751</v>
      </c>
      <c r="Q325" s="47" t="n">
        <f aca="false">IF(J325="","",MIN(1,J325+1.96*O325/100))</f>
        <v>0.535636334156417</v>
      </c>
      <c r="R325" s="32" t="str">
        <f aca="false">IF(L325="","",IF(ABS(L325)&lt;=O325,"Yes","No"))</f>
        <v>No</v>
      </c>
      <c r="S325" s="32" t="str">
        <f aca="false">IF(L325="","",IF(ABS(L325)&lt;=1.96*O325,"Yes","No"))</f>
        <v>No</v>
      </c>
      <c r="T325" s="66" t="n">
        <f aca="false">IF(D325="","",ROUND(SQRT(((D325+G325)*O325/100)^2+(J325*(D325+G325)*0.06777)^2),0))</f>
        <v>49</v>
      </c>
      <c r="U325" s="32"/>
    </row>
    <row r="326" customFormat="false" ht="15" hidden="false" customHeight="false" outlineLevel="0" collapsed="false">
      <c r="A326" s="32" t="s">
        <v>444</v>
      </c>
      <c r="B326" s="32" t="s">
        <v>571</v>
      </c>
      <c r="C326" s="32" t="s">
        <v>573</v>
      </c>
      <c r="D326" s="66" t="n">
        <v>586</v>
      </c>
      <c r="E326" s="66" t="n">
        <v>518</v>
      </c>
      <c r="F326" s="75" t="n">
        <f aca="false">IF(E326="","",D326-E326)</f>
        <v>68</v>
      </c>
      <c r="G326" s="66" t="n">
        <v>559</v>
      </c>
      <c r="H326" s="66" t="n">
        <v>622</v>
      </c>
      <c r="I326" s="75" t="n">
        <f aca="false">IF(H326="","",G326-H326)</f>
        <v>-63</v>
      </c>
      <c r="J326" s="47" t="n">
        <f aca="false">IF(OR(D326="",D326+G326=0),"",D326/(D326+G326))</f>
        <v>0.511790393013101</v>
      </c>
      <c r="K326" s="47" t="n">
        <f aca="false">IF(E326="","",E326/(E326+H326))</f>
        <v>0.454385964912281</v>
      </c>
      <c r="L326" s="76" t="n">
        <f aca="false">IF(OR(K326="",J326=""),"",(J326-K326)*100)</f>
        <v>5.74044281008198</v>
      </c>
      <c r="M326" s="36" t="n">
        <v>2.23195740581291</v>
      </c>
      <c r="N326" s="36" t="n">
        <v>0.127006922628443</v>
      </c>
      <c r="O326" s="36" t="n">
        <f aca="false">SQRT(M326^2+N326^2)</f>
        <v>2.23556807540246</v>
      </c>
      <c r="P326" s="47" t="n">
        <f aca="false">IF(J326="","",MAX(0,J326-1.96*O326/100))</f>
        <v>0.467973258735212</v>
      </c>
      <c r="Q326" s="47" t="n">
        <f aca="false">IF(J326="","",MIN(1,J326+1.96*O326/100))</f>
        <v>0.555607527290989</v>
      </c>
      <c r="R326" s="32" t="str">
        <f aca="false">IF(L326="","",IF(ABS(L326)&lt;=O326,"Yes","No"))</f>
        <v>No</v>
      </c>
      <c r="S326" s="32" t="str">
        <f aca="false">IF(L326="","",IF(ABS(L326)&lt;=1.96*O326,"Yes","No"))</f>
        <v>No</v>
      </c>
      <c r="T326" s="66" t="n">
        <f aca="false">IF(D326="","",ROUND(SQRT(((D326+G326)*O326/100)^2+(J326*(D326+G326)*0.0886)^2),0))</f>
        <v>58</v>
      </c>
      <c r="U326" s="32"/>
    </row>
    <row r="327" customFormat="false" ht="15" hidden="false" customHeight="false" outlineLevel="0" collapsed="false">
      <c r="A327" s="32" t="s">
        <v>444</v>
      </c>
      <c r="B327" s="32" t="s">
        <v>571</v>
      </c>
      <c r="C327" s="32" t="s">
        <v>574</v>
      </c>
      <c r="D327" s="66" t="n">
        <v>1113</v>
      </c>
      <c r="E327" s="66" t="n">
        <v>1003</v>
      </c>
      <c r="F327" s="75" t="n">
        <f aca="false">IF(E327="","",D327-E327)</f>
        <v>110</v>
      </c>
      <c r="G327" s="66" t="n">
        <v>1136</v>
      </c>
      <c r="H327" s="66" t="n">
        <v>1306</v>
      </c>
      <c r="I327" s="75" t="n">
        <f aca="false">IF(H327="","",G327-H327)</f>
        <v>-170</v>
      </c>
      <c r="J327" s="47" t="n">
        <f aca="false">IF(OR(D327="",D327+G327=0),"",D327/(D327+G327))</f>
        <v>0.4948866162739</v>
      </c>
      <c r="K327" s="47" t="n">
        <f aca="false">IF(E327="","",E327/(E327+H327))</f>
        <v>0.434387180597661</v>
      </c>
      <c r="L327" s="76" t="n">
        <f aca="false">IF(OR(K327="",J327=""),"",(J327-K327)*100)</f>
        <v>6.04994356762382</v>
      </c>
      <c r="M327" s="36" t="n">
        <v>2.04108163546025</v>
      </c>
      <c r="N327" s="36" t="n">
        <v>0.127006922628443</v>
      </c>
      <c r="O327" s="36" t="n">
        <f aca="false">SQRT(M327^2+N327^2)</f>
        <v>2.04502933988944</v>
      </c>
      <c r="P327" s="47" t="n">
        <f aca="false">IF(J327="","",MAX(0,J327-1.96*O327/100))</f>
        <v>0.454804041212067</v>
      </c>
      <c r="Q327" s="47" t="n">
        <f aca="false">IF(J327="","",MIN(1,J327+1.96*O327/100))</f>
        <v>0.534969191335733</v>
      </c>
      <c r="R327" s="32" t="str">
        <f aca="false">IF(L327="","",IF(ABS(L327)&lt;=O327,"Yes","No"))</f>
        <v>No</v>
      </c>
      <c r="S327" s="32" t="str">
        <f aca="false">IF(L327="","",IF(ABS(L327)&lt;=1.96*O327,"Yes","No"))</f>
        <v>No</v>
      </c>
      <c r="T327" s="66" t="n">
        <f aca="false">IF(D327="","",ROUND(SQRT(((D327+G327)*O327/100)^2+(J327*(D327+G327)*0.06777)^2),0))</f>
        <v>88</v>
      </c>
      <c r="U327" s="32"/>
    </row>
    <row r="328" customFormat="false" ht="15" hidden="false" customHeight="false" outlineLevel="0" collapsed="false">
      <c r="A328" s="32" t="s">
        <v>444</v>
      </c>
      <c r="B328" s="32" t="s">
        <v>571</v>
      </c>
      <c r="C328" s="32" t="s">
        <v>575</v>
      </c>
      <c r="D328" s="66" t="n">
        <v>268</v>
      </c>
      <c r="E328" s="66" t="n">
        <v>252</v>
      </c>
      <c r="F328" s="75" t="n">
        <f aca="false">IF(E328="","",D328-E328)</f>
        <v>16</v>
      </c>
      <c r="G328" s="66" t="n">
        <v>282</v>
      </c>
      <c r="H328" s="66" t="n">
        <v>304</v>
      </c>
      <c r="I328" s="75" t="n">
        <f aca="false">IF(H328="","",G328-H328)</f>
        <v>-22</v>
      </c>
      <c r="J328" s="47" t="n">
        <f aca="false">IF(OR(D328="",D328+G328=0),"",D328/(D328+G328))</f>
        <v>0.487272727272727</v>
      </c>
      <c r="K328" s="47" t="n">
        <f aca="false">IF(E328="","",E328/(E328+H328))</f>
        <v>0.453237410071942</v>
      </c>
      <c r="L328" s="76" t="n">
        <f aca="false">IF(OR(K328="",J328=""),"",(J328-K328)*100)</f>
        <v>3.40353172007848</v>
      </c>
      <c r="M328" s="36" t="n">
        <v>3.27267117391589</v>
      </c>
      <c r="N328" s="36" t="n">
        <v>0.127006922628443</v>
      </c>
      <c r="O328" s="36" t="n">
        <f aca="false">SQRT(M328^2+N328^2)</f>
        <v>3.27513471035553</v>
      </c>
      <c r="P328" s="47" t="n">
        <f aca="false">IF(J328="","",MAX(0,J328-1.96*O328/100))</f>
        <v>0.423080086949759</v>
      </c>
      <c r="Q328" s="47" t="n">
        <f aca="false">IF(J328="","",MIN(1,J328+1.96*O328/100))</f>
        <v>0.551465367595696</v>
      </c>
      <c r="R328" s="32" t="str">
        <f aca="false">IF(L328="","",IF(ABS(L328)&lt;=O328,"Yes","No"))</f>
        <v>No</v>
      </c>
      <c r="S328" s="32" t="str">
        <f aca="false">IF(L328="","",IF(ABS(L328)&lt;=1.96*O328,"Yes","No"))</f>
        <v>Yes</v>
      </c>
      <c r="T328" s="66" t="n">
        <f aca="false">IF(D328="","",ROUND(SQRT(((D328+G328)*O328/100)^2+(J328*(D328+G328)*0.14653)^2),0))</f>
        <v>43</v>
      </c>
      <c r="U328" s="32"/>
    </row>
    <row r="329" customFormat="false" ht="15" hidden="false" customHeight="false" outlineLevel="0" collapsed="false">
      <c r="A329" s="32" t="s">
        <v>444</v>
      </c>
      <c r="B329" s="32" t="s">
        <v>576</v>
      </c>
      <c r="C329" s="32" t="s">
        <v>577</v>
      </c>
      <c r="D329" s="66" t="n">
        <v>652</v>
      </c>
      <c r="E329" s="66" t="n">
        <v>632</v>
      </c>
      <c r="F329" s="75" t="n">
        <f aca="false">IF(E329="","",D329-E329)</f>
        <v>20</v>
      </c>
      <c r="G329" s="66" t="n">
        <v>634</v>
      </c>
      <c r="H329" s="66" t="n">
        <v>698</v>
      </c>
      <c r="I329" s="75" t="n">
        <f aca="false">IF(H329="","",G329-H329)</f>
        <v>-64</v>
      </c>
      <c r="J329" s="47" t="n">
        <f aca="false">IF(OR(D329="",D329+G329=0),"",D329/(D329+G329))</f>
        <v>0.506998444790047</v>
      </c>
      <c r="K329" s="47" t="n">
        <f aca="false">IF(E329="","",E329/(E329+H329))</f>
        <v>0.475187969924812</v>
      </c>
      <c r="L329" s="76" t="n">
        <f aca="false">IF(OR(K329="",J329=""),"",(J329-K329)*100)</f>
        <v>3.18104748652346</v>
      </c>
      <c r="M329" s="36" t="n">
        <v>2.04108163546025</v>
      </c>
      <c r="N329" s="36" t="n">
        <v>0.127006922628443</v>
      </c>
      <c r="O329" s="36" t="n">
        <f aca="false">SQRT(M329^2+N329^2)</f>
        <v>2.04502933988944</v>
      </c>
      <c r="P329" s="47" t="n">
        <f aca="false">IF(J329="","",MAX(0,J329-1.96*O329/100))</f>
        <v>0.466915869728214</v>
      </c>
      <c r="Q329" s="47" t="n">
        <f aca="false">IF(J329="","",MIN(1,J329+1.96*O329/100))</f>
        <v>0.54708101985188</v>
      </c>
      <c r="R329" s="32" t="str">
        <f aca="false">IF(L329="","",IF(ABS(L329)&lt;=O329,"Yes","No"))</f>
        <v>No</v>
      </c>
      <c r="S329" s="32" t="str">
        <f aca="false">IF(L329="","",IF(ABS(L329)&lt;=1.96*O329,"Yes","No"))</f>
        <v>Yes</v>
      </c>
      <c r="T329" s="66" t="n">
        <f aca="false">IF(D329="","",ROUND(SQRT(((D329+G329)*O329/100)^2+(J329*(D329+G329)*0.06777)^2),0))</f>
        <v>51</v>
      </c>
      <c r="U329" s="32"/>
    </row>
    <row r="330" customFormat="false" ht="15" hidden="false" customHeight="false" outlineLevel="0" collapsed="false">
      <c r="A330" s="32" t="s">
        <v>444</v>
      </c>
      <c r="B330" s="32" t="s">
        <v>576</v>
      </c>
      <c r="C330" s="32" t="s">
        <v>578</v>
      </c>
      <c r="D330" s="66" t="n">
        <v>766</v>
      </c>
      <c r="E330" s="66" t="n">
        <v>744</v>
      </c>
      <c r="F330" s="75" t="n">
        <f aca="false">IF(E330="","",D330-E330)</f>
        <v>22</v>
      </c>
      <c r="G330" s="66" t="n">
        <v>706</v>
      </c>
      <c r="H330" s="66" t="n">
        <v>753</v>
      </c>
      <c r="I330" s="75" t="n">
        <f aca="false">IF(H330="","",G330-H330)</f>
        <v>-47</v>
      </c>
      <c r="J330" s="47" t="n">
        <f aca="false">IF(OR(D330="",D330+G330=0),"",D330/(D330+G330))</f>
        <v>0.520380434782609</v>
      </c>
      <c r="K330" s="47" t="n">
        <f aca="false">IF(E330="","",E330/(E330+H330))</f>
        <v>0.496993987975952</v>
      </c>
      <c r="L330" s="76" t="n">
        <f aca="false">IF(OR(K330="",J330=""),"",(J330-K330)*100)</f>
        <v>2.33864468066567</v>
      </c>
      <c r="M330" s="36" t="n">
        <v>2.04108163546025</v>
      </c>
      <c r="N330" s="36" t="n">
        <v>0.127006922628443</v>
      </c>
      <c r="O330" s="36" t="n">
        <f aca="false">SQRT(M330^2+N330^2)</f>
        <v>2.04502933988944</v>
      </c>
      <c r="P330" s="47" t="n">
        <f aca="false">IF(J330="","",MAX(0,J330-1.96*O330/100))</f>
        <v>0.480297859720776</v>
      </c>
      <c r="Q330" s="47" t="n">
        <f aca="false">IF(J330="","",MIN(1,J330+1.96*O330/100))</f>
        <v>0.560463009844442</v>
      </c>
      <c r="R330" s="32" t="str">
        <f aca="false">IF(L330="","",IF(ABS(L330)&lt;=O330,"Yes","No"))</f>
        <v>No</v>
      </c>
      <c r="S330" s="32" t="str">
        <f aca="false">IF(L330="","",IF(ABS(L330)&lt;=1.96*O330,"Yes","No"))</f>
        <v>Yes</v>
      </c>
      <c r="T330" s="66" t="n">
        <f aca="false">IF(D330="","",ROUND(SQRT(((D330+G330)*O330/100)^2+(J330*(D330+G330)*0.06777)^2),0))</f>
        <v>60</v>
      </c>
      <c r="U330" s="32"/>
    </row>
    <row r="331" customFormat="false" ht="15" hidden="false" customHeight="false" outlineLevel="0" collapsed="false">
      <c r="A331" s="32" t="s">
        <v>444</v>
      </c>
      <c r="B331" s="32" t="s">
        <v>576</v>
      </c>
      <c r="C331" s="32" t="s">
        <v>579</v>
      </c>
      <c r="D331" s="66" t="n">
        <v>1211</v>
      </c>
      <c r="E331" s="66" t="n">
        <v>1109</v>
      </c>
      <c r="F331" s="75" t="n">
        <f aca="false">IF(E331="","",D331-E331)</f>
        <v>102</v>
      </c>
      <c r="G331" s="66" t="n">
        <v>1218</v>
      </c>
      <c r="H331" s="66" t="n">
        <v>1280</v>
      </c>
      <c r="I331" s="75" t="n">
        <f aca="false">IF(H331="","",G331-H331)</f>
        <v>-62</v>
      </c>
      <c r="J331" s="47" t="n">
        <f aca="false">IF(OR(D331="",D331+G331=0),"",D331/(D331+G331))</f>
        <v>0.498559077809798</v>
      </c>
      <c r="K331" s="47" t="n">
        <f aca="false">IF(E331="","",E331/(E331+H331))</f>
        <v>0.464210966931771</v>
      </c>
      <c r="L331" s="76" t="n">
        <f aca="false">IF(OR(K331="",J331=""),"",(J331-K331)*100)</f>
        <v>3.43481108780276</v>
      </c>
      <c r="M331" s="36" t="n">
        <v>2.04108163546025</v>
      </c>
      <c r="N331" s="36" t="n">
        <v>0.127006922628443</v>
      </c>
      <c r="O331" s="36" t="n">
        <f aca="false">SQRT(M331^2+N331^2)</f>
        <v>2.04502933988944</v>
      </c>
      <c r="P331" s="47" t="n">
        <f aca="false">IF(J331="","",MAX(0,J331-1.96*O331/100))</f>
        <v>0.458476502747965</v>
      </c>
      <c r="Q331" s="47" t="n">
        <f aca="false">IF(J331="","",MIN(1,J331+1.96*O331/100))</f>
        <v>0.538641652871631</v>
      </c>
      <c r="R331" s="32" t="str">
        <f aca="false">IF(L331="","",IF(ABS(L331)&lt;=O331,"Yes","No"))</f>
        <v>No</v>
      </c>
      <c r="S331" s="32" t="str">
        <f aca="false">IF(L331="","",IF(ABS(L331)&lt;=1.96*O331,"Yes","No"))</f>
        <v>Yes</v>
      </c>
      <c r="T331" s="66" t="n">
        <f aca="false">IF(D331="","",ROUND(SQRT(((D331+G331)*O331/100)^2+(J331*(D331+G331)*0.06777)^2),0))</f>
        <v>96</v>
      </c>
      <c r="U331" s="32"/>
    </row>
    <row r="332" customFormat="false" ht="15" hidden="false" customHeight="false" outlineLevel="0" collapsed="false">
      <c r="A332" s="32" t="s">
        <v>444</v>
      </c>
      <c r="B332" s="32" t="s">
        <v>576</v>
      </c>
      <c r="C332" s="32" t="s">
        <v>580</v>
      </c>
      <c r="D332" s="66" t="n">
        <v>1816</v>
      </c>
      <c r="E332" s="66" t="n">
        <v>1720</v>
      </c>
      <c r="F332" s="75" t="n">
        <f aca="false">IF(E332="","",D332-E332)</f>
        <v>96</v>
      </c>
      <c r="G332" s="66" t="n">
        <v>1464</v>
      </c>
      <c r="H332" s="66" t="n">
        <v>1542</v>
      </c>
      <c r="I332" s="75" t="n">
        <f aca="false">IF(H332="","",G332-H332)</f>
        <v>-78</v>
      </c>
      <c r="J332" s="47" t="n">
        <f aca="false">IF(OR(D332="",D332+G332=0),"",D332/(D332+G332))</f>
        <v>0.553658536585366</v>
      </c>
      <c r="K332" s="47" t="n">
        <f aca="false">IF(E332="","",E332/(E332+H332))</f>
        <v>0.52728387492336</v>
      </c>
      <c r="L332" s="76" t="n">
        <f aca="false">IF(OR(K332="",J332=""),"",(J332-K332)*100)</f>
        <v>2.6374661662006</v>
      </c>
      <c r="M332" s="36" t="n">
        <v>2.04108163546025</v>
      </c>
      <c r="N332" s="36" t="n">
        <v>0.127006922628443</v>
      </c>
      <c r="O332" s="36" t="n">
        <f aca="false">SQRT(M332^2+N332^2)</f>
        <v>2.04502933988944</v>
      </c>
      <c r="P332" s="47" t="n">
        <f aca="false">IF(J332="","",MAX(0,J332-1.96*O332/100))</f>
        <v>0.513575961523533</v>
      </c>
      <c r="Q332" s="47" t="n">
        <f aca="false">IF(J332="","",MIN(1,J332+1.96*O332/100))</f>
        <v>0.593741111647199</v>
      </c>
      <c r="R332" s="32" t="str">
        <f aca="false">IF(L332="","",IF(ABS(L332)&lt;=O332,"Yes","No"))</f>
        <v>No</v>
      </c>
      <c r="S332" s="32" t="str">
        <f aca="false">IF(L332="","",IF(ABS(L332)&lt;=1.96*O332,"Yes","No"))</f>
        <v>Yes</v>
      </c>
      <c r="T332" s="66" t="n">
        <f aca="false">IF(D332="","",ROUND(SQRT(((D332+G332)*O332/100)^2+(J332*(D332+G332)*0.06777)^2),0))</f>
        <v>140</v>
      </c>
      <c r="U332" s="32"/>
    </row>
    <row r="333" customFormat="false" ht="15" hidden="false" customHeight="false" outlineLevel="0" collapsed="false">
      <c r="A333" s="32" t="s">
        <v>444</v>
      </c>
      <c r="B333" s="32" t="s">
        <v>576</v>
      </c>
      <c r="C333" s="32" t="s">
        <v>581</v>
      </c>
      <c r="D333" s="66" t="n">
        <v>762</v>
      </c>
      <c r="E333" s="66" t="n">
        <v>739</v>
      </c>
      <c r="F333" s="75" t="n">
        <f aca="false">IF(E333="","",D333-E333)</f>
        <v>23</v>
      </c>
      <c r="G333" s="66" t="n">
        <v>774</v>
      </c>
      <c r="H333" s="66" t="n">
        <v>808</v>
      </c>
      <c r="I333" s="75" t="n">
        <f aca="false">IF(H333="","",G333-H333)</f>
        <v>-34</v>
      </c>
      <c r="J333" s="47" t="n">
        <f aca="false">IF(OR(D333="",D333+G333=0),"",D333/(D333+G333))</f>
        <v>0.49609375</v>
      </c>
      <c r="K333" s="47" t="n">
        <f aca="false">IF(E333="","",E333/(E333+H333))</f>
        <v>0.477698771816419</v>
      </c>
      <c r="L333" s="76" t="n">
        <f aca="false">IF(OR(K333="",J333=""),"",(J333-K333)*100)</f>
        <v>1.83949781835811</v>
      </c>
      <c r="M333" s="36" t="n">
        <v>2.04108163546025</v>
      </c>
      <c r="N333" s="36" t="n">
        <v>0.127006922628443</v>
      </c>
      <c r="O333" s="36" t="n">
        <f aca="false">SQRT(M333^2+N333^2)</f>
        <v>2.04502933988944</v>
      </c>
      <c r="P333" s="47" t="n">
        <f aca="false">IF(J333="","",MAX(0,J333-1.96*O333/100))</f>
        <v>0.456011174938167</v>
      </c>
      <c r="Q333" s="47" t="n">
        <f aca="false">IF(J333="","",MIN(1,J333+1.96*O333/100))</f>
        <v>0.536176325061833</v>
      </c>
      <c r="R333" s="32" t="str">
        <f aca="false">IF(L333="","",IF(ABS(L333)&lt;=O333,"Yes","No"))</f>
        <v>Yes</v>
      </c>
      <c r="S333" s="32" t="str">
        <f aca="false">IF(L333="","",IF(ABS(L333)&lt;=1.96*O333,"Yes","No"))</f>
        <v>Yes</v>
      </c>
      <c r="T333" s="66" t="n">
        <f aca="false">IF(D333="","",ROUND(SQRT(((D333+G333)*O333/100)^2+(J333*(D333+G333)*0.06777)^2),0))</f>
        <v>60</v>
      </c>
      <c r="U333" s="32"/>
    </row>
    <row r="334" customFormat="false" ht="15" hidden="false" customHeight="false" outlineLevel="0" collapsed="false">
      <c r="A334" s="32" t="s">
        <v>444</v>
      </c>
      <c r="B334" s="32" t="s">
        <v>576</v>
      </c>
      <c r="C334" s="32" t="s">
        <v>582</v>
      </c>
      <c r="D334" s="66" t="n">
        <v>402</v>
      </c>
      <c r="E334" s="66" t="n">
        <v>373</v>
      </c>
      <c r="F334" s="75" t="n">
        <f aca="false">IF(E334="","",D334-E334)</f>
        <v>29</v>
      </c>
      <c r="G334" s="66" t="n">
        <v>422</v>
      </c>
      <c r="H334" s="66" t="n">
        <v>443</v>
      </c>
      <c r="I334" s="75" t="n">
        <f aca="false">IF(H334="","",G334-H334)</f>
        <v>-21</v>
      </c>
      <c r="J334" s="47" t="n">
        <f aca="false">IF(OR(D334="",D334+G334=0),"",D334/(D334+G334))</f>
        <v>0.487864077669903</v>
      </c>
      <c r="K334" s="47" t="n">
        <f aca="false">IF(E334="","",E334/(E334+H334))</f>
        <v>0.457107843137255</v>
      </c>
      <c r="L334" s="76" t="n">
        <f aca="false">IF(OR(K334="",J334=""),"",(J334-K334)*100)</f>
        <v>3.0756234532648</v>
      </c>
      <c r="M334" s="36" t="n">
        <v>2.23195740581291</v>
      </c>
      <c r="N334" s="36" t="n">
        <v>0.127006922628443</v>
      </c>
      <c r="O334" s="36" t="n">
        <f aca="false">SQRT(M334^2+N334^2)</f>
        <v>2.23556807540246</v>
      </c>
      <c r="P334" s="47" t="n">
        <f aca="false">IF(J334="","",MAX(0,J334-1.96*O334/100))</f>
        <v>0.444046943392015</v>
      </c>
      <c r="Q334" s="47" t="n">
        <f aca="false">IF(J334="","",MIN(1,J334+1.96*O334/100))</f>
        <v>0.531681211947791</v>
      </c>
      <c r="R334" s="32" t="str">
        <f aca="false">IF(L334="","",IF(ABS(L334)&lt;=O334,"Yes","No"))</f>
        <v>No</v>
      </c>
      <c r="S334" s="32" t="str">
        <f aca="false">IF(L334="","",IF(ABS(L334)&lt;=1.96*O334,"Yes","No"))</f>
        <v>Yes</v>
      </c>
      <c r="T334" s="66" t="n">
        <f aca="false">IF(D334="","",ROUND(SQRT(((D334+G334)*O334/100)^2+(J334*(D334+G334)*0.0886)^2),0))</f>
        <v>40</v>
      </c>
      <c r="U334" s="32"/>
    </row>
    <row r="335" customFormat="false" ht="15" hidden="false" customHeight="false" outlineLevel="0" collapsed="false">
      <c r="A335" s="32" t="s">
        <v>444</v>
      </c>
      <c r="B335" s="32" t="s">
        <v>576</v>
      </c>
      <c r="C335" s="32" t="s">
        <v>583</v>
      </c>
      <c r="D335" s="66" t="n">
        <v>1390</v>
      </c>
      <c r="E335" s="66" t="n">
        <v>1381</v>
      </c>
      <c r="F335" s="75" t="n">
        <f aca="false">IF(E335="","",D335-E335)</f>
        <v>9</v>
      </c>
      <c r="G335" s="66" t="n">
        <v>1025</v>
      </c>
      <c r="H335" s="66" t="n">
        <v>1106</v>
      </c>
      <c r="I335" s="75" t="n">
        <f aca="false">IF(H335="","",G335-H335)</f>
        <v>-81</v>
      </c>
      <c r="J335" s="47" t="n">
        <f aca="false">IF(OR(D335="",D335+G335=0),"",D335/(D335+G335))</f>
        <v>0.575569358178054</v>
      </c>
      <c r="K335" s="47" t="n">
        <f aca="false">IF(E335="","",E335/(E335+H335))</f>
        <v>0.555287494973864</v>
      </c>
      <c r="L335" s="76" t="n">
        <f aca="false">IF(OR(K335="",J335=""),"",(J335-K335)*100)</f>
        <v>2.02818632041898</v>
      </c>
      <c r="M335" s="36" t="n">
        <v>2.04108163546025</v>
      </c>
      <c r="N335" s="36" t="n">
        <v>0.127006922628443</v>
      </c>
      <c r="O335" s="36" t="n">
        <f aca="false">SQRT(M335^2+N335^2)</f>
        <v>2.04502933988944</v>
      </c>
      <c r="P335" s="47" t="n">
        <f aca="false">IF(J335="","",MAX(0,J335-1.96*O335/100))</f>
        <v>0.535486783116221</v>
      </c>
      <c r="Q335" s="47" t="n">
        <f aca="false">IF(J335="","",MIN(1,J335+1.96*O335/100))</f>
        <v>0.615651933239887</v>
      </c>
      <c r="R335" s="32" t="str">
        <f aca="false">IF(L335="","",IF(ABS(L335)&lt;=O335,"Yes","No"))</f>
        <v>Yes</v>
      </c>
      <c r="S335" s="32" t="str">
        <f aca="false">IF(L335="","",IF(ABS(L335)&lt;=1.96*O335,"Yes","No"))</f>
        <v>Yes</v>
      </c>
      <c r="T335" s="66" t="n">
        <f aca="false">IF(D335="","",ROUND(SQRT(((D335+G335)*O335/100)^2+(J335*(D335+G335)*0.06777)^2),0))</f>
        <v>106</v>
      </c>
      <c r="U335" s="32"/>
    </row>
    <row r="336" customFormat="false" ht="15" hidden="false" customHeight="false" outlineLevel="0" collapsed="false">
      <c r="A336" s="32" t="s">
        <v>444</v>
      </c>
      <c r="B336" s="32" t="s">
        <v>584</v>
      </c>
      <c r="C336" s="32" t="s">
        <v>585</v>
      </c>
      <c r="D336" s="66" t="n">
        <v>113</v>
      </c>
      <c r="E336" s="66" t="n">
        <v>92</v>
      </c>
      <c r="F336" s="75" t="n">
        <f aca="false">IF(E336="","",D336-E336)</f>
        <v>21</v>
      </c>
      <c r="G336" s="66" t="n">
        <v>167</v>
      </c>
      <c r="H336" s="66" t="n">
        <v>174</v>
      </c>
      <c r="I336" s="75" t="n">
        <f aca="false">IF(H336="","",G336-H336)</f>
        <v>-7</v>
      </c>
      <c r="J336" s="47" t="n">
        <f aca="false">IF(OR(D336="",D336+G336=0),"",D336/(D336+G336))</f>
        <v>0.403571428571429</v>
      </c>
      <c r="K336" s="47" t="n">
        <f aca="false">IF(E336="","",E336/(E336+H336))</f>
        <v>0.345864661654135</v>
      </c>
      <c r="L336" s="76" t="n">
        <f aca="false">IF(OR(K336="",J336=""),"",(J336-K336)*100)</f>
        <v>5.77067669172933</v>
      </c>
      <c r="M336" s="36" t="n">
        <v>3.27267117391589</v>
      </c>
      <c r="N336" s="36" t="n">
        <v>0.127006922628443</v>
      </c>
      <c r="O336" s="36" t="n">
        <f aca="false">SQRT(M336^2+N336^2)</f>
        <v>3.27513471035553</v>
      </c>
      <c r="P336" s="47" t="n">
        <f aca="false">IF(J336="","",MAX(0,J336-1.96*O336/100))</f>
        <v>0.33937878824846</v>
      </c>
      <c r="Q336" s="47" t="n">
        <f aca="false">IF(J336="","",MIN(1,J336+1.96*O336/100))</f>
        <v>0.467764068894397</v>
      </c>
      <c r="R336" s="32" t="str">
        <f aca="false">IF(L336="","",IF(ABS(L336)&lt;=O336,"Yes","No"))</f>
        <v>No</v>
      </c>
      <c r="S336" s="32" t="str">
        <f aca="false">IF(L336="","",IF(ABS(L336)&lt;=1.96*O336,"Yes","No"))</f>
        <v>Yes</v>
      </c>
      <c r="T336" s="66" t="n">
        <f aca="false">IF(D336="","",ROUND(SQRT(((D336+G336)*O336/100)^2+(J336*(D336+G336)*0.14653)^2),0))</f>
        <v>19</v>
      </c>
      <c r="U336" s="32"/>
    </row>
    <row r="337" customFormat="false" ht="15" hidden="false" customHeight="false" outlineLevel="0" collapsed="false">
      <c r="A337" s="32" t="s">
        <v>444</v>
      </c>
      <c r="B337" s="32" t="s">
        <v>584</v>
      </c>
      <c r="C337" s="32" t="s">
        <v>586</v>
      </c>
      <c r="D337" s="66" t="n">
        <v>249</v>
      </c>
      <c r="E337" s="66" t="n">
        <v>244</v>
      </c>
      <c r="F337" s="75" t="n">
        <f aca="false">IF(E337="","",D337-E337)</f>
        <v>5</v>
      </c>
      <c r="G337" s="66" t="n">
        <v>484</v>
      </c>
      <c r="H337" s="66" t="n">
        <v>464</v>
      </c>
      <c r="I337" s="75" t="n">
        <f aca="false">IF(H337="","",G337-H337)</f>
        <v>20</v>
      </c>
      <c r="J337" s="47" t="n">
        <f aca="false">IF(OR(D337="",D337+G337=0),"",D337/(D337+G337))</f>
        <v>0.339699863574352</v>
      </c>
      <c r="K337" s="47" t="n">
        <f aca="false">IF(E337="","",E337/(E337+H337))</f>
        <v>0.344632768361582</v>
      </c>
      <c r="L337" s="76" t="n">
        <f aca="false">IF(OR(K337="",J337=""),"",(J337-K337)*100)</f>
        <v>-0.493290478722991</v>
      </c>
      <c r="M337" s="36" t="n">
        <v>3.27267117391589</v>
      </c>
      <c r="N337" s="36" t="n">
        <v>0.127006922628443</v>
      </c>
      <c r="O337" s="36" t="n">
        <f aca="false">SQRT(M337^2+N337^2)</f>
        <v>3.27513471035553</v>
      </c>
      <c r="P337" s="47" t="n">
        <f aca="false">IF(J337="","",MAX(0,J337-1.96*O337/100))</f>
        <v>0.275507223251384</v>
      </c>
      <c r="Q337" s="47" t="n">
        <f aca="false">IF(J337="","",MIN(1,J337+1.96*O337/100))</f>
        <v>0.40389250389732</v>
      </c>
      <c r="R337" s="32" t="str">
        <f aca="false">IF(L337="","",IF(ABS(L337)&lt;=O337,"Yes","No"))</f>
        <v>Yes</v>
      </c>
      <c r="S337" s="32" t="str">
        <f aca="false">IF(L337="","",IF(ABS(L337)&lt;=1.96*O337,"Yes","No"))</f>
        <v>Yes</v>
      </c>
      <c r="T337" s="66" t="n">
        <f aca="false">IF(D337="","",ROUND(SQRT(((D337+G337)*O337/100)^2+(J337*(D337+G337)*0.14653)^2),0))</f>
        <v>44</v>
      </c>
      <c r="U337" s="32"/>
    </row>
    <row r="338" customFormat="false" ht="15" hidden="false" customHeight="false" outlineLevel="0" collapsed="false">
      <c r="A338" s="32" t="s">
        <v>444</v>
      </c>
      <c r="B338" s="32" t="s">
        <v>584</v>
      </c>
      <c r="C338" s="32" t="s">
        <v>587</v>
      </c>
      <c r="D338" s="66" t="n">
        <v>218</v>
      </c>
      <c r="E338" s="66" t="n">
        <v>212</v>
      </c>
      <c r="F338" s="75" t="n">
        <f aca="false">IF(E338="","",D338-E338)</f>
        <v>6</v>
      </c>
      <c r="G338" s="66" t="n">
        <v>280</v>
      </c>
      <c r="H338" s="66" t="n">
        <v>277</v>
      </c>
      <c r="I338" s="75" t="n">
        <f aca="false">IF(H338="","",G338-H338)</f>
        <v>3</v>
      </c>
      <c r="J338" s="47" t="n">
        <f aca="false">IF(OR(D338="",D338+G338=0),"",D338/(D338+G338))</f>
        <v>0.437751004016064</v>
      </c>
      <c r="K338" s="47" t="n">
        <f aca="false">IF(E338="","",E338/(E338+H338))</f>
        <v>0.433537832310838</v>
      </c>
      <c r="L338" s="76" t="n">
        <f aca="false">IF(OR(K338="",J338=""),"",(J338-K338)*100)</f>
        <v>0.421317170522584</v>
      </c>
      <c r="M338" s="36" t="n">
        <v>3.27267117391589</v>
      </c>
      <c r="N338" s="36" t="n">
        <v>0.127006922628443</v>
      </c>
      <c r="O338" s="36" t="n">
        <f aca="false">SQRT(M338^2+N338^2)</f>
        <v>3.27513471035553</v>
      </c>
      <c r="P338" s="47" t="n">
        <f aca="false">IF(J338="","",MAX(0,J338-1.96*O338/100))</f>
        <v>0.373558363693096</v>
      </c>
      <c r="Q338" s="47" t="n">
        <f aca="false">IF(J338="","",MIN(1,J338+1.96*O338/100))</f>
        <v>0.501943644339033</v>
      </c>
      <c r="R338" s="32" t="str">
        <f aca="false">IF(L338="","",IF(ABS(L338)&lt;=O338,"Yes","No"))</f>
        <v>Yes</v>
      </c>
      <c r="S338" s="32" t="str">
        <f aca="false">IF(L338="","",IF(ABS(L338)&lt;=1.96*O338,"Yes","No"))</f>
        <v>Yes</v>
      </c>
      <c r="T338" s="66" t="n">
        <f aca="false">IF(D338="","",ROUND(SQRT(((D338+G338)*O338/100)^2+(J338*(D338+G338)*0.14653)^2),0))</f>
        <v>36</v>
      </c>
      <c r="U338" s="32"/>
    </row>
    <row r="339" customFormat="false" ht="15" hidden="false" customHeight="false" outlineLevel="0" collapsed="false">
      <c r="A339" s="32" t="s">
        <v>444</v>
      </c>
      <c r="B339" s="32" t="s">
        <v>584</v>
      </c>
      <c r="C339" s="32" t="s">
        <v>588</v>
      </c>
      <c r="D339" s="66" t="n">
        <v>135</v>
      </c>
      <c r="E339" s="66" t="n">
        <v>130</v>
      </c>
      <c r="F339" s="75" t="n">
        <f aca="false">IF(E339="","",D339-E339)</f>
        <v>5</v>
      </c>
      <c r="G339" s="66" t="n">
        <v>161</v>
      </c>
      <c r="H339" s="66" t="n">
        <v>174</v>
      </c>
      <c r="I339" s="75" t="n">
        <f aca="false">IF(H339="","",G339-H339)</f>
        <v>-13</v>
      </c>
      <c r="J339" s="47" t="n">
        <f aca="false">IF(OR(D339="",D339+G339=0),"",D339/(D339+G339))</f>
        <v>0.456081081081081</v>
      </c>
      <c r="K339" s="47" t="n">
        <f aca="false">IF(E339="","",E339/(E339+H339))</f>
        <v>0.427631578947368</v>
      </c>
      <c r="L339" s="76" t="n">
        <f aca="false">IF(OR(K339="",J339=""),"",(J339-K339)*100)</f>
        <v>2.84495021337127</v>
      </c>
      <c r="M339" s="36" t="n">
        <v>3.27267117391589</v>
      </c>
      <c r="N339" s="36" t="n">
        <v>0.127006922628443</v>
      </c>
      <c r="O339" s="36" t="n">
        <f aca="false">SQRT(M339^2+N339^2)</f>
        <v>3.27513471035553</v>
      </c>
      <c r="P339" s="47" t="n">
        <f aca="false">IF(J339="","",MAX(0,J339-1.96*O339/100))</f>
        <v>0.391888440758113</v>
      </c>
      <c r="Q339" s="47" t="n">
        <f aca="false">IF(J339="","",MIN(1,J339+1.96*O339/100))</f>
        <v>0.520273721404049</v>
      </c>
      <c r="R339" s="32" t="str">
        <f aca="false">IF(L339="","",IF(ABS(L339)&lt;=O339,"Yes","No"))</f>
        <v>Yes</v>
      </c>
      <c r="S339" s="32" t="str">
        <f aca="false">IF(L339="","",IF(ABS(L339)&lt;=1.96*O339,"Yes","No"))</f>
        <v>Yes</v>
      </c>
      <c r="T339" s="66" t="n">
        <f aca="false">IF(D339="","",ROUND(SQRT(((D339+G339)*O339/100)^2+(J339*(D339+G339)*0.14653)^2),0))</f>
        <v>22</v>
      </c>
      <c r="U339" s="32"/>
    </row>
    <row r="340" customFormat="false" ht="15" hidden="false" customHeight="false" outlineLevel="0" collapsed="false">
      <c r="A340" s="32" t="s">
        <v>444</v>
      </c>
      <c r="B340" s="32" t="s">
        <v>589</v>
      </c>
      <c r="C340" s="32" t="s">
        <v>590</v>
      </c>
      <c r="D340" s="66" t="n">
        <v>411</v>
      </c>
      <c r="E340" s="66" t="n">
        <v>407</v>
      </c>
      <c r="F340" s="75" t="n">
        <f aca="false">IF(E340="","",D340-E340)</f>
        <v>4</v>
      </c>
      <c r="G340" s="66" t="n">
        <v>743</v>
      </c>
      <c r="H340" s="66" t="n">
        <v>759</v>
      </c>
      <c r="I340" s="75" t="n">
        <f aca="false">IF(H340="","",G340-H340)</f>
        <v>-16</v>
      </c>
      <c r="J340" s="47" t="n">
        <f aca="false">IF(OR(D340="",D340+G340=0),"",D340/(D340+G340))</f>
        <v>0.356152512998267</v>
      </c>
      <c r="K340" s="47" t="n">
        <f aca="false">IF(E340="","",E340/(E340+H340))</f>
        <v>0.349056603773585</v>
      </c>
      <c r="L340" s="76" t="n">
        <f aca="false">IF(OR(K340="",J340=""),"",(J340-K340)*100)</f>
        <v>0.709590922468201</v>
      </c>
      <c r="M340" s="36" t="n">
        <v>2.04108163546025</v>
      </c>
      <c r="N340" s="36" t="n">
        <v>0.127006922628443</v>
      </c>
      <c r="O340" s="36" t="n">
        <f aca="false">SQRT(M340^2+N340^2)</f>
        <v>2.04502933988944</v>
      </c>
      <c r="P340" s="47" t="n">
        <f aca="false">IF(J340="","",MAX(0,J340-1.96*O340/100))</f>
        <v>0.316069937936434</v>
      </c>
      <c r="Q340" s="47" t="n">
        <f aca="false">IF(J340="","",MIN(1,J340+1.96*O340/100))</f>
        <v>0.3962350880601</v>
      </c>
      <c r="R340" s="32" t="str">
        <f aca="false">IF(L340="","",IF(ABS(L340)&lt;=O340,"Yes","No"))</f>
        <v>Yes</v>
      </c>
      <c r="S340" s="32" t="str">
        <f aca="false">IF(L340="","",IF(ABS(L340)&lt;=1.96*O340,"Yes","No"))</f>
        <v>Yes</v>
      </c>
      <c r="T340" s="66" t="n">
        <f aca="false">IF(D340="","",ROUND(SQRT(((D340+G340)*O340/100)^2+(J340*(D340+G340)*0.06777)^2),0))</f>
        <v>37</v>
      </c>
      <c r="U340" s="32"/>
    </row>
    <row r="341" customFormat="false" ht="15" hidden="false" customHeight="false" outlineLevel="0" collapsed="false">
      <c r="A341" s="32" t="s">
        <v>444</v>
      </c>
      <c r="B341" s="32" t="s">
        <v>589</v>
      </c>
      <c r="C341" s="32" t="s">
        <v>591</v>
      </c>
      <c r="D341" s="66" t="n">
        <v>360</v>
      </c>
      <c r="E341" s="66" t="n">
        <v>348</v>
      </c>
      <c r="F341" s="75" t="n">
        <f aca="false">IF(E341="","",D341-E341)</f>
        <v>12</v>
      </c>
      <c r="G341" s="66" t="n">
        <v>587</v>
      </c>
      <c r="H341" s="66" t="n">
        <v>591</v>
      </c>
      <c r="I341" s="75" t="n">
        <f aca="false">IF(H341="","",G341-H341)</f>
        <v>-4</v>
      </c>
      <c r="J341" s="47" t="n">
        <f aca="false">IF(OR(D341="",D341+G341=0),"",D341/(D341+G341))</f>
        <v>0.380147835269271</v>
      </c>
      <c r="K341" s="47" t="n">
        <f aca="false">IF(E341="","",E341/(E341+H341))</f>
        <v>0.370607028753994</v>
      </c>
      <c r="L341" s="76" t="n">
        <f aca="false">IF(OR(K341="",J341=""),"",(J341-K341)*100)</f>
        <v>0.954080651527778</v>
      </c>
      <c r="M341" s="36" t="n">
        <v>2.23195740581291</v>
      </c>
      <c r="N341" s="36" t="n">
        <v>0.127006922628443</v>
      </c>
      <c r="O341" s="36" t="n">
        <f aca="false">SQRT(M341^2+N341^2)</f>
        <v>2.23556807540246</v>
      </c>
      <c r="P341" s="47" t="n">
        <f aca="false">IF(J341="","",MAX(0,J341-1.96*O341/100))</f>
        <v>0.336330700991383</v>
      </c>
      <c r="Q341" s="47" t="n">
        <f aca="false">IF(J341="","",MIN(1,J341+1.96*O341/100))</f>
        <v>0.42396496954716</v>
      </c>
      <c r="R341" s="32" t="str">
        <f aca="false">IF(L341="","",IF(ABS(L341)&lt;=O341,"Yes","No"))</f>
        <v>Yes</v>
      </c>
      <c r="S341" s="32" t="str">
        <f aca="false">IF(L341="","",IF(ABS(L341)&lt;=1.96*O341,"Yes","No"))</f>
        <v>Yes</v>
      </c>
      <c r="T341" s="66" t="n">
        <f aca="false">IF(D341="","",ROUND(SQRT(((D341+G341)*O341/100)^2+(J341*(D341+G341)*0.0886)^2),0))</f>
        <v>38</v>
      </c>
      <c r="U341" s="32"/>
    </row>
    <row r="342" customFormat="false" ht="15" hidden="false" customHeight="false" outlineLevel="0" collapsed="false">
      <c r="A342" s="32" t="s">
        <v>444</v>
      </c>
      <c r="B342" s="32" t="s">
        <v>589</v>
      </c>
      <c r="C342" s="32" t="s">
        <v>592</v>
      </c>
      <c r="D342" s="66" t="n">
        <v>279</v>
      </c>
      <c r="E342" s="66" t="n">
        <v>300</v>
      </c>
      <c r="F342" s="75" t="n">
        <f aca="false">IF(E342="","",D342-E342)</f>
        <v>-21</v>
      </c>
      <c r="G342" s="66" t="n">
        <v>554</v>
      </c>
      <c r="H342" s="66" t="n">
        <v>570</v>
      </c>
      <c r="I342" s="75" t="n">
        <f aca="false">IF(H342="","",G342-H342)</f>
        <v>-16</v>
      </c>
      <c r="J342" s="47" t="n">
        <f aca="false">IF(OR(D342="",D342+G342=0),"",D342/(D342+G342))</f>
        <v>0.334933973589436</v>
      </c>
      <c r="K342" s="47" t="n">
        <f aca="false">IF(E342="","",E342/(E342+H342))</f>
        <v>0.344827586206897</v>
      </c>
      <c r="L342" s="76" t="n">
        <f aca="false">IF(OR(K342="",J342=""),"",(J342-K342)*100)</f>
        <v>-0.98936126174608</v>
      </c>
      <c r="M342" s="36" t="n">
        <v>2.23195740581291</v>
      </c>
      <c r="N342" s="36" t="n">
        <v>0.127006922628443</v>
      </c>
      <c r="O342" s="36" t="n">
        <f aca="false">SQRT(M342^2+N342^2)</f>
        <v>2.23556807540246</v>
      </c>
      <c r="P342" s="47" t="n">
        <f aca="false">IF(J342="","",MAX(0,J342-1.96*O342/100))</f>
        <v>0.291116839311548</v>
      </c>
      <c r="Q342" s="47" t="n">
        <f aca="false">IF(J342="","",MIN(1,J342+1.96*O342/100))</f>
        <v>0.378751107867324</v>
      </c>
      <c r="R342" s="32" t="str">
        <f aca="false">IF(L342="","",IF(ABS(L342)&lt;=O342,"Yes","No"))</f>
        <v>Yes</v>
      </c>
      <c r="S342" s="32" t="str">
        <f aca="false">IF(L342="","",IF(ABS(L342)&lt;=1.96*O342,"Yes","No"))</f>
        <v>Yes</v>
      </c>
      <c r="T342" s="66" t="n">
        <f aca="false">IF(D342="","",ROUND(SQRT(((D342+G342)*O342/100)^2+(J342*(D342+G342)*0.0886)^2),0))</f>
        <v>31</v>
      </c>
      <c r="U342" s="32"/>
    </row>
    <row r="343" customFormat="false" ht="15" hidden="false" customHeight="false" outlineLevel="0" collapsed="false">
      <c r="A343" s="32" t="s">
        <v>444</v>
      </c>
      <c r="B343" s="32" t="s">
        <v>589</v>
      </c>
      <c r="C343" s="32" t="s">
        <v>593</v>
      </c>
      <c r="D343" s="66" t="n">
        <v>320</v>
      </c>
      <c r="E343" s="66" t="n">
        <v>313</v>
      </c>
      <c r="F343" s="75" t="n">
        <f aca="false">IF(E343="","",D343-E343)</f>
        <v>7</v>
      </c>
      <c r="G343" s="66" t="n">
        <v>607</v>
      </c>
      <c r="H343" s="66" t="n">
        <v>600</v>
      </c>
      <c r="I343" s="75" t="n">
        <f aca="false">IF(H343="","",G343-H343)</f>
        <v>7</v>
      </c>
      <c r="J343" s="47" t="n">
        <f aca="false">IF(OR(D343="",D343+G343=0),"",D343/(D343+G343))</f>
        <v>0.345199568500539</v>
      </c>
      <c r="K343" s="47" t="n">
        <f aca="false">IF(E343="","",E343/(E343+H343))</f>
        <v>0.342825848849945</v>
      </c>
      <c r="L343" s="76" t="n">
        <f aca="false">IF(OR(K343="",J343=""),"",(J343-K343)*100)</f>
        <v>0.237371965059419</v>
      </c>
      <c r="M343" s="36" t="n">
        <v>2.23195740581291</v>
      </c>
      <c r="N343" s="36" t="n">
        <v>0.127006922628443</v>
      </c>
      <c r="O343" s="36" t="n">
        <f aca="false">SQRT(M343^2+N343^2)</f>
        <v>2.23556807540246</v>
      </c>
      <c r="P343" s="47" t="n">
        <f aca="false">IF(J343="","",MAX(0,J343-1.96*O343/100))</f>
        <v>0.301382434222651</v>
      </c>
      <c r="Q343" s="47" t="n">
        <f aca="false">IF(J343="","",MIN(1,J343+1.96*O343/100))</f>
        <v>0.389016702778428</v>
      </c>
      <c r="R343" s="32" t="str">
        <f aca="false">IF(L343="","",IF(ABS(L343)&lt;=O343,"Yes","No"))</f>
        <v>Yes</v>
      </c>
      <c r="S343" s="32" t="str">
        <f aca="false">IF(L343="","",IF(ABS(L343)&lt;=1.96*O343,"Yes","No"))</f>
        <v>Yes</v>
      </c>
      <c r="T343" s="66" t="n">
        <f aca="false">IF(D343="","",ROUND(SQRT(((D343+G343)*O343/100)^2+(J343*(D343+G343)*0.0886)^2),0))</f>
        <v>35</v>
      </c>
      <c r="U343" s="32"/>
    </row>
    <row r="344" customFormat="false" ht="15" hidden="false" customHeight="false" outlineLevel="0" collapsed="false">
      <c r="A344" s="32" t="s">
        <v>444</v>
      </c>
      <c r="B344" s="32" t="s">
        <v>594</v>
      </c>
      <c r="C344" s="32" t="s">
        <v>595</v>
      </c>
      <c r="D344" s="66" t="n">
        <v>93</v>
      </c>
      <c r="E344" s="66" t="n">
        <v>82</v>
      </c>
      <c r="F344" s="75" t="n">
        <f aca="false">IF(E344="","",D344-E344)</f>
        <v>11</v>
      </c>
      <c r="G344" s="66" t="n">
        <v>170</v>
      </c>
      <c r="H344" s="66" t="n">
        <v>171</v>
      </c>
      <c r="I344" s="75" t="n">
        <f aca="false">IF(H344="","",G344-H344)</f>
        <v>-1</v>
      </c>
      <c r="J344" s="47" t="n">
        <f aca="false">IF(OR(D344="",D344+G344=0),"",D344/(D344+G344))</f>
        <v>0.35361216730038</v>
      </c>
      <c r="K344" s="47" t="n">
        <f aca="false">IF(E344="","",E344/(E344+H344))</f>
        <v>0.324110671936759</v>
      </c>
      <c r="L344" s="76" t="n">
        <f aca="false">IF(OR(K344="",J344=""),"",(J344-K344)*100)</f>
        <v>2.95014953636213</v>
      </c>
      <c r="M344" s="36" t="n">
        <v>3.27267117391589</v>
      </c>
      <c r="N344" s="36" t="n">
        <v>0.127006922628443</v>
      </c>
      <c r="O344" s="36" t="n">
        <f aca="false">SQRT(M344^2+N344^2)</f>
        <v>3.27513471035553</v>
      </c>
      <c r="P344" s="47" t="n">
        <f aca="false">IF(J344="","",MAX(0,J344-1.96*O344/100))</f>
        <v>0.289419526977412</v>
      </c>
      <c r="Q344" s="47" t="n">
        <f aca="false">IF(J344="","",MIN(1,J344+1.96*O344/100))</f>
        <v>0.417804807623349</v>
      </c>
      <c r="R344" s="32" t="str">
        <f aca="false">IF(L344="","",IF(ABS(L344)&lt;=O344,"Yes","No"))</f>
        <v>Yes</v>
      </c>
      <c r="S344" s="32" t="str">
        <f aca="false">IF(L344="","",IF(ABS(L344)&lt;=1.96*O344,"Yes","No"))</f>
        <v>Yes</v>
      </c>
      <c r="T344" s="66" t="n">
        <f aca="false">IF(D344="","",ROUND(SQRT(((D344+G344)*O344/100)^2+(J344*(D344+G344)*0.14653)^2),0))</f>
        <v>16</v>
      </c>
      <c r="U344" s="32"/>
    </row>
    <row r="345" customFormat="false" ht="15" hidden="false" customHeight="false" outlineLevel="0" collapsed="false">
      <c r="A345" s="32" t="s">
        <v>444</v>
      </c>
      <c r="B345" s="32" t="s">
        <v>596</v>
      </c>
      <c r="C345" s="32" t="s">
        <v>597</v>
      </c>
      <c r="D345" s="66" t="n">
        <v>351</v>
      </c>
      <c r="E345" s="66" t="n">
        <v>331</v>
      </c>
      <c r="F345" s="75" t="n">
        <f aca="false">IF(E345="","",D345-E345)</f>
        <v>20</v>
      </c>
      <c r="G345" s="66" t="n">
        <v>536</v>
      </c>
      <c r="H345" s="66" t="n">
        <v>571</v>
      </c>
      <c r="I345" s="75" t="n">
        <f aca="false">IF(H345="","",G345-H345)</f>
        <v>-35</v>
      </c>
      <c r="J345" s="47" t="n">
        <f aca="false">IF(OR(D345="",D345+G345=0),"",D345/(D345+G345))</f>
        <v>0.395715896279594</v>
      </c>
      <c r="K345" s="47" t="n">
        <f aca="false">IF(E345="","",E345/(E345+H345))</f>
        <v>0.366962305986696</v>
      </c>
      <c r="L345" s="76" t="n">
        <f aca="false">IF(OR(K345="",J345=""),"",(J345-K345)*100)</f>
        <v>2.87535902928979</v>
      </c>
      <c r="M345" s="36" t="n">
        <v>2.23195740581291</v>
      </c>
      <c r="N345" s="36" t="n">
        <v>0.127006922628443</v>
      </c>
      <c r="O345" s="36" t="n">
        <f aca="false">SQRT(M345^2+N345^2)</f>
        <v>2.23556807540246</v>
      </c>
      <c r="P345" s="47" t="n">
        <f aca="false">IF(J345="","",MAX(0,J345-1.96*O345/100))</f>
        <v>0.351898762001706</v>
      </c>
      <c r="Q345" s="47" t="n">
        <f aca="false">IF(J345="","",MIN(1,J345+1.96*O345/100))</f>
        <v>0.439533030557482</v>
      </c>
      <c r="R345" s="32" t="str">
        <f aca="false">IF(L345="","",IF(ABS(L345)&lt;=O345,"Yes","No"))</f>
        <v>No</v>
      </c>
      <c r="S345" s="32" t="str">
        <f aca="false">IF(L345="","",IF(ABS(L345)&lt;=1.96*O345,"Yes","No"))</f>
        <v>Yes</v>
      </c>
      <c r="T345" s="66" t="n">
        <f aca="false">IF(D345="","",ROUND(SQRT(((D345+G345)*O345/100)^2+(J345*(D345+G345)*0.0886)^2),0))</f>
        <v>37</v>
      </c>
      <c r="U345" s="32"/>
    </row>
    <row r="346" customFormat="false" ht="15" hidden="false" customHeight="false" outlineLevel="0" collapsed="false">
      <c r="A346" s="32" t="s">
        <v>444</v>
      </c>
      <c r="B346" s="32" t="s">
        <v>598</v>
      </c>
      <c r="C346" s="32" t="s">
        <v>599</v>
      </c>
      <c r="D346" s="66" t="n">
        <v>222</v>
      </c>
      <c r="E346" s="66" t="n">
        <v>212</v>
      </c>
      <c r="F346" s="75" t="n">
        <f aca="false">IF(E346="","",D346-E346)</f>
        <v>10</v>
      </c>
      <c r="G346" s="66" t="n">
        <v>303</v>
      </c>
      <c r="H346" s="66" t="n">
        <v>308</v>
      </c>
      <c r="I346" s="75" t="n">
        <f aca="false">IF(H346="","",G346-H346)</f>
        <v>-5</v>
      </c>
      <c r="J346" s="47" t="n">
        <f aca="false">IF(OR(D346="",D346+G346=0),"",D346/(D346+G346))</f>
        <v>0.422857142857143</v>
      </c>
      <c r="K346" s="47" t="n">
        <f aca="false">IF(E346="","",E346/(E346+H346))</f>
        <v>0.407692307692308</v>
      </c>
      <c r="L346" s="76" t="n">
        <f aca="false">IF(OR(K346="",J346=""),"",(J346-K346)*100)</f>
        <v>1.51648351648352</v>
      </c>
      <c r="M346" s="36" t="n">
        <v>3.27267117391589</v>
      </c>
      <c r="N346" s="36" t="n">
        <v>0.127006922628443</v>
      </c>
      <c r="O346" s="36" t="n">
        <f aca="false">SQRT(M346^2+N346^2)</f>
        <v>3.27513471035553</v>
      </c>
      <c r="P346" s="47" t="n">
        <f aca="false">IF(J346="","",MAX(0,J346-1.96*O346/100))</f>
        <v>0.358664502534175</v>
      </c>
      <c r="Q346" s="47" t="n">
        <f aca="false">IF(J346="","",MIN(1,J346+1.96*O346/100))</f>
        <v>0.487049783180111</v>
      </c>
      <c r="R346" s="32" t="str">
        <f aca="false">IF(L346="","",IF(ABS(L346)&lt;=O346,"Yes","No"))</f>
        <v>Yes</v>
      </c>
      <c r="S346" s="32" t="str">
        <f aca="false">IF(L346="","",IF(ABS(L346)&lt;=1.96*O346,"Yes","No"))</f>
        <v>Yes</v>
      </c>
      <c r="T346" s="66" t="n">
        <f aca="false">IF(D346="","",ROUND(SQRT(((D346+G346)*O346/100)^2+(J346*(D346+G346)*0.14653)^2),0))</f>
        <v>37</v>
      </c>
      <c r="U346" s="32"/>
    </row>
    <row r="347" customFormat="false" ht="15" hidden="false" customHeight="false" outlineLevel="0" collapsed="false">
      <c r="A347" s="32" t="s">
        <v>444</v>
      </c>
      <c r="B347" s="32" t="s">
        <v>600</v>
      </c>
      <c r="C347" s="32" t="s">
        <v>601</v>
      </c>
      <c r="D347" s="66" t="n">
        <v>293</v>
      </c>
      <c r="E347" s="66" t="n">
        <v>272</v>
      </c>
      <c r="F347" s="75" t="n">
        <f aca="false">IF(E347="","",D347-E347)</f>
        <v>21</v>
      </c>
      <c r="G347" s="66" t="n">
        <v>394</v>
      </c>
      <c r="H347" s="66" t="n">
        <v>400</v>
      </c>
      <c r="I347" s="75" t="n">
        <f aca="false">IF(H347="","",G347-H347)</f>
        <v>-6</v>
      </c>
      <c r="J347" s="47" t="n">
        <f aca="false">IF(OR(D347="",D347+G347=0),"",D347/(D347+G347))</f>
        <v>0.426491994177584</v>
      </c>
      <c r="K347" s="47" t="n">
        <f aca="false">IF(E347="","",E347/(E347+H347))</f>
        <v>0.404761904761905</v>
      </c>
      <c r="L347" s="76" t="n">
        <f aca="false">IF(OR(K347="",J347=""),"",(J347-K347)*100)</f>
        <v>2.17300894156789</v>
      </c>
      <c r="M347" s="36" t="n">
        <v>3.27267117391589</v>
      </c>
      <c r="N347" s="36" t="n">
        <v>0.127006922628443</v>
      </c>
      <c r="O347" s="36" t="n">
        <f aca="false">SQRT(M347^2+N347^2)</f>
        <v>3.27513471035553</v>
      </c>
      <c r="P347" s="47" t="n">
        <f aca="false">IF(J347="","",MAX(0,J347-1.96*O347/100))</f>
        <v>0.362299353854615</v>
      </c>
      <c r="Q347" s="47" t="n">
        <f aca="false">IF(J347="","",MIN(1,J347+1.96*O347/100))</f>
        <v>0.490684634500552</v>
      </c>
      <c r="R347" s="32" t="str">
        <f aca="false">IF(L347="","",IF(ABS(L347)&lt;=O347,"Yes","No"))</f>
        <v>Yes</v>
      </c>
      <c r="S347" s="32" t="str">
        <f aca="false">IF(L347="","",IF(ABS(L347)&lt;=1.96*O347,"Yes","No"))</f>
        <v>Yes</v>
      </c>
      <c r="T347" s="66" t="n">
        <f aca="false">IF(D347="","",ROUND(SQRT(((D347+G347)*O347/100)^2+(J347*(D347+G347)*0.14653)^2),0))</f>
        <v>48</v>
      </c>
      <c r="U347" s="32"/>
    </row>
    <row r="348" customFormat="false" ht="15" hidden="false" customHeight="false" outlineLevel="0" collapsed="false">
      <c r="A348" s="32" t="s">
        <v>444</v>
      </c>
      <c r="B348" s="32" t="s">
        <v>602</v>
      </c>
      <c r="C348" s="32" t="s">
        <v>603</v>
      </c>
      <c r="D348" s="66" t="n">
        <v>306</v>
      </c>
      <c r="E348" s="66" t="n">
        <v>276</v>
      </c>
      <c r="F348" s="75" t="n">
        <f aca="false">IF(E348="","",D348-E348)</f>
        <v>30</v>
      </c>
      <c r="G348" s="66" t="n">
        <v>706</v>
      </c>
      <c r="H348" s="66" t="n">
        <v>722</v>
      </c>
      <c r="I348" s="75" t="n">
        <f aca="false">IF(H348="","",G348-H348)</f>
        <v>-16</v>
      </c>
      <c r="J348" s="47" t="n">
        <f aca="false">IF(OR(D348="",D348+G348=0),"",D348/(D348+G348))</f>
        <v>0.302371541501976</v>
      </c>
      <c r="K348" s="47" t="n">
        <f aca="false">IF(E348="","",E348/(E348+H348))</f>
        <v>0.276553106212425</v>
      </c>
      <c r="L348" s="76" t="n">
        <f aca="false">IF(OR(K348="",J348=""),"",(J348-K348)*100)</f>
        <v>2.58184352895514</v>
      </c>
      <c r="M348" s="36" t="n">
        <v>2.23195740581291</v>
      </c>
      <c r="N348" s="36" t="n">
        <v>0.127006922628443</v>
      </c>
      <c r="O348" s="36" t="n">
        <f aca="false">SQRT(M348^2+N348^2)</f>
        <v>2.23556807540246</v>
      </c>
      <c r="P348" s="47" t="n">
        <f aca="false">IF(J348="","",MAX(0,J348-1.96*O348/100))</f>
        <v>0.258554407224088</v>
      </c>
      <c r="Q348" s="47" t="n">
        <f aca="false">IF(J348="","",MIN(1,J348+1.96*O348/100))</f>
        <v>0.346188675779864</v>
      </c>
      <c r="R348" s="32" t="str">
        <f aca="false">IF(L348="","",IF(ABS(L348)&lt;=O348,"Yes","No"))</f>
        <v>No</v>
      </c>
      <c r="S348" s="32" t="str">
        <f aca="false">IF(L348="","",IF(ABS(L348)&lt;=1.96*O348,"Yes","No"))</f>
        <v>Yes</v>
      </c>
      <c r="T348" s="66" t="n">
        <f aca="false">IF(D348="","",ROUND(SQRT(((D348+G348)*O348/100)^2+(J348*(D348+G348)*0.0886)^2),0))</f>
        <v>35</v>
      </c>
      <c r="U348" s="32"/>
    </row>
    <row r="349" customFormat="false" ht="15" hidden="false" customHeight="false" outlineLevel="0" collapsed="false">
      <c r="A349" s="32" t="s">
        <v>444</v>
      </c>
      <c r="B349" s="32" t="s">
        <v>602</v>
      </c>
      <c r="C349" s="32" t="s">
        <v>604</v>
      </c>
      <c r="D349" s="66" t="n">
        <v>239</v>
      </c>
      <c r="E349" s="66" t="n">
        <v>227</v>
      </c>
      <c r="F349" s="75" t="n">
        <f aca="false">IF(E349="","",D349-E349)</f>
        <v>12</v>
      </c>
      <c r="G349" s="66" t="n">
        <v>463</v>
      </c>
      <c r="H349" s="66" t="n">
        <v>473</v>
      </c>
      <c r="I349" s="75" t="n">
        <f aca="false">IF(H349="","",G349-H349)</f>
        <v>-10</v>
      </c>
      <c r="J349" s="47" t="n">
        <f aca="false">IF(OR(D349="",D349+G349=0),"",D349/(D349+G349))</f>
        <v>0.34045584045584</v>
      </c>
      <c r="K349" s="47" t="n">
        <f aca="false">IF(E349="","",E349/(E349+H349))</f>
        <v>0.324285714285714</v>
      </c>
      <c r="L349" s="76" t="n">
        <f aca="false">IF(OR(K349="",J349=""),"",(J349-K349)*100)</f>
        <v>1.61701261701261</v>
      </c>
      <c r="M349" s="36" t="n">
        <v>3.27267117391589</v>
      </c>
      <c r="N349" s="36" t="n">
        <v>0.127006922628443</v>
      </c>
      <c r="O349" s="36" t="n">
        <f aca="false">SQRT(M349^2+N349^2)</f>
        <v>3.27513471035553</v>
      </c>
      <c r="P349" s="47" t="n">
        <f aca="false">IF(J349="","",MAX(0,J349-1.96*O349/100))</f>
        <v>0.276263200132872</v>
      </c>
      <c r="Q349" s="47" t="n">
        <f aca="false">IF(J349="","",MIN(1,J349+1.96*O349/100))</f>
        <v>0.404648480778809</v>
      </c>
      <c r="R349" s="32" t="str">
        <f aca="false">IF(L349="","",IF(ABS(L349)&lt;=O349,"Yes","No"))</f>
        <v>Yes</v>
      </c>
      <c r="S349" s="32" t="str">
        <f aca="false">IF(L349="","",IF(ABS(L349)&lt;=1.96*O349,"Yes","No"))</f>
        <v>Yes</v>
      </c>
      <c r="T349" s="66" t="n">
        <f aca="false">IF(D349="","",ROUND(SQRT(((D349+G349)*O349/100)^2+(J349*(D349+G349)*0.14653)^2),0))</f>
        <v>42</v>
      </c>
      <c r="U349" s="32"/>
    </row>
    <row r="350" customFormat="false" ht="15" hidden="false" customHeight="false" outlineLevel="0" collapsed="false">
      <c r="A350" s="32" t="s">
        <v>444</v>
      </c>
      <c r="B350" s="32" t="s">
        <v>602</v>
      </c>
      <c r="C350" s="32" t="s">
        <v>605</v>
      </c>
      <c r="D350" s="66" t="n">
        <v>196</v>
      </c>
      <c r="E350" s="66" t="n">
        <v>171</v>
      </c>
      <c r="F350" s="75" t="n">
        <f aca="false">IF(E350="","",D350-E350)</f>
        <v>25</v>
      </c>
      <c r="G350" s="66" t="n">
        <v>446</v>
      </c>
      <c r="H350" s="66" t="n">
        <v>432</v>
      </c>
      <c r="I350" s="75" t="n">
        <f aca="false">IF(H350="","",G350-H350)</f>
        <v>14</v>
      </c>
      <c r="J350" s="47" t="n">
        <f aca="false">IF(OR(D350="",D350+G350=0),"",D350/(D350+G350))</f>
        <v>0.305295950155763</v>
      </c>
      <c r="K350" s="47" t="n">
        <f aca="false">IF(E350="","",E350/(E350+H350))</f>
        <v>0.283582089552239</v>
      </c>
      <c r="L350" s="76" t="n">
        <f aca="false">IF(OR(K350="",J350=""),"",(J350-K350)*100)</f>
        <v>2.17138606035244</v>
      </c>
      <c r="M350" s="36" t="n">
        <v>3.27267117391589</v>
      </c>
      <c r="N350" s="36" t="n">
        <v>0.127006922628443</v>
      </c>
      <c r="O350" s="36" t="n">
        <f aca="false">SQRT(M350^2+N350^2)</f>
        <v>3.27513471035553</v>
      </c>
      <c r="P350" s="47" t="n">
        <f aca="false">IF(J350="","",MAX(0,J350-1.96*O350/100))</f>
        <v>0.241103309832795</v>
      </c>
      <c r="Q350" s="47" t="n">
        <f aca="false">IF(J350="","",MIN(1,J350+1.96*O350/100))</f>
        <v>0.369488590478732</v>
      </c>
      <c r="R350" s="32" t="str">
        <f aca="false">IF(L350="","",IF(ABS(L350)&lt;=O350,"Yes","No"))</f>
        <v>Yes</v>
      </c>
      <c r="S350" s="32" t="str">
        <f aca="false">IF(L350="","",IF(ABS(L350)&lt;=1.96*O350,"Yes","No"))</f>
        <v>Yes</v>
      </c>
      <c r="T350" s="66" t="n">
        <f aca="false">IF(D350="","",ROUND(SQRT(((D350+G350)*O350/100)^2+(J350*(D350+G350)*0.14653)^2),0))</f>
        <v>36</v>
      </c>
      <c r="U350" s="32"/>
    </row>
    <row r="351" customFormat="false" ht="15" hidden="false" customHeight="false" outlineLevel="0" collapsed="false">
      <c r="A351" s="32" t="s">
        <v>444</v>
      </c>
      <c r="B351" s="32" t="s">
        <v>602</v>
      </c>
      <c r="C351" s="32" t="s">
        <v>606</v>
      </c>
      <c r="D351" s="66" t="n">
        <v>194</v>
      </c>
      <c r="E351" s="66" t="n">
        <v>197</v>
      </c>
      <c r="F351" s="75" t="n">
        <f aca="false">IF(E351="","",D351-E351)</f>
        <v>-3</v>
      </c>
      <c r="G351" s="66" t="n">
        <v>410</v>
      </c>
      <c r="H351" s="66" t="n">
        <v>397</v>
      </c>
      <c r="I351" s="75" t="n">
        <f aca="false">IF(H351="","",G351-H351)</f>
        <v>13</v>
      </c>
      <c r="J351" s="47" t="n">
        <f aca="false">IF(OR(D351="",D351+G351=0),"",D351/(D351+G351))</f>
        <v>0.321192052980132</v>
      </c>
      <c r="K351" s="47" t="n">
        <f aca="false">IF(E351="","",E351/(E351+H351))</f>
        <v>0.331649831649832</v>
      </c>
      <c r="L351" s="76" t="n">
        <f aca="false">IF(OR(K351="",J351=""),"",(J351-K351)*100)</f>
        <v>-1.04577786696992</v>
      </c>
      <c r="M351" s="36" t="n">
        <v>3.27267117391589</v>
      </c>
      <c r="N351" s="36" t="n">
        <v>0.127006922628443</v>
      </c>
      <c r="O351" s="36" t="n">
        <f aca="false">SQRT(M351^2+N351^2)</f>
        <v>3.27513471035553</v>
      </c>
      <c r="P351" s="47" t="n">
        <f aca="false">IF(J351="","",MAX(0,J351-1.96*O351/100))</f>
        <v>0.256999412657164</v>
      </c>
      <c r="Q351" s="47" t="n">
        <f aca="false">IF(J351="","",MIN(1,J351+1.96*O351/100))</f>
        <v>0.385384693303101</v>
      </c>
      <c r="R351" s="32" t="str">
        <f aca="false">IF(L351="","",IF(ABS(L351)&lt;=O351,"Yes","No"))</f>
        <v>Yes</v>
      </c>
      <c r="S351" s="32" t="str">
        <f aca="false">IF(L351="","",IF(ABS(L351)&lt;=1.96*O351,"Yes","No"))</f>
        <v>Yes</v>
      </c>
      <c r="T351" s="66" t="n">
        <f aca="false">IF(D351="","",ROUND(SQRT(((D351+G351)*O351/100)^2+(J351*(D351+G351)*0.14653)^2),0))</f>
        <v>35</v>
      </c>
      <c r="U351" s="32"/>
    </row>
    <row r="352" customFormat="false" ht="15" hidden="false" customHeight="false" outlineLevel="0" collapsed="false">
      <c r="A352" s="32" t="s">
        <v>444</v>
      </c>
      <c r="B352" s="32" t="s">
        <v>602</v>
      </c>
      <c r="C352" s="32" t="s">
        <v>607</v>
      </c>
      <c r="D352" s="66" t="n">
        <v>367</v>
      </c>
      <c r="E352" s="66" t="n">
        <v>336</v>
      </c>
      <c r="F352" s="75" t="n">
        <f aca="false">IF(E352="","",D352-E352)</f>
        <v>31</v>
      </c>
      <c r="G352" s="66" t="n">
        <v>577</v>
      </c>
      <c r="H352" s="66" t="n">
        <v>577</v>
      </c>
      <c r="I352" s="75" t="n">
        <f aca="false">IF(H352="","",G352-H352)</f>
        <v>0</v>
      </c>
      <c r="J352" s="47" t="n">
        <f aca="false">IF(OR(D352="",D352+G352=0),"",D352/(D352+G352))</f>
        <v>0.388771186440678</v>
      </c>
      <c r="K352" s="47" t="n">
        <f aca="false">IF(E352="","",E352/(E352+H352))</f>
        <v>0.368017524644031</v>
      </c>
      <c r="L352" s="76" t="n">
        <f aca="false">IF(OR(K352="",J352=""),"",(J352-K352)*100)</f>
        <v>2.07536617966473</v>
      </c>
      <c r="M352" s="36" t="n">
        <v>2.23195740581291</v>
      </c>
      <c r="N352" s="36" t="n">
        <v>0.127006922628443</v>
      </c>
      <c r="O352" s="36" t="n">
        <f aca="false">SQRT(M352^2+N352^2)</f>
        <v>2.23556807540246</v>
      </c>
      <c r="P352" s="47" t="n">
        <f aca="false">IF(J352="","",MAX(0,J352-1.96*O352/100))</f>
        <v>0.34495405216279</v>
      </c>
      <c r="Q352" s="47" t="n">
        <f aca="false">IF(J352="","",MIN(1,J352+1.96*O352/100))</f>
        <v>0.432588320718566</v>
      </c>
      <c r="R352" s="32" t="str">
        <f aca="false">IF(L352="","",IF(ABS(L352)&lt;=O352,"Yes","No"))</f>
        <v>Yes</v>
      </c>
      <c r="S352" s="32" t="str">
        <f aca="false">IF(L352="","",IF(ABS(L352)&lt;=1.96*O352,"Yes","No"))</f>
        <v>Yes</v>
      </c>
      <c r="T352" s="66" t="n">
        <f aca="false">IF(D352="","",ROUND(SQRT(((D352+G352)*O352/100)^2+(J352*(D352+G352)*0.0886)^2),0))</f>
        <v>39</v>
      </c>
      <c r="U352" s="32"/>
    </row>
    <row r="353" customFormat="false" ht="15" hidden="false" customHeight="false" outlineLevel="0" collapsed="false">
      <c r="A353" s="32" t="s">
        <v>444</v>
      </c>
      <c r="B353" s="32" t="s">
        <v>608</v>
      </c>
      <c r="C353" s="32" t="s">
        <v>609</v>
      </c>
      <c r="D353" s="66" t="n">
        <v>1102</v>
      </c>
      <c r="E353" s="66" t="n">
        <v>993</v>
      </c>
      <c r="F353" s="75" t="n">
        <f aca="false">IF(E353="","",D353-E353)</f>
        <v>109</v>
      </c>
      <c r="G353" s="66" t="n">
        <v>1106</v>
      </c>
      <c r="H353" s="66" t="n">
        <v>1180</v>
      </c>
      <c r="I353" s="75" t="n">
        <f aca="false">IF(H353="","",G353-H353)</f>
        <v>-74</v>
      </c>
      <c r="J353" s="47" t="n">
        <f aca="false">IF(OR(D353="",D353+G353=0),"",D353/(D353+G353))</f>
        <v>0.499094202898551</v>
      </c>
      <c r="K353" s="47" t="n">
        <f aca="false">IF(E353="","",E353/(E353+H353))</f>
        <v>0.456971928209848</v>
      </c>
      <c r="L353" s="76" t="n">
        <f aca="false">IF(OR(K353="",J353=""),"",(J353-K353)*100)</f>
        <v>4.21222746887026</v>
      </c>
      <c r="M353" s="36" t="n">
        <v>2.04108163546025</v>
      </c>
      <c r="N353" s="36" t="n">
        <v>0.127006922628443</v>
      </c>
      <c r="O353" s="36" t="n">
        <f aca="false">SQRT(M353^2+N353^2)</f>
        <v>2.04502933988944</v>
      </c>
      <c r="P353" s="47" t="n">
        <f aca="false">IF(J353="","",MAX(0,J353-1.96*O353/100))</f>
        <v>0.459011627836718</v>
      </c>
      <c r="Q353" s="47" t="n">
        <f aca="false">IF(J353="","",MIN(1,J353+1.96*O353/100))</f>
        <v>0.539176777960384</v>
      </c>
      <c r="R353" s="32" t="str">
        <f aca="false">IF(L353="","",IF(ABS(L353)&lt;=O353,"Yes","No"))</f>
        <v>No</v>
      </c>
      <c r="S353" s="32" t="str">
        <f aca="false">IF(L353="","",IF(ABS(L353)&lt;=1.96*O353,"Yes","No"))</f>
        <v>No</v>
      </c>
      <c r="T353" s="66" t="n">
        <f aca="false">IF(D353="","",ROUND(SQRT(((D353+G353)*O353/100)^2+(J353*(D353+G353)*0.06777)^2),0))</f>
        <v>87</v>
      </c>
      <c r="U353" s="32"/>
    </row>
    <row r="354" customFormat="false" ht="15" hidden="false" customHeight="false" outlineLevel="0" collapsed="false">
      <c r="A354" s="32" t="s">
        <v>444</v>
      </c>
      <c r="B354" s="32" t="s">
        <v>608</v>
      </c>
      <c r="C354" s="32" t="s">
        <v>610</v>
      </c>
      <c r="D354" s="66" t="n">
        <v>876</v>
      </c>
      <c r="E354" s="66" t="n">
        <v>845</v>
      </c>
      <c r="F354" s="75" t="n">
        <f aca="false">IF(E354="","",D354-E354)</f>
        <v>31</v>
      </c>
      <c r="G354" s="66" t="n">
        <v>907</v>
      </c>
      <c r="H354" s="66" t="n">
        <v>932</v>
      </c>
      <c r="I354" s="75" t="n">
        <f aca="false">IF(H354="","",G354-H354)</f>
        <v>-25</v>
      </c>
      <c r="J354" s="47" t="n">
        <f aca="false">IF(OR(D354="",D354+G354=0),"",D354/(D354+G354))</f>
        <v>0.491306786315199</v>
      </c>
      <c r="K354" s="47" t="n">
        <f aca="false">IF(E354="","",E354/(E354+H354))</f>
        <v>0.475520540236353</v>
      </c>
      <c r="L354" s="76" t="n">
        <f aca="false">IF(OR(K354="",J354=""),"",(J354-K354)*100)</f>
        <v>1.57862460788457</v>
      </c>
      <c r="M354" s="36" t="n">
        <v>2.04108163546025</v>
      </c>
      <c r="N354" s="36" t="n">
        <v>0.127006922628443</v>
      </c>
      <c r="O354" s="36" t="n">
        <f aca="false">SQRT(M354^2+N354^2)</f>
        <v>2.04502933988944</v>
      </c>
      <c r="P354" s="47" t="n">
        <f aca="false">IF(J354="","",MAX(0,J354-1.96*O354/100))</f>
        <v>0.451224211253366</v>
      </c>
      <c r="Q354" s="47" t="n">
        <f aca="false">IF(J354="","",MIN(1,J354+1.96*O354/100))</f>
        <v>0.531389361377032</v>
      </c>
      <c r="R354" s="32" t="str">
        <f aca="false">IF(L354="","",IF(ABS(L354)&lt;=O354,"Yes","No"))</f>
        <v>Yes</v>
      </c>
      <c r="S354" s="32" t="str">
        <f aca="false">IF(L354="","",IF(ABS(L354)&lt;=1.96*O354,"Yes","No"))</f>
        <v>Yes</v>
      </c>
      <c r="T354" s="66" t="n">
        <f aca="false">IF(D354="","",ROUND(SQRT(((D354+G354)*O354/100)^2+(J354*(D354+G354)*0.06777)^2),0))</f>
        <v>70</v>
      </c>
      <c r="U354" s="32"/>
    </row>
    <row r="355" customFormat="false" ht="15" hidden="false" customHeight="false" outlineLevel="0" collapsed="false">
      <c r="A355" s="32" t="s">
        <v>444</v>
      </c>
      <c r="B355" s="32" t="s">
        <v>611</v>
      </c>
      <c r="C355" s="32" t="s">
        <v>612</v>
      </c>
      <c r="D355" s="66" t="n">
        <v>408</v>
      </c>
      <c r="E355" s="66" t="n">
        <v>379</v>
      </c>
      <c r="F355" s="75" t="n">
        <f aca="false">IF(E355="","",D355-E355)</f>
        <v>29</v>
      </c>
      <c r="G355" s="66" t="n">
        <v>588</v>
      </c>
      <c r="H355" s="66" t="n">
        <v>605</v>
      </c>
      <c r="I355" s="75" t="n">
        <f aca="false">IF(H355="","",G355-H355)</f>
        <v>-17</v>
      </c>
      <c r="J355" s="47" t="n">
        <f aca="false">IF(OR(D355="",D355+G355=0),"",D355/(D355+G355))</f>
        <v>0.409638554216867</v>
      </c>
      <c r="K355" s="47" t="n">
        <f aca="false">IF(E355="","",E355/(E355+H355))</f>
        <v>0.385162601626016</v>
      </c>
      <c r="L355" s="76" t="n">
        <f aca="false">IF(OR(K355="",J355=""),"",(J355-K355)*100)</f>
        <v>2.44759525908512</v>
      </c>
      <c r="M355" s="36" t="n">
        <v>2.23195740581291</v>
      </c>
      <c r="N355" s="36" t="n">
        <v>0.127006922628443</v>
      </c>
      <c r="O355" s="36" t="n">
        <f aca="false">SQRT(M355^2+N355^2)</f>
        <v>2.23556807540246</v>
      </c>
      <c r="P355" s="47" t="n">
        <f aca="false">IF(J355="","",MAX(0,J355-1.96*O355/100))</f>
        <v>0.365821419938979</v>
      </c>
      <c r="Q355" s="47" t="n">
        <f aca="false">IF(J355="","",MIN(1,J355+1.96*O355/100))</f>
        <v>0.453455688494756</v>
      </c>
      <c r="R355" s="32" t="str">
        <f aca="false">IF(L355="","",IF(ABS(L355)&lt;=O355,"Yes","No"))</f>
        <v>No</v>
      </c>
      <c r="S355" s="32" t="str">
        <f aca="false">IF(L355="","",IF(ABS(L355)&lt;=1.96*O355,"Yes","No"))</f>
        <v>Yes</v>
      </c>
      <c r="T355" s="66" t="n">
        <f aca="false">IF(D355="","",ROUND(SQRT(((D355+G355)*O355/100)^2+(J355*(D355+G355)*0.0886)^2),0))</f>
        <v>42</v>
      </c>
      <c r="U355" s="32"/>
    </row>
    <row r="356" customFormat="false" ht="15" hidden="false" customHeight="false" outlineLevel="0" collapsed="false">
      <c r="A356" s="32" t="s">
        <v>444</v>
      </c>
      <c r="B356" s="32" t="s">
        <v>419</v>
      </c>
      <c r="C356" s="32" t="s">
        <v>613</v>
      </c>
      <c r="D356" s="66" t="n">
        <v>810</v>
      </c>
      <c r="E356" s="66" t="n">
        <v>786</v>
      </c>
      <c r="F356" s="75" t="n">
        <f aca="false">IF(E356="","",D356-E356)</f>
        <v>24</v>
      </c>
      <c r="G356" s="66" t="n">
        <v>1529</v>
      </c>
      <c r="H356" s="66" t="n">
        <v>1523</v>
      </c>
      <c r="I356" s="75" t="n">
        <f aca="false">IF(H356="","",G356-H356)</f>
        <v>6</v>
      </c>
      <c r="J356" s="47" t="n">
        <f aca="false">IF(OR(D356="",D356+G356=0),"",D356/(D356+G356))</f>
        <v>0.346301838392475</v>
      </c>
      <c r="K356" s="47" t="n">
        <f aca="false">IF(E356="","",E356/(E356+H356))</f>
        <v>0.340407102641836</v>
      </c>
      <c r="L356" s="76" t="n">
        <f aca="false">IF(OR(K356="",J356=""),"",(J356-K356)*100)</f>
        <v>0.589473575063915</v>
      </c>
      <c r="M356" s="36" t="n">
        <v>2.04108163546025</v>
      </c>
      <c r="N356" s="36" t="n">
        <v>0.127006922628443</v>
      </c>
      <c r="O356" s="36" t="n">
        <f aca="false">SQRT(M356^2+N356^2)</f>
        <v>2.04502933988944</v>
      </c>
      <c r="P356" s="47" t="n">
        <f aca="false">IF(J356="","",MAX(0,J356-1.96*O356/100))</f>
        <v>0.306219263330642</v>
      </c>
      <c r="Q356" s="47" t="n">
        <f aca="false">IF(J356="","",MIN(1,J356+1.96*O356/100))</f>
        <v>0.386384413454308</v>
      </c>
      <c r="R356" s="32" t="str">
        <f aca="false">IF(L356="","",IF(ABS(L356)&lt;=O356,"Yes","No"))</f>
        <v>Yes</v>
      </c>
      <c r="S356" s="32" t="str">
        <f aca="false">IF(L356="","",IF(ABS(L356)&lt;=1.96*O356,"Yes","No"))</f>
        <v>Yes</v>
      </c>
      <c r="T356" s="66" t="n">
        <f aca="false">IF(D356="","",ROUND(SQRT(((D356+G356)*O356/100)^2+(J356*(D356+G356)*0.06777)^2),0))</f>
        <v>73</v>
      </c>
      <c r="U356" s="32"/>
    </row>
    <row r="357" customFormat="false" ht="15" hidden="false" customHeight="false" outlineLevel="0" collapsed="false">
      <c r="A357" s="32" t="s">
        <v>444</v>
      </c>
      <c r="B357" s="32" t="s">
        <v>419</v>
      </c>
      <c r="C357" s="32" t="s">
        <v>614</v>
      </c>
      <c r="D357" s="66" t="n">
        <v>248</v>
      </c>
      <c r="E357" s="66"/>
      <c r="F357" s="75" t="str">
        <f aca="false">IF(E357="","",D357-E357)</f>
        <v/>
      </c>
      <c r="G357" s="66" t="n">
        <v>464</v>
      </c>
      <c r="H357" s="66"/>
      <c r="I357" s="75" t="str">
        <f aca="false">IF(H357="","",G357-H357)</f>
        <v/>
      </c>
      <c r="J357" s="47" t="n">
        <f aca="false">IF(OR(D357="",D357+G357=0),"",D357/(D357+G357))</f>
        <v>0.348314606741573</v>
      </c>
      <c r="K357" s="47" t="str">
        <f aca="false">IF(E357="","",E357/(E357+H357))</f>
        <v/>
      </c>
      <c r="L357" s="76" t="str">
        <f aca="false">IF(OR(K357="",J357=""),"",(J357-K357)*100)</f>
        <v/>
      </c>
      <c r="M357" s="36" t="n">
        <v>3.27267117391589</v>
      </c>
      <c r="N357" s="36" t="n">
        <v>0.127006922628443</v>
      </c>
      <c r="O357" s="36" t="n">
        <f aca="false">SQRT(M357^2+N357^2)</f>
        <v>3.27513471035553</v>
      </c>
      <c r="P357" s="47" t="n">
        <f aca="false">IF(J357="","",MAX(0,J357-1.96*O357/100))</f>
        <v>0.284121966418605</v>
      </c>
      <c r="Q357" s="47" t="n">
        <f aca="false">IF(J357="","",MIN(1,J357+1.96*O357/100))</f>
        <v>0.412507247064541</v>
      </c>
      <c r="R357" s="32" t="str">
        <f aca="false">IF(L357="","",IF(ABS(L357)&lt;=O357,"Yes","No"))</f>
        <v/>
      </c>
      <c r="S357" s="32" t="str">
        <f aca="false">IF(L357="","",IF(ABS(L357)&lt;=1.96*O357,"Yes","No"))</f>
        <v/>
      </c>
      <c r="T357" s="66" t="n">
        <f aca="false">IF(D357="","",ROUND(SQRT(((D357+G357)*O357/100)^2+(J357*(D357+G357)*0.14653)^2),0))</f>
        <v>43</v>
      </c>
      <c r="U357" s="32" t="s">
        <v>814</v>
      </c>
    </row>
    <row r="358" customFormat="false" ht="15" hidden="false" customHeight="false" outlineLevel="0" collapsed="false">
      <c r="A358" s="32" t="s">
        <v>444</v>
      </c>
      <c r="B358" s="32" t="s">
        <v>616</v>
      </c>
      <c r="C358" s="32" t="s">
        <v>616</v>
      </c>
      <c r="D358" s="66" t="n">
        <v>283</v>
      </c>
      <c r="E358" s="66" t="n">
        <v>249</v>
      </c>
      <c r="F358" s="75" t="n">
        <f aca="false">IF(E358="","",D358-E358)</f>
        <v>34</v>
      </c>
      <c r="G358" s="66" t="n">
        <v>277</v>
      </c>
      <c r="H358" s="66" t="n">
        <v>326</v>
      </c>
      <c r="I358" s="75" t="n">
        <f aca="false">IF(H358="","",G358-H358)</f>
        <v>-49</v>
      </c>
      <c r="J358" s="47" t="n">
        <f aca="false">IF(OR(D358="",D358+G358=0),"",D358/(D358+G358))</f>
        <v>0.505357142857143</v>
      </c>
      <c r="K358" s="47" t="n">
        <f aca="false">IF(E358="","",E358/(E358+H358))</f>
        <v>0.43304347826087</v>
      </c>
      <c r="L358" s="76" t="n">
        <f aca="false">IF(OR(K358="",J358=""),"",(J358-K358)*100)</f>
        <v>7.23136645962733</v>
      </c>
      <c r="M358" s="36" t="n">
        <v>3.27267117391589</v>
      </c>
      <c r="N358" s="36" t="n">
        <v>0.127006922628443</v>
      </c>
      <c r="O358" s="36" t="n">
        <f aca="false">SQRT(M358^2+N358^2)</f>
        <v>3.27513471035553</v>
      </c>
      <c r="P358" s="47" t="n">
        <f aca="false">IF(J358="","",MAX(0,J358-1.96*O358/100))</f>
        <v>0.441164502534175</v>
      </c>
      <c r="Q358" s="47" t="n">
        <f aca="false">IF(J358="","",MIN(1,J358+1.96*O358/100))</f>
        <v>0.569549783180111</v>
      </c>
      <c r="R358" s="32" t="str">
        <f aca="false">IF(L358="","",IF(ABS(L358)&lt;=O358,"Yes","No"))</f>
        <v>No</v>
      </c>
      <c r="S358" s="32" t="str">
        <f aca="false">IF(L358="","",IF(ABS(L358)&lt;=1.96*O358,"Yes","No"))</f>
        <v>No</v>
      </c>
      <c r="T358" s="66" t="n">
        <f aca="false">IF(D358="","",ROUND(SQRT(((D358+G358)*O358/100)^2+(J358*(D358+G358)*0.14653)^2),0))</f>
        <v>45</v>
      </c>
      <c r="U358" s="32"/>
    </row>
    <row r="359" customFormat="false" ht="15" hidden="false" customHeight="false" outlineLevel="0" collapsed="false">
      <c r="A359" s="32" t="s">
        <v>444</v>
      </c>
      <c r="B359" s="32" t="s">
        <v>617</v>
      </c>
      <c r="C359" s="32" t="s">
        <v>618</v>
      </c>
      <c r="D359" s="66" t="n">
        <v>510</v>
      </c>
      <c r="E359" s="66" t="n">
        <v>467</v>
      </c>
      <c r="F359" s="75" t="n">
        <f aca="false">IF(E359="","",D359-E359)</f>
        <v>43</v>
      </c>
      <c r="G359" s="66" t="n">
        <v>668</v>
      </c>
      <c r="H359" s="66" t="n">
        <v>684</v>
      </c>
      <c r="I359" s="75" t="n">
        <f aca="false">IF(H359="","",G359-H359)</f>
        <v>-16</v>
      </c>
      <c r="J359" s="47" t="n">
        <f aca="false">IF(OR(D359="",D359+G359=0),"",D359/(D359+G359))</f>
        <v>0.432937181663837</v>
      </c>
      <c r="K359" s="47" t="n">
        <f aca="false">IF(E359="","",E359/(E359+H359))</f>
        <v>0.405734144222415</v>
      </c>
      <c r="L359" s="76" t="n">
        <f aca="false">IF(OR(K359="",J359=""),"",(J359-K359)*100)</f>
        <v>2.72030374414217</v>
      </c>
      <c r="M359" s="36" t="n">
        <v>2.04108163546025</v>
      </c>
      <c r="N359" s="36" t="n">
        <v>0.127006922628443</v>
      </c>
      <c r="O359" s="36" t="n">
        <f aca="false">SQRT(M359^2+N359^2)</f>
        <v>2.04502933988944</v>
      </c>
      <c r="P359" s="47" t="n">
        <f aca="false">IF(J359="","",MAX(0,J359-1.96*O359/100))</f>
        <v>0.392854606602004</v>
      </c>
      <c r="Q359" s="47" t="n">
        <f aca="false">IF(J359="","",MIN(1,J359+1.96*O359/100))</f>
        <v>0.47301975672567</v>
      </c>
      <c r="R359" s="32" t="str">
        <f aca="false">IF(L359="","",IF(ABS(L359)&lt;=O359,"Yes","No"))</f>
        <v>No</v>
      </c>
      <c r="S359" s="32" t="str">
        <f aca="false">IF(L359="","",IF(ABS(L359)&lt;=1.96*O359,"Yes","No"))</f>
        <v>Yes</v>
      </c>
      <c r="T359" s="66" t="n">
        <f aca="false">IF(D359="","",ROUND(SQRT(((D359+G359)*O359/100)^2+(J359*(D359+G359)*0.06777)^2),0))</f>
        <v>42</v>
      </c>
      <c r="U359" s="32"/>
    </row>
    <row r="360" customFormat="false" ht="15" hidden="false" customHeight="false" outlineLevel="0" collapsed="false">
      <c r="A360" s="32" t="s">
        <v>444</v>
      </c>
      <c r="B360" s="32" t="s">
        <v>617</v>
      </c>
      <c r="C360" s="32" t="s">
        <v>619</v>
      </c>
      <c r="D360" s="66" t="n">
        <v>414</v>
      </c>
      <c r="E360" s="66" t="n">
        <v>385</v>
      </c>
      <c r="F360" s="75" t="n">
        <f aca="false">IF(E360="","",D360-E360)</f>
        <v>29</v>
      </c>
      <c r="G360" s="66" t="n">
        <v>623</v>
      </c>
      <c r="H360" s="66" t="n">
        <v>656</v>
      </c>
      <c r="I360" s="75" t="n">
        <f aca="false">IF(H360="","",G360-H360)</f>
        <v>-33</v>
      </c>
      <c r="J360" s="47" t="n">
        <f aca="false">IF(OR(D360="",D360+G360=0),"",D360/(D360+G360))</f>
        <v>0.399228543876567</v>
      </c>
      <c r="K360" s="47" t="n">
        <f aca="false">IF(E360="","",E360/(E360+H360))</f>
        <v>0.36983669548511</v>
      </c>
      <c r="L360" s="76" t="n">
        <f aca="false">IF(OR(K360="",J360=""),"",(J360-K360)*100)</f>
        <v>2.93918483914566</v>
      </c>
      <c r="M360" s="36" t="n">
        <v>2.23195740581291</v>
      </c>
      <c r="N360" s="36" t="n">
        <v>0.127006922628443</v>
      </c>
      <c r="O360" s="36" t="n">
        <f aca="false">SQRT(M360^2+N360^2)</f>
        <v>2.23556807540246</v>
      </c>
      <c r="P360" s="47" t="n">
        <f aca="false">IF(J360="","",MAX(0,J360-1.96*O360/100))</f>
        <v>0.355411409598679</v>
      </c>
      <c r="Q360" s="47" t="n">
        <f aca="false">IF(J360="","",MIN(1,J360+1.96*O360/100))</f>
        <v>0.443045678154455</v>
      </c>
      <c r="R360" s="32" t="str">
        <f aca="false">IF(L360="","",IF(ABS(L360)&lt;=O360,"Yes","No"))</f>
        <v>No</v>
      </c>
      <c r="S360" s="32" t="str">
        <f aca="false">IF(L360="","",IF(ABS(L360)&lt;=1.96*O360,"Yes","No"))</f>
        <v>Yes</v>
      </c>
      <c r="T360" s="66" t="n">
        <f aca="false">IF(D360="","",ROUND(SQRT(((D360+G360)*O360/100)^2+(J360*(D360+G360)*0.0886)^2),0))</f>
        <v>43</v>
      </c>
      <c r="U360" s="32"/>
    </row>
    <row r="361" customFormat="false" ht="15" hidden="false" customHeight="false" outlineLevel="0" collapsed="false">
      <c r="A361" s="32" t="s">
        <v>444</v>
      </c>
      <c r="B361" s="32" t="s">
        <v>617</v>
      </c>
      <c r="C361" s="32" t="s">
        <v>620</v>
      </c>
      <c r="D361" s="66" t="n">
        <v>633</v>
      </c>
      <c r="E361" s="66" t="n">
        <v>620</v>
      </c>
      <c r="F361" s="75" t="n">
        <f aca="false">IF(E361="","",D361-E361)</f>
        <v>13</v>
      </c>
      <c r="G361" s="66" t="n">
        <v>656</v>
      </c>
      <c r="H361" s="66" t="n">
        <v>647</v>
      </c>
      <c r="I361" s="75" t="n">
        <f aca="false">IF(H361="","",G361-H361)</f>
        <v>9</v>
      </c>
      <c r="J361" s="47" t="n">
        <f aca="false">IF(OR(D361="",D361+G361=0),"",D361/(D361+G361))</f>
        <v>0.491078355314197</v>
      </c>
      <c r="K361" s="47" t="n">
        <f aca="false">IF(E361="","",E361/(E361+H361))</f>
        <v>0.489344909234412</v>
      </c>
      <c r="L361" s="76" t="n">
        <f aca="false">IF(OR(K361="",J361=""),"",(J361-K361)*100)</f>
        <v>0.173344607978509</v>
      </c>
      <c r="M361" s="36" t="n">
        <v>2.04108163546025</v>
      </c>
      <c r="N361" s="36" t="n">
        <v>0.127006922628443</v>
      </c>
      <c r="O361" s="36" t="n">
        <f aca="false">SQRT(M361^2+N361^2)</f>
        <v>2.04502933988944</v>
      </c>
      <c r="P361" s="47" t="n">
        <f aca="false">IF(J361="","",MAX(0,J361-1.96*O361/100))</f>
        <v>0.450995780252364</v>
      </c>
      <c r="Q361" s="47" t="n">
        <f aca="false">IF(J361="","",MIN(1,J361+1.96*O361/100))</f>
        <v>0.53116093037603</v>
      </c>
      <c r="R361" s="32" t="str">
        <f aca="false">IF(L361="","",IF(ABS(L361)&lt;=O361,"Yes","No"))</f>
        <v>Yes</v>
      </c>
      <c r="S361" s="32" t="str">
        <f aca="false">IF(L361="","",IF(ABS(L361)&lt;=1.96*O361,"Yes","No"))</f>
        <v>Yes</v>
      </c>
      <c r="T361" s="66" t="n">
        <f aca="false">IF(D361="","",ROUND(SQRT(((D361+G361)*O361/100)^2+(J361*(D361+G361)*0.06777)^2),0))</f>
        <v>50</v>
      </c>
      <c r="U361" s="32"/>
    </row>
    <row r="362" customFormat="false" ht="15" hidden="false" customHeight="false" outlineLevel="0" collapsed="false">
      <c r="A362" s="32" t="s">
        <v>444</v>
      </c>
      <c r="B362" s="32" t="s">
        <v>617</v>
      </c>
      <c r="C362" s="32" t="s">
        <v>621</v>
      </c>
      <c r="D362" s="66" t="n">
        <v>300</v>
      </c>
      <c r="E362" s="66" t="n">
        <v>295</v>
      </c>
      <c r="F362" s="75" t="n">
        <f aca="false">IF(E362="","",D362-E362)</f>
        <v>5</v>
      </c>
      <c r="G362" s="66" t="n">
        <v>390</v>
      </c>
      <c r="H362" s="66" t="n">
        <v>392</v>
      </c>
      <c r="I362" s="75" t="n">
        <f aca="false">IF(H362="","",G362-H362)</f>
        <v>-2</v>
      </c>
      <c r="J362" s="47" t="n">
        <f aca="false">IF(OR(D362="",D362+G362=0),"",D362/(D362+G362))</f>
        <v>0.434782608695652</v>
      </c>
      <c r="K362" s="47" t="n">
        <f aca="false">IF(E362="","",E362/(E362+H362))</f>
        <v>0.429403202328967</v>
      </c>
      <c r="L362" s="76" t="n">
        <f aca="false">IF(OR(K362="",J362=""),"",(J362-K362)*100)</f>
        <v>0.537940636668566</v>
      </c>
      <c r="M362" s="36" t="n">
        <v>3.27267117391589</v>
      </c>
      <c r="N362" s="36" t="n">
        <v>0.127006922628443</v>
      </c>
      <c r="O362" s="36" t="n">
        <f aca="false">SQRT(M362^2+N362^2)</f>
        <v>3.27513471035553</v>
      </c>
      <c r="P362" s="47" t="n">
        <f aca="false">IF(J362="","",MAX(0,J362-1.96*O362/100))</f>
        <v>0.370589968372684</v>
      </c>
      <c r="Q362" s="47" t="n">
        <f aca="false">IF(J362="","",MIN(1,J362+1.96*O362/100))</f>
        <v>0.49897524901862</v>
      </c>
      <c r="R362" s="32" t="str">
        <f aca="false">IF(L362="","",IF(ABS(L362)&lt;=O362,"Yes","No"))</f>
        <v>Yes</v>
      </c>
      <c r="S362" s="32" t="str">
        <f aca="false">IF(L362="","",IF(ABS(L362)&lt;=1.96*O362,"Yes","No"))</f>
        <v>Yes</v>
      </c>
      <c r="T362" s="66" t="n">
        <f aca="false">IF(D362="","",ROUND(SQRT(((D362+G362)*O362/100)^2+(J362*(D362+G362)*0.14653)^2),0))</f>
        <v>49</v>
      </c>
      <c r="U362" s="32"/>
    </row>
    <row r="363" customFormat="false" ht="15" hidden="false" customHeight="false" outlineLevel="0" collapsed="false">
      <c r="A363" s="32" t="s">
        <v>444</v>
      </c>
      <c r="B363" s="32" t="s">
        <v>622</v>
      </c>
      <c r="C363" s="32" t="s">
        <v>623</v>
      </c>
      <c r="D363" s="66" t="n">
        <v>673</v>
      </c>
      <c r="E363" s="66" t="n">
        <v>625</v>
      </c>
      <c r="F363" s="75" t="n">
        <f aca="false">IF(E363="","",D363-E363)</f>
        <v>48</v>
      </c>
      <c r="G363" s="66" t="n">
        <v>427</v>
      </c>
      <c r="H363" s="66" t="n">
        <v>447</v>
      </c>
      <c r="I363" s="75" t="n">
        <f aca="false">IF(H363="","",G363-H363)</f>
        <v>-20</v>
      </c>
      <c r="J363" s="47" t="n">
        <f aca="false">IF(OR(D363="",D363+G363=0),"",D363/(D363+G363))</f>
        <v>0.611818181818182</v>
      </c>
      <c r="K363" s="47" t="n">
        <f aca="false">IF(E363="","",E363/(E363+H363))</f>
        <v>0.583022388059702</v>
      </c>
      <c r="L363" s="76" t="n">
        <f aca="false">IF(OR(K363="",J363=""),"",(J363-K363)*100)</f>
        <v>2.87957937584803</v>
      </c>
      <c r="M363" s="36" t="n">
        <v>2.23195740581291</v>
      </c>
      <c r="N363" s="36" t="n">
        <v>0.127006922628443</v>
      </c>
      <c r="O363" s="36" t="n">
        <f aca="false">SQRT(M363^2+N363^2)</f>
        <v>2.23556807540246</v>
      </c>
      <c r="P363" s="47" t="n">
        <f aca="false">IF(J363="","",MAX(0,J363-1.96*O363/100))</f>
        <v>0.568001047540294</v>
      </c>
      <c r="Q363" s="47" t="n">
        <f aca="false">IF(J363="","",MIN(1,J363+1.96*O363/100))</f>
        <v>0.65563531609607</v>
      </c>
      <c r="R363" s="32" t="str">
        <f aca="false">IF(L363="","",IF(ABS(L363)&lt;=O363,"Yes","No"))</f>
        <v>No</v>
      </c>
      <c r="S363" s="32" t="str">
        <f aca="false">IF(L363="","",IF(ABS(L363)&lt;=1.96*O363,"Yes","No"))</f>
        <v>Yes</v>
      </c>
      <c r="T363" s="66" t="n">
        <f aca="false">IF(D363="","",ROUND(SQRT(((D363+G363)*O363/100)^2+(J363*(D363+G363)*0.0886)^2),0))</f>
        <v>64</v>
      </c>
      <c r="U363" s="32"/>
    </row>
    <row r="364" customFormat="false" ht="15" hidden="false" customHeight="false" outlineLevel="0" collapsed="false">
      <c r="A364" s="32" t="s">
        <v>444</v>
      </c>
      <c r="B364" s="32" t="s">
        <v>622</v>
      </c>
      <c r="C364" s="32" t="s">
        <v>624</v>
      </c>
      <c r="D364" s="66" t="n">
        <v>550</v>
      </c>
      <c r="E364" s="66" t="n">
        <v>518</v>
      </c>
      <c r="F364" s="75" t="n">
        <f aca="false">IF(E364="","",D364-E364)</f>
        <v>32</v>
      </c>
      <c r="G364" s="66" t="n">
        <v>362</v>
      </c>
      <c r="H364" s="66" t="n">
        <v>384</v>
      </c>
      <c r="I364" s="75" t="n">
        <f aca="false">IF(H364="","",G364-H364)</f>
        <v>-22</v>
      </c>
      <c r="J364" s="47" t="n">
        <f aca="false">IF(OR(D364="",D364+G364=0),"",D364/(D364+G364))</f>
        <v>0.603070175438597</v>
      </c>
      <c r="K364" s="47" t="n">
        <f aca="false">IF(E364="","",E364/(E364+H364))</f>
        <v>0.574279379157428</v>
      </c>
      <c r="L364" s="76" t="n">
        <f aca="false">IF(OR(K364="",J364=""),"",(J364-K364)*100)</f>
        <v>2.87907962811687</v>
      </c>
      <c r="M364" s="36" t="n">
        <v>2.23195740581291</v>
      </c>
      <c r="N364" s="36" t="n">
        <v>0.127006922628443</v>
      </c>
      <c r="O364" s="36" t="n">
        <f aca="false">SQRT(M364^2+N364^2)</f>
        <v>2.23556807540246</v>
      </c>
      <c r="P364" s="47" t="n">
        <f aca="false">IF(J364="","",MAX(0,J364-1.96*O364/100))</f>
        <v>0.559253041160708</v>
      </c>
      <c r="Q364" s="47" t="n">
        <f aca="false">IF(J364="","",MIN(1,J364+1.96*O364/100))</f>
        <v>0.646887309716485</v>
      </c>
      <c r="R364" s="32" t="str">
        <f aca="false">IF(L364="","",IF(ABS(L364)&lt;=O364,"Yes","No"))</f>
        <v>No</v>
      </c>
      <c r="S364" s="32" t="str">
        <f aca="false">IF(L364="","",IF(ABS(L364)&lt;=1.96*O364,"Yes","No"))</f>
        <v>Yes</v>
      </c>
      <c r="T364" s="66" t="n">
        <f aca="false">IF(D364="","",ROUND(SQRT(((D364+G364)*O364/100)^2+(J364*(D364+G364)*0.0886)^2),0))</f>
        <v>53</v>
      </c>
      <c r="U364" s="32"/>
    </row>
    <row r="365" customFormat="false" ht="15" hidden="false" customHeight="false" outlineLevel="0" collapsed="false">
      <c r="A365" s="32" t="s">
        <v>444</v>
      </c>
      <c r="B365" s="32" t="s">
        <v>622</v>
      </c>
      <c r="C365" s="32" t="s">
        <v>625</v>
      </c>
      <c r="D365" s="66" t="n">
        <v>806</v>
      </c>
      <c r="E365" s="66" t="n">
        <v>765</v>
      </c>
      <c r="F365" s="75" t="n">
        <f aca="false">IF(E365="","",D365-E365)</f>
        <v>41</v>
      </c>
      <c r="G365" s="66" t="n">
        <v>638</v>
      </c>
      <c r="H365" s="66" t="n">
        <v>687</v>
      </c>
      <c r="I365" s="75" t="n">
        <f aca="false">IF(H365="","",G365-H365)</f>
        <v>-49</v>
      </c>
      <c r="J365" s="47" t="n">
        <f aca="false">IF(OR(D365="",D365+G365=0),"",D365/(D365+G365))</f>
        <v>0.558171745152355</v>
      </c>
      <c r="K365" s="47" t="n">
        <f aca="false">IF(E365="","",E365/(E365+H365))</f>
        <v>0.526859504132231</v>
      </c>
      <c r="L365" s="76" t="n">
        <f aca="false">IF(OR(K365="",J365=""),"",(J365-K365)*100)</f>
        <v>3.13122410201232</v>
      </c>
      <c r="M365" s="36" t="n">
        <v>2.04108163546025</v>
      </c>
      <c r="N365" s="36" t="n">
        <v>0.127006922628443</v>
      </c>
      <c r="O365" s="36" t="n">
        <f aca="false">SQRT(M365^2+N365^2)</f>
        <v>2.04502933988944</v>
      </c>
      <c r="P365" s="47" t="n">
        <f aca="false">IF(J365="","",MAX(0,J365-1.96*O365/100))</f>
        <v>0.518089170090522</v>
      </c>
      <c r="Q365" s="47" t="n">
        <f aca="false">IF(J365="","",MIN(1,J365+1.96*O365/100))</f>
        <v>0.598254320214188</v>
      </c>
      <c r="R365" s="32" t="str">
        <f aca="false">IF(L365="","",IF(ABS(L365)&lt;=O365,"Yes","No"))</f>
        <v>No</v>
      </c>
      <c r="S365" s="32" t="str">
        <f aca="false">IF(L365="","",IF(ABS(L365)&lt;=1.96*O365,"Yes","No"))</f>
        <v>Yes</v>
      </c>
      <c r="T365" s="66" t="n">
        <f aca="false">IF(D365="","",ROUND(SQRT(((D365+G365)*O365/100)^2+(J365*(D365+G365)*0.06777)^2),0))</f>
        <v>62</v>
      </c>
      <c r="U365" s="32"/>
    </row>
    <row r="366" customFormat="false" ht="15" hidden="false" customHeight="false" outlineLevel="0" collapsed="false">
      <c r="A366" s="32" t="s">
        <v>444</v>
      </c>
      <c r="B366" s="32" t="s">
        <v>626</v>
      </c>
      <c r="C366" s="32" t="s">
        <v>626</v>
      </c>
      <c r="D366" s="66" t="n">
        <v>551</v>
      </c>
      <c r="E366" s="66" t="n">
        <v>508</v>
      </c>
      <c r="F366" s="75" t="n">
        <f aca="false">IF(E366="","",D366-E366)</f>
        <v>43</v>
      </c>
      <c r="G366" s="66" t="n">
        <v>717</v>
      </c>
      <c r="H366" s="66" t="n">
        <v>791</v>
      </c>
      <c r="I366" s="75" t="n">
        <f aca="false">IF(H366="","",G366-H366)</f>
        <v>-74</v>
      </c>
      <c r="J366" s="47" t="n">
        <f aca="false">IF(OR(D366="",D366+G366=0),"",D366/(D366+G366))</f>
        <v>0.434542586750789</v>
      </c>
      <c r="K366" s="47" t="n">
        <f aca="false">IF(E366="","",E366/(E366+H366))</f>
        <v>0.391070053887606</v>
      </c>
      <c r="L366" s="76" t="n">
        <f aca="false">IF(OR(K366="",J366=""),"",(J366-K366)*100)</f>
        <v>4.34725328631828</v>
      </c>
      <c r="M366" s="36" t="n">
        <v>2.04108163546025</v>
      </c>
      <c r="N366" s="36" t="n">
        <v>0.127006922628443</v>
      </c>
      <c r="O366" s="36" t="n">
        <f aca="false">SQRT(M366^2+N366^2)</f>
        <v>2.04502933988944</v>
      </c>
      <c r="P366" s="47" t="n">
        <f aca="false">IF(J366="","",MAX(0,J366-1.96*O366/100))</f>
        <v>0.394460011688956</v>
      </c>
      <c r="Q366" s="47" t="n">
        <f aca="false">IF(J366="","",MIN(1,J366+1.96*O366/100))</f>
        <v>0.474625161812622</v>
      </c>
      <c r="R366" s="32" t="str">
        <f aca="false">IF(L366="","",IF(ABS(L366)&lt;=O366,"Yes","No"))</f>
        <v>No</v>
      </c>
      <c r="S366" s="32" t="str">
        <f aca="false">IF(L366="","",IF(ABS(L366)&lt;=1.96*O366,"Yes","No"))</f>
        <v>No</v>
      </c>
      <c r="T366" s="66" t="n">
        <f aca="false">IF(D366="","",ROUND(SQRT(((D366+G366)*O366/100)^2+(J366*(D366+G366)*0.06777)^2),0))</f>
        <v>45</v>
      </c>
      <c r="U366" s="32"/>
    </row>
    <row r="368" customFormat="false" ht="15" hidden="false" customHeight="false" outlineLevel="0" collapsed="false">
      <c r="A368" s="20" t="s">
        <v>763</v>
      </c>
      <c r="B368" s="44"/>
      <c r="C368" s="44"/>
      <c r="D368" s="77" t="n">
        <f aca="false">SUMIF(E2:E366,"&lt;&gt;",D2:D366)</f>
        <v>198410</v>
      </c>
      <c r="E368" s="77" t="n">
        <f aca="false">SUM(E2:E366)</f>
        <v>190519</v>
      </c>
      <c r="F368" s="78" t="n">
        <f aca="false">D368-E368</f>
        <v>7891</v>
      </c>
      <c r="G368" s="77" t="n">
        <f aca="false">SUMIF(H2:H366,"&lt;&gt;",G2:G366)</f>
        <v>187397</v>
      </c>
      <c r="H368" s="77" t="n">
        <f aca="false">SUM(H2:H366)</f>
        <v>193894</v>
      </c>
      <c r="I368" s="78" t="n">
        <f aca="false">G368-H368</f>
        <v>-6497</v>
      </c>
      <c r="J368" s="46" t="n">
        <f aca="false">D368/(D368+G368)</f>
        <v>0.514272680381642</v>
      </c>
      <c r="K368" s="46" t="n">
        <f aca="false">E368/(E368+H368)</f>
        <v>0.495610190082021</v>
      </c>
      <c r="L368" s="79" t="n">
        <f aca="false">(J368-K368)*100</f>
        <v>1.86624902996205</v>
      </c>
      <c r="M368" s="45" t="n">
        <v>0</v>
      </c>
      <c r="N368" s="45" t="n">
        <v>0.127006922628443</v>
      </c>
      <c r="O368" s="45" t="n">
        <f aca="false">SQRT(M368^2+N368^2)</f>
        <v>0.127006922628443</v>
      </c>
      <c r="P368" s="46" t="n">
        <f aca="false">J368-1.96*O368/100</f>
        <v>0.511783344698124</v>
      </c>
      <c r="Q368" s="46" t="n">
        <f aca="false">J368+1.96*O368/100</f>
        <v>0.516762016065159</v>
      </c>
      <c r="R368" s="44" t="str">
        <f aca="false">IF(ABS(L368)&lt;=O368,"Yes","No")</f>
        <v>No</v>
      </c>
      <c r="S368" s="44" t="str">
        <f aca="false">IF(ABS(L368)&lt;=1.96*O368,"Yes","No")</f>
        <v>No</v>
      </c>
      <c r="T368" s="77" t="n">
        <f aca="false">ROUND(SQRT(((D368+G368)*O368/100)^2+(J368*(D368+G368)*0.04485)^2),0)</f>
        <v>8912</v>
      </c>
    </row>
    <row r="369" customFormat="false" ht="15" hidden="false" customHeight="false" outlineLevel="0" collapsed="false">
      <c r="A369" s="20" t="s">
        <v>764</v>
      </c>
      <c r="B369" s="44"/>
      <c r="C369" s="44"/>
      <c r="D369" s="77" t="n">
        <f aca="false">SUM(D2:D366)</f>
        <v>199900</v>
      </c>
      <c r="E369" s="77"/>
      <c r="F369" s="78"/>
      <c r="G369" s="77" t="n">
        <f aca="false">SUM(G2:G366)</f>
        <v>188332</v>
      </c>
      <c r="H369" s="77"/>
      <c r="I369" s="78"/>
      <c r="J369" s="46" t="n">
        <f aca="false">D369/(D369+G369)</f>
        <v>0.51489830822807</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30.1030640668524</v>
      </c>
    </row>
    <row r="372" customFormat="false" ht="15" hidden="false" customHeight="false" outlineLevel="0" collapsed="false">
      <c r="A372" s="2" t="s">
        <v>766</v>
      </c>
      <c r="F372" s="80" t="n">
        <f aca="false">(SUMIF(I2:I366,"&gt;0")-SUMIF(I2:I366,"&lt;0"))/COUNT(I2:I366)</f>
        <v>26.3259052924791</v>
      </c>
    </row>
    <row r="373" customFormat="false" ht="15" hidden="false" customHeight="false" outlineLevel="0" collapsed="false">
      <c r="A373" s="2" t="s">
        <v>767</v>
      </c>
      <c r="F373" s="81" t="n">
        <f aca="false">(SUMIF(L2:L366,"&gt;0")-SUMIF(L2:L366,"&lt;0"))/COUNT(L2:L366)</f>
        <v>2.42915143427361</v>
      </c>
    </row>
    <row r="374" customFormat="false" ht="15" hidden="false" customHeight="false" outlineLevel="0" collapsed="false">
      <c r="A374" s="5" t="s">
        <v>768</v>
      </c>
      <c r="F374" s="82" t="n">
        <f aca="false">SQRT(SUMSQ(L2:L366)/COUNT(L2:L366))</f>
        <v>3.03632829507155</v>
      </c>
    </row>
    <row r="375" customFormat="false" ht="15" hidden="false" customHeight="false" outlineLevel="0" collapsed="false">
      <c r="A375" s="5" t="s">
        <v>769</v>
      </c>
      <c r="F375" s="83" t="n">
        <f aca="false">L368</f>
        <v>1.86624902996205</v>
      </c>
    </row>
    <row r="376" customFormat="false" ht="15" hidden="false" customHeight="false" outlineLevel="0" collapsed="false">
      <c r="A376" s="5" t="s">
        <v>770</v>
      </c>
      <c r="F376" s="82" t="n">
        <f aca="false">SQRT((SUMSQ(L2:L366)-2*L368*SUM(L2:L366)+COUNT(L2:L366)*L368^2)/COUNT(L2:L366))</f>
        <v>2.13563943281148</v>
      </c>
    </row>
    <row r="377" customFormat="false" ht="15" hidden="false" customHeight="false" outlineLevel="0" collapsed="false">
      <c r="A377" s="2" t="s">
        <v>771</v>
      </c>
      <c r="F377" s="84" t="n">
        <f aca="false">D368/E368-1</f>
        <v>0.0414184412053391</v>
      </c>
    </row>
    <row r="378" customFormat="false" ht="15" hidden="false" customHeight="false" outlineLevel="0" collapsed="false">
      <c r="A378" s="5" t="s">
        <v>772</v>
      </c>
      <c r="F378" s="85" t="n">
        <f aca="false">G368/H368-1</f>
        <v>-0.0335079992160665</v>
      </c>
    </row>
    <row r="379" customFormat="false" ht="15" hidden="false" customHeight="false" outlineLevel="0" collapsed="false">
      <c r="A379" s="2" t="s">
        <v>773</v>
      </c>
      <c r="F379" s="84" t="n">
        <f aca="false">(D368+G368)/(E368+H368)-1</f>
        <v>0.00362630816335563</v>
      </c>
    </row>
    <row r="380" customFormat="false" ht="15" hidden="false" customHeight="false" outlineLevel="0" collapsed="false">
      <c r="A380" s="2" t="s">
        <v>774</v>
      </c>
      <c r="F380" s="81" t="n">
        <f aca="false">AVERAGE(O2:O366)</f>
        <v>2.5193527431605</v>
      </c>
    </row>
    <row r="381" customFormat="false" ht="15" hidden="false" customHeight="false" outlineLevel="0" collapsed="false">
      <c r="A381" s="5" t="s">
        <v>775</v>
      </c>
      <c r="F381" s="86" t="n">
        <f aca="false">COUNTIF(R2:R366,"Yes")/(COUNTIF(R2:R366,"Yes")+COUNTIF(R2:R366,"No"))</f>
        <v>0.582172701949861</v>
      </c>
    </row>
    <row r="382" customFormat="false" ht="15" hidden="false" customHeight="false" outlineLevel="0" collapsed="false">
      <c r="A382" s="5" t="s">
        <v>776</v>
      </c>
      <c r="F382" s="86" t="n">
        <f aca="false">COUNTIF(S2:S366,"Yes")/(COUNTIF(S2:S366,"Yes")+COUNTIF(S2:S366,"No"))</f>
        <v>0.902506963788301</v>
      </c>
    </row>
    <row r="383" customFormat="false" ht="15" hidden="false" customHeight="false" outlineLevel="0" collapsed="false">
      <c r="A383" s="2" t="s">
        <v>777</v>
      </c>
      <c r="F383" s="87" t="n">
        <f aca="false">COUNTIFS(L2:L366,"&gt;=-3",L2:L366,"&lt;=3")/COUNT(L2:L366)</f>
        <v>0.696378830083566</v>
      </c>
    </row>
    <row r="384" customFormat="false" ht="15" hidden="false" customHeight="false" outlineLevel="0" collapsed="false">
      <c r="A384" s="2" t="s">
        <v>817</v>
      </c>
      <c r="F384" s="88" t="n">
        <f aca="false">COUNT(E2:E366)</f>
        <v>359</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690.880604974338</v>
      </c>
    </row>
    <row r="388" customFormat="false" ht="15" hidden="false" customHeight="false" outlineLevel="0" collapsed="false">
      <c r="A388" s="2" t="s">
        <v>782</v>
      </c>
      <c r="F388" s="89" t="n">
        <f aca="false">F368-((D368+G368)-(E368+H368))*K368</f>
        <v>7200.11939502566</v>
      </c>
    </row>
    <row r="389" customFormat="false" ht="15" hidden="false" customHeight="false" outlineLevel="0" collapsed="false">
      <c r="A389" s="2" t="s">
        <v>783</v>
      </c>
      <c r="F389" s="89" t="n">
        <f aca="false">((D368+G368)-(E368+H368))*(1-K368)</f>
        <v>703.119395025663</v>
      </c>
    </row>
    <row r="390" customFormat="false" ht="15" hidden="false" customHeight="false" outlineLevel="0" collapsed="false">
      <c r="A390" s="2" t="s">
        <v>784</v>
      </c>
      <c r="F390" s="89" t="n">
        <f aca="false">I368-((D368+G368)-(E368+H368))*(1-K368)</f>
        <v>-7200.11939502566</v>
      </c>
    </row>
    <row r="391" customFormat="false" ht="15" hidden="false" customHeight="false" outlineLevel="0" collapsed="false">
      <c r="A391" s="2" t="s">
        <v>785</v>
      </c>
      <c r="F391" s="84" t="n">
        <f aca="false">(F368-((D368+G368)-(E368+H368))*K368)/E368</f>
        <v>0.0377921330419835</v>
      </c>
    </row>
    <row r="392" customFormat="false" ht="15" hidden="false" customHeight="false" outlineLevel="0" collapsed="false">
      <c r="A392" s="2" t="s">
        <v>786</v>
      </c>
      <c r="F392" s="84" t="n">
        <f aca="false">(I368-((D368+G368)-(E368+H368))*(1-K368))/H368</f>
        <v>-0.0371343073794221</v>
      </c>
    </row>
    <row r="394" customFormat="false" ht="15" hidden="false" customHeight="false" outlineLevel="0" collapsed="false">
      <c r="U394" s="5" t="s">
        <v>162</v>
      </c>
    </row>
    <row r="395" customFormat="false" ht="41.75" hidden="false" customHeight="false" outlineLevel="0" collapsed="false">
      <c r="U395" s="74" t="s">
        <v>818</v>
      </c>
    </row>
    <row r="396" customFormat="false" ht="41.75" hidden="false" customHeight="false" outlineLevel="0" collapsed="false">
      <c r="U396" s="74" t="s">
        <v>819</v>
      </c>
    </row>
    <row r="397" customFormat="false" ht="28.35" hidden="false" customHeight="false" outlineLevel="0" collapsed="false">
      <c r="U397" s="74" t="s">
        <v>820</v>
      </c>
    </row>
    <row r="398" customFormat="false" ht="28.35" hidden="false" customHeight="false" outlineLevel="0" collapsed="false">
      <c r="U398" s="74" t="s">
        <v>821</v>
      </c>
    </row>
    <row r="399" customFormat="false" ht="41.75" hidden="false" customHeight="false" outlineLevel="0" collapsed="false">
      <c r="U399" s="74" t="s">
        <v>822</v>
      </c>
    </row>
    <row r="400" customFormat="false" ht="28.35" hidden="false" customHeight="false" outlineLevel="0" collapsed="false">
      <c r="U400" s="74" t="s">
        <v>823</v>
      </c>
    </row>
    <row r="401" customFormat="false" ht="28.35" hidden="false" customHeight="false" outlineLevel="0" collapsed="false">
      <c r="U401" s="74" t="s">
        <v>793</v>
      </c>
    </row>
    <row r="402" customFormat="false" ht="41.75" hidden="false" customHeight="false" outlineLevel="0" collapsed="false">
      <c r="U402" s="74" t="s">
        <v>824</v>
      </c>
    </row>
    <row r="403" customFormat="false" ht="28.35" hidden="false" customHeight="false" outlineLevel="0" collapsed="false">
      <c r="U403" s="74" t="s">
        <v>825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798</v>
      </c>
      <c r="H1" s="8" t="s">
        <v>749</v>
      </c>
      <c r="I1" s="8" t="s">
        <v>750</v>
      </c>
      <c r="J1" s="8" t="s">
        <v>751</v>
      </c>
      <c r="K1" s="8" t="s">
        <v>752</v>
      </c>
      <c r="L1" s="8" t="s">
        <v>753</v>
      </c>
      <c r="M1" s="8" t="s">
        <v>811</v>
      </c>
      <c r="N1" s="8" t="s">
        <v>812</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209</v>
      </c>
      <c r="E2" s="66" t="n">
        <v>171</v>
      </c>
      <c r="F2" s="75" t="n">
        <f aca="false">IF(E2="","",D2-E2)</f>
        <v>38</v>
      </c>
      <c r="G2" s="66" t="n">
        <v>325</v>
      </c>
      <c r="H2" s="66" t="n">
        <v>332</v>
      </c>
      <c r="I2" s="75" t="n">
        <f aca="false">IF(H2="","",G2-H2)</f>
        <v>-7</v>
      </c>
      <c r="J2" s="47" t="n">
        <f aca="false">IF(OR(D2="",D2+G2=0),"",D2/(D2+G2))</f>
        <v>0.391385767790262</v>
      </c>
      <c r="K2" s="47" t="n">
        <f aca="false">IF(E2="","",E2/(E2+H2))</f>
        <v>0.339960238568589</v>
      </c>
      <c r="L2" s="76" t="n">
        <f aca="false">IF(OR(K2="",J2=""),"",(J2-K2)*100)</f>
        <v>5.14255292216737</v>
      </c>
      <c r="M2" s="36" t="n">
        <v>3.50278191458698</v>
      </c>
      <c r="N2" s="36" t="n">
        <v>0.126550125655765</v>
      </c>
      <c r="O2" s="36" t="n">
        <f aca="false">SQRT(M2^2+N2^2)</f>
        <v>3.50506719984955</v>
      </c>
      <c r="P2" s="47" t="n">
        <f aca="false">IF(J2="","",MAX(0,J2-1.96*O2/100))</f>
        <v>0.322686450673211</v>
      </c>
      <c r="Q2" s="47" t="n">
        <f aca="false">IF(J2="","",MIN(1,J2+1.96*O2/100))</f>
        <v>0.460085084907313</v>
      </c>
      <c r="R2" s="32" t="str">
        <f aca="false">IF(L2="","",IF(ABS(L2)&lt;=O2,"Yes","No"))</f>
        <v>No</v>
      </c>
      <c r="S2" s="32" t="str">
        <f aca="false">IF(L2="","",IF(ABS(L2)&lt;=1.96*O2,"Yes","No"))</f>
        <v>Yes</v>
      </c>
      <c r="T2" s="66" t="n">
        <f aca="false">IF(D2="","",ROUND(SQRT(((D2+G2)*O2/100)^2+(J2*(D2+G2)*0.14653)^2),0))</f>
        <v>36</v>
      </c>
      <c r="U2" s="32" t="s">
        <v>813</v>
      </c>
    </row>
    <row r="3" customFormat="false" ht="15" hidden="false" customHeight="false" outlineLevel="0" collapsed="false">
      <c r="A3" s="32" t="s">
        <v>185</v>
      </c>
      <c r="B3" s="32" t="s">
        <v>190</v>
      </c>
      <c r="C3" s="32" t="s">
        <v>190</v>
      </c>
      <c r="D3" s="66" t="n">
        <v>131</v>
      </c>
      <c r="E3" s="66" t="n">
        <v>100</v>
      </c>
      <c r="F3" s="75" t="n">
        <f aca="false">IF(E3="","",D3-E3)</f>
        <v>31</v>
      </c>
      <c r="G3" s="66" t="n">
        <v>284</v>
      </c>
      <c r="H3" s="66" t="n">
        <v>303</v>
      </c>
      <c r="I3" s="75" t="n">
        <f aca="false">IF(H3="","",G3-H3)</f>
        <v>-19</v>
      </c>
      <c r="J3" s="47" t="n">
        <f aca="false">IF(OR(D3="",D3+G3=0),"",D3/(D3+G3))</f>
        <v>0.31566265060241</v>
      </c>
      <c r="K3" s="47" t="n">
        <f aca="false">IF(E3="","",E3/(E3+H3))</f>
        <v>0.248138957816377</v>
      </c>
      <c r="L3" s="76" t="n">
        <f aca="false">IF(OR(K3="",J3=""),"",(J3-K3)*100)</f>
        <v>6.75236927860324</v>
      </c>
      <c r="M3" s="36" t="n">
        <v>3.50278191458698</v>
      </c>
      <c r="N3" s="36" t="n">
        <v>0.126550125655765</v>
      </c>
      <c r="O3" s="36" t="n">
        <f aca="false">SQRT(M3^2+N3^2)</f>
        <v>3.50506719984955</v>
      </c>
      <c r="P3" s="47" t="n">
        <f aca="false">IF(J3="","",MAX(0,J3-1.96*O3/100))</f>
        <v>0.246963333485358</v>
      </c>
      <c r="Q3" s="47" t="n">
        <f aca="false">IF(J3="","",MIN(1,J3+1.96*O3/100))</f>
        <v>0.384361967719461</v>
      </c>
      <c r="R3" s="32" t="str">
        <f aca="false">IF(L3="","",IF(ABS(L3)&lt;=O3,"Yes","No"))</f>
        <v>No</v>
      </c>
      <c r="S3" s="32" t="str">
        <f aca="false">IF(L3="","",IF(ABS(L3)&lt;=1.96*O3,"Yes","No"))</f>
        <v>Yes</v>
      </c>
      <c r="T3" s="66" t="n">
        <f aca="false">IF(D3="","",ROUND(SQRT(((D3+G3)*O3/100)^2+(J3*(D3+G3)*0.14653)^2),0))</f>
        <v>24</v>
      </c>
      <c r="U3" s="32" t="s">
        <v>813</v>
      </c>
    </row>
    <row r="4" customFormat="false" ht="15" hidden="false" customHeight="false" outlineLevel="0" collapsed="false">
      <c r="A4" s="32" t="s">
        <v>185</v>
      </c>
      <c r="B4" s="32" t="s">
        <v>191</v>
      </c>
      <c r="C4" s="32" t="s">
        <v>191</v>
      </c>
      <c r="D4" s="66" t="n">
        <v>175</v>
      </c>
      <c r="E4" s="66" t="n">
        <v>111</v>
      </c>
      <c r="F4" s="75" t="n">
        <f aca="false">IF(E4="","",D4-E4)</f>
        <v>64</v>
      </c>
      <c r="G4" s="66" t="n">
        <v>305</v>
      </c>
      <c r="H4" s="66" t="n">
        <v>317</v>
      </c>
      <c r="I4" s="75" t="n">
        <f aca="false">IF(H4="","",G4-H4)</f>
        <v>-12</v>
      </c>
      <c r="J4" s="47" t="n">
        <f aca="false">IF(OR(D4="",D4+G4=0),"",D4/(D4+G4))</f>
        <v>0.364583333333333</v>
      </c>
      <c r="K4" s="47" t="n">
        <f aca="false">IF(E4="","",E4/(E4+H4))</f>
        <v>0.259345794392523</v>
      </c>
      <c r="L4" s="76" t="n">
        <f aca="false">IF(OR(K4="",J4=""),"",(J4-K4)*100)</f>
        <v>10.523753894081</v>
      </c>
      <c r="M4" s="36" t="n">
        <v>3.50278191458698</v>
      </c>
      <c r="N4" s="36" t="n">
        <v>0.126550125655765</v>
      </c>
      <c r="O4" s="36" t="n">
        <f aca="false">SQRT(M4^2+N4^2)</f>
        <v>3.50506719984955</v>
      </c>
      <c r="P4" s="47" t="n">
        <f aca="false">IF(J4="","",MAX(0,J4-1.96*O4/100))</f>
        <v>0.295884016216282</v>
      </c>
      <c r="Q4" s="47" t="n">
        <f aca="false">IF(J4="","",MIN(1,J4+1.96*O4/100))</f>
        <v>0.433282650450384</v>
      </c>
      <c r="R4" s="32" t="str">
        <f aca="false">IF(L4="","",IF(ABS(L4)&lt;=O4,"Yes","No"))</f>
        <v>No</v>
      </c>
      <c r="S4" s="32" t="str">
        <f aca="false">IF(L4="","",IF(ABS(L4)&lt;=1.96*O4,"Yes","No"))</f>
        <v>No</v>
      </c>
      <c r="T4" s="66" t="n">
        <f aca="false">IF(D4="","",ROUND(SQRT(((D4+G4)*O4/100)^2+(J4*(D4+G4)*0.14653)^2),0))</f>
        <v>31</v>
      </c>
      <c r="U4" s="32" t="s">
        <v>813</v>
      </c>
    </row>
    <row r="5" customFormat="false" ht="15" hidden="false" customHeight="false" outlineLevel="0" collapsed="false">
      <c r="A5" s="32" t="s">
        <v>185</v>
      </c>
      <c r="B5" s="32" t="s">
        <v>192</v>
      </c>
      <c r="C5" s="32" t="s">
        <v>193</v>
      </c>
      <c r="D5" s="66" t="n">
        <v>237</v>
      </c>
      <c r="E5" s="66" t="n">
        <v>194</v>
      </c>
      <c r="F5" s="75" t="n">
        <f aca="false">IF(E5="","",D5-E5)</f>
        <v>43</v>
      </c>
      <c r="G5" s="66" t="n">
        <v>600</v>
      </c>
      <c r="H5" s="66" t="n">
        <v>593</v>
      </c>
      <c r="I5" s="75" t="n">
        <f aca="false">IF(H5="","",G5-H5)</f>
        <v>7</v>
      </c>
      <c r="J5" s="47" t="n">
        <f aca="false">IF(OR(D5="",D5+G5=0),"",D5/(D5+G5))</f>
        <v>0.283154121863799</v>
      </c>
      <c r="K5" s="47" t="n">
        <f aca="false">IF(E5="","",E5/(E5+H5))</f>
        <v>0.246505717916137</v>
      </c>
      <c r="L5" s="76" t="n">
        <f aca="false">IF(OR(K5="",J5=""),"",(J5-K5)*100)</f>
        <v>3.66484039476621</v>
      </c>
      <c r="M5" s="36" t="n">
        <v>2.43699899914484</v>
      </c>
      <c r="N5" s="36" t="n">
        <v>0.126550125655765</v>
      </c>
      <c r="O5" s="36" t="n">
        <f aca="false">SQRT(M5^2+N5^2)</f>
        <v>2.44028257710791</v>
      </c>
      <c r="P5" s="47" t="n">
        <f aca="false">IF(J5="","",MAX(0,J5-1.96*O5/100))</f>
        <v>0.235324583352484</v>
      </c>
      <c r="Q5" s="47" t="n">
        <f aca="false">IF(J5="","",MIN(1,J5+1.96*O5/100))</f>
        <v>0.330983660375114</v>
      </c>
      <c r="R5" s="32" t="str">
        <f aca="false">IF(L5="","",IF(ABS(L5)&lt;=O5,"Yes","No"))</f>
        <v>No</v>
      </c>
      <c r="S5" s="32" t="str">
        <f aca="false">IF(L5="","",IF(ABS(L5)&lt;=1.96*O5,"Yes","No"))</f>
        <v>Yes</v>
      </c>
      <c r="T5" s="66" t="n">
        <f aca="false">IF(D5="","",ROUND(SQRT(((D5+G5)*O5/100)^2+(J5*(D5+G5)*0.0886)^2),0))</f>
        <v>29</v>
      </c>
      <c r="U5" s="32" t="s">
        <v>813</v>
      </c>
    </row>
    <row r="6" customFormat="false" ht="15" hidden="false" customHeight="false" outlineLevel="0" collapsed="false">
      <c r="A6" s="32" t="s">
        <v>185</v>
      </c>
      <c r="B6" s="32" t="s">
        <v>192</v>
      </c>
      <c r="C6" s="32" t="s">
        <v>195</v>
      </c>
      <c r="D6" s="66" t="n">
        <v>255</v>
      </c>
      <c r="E6" s="66" t="n">
        <v>196</v>
      </c>
      <c r="F6" s="75" t="n">
        <f aca="false">IF(E6="","",D6-E6)</f>
        <v>59</v>
      </c>
      <c r="G6" s="66" t="n">
        <v>580</v>
      </c>
      <c r="H6" s="66" t="n">
        <v>587</v>
      </c>
      <c r="I6" s="75" t="n">
        <f aca="false">IF(H6="","",G6-H6)</f>
        <v>-7</v>
      </c>
      <c r="J6" s="47" t="n">
        <f aca="false">IF(OR(D6="",D6+G6=0),"",D6/(D6+G6))</f>
        <v>0.305389221556886</v>
      </c>
      <c r="K6" s="47" t="n">
        <f aca="false">IF(E6="","",E6/(E6+H6))</f>
        <v>0.250319284802043</v>
      </c>
      <c r="L6" s="76" t="n">
        <f aca="false">IF(OR(K6="",J6=""),"",(J6-K6)*100)</f>
        <v>5.50699367548428</v>
      </c>
      <c r="M6" s="36" t="n">
        <v>2.43699899914484</v>
      </c>
      <c r="N6" s="36" t="n">
        <v>0.126550125655765</v>
      </c>
      <c r="O6" s="36" t="n">
        <f aca="false">SQRT(M6^2+N6^2)</f>
        <v>2.44028257710791</v>
      </c>
      <c r="P6" s="47" t="n">
        <f aca="false">IF(J6="","",MAX(0,J6-1.96*O6/100))</f>
        <v>0.257559683045571</v>
      </c>
      <c r="Q6" s="47" t="n">
        <f aca="false">IF(J6="","",MIN(1,J6+1.96*O6/100))</f>
        <v>0.353218760068201</v>
      </c>
      <c r="R6" s="32" t="str">
        <f aca="false">IF(L6="","",IF(ABS(L6)&lt;=O6,"Yes","No"))</f>
        <v>No</v>
      </c>
      <c r="S6" s="32" t="str">
        <f aca="false">IF(L6="","",IF(ABS(L6)&lt;=1.96*O6,"Yes","No"))</f>
        <v>No</v>
      </c>
      <c r="T6" s="66" t="n">
        <f aca="false">IF(D6="","",ROUND(SQRT(((D6+G6)*O6/100)^2+(J6*(D6+G6)*0.0886)^2),0))</f>
        <v>30</v>
      </c>
      <c r="U6" s="32" t="s">
        <v>813</v>
      </c>
    </row>
    <row r="7" customFormat="false" ht="15" hidden="false" customHeight="false" outlineLevel="0" collapsed="false">
      <c r="A7" s="32" t="s">
        <v>185</v>
      </c>
      <c r="B7" s="32" t="s">
        <v>196</v>
      </c>
      <c r="C7" s="32" t="s">
        <v>196</v>
      </c>
      <c r="D7" s="66" t="n">
        <v>47</v>
      </c>
      <c r="E7" s="66" t="n">
        <v>47</v>
      </c>
      <c r="F7" s="75" t="n">
        <f aca="false">IF(E7="","",D7-E7)</f>
        <v>0</v>
      </c>
      <c r="G7" s="66" t="n">
        <v>79</v>
      </c>
      <c r="H7" s="66" t="n">
        <v>74</v>
      </c>
      <c r="I7" s="75" t="n">
        <f aca="false">IF(H7="","",G7-H7)</f>
        <v>5</v>
      </c>
      <c r="J7" s="47" t="n">
        <f aca="false">IF(OR(D7="",D7+G7=0),"",D7/(D7+G7))</f>
        <v>0.373015873015873</v>
      </c>
      <c r="K7" s="47" t="n">
        <f aca="false">IF(E7="","",E7/(E7+H7))</f>
        <v>0.388429752066116</v>
      </c>
      <c r="L7" s="76" t="n">
        <f aca="false">IF(OR(K7="",J7=""),"",(J7-K7)*100)</f>
        <v>-1.54138790502427</v>
      </c>
      <c r="M7" s="36" t="n">
        <v>3.50278191458698</v>
      </c>
      <c r="N7" s="36" t="n">
        <v>0.126550125655765</v>
      </c>
      <c r="O7" s="36" t="n">
        <f aca="false">SQRT(M7^2+N7^2)</f>
        <v>3.50506719984955</v>
      </c>
      <c r="P7" s="47" t="n">
        <f aca="false">IF(J7="","",MAX(0,J7-1.96*O7/100))</f>
        <v>0.304316555898822</v>
      </c>
      <c r="Q7" s="47" t="n">
        <f aca="false">IF(J7="","",MIN(1,J7+1.96*O7/100))</f>
        <v>0.441715190132924</v>
      </c>
      <c r="R7" s="32" t="str">
        <f aca="false">IF(L7="","",IF(ABS(L7)&lt;=O7,"Yes","No"))</f>
        <v>Yes</v>
      </c>
      <c r="S7" s="32" t="str">
        <f aca="false">IF(L7="","",IF(ABS(L7)&lt;=1.96*O7,"Yes","No"))</f>
        <v>Yes</v>
      </c>
      <c r="T7" s="66" t="n">
        <f aca="false">IF(D7="","",ROUND(SQRT(((D7+G7)*O7/100)^2+(J7*(D7+G7)*0.14653)^2),0))</f>
        <v>8</v>
      </c>
      <c r="U7" s="32" t="s">
        <v>813</v>
      </c>
    </row>
    <row r="8" customFormat="false" ht="15" hidden="false" customHeight="false" outlineLevel="0" collapsed="false">
      <c r="A8" s="32" t="s">
        <v>185</v>
      </c>
      <c r="B8" s="32" t="s">
        <v>197</v>
      </c>
      <c r="C8" s="32" t="s">
        <v>198</v>
      </c>
      <c r="D8" s="66" t="n">
        <v>335</v>
      </c>
      <c r="E8" s="66" t="n">
        <v>268</v>
      </c>
      <c r="F8" s="75" t="n">
        <f aca="false">IF(E8="","",D8-E8)</f>
        <v>67</v>
      </c>
      <c r="G8" s="66" t="n">
        <v>739</v>
      </c>
      <c r="H8" s="66" t="n">
        <v>753</v>
      </c>
      <c r="I8" s="75" t="n">
        <f aca="false">IF(H8="","",G8-H8)</f>
        <v>-14</v>
      </c>
      <c r="J8" s="47" t="n">
        <f aca="false">IF(OR(D8="",D8+G8=0),"",D8/(D8+G8))</f>
        <v>0.311918063314711</v>
      </c>
      <c r="K8" s="47" t="n">
        <f aca="false">IF(E8="","",E8/(E8+H8))</f>
        <v>0.262487757100882</v>
      </c>
      <c r="L8" s="76" t="n">
        <f aca="false">IF(OR(K8="",J8=""),"",(J8-K8)*100)</f>
        <v>4.94303062138298</v>
      </c>
      <c r="M8" s="36" t="n">
        <v>2.43699899914484</v>
      </c>
      <c r="N8" s="36" t="n">
        <v>0.126550125655765</v>
      </c>
      <c r="O8" s="36" t="n">
        <f aca="false">SQRT(M8^2+N8^2)</f>
        <v>2.44028257710791</v>
      </c>
      <c r="P8" s="47" t="n">
        <f aca="false">IF(J8="","",MAX(0,J8-1.96*O8/100))</f>
        <v>0.264088524803396</v>
      </c>
      <c r="Q8" s="47" t="n">
        <f aca="false">IF(J8="","",MIN(1,J8+1.96*O8/100))</f>
        <v>0.359747601826026</v>
      </c>
      <c r="R8" s="32" t="str">
        <f aca="false">IF(L8="","",IF(ABS(L8)&lt;=O8,"Yes","No"))</f>
        <v>No</v>
      </c>
      <c r="S8" s="32" t="str">
        <f aca="false">IF(L8="","",IF(ABS(L8)&lt;=1.96*O8,"Yes","No"))</f>
        <v>No</v>
      </c>
      <c r="T8" s="66" t="n">
        <f aca="false">IF(D8="","",ROUND(SQRT(((D8+G8)*O8/100)^2+(J8*(D8+G8)*0.0886)^2),0))</f>
        <v>40</v>
      </c>
      <c r="U8" s="32" t="s">
        <v>813</v>
      </c>
    </row>
    <row r="9" customFormat="false" ht="15" hidden="false" customHeight="false" outlineLevel="0" collapsed="false">
      <c r="A9" s="32" t="s">
        <v>185</v>
      </c>
      <c r="B9" s="32" t="s">
        <v>197</v>
      </c>
      <c r="C9" s="32" t="s">
        <v>199</v>
      </c>
      <c r="D9" s="66" t="n">
        <v>190</v>
      </c>
      <c r="E9" s="66" t="n">
        <v>163</v>
      </c>
      <c r="F9" s="75" t="n">
        <f aca="false">IF(E9="","",D9-E9)</f>
        <v>27</v>
      </c>
      <c r="G9" s="66" t="n">
        <v>443</v>
      </c>
      <c r="H9" s="66" t="n">
        <v>443</v>
      </c>
      <c r="I9" s="75" t="n">
        <f aca="false">IF(H9="","",G9-H9)</f>
        <v>0</v>
      </c>
      <c r="J9" s="47" t="n">
        <f aca="false">IF(OR(D9="",D9+G9=0),"",D9/(D9+G9))</f>
        <v>0.300157977883096</v>
      </c>
      <c r="K9" s="47" t="n">
        <f aca="false">IF(E9="","",E9/(E9+H9))</f>
        <v>0.268976897689769</v>
      </c>
      <c r="L9" s="76" t="n">
        <f aca="false">IF(OR(K9="",J9=""),"",(J9-K9)*100)</f>
        <v>3.11810801933274</v>
      </c>
      <c r="M9" s="36" t="n">
        <v>3.50278191458698</v>
      </c>
      <c r="N9" s="36" t="n">
        <v>0.126550125655765</v>
      </c>
      <c r="O9" s="36" t="n">
        <f aca="false">SQRT(M9^2+N9^2)</f>
        <v>3.50506719984955</v>
      </c>
      <c r="P9" s="47" t="n">
        <f aca="false">IF(J9="","",MAX(0,J9-1.96*O9/100))</f>
        <v>0.231458660766045</v>
      </c>
      <c r="Q9" s="47" t="n">
        <f aca="false">IF(J9="","",MIN(1,J9+1.96*O9/100))</f>
        <v>0.368857295000148</v>
      </c>
      <c r="R9" s="32" t="str">
        <f aca="false">IF(L9="","",IF(ABS(L9)&lt;=O9,"Yes","No"))</f>
        <v>Yes</v>
      </c>
      <c r="S9" s="32" t="str">
        <f aca="false">IF(L9="","",IF(ABS(L9)&lt;=1.96*O9,"Yes","No"))</f>
        <v>Yes</v>
      </c>
      <c r="T9" s="66" t="n">
        <f aca="false">IF(D9="","",ROUND(SQRT(((D9+G9)*O9/100)^2+(J9*(D9+G9)*0.14653)^2),0))</f>
        <v>36</v>
      </c>
      <c r="U9" s="32" t="s">
        <v>813</v>
      </c>
    </row>
    <row r="10" customFormat="false" ht="15" hidden="false" customHeight="false" outlineLevel="0" collapsed="false">
      <c r="A10" s="32" t="s">
        <v>185</v>
      </c>
      <c r="B10" s="32" t="s">
        <v>197</v>
      </c>
      <c r="C10" s="32" t="s">
        <v>200</v>
      </c>
      <c r="D10" s="66" t="n">
        <v>252</v>
      </c>
      <c r="E10" s="66" t="n">
        <v>200</v>
      </c>
      <c r="F10" s="75" t="n">
        <f aca="false">IF(E10="","",D10-E10)</f>
        <v>52</v>
      </c>
      <c r="G10" s="66" t="n">
        <v>603</v>
      </c>
      <c r="H10" s="66" t="n">
        <v>632</v>
      </c>
      <c r="I10" s="75" t="n">
        <f aca="false">IF(H10="","",G10-H10)</f>
        <v>-29</v>
      </c>
      <c r="J10" s="47" t="n">
        <f aca="false">IF(OR(D10="",D10+G10=0),"",D10/(D10+G10))</f>
        <v>0.294736842105263</v>
      </c>
      <c r="K10" s="47" t="n">
        <f aca="false">IF(E10="","",E10/(E10+H10))</f>
        <v>0.240384615384615</v>
      </c>
      <c r="L10" s="76" t="n">
        <f aca="false">IF(OR(K10="",J10=""),"",(J10-K10)*100)</f>
        <v>5.43522267206477</v>
      </c>
      <c r="M10" s="36" t="n">
        <v>2.43699899914484</v>
      </c>
      <c r="N10" s="36" t="n">
        <v>0.126550125655765</v>
      </c>
      <c r="O10" s="36" t="n">
        <f aca="false">SQRT(M10^2+N10^2)</f>
        <v>2.44028257710791</v>
      </c>
      <c r="P10" s="47" t="n">
        <f aca="false">IF(J10="","",MAX(0,J10-1.96*O10/100))</f>
        <v>0.246907303593948</v>
      </c>
      <c r="Q10" s="47" t="n">
        <f aca="false">IF(J10="","",MIN(1,J10+1.96*O10/100))</f>
        <v>0.342566380616578</v>
      </c>
      <c r="R10" s="32" t="str">
        <f aca="false">IF(L10="","",IF(ABS(L10)&lt;=O10,"Yes","No"))</f>
        <v>No</v>
      </c>
      <c r="S10" s="32" t="str">
        <f aca="false">IF(L10="","",IF(ABS(L10)&lt;=1.96*O10,"Yes","No"))</f>
        <v>No</v>
      </c>
      <c r="T10" s="66" t="n">
        <f aca="false">IF(D10="","",ROUND(SQRT(((D10+G10)*O10/100)^2+(J10*(D10+G10)*0.0886)^2),0))</f>
        <v>31</v>
      </c>
      <c r="U10" s="32" t="s">
        <v>813</v>
      </c>
    </row>
    <row r="11" customFormat="false" ht="15" hidden="false" customHeight="false" outlineLevel="0" collapsed="false">
      <c r="A11" s="32" t="s">
        <v>185</v>
      </c>
      <c r="B11" s="32" t="s">
        <v>201</v>
      </c>
      <c r="C11" s="32" t="s">
        <v>202</v>
      </c>
      <c r="D11" s="66" t="n">
        <v>277</v>
      </c>
      <c r="E11" s="66" t="n">
        <v>231</v>
      </c>
      <c r="F11" s="75" t="n">
        <f aca="false">IF(E11="","",D11-E11)</f>
        <v>46</v>
      </c>
      <c r="G11" s="66" t="n">
        <v>301</v>
      </c>
      <c r="H11" s="66" t="n">
        <v>313</v>
      </c>
      <c r="I11" s="75" t="n">
        <f aca="false">IF(H11="","",G11-H11)</f>
        <v>-12</v>
      </c>
      <c r="J11" s="47" t="n">
        <f aca="false">IF(OR(D11="",D11+G11=0),"",D11/(D11+G11))</f>
        <v>0.47923875432526</v>
      </c>
      <c r="K11" s="47" t="n">
        <f aca="false">IF(E11="","",E11/(E11+H11))</f>
        <v>0.424632352941176</v>
      </c>
      <c r="L11" s="76" t="n">
        <f aca="false">IF(OR(K11="",J11=""),"",(J11-K11)*100)</f>
        <v>5.46064013840831</v>
      </c>
      <c r="M11" s="36" t="n">
        <v>3.50278191458698</v>
      </c>
      <c r="N11" s="36" t="n">
        <v>0.126550125655765</v>
      </c>
      <c r="O11" s="36" t="n">
        <f aca="false">SQRT(M11^2+N11^2)</f>
        <v>3.50506719984955</v>
      </c>
      <c r="P11" s="47" t="n">
        <f aca="false">IF(J11="","",MAX(0,J11-1.96*O11/100))</f>
        <v>0.410539437208208</v>
      </c>
      <c r="Q11" s="47" t="n">
        <f aca="false">IF(J11="","",MIN(1,J11+1.96*O11/100))</f>
        <v>0.547938071442311</v>
      </c>
      <c r="R11" s="32" t="str">
        <f aca="false">IF(L11="","",IF(ABS(L11)&lt;=O11,"Yes","No"))</f>
        <v>No</v>
      </c>
      <c r="S11" s="32" t="str">
        <f aca="false">IF(L11="","",IF(ABS(L11)&lt;=1.96*O11,"Yes","No"))</f>
        <v>Yes</v>
      </c>
      <c r="T11" s="66" t="n">
        <f aca="false">IF(D11="","",ROUND(SQRT(((D11+G11)*O11/100)^2+(J11*(D11+G11)*0.14653)^2),0))</f>
        <v>45</v>
      </c>
      <c r="U11" s="32" t="s">
        <v>813</v>
      </c>
    </row>
    <row r="12" customFormat="false" ht="15" hidden="false" customHeight="false" outlineLevel="0" collapsed="false">
      <c r="A12" s="32" t="s">
        <v>185</v>
      </c>
      <c r="B12" s="32" t="s">
        <v>201</v>
      </c>
      <c r="C12" s="32" t="s">
        <v>203</v>
      </c>
      <c r="D12" s="66" t="n">
        <v>178</v>
      </c>
      <c r="E12" s="66" t="n">
        <v>147</v>
      </c>
      <c r="F12" s="75" t="n">
        <f aca="false">IF(E12="","",D12-E12)</f>
        <v>31</v>
      </c>
      <c r="G12" s="66" t="n">
        <v>232</v>
      </c>
      <c r="H12" s="66" t="n">
        <v>243</v>
      </c>
      <c r="I12" s="75" t="n">
        <f aca="false">IF(H12="","",G12-H12)</f>
        <v>-11</v>
      </c>
      <c r="J12" s="47" t="n">
        <f aca="false">IF(OR(D12="",D12+G12=0),"",D12/(D12+G12))</f>
        <v>0.434146341463415</v>
      </c>
      <c r="K12" s="47" t="n">
        <f aca="false">IF(E12="","",E12/(E12+H12))</f>
        <v>0.376923076923077</v>
      </c>
      <c r="L12" s="76" t="n">
        <f aca="false">IF(OR(K12="",J12=""),"",(J12-K12)*100)</f>
        <v>5.72232645403377</v>
      </c>
      <c r="M12" s="36" t="n">
        <v>3.50278191458698</v>
      </c>
      <c r="N12" s="36" t="n">
        <v>0.126550125655765</v>
      </c>
      <c r="O12" s="36" t="n">
        <f aca="false">SQRT(M12^2+N12^2)</f>
        <v>3.50506719984955</v>
      </c>
      <c r="P12" s="47" t="n">
        <f aca="false">IF(J12="","",MAX(0,J12-1.96*O12/100))</f>
        <v>0.365447024346364</v>
      </c>
      <c r="Q12" s="47" t="n">
        <f aca="false">IF(J12="","",MIN(1,J12+1.96*O12/100))</f>
        <v>0.502845658580466</v>
      </c>
      <c r="R12" s="32" t="str">
        <f aca="false">IF(L12="","",IF(ABS(L12)&lt;=O12,"Yes","No"))</f>
        <v>No</v>
      </c>
      <c r="S12" s="32" t="str">
        <f aca="false">IF(L12="","",IF(ABS(L12)&lt;=1.96*O12,"Yes","No"))</f>
        <v>Yes</v>
      </c>
      <c r="T12" s="66" t="n">
        <f aca="false">IF(D12="","",ROUND(SQRT(((D12+G12)*O12/100)^2+(J12*(D12+G12)*0.14653)^2),0))</f>
        <v>30</v>
      </c>
      <c r="U12" s="32" t="s">
        <v>813</v>
      </c>
    </row>
    <row r="13" customFormat="false" ht="15" hidden="false" customHeight="false" outlineLevel="0" collapsed="false">
      <c r="A13" s="32" t="s">
        <v>185</v>
      </c>
      <c r="B13" s="32" t="s">
        <v>201</v>
      </c>
      <c r="C13" s="32" t="s">
        <v>204</v>
      </c>
      <c r="D13" s="66" t="n">
        <v>310</v>
      </c>
      <c r="E13" s="66" t="n">
        <v>276</v>
      </c>
      <c r="F13" s="75" t="n">
        <f aca="false">IF(E13="","",D13-E13)</f>
        <v>34</v>
      </c>
      <c r="G13" s="66" t="n">
        <v>442</v>
      </c>
      <c r="H13" s="66" t="n">
        <v>451</v>
      </c>
      <c r="I13" s="75" t="n">
        <f aca="false">IF(H13="","",G13-H13)</f>
        <v>-9</v>
      </c>
      <c r="J13" s="47" t="n">
        <f aca="false">IF(OR(D13="",D13+G13=0),"",D13/(D13+G13))</f>
        <v>0.412234042553192</v>
      </c>
      <c r="K13" s="47" t="n">
        <f aca="false">IF(E13="","",E13/(E13+H13))</f>
        <v>0.379642365887208</v>
      </c>
      <c r="L13" s="76" t="n">
        <f aca="false">IF(OR(K13="",J13=""),"",(J13-K13)*100)</f>
        <v>3.25916766659838</v>
      </c>
      <c r="M13" s="36" t="n">
        <v>2.43699899914484</v>
      </c>
      <c r="N13" s="36" t="n">
        <v>0.126550125655765</v>
      </c>
      <c r="O13" s="36" t="n">
        <f aca="false">SQRT(M13^2+N13^2)</f>
        <v>2.44028257710791</v>
      </c>
      <c r="P13" s="47" t="n">
        <f aca="false">IF(J13="","",MAX(0,J13-1.96*O13/100))</f>
        <v>0.364404504041876</v>
      </c>
      <c r="Q13" s="47" t="n">
        <f aca="false">IF(J13="","",MIN(1,J13+1.96*O13/100))</f>
        <v>0.460063581064507</v>
      </c>
      <c r="R13" s="32" t="str">
        <f aca="false">IF(L13="","",IF(ABS(L13)&lt;=O13,"Yes","No"))</f>
        <v>No</v>
      </c>
      <c r="S13" s="32" t="str">
        <f aca="false">IF(L13="","",IF(ABS(L13)&lt;=1.96*O13,"Yes","No"))</f>
        <v>Yes</v>
      </c>
      <c r="T13" s="66" t="n">
        <f aca="false">IF(D13="","",ROUND(SQRT(((D13+G13)*O13/100)^2+(J13*(D13+G13)*0.0886)^2),0))</f>
        <v>33</v>
      </c>
      <c r="U13" s="32" t="s">
        <v>813</v>
      </c>
    </row>
    <row r="14" customFormat="false" ht="15" hidden="false" customHeight="false" outlineLevel="0" collapsed="false">
      <c r="A14" s="32" t="s">
        <v>185</v>
      </c>
      <c r="B14" s="32" t="s">
        <v>201</v>
      </c>
      <c r="C14" s="32" t="s">
        <v>205</v>
      </c>
      <c r="D14" s="66" t="n">
        <v>182</v>
      </c>
      <c r="E14" s="66" t="n">
        <v>158</v>
      </c>
      <c r="F14" s="75" t="n">
        <f aca="false">IF(E14="","",D14-E14)</f>
        <v>24</v>
      </c>
      <c r="G14" s="66" t="n">
        <v>146</v>
      </c>
      <c r="H14" s="66" t="n">
        <v>142</v>
      </c>
      <c r="I14" s="75" t="n">
        <f aca="false">IF(H14="","",G14-H14)</f>
        <v>4</v>
      </c>
      <c r="J14" s="47" t="n">
        <f aca="false">IF(OR(D14="",D14+G14=0),"",D14/(D14+G14))</f>
        <v>0.554878048780488</v>
      </c>
      <c r="K14" s="47" t="n">
        <f aca="false">IF(E14="","",E14/(E14+H14))</f>
        <v>0.526666666666667</v>
      </c>
      <c r="L14" s="76" t="n">
        <f aca="false">IF(OR(K14="",J14=""),"",(J14-K14)*100)</f>
        <v>2.82113821138212</v>
      </c>
      <c r="M14" s="36" t="n">
        <v>3.50278191458698</v>
      </c>
      <c r="N14" s="36" t="n">
        <v>0.126550125655765</v>
      </c>
      <c r="O14" s="36" t="n">
        <f aca="false">SQRT(M14^2+N14^2)</f>
        <v>3.50506719984955</v>
      </c>
      <c r="P14" s="47" t="n">
        <f aca="false">IF(J14="","",MAX(0,J14-1.96*O14/100))</f>
        <v>0.486178731663437</v>
      </c>
      <c r="Q14" s="47" t="n">
        <f aca="false">IF(J14="","",MIN(1,J14+1.96*O14/100))</f>
        <v>0.623577365897539</v>
      </c>
      <c r="R14" s="32" t="str">
        <f aca="false">IF(L14="","",IF(ABS(L14)&lt;=O14,"Yes","No"))</f>
        <v>Yes</v>
      </c>
      <c r="S14" s="32" t="str">
        <f aca="false">IF(L14="","",IF(ABS(L14)&lt;=1.96*O14,"Yes","No"))</f>
        <v>Yes</v>
      </c>
      <c r="T14" s="66" t="n">
        <f aca="false">IF(D14="","",ROUND(SQRT(((D14+G14)*O14/100)^2+(J14*(D14+G14)*0.14653)^2),0))</f>
        <v>29</v>
      </c>
      <c r="U14" s="32" t="s">
        <v>813</v>
      </c>
    </row>
    <row r="15" customFormat="false" ht="15" hidden="false" customHeight="false" outlineLevel="0" collapsed="false">
      <c r="A15" s="32" t="s">
        <v>185</v>
      </c>
      <c r="B15" s="32" t="s">
        <v>201</v>
      </c>
      <c r="C15" s="32" t="s">
        <v>206</v>
      </c>
      <c r="D15" s="66" t="n">
        <v>308</v>
      </c>
      <c r="E15" s="66" t="n">
        <v>248</v>
      </c>
      <c r="F15" s="75" t="n">
        <f aca="false">IF(E15="","",D15-E15)</f>
        <v>60</v>
      </c>
      <c r="G15" s="66" t="n">
        <v>345</v>
      </c>
      <c r="H15" s="66" t="n">
        <v>368</v>
      </c>
      <c r="I15" s="75" t="n">
        <f aca="false">IF(H15="","",G15-H15)</f>
        <v>-23</v>
      </c>
      <c r="J15" s="47" t="n">
        <f aca="false">IF(OR(D15="",D15+G15=0),"",D15/(D15+G15))</f>
        <v>0.47166921898928</v>
      </c>
      <c r="K15" s="47" t="n">
        <f aca="false">IF(E15="","",E15/(E15+H15))</f>
        <v>0.402597402597403</v>
      </c>
      <c r="L15" s="76" t="n">
        <f aca="false">IF(OR(K15="",J15=""),"",(J15-K15)*100)</f>
        <v>6.90718163918777</v>
      </c>
      <c r="M15" s="36" t="n">
        <v>3.50278191458698</v>
      </c>
      <c r="N15" s="36" t="n">
        <v>0.126550125655765</v>
      </c>
      <c r="O15" s="36" t="n">
        <f aca="false">SQRT(M15^2+N15^2)</f>
        <v>3.50506719984955</v>
      </c>
      <c r="P15" s="47" t="n">
        <f aca="false">IF(J15="","",MAX(0,J15-1.96*O15/100))</f>
        <v>0.402969901872229</v>
      </c>
      <c r="Q15" s="47" t="n">
        <f aca="false">IF(J15="","",MIN(1,J15+1.96*O15/100))</f>
        <v>0.540368536106331</v>
      </c>
      <c r="R15" s="32" t="str">
        <f aca="false">IF(L15="","",IF(ABS(L15)&lt;=O15,"Yes","No"))</f>
        <v>No</v>
      </c>
      <c r="S15" s="32" t="str">
        <f aca="false">IF(L15="","",IF(ABS(L15)&lt;=1.96*O15,"Yes","No"))</f>
        <v>No</v>
      </c>
      <c r="T15" s="66" t="n">
        <f aca="false">IF(D15="","",ROUND(SQRT(((D15+G15)*O15/100)^2+(J15*(D15+G15)*0.14653)^2),0))</f>
        <v>51</v>
      </c>
      <c r="U15" s="32" t="s">
        <v>813</v>
      </c>
    </row>
    <row r="16" customFormat="false" ht="15" hidden="false" customHeight="false" outlineLevel="0" collapsed="false">
      <c r="A16" s="32" t="s">
        <v>185</v>
      </c>
      <c r="B16" s="32" t="s">
        <v>207</v>
      </c>
      <c r="C16" s="32" t="s">
        <v>208</v>
      </c>
      <c r="D16" s="66" t="n">
        <v>109</v>
      </c>
      <c r="E16" s="66" t="n">
        <v>98</v>
      </c>
      <c r="F16" s="75" t="n">
        <f aca="false">IF(E16="","",D16-E16)</f>
        <v>11</v>
      </c>
      <c r="G16" s="66" t="n">
        <v>193</v>
      </c>
      <c r="H16" s="66" t="n">
        <v>208</v>
      </c>
      <c r="I16" s="75" t="n">
        <f aca="false">IF(H16="","",G16-H16)</f>
        <v>-15</v>
      </c>
      <c r="J16" s="47" t="n">
        <f aca="false">IF(OR(D16="",D16+G16=0),"",D16/(D16+G16))</f>
        <v>0.360927152317881</v>
      </c>
      <c r="K16" s="47" t="n">
        <f aca="false">IF(E16="","",E16/(E16+H16))</f>
        <v>0.320261437908497</v>
      </c>
      <c r="L16" s="76" t="n">
        <f aca="false">IF(OR(K16="",J16=""),"",(J16-K16)*100)</f>
        <v>4.06657144093841</v>
      </c>
      <c r="M16" s="36" t="n">
        <v>3.50278191458698</v>
      </c>
      <c r="N16" s="36" t="n">
        <v>0.126550125655765</v>
      </c>
      <c r="O16" s="36" t="n">
        <f aca="false">SQRT(M16^2+N16^2)</f>
        <v>3.50506719984955</v>
      </c>
      <c r="P16" s="47" t="n">
        <f aca="false">IF(J16="","",MAX(0,J16-1.96*O16/100))</f>
        <v>0.29222783520083</v>
      </c>
      <c r="Q16" s="47" t="n">
        <f aca="false">IF(J16="","",MIN(1,J16+1.96*O16/100))</f>
        <v>0.429626469434932</v>
      </c>
      <c r="R16" s="32" t="str">
        <f aca="false">IF(L16="","",IF(ABS(L16)&lt;=O16,"Yes","No"))</f>
        <v>No</v>
      </c>
      <c r="S16" s="32" t="str">
        <f aca="false">IF(L16="","",IF(ABS(L16)&lt;=1.96*O16,"Yes","No"))</f>
        <v>Yes</v>
      </c>
      <c r="T16" s="66" t="n">
        <f aca="false">IF(D16="","",ROUND(SQRT(((D16+G16)*O16/100)^2+(J16*(D16+G16)*0.14653)^2),0))</f>
        <v>19</v>
      </c>
      <c r="U16" s="32" t="s">
        <v>813</v>
      </c>
    </row>
    <row r="17" customFormat="false" ht="15" hidden="false" customHeight="false" outlineLevel="0" collapsed="false">
      <c r="A17" s="32" t="s">
        <v>185</v>
      </c>
      <c r="B17" s="32" t="s">
        <v>207</v>
      </c>
      <c r="C17" s="32" t="s">
        <v>209</v>
      </c>
      <c r="D17" s="66" t="n">
        <v>261</v>
      </c>
      <c r="E17" s="66" t="n">
        <v>237</v>
      </c>
      <c r="F17" s="75" t="n">
        <f aca="false">IF(E17="","",D17-E17)</f>
        <v>24</v>
      </c>
      <c r="G17" s="66" t="n">
        <v>529</v>
      </c>
      <c r="H17" s="66" t="n">
        <v>558</v>
      </c>
      <c r="I17" s="75" t="n">
        <f aca="false">IF(H17="","",G17-H17)</f>
        <v>-29</v>
      </c>
      <c r="J17" s="47" t="n">
        <f aca="false">IF(OR(D17="",D17+G17=0),"",D17/(D17+G17))</f>
        <v>0.330379746835443</v>
      </c>
      <c r="K17" s="47" t="n">
        <f aca="false">IF(E17="","",E17/(E17+H17))</f>
        <v>0.29811320754717</v>
      </c>
      <c r="L17" s="76" t="n">
        <f aca="false">IF(OR(K17="",J17=""),"",(J17-K17)*100)</f>
        <v>3.22665392882732</v>
      </c>
      <c r="M17" s="36" t="n">
        <v>2.43699899914484</v>
      </c>
      <c r="N17" s="36" t="n">
        <v>0.126550125655765</v>
      </c>
      <c r="O17" s="36" t="n">
        <f aca="false">SQRT(M17^2+N17^2)</f>
        <v>2.44028257710791</v>
      </c>
      <c r="P17" s="47" t="n">
        <f aca="false">IF(J17="","",MAX(0,J17-1.96*O17/100))</f>
        <v>0.282550208324128</v>
      </c>
      <c r="Q17" s="47" t="n">
        <f aca="false">IF(J17="","",MIN(1,J17+1.96*O17/100))</f>
        <v>0.378209285346758</v>
      </c>
      <c r="R17" s="32" t="str">
        <f aca="false">IF(L17="","",IF(ABS(L17)&lt;=O17,"Yes","No"))</f>
        <v>No</v>
      </c>
      <c r="S17" s="32" t="str">
        <f aca="false">IF(L17="","",IF(ABS(L17)&lt;=1.96*O17,"Yes","No"))</f>
        <v>Yes</v>
      </c>
      <c r="T17" s="66" t="n">
        <f aca="false">IF(D17="","",ROUND(SQRT(((D17+G17)*O17/100)^2+(J17*(D17+G17)*0.0886)^2),0))</f>
        <v>30</v>
      </c>
      <c r="U17" s="32" t="s">
        <v>813</v>
      </c>
    </row>
    <row r="18" customFormat="false" ht="15" hidden="false" customHeight="false" outlineLevel="0" collapsed="false">
      <c r="A18" s="32" t="s">
        <v>185</v>
      </c>
      <c r="B18" s="32" t="s">
        <v>210</v>
      </c>
      <c r="C18" s="32" t="s">
        <v>211</v>
      </c>
      <c r="D18" s="66" t="n">
        <v>293</v>
      </c>
      <c r="E18" s="66" t="n">
        <v>286</v>
      </c>
      <c r="F18" s="75" t="n">
        <f aca="false">IF(E18="","",D18-E18)</f>
        <v>7</v>
      </c>
      <c r="G18" s="66" t="n">
        <v>371</v>
      </c>
      <c r="H18" s="66" t="n">
        <v>390</v>
      </c>
      <c r="I18" s="75" t="n">
        <f aca="false">IF(H18="","",G18-H18)</f>
        <v>-19</v>
      </c>
      <c r="J18" s="47" t="n">
        <f aca="false">IF(OR(D18="",D18+G18=0),"",D18/(D18+G18))</f>
        <v>0.441265060240964</v>
      </c>
      <c r="K18" s="47" t="n">
        <f aca="false">IF(E18="","",E18/(E18+H18))</f>
        <v>0.423076923076923</v>
      </c>
      <c r="L18" s="76" t="n">
        <f aca="false">IF(OR(K18="",J18=""),"",(J18-K18)*100)</f>
        <v>1.81881371640408</v>
      </c>
      <c r="M18" s="36" t="n">
        <v>3.50278191458698</v>
      </c>
      <c r="N18" s="36" t="n">
        <v>0.126550125655765</v>
      </c>
      <c r="O18" s="36" t="n">
        <f aca="false">SQRT(M18^2+N18^2)</f>
        <v>3.50506719984955</v>
      </c>
      <c r="P18" s="47" t="n">
        <f aca="false">IF(J18="","",MAX(0,J18-1.96*O18/100))</f>
        <v>0.372565743123913</v>
      </c>
      <c r="Q18" s="47" t="n">
        <f aca="false">IF(J18="","",MIN(1,J18+1.96*O18/100))</f>
        <v>0.509964377358015</v>
      </c>
      <c r="R18" s="32" t="str">
        <f aca="false">IF(L18="","",IF(ABS(L18)&lt;=O18,"Yes","No"))</f>
        <v>Yes</v>
      </c>
      <c r="S18" s="32" t="str">
        <f aca="false">IF(L18="","",IF(ABS(L18)&lt;=1.96*O18,"Yes","No"))</f>
        <v>Yes</v>
      </c>
      <c r="T18" s="66" t="n">
        <f aca="false">IF(D18="","",ROUND(SQRT(((D18+G18)*O18/100)^2+(J18*(D18+G18)*0.14653)^2),0))</f>
        <v>49</v>
      </c>
      <c r="U18" s="32" t="s">
        <v>813</v>
      </c>
    </row>
    <row r="19" customFormat="false" ht="15" hidden="false" customHeight="false" outlineLevel="0" collapsed="false">
      <c r="A19" s="32" t="s">
        <v>185</v>
      </c>
      <c r="B19" s="32" t="s">
        <v>210</v>
      </c>
      <c r="C19" s="32" t="s">
        <v>212</v>
      </c>
      <c r="D19" s="66" t="n">
        <v>179</v>
      </c>
      <c r="E19" s="66" t="n">
        <v>171</v>
      </c>
      <c r="F19" s="75" t="n">
        <f aca="false">IF(E19="","",D19-E19)</f>
        <v>8</v>
      </c>
      <c r="G19" s="66" t="n">
        <v>226</v>
      </c>
      <c r="H19" s="66" t="n">
        <v>245</v>
      </c>
      <c r="I19" s="75" t="n">
        <f aca="false">IF(H19="","",G19-H19)</f>
        <v>-19</v>
      </c>
      <c r="J19" s="47" t="n">
        <f aca="false">IF(OR(D19="",D19+G19=0),"",D19/(D19+G19))</f>
        <v>0.441975308641975</v>
      </c>
      <c r="K19" s="47" t="n">
        <f aca="false">IF(E19="","",E19/(E19+H19))</f>
        <v>0.411057692307692</v>
      </c>
      <c r="L19" s="76" t="n">
        <f aca="false">IF(OR(K19="",J19=""),"",(J19-K19)*100)</f>
        <v>3.0917616334283</v>
      </c>
      <c r="M19" s="36" t="n">
        <v>3.50278191458698</v>
      </c>
      <c r="N19" s="36" t="n">
        <v>0.126550125655765</v>
      </c>
      <c r="O19" s="36" t="n">
        <f aca="false">SQRT(M19^2+N19^2)</f>
        <v>3.50506719984955</v>
      </c>
      <c r="P19" s="47" t="n">
        <f aca="false">IF(J19="","",MAX(0,J19-1.96*O19/100))</f>
        <v>0.373275991524924</v>
      </c>
      <c r="Q19" s="47" t="n">
        <f aca="false">IF(J19="","",MIN(1,J19+1.96*O19/100))</f>
        <v>0.510674625759026</v>
      </c>
      <c r="R19" s="32" t="str">
        <f aca="false">IF(L19="","",IF(ABS(L19)&lt;=O19,"Yes","No"))</f>
        <v>Yes</v>
      </c>
      <c r="S19" s="32" t="str">
        <f aca="false">IF(L19="","",IF(ABS(L19)&lt;=1.96*O19,"Yes","No"))</f>
        <v>Yes</v>
      </c>
      <c r="T19" s="66" t="n">
        <f aca="false">IF(D19="","",ROUND(SQRT(((D19+G19)*O19/100)^2+(J19*(D19+G19)*0.14653)^2),0))</f>
        <v>30</v>
      </c>
      <c r="U19" s="32" t="s">
        <v>813</v>
      </c>
    </row>
    <row r="20" customFormat="false" ht="15" hidden="false" customHeight="false" outlineLevel="0" collapsed="false">
      <c r="A20" s="32" t="s">
        <v>185</v>
      </c>
      <c r="B20" s="32" t="s">
        <v>210</v>
      </c>
      <c r="C20" s="32" t="s">
        <v>213</v>
      </c>
      <c r="D20" s="66" t="n">
        <v>204</v>
      </c>
      <c r="E20" s="66" t="n">
        <v>157</v>
      </c>
      <c r="F20" s="75" t="n">
        <f aca="false">IF(E20="","",D20-E20)</f>
        <v>47</v>
      </c>
      <c r="G20" s="66" t="n">
        <v>222</v>
      </c>
      <c r="H20" s="66" t="n">
        <v>211</v>
      </c>
      <c r="I20" s="75" t="n">
        <f aca="false">IF(H20="","",G20-H20)</f>
        <v>11</v>
      </c>
      <c r="J20" s="47" t="n">
        <f aca="false">IF(OR(D20="",D20+G20=0),"",D20/(D20+G20))</f>
        <v>0.47887323943662</v>
      </c>
      <c r="K20" s="47" t="n">
        <f aca="false">IF(E20="","",E20/(E20+H20))</f>
        <v>0.426630434782609</v>
      </c>
      <c r="L20" s="76" t="n">
        <f aca="false">IF(OR(K20="",J20=""),"",(J20-K20)*100)</f>
        <v>5.2242804654011</v>
      </c>
      <c r="M20" s="36" t="n">
        <v>3.50278191458698</v>
      </c>
      <c r="N20" s="36" t="n">
        <v>0.126550125655765</v>
      </c>
      <c r="O20" s="36" t="n">
        <f aca="false">SQRT(M20^2+N20^2)</f>
        <v>3.50506719984955</v>
      </c>
      <c r="P20" s="47" t="n">
        <f aca="false">IF(J20="","",MAX(0,J20-1.96*O20/100))</f>
        <v>0.410173922319569</v>
      </c>
      <c r="Q20" s="47" t="n">
        <f aca="false">IF(J20="","",MIN(1,J20+1.96*O20/100))</f>
        <v>0.547572556553671</v>
      </c>
      <c r="R20" s="32" t="str">
        <f aca="false">IF(L20="","",IF(ABS(L20)&lt;=O20,"Yes","No"))</f>
        <v>No</v>
      </c>
      <c r="S20" s="32" t="str">
        <f aca="false">IF(L20="","",IF(ABS(L20)&lt;=1.96*O20,"Yes","No"))</f>
        <v>Yes</v>
      </c>
      <c r="T20" s="66" t="n">
        <f aca="false">IF(D20="","",ROUND(SQRT(((D20+G20)*O20/100)^2+(J20*(D20+G20)*0.14653)^2),0))</f>
        <v>33</v>
      </c>
      <c r="U20" s="32" t="s">
        <v>813</v>
      </c>
    </row>
    <row r="21" customFormat="false" ht="15" hidden="false" customHeight="false" outlineLevel="0" collapsed="false">
      <c r="A21" s="32" t="s">
        <v>185</v>
      </c>
      <c r="B21" s="32" t="s">
        <v>214</v>
      </c>
      <c r="C21" s="32" t="s">
        <v>214</v>
      </c>
      <c r="D21" s="66" t="n">
        <v>43</v>
      </c>
      <c r="E21" s="66" t="n">
        <v>42</v>
      </c>
      <c r="F21" s="75" t="n">
        <f aca="false">IF(E21="","",D21-E21)</f>
        <v>1</v>
      </c>
      <c r="G21" s="66" t="n">
        <v>103</v>
      </c>
      <c r="H21" s="66" t="n">
        <v>99</v>
      </c>
      <c r="I21" s="75" t="n">
        <f aca="false">IF(H21="","",G21-H21)</f>
        <v>4</v>
      </c>
      <c r="J21" s="47" t="n">
        <f aca="false">IF(OR(D21="",D21+G21=0),"",D21/(D21+G21))</f>
        <v>0.294520547945206</v>
      </c>
      <c r="K21" s="47" t="n">
        <f aca="false">IF(E21="","",E21/(E21+H21))</f>
        <v>0.297872340425532</v>
      </c>
      <c r="L21" s="76" t="n">
        <f aca="false">IF(OR(K21="",J21=""),"",(J21-K21)*100)</f>
        <v>-0.335179248032641</v>
      </c>
      <c r="M21" s="36" t="n">
        <v>3.50278191458698</v>
      </c>
      <c r="N21" s="36" t="n">
        <v>0.126550125655765</v>
      </c>
      <c r="O21" s="36" t="n">
        <f aca="false">SQRT(M21^2+N21^2)</f>
        <v>3.50506719984955</v>
      </c>
      <c r="P21" s="47" t="n">
        <f aca="false">IF(J21="","",MAX(0,J21-1.96*O21/100))</f>
        <v>0.225821230828154</v>
      </c>
      <c r="Q21" s="47" t="n">
        <f aca="false">IF(J21="","",MIN(1,J21+1.96*O21/100))</f>
        <v>0.363219865062257</v>
      </c>
      <c r="R21" s="32" t="str">
        <f aca="false">IF(L21="","",IF(ABS(L21)&lt;=O21,"Yes","No"))</f>
        <v>Yes</v>
      </c>
      <c r="S21" s="32" t="str">
        <f aca="false">IF(L21="","",IF(ABS(L21)&lt;=1.96*O21,"Yes","No"))</f>
        <v>Yes</v>
      </c>
      <c r="T21" s="66" t="n">
        <f aca="false">IF(D21="","",ROUND(SQRT(((D21+G21)*O21/100)^2+(J21*(D21+G21)*0.14653)^2),0))</f>
        <v>8</v>
      </c>
      <c r="U21" s="32" t="s">
        <v>813</v>
      </c>
    </row>
    <row r="22" customFormat="false" ht="15" hidden="false" customHeight="false" outlineLevel="0" collapsed="false">
      <c r="A22" s="32" t="s">
        <v>185</v>
      </c>
      <c r="B22" s="32" t="s">
        <v>215</v>
      </c>
      <c r="C22" s="32" t="s">
        <v>215</v>
      </c>
      <c r="D22" s="66" t="n">
        <v>59</v>
      </c>
      <c r="E22" s="66" t="n">
        <v>51</v>
      </c>
      <c r="F22" s="75" t="n">
        <f aca="false">IF(E22="","",D22-E22)</f>
        <v>8</v>
      </c>
      <c r="G22" s="66" t="n">
        <v>223</v>
      </c>
      <c r="H22" s="66" t="n">
        <v>223</v>
      </c>
      <c r="I22" s="75" t="n">
        <f aca="false">IF(H22="","",G22-H22)</f>
        <v>0</v>
      </c>
      <c r="J22" s="47" t="n">
        <f aca="false">IF(OR(D22="",D22+G22=0),"",D22/(D22+G22))</f>
        <v>0.209219858156028</v>
      </c>
      <c r="K22" s="47" t="n">
        <f aca="false">IF(E22="","",E22/(E22+H22))</f>
        <v>0.186131386861314</v>
      </c>
      <c r="L22" s="76" t="n">
        <f aca="false">IF(OR(K22="",J22=""),"",(J22-K22)*100)</f>
        <v>2.30884712947145</v>
      </c>
      <c r="M22" s="36" t="n">
        <v>3.50278191458698</v>
      </c>
      <c r="N22" s="36" t="n">
        <v>0.126550125655765</v>
      </c>
      <c r="O22" s="36" t="n">
        <f aca="false">SQRT(M22^2+N22^2)</f>
        <v>3.50506719984955</v>
      </c>
      <c r="P22" s="47" t="n">
        <f aca="false">IF(J22="","",MAX(0,J22-1.96*O22/100))</f>
        <v>0.140520541038977</v>
      </c>
      <c r="Q22" s="47" t="n">
        <f aca="false">IF(J22="","",MIN(1,J22+1.96*O22/100))</f>
        <v>0.277919175273079</v>
      </c>
      <c r="R22" s="32" t="str">
        <f aca="false">IF(L22="","",IF(ABS(L22)&lt;=O22,"Yes","No"))</f>
        <v>Yes</v>
      </c>
      <c r="S22" s="32" t="str">
        <f aca="false">IF(L22="","",IF(ABS(L22)&lt;=1.96*O22,"Yes","No"))</f>
        <v>Yes</v>
      </c>
      <c r="T22" s="66" t="n">
        <f aca="false">IF(D22="","",ROUND(SQRT(((D22+G22)*O22/100)^2+(J22*(D22+G22)*0.14653)^2),0))</f>
        <v>13</v>
      </c>
      <c r="U22" s="32" t="s">
        <v>813</v>
      </c>
    </row>
    <row r="23" customFormat="false" ht="15" hidden="false" customHeight="false" outlineLevel="0" collapsed="false">
      <c r="A23" s="32" t="s">
        <v>185</v>
      </c>
      <c r="B23" s="32" t="s">
        <v>216</v>
      </c>
      <c r="C23" s="32" t="s">
        <v>217</v>
      </c>
      <c r="D23" s="66" t="n">
        <v>352</v>
      </c>
      <c r="E23" s="66" t="n">
        <v>294</v>
      </c>
      <c r="F23" s="75" t="n">
        <f aca="false">IF(E23="","",D23-E23)</f>
        <v>58</v>
      </c>
      <c r="G23" s="66" t="n">
        <v>478</v>
      </c>
      <c r="H23" s="66" t="n">
        <v>502</v>
      </c>
      <c r="I23" s="75" t="n">
        <f aca="false">IF(H23="","",G23-H23)</f>
        <v>-24</v>
      </c>
      <c r="J23" s="47" t="n">
        <f aca="false">IF(OR(D23="",D23+G23=0),"",D23/(D23+G23))</f>
        <v>0.424096385542169</v>
      </c>
      <c r="K23" s="47" t="n">
        <f aca="false">IF(E23="","",E23/(E23+H23))</f>
        <v>0.369346733668342</v>
      </c>
      <c r="L23" s="76" t="n">
        <f aca="false">IF(OR(K23="",J23=""),"",(J23-K23)*100)</f>
        <v>5.4749651873827</v>
      </c>
      <c r="M23" s="36" t="n">
        <v>2.43699899914484</v>
      </c>
      <c r="N23" s="36" t="n">
        <v>0.126550125655765</v>
      </c>
      <c r="O23" s="36" t="n">
        <f aca="false">SQRT(M23^2+N23^2)</f>
        <v>2.44028257710791</v>
      </c>
      <c r="P23" s="47" t="n">
        <f aca="false">IF(J23="","",MAX(0,J23-1.96*O23/100))</f>
        <v>0.376266847030854</v>
      </c>
      <c r="Q23" s="47" t="n">
        <f aca="false">IF(J23="","",MIN(1,J23+1.96*O23/100))</f>
        <v>0.471925924053484</v>
      </c>
      <c r="R23" s="32" t="str">
        <f aca="false">IF(L23="","",IF(ABS(L23)&lt;=O23,"Yes","No"))</f>
        <v>No</v>
      </c>
      <c r="S23" s="32" t="str">
        <f aca="false">IF(L23="","",IF(ABS(L23)&lt;=1.96*O23,"Yes","No"))</f>
        <v>No</v>
      </c>
      <c r="T23" s="66" t="n">
        <f aca="false">IF(D23="","",ROUND(SQRT(((D23+G23)*O23/100)^2+(J23*(D23+G23)*0.0886)^2),0))</f>
        <v>37</v>
      </c>
      <c r="U23" s="32" t="s">
        <v>813</v>
      </c>
    </row>
    <row r="24" customFormat="false" ht="15" hidden="false" customHeight="false" outlineLevel="0" collapsed="false">
      <c r="A24" s="32" t="s">
        <v>185</v>
      </c>
      <c r="B24" s="32" t="s">
        <v>216</v>
      </c>
      <c r="C24" s="32" t="s">
        <v>218</v>
      </c>
      <c r="D24" s="66" t="n">
        <v>322</v>
      </c>
      <c r="E24" s="66" t="n">
        <v>275</v>
      </c>
      <c r="F24" s="75" t="n">
        <f aca="false">IF(E24="","",D24-E24)</f>
        <v>47</v>
      </c>
      <c r="G24" s="66" t="n">
        <v>415</v>
      </c>
      <c r="H24" s="66" t="n">
        <v>430</v>
      </c>
      <c r="I24" s="75" t="n">
        <f aca="false">IF(H24="","",G24-H24)</f>
        <v>-15</v>
      </c>
      <c r="J24" s="47" t="n">
        <f aca="false">IF(OR(D24="",D24+G24=0),"",D24/(D24+G24))</f>
        <v>0.436906377204885</v>
      </c>
      <c r="K24" s="47" t="n">
        <f aca="false">IF(E24="","",E24/(E24+H24))</f>
        <v>0.390070921985816</v>
      </c>
      <c r="L24" s="76" t="n">
        <f aca="false">IF(OR(K24="",J24=""),"",(J24-K24)*100)</f>
        <v>4.68354552190691</v>
      </c>
      <c r="M24" s="36" t="n">
        <v>2.43699899914484</v>
      </c>
      <c r="N24" s="36" t="n">
        <v>0.126550125655765</v>
      </c>
      <c r="O24" s="36" t="n">
        <f aca="false">SQRT(M24^2+N24^2)</f>
        <v>2.44028257710791</v>
      </c>
      <c r="P24" s="47" t="n">
        <f aca="false">IF(J24="","",MAX(0,J24-1.96*O24/100))</f>
        <v>0.38907683869357</v>
      </c>
      <c r="Q24" s="47" t="n">
        <f aca="false">IF(J24="","",MIN(1,J24+1.96*O24/100))</f>
        <v>0.4847359157162</v>
      </c>
      <c r="R24" s="32" t="str">
        <f aca="false">IF(L24="","",IF(ABS(L24)&lt;=O24,"Yes","No"))</f>
        <v>No</v>
      </c>
      <c r="S24" s="32" t="str">
        <f aca="false">IF(L24="","",IF(ABS(L24)&lt;=1.96*O24,"Yes","No"))</f>
        <v>Yes</v>
      </c>
      <c r="T24" s="66" t="n">
        <f aca="false">IF(D24="","",ROUND(SQRT(((D24+G24)*O24/100)^2+(J24*(D24+G24)*0.0886)^2),0))</f>
        <v>34</v>
      </c>
      <c r="U24" s="32" t="s">
        <v>813</v>
      </c>
    </row>
    <row r="25" customFormat="false" ht="15" hidden="false" customHeight="false" outlineLevel="0" collapsed="false">
      <c r="A25" s="32" t="s">
        <v>185</v>
      </c>
      <c r="B25" s="32" t="s">
        <v>216</v>
      </c>
      <c r="C25" s="32" t="s">
        <v>219</v>
      </c>
      <c r="D25" s="66" t="n">
        <v>358</v>
      </c>
      <c r="E25" s="66" t="n">
        <v>272</v>
      </c>
      <c r="F25" s="75" t="n">
        <f aca="false">IF(E25="","",D25-E25)</f>
        <v>86</v>
      </c>
      <c r="G25" s="66" t="n">
        <v>459</v>
      </c>
      <c r="H25" s="66" t="n">
        <v>478</v>
      </c>
      <c r="I25" s="75" t="n">
        <f aca="false">IF(H25="","",G25-H25)</f>
        <v>-19</v>
      </c>
      <c r="J25" s="47" t="n">
        <f aca="false">IF(OR(D25="",D25+G25=0),"",D25/(D25+G25))</f>
        <v>0.438188494492044</v>
      </c>
      <c r="K25" s="47" t="n">
        <f aca="false">IF(E25="","",E25/(E25+H25))</f>
        <v>0.362666666666667</v>
      </c>
      <c r="L25" s="76" t="n">
        <f aca="false">IF(OR(K25="",J25=""),"",(J25-K25)*100)</f>
        <v>7.55218278253774</v>
      </c>
      <c r="M25" s="36" t="n">
        <v>2.43699899914484</v>
      </c>
      <c r="N25" s="36" t="n">
        <v>0.126550125655765</v>
      </c>
      <c r="O25" s="36" t="n">
        <f aca="false">SQRT(M25^2+N25^2)</f>
        <v>2.44028257710791</v>
      </c>
      <c r="P25" s="47" t="n">
        <f aca="false">IF(J25="","",MAX(0,J25-1.96*O25/100))</f>
        <v>0.390358955980729</v>
      </c>
      <c r="Q25" s="47" t="n">
        <f aca="false">IF(J25="","",MIN(1,J25+1.96*O25/100))</f>
        <v>0.486018033003359</v>
      </c>
      <c r="R25" s="32" t="str">
        <f aca="false">IF(L25="","",IF(ABS(L25)&lt;=O25,"Yes","No"))</f>
        <v>No</v>
      </c>
      <c r="S25" s="32" t="str">
        <f aca="false">IF(L25="","",IF(ABS(L25)&lt;=1.96*O25,"Yes","No"))</f>
        <v>No</v>
      </c>
      <c r="T25" s="66" t="n">
        <f aca="false">IF(D25="","",ROUND(SQRT(((D25+G25)*O25/100)^2+(J25*(D25+G25)*0.0886)^2),0))</f>
        <v>37</v>
      </c>
      <c r="U25" s="32" t="s">
        <v>813</v>
      </c>
    </row>
    <row r="26" customFormat="false" ht="15" hidden="false" customHeight="false" outlineLevel="0" collapsed="false">
      <c r="A26" s="32" t="s">
        <v>185</v>
      </c>
      <c r="B26" s="32" t="s">
        <v>220</v>
      </c>
      <c r="C26" s="32" t="s">
        <v>221</v>
      </c>
      <c r="D26" s="66" t="n">
        <v>320</v>
      </c>
      <c r="E26" s="66" t="n">
        <v>283</v>
      </c>
      <c r="F26" s="75" t="n">
        <f aca="false">IF(E26="","",D26-E26)</f>
        <v>37</v>
      </c>
      <c r="G26" s="66" t="n">
        <v>716</v>
      </c>
      <c r="H26" s="66" t="n">
        <v>714</v>
      </c>
      <c r="I26" s="75" t="n">
        <f aca="false">IF(H26="","",G26-H26)</f>
        <v>2</v>
      </c>
      <c r="J26" s="47" t="n">
        <f aca="false">IF(OR(D26="",D26+G26=0),"",D26/(D26+G26))</f>
        <v>0.308880308880309</v>
      </c>
      <c r="K26" s="47" t="n">
        <f aca="false">IF(E26="","",E26/(E26+H26))</f>
        <v>0.283851554663992</v>
      </c>
      <c r="L26" s="76" t="n">
        <f aca="false">IF(OR(K26="",J26=""),"",(J26-K26)*100)</f>
        <v>2.50287542163169</v>
      </c>
      <c r="M26" s="36" t="n">
        <v>2.43699899914484</v>
      </c>
      <c r="N26" s="36" t="n">
        <v>0.126550125655765</v>
      </c>
      <c r="O26" s="36" t="n">
        <f aca="false">SQRT(M26^2+N26^2)</f>
        <v>2.44028257710791</v>
      </c>
      <c r="P26" s="47" t="n">
        <f aca="false">IF(J26="","",MAX(0,J26-1.96*O26/100))</f>
        <v>0.261050770368994</v>
      </c>
      <c r="Q26" s="47" t="n">
        <f aca="false">IF(J26="","",MIN(1,J26+1.96*O26/100))</f>
        <v>0.356709847391624</v>
      </c>
      <c r="R26" s="32" t="str">
        <f aca="false">IF(L26="","",IF(ABS(L26)&lt;=O26,"Yes","No"))</f>
        <v>No</v>
      </c>
      <c r="S26" s="32" t="str">
        <f aca="false">IF(L26="","",IF(ABS(L26)&lt;=1.96*O26,"Yes","No"))</f>
        <v>Yes</v>
      </c>
      <c r="T26" s="66" t="n">
        <f aca="false">IF(D26="","",ROUND(SQRT(((D26+G26)*O26/100)^2+(J26*(D26+G26)*0.0886)^2),0))</f>
        <v>38</v>
      </c>
      <c r="U26" s="32" t="s">
        <v>813</v>
      </c>
    </row>
    <row r="27" customFormat="false" ht="15" hidden="false" customHeight="false" outlineLevel="0" collapsed="false">
      <c r="A27" s="32" t="s">
        <v>185</v>
      </c>
      <c r="B27" s="32" t="s">
        <v>220</v>
      </c>
      <c r="C27" s="32" t="s">
        <v>222</v>
      </c>
      <c r="D27" s="66" t="n">
        <v>256</v>
      </c>
      <c r="E27" s="66" t="n">
        <v>206</v>
      </c>
      <c r="F27" s="75" t="n">
        <f aca="false">IF(E27="","",D27-E27)</f>
        <v>50</v>
      </c>
      <c r="G27" s="66" t="n">
        <v>473</v>
      </c>
      <c r="H27" s="66" t="n">
        <v>450</v>
      </c>
      <c r="I27" s="75" t="n">
        <f aca="false">IF(H27="","",G27-H27)</f>
        <v>23</v>
      </c>
      <c r="J27" s="47" t="n">
        <f aca="false">IF(OR(D27="",D27+G27=0),"",D27/(D27+G27))</f>
        <v>0.35116598079561</v>
      </c>
      <c r="K27" s="47" t="n">
        <f aca="false">IF(E27="","",E27/(E27+H27))</f>
        <v>0.314024390243902</v>
      </c>
      <c r="L27" s="76" t="n">
        <f aca="false">IF(OR(K27="",J27=""),"",(J27-K27)*100)</f>
        <v>3.7141590551708</v>
      </c>
      <c r="M27" s="36" t="n">
        <v>3.50278191458698</v>
      </c>
      <c r="N27" s="36" t="n">
        <v>0.126550125655765</v>
      </c>
      <c r="O27" s="36" t="n">
        <f aca="false">SQRT(M27^2+N27^2)</f>
        <v>3.50506719984955</v>
      </c>
      <c r="P27" s="47" t="n">
        <f aca="false">IF(J27="","",MAX(0,J27-1.96*O27/100))</f>
        <v>0.282466663678559</v>
      </c>
      <c r="Q27" s="47" t="n">
        <f aca="false">IF(J27="","",MIN(1,J27+1.96*O27/100))</f>
        <v>0.419865297912662</v>
      </c>
      <c r="R27" s="32" t="str">
        <f aca="false">IF(L27="","",IF(ABS(L27)&lt;=O27,"Yes","No"))</f>
        <v>No</v>
      </c>
      <c r="S27" s="32" t="str">
        <f aca="false">IF(L27="","",IF(ABS(L27)&lt;=1.96*O27,"Yes","No"))</f>
        <v>Yes</v>
      </c>
      <c r="T27" s="66" t="n">
        <f aca="false">IF(D27="","",ROUND(SQRT(((D27+G27)*O27/100)^2+(J27*(D27+G27)*0.14653)^2),0))</f>
        <v>45</v>
      </c>
      <c r="U27" s="32" t="s">
        <v>813</v>
      </c>
    </row>
    <row r="28" customFormat="false" ht="15" hidden="false" customHeight="false" outlineLevel="0" collapsed="false">
      <c r="A28" s="32" t="s">
        <v>185</v>
      </c>
      <c r="B28" s="32" t="s">
        <v>223</v>
      </c>
      <c r="C28" s="32" t="s">
        <v>224</v>
      </c>
      <c r="D28" s="66" t="n">
        <v>141</v>
      </c>
      <c r="E28" s="66" t="n">
        <v>108</v>
      </c>
      <c r="F28" s="75" t="n">
        <f aca="false">IF(E28="","",D28-E28)</f>
        <v>33</v>
      </c>
      <c r="G28" s="66" t="n">
        <v>358</v>
      </c>
      <c r="H28" s="66" t="n">
        <v>379</v>
      </c>
      <c r="I28" s="75" t="n">
        <f aca="false">IF(H28="","",G28-H28)</f>
        <v>-21</v>
      </c>
      <c r="J28" s="47" t="n">
        <f aca="false">IF(OR(D28="",D28+G28=0),"",D28/(D28+G28))</f>
        <v>0.282565130260521</v>
      </c>
      <c r="K28" s="47" t="n">
        <f aca="false">IF(E28="","",E28/(E28+H28))</f>
        <v>0.2217659137577</v>
      </c>
      <c r="L28" s="76" t="n">
        <f aca="false">IF(OR(K28="",J28=""),"",(J28-K28)*100)</f>
        <v>6.07992165028208</v>
      </c>
      <c r="M28" s="36" t="n">
        <v>3.50278191458698</v>
      </c>
      <c r="N28" s="36" t="n">
        <v>0.126550125655765</v>
      </c>
      <c r="O28" s="36" t="n">
        <f aca="false">SQRT(M28^2+N28^2)</f>
        <v>3.50506719984955</v>
      </c>
      <c r="P28" s="47" t="n">
        <f aca="false">IF(J28="","",MAX(0,J28-1.96*O28/100))</f>
        <v>0.21386581314347</v>
      </c>
      <c r="Q28" s="47" t="n">
        <f aca="false">IF(J28="","",MIN(1,J28+1.96*O28/100))</f>
        <v>0.351264447377572</v>
      </c>
      <c r="R28" s="32" t="str">
        <f aca="false">IF(L28="","",IF(ABS(L28)&lt;=O28,"Yes","No"))</f>
        <v>No</v>
      </c>
      <c r="S28" s="32" t="str">
        <f aca="false">IF(L28="","",IF(ABS(L28)&lt;=1.96*O28,"Yes","No"))</f>
        <v>Yes</v>
      </c>
      <c r="T28" s="66" t="n">
        <f aca="false">IF(D28="","",ROUND(SQRT(((D28+G28)*O28/100)^2+(J28*(D28+G28)*0.14653)^2),0))</f>
        <v>27</v>
      </c>
      <c r="U28" s="32" t="s">
        <v>813</v>
      </c>
    </row>
    <row r="29" customFormat="false" ht="15" hidden="false" customHeight="false" outlineLevel="0" collapsed="false">
      <c r="A29" s="32" t="s">
        <v>185</v>
      </c>
      <c r="B29" s="32" t="s">
        <v>223</v>
      </c>
      <c r="C29" s="32" t="s">
        <v>225</v>
      </c>
      <c r="D29" s="66" t="n">
        <v>129</v>
      </c>
      <c r="E29" s="66" t="n">
        <v>108</v>
      </c>
      <c r="F29" s="75" t="n">
        <f aca="false">IF(E29="","",D29-E29)</f>
        <v>21</v>
      </c>
      <c r="G29" s="66" t="n">
        <v>272</v>
      </c>
      <c r="H29" s="66" t="n">
        <v>267</v>
      </c>
      <c r="I29" s="75" t="n">
        <f aca="false">IF(H29="","",G29-H29)</f>
        <v>5</v>
      </c>
      <c r="J29" s="47" t="n">
        <f aca="false">IF(OR(D29="",D29+G29=0),"",D29/(D29+G29))</f>
        <v>0.321695760598504</v>
      </c>
      <c r="K29" s="47" t="n">
        <f aca="false">IF(E29="","",E29/(E29+H29))</f>
        <v>0.288</v>
      </c>
      <c r="L29" s="76" t="n">
        <f aca="false">IF(OR(K29="",J29=""),"",(J29-K29)*100)</f>
        <v>3.36957605985038</v>
      </c>
      <c r="M29" s="36" t="n">
        <v>3.50278191458698</v>
      </c>
      <c r="N29" s="36" t="n">
        <v>0.126550125655765</v>
      </c>
      <c r="O29" s="36" t="n">
        <f aca="false">SQRT(M29^2+N29^2)</f>
        <v>3.50506719984955</v>
      </c>
      <c r="P29" s="47" t="n">
        <f aca="false">IF(J29="","",MAX(0,J29-1.96*O29/100))</f>
        <v>0.252996443481453</v>
      </c>
      <c r="Q29" s="47" t="n">
        <f aca="false">IF(J29="","",MIN(1,J29+1.96*O29/100))</f>
        <v>0.390395077715555</v>
      </c>
      <c r="R29" s="32" t="str">
        <f aca="false">IF(L29="","",IF(ABS(L29)&lt;=O29,"Yes","No"))</f>
        <v>Yes</v>
      </c>
      <c r="S29" s="32" t="str">
        <f aca="false">IF(L29="","",IF(ABS(L29)&lt;=1.96*O29,"Yes","No"))</f>
        <v>Yes</v>
      </c>
      <c r="T29" s="66" t="n">
        <f aca="false">IF(D29="","",ROUND(SQRT(((D29+G29)*O29/100)^2+(J29*(D29+G29)*0.14653)^2),0))</f>
        <v>24</v>
      </c>
      <c r="U29" s="32" t="s">
        <v>813</v>
      </c>
    </row>
    <row r="30" customFormat="false" ht="15" hidden="false" customHeight="false" outlineLevel="0" collapsed="false">
      <c r="A30" s="32" t="s">
        <v>185</v>
      </c>
      <c r="B30" s="32" t="s">
        <v>223</v>
      </c>
      <c r="C30" s="32" t="s">
        <v>226</v>
      </c>
      <c r="D30" s="66" t="n">
        <v>449</v>
      </c>
      <c r="E30" s="66" t="n">
        <v>347</v>
      </c>
      <c r="F30" s="75" t="n">
        <f aca="false">IF(E30="","",D30-E30)</f>
        <v>102</v>
      </c>
      <c r="G30" s="66" t="n">
        <v>944</v>
      </c>
      <c r="H30" s="66" t="n">
        <v>913</v>
      </c>
      <c r="I30" s="75" t="n">
        <f aca="false">IF(H30="","",G30-H30)</f>
        <v>31</v>
      </c>
      <c r="J30" s="47" t="n">
        <f aca="false">IF(OR(D30="",D30+G30=0),"",D30/(D30+G30))</f>
        <v>0.322325915290739</v>
      </c>
      <c r="K30" s="47" t="n">
        <f aca="false">IF(E30="","",E30/(E30+H30))</f>
        <v>0.275396825396825</v>
      </c>
      <c r="L30" s="76" t="n">
        <f aca="false">IF(OR(K30="",J30=""),"",(J30-K30)*100)</f>
        <v>4.6929089893914</v>
      </c>
      <c r="M30" s="36" t="n">
        <v>2.17211657538669</v>
      </c>
      <c r="N30" s="36" t="n">
        <v>0.126550125655765</v>
      </c>
      <c r="O30" s="36" t="n">
        <f aca="false">SQRT(M30^2+N30^2)</f>
        <v>2.17579993367338</v>
      </c>
      <c r="P30" s="47" t="n">
        <f aca="false">IF(J30="","",MAX(0,J30-1.96*O30/100))</f>
        <v>0.279680236590741</v>
      </c>
      <c r="Q30" s="47" t="n">
        <f aca="false">IF(J30="","",MIN(1,J30+1.96*O30/100))</f>
        <v>0.364971593990738</v>
      </c>
      <c r="R30" s="32" t="str">
        <f aca="false">IF(L30="","",IF(ABS(L30)&lt;=O30,"Yes","No"))</f>
        <v>No</v>
      </c>
      <c r="S30" s="32" t="str">
        <f aca="false">IF(L30="","",IF(ABS(L30)&lt;=1.96*O30,"Yes","No"))</f>
        <v>No</v>
      </c>
      <c r="T30" s="66" t="n">
        <f aca="false">IF(D30="","",ROUND(SQRT(((D30+G30)*O30/100)^2+(J30*(D30+G30)*0.06777)^2),0))</f>
        <v>43</v>
      </c>
      <c r="U30" s="32" t="s">
        <v>813</v>
      </c>
    </row>
    <row r="31" customFormat="false" ht="15" hidden="false" customHeight="false" outlineLevel="0" collapsed="false">
      <c r="A31" s="32" t="s">
        <v>185</v>
      </c>
      <c r="B31" s="32" t="s">
        <v>228</v>
      </c>
      <c r="C31" s="32" t="s">
        <v>229</v>
      </c>
      <c r="D31" s="66" t="n">
        <v>332</v>
      </c>
      <c r="E31" s="66" t="n">
        <v>275</v>
      </c>
      <c r="F31" s="75" t="n">
        <f aca="false">IF(E31="","",D31-E31)</f>
        <v>57</v>
      </c>
      <c r="G31" s="66" t="n">
        <v>411</v>
      </c>
      <c r="H31" s="66" t="n">
        <v>448</v>
      </c>
      <c r="I31" s="75" t="n">
        <f aca="false">IF(H31="","",G31-H31)</f>
        <v>-37</v>
      </c>
      <c r="J31" s="47" t="n">
        <f aca="false">IF(OR(D31="",D31+G31=0),"",D31/(D31+G31))</f>
        <v>0.446837146702557</v>
      </c>
      <c r="K31" s="47" t="n">
        <f aca="false">IF(E31="","",E31/(E31+H31))</f>
        <v>0.380359612724758</v>
      </c>
      <c r="L31" s="76" t="n">
        <f aca="false">IF(OR(K31="",J31=""),"",(J31-K31)*100)</f>
        <v>6.64775339777993</v>
      </c>
      <c r="M31" s="36" t="n">
        <v>2.43699899914484</v>
      </c>
      <c r="N31" s="36" t="n">
        <v>0.126550125655765</v>
      </c>
      <c r="O31" s="36" t="n">
        <f aca="false">SQRT(M31^2+N31^2)</f>
        <v>2.44028257710791</v>
      </c>
      <c r="P31" s="47" t="n">
        <f aca="false">IF(J31="","",MAX(0,J31-1.96*O31/100))</f>
        <v>0.399007608191242</v>
      </c>
      <c r="Q31" s="47" t="n">
        <f aca="false">IF(J31="","",MIN(1,J31+1.96*O31/100))</f>
        <v>0.494666685213872</v>
      </c>
      <c r="R31" s="32" t="str">
        <f aca="false">IF(L31="","",IF(ABS(L31)&lt;=O31,"Yes","No"))</f>
        <v>No</v>
      </c>
      <c r="S31" s="32" t="str">
        <f aca="false">IF(L31="","",IF(ABS(L31)&lt;=1.96*O31,"Yes","No"))</f>
        <v>No</v>
      </c>
      <c r="T31" s="66" t="n">
        <f aca="false">IF(D31="","",ROUND(SQRT(((D31+G31)*O31/100)^2+(J31*(D31+G31)*0.0886)^2),0))</f>
        <v>35</v>
      </c>
      <c r="U31" s="32" t="s">
        <v>813</v>
      </c>
    </row>
    <row r="32" customFormat="false" ht="15" hidden="false" customHeight="false" outlineLevel="0" collapsed="false">
      <c r="A32" s="32" t="s">
        <v>185</v>
      </c>
      <c r="B32" s="32" t="s">
        <v>228</v>
      </c>
      <c r="C32" s="32" t="s">
        <v>230</v>
      </c>
      <c r="D32" s="66" t="n">
        <v>369</v>
      </c>
      <c r="E32" s="66" t="n">
        <v>299</v>
      </c>
      <c r="F32" s="75" t="n">
        <f aca="false">IF(E32="","",D32-E32)</f>
        <v>70</v>
      </c>
      <c r="G32" s="66" t="n">
        <v>492</v>
      </c>
      <c r="H32" s="66" t="n">
        <v>515</v>
      </c>
      <c r="I32" s="75" t="n">
        <f aca="false">IF(H32="","",G32-H32)</f>
        <v>-23</v>
      </c>
      <c r="J32" s="47" t="n">
        <f aca="false">IF(OR(D32="",D32+G32=0),"",D32/(D32+G32))</f>
        <v>0.428571428571429</v>
      </c>
      <c r="K32" s="47" t="n">
        <f aca="false">IF(E32="","",E32/(E32+H32))</f>
        <v>0.367321867321867</v>
      </c>
      <c r="L32" s="76" t="n">
        <f aca="false">IF(OR(K32="",J32=""),"",(J32-K32)*100)</f>
        <v>6.12495612495612</v>
      </c>
      <c r="M32" s="36" t="n">
        <v>2.43699899914484</v>
      </c>
      <c r="N32" s="36" t="n">
        <v>0.126550125655765</v>
      </c>
      <c r="O32" s="36" t="n">
        <f aca="false">SQRT(M32^2+N32^2)</f>
        <v>2.44028257710791</v>
      </c>
      <c r="P32" s="47" t="n">
        <f aca="false">IF(J32="","",MAX(0,J32-1.96*O32/100))</f>
        <v>0.380741890060113</v>
      </c>
      <c r="Q32" s="47" t="n">
        <f aca="false">IF(J32="","",MIN(1,J32+1.96*O32/100))</f>
        <v>0.476400967082744</v>
      </c>
      <c r="R32" s="32" t="str">
        <f aca="false">IF(L32="","",IF(ABS(L32)&lt;=O32,"Yes","No"))</f>
        <v>No</v>
      </c>
      <c r="S32" s="32" t="str">
        <f aca="false">IF(L32="","",IF(ABS(L32)&lt;=1.96*O32,"Yes","No"))</f>
        <v>No</v>
      </c>
      <c r="T32" s="66" t="n">
        <f aca="false">IF(D32="","",ROUND(SQRT(((D32+G32)*O32/100)^2+(J32*(D32+G32)*0.0886)^2),0))</f>
        <v>39</v>
      </c>
      <c r="U32" s="32" t="s">
        <v>813</v>
      </c>
    </row>
    <row r="33" customFormat="false" ht="15" hidden="false" customHeight="false" outlineLevel="0" collapsed="false">
      <c r="A33" s="32" t="s">
        <v>185</v>
      </c>
      <c r="B33" s="32" t="s">
        <v>231</v>
      </c>
      <c r="C33" s="32" t="s">
        <v>231</v>
      </c>
      <c r="D33" s="66" t="n">
        <v>142</v>
      </c>
      <c r="E33" s="66" t="n">
        <v>109</v>
      </c>
      <c r="F33" s="75" t="n">
        <f aca="false">IF(E33="","",D33-E33)</f>
        <v>33</v>
      </c>
      <c r="G33" s="66" t="n">
        <v>544</v>
      </c>
      <c r="H33" s="66" t="n">
        <v>531</v>
      </c>
      <c r="I33" s="75" t="n">
        <f aca="false">IF(H33="","",G33-H33)</f>
        <v>13</v>
      </c>
      <c r="J33" s="47" t="n">
        <f aca="false">IF(OR(D33="",D33+G33=0),"",D33/(D33+G33))</f>
        <v>0.206997084548105</v>
      </c>
      <c r="K33" s="47" t="n">
        <f aca="false">IF(E33="","",E33/(E33+H33))</f>
        <v>0.1703125</v>
      </c>
      <c r="L33" s="76" t="n">
        <f aca="false">IF(OR(K33="",J33=""),"",(J33-K33)*100)</f>
        <v>3.66845845481049</v>
      </c>
      <c r="M33" s="36" t="n">
        <v>3.50278191458698</v>
      </c>
      <c r="N33" s="36" t="n">
        <v>0.126550125655765</v>
      </c>
      <c r="O33" s="36" t="n">
        <f aca="false">SQRT(M33^2+N33^2)</f>
        <v>3.50506719984955</v>
      </c>
      <c r="P33" s="47" t="n">
        <f aca="false">IF(J33="","",MAX(0,J33-1.96*O33/100))</f>
        <v>0.138297767431054</v>
      </c>
      <c r="Q33" s="47" t="n">
        <f aca="false">IF(J33="","",MIN(1,J33+1.96*O33/100))</f>
        <v>0.275696401665156</v>
      </c>
      <c r="R33" s="32" t="str">
        <f aca="false">IF(L33="","",IF(ABS(L33)&lt;=O33,"Yes","No"))</f>
        <v>No</v>
      </c>
      <c r="S33" s="32" t="str">
        <f aca="false">IF(L33="","",IF(ABS(L33)&lt;=1.96*O33,"Yes","No"))</f>
        <v>Yes</v>
      </c>
      <c r="T33" s="66" t="n">
        <f aca="false">IF(D33="","",ROUND(SQRT(((D33+G33)*O33/100)^2+(J33*(D33+G33)*0.14653)^2),0))</f>
        <v>32</v>
      </c>
      <c r="U33" s="32" t="s">
        <v>813</v>
      </c>
    </row>
    <row r="34" customFormat="false" ht="15" hidden="false" customHeight="false" outlineLevel="0" collapsed="false">
      <c r="A34" s="32" t="s">
        <v>185</v>
      </c>
      <c r="B34" s="32" t="s">
        <v>232</v>
      </c>
      <c r="C34" s="32" t="s">
        <v>233</v>
      </c>
      <c r="D34" s="66" t="n">
        <v>314</v>
      </c>
      <c r="E34" s="66" t="n">
        <v>279</v>
      </c>
      <c r="F34" s="75" t="n">
        <f aca="false">IF(E34="","",D34-E34)</f>
        <v>35</v>
      </c>
      <c r="G34" s="66" t="n">
        <v>553</v>
      </c>
      <c r="H34" s="66" t="n">
        <v>584</v>
      </c>
      <c r="I34" s="75" t="n">
        <f aca="false">IF(H34="","",G34-H34)</f>
        <v>-31</v>
      </c>
      <c r="J34" s="47" t="n">
        <f aca="false">IF(OR(D34="",D34+G34=0),"",D34/(D34+G34))</f>
        <v>0.362168396770473</v>
      </c>
      <c r="K34" s="47" t="n">
        <f aca="false">IF(E34="","",E34/(E34+H34))</f>
        <v>0.323290845886443</v>
      </c>
      <c r="L34" s="76" t="n">
        <f aca="false">IF(OR(K34="",J34=""),"",(J34-K34)*100)</f>
        <v>3.88775508840303</v>
      </c>
      <c r="M34" s="36" t="n">
        <v>2.43699899914484</v>
      </c>
      <c r="N34" s="36" t="n">
        <v>0.126550125655765</v>
      </c>
      <c r="O34" s="36" t="n">
        <f aca="false">SQRT(M34^2+N34^2)</f>
        <v>2.44028257710791</v>
      </c>
      <c r="P34" s="47" t="n">
        <f aca="false">IF(J34="","",MAX(0,J34-1.96*O34/100))</f>
        <v>0.314338858259158</v>
      </c>
      <c r="Q34" s="47" t="n">
        <f aca="false">IF(J34="","",MIN(1,J34+1.96*O34/100))</f>
        <v>0.409997935281788</v>
      </c>
      <c r="R34" s="32" t="str">
        <f aca="false">IF(L34="","",IF(ABS(L34)&lt;=O34,"Yes","No"))</f>
        <v>No</v>
      </c>
      <c r="S34" s="32" t="str">
        <f aca="false">IF(L34="","",IF(ABS(L34)&lt;=1.96*O34,"Yes","No"))</f>
        <v>Yes</v>
      </c>
      <c r="T34" s="66" t="n">
        <f aca="false">IF(D34="","",ROUND(SQRT(((D34+G34)*O34/100)^2+(J34*(D34+G34)*0.0886)^2),0))</f>
        <v>35</v>
      </c>
      <c r="U34" s="32" t="s">
        <v>813</v>
      </c>
    </row>
    <row r="35" customFormat="false" ht="15" hidden="false" customHeight="false" outlineLevel="0" collapsed="false">
      <c r="A35" s="32" t="s">
        <v>185</v>
      </c>
      <c r="B35" s="32" t="s">
        <v>232</v>
      </c>
      <c r="C35" s="32" t="s">
        <v>234</v>
      </c>
      <c r="D35" s="66" t="n">
        <v>496</v>
      </c>
      <c r="E35" s="66" t="n">
        <v>459</v>
      </c>
      <c r="F35" s="75" t="n">
        <f aca="false">IF(E35="","",D35-E35)</f>
        <v>37</v>
      </c>
      <c r="G35" s="66" t="n">
        <v>747</v>
      </c>
      <c r="H35" s="66" t="n">
        <v>811</v>
      </c>
      <c r="I35" s="75" t="n">
        <f aca="false">IF(H35="","",G35-H35)</f>
        <v>-64</v>
      </c>
      <c r="J35" s="47" t="n">
        <f aca="false">IF(OR(D35="",D35+G35=0),"",D35/(D35+G35))</f>
        <v>0.399034593724859</v>
      </c>
      <c r="K35" s="47" t="n">
        <f aca="false">IF(E35="","",E35/(E35+H35))</f>
        <v>0.361417322834646</v>
      </c>
      <c r="L35" s="76" t="n">
        <f aca="false">IF(OR(K35="",J35=""),"",(J35-K35)*100)</f>
        <v>3.76172708902136</v>
      </c>
      <c r="M35" s="36" t="n">
        <v>2.17211657538669</v>
      </c>
      <c r="N35" s="36" t="n">
        <v>0.126550125655765</v>
      </c>
      <c r="O35" s="36" t="n">
        <f aca="false">SQRT(M35^2+N35^2)</f>
        <v>2.17579993367338</v>
      </c>
      <c r="P35" s="47" t="n">
        <f aca="false">IF(J35="","",MAX(0,J35-1.96*O35/100))</f>
        <v>0.356388915024861</v>
      </c>
      <c r="Q35" s="47" t="n">
        <f aca="false">IF(J35="","",MIN(1,J35+1.96*O35/100))</f>
        <v>0.441680272424858</v>
      </c>
      <c r="R35" s="32" t="str">
        <f aca="false">IF(L35="","",IF(ABS(L35)&lt;=O35,"Yes","No"))</f>
        <v>No</v>
      </c>
      <c r="S35" s="32" t="str">
        <f aca="false">IF(L35="","",IF(ABS(L35)&lt;=1.96*O35,"Yes","No"))</f>
        <v>Yes</v>
      </c>
      <c r="T35" s="66" t="n">
        <f aca="false">IF(D35="","",ROUND(SQRT(((D35+G35)*O35/100)^2+(J35*(D35+G35)*0.06777)^2),0))</f>
        <v>43</v>
      </c>
      <c r="U35" s="32" t="s">
        <v>813</v>
      </c>
    </row>
    <row r="36" customFormat="false" ht="15" hidden="false" customHeight="false" outlineLevel="0" collapsed="false">
      <c r="A36" s="32" t="s">
        <v>185</v>
      </c>
      <c r="B36" s="32" t="s">
        <v>232</v>
      </c>
      <c r="C36" s="32" t="s">
        <v>235</v>
      </c>
      <c r="D36" s="66" t="n">
        <v>149</v>
      </c>
      <c r="E36" s="66" t="n">
        <v>125</v>
      </c>
      <c r="F36" s="75" t="n">
        <f aca="false">IF(E36="","",D36-E36)</f>
        <v>24</v>
      </c>
      <c r="G36" s="66" t="n">
        <v>256</v>
      </c>
      <c r="H36" s="66" t="n">
        <v>281</v>
      </c>
      <c r="I36" s="75" t="n">
        <f aca="false">IF(H36="","",G36-H36)</f>
        <v>-25</v>
      </c>
      <c r="J36" s="47" t="n">
        <f aca="false">IF(OR(D36="",D36+G36=0),"",D36/(D36+G36))</f>
        <v>0.367901234567901</v>
      </c>
      <c r="K36" s="47" t="n">
        <f aca="false">IF(E36="","",E36/(E36+H36))</f>
        <v>0.307881773399015</v>
      </c>
      <c r="L36" s="76" t="n">
        <f aca="false">IF(OR(K36="",J36=""),"",(J36-K36)*100)</f>
        <v>6.00194611688865</v>
      </c>
      <c r="M36" s="36" t="n">
        <v>3.50278191458698</v>
      </c>
      <c r="N36" s="36" t="n">
        <v>0.126550125655765</v>
      </c>
      <c r="O36" s="36" t="n">
        <f aca="false">SQRT(M36^2+N36^2)</f>
        <v>3.50506719984955</v>
      </c>
      <c r="P36" s="47" t="n">
        <f aca="false">IF(J36="","",MAX(0,J36-1.96*O36/100))</f>
        <v>0.29920191745085</v>
      </c>
      <c r="Q36" s="47" t="n">
        <f aca="false">IF(J36="","",MIN(1,J36+1.96*O36/100))</f>
        <v>0.436600551684952</v>
      </c>
      <c r="R36" s="32" t="str">
        <f aca="false">IF(L36="","",IF(ABS(L36)&lt;=O36,"Yes","No"))</f>
        <v>No</v>
      </c>
      <c r="S36" s="32" t="str">
        <f aca="false">IF(L36="","",IF(ABS(L36)&lt;=1.96*O36,"Yes","No"))</f>
        <v>Yes</v>
      </c>
      <c r="T36" s="66" t="n">
        <f aca="false">IF(D36="","",ROUND(SQRT(((D36+G36)*O36/100)^2+(J36*(D36+G36)*0.14653)^2),0))</f>
        <v>26</v>
      </c>
      <c r="U36" s="32" t="s">
        <v>813</v>
      </c>
    </row>
    <row r="37" customFormat="false" ht="15" hidden="false" customHeight="false" outlineLevel="0" collapsed="false">
      <c r="A37" s="32" t="s">
        <v>185</v>
      </c>
      <c r="B37" s="32" t="s">
        <v>236</v>
      </c>
      <c r="C37" s="32" t="s">
        <v>236</v>
      </c>
      <c r="D37" s="66" t="n">
        <v>71</v>
      </c>
      <c r="E37" s="66" t="n">
        <v>52</v>
      </c>
      <c r="F37" s="75" t="n">
        <f aca="false">IF(E37="","",D37-E37)</f>
        <v>19</v>
      </c>
      <c r="G37" s="66" t="n">
        <v>154</v>
      </c>
      <c r="H37" s="66" t="n">
        <v>167</v>
      </c>
      <c r="I37" s="75" t="n">
        <f aca="false">IF(H37="","",G37-H37)</f>
        <v>-13</v>
      </c>
      <c r="J37" s="47" t="n">
        <f aca="false">IF(OR(D37="",D37+G37=0),"",D37/(D37+G37))</f>
        <v>0.315555555555556</v>
      </c>
      <c r="K37" s="47" t="n">
        <f aca="false">IF(E37="","",E37/(E37+H37))</f>
        <v>0.237442922374429</v>
      </c>
      <c r="L37" s="76" t="n">
        <f aca="false">IF(OR(K37="",J37=""),"",(J37-K37)*100)</f>
        <v>7.81126331811263</v>
      </c>
      <c r="M37" s="36" t="n">
        <v>3.50278191458698</v>
      </c>
      <c r="N37" s="36" t="n">
        <v>0.126550125655765</v>
      </c>
      <c r="O37" s="36" t="n">
        <f aca="false">SQRT(M37^2+N37^2)</f>
        <v>3.50506719984955</v>
      </c>
      <c r="P37" s="47" t="n">
        <f aca="false">IF(J37="","",MAX(0,J37-1.96*O37/100))</f>
        <v>0.246856238438504</v>
      </c>
      <c r="Q37" s="47" t="n">
        <f aca="false">IF(J37="","",MIN(1,J37+1.96*O37/100))</f>
        <v>0.384254872672607</v>
      </c>
      <c r="R37" s="32" t="str">
        <f aca="false">IF(L37="","",IF(ABS(L37)&lt;=O37,"Yes","No"))</f>
        <v>No</v>
      </c>
      <c r="S37" s="32" t="str">
        <f aca="false">IF(L37="","",IF(ABS(L37)&lt;=1.96*O37,"Yes","No"))</f>
        <v>No</v>
      </c>
      <c r="T37" s="66" t="n">
        <f aca="false">IF(D37="","",ROUND(SQRT(((D37+G37)*O37/100)^2+(J37*(D37+G37)*0.14653)^2),0))</f>
        <v>13</v>
      </c>
      <c r="U37" s="32" t="s">
        <v>813</v>
      </c>
    </row>
    <row r="38" customFormat="false" ht="15" hidden="false" customHeight="false" outlineLevel="0" collapsed="false">
      <c r="A38" s="32" t="s">
        <v>185</v>
      </c>
      <c r="B38" s="32" t="s">
        <v>237</v>
      </c>
      <c r="C38" s="32" t="s">
        <v>238</v>
      </c>
      <c r="D38" s="66" t="n">
        <v>490</v>
      </c>
      <c r="E38" s="66" t="n">
        <v>461</v>
      </c>
      <c r="F38" s="75" t="n">
        <f aca="false">IF(E38="","",D38-E38)</f>
        <v>29</v>
      </c>
      <c r="G38" s="66" t="n">
        <v>750</v>
      </c>
      <c r="H38" s="66" t="n">
        <v>669</v>
      </c>
      <c r="I38" s="75" t="n">
        <f aca="false">IF(H38="","",G38-H38)</f>
        <v>81</v>
      </c>
      <c r="J38" s="47" t="n">
        <f aca="false">IF(OR(D38="",D38+G38=0),"",D38/(D38+G38))</f>
        <v>0.395161290322581</v>
      </c>
      <c r="K38" s="47" t="n">
        <f aca="false">IF(E38="","",E38/(E38+H38))</f>
        <v>0.407964601769912</v>
      </c>
      <c r="L38" s="76" t="n">
        <f aca="false">IF(OR(K38="",J38=""),"",(J38-K38)*100)</f>
        <v>-1.28033114473309</v>
      </c>
      <c r="M38" s="36" t="n">
        <v>2.17211657538669</v>
      </c>
      <c r="N38" s="36" t="n">
        <v>0.126550125655765</v>
      </c>
      <c r="O38" s="36" t="n">
        <f aca="false">SQRT(M38^2+N38^2)</f>
        <v>2.17579993367338</v>
      </c>
      <c r="P38" s="47" t="n">
        <f aca="false">IF(J38="","",MAX(0,J38-1.96*O38/100))</f>
        <v>0.352515611622582</v>
      </c>
      <c r="Q38" s="47" t="n">
        <f aca="false">IF(J38="","",MIN(1,J38+1.96*O38/100))</f>
        <v>0.437806969022579</v>
      </c>
      <c r="R38" s="32" t="str">
        <f aca="false">IF(L38="","",IF(ABS(L38)&lt;=O38,"Yes","No"))</f>
        <v>Yes</v>
      </c>
      <c r="S38" s="32" t="str">
        <f aca="false">IF(L38="","",IF(ABS(L38)&lt;=1.96*O38,"Yes","No"))</f>
        <v>Yes</v>
      </c>
      <c r="T38" s="66" t="n">
        <f aca="false">IF(D38="","",ROUND(SQRT(((D38+G38)*O38/100)^2+(J38*(D38+G38)*0.06777)^2),0))</f>
        <v>43</v>
      </c>
      <c r="U38" s="32" t="s">
        <v>813</v>
      </c>
    </row>
    <row r="39" customFormat="false" ht="15" hidden="false" customHeight="false" outlineLevel="0" collapsed="false">
      <c r="A39" s="32" t="s">
        <v>185</v>
      </c>
      <c r="B39" s="32" t="s">
        <v>237</v>
      </c>
      <c r="C39" s="32" t="s">
        <v>239</v>
      </c>
      <c r="D39" s="66" t="n">
        <v>326</v>
      </c>
      <c r="E39" s="66" t="n">
        <v>312</v>
      </c>
      <c r="F39" s="75" t="n">
        <f aca="false">IF(E39="","",D39-E39)</f>
        <v>14</v>
      </c>
      <c r="G39" s="66" t="n">
        <v>517</v>
      </c>
      <c r="H39" s="66" t="n">
        <v>511</v>
      </c>
      <c r="I39" s="75" t="n">
        <f aca="false">IF(H39="","",G39-H39)</f>
        <v>6</v>
      </c>
      <c r="J39" s="47" t="n">
        <f aca="false">IF(OR(D39="",D39+G39=0),"",D39/(D39+G39))</f>
        <v>0.386714116251483</v>
      </c>
      <c r="K39" s="47" t="n">
        <f aca="false">IF(E39="","",E39/(E39+H39))</f>
        <v>0.37910085054678</v>
      </c>
      <c r="L39" s="76" t="n">
        <f aca="false">IF(OR(K39="",J39=""),"",(J39-K39)*100)</f>
        <v>0.761326570470272</v>
      </c>
      <c r="M39" s="36" t="n">
        <v>2.43699899914484</v>
      </c>
      <c r="N39" s="36" t="n">
        <v>0.126550125655765</v>
      </c>
      <c r="O39" s="36" t="n">
        <f aca="false">SQRT(M39^2+N39^2)</f>
        <v>2.44028257710791</v>
      </c>
      <c r="P39" s="47" t="n">
        <f aca="false">IF(J39="","",MAX(0,J39-1.96*O39/100))</f>
        <v>0.338884577740168</v>
      </c>
      <c r="Q39" s="47" t="n">
        <f aca="false">IF(J39="","",MIN(1,J39+1.96*O39/100))</f>
        <v>0.434543654762798</v>
      </c>
      <c r="R39" s="32" t="str">
        <f aca="false">IF(L39="","",IF(ABS(L39)&lt;=O39,"Yes","No"))</f>
        <v>Yes</v>
      </c>
      <c r="S39" s="32" t="str">
        <f aca="false">IF(L39="","",IF(ABS(L39)&lt;=1.96*O39,"Yes","No"))</f>
        <v>Yes</v>
      </c>
      <c r="T39" s="66" t="n">
        <f aca="false">IF(D39="","",ROUND(SQRT(((D39+G39)*O39/100)^2+(J39*(D39+G39)*0.0886)^2),0))</f>
        <v>35</v>
      </c>
      <c r="U39" s="32" t="s">
        <v>813</v>
      </c>
    </row>
    <row r="40" customFormat="false" ht="15" hidden="false" customHeight="false" outlineLevel="0" collapsed="false">
      <c r="A40" s="32" t="s">
        <v>185</v>
      </c>
      <c r="B40" s="32" t="s">
        <v>237</v>
      </c>
      <c r="C40" s="32" t="s">
        <v>240</v>
      </c>
      <c r="D40" s="66" t="n">
        <v>532</v>
      </c>
      <c r="E40" s="66" t="n">
        <v>478</v>
      </c>
      <c r="F40" s="75" t="n">
        <f aca="false">IF(E40="","",D40-E40)</f>
        <v>54</v>
      </c>
      <c r="G40" s="66" t="n">
        <v>811</v>
      </c>
      <c r="H40" s="66" t="n">
        <v>767</v>
      </c>
      <c r="I40" s="75" t="n">
        <f aca="false">IF(H40="","",G40-H40)</f>
        <v>44</v>
      </c>
      <c r="J40" s="47" t="n">
        <f aca="false">IF(OR(D40="",D40+G40=0),"",D40/(D40+G40))</f>
        <v>0.396128071481757</v>
      </c>
      <c r="K40" s="47" t="n">
        <f aca="false">IF(E40="","",E40/(E40+H40))</f>
        <v>0.383935742971888</v>
      </c>
      <c r="L40" s="76" t="n">
        <f aca="false">IF(OR(K40="",J40=""),"",(J40-K40)*100)</f>
        <v>1.21923285098697</v>
      </c>
      <c r="M40" s="36" t="n">
        <v>2.17211657538669</v>
      </c>
      <c r="N40" s="36" t="n">
        <v>0.126550125655765</v>
      </c>
      <c r="O40" s="36" t="n">
        <f aca="false">SQRT(M40^2+N40^2)</f>
        <v>2.17579993367338</v>
      </c>
      <c r="P40" s="47" t="n">
        <f aca="false">IF(J40="","",MAX(0,J40-1.96*O40/100))</f>
        <v>0.353482392781759</v>
      </c>
      <c r="Q40" s="47" t="n">
        <f aca="false">IF(J40="","",MIN(1,J40+1.96*O40/100))</f>
        <v>0.438773750181756</v>
      </c>
      <c r="R40" s="32" t="str">
        <f aca="false">IF(L40="","",IF(ABS(L40)&lt;=O40,"Yes","No"))</f>
        <v>Yes</v>
      </c>
      <c r="S40" s="32" t="str">
        <f aca="false">IF(L40="","",IF(ABS(L40)&lt;=1.96*O40,"Yes","No"))</f>
        <v>Yes</v>
      </c>
      <c r="T40" s="66" t="n">
        <f aca="false">IF(D40="","",ROUND(SQRT(((D40+G40)*O40/100)^2+(J40*(D40+G40)*0.06777)^2),0))</f>
        <v>46</v>
      </c>
      <c r="U40" s="32" t="s">
        <v>813</v>
      </c>
    </row>
    <row r="41" customFormat="false" ht="15" hidden="false" customHeight="false" outlineLevel="0" collapsed="false">
      <c r="A41" s="32" t="s">
        <v>185</v>
      </c>
      <c r="B41" s="32" t="s">
        <v>237</v>
      </c>
      <c r="C41" s="32" t="s">
        <v>241</v>
      </c>
      <c r="D41" s="66" t="n">
        <v>473</v>
      </c>
      <c r="E41" s="66" t="n">
        <v>380</v>
      </c>
      <c r="F41" s="75" t="n">
        <f aca="false">IF(E41="","",D41-E41)</f>
        <v>93</v>
      </c>
      <c r="G41" s="66" t="n">
        <v>880</v>
      </c>
      <c r="H41" s="66" t="n">
        <v>822</v>
      </c>
      <c r="I41" s="75" t="n">
        <f aca="false">IF(H41="","",G41-H41)</f>
        <v>58</v>
      </c>
      <c r="J41" s="47" t="n">
        <f aca="false">IF(OR(D41="",D41+G41=0),"",D41/(D41+G41))</f>
        <v>0.349593495934959</v>
      </c>
      <c r="K41" s="47" t="n">
        <f aca="false">IF(E41="","",E41/(E41+H41))</f>
        <v>0.316139767054909</v>
      </c>
      <c r="L41" s="76" t="n">
        <f aca="false">IF(OR(K41="",J41=""),"",(J41-K41)*100)</f>
        <v>3.34537288800509</v>
      </c>
      <c r="M41" s="36" t="n">
        <v>2.17211657538669</v>
      </c>
      <c r="N41" s="36" t="n">
        <v>0.126550125655765</v>
      </c>
      <c r="O41" s="36" t="n">
        <f aca="false">SQRT(M41^2+N41^2)</f>
        <v>2.17579993367338</v>
      </c>
      <c r="P41" s="47" t="n">
        <f aca="false">IF(J41="","",MAX(0,J41-1.96*O41/100))</f>
        <v>0.306947817234961</v>
      </c>
      <c r="Q41" s="47" t="n">
        <f aca="false">IF(J41="","",MIN(1,J41+1.96*O41/100))</f>
        <v>0.392239174634958</v>
      </c>
      <c r="R41" s="32" t="str">
        <f aca="false">IF(L41="","",IF(ABS(L41)&lt;=O41,"Yes","No"))</f>
        <v>No</v>
      </c>
      <c r="S41" s="32" t="str">
        <f aca="false">IF(L41="","",IF(ABS(L41)&lt;=1.96*O41,"Yes","No"))</f>
        <v>Yes</v>
      </c>
      <c r="T41" s="66" t="n">
        <f aca="false">IF(D41="","",ROUND(SQRT(((D41+G41)*O41/100)^2+(J41*(D41+G41)*0.06777)^2),0))</f>
        <v>44</v>
      </c>
      <c r="U41" s="32" t="s">
        <v>813</v>
      </c>
    </row>
    <row r="42" customFormat="false" ht="15" hidden="false" customHeight="false" outlineLevel="0" collapsed="false">
      <c r="A42" s="32" t="s">
        <v>185</v>
      </c>
      <c r="B42" s="32" t="s">
        <v>237</v>
      </c>
      <c r="C42" s="32" t="s">
        <v>242</v>
      </c>
      <c r="D42" s="66" t="n">
        <v>393</v>
      </c>
      <c r="E42" s="66" t="n">
        <v>366</v>
      </c>
      <c r="F42" s="75" t="n">
        <f aca="false">IF(E42="","",D42-E42)</f>
        <v>27</v>
      </c>
      <c r="G42" s="66" t="n">
        <v>719</v>
      </c>
      <c r="H42" s="66" t="n">
        <v>705</v>
      </c>
      <c r="I42" s="75" t="n">
        <f aca="false">IF(H42="","",G42-H42)</f>
        <v>14</v>
      </c>
      <c r="J42" s="47" t="n">
        <f aca="false">IF(OR(D42="",D42+G42=0),"",D42/(D42+G42))</f>
        <v>0.35341726618705</v>
      </c>
      <c r="K42" s="47" t="n">
        <f aca="false">IF(E42="","",E42/(E42+H42))</f>
        <v>0.341736694677871</v>
      </c>
      <c r="L42" s="76" t="n">
        <f aca="false">IF(OR(K42="",J42=""),"",(J42-K42)*100)</f>
        <v>1.16805715091792</v>
      </c>
      <c r="M42" s="36" t="n">
        <v>2.43699899914484</v>
      </c>
      <c r="N42" s="36" t="n">
        <v>0.126550125655765</v>
      </c>
      <c r="O42" s="36" t="n">
        <f aca="false">SQRT(M42^2+N42^2)</f>
        <v>2.44028257710791</v>
      </c>
      <c r="P42" s="47" t="n">
        <f aca="false">IF(J42="","",MAX(0,J42-1.96*O42/100))</f>
        <v>0.305587727675735</v>
      </c>
      <c r="Q42" s="47" t="n">
        <f aca="false">IF(J42="","",MIN(1,J42+1.96*O42/100))</f>
        <v>0.401246804698366</v>
      </c>
      <c r="R42" s="32" t="str">
        <f aca="false">IF(L42="","",IF(ABS(L42)&lt;=O42,"Yes","No"))</f>
        <v>Yes</v>
      </c>
      <c r="S42" s="32" t="str">
        <f aca="false">IF(L42="","",IF(ABS(L42)&lt;=1.96*O42,"Yes","No"))</f>
        <v>Yes</v>
      </c>
      <c r="T42" s="66" t="n">
        <f aca="false">IF(D42="","",ROUND(SQRT(((D42+G42)*O42/100)^2+(J42*(D42+G42)*0.0886)^2),0))</f>
        <v>44</v>
      </c>
      <c r="U42" s="32" t="s">
        <v>813</v>
      </c>
    </row>
    <row r="43" customFormat="false" ht="15" hidden="false" customHeight="false" outlineLevel="0" collapsed="false">
      <c r="A43" s="32" t="s">
        <v>185</v>
      </c>
      <c r="B43" s="32" t="s">
        <v>243</v>
      </c>
      <c r="C43" s="32" t="s">
        <v>244</v>
      </c>
      <c r="D43" s="66" t="n">
        <v>199</v>
      </c>
      <c r="E43" s="66" t="n">
        <v>175</v>
      </c>
      <c r="F43" s="75" t="n">
        <f aca="false">IF(E43="","",D43-E43)</f>
        <v>24</v>
      </c>
      <c r="G43" s="66" t="n">
        <v>191</v>
      </c>
      <c r="H43" s="66" t="n">
        <v>208</v>
      </c>
      <c r="I43" s="75" t="n">
        <f aca="false">IF(H43="","",G43-H43)</f>
        <v>-17</v>
      </c>
      <c r="J43" s="47" t="n">
        <f aca="false">IF(OR(D43="",D43+G43=0),"",D43/(D43+G43))</f>
        <v>0.51025641025641</v>
      </c>
      <c r="K43" s="47" t="n">
        <f aca="false">IF(E43="","",E43/(E43+H43))</f>
        <v>0.456919060052219</v>
      </c>
      <c r="L43" s="76" t="n">
        <f aca="false">IF(OR(K43="",J43=""),"",(J43-K43)*100)</f>
        <v>5.33373502041909</v>
      </c>
      <c r="M43" s="36" t="n">
        <v>3.50278191458698</v>
      </c>
      <c r="N43" s="36" t="n">
        <v>0.126550125655765</v>
      </c>
      <c r="O43" s="36" t="n">
        <f aca="false">SQRT(M43^2+N43^2)</f>
        <v>3.50506719984955</v>
      </c>
      <c r="P43" s="47" t="n">
        <f aca="false">IF(J43="","",MAX(0,J43-1.96*O43/100))</f>
        <v>0.441557093139359</v>
      </c>
      <c r="Q43" s="47" t="n">
        <f aca="false">IF(J43="","",MIN(1,J43+1.96*O43/100))</f>
        <v>0.578955727373461</v>
      </c>
      <c r="R43" s="32" t="str">
        <f aca="false">IF(L43="","",IF(ABS(L43)&lt;=O43,"Yes","No"))</f>
        <v>No</v>
      </c>
      <c r="S43" s="32" t="str">
        <f aca="false">IF(L43="","",IF(ABS(L43)&lt;=1.96*O43,"Yes","No"))</f>
        <v>Yes</v>
      </c>
      <c r="T43" s="66" t="n">
        <f aca="false">IF(D43="","",ROUND(SQRT(((D43+G43)*O43/100)^2+(J43*(D43+G43)*0.14653)^2),0))</f>
        <v>32</v>
      </c>
      <c r="U43" s="32" t="s">
        <v>813</v>
      </c>
    </row>
    <row r="44" customFormat="false" ht="15" hidden="false" customHeight="false" outlineLevel="0" collapsed="false">
      <c r="A44" s="32" t="s">
        <v>185</v>
      </c>
      <c r="B44" s="32" t="s">
        <v>243</v>
      </c>
      <c r="C44" s="32" t="s">
        <v>245</v>
      </c>
      <c r="D44" s="66" t="n">
        <v>204</v>
      </c>
      <c r="E44" s="66" t="n">
        <v>181</v>
      </c>
      <c r="F44" s="75" t="n">
        <f aca="false">IF(E44="","",D44-E44)</f>
        <v>23</v>
      </c>
      <c r="G44" s="66" t="n">
        <v>183</v>
      </c>
      <c r="H44" s="66" t="n">
        <v>205</v>
      </c>
      <c r="I44" s="75" t="n">
        <f aca="false">IF(H44="","",G44-H44)</f>
        <v>-22</v>
      </c>
      <c r="J44" s="47" t="n">
        <f aca="false">IF(OR(D44="",D44+G44=0),"",D44/(D44+G44))</f>
        <v>0.527131782945737</v>
      </c>
      <c r="K44" s="47" t="n">
        <f aca="false">IF(E44="","",E44/(E44+H44))</f>
        <v>0.468911917098446</v>
      </c>
      <c r="L44" s="76" t="n">
        <f aca="false">IF(OR(K44="",J44=""),"",(J44-K44)*100)</f>
        <v>5.82198658472909</v>
      </c>
      <c r="M44" s="36" t="n">
        <v>3.50278191458698</v>
      </c>
      <c r="N44" s="36" t="n">
        <v>0.126550125655765</v>
      </c>
      <c r="O44" s="36" t="n">
        <f aca="false">SQRT(M44^2+N44^2)</f>
        <v>3.50506719984955</v>
      </c>
      <c r="P44" s="47" t="n">
        <f aca="false">IF(J44="","",MAX(0,J44-1.96*O44/100))</f>
        <v>0.458432465828685</v>
      </c>
      <c r="Q44" s="47" t="n">
        <f aca="false">IF(J44="","",MIN(1,J44+1.96*O44/100))</f>
        <v>0.595831100062788</v>
      </c>
      <c r="R44" s="32" t="str">
        <f aca="false">IF(L44="","",IF(ABS(L44)&lt;=O44,"Yes","No"))</f>
        <v>No</v>
      </c>
      <c r="S44" s="32" t="str">
        <f aca="false">IF(L44="","",IF(ABS(L44)&lt;=1.96*O44,"Yes","No"))</f>
        <v>Yes</v>
      </c>
      <c r="T44" s="66" t="n">
        <f aca="false">IF(D44="","",ROUND(SQRT(((D44+G44)*O44/100)^2+(J44*(D44+G44)*0.14653)^2),0))</f>
        <v>33</v>
      </c>
      <c r="U44" s="32" t="s">
        <v>813</v>
      </c>
    </row>
    <row r="45" customFormat="false" ht="15" hidden="false" customHeight="false" outlineLevel="0" collapsed="false">
      <c r="A45" s="32" t="s">
        <v>185</v>
      </c>
      <c r="B45" s="32" t="s">
        <v>243</v>
      </c>
      <c r="C45" s="32" t="s">
        <v>246</v>
      </c>
      <c r="D45" s="66" t="n">
        <v>106</v>
      </c>
      <c r="E45" s="66" t="n">
        <v>94</v>
      </c>
      <c r="F45" s="75" t="n">
        <f aca="false">IF(E45="","",D45-E45)</f>
        <v>12</v>
      </c>
      <c r="G45" s="66" t="n">
        <v>183</v>
      </c>
      <c r="H45" s="66" t="n">
        <v>206</v>
      </c>
      <c r="I45" s="75" t="n">
        <f aca="false">IF(H45="","",G45-H45)</f>
        <v>-23</v>
      </c>
      <c r="J45" s="47" t="n">
        <f aca="false">IF(OR(D45="",D45+G45=0),"",D45/(D45+G45))</f>
        <v>0.366782006920415</v>
      </c>
      <c r="K45" s="47" t="n">
        <f aca="false">IF(E45="","",E45/(E45+H45))</f>
        <v>0.313333333333333</v>
      </c>
      <c r="L45" s="76" t="n">
        <f aca="false">IF(OR(K45="",J45=""),"",(J45-K45)*100)</f>
        <v>5.34486735870819</v>
      </c>
      <c r="M45" s="36" t="n">
        <v>3.50278191458698</v>
      </c>
      <c r="N45" s="36" t="n">
        <v>0.126550125655765</v>
      </c>
      <c r="O45" s="36" t="n">
        <f aca="false">SQRT(M45^2+N45^2)</f>
        <v>3.50506719984955</v>
      </c>
      <c r="P45" s="47" t="n">
        <f aca="false">IF(J45="","",MAX(0,J45-1.96*O45/100))</f>
        <v>0.298082689803364</v>
      </c>
      <c r="Q45" s="47" t="n">
        <f aca="false">IF(J45="","",MIN(1,J45+1.96*O45/100))</f>
        <v>0.435481324037466</v>
      </c>
      <c r="R45" s="32" t="str">
        <f aca="false">IF(L45="","",IF(ABS(L45)&lt;=O45,"Yes","No"))</f>
        <v>No</v>
      </c>
      <c r="S45" s="32" t="str">
        <f aca="false">IF(L45="","",IF(ABS(L45)&lt;=1.96*O45,"Yes","No"))</f>
        <v>Yes</v>
      </c>
      <c r="T45" s="66" t="n">
        <f aca="false">IF(D45="","",ROUND(SQRT(((D45+G45)*O45/100)^2+(J45*(D45+G45)*0.14653)^2),0))</f>
        <v>19</v>
      </c>
      <c r="U45" s="32" t="s">
        <v>813</v>
      </c>
    </row>
    <row r="46" customFormat="false" ht="15" hidden="false" customHeight="false" outlineLevel="0" collapsed="false">
      <c r="A46" s="32" t="s">
        <v>185</v>
      </c>
      <c r="B46" s="32" t="s">
        <v>243</v>
      </c>
      <c r="C46" s="32" t="s">
        <v>247</v>
      </c>
      <c r="D46" s="66" t="n">
        <v>217</v>
      </c>
      <c r="E46" s="66" t="n">
        <v>170</v>
      </c>
      <c r="F46" s="75" t="n">
        <f aca="false">IF(E46="","",D46-E46)</f>
        <v>47</v>
      </c>
      <c r="G46" s="66" t="n">
        <v>278</v>
      </c>
      <c r="H46" s="66" t="n">
        <v>298</v>
      </c>
      <c r="I46" s="75" t="n">
        <f aca="false">IF(H46="","",G46-H46)</f>
        <v>-20</v>
      </c>
      <c r="J46" s="47" t="n">
        <f aca="false">IF(OR(D46="",D46+G46=0),"",D46/(D46+G46))</f>
        <v>0.438383838383838</v>
      </c>
      <c r="K46" s="47" t="n">
        <f aca="false">IF(E46="","",E46/(E46+H46))</f>
        <v>0.363247863247863</v>
      </c>
      <c r="L46" s="76" t="n">
        <f aca="false">IF(OR(K46="",J46=""),"",(J46-K46)*100)</f>
        <v>7.51359751359751</v>
      </c>
      <c r="M46" s="36" t="n">
        <v>3.50278191458698</v>
      </c>
      <c r="N46" s="36" t="n">
        <v>0.126550125655765</v>
      </c>
      <c r="O46" s="36" t="n">
        <f aca="false">SQRT(M46^2+N46^2)</f>
        <v>3.50506719984955</v>
      </c>
      <c r="P46" s="47" t="n">
        <f aca="false">IF(J46="","",MAX(0,J46-1.96*O46/100))</f>
        <v>0.369684521266787</v>
      </c>
      <c r="Q46" s="47" t="n">
        <f aca="false">IF(J46="","",MIN(1,J46+1.96*O46/100))</f>
        <v>0.507083155500889</v>
      </c>
      <c r="R46" s="32" t="str">
        <f aca="false">IF(L46="","",IF(ABS(L46)&lt;=O46,"Yes","No"))</f>
        <v>No</v>
      </c>
      <c r="S46" s="32" t="str">
        <f aca="false">IF(L46="","",IF(ABS(L46)&lt;=1.96*O46,"Yes","No"))</f>
        <v>No</v>
      </c>
      <c r="T46" s="66" t="n">
        <f aca="false">IF(D46="","",ROUND(SQRT(((D46+G46)*O46/100)^2+(J46*(D46+G46)*0.14653)^2),0))</f>
        <v>36</v>
      </c>
      <c r="U46" s="32" t="s">
        <v>813</v>
      </c>
    </row>
    <row r="47" customFormat="false" ht="15" hidden="false" customHeight="false" outlineLevel="0" collapsed="false">
      <c r="A47" s="32" t="s">
        <v>185</v>
      </c>
      <c r="B47" s="32" t="s">
        <v>248</v>
      </c>
      <c r="C47" s="32" t="s">
        <v>249</v>
      </c>
      <c r="D47" s="66" t="n">
        <v>285</v>
      </c>
      <c r="E47" s="66" t="n">
        <v>255</v>
      </c>
      <c r="F47" s="75" t="n">
        <f aca="false">IF(E47="","",D47-E47)</f>
        <v>30</v>
      </c>
      <c r="G47" s="66" t="n">
        <v>602</v>
      </c>
      <c r="H47" s="66" t="n">
        <v>611</v>
      </c>
      <c r="I47" s="75" t="n">
        <f aca="false">IF(H47="","",G47-H47)</f>
        <v>-9</v>
      </c>
      <c r="J47" s="47" t="n">
        <f aca="false">IF(OR(D47="",D47+G47=0),"",D47/(D47+G47))</f>
        <v>0.32130777903044</v>
      </c>
      <c r="K47" s="47" t="n">
        <f aca="false">IF(E47="","",E47/(E47+H47))</f>
        <v>0.29445727482679</v>
      </c>
      <c r="L47" s="76" t="n">
        <f aca="false">IF(OR(K47="",J47=""),"",(J47-K47)*100)</f>
        <v>2.68505042036498</v>
      </c>
      <c r="M47" s="36" t="n">
        <v>2.43699899914484</v>
      </c>
      <c r="N47" s="36" t="n">
        <v>0.126550125655765</v>
      </c>
      <c r="O47" s="36" t="n">
        <f aca="false">SQRT(M47^2+N47^2)</f>
        <v>2.44028257710791</v>
      </c>
      <c r="P47" s="47" t="n">
        <f aca="false">IF(J47="","",MAX(0,J47-1.96*O47/100))</f>
        <v>0.273478240519125</v>
      </c>
      <c r="Q47" s="47" t="n">
        <f aca="false">IF(J47="","",MIN(1,J47+1.96*O47/100))</f>
        <v>0.369137317541755</v>
      </c>
      <c r="R47" s="32" t="str">
        <f aca="false">IF(L47="","",IF(ABS(L47)&lt;=O47,"Yes","No"))</f>
        <v>No</v>
      </c>
      <c r="S47" s="32" t="str">
        <f aca="false">IF(L47="","",IF(ABS(L47)&lt;=1.96*O47,"Yes","No"))</f>
        <v>Yes</v>
      </c>
      <c r="T47" s="66" t="n">
        <f aca="false">IF(D47="","",ROUND(SQRT(((D47+G47)*O47/100)^2+(J47*(D47+G47)*0.0886)^2),0))</f>
        <v>33</v>
      </c>
      <c r="U47" s="32" t="s">
        <v>813</v>
      </c>
    </row>
    <row r="48" customFormat="false" ht="15" hidden="false" customHeight="false" outlineLevel="0" collapsed="false">
      <c r="A48" s="32" t="s">
        <v>185</v>
      </c>
      <c r="B48" s="32" t="s">
        <v>248</v>
      </c>
      <c r="C48" s="32" t="s">
        <v>250</v>
      </c>
      <c r="D48" s="66" t="n">
        <v>302</v>
      </c>
      <c r="E48" s="66" t="n">
        <v>229</v>
      </c>
      <c r="F48" s="75" t="n">
        <f aca="false">IF(E48="","",D48-E48)</f>
        <v>73</v>
      </c>
      <c r="G48" s="66" t="n">
        <v>668</v>
      </c>
      <c r="H48" s="66" t="n">
        <v>679</v>
      </c>
      <c r="I48" s="75" t="n">
        <f aca="false">IF(H48="","",G48-H48)</f>
        <v>-11</v>
      </c>
      <c r="J48" s="47" t="n">
        <f aca="false">IF(OR(D48="",D48+G48=0),"",D48/(D48+G48))</f>
        <v>0.311340206185567</v>
      </c>
      <c r="K48" s="47" t="n">
        <f aca="false">IF(E48="","",E48/(E48+H48))</f>
        <v>0.252202643171806</v>
      </c>
      <c r="L48" s="76" t="n">
        <f aca="false">IF(OR(K48="",J48=""),"",(J48-K48)*100)</f>
        <v>5.91375630137608</v>
      </c>
      <c r="M48" s="36" t="n">
        <v>2.43699899914484</v>
      </c>
      <c r="N48" s="36" t="n">
        <v>0.126550125655765</v>
      </c>
      <c r="O48" s="36" t="n">
        <f aca="false">SQRT(M48^2+N48^2)</f>
        <v>2.44028257710791</v>
      </c>
      <c r="P48" s="47" t="n">
        <f aca="false">IF(J48="","",MAX(0,J48-1.96*O48/100))</f>
        <v>0.263510667674252</v>
      </c>
      <c r="Q48" s="47" t="n">
        <f aca="false">IF(J48="","",MIN(1,J48+1.96*O48/100))</f>
        <v>0.359169744696882</v>
      </c>
      <c r="R48" s="32" t="str">
        <f aca="false">IF(L48="","",IF(ABS(L48)&lt;=O48,"Yes","No"))</f>
        <v>No</v>
      </c>
      <c r="S48" s="32" t="str">
        <f aca="false">IF(L48="","",IF(ABS(L48)&lt;=1.96*O48,"Yes","No"))</f>
        <v>No</v>
      </c>
      <c r="T48" s="66" t="n">
        <f aca="false">IF(D48="","",ROUND(SQRT(((D48+G48)*O48/100)^2+(J48*(D48+G48)*0.0886)^2),0))</f>
        <v>36</v>
      </c>
      <c r="U48" s="32" t="s">
        <v>813</v>
      </c>
    </row>
    <row r="49" customFormat="false" ht="15" hidden="false" customHeight="false" outlineLevel="0" collapsed="false">
      <c r="A49" s="32" t="s">
        <v>185</v>
      </c>
      <c r="B49" s="32" t="s">
        <v>248</v>
      </c>
      <c r="C49" s="32" t="s">
        <v>251</v>
      </c>
      <c r="D49" s="66" t="n">
        <v>273</v>
      </c>
      <c r="E49" s="66" t="n">
        <v>239</v>
      </c>
      <c r="F49" s="75" t="n">
        <f aca="false">IF(E49="","",D49-E49)</f>
        <v>34</v>
      </c>
      <c r="G49" s="66" t="n">
        <v>574</v>
      </c>
      <c r="H49" s="66" t="n">
        <v>602</v>
      </c>
      <c r="I49" s="75" t="n">
        <f aca="false">IF(H49="","",G49-H49)</f>
        <v>-28</v>
      </c>
      <c r="J49" s="47" t="n">
        <f aca="false">IF(OR(D49="",D49+G49=0),"",D49/(D49+G49))</f>
        <v>0.322314049586777</v>
      </c>
      <c r="K49" s="47" t="n">
        <f aca="false">IF(E49="","",E49/(E49+H49))</f>
        <v>0.284185493460166</v>
      </c>
      <c r="L49" s="76" t="n">
        <f aca="false">IF(OR(K49="",J49=""),"",(J49-K49)*100)</f>
        <v>3.81285561266104</v>
      </c>
      <c r="M49" s="36" t="n">
        <v>2.43699899914484</v>
      </c>
      <c r="N49" s="36" t="n">
        <v>0.126550125655765</v>
      </c>
      <c r="O49" s="36" t="n">
        <f aca="false">SQRT(M49^2+N49^2)</f>
        <v>2.44028257710791</v>
      </c>
      <c r="P49" s="47" t="n">
        <f aca="false">IF(J49="","",MAX(0,J49-1.96*O49/100))</f>
        <v>0.274484511075462</v>
      </c>
      <c r="Q49" s="47" t="n">
        <f aca="false">IF(J49="","",MIN(1,J49+1.96*O49/100))</f>
        <v>0.370143588098092</v>
      </c>
      <c r="R49" s="32" t="str">
        <f aca="false">IF(L49="","",IF(ABS(L49)&lt;=O49,"Yes","No"))</f>
        <v>No</v>
      </c>
      <c r="S49" s="32" t="str">
        <f aca="false">IF(L49="","",IF(ABS(L49)&lt;=1.96*O49,"Yes","No"))</f>
        <v>Yes</v>
      </c>
      <c r="T49" s="66" t="n">
        <f aca="false">IF(D49="","",ROUND(SQRT(((D49+G49)*O49/100)^2+(J49*(D49+G49)*0.0886)^2),0))</f>
        <v>32</v>
      </c>
      <c r="U49" s="32" t="s">
        <v>813</v>
      </c>
    </row>
    <row r="50" customFormat="false" ht="15" hidden="false" customHeight="false" outlineLevel="0" collapsed="false">
      <c r="A50" s="32" t="s">
        <v>185</v>
      </c>
      <c r="B50" s="32" t="s">
        <v>252</v>
      </c>
      <c r="C50" s="32" t="s">
        <v>253</v>
      </c>
      <c r="D50" s="66" t="n">
        <v>253</v>
      </c>
      <c r="E50" s="66" t="n">
        <v>223</v>
      </c>
      <c r="F50" s="75" t="n">
        <f aca="false">IF(E50="","",D50-E50)</f>
        <v>30</v>
      </c>
      <c r="G50" s="66" t="n">
        <v>566</v>
      </c>
      <c r="H50" s="66" t="n">
        <v>610</v>
      </c>
      <c r="I50" s="75" t="n">
        <f aca="false">IF(H50="","",G50-H50)</f>
        <v>-44</v>
      </c>
      <c r="J50" s="47" t="n">
        <f aca="false">IF(OR(D50="",D50+G50=0),"",D50/(D50+G50))</f>
        <v>0.308913308913309</v>
      </c>
      <c r="K50" s="47" t="n">
        <f aca="false">IF(E50="","",E50/(E50+H50))</f>
        <v>0.267707082833133</v>
      </c>
      <c r="L50" s="76" t="n">
        <f aca="false">IF(OR(K50="",J50=""),"",(J50-K50)*100)</f>
        <v>4.12062260801757</v>
      </c>
      <c r="M50" s="36" t="n">
        <v>2.43699899914484</v>
      </c>
      <c r="N50" s="36" t="n">
        <v>0.126550125655765</v>
      </c>
      <c r="O50" s="36" t="n">
        <f aca="false">SQRT(M50^2+N50^2)</f>
        <v>2.44028257710791</v>
      </c>
      <c r="P50" s="47" t="n">
        <f aca="false">IF(J50="","",MAX(0,J50-1.96*O50/100))</f>
        <v>0.261083770401994</v>
      </c>
      <c r="Q50" s="47" t="n">
        <f aca="false">IF(J50="","",MIN(1,J50+1.96*O50/100))</f>
        <v>0.356742847424624</v>
      </c>
      <c r="R50" s="32" t="str">
        <f aca="false">IF(L50="","",IF(ABS(L50)&lt;=O50,"Yes","No"))</f>
        <v>No</v>
      </c>
      <c r="S50" s="32" t="str">
        <f aca="false">IF(L50="","",IF(ABS(L50)&lt;=1.96*O50,"Yes","No"))</f>
        <v>Yes</v>
      </c>
      <c r="T50" s="66" t="n">
        <f aca="false">IF(D50="","",ROUND(SQRT(((D50+G50)*O50/100)^2+(J50*(D50+G50)*0.0886)^2),0))</f>
        <v>30</v>
      </c>
      <c r="U50" s="32" t="s">
        <v>813</v>
      </c>
    </row>
    <row r="51" customFormat="false" ht="15" hidden="false" customHeight="false" outlineLevel="0" collapsed="false">
      <c r="A51" s="32" t="s">
        <v>185</v>
      </c>
      <c r="B51" s="32" t="s">
        <v>252</v>
      </c>
      <c r="C51" s="32" t="s">
        <v>254</v>
      </c>
      <c r="D51" s="66" t="n">
        <v>121</v>
      </c>
      <c r="E51" s="66" t="n">
        <v>100</v>
      </c>
      <c r="F51" s="75" t="n">
        <f aca="false">IF(E51="","",D51-E51)</f>
        <v>21</v>
      </c>
      <c r="G51" s="66" t="n">
        <v>266</v>
      </c>
      <c r="H51" s="66" t="n">
        <v>288</v>
      </c>
      <c r="I51" s="75" t="n">
        <f aca="false">IF(H51="","",G51-H51)</f>
        <v>-22</v>
      </c>
      <c r="J51" s="47" t="n">
        <f aca="false">IF(OR(D51="",D51+G51=0),"",D51/(D51+G51))</f>
        <v>0.31266149870801</v>
      </c>
      <c r="K51" s="47" t="n">
        <f aca="false">IF(E51="","",E51/(E51+H51))</f>
        <v>0.257731958762887</v>
      </c>
      <c r="L51" s="76" t="n">
        <f aca="false">IF(OR(K51="",J51=""),"",(J51-K51)*100)</f>
        <v>5.49295399451238</v>
      </c>
      <c r="M51" s="36" t="n">
        <v>3.50278191458698</v>
      </c>
      <c r="N51" s="36" t="n">
        <v>0.126550125655765</v>
      </c>
      <c r="O51" s="36" t="n">
        <f aca="false">SQRT(M51^2+N51^2)</f>
        <v>3.50506719984955</v>
      </c>
      <c r="P51" s="47" t="n">
        <f aca="false">IF(J51="","",MAX(0,J51-1.96*O51/100))</f>
        <v>0.243962181590959</v>
      </c>
      <c r="Q51" s="47" t="n">
        <f aca="false">IF(J51="","",MIN(1,J51+1.96*O51/100))</f>
        <v>0.381360815825062</v>
      </c>
      <c r="R51" s="32" t="str">
        <f aca="false">IF(L51="","",IF(ABS(L51)&lt;=O51,"Yes","No"))</f>
        <v>No</v>
      </c>
      <c r="S51" s="32" t="str">
        <f aca="false">IF(L51="","",IF(ABS(L51)&lt;=1.96*O51,"Yes","No"))</f>
        <v>Yes</v>
      </c>
      <c r="T51" s="66" t="n">
        <f aca="false">IF(D51="","",ROUND(SQRT(((D51+G51)*O51/100)^2+(J51*(D51+G51)*0.14653)^2),0))</f>
        <v>22</v>
      </c>
      <c r="U51" s="32" t="s">
        <v>813</v>
      </c>
    </row>
    <row r="52" customFormat="false" ht="15" hidden="false" customHeight="false" outlineLevel="0" collapsed="false">
      <c r="A52" s="32" t="s">
        <v>185</v>
      </c>
      <c r="B52" s="32" t="s">
        <v>255</v>
      </c>
      <c r="C52" s="32" t="s">
        <v>255</v>
      </c>
      <c r="D52" s="66" t="n">
        <v>76</v>
      </c>
      <c r="E52" s="66" t="n">
        <v>62</v>
      </c>
      <c r="F52" s="75" t="n">
        <f aca="false">IF(E52="","",D52-E52)</f>
        <v>14</v>
      </c>
      <c r="G52" s="66" t="n">
        <v>86</v>
      </c>
      <c r="H52" s="66" t="n">
        <v>91</v>
      </c>
      <c r="I52" s="75" t="n">
        <f aca="false">IF(H52="","",G52-H52)</f>
        <v>-5</v>
      </c>
      <c r="J52" s="47" t="n">
        <f aca="false">IF(OR(D52="",D52+G52=0),"",D52/(D52+G52))</f>
        <v>0.469135802469136</v>
      </c>
      <c r="K52" s="47" t="n">
        <f aca="false">IF(E52="","",E52/(E52+H52))</f>
        <v>0.405228758169935</v>
      </c>
      <c r="L52" s="76" t="n">
        <f aca="false">IF(OR(K52="",J52=""),"",(J52-K52)*100)</f>
        <v>6.39070442992011</v>
      </c>
      <c r="M52" s="36" t="n">
        <v>3.50278191458698</v>
      </c>
      <c r="N52" s="36" t="n">
        <v>0.126550125655765</v>
      </c>
      <c r="O52" s="36" t="n">
        <f aca="false">SQRT(M52^2+N52^2)</f>
        <v>3.50506719984955</v>
      </c>
      <c r="P52" s="47" t="n">
        <f aca="false">IF(J52="","",MAX(0,J52-1.96*O52/100))</f>
        <v>0.400436485352085</v>
      </c>
      <c r="Q52" s="47" t="n">
        <f aca="false">IF(J52="","",MIN(1,J52+1.96*O52/100))</f>
        <v>0.537835119586187</v>
      </c>
      <c r="R52" s="32" t="str">
        <f aca="false">IF(L52="","",IF(ABS(L52)&lt;=O52,"Yes","No"))</f>
        <v>No</v>
      </c>
      <c r="S52" s="32" t="str">
        <f aca="false">IF(L52="","",IF(ABS(L52)&lt;=1.96*O52,"Yes","No"))</f>
        <v>Yes</v>
      </c>
      <c r="T52" s="66" t="n">
        <f aca="false">IF(D52="","",ROUND(SQRT(((D52+G52)*O52/100)^2+(J52*(D52+G52)*0.14653)^2),0))</f>
        <v>13</v>
      </c>
      <c r="U52" s="32" t="s">
        <v>813</v>
      </c>
    </row>
    <row r="53" customFormat="false" ht="15" hidden="false" customHeight="false" outlineLevel="0" collapsed="false">
      <c r="A53" s="32" t="s">
        <v>256</v>
      </c>
      <c r="B53" s="32" t="s">
        <v>257</v>
      </c>
      <c r="C53" s="32" t="s">
        <v>257</v>
      </c>
      <c r="D53" s="66" t="n">
        <v>652</v>
      </c>
      <c r="E53" s="66" t="n">
        <v>646</v>
      </c>
      <c r="F53" s="75" t="n">
        <f aca="false">IF(E53="","",D53-E53)</f>
        <v>6</v>
      </c>
      <c r="G53" s="66" t="n">
        <v>681</v>
      </c>
      <c r="H53" s="66" t="n">
        <v>738</v>
      </c>
      <c r="I53" s="75" t="n">
        <f aca="false">IF(H53="","",G53-H53)</f>
        <v>-57</v>
      </c>
      <c r="J53" s="47" t="n">
        <f aca="false">IF(OR(D53="",D53+G53=0),"",D53/(D53+G53))</f>
        <v>0.489122280570143</v>
      </c>
      <c r="K53" s="47" t="n">
        <f aca="false">IF(E53="","",E53/(E53+H53))</f>
        <v>0.466763005780347</v>
      </c>
      <c r="L53" s="76" t="n">
        <f aca="false">IF(OR(K53="",J53=""),"",(J53-K53)*100)</f>
        <v>2.23592747897957</v>
      </c>
      <c r="M53" s="36" t="n">
        <v>2.17211657538669</v>
      </c>
      <c r="N53" s="36" t="n">
        <v>0.126550125655765</v>
      </c>
      <c r="O53" s="36" t="n">
        <f aca="false">SQRT(M53^2+N53^2)</f>
        <v>2.17579993367338</v>
      </c>
      <c r="P53" s="47" t="n">
        <f aca="false">IF(J53="","",MAX(0,J53-1.96*O53/100))</f>
        <v>0.446476601870144</v>
      </c>
      <c r="Q53" s="47" t="n">
        <f aca="false">IF(J53="","",MIN(1,J53+1.96*O53/100))</f>
        <v>0.531767959270141</v>
      </c>
      <c r="R53" s="32" t="str">
        <f aca="false">IF(L53="","",IF(ABS(L53)&lt;=O53,"Yes","No"))</f>
        <v>No</v>
      </c>
      <c r="S53" s="32" t="str">
        <f aca="false">IF(L53="","",IF(ABS(L53)&lt;=1.96*O53,"Yes","No"))</f>
        <v>Yes</v>
      </c>
      <c r="T53" s="66" t="n">
        <f aca="false">IF(D53="","",ROUND(SQRT(((D53+G53)*O53/100)^2+(J53*(D53+G53)*0.06777)^2),0))</f>
        <v>53</v>
      </c>
      <c r="U53" s="32"/>
    </row>
    <row r="54" customFormat="false" ht="15" hidden="false" customHeight="false" outlineLevel="0" collapsed="false">
      <c r="A54" s="32" t="s">
        <v>256</v>
      </c>
      <c r="B54" s="32" t="s">
        <v>258</v>
      </c>
      <c r="C54" s="32" t="s">
        <v>259</v>
      </c>
      <c r="D54" s="66" t="n">
        <v>467</v>
      </c>
      <c r="E54" s="66" t="n">
        <v>529</v>
      </c>
      <c r="F54" s="75" t="n">
        <f aca="false">IF(E54="","",D54-E54)</f>
        <v>-62</v>
      </c>
      <c r="G54" s="66" t="n">
        <v>108</v>
      </c>
      <c r="H54" s="66" t="n">
        <v>144</v>
      </c>
      <c r="I54" s="75" t="n">
        <f aca="false">IF(H54="","",G54-H54)</f>
        <v>-36</v>
      </c>
      <c r="J54" s="47" t="n">
        <f aca="false">IF(OR(D54="",D54+G54=0),"",D54/(D54+G54))</f>
        <v>0.812173913043478</v>
      </c>
      <c r="K54" s="47" t="n">
        <f aca="false">IF(E54="","",E54/(E54+H54))</f>
        <v>0.786032689450223</v>
      </c>
      <c r="L54" s="76" t="n">
        <f aca="false">IF(OR(K54="",J54=""),"",(J54-K54)*100)</f>
        <v>2.61412235932554</v>
      </c>
      <c r="M54" s="36" t="n">
        <v>3.50278191458698</v>
      </c>
      <c r="N54" s="36" t="n">
        <v>0.126550125655765</v>
      </c>
      <c r="O54" s="36" t="n">
        <f aca="false">SQRT(M54^2+N54^2)</f>
        <v>3.50506719984955</v>
      </c>
      <c r="P54" s="47" t="n">
        <f aca="false">IF(J54="","",MAX(0,J54-1.96*O54/100))</f>
        <v>0.743474595926427</v>
      </c>
      <c r="Q54" s="47" t="n">
        <f aca="false">IF(J54="","",MIN(1,J54+1.96*O54/100))</f>
        <v>0.880873230160529</v>
      </c>
      <c r="R54" s="32" t="str">
        <f aca="false">IF(L54="","",IF(ABS(L54)&lt;=O54,"Yes","No"))</f>
        <v>Yes</v>
      </c>
      <c r="S54" s="32" t="str">
        <f aca="false">IF(L54="","",IF(ABS(L54)&lt;=1.96*O54,"Yes","No"))</f>
        <v>Yes</v>
      </c>
      <c r="T54" s="66" t="n">
        <f aca="false">IF(D54="","",ROUND(SQRT(((D54+G54)*O54/100)^2+(J54*(D54+G54)*0.14653)^2),0))</f>
        <v>71</v>
      </c>
      <c r="U54" s="32"/>
    </row>
    <row r="55" customFormat="false" ht="15" hidden="false" customHeight="false" outlineLevel="0" collapsed="false">
      <c r="A55" s="32" t="s">
        <v>256</v>
      </c>
      <c r="B55" s="32" t="s">
        <v>258</v>
      </c>
      <c r="C55" s="32" t="s">
        <v>260</v>
      </c>
      <c r="D55" s="66" t="n">
        <v>421</v>
      </c>
      <c r="E55" s="66" t="n">
        <v>370</v>
      </c>
      <c r="F55" s="75" t="n">
        <f aca="false">IF(E55="","",D55-E55)</f>
        <v>51</v>
      </c>
      <c r="G55" s="66" t="n">
        <v>114</v>
      </c>
      <c r="H55" s="66" t="n">
        <v>139</v>
      </c>
      <c r="I55" s="75" t="n">
        <f aca="false">IF(H55="","",G55-H55)</f>
        <v>-25</v>
      </c>
      <c r="J55" s="47" t="n">
        <f aca="false">IF(OR(D55="",D55+G55=0),"",D55/(D55+G55))</f>
        <v>0.786915887850467</v>
      </c>
      <c r="K55" s="47" t="n">
        <f aca="false">IF(E55="","",E55/(E55+H55))</f>
        <v>0.726915520628684</v>
      </c>
      <c r="L55" s="76" t="n">
        <f aca="false">IF(OR(K55="",J55=""),"",(J55-K55)*100)</f>
        <v>6.00003672217836</v>
      </c>
      <c r="M55" s="36" t="n">
        <v>3.50278191458698</v>
      </c>
      <c r="N55" s="36" t="n">
        <v>0.126550125655765</v>
      </c>
      <c r="O55" s="36" t="n">
        <f aca="false">SQRT(M55^2+N55^2)</f>
        <v>3.50506719984955</v>
      </c>
      <c r="P55" s="47" t="n">
        <f aca="false">IF(J55="","",MAX(0,J55-1.96*O55/100))</f>
        <v>0.718216570733416</v>
      </c>
      <c r="Q55" s="47" t="n">
        <f aca="false">IF(J55="","",MIN(1,J55+1.96*O55/100))</f>
        <v>0.855615204967518</v>
      </c>
      <c r="R55" s="32" t="str">
        <f aca="false">IF(L55="","",IF(ABS(L55)&lt;=O55,"Yes","No"))</f>
        <v>No</v>
      </c>
      <c r="S55" s="32" t="str">
        <f aca="false">IF(L55="","",IF(ABS(L55)&lt;=1.96*O55,"Yes","No"))</f>
        <v>Yes</v>
      </c>
      <c r="T55" s="66" t="n">
        <f aca="false">IF(D55="","",ROUND(SQRT(((D55+G55)*O55/100)^2+(J55*(D55+G55)*0.14653)^2),0))</f>
        <v>64</v>
      </c>
      <c r="U55" s="32"/>
    </row>
    <row r="56" customFormat="false" ht="15" hidden="false" customHeight="false" outlineLevel="0" collapsed="false">
      <c r="A56" s="32" t="s">
        <v>256</v>
      </c>
      <c r="B56" s="32" t="s">
        <v>258</v>
      </c>
      <c r="C56" s="32" t="s">
        <v>261</v>
      </c>
      <c r="D56" s="66" t="n">
        <v>399</v>
      </c>
      <c r="E56" s="66" t="n">
        <v>401</v>
      </c>
      <c r="F56" s="75" t="n">
        <f aca="false">IF(E56="","",D56-E56)</f>
        <v>-2</v>
      </c>
      <c r="G56" s="66" t="n">
        <v>99</v>
      </c>
      <c r="H56" s="66" t="n">
        <v>117</v>
      </c>
      <c r="I56" s="75" t="n">
        <f aca="false">IF(H56="","",G56-H56)</f>
        <v>-18</v>
      </c>
      <c r="J56" s="47" t="n">
        <f aca="false">IF(OR(D56="",D56+G56=0),"",D56/(D56+G56))</f>
        <v>0.801204819277108</v>
      </c>
      <c r="K56" s="47" t="n">
        <f aca="false">IF(E56="","",E56/(E56+H56))</f>
        <v>0.774131274131274</v>
      </c>
      <c r="L56" s="76" t="n">
        <f aca="false">IF(OR(K56="",J56=""),"",(J56-K56)*100)</f>
        <v>2.70735451458343</v>
      </c>
      <c r="M56" s="36" t="n">
        <v>3.50278191458698</v>
      </c>
      <c r="N56" s="36" t="n">
        <v>0.126550125655765</v>
      </c>
      <c r="O56" s="36" t="n">
        <f aca="false">SQRT(M56^2+N56^2)</f>
        <v>3.50506719984955</v>
      </c>
      <c r="P56" s="47" t="n">
        <f aca="false">IF(J56="","",MAX(0,J56-1.96*O56/100))</f>
        <v>0.732505502160057</v>
      </c>
      <c r="Q56" s="47" t="n">
        <f aca="false">IF(J56="","",MIN(1,J56+1.96*O56/100))</f>
        <v>0.86990413639416</v>
      </c>
      <c r="R56" s="32" t="str">
        <f aca="false">IF(L56="","",IF(ABS(L56)&lt;=O56,"Yes","No"))</f>
        <v>Yes</v>
      </c>
      <c r="S56" s="32" t="str">
        <f aca="false">IF(L56="","",IF(ABS(L56)&lt;=1.96*O56,"Yes","No"))</f>
        <v>Yes</v>
      </c>
      <c r="T56" s="66" t="n">
        <f aca="false">IF(D56="","",ROUND(SQRT(((D56+G56)*O56/100)^2+(J56*(D56+G56)*0.14653)^2),0))</f>
        <v>61</v>
      </c>
      <c r="U56" s="32"/>
    </row>
    <row r="57" customFormat="false" ht="15" hidden="false" customHeight="false" outlineLevel="0" collapsed="false">
      <c r="A57" s="32" t="s">
        <v>256</v>
      </c>
      <c r="B57" s="32" t="s">
        <v>258</v>
      </c>
      <c r="C57" s="32" t="s">
        <v>262</v>
      </c>
      <c r="D57" s="66" t="n">
        <v>343</v>
      </c>
      <c r="E57" s="66" t="n">
        <v>341</v>
      </c>
      <c r="F57" s="75" t="n">
        <f aca="false">IF(E57="","",D57-E57)</f>
        <v>2</v>
      </c>
      <c r="G57" s="66" t="n">
        <v>115</v>
      </c>
      <c r="H57" s="66" t="n">
        <v>128</v>
      </c>
      <c r="I57" s="75" t="n">
        <f aca="false">IF(H57="","",G57-H57)</f>
        <v>-13</v>
      </c>
      <c r="J57" s="47" t="n">
        <f aca="false">IF(OR(D57="",D57+G57=0),"",D57/(D57+G57))</f>
        <v>0.748908296943232</v>
      </c>
      <c r="K57" s="47" t="n">
        <f aca="false">IF(E57="","",E57/(E57+H57))</f>
        <v>0.727078891257996</v>
      </c>
      <c r="L57" s="76" t="n">
        <f aca="false">IF(OR(K57="",J57=""),"",(J57-K57)*100)</f>
        <v>2.18294056852357</v>
      </c>
      <c r="M57" s="36" t="n">
        <v>3.50278191458698</v>
      </c>
      <c r="N57" s="36" t="n">
        <v>0.126550125655765</v>
      </c>
      <c r="O57" s="36" t="n">
        <f aca="false">SQRT(M57^2+N57^2)</f>
        <v>3.50506719984955</v>
      </c>
      <c r="P57" s="47" t="n">
        <f aca="false">IF(J57="","",MAX(0,J57-1.96*O57/100))</f>
        <v>0.68020897982618</v>
      </c>
      <c r="Q57" s="47" t="n">
        <f aca="false">IF(J57="","",MIN(1,J57+1.96*O57/100))</f>
        <v>0.817607614060283</v>
      </c>
      <c r="R57" s="32" t="str">
        <f aca="false">IF(L57="","",IF(ABS(L57)&lt;=O57,"Yes","No"))</f>
        <v>Yes</v>
      </c>
      <c r="S57" s="32" t="str">
        <f aca="false">IF(L57="","",IF(ABS(L57)&lt;=1.96*O57,"Yes","No"))</f>
        <v>Yes</v>
      </c>
      <c r="T57" s="66" t="n">
        <f aca="false">IF(D57="","",ROUND(SQRT(((D57+G57)*O57/100)^2+(J57*(D57+G57)*0.14653)^2),0))</f>
        <v>53</v>
      </c>
      <c r="U57" s="32"/>
    </row>
    <row r="58" customFormat="false" ht="15" hidden="false" customHeight="false" outlineLevel="0" collapsed="false">
      <c r="A58" s="32" t="s">
        <v>256</v>
      </c>
      <c r="B58" s="32" t="s">
        <v>258</v>
      </c>
      <c r="C58" s="32" t="s">
        <v>263</v>
      </c>
      <c r="D58" s="66" t="n">
        <v>428</v>
      </c>
      <c r="E58" s="66" t="n">
        <v>423</v>
      </c>
      <c r="F58" s="75" t="n">
        <f aca="false">IF(E58="","",D58-E58)</f>
        <v>5</v>
      </c>
      <c r="G58" s="66" t="n">
        <v>101</v>
      </c>
      <c r="H58" s="66" t="n">
        <v>126</v>
      </c>
      <c r="I58" s="75" t="n">
        <f aca="false">IF(H58="","",G58-H58)</f>
        <v>-25</v>
      </c>
      <c r="J58" s="47" t="n">
        <f aca="false">IF(OR(D58="",D58+G58=0),"",D58/(D58+G58))</f>
        <v>0.809073724007561</v>
      </c>
      <c r="K58" s="47" t="n">
        <f aca="false">IF(E58="","",E58/(E58+H58))</f>
        <v>0.770491803278689</v>
      </c>
      <c r="L58" s="76" t="n">
        <f aca="false">IF(OR(K58="",J58=""),"",(J58-K58)*100)</f>
        <v>3.85819207288729</v>
      </c>
      <c r="M58" s="36" t="n">
        <v>3.50278191458698</v>
      </c>
      <c r="N58" s="36" t="n">
        <v>0.126550125655765</v>
      </c>
      <c r="O58" s="36" t="n">
        <f aca="false">SQRT(M58^2+N58^2)</f>
        <v>3.50506719984955</v>
      </c>
      <c r="P58" s="47" t="n">
        <f aca="false">IF(J58="","",MAX(0,J58-1.96*O58/100))</f>
        <v>0.74037440689051</v>
      </c>
      <c r="Q58" s="47" t="n">
        <f aca="false">IF(J58="","",MIN(1,J58+1.96*O58/100))</f>
        <v>0.877773041124613</v>
      </c>
      <c r="R58" s="32" t="str">
        <f aca="false">IF(L58="","",IF(ABS(L58)&lt;=O58,"Yes","No"))</f>
        <v>No</v>
      </c>
      <c r="S58" s="32" t="str">
        <f aca="false">IF(L58="","",IF(ABS(L58)&lt;=1.96*O58,"Yes","No"))</f>
        <v>Yes</v>
      </c>
      <c r="T58" s="66" t="n">
        <f aca="false">IF(D58="","",ROUND(SQRT(((D58+G58)*O58/100)^2+(J58*(D58+G58)*0.14653)^2),0))</f>
        <v>65</v>
      </c>
      <c r="U58" s="32"/>
    </row>
    <row r="59" customFormat="false" ht="15" hidden="false" customHeight="false" outlineLevel="0" collapsed="false">
      <c r="A59" s="32" t="s">
        <v>256</v>
      </c>
      <c r="B59" s="32" t="s">
        <v>258</v>
      </c>
      <c r="C59" s="32" t="s">
        <v>264</v>
      </c>
      <c r="D59" s="66" t="n">
        <v>437</v>
      </c>
      <c r="E59" s="66" t="n">
        <v>470</v>
      </c>
      <c r="F59" s="75" t="n">
        <f aca="false">IF(E59="","",D59-E59)</f>
        <v>-33</v>
      </c>
      <c r="G59" s="66" t="n">
        <v>144</v>
      </c>
      <c r="H59" s="66" t="n">
        <v>179</v>
      </c>
      <c r="I59" s="75" t="n">
        <f aca="false">IF(H59="","",G59-H59)</f>
        <v>-35</v>
      </c>
      <c r="J59" s="47" t="n">
        <f aca="false">IF(OR(D59="",D59+G59=0),"",D59/(D59+G59))</f>
        <v>0.752151462994837</v>
      </c>
      <c r="K59" s="47" t="n">
        <f aca="false">IF(E59="","",E59/(E59+H59))</f>
        <v>0.724191063174114</v>
      </c>
      <c r="L59" s="76" t="n">
        <f aca="false">IF(OR(K59="",J59=""),"",(J59-K59)*100)</f>
        <v>2.79603998207225</v>
      </c>
      <c r="M59" s="36" t="n">
        <v>3.50278191458698</v>
      </c>
      <c r="N59" s="36" t="n">
        <v>0.126550125655765</v>
      </c>
      <c r="O59" s="36" t="n">
        <f aca="false">SQRT(M59^2+N59^2)</f>
        <v>3.50506719984955</v>
      </c>
      <c r="P59" s="47" t="n">
        <f aca="false">IF(J59="","",MAX(0,J59-1.96*O59/100))</f>
        <v>0.683452145877785</v>
      </c>
      <c r="Q59" s="47" t="n">
        <f aca="false">IF(J59="","",MIN(1,J59+1.96*O59/100))</f>
        <v>0.820850780111888</v>
      </c>
      <c r="R59" s="32" t="str">
        <f aca="false">IF(L59="","",IF(ABS(L59)&lt;=O59,"Yes","No"))</f>
        <v>Yes</v>
      </c>
      <c r="S59" s="32" t="str">
        <f aca="false">IF(L59="","",IF(ABS(L59)&lt;=1.96*O59,"Yes","No"))</f>
        <v>Yes</v>
      </c>
      <c r="T59" s="66" t="n">
        <f aca="false">IF(D59="","",ROUND(SQRT(((D59+G59)*O59/100)^2+(J59*(D59+G59)*0.14653)^2),0))</f>
        <v>67</v>
      </c>
      <c r="U59" s="32"/>
    </row>
    <row r="60" customFormat="false" ht="15" hidden="false" customHeight="false" outlineLevel="0" collapsed="false">
      <c r="A60" s="32" t="s">
        <v>256</v>
      </c>
      <c r="B60" s="32" t="s">
        <v>258</v>
      </c>
      <c r="C60" s="32" t="s">
        <v>265</v>
      </c>
      <c r="D60" s="66" t="n">
        <v>857</v>
      </c>
      <c r="E60" s="66" t="n">
        <v>798</v>
      </c>
      <c r="F60" s="75" t="n">
        <f aca="false">IF(E60="","",D60-E60)</f>
        <v>59</v>
      </c>
      <c r="G60" s="66" t="n">
        <v>231</v>
      </c>
      <c r="H60" s="66" t="n">
        <v>252</v>
      </c>
      <c r="I60" s="75" t="n">
        <f aca="false">IF(H60="","",G60-H60)</f>
        <v>-21</v>
      </c>
      <c r="J60" s="47" t="n">
        <f aca="false">IF(OR(D60="",D60+G60=0),"",D60/(D60+G60))</f>
        <v>0.787683823529412</v>
      </c>
      <c r="K60" s="47" t="n">
        <f aca="false">IF(E60="","",E60/(E60+H60))</f>
        <v>0.76</v>
      </c>
      <c r="L60" s="76" t="n">
        <f aca="false">IF(OR(K60="",J60=""),"",(J60-K60)*100)</f>
        <v>2.76838235294118</v>
      </c>
      <c r="M60" s="36" t="n">
        <v>2.43699899914484</v>
      </c>
      <c r="N60" s="36" t="n">
        <v>0.126550125655765</v>
      </c>
      <c r="O60" s="36" t="n">
        <f aca="false">SQRT(M60^2+N60^2)</f>
        <v>2.44028257710791</v>
      </c>
      <c r="P60" s="47" t="n">
        <f aca="false">IF(J60="","",MAX(0,J60-1.96*O60/100))</f>
        <v>0.739854285018097</v>
      </c>
      <c r="Q60" s="47" t="n">
        <f aca="false">IF(J60="","",MIN(1,J60+1.96*O60/100))</f>
        <v>0.835513362040727</v>
      </c>
      <c r="R60" s="32" t="str">
        <f aca="false">IF(L60="","",IF(ABS(L60)&lt;=O60,"Yes","No"))</f>
        <v>No</v>
      </c>
      <c r="S60" s="32" t="str">
        <f aca="false">IF(L60="","",IF(ABS(L60)&lt;=1.96*O60,"Yes","No"))</f>
        <v>Yes</v>
      </c>
      <c r="T60" s="66" t="n">
        <f aca="false">IF(D60="","",ROUND(SQRT(((D60+G60)*O60/100)^2+(J60*(D60+G60)*0.0886)^2),0))</f>
        <v>80</v>
      </c>
      <c r="U60" s="32"/>
    </row>
    <row r="61" customFormat="false" ht="15" hidden="false" customHeight="false" outlineLevel="0" collapsed="false">
      <c r="A61" s="32" t="s">
        <v>256</v>
      </c>
      <c r="B61" s="32" t="s">
        <v>258</v>
      </c>
      <c r="C61" s="32" t="s">
        <v>266</v>
      </c>
      <c r="D61" s="66" t="n">
        <v>393</v>
      </c>
      <c r="E61" s="66" t="n">
        <v>386</v>
      </c>
      <c r="F61" s="75" t="n">
        <f aca="false">IF(E61="","",D61-E61)</f>
        <v>7</v>
      </c>
      <c r="G61" s="66" t="n">
        <v>170</v>
      </c>
      <c r="H61" s="66" t="n">
        <v>215</v>
      </c>
      <c r="I61" s="75" t="n">
        <f aca="false">IF(H61="","",G61-H61)</f>
        <v>-45</v>
      </c>
      <c r="J61" s="47" t="n">
        <f aca="false">IF(OR(D61="",D61+G61=0),"",D61/(D61+G61))</f>
        <v>0.698046181172291</v>
      </c>
      <c r="K61" s="47" t="n">
        <f aca="false">IF(E61="","",E61/(E61+H61))</f>
        <v>0.642262895174709</v>
      </c>
      <c r="L61" s="76" t="n">
        <f aca="false">IF(OR(K61="",J61=""),"",(J61-K61)*100)</f>
        <v>5.57832859975825</v>
      </c>
      <c r="M61" s="36" t="n">
        <v>3.50278191458698</v>
      </c>
      <c r="N61" s="36" t="n">
        <v>0.126550125655765</v>
      </c>
      <c r="O61" s="36" t="n">
        <f aca="false">SQRT(M61^2+N61^2)</f>
        <v>3.50506719984955</v>
      </c>
      <c r="P61" s="47" t="n">
        <f aca="false">IF(J61="","",MAX(0,J61-1.96*O61/100))</f>
        <v>0.62934686405524</v>
      </c>
      <c r="Q61" s="47" t="n">
        <f aca="false">IF(J61="","",MIN(1,J61+1.96*O61/100))</f>
        <v>0.766745498289343</v>
      </c>
      <c r="R61" s="32" t="str">
        <f aca="false">IF(L61="","",IF(ABS(L61)&lt;=O61,"Yes","No"))</f>
        <v>No</v>
      </c>
      <c r="S61" s="32" t="str">
        <f aca="false">IF(L61="","",IF(ABS(L61)&lt;=1.96*O61,"Yes","No"))</f>
        <v>Yes</v>
      </c>
      <c r="T61" s="66" t="n">
        <f aca="false">IF(D61="","",ROUND(SQRT(((D61+G61)*O61/100)^2+(J61*(D61+G61)*0.14653)^2),0))</f>
        <v>61</v>
      </c>
      <c r="U61" s="32"/>
    </row>
    <row r="62" customFormat="false" ht="15" hidden="false" customHeight="false" outlineLevel="0" collapsed="false">
      <c r="A62" s="32" t="s">
        <v>256</v>
      </c>
      <c r="B62" s="32" t="s">
        <v>258</v>
      </c>
      <c r="C62" s="32" t="s">
        <v>267</v>
      </c>
      <c r="D62" s="66" t="n">
        <v>651</v>
      </c>
      <c r="E62" s="66" t="n">
        <v>627</v>
      </c>
      <c r="F62" s="75" t="n">
        <f aca="false">IF(E62="","",D62-E62)</f>
        <v>24</v>
      </c>
      <c r="G62" s="66" t="n">
        <v>371</v>
      </c>
      <c r="H62" s="66" t="n">
        <v>374</v>
      </c>
      <c r="I62" s="75" t="n">
        <f aca="false">IF(H62="","",G62-H62)</f>
        <v>-3</v>
      </c>
      <c r="J62" s="47" t="n">
        <f aca="false">IF(OR(D62="",D62+G62=0),"",D62/(D62+G62))</f>
        <v>0.636986301369863</v>
      </c>
      <c r="K62" s="47" t="n">
        <f aca="false">IF(E62="","",E62/(E62+H62))</f>
        <v>0.626373626373626</v>
      </c>
      <c r="L62" s="76" t="n">
        <f aca="false">IF(OR(K62="",J62=""),"",(J62-K62)*100)</f>
        <v>1.06126749962366</v>
      </c>
      <c r="M62" s="36" t="n">
        <v>2.43699899914484</v>
      </c>
      <c r="N62" s="36" t="n">
        <v>0.126550125655765</v>
      </c>
      <c r="O62" s="36" t="n">
        <f aca="false">SQRT(M62^2+N62^2)</f>
        <v>2.44028257710791</v>
      </c>
      <c r="P62" s="47" t="n">
        <f aca="false">IF(J62="","",MAX(0,J62-1.96*O62/100))</f>
        <v>0.589156762858548</v>
      </c>
      <c r="Q62" s="47" t="n">
        <f aca="false">IF(J62="","",MIN(1,J62+1.96*O62/100))</f>
        <v>0.684815839881178</v>
      </c>
      <c r="R62" s="32" t="str">
        <f aca="false">IF(L62="","",IF(ABS(L62)&lt;=O62,"Yes","No"))</f>
        <v>Yes</v>
      </c>
      <c r="S62" s="32" t="str">
        <f aca="false">IF(L62="","",IF(ABS(L62)&lt;=1.96*O62,"Yes","No"))</f>
        <v>Yes</v>
      </c>
      <c r="T62" s="66" t="n">
        <f aca="false">IF(D62="","",ROUND(SQRT(((D62+G62)*O62/100)^2+(J62*(D62+G62)*0.0886)^2),0))</f>
        <v>63</v>
      </c>
      <c r="U62" s="32"/>
    </row>
    <row r="63" customFormat="false" ht="15" hidden="false" customHeight="false" outlineLevel="0" collapsed="false">
      <c r="A63" s="32" t="s">
        <v>256</v>
      </c>
      <c r="B63" s="32" t="s">
        <v>258</v>
      </c>
      <c r="C63" s="32" t="s">
        <v>268</v>
      </c>
      <c r="D63" s="66" t="n">
        <v>440</v>
      </c>
      <c r="E63" s="66" t="n">
        <v>448</v>
      </c>
      <c r="F63" s="75" t="n">
        <f aca="false">IF(E63="","",D63-E63)</f>
        <v>-8</v>
      </c>
      <c r="G63" s="66" t="n">
        <v>253</v>
      </c>
      <c r="H63" s="66" t="n">
        <v>264</v>
      </c>
      <c r="I63" s="75" t="n">
        <f aca="false">IF(H63="","",G63-H63)</f>
        <v>-11</v>
      </c>
      <c r="J63" s="47" t="n">
        <f aca="false">IF(OR(D63="",D63+G63=0),"",D63/(D63+G63))</f>
        <v>0.634920634920635</v>
      </c>
      <c r="K63" s="47" t="n">
        <f aca="false">IF(E63="","",E63/(E63+H63))</f>
        <v>0.629213483146067</v>
      </c>
      <c r="L63" s="76" t="n">
        <f aca="false">IF(OR(K63="",J63=""),"",(J63-K63)*100)</f>
        <v>0.570715177456749</v>
      </c>
      <c r="M63" s="36" t="n">
        <v>3.50278191458698</v>
      </c>
      <c r="N63" s="36" t="n">
        <v>0.126550125655765</v>
      </c>
      <c r="O63" s="36" t="n">
        <f aca="false">SQRT(M63^2+N63^2)</f>
        <v>3.50506719984955</v>
      </c>
      <c r="P63" s="47" t="n">
        <f aca="false">IF(J63="","",MAX(0,J63-1.96*O63/100))</f>
        <v>0.566221317803584</v>
      </c>
      <c r="Q63" s="47" t="n">
        <f aca="false">IF(J63="","",MIN(1,J63+1.96*O63/100))</f>
        <v>0.703619952037686</v>
      </c>
      <c r="R63" s="32" t="str">
        <f aca="false">IF(L63="","",IF(ABS(L63)&lt;=O63,"Yes","No"))</f>
        <v>Yes</v>
      </c>
      <c r="S63" s="32" t="str">
        <f aca="false">IF(L63="","",IF(ABS(L63)&lt;=1.96*O63,"Yes","No"))</f>
        <v>Yes</v>
      </c>
      <c r="T63" s="66" t="n">
        <f aca="false">IF(D63="","",ROUND(SQRT(((D63+G63)*O63/100)^2+(J63*(D63+G63)*0.14653)^2),0))</f>
        <v>69</v>
      </c>
      <c r="U63" s="32"/>
    </row>
    <row r="64" customFormat="false" ht="15" hidden="false" customHeight="false" outlineLevel="0" collapsed="false">
      <c r="A64" s="32" t="s">
        <v>256</v>
      </c>
      <c r="B64" s="32" t="s">
        <v>258</v>
      </c>
      <c r="C64" s="32" t="s">
        <v>269</v>
      </c>
      <c r="D64" s="66" t="n">
        <v>478</v>
      </c>
      <c r="E64" s="66" t="n">
        <v>478</v>
      </c>
      <c r="F64" s="75" t="n">
        <f aca="false">IF(E64="","",D64-E64)</f>
        <v>0</v>
      </c>
      <c r="G64" s="66" t="n">
        <v>159</v>
      </c>
      <c r="H64" s="66" t="n">
        <v>197</v>
      </c>
      <c r="I64" s="75" t="n">
        <f aca="false">IF(H64="","",G64-H64)</f>
        <v>-38</v>
      </c>
      <c r="J64" s="47" t="n">
        <f aca="false">IF(OR(D64="",D64+G64=0),"",D64/(D64+G64))</f>
        <v>0.750392464678179</v>
      </c>
      <c r="K64" s="47" t="n">
        <f aca="false">IF(E64="","",E64/(E64+H64))</f>
        <v>0.708148148148148</v>
      </c>
      <c r="L64" s="76" t="n">
        <f aca="false">IF(OR(K64="",J64=""),"",(J64-K64)*100)</f>
        <v>4.22443165300308</v>
      </c>
      <c r="M64" s="36" t="n">
        <v>3.50278191458698</v>
      </c>
      <c r="N64" s="36" t="n">
        <v>0.126550125655765</v>
      </c>
      <c r="O64" s="36" t="n">
        <f aca="false">SQRT(M64^2+N64^2)</f>
        <v>3.50506719984955</v>
      </c>
      <c r="P64" s="47" t="n">
        <f aca="false">IF(J64="","",MAX(0,J64-1.96*O64/100))</f>
        <v>0.681693147561128</v>
      </c>
      <c r="Q64" s="47" t="n">
        <f aca="false">IF(J64="","",MIN(1,J64+1.96*O64/100))</f>
        <v>0.81909178179523</v>
      </c>
      <c r="R64" s="32" t="str">
        <f aca="false">IF(L64="","",IF(ABS(L64)&lt;=O64,"Yes","No"))</f>
        <v>No</v>
      </c>
      <c r="S64" s="32" t="str">
        <f aca="false">IF(L64="","",IF(ABS(L64)&lt;=1.96*O64,"Yes","No"))</f>
        <v>Yes</v>
      </c>
      <c r="T64" s="66" t="n">
        <f aca="false">IF(D64="","",ROUND(SQRT(((D64+G64)*O64/100)^2+(J64*(D64+G64)*0.14653)^2),0))</f>
        <v>74</v>
      </c>
      <c r="U64" s="32"/>
    </row>
    <row r="65" customFormat="false" ht="15" hidden="false" customHeight="false" outlineLevel="0" collapsed="false">
      <c r="A65" s="32" t="s">
        <v>256</v>
      </c>
      <c r="B65" s="32" t="s">
        <v>258</v>
      </c>
      <c r="C65" s="32" t="s">
        <v>270</v>
      </c>
      <c r="D65" s="66" t="n">
        <v>645</v>
      </c>
      <c r="E65" s="66" t="n">
        <v>613</v>
      </c>
      <c r="F65" s="75" t="n">
        <f aca="false">IF(E65="","",D65-E65)</f>
        <v>32</v>
      </c>
      <c r="G65" s="66" t="n">
        <v>285</v>
      </c>
      <c r="H65" s="66" t="n">
        <v>277</v>
      </c>
      <c r="I65" s="75" t="n">
        <f aca="false">IF(H65="","",G65-H65)</f>
        <v>8</v>
      </c>
      <c r="J65" s="47" t="n">
        <f aca="false">IF(OR(D65="",D65+G65=0),"",D65/(D65+G65))</f>
        <v>0.693548387096774</v>
      </c>
      <c r="K65" s="47" t="n">
        <f aca="false">IF(E65="","",E65/(E65+H65))</f>
        <v>0.68876404494382</v>
      </c>
      <c r="L65" s="76" t="n">
        <f aca="false">IF(OR(K65="",J65=""),"",(J65-K65)*100)</f>
        <v>0.478434215295398</v>
      </c>
      <c r="M65" s="36" t="n">
        <v>2.43699899914484</v>
      </c>
      <c r="N65" s="36" t="n">
        <v>0.126550125655765</v>
      </c>
      <c r="O65" s="36" t="n">
        <f aca="false">SQRT(M65^2+N65^2)</f>
        <v>2.44028257710791</v>
      </c>
      <c r="P65" s="47" t="n">
        <f aca="false">IF(J65="","",MAX(0,J65-1.96*O65/100))</f>
        <v>0.645718848585459</v>
      </c>
      <c r="Q65" s="47" t="n">
        <f aca="false">IF(J65="","",MIN(1,J65+1.96*O65/100))</f>
        <v>0.741377925608089</v>
      </c>
      <c r="R65" s="32" t="str">
        <f aca="false">IF(L65="","",IF(ABS(L65)&lt;=O65,"Yes","No"))</f>
        <v>Yes</v>
      </c>
      <c r="S65" s="32" t="str">
        <f aca="false">IF(L65="","",IF(ABS(L65)&lt;=1.96*O65,"Yes","No"))</f>
        <v>Yes</v>
      </c>
      <c r="T65" s="66" t="n">
        <f aca="false">IF(D65="","",ROUND(SQRT(((D65+G65)*O65/100)^2+(J65*(D65+G65)*0.0886)^2),0))</f>
        <v>61</v>
      </c>
      <c r="U65" s="32"/>
    </row>
    <row r="66" customFormat="false" ht="15" hidden="false" customHeight="false" outlineLevel="0" collapsed="false">
      <c r="A66" s="32" t="s">
        <v>256</v>
      </c>
      <c r="B66" s="32" t="s">
        <v>258</v>
      </c>
      <c r="C66" s="32" t="s">
        <v>271</v>
      </c>
      <c r="D66" s="66" t="n">
        <v>416</v>
      </c>
      <c r="E66" s="66" t="n">
        <v>422</v>
      </c>
      <c r="F66" s="75" t="n">
        <f aca="false">IF(E66="","",D66-E66)</f>
        <v>-6</v>
      </c>
      <c r="G66" s="66" t="n">
        <v>237</v>
      </c>
      <c r="H66" s="66" t="n">
        <v>251</v>
      </c>
      <c r="I66" s="75" t="n">
        <f aca="false">IF(H66="","",G66-H66)</f>
        <v>-14</v>
      </c>
      <c r="J66" s="47" t="n">
        <f aca="false">IF(OR(D66="",D66+G66=0),"",D66/(D66+G66))</f>
        <v>0.637059724349158</v>
      </c>
      <c r="K66" s="47" t="n">
        <f aca="false">IF(E66="","",E66/(E66+H66))</f>
        <v>0.62704309063893</v>
      </c>
      <c r="L66" s="76" t="n">
        <f aca="false">IF(OR(K66="",J66=""),"",(J66-K66)*100)</f>
        <v>1.00166337102275</v>
      </c>
      <c r="M66" s="36" t="n">
        <v>3.50278191458698</v>
      </c>
      <c r="N66" s="36" t="n">
        <v>0.126550125655765</v>
      </c>
      <c r="O66" s="36" t="n">
        <f aca="false">SQRT(M66^2+N66^2)</f>
        <v>3.50506719984955</v>
      </c>
      <c r="P66" s="47" t="n">
        <f aca="false">IF(J66="","",MAX(0,J66-1.96*O66/100))</f>
        <v>0.568360407232107</v>
      </c>
      <c r="Q66" s="47" t="n">
        <f aca="false">IF(J66="","",MIN(1,J66+1.96*O66/100))</f>
        <v>0.705759041466209</v>
      </c>
      <c r="R66" s="32" t="str">
        <f aca="false">IF(L66="","",IF(ABS(L66)&lt;=O66,"Yes","No"))</f>
        <v>Yes</v>
      </c>
      <c r="S66" s="32" t="str">
        <f aca="false">IF(L66="","",IF(ABS(L66)&lt;=1.96*O66,"Yes","No"))</f>
        <v>Yes</v>
      </c>
      <c r="T66" s="66" t="n">
        <f aca="false">IF(D66="","",ROUND(SQRT(((D66+G66)*O66/100)^2+(J66*(D66+G66)*0.14653)^2),0))</f>
        <v>65</v>
      </c>
      <c r="U66" s="32"/>
    </row>
    <row r="67" customFormat="false" ht="15" hidden="false" customHeight="false" outlineLevel="0" collapsed="false">
      <c r="A67" s="32" t="s">
        <v>256</v>
      </c>
      <c r="B67" s="32" t="s">
        <v>258</v>
      </c>
      <c r="C67" s="32" t="s">
        <v>272</v>
      </c>
      <c r="D67" s="66" t="n">
        <v>442</v>
      </c>
      <c r="E67" s="66" t="n">
        <v>426</v>
      </c>
      <c r="F67" s="75" t="n">
        <f aca="false">IF(E67="","",D67-E67)</f>
        <v>16</v>
      </c>
      <c r="G67" s="66" t="n">
        <v>303</v>
      </c>
      <c r="H67" s="66" t="n">
        <v>320</v>
      </c>
      <c r="I67" s="75" t="n">
        <f aca="false">IF(H67="","",G67-H67)</f>
        <v>-17</v>
      </c>
      <c r="J67" s="47" t="n">
        <f aca="false">IF(OR(D67="",D67+G67=0),"",D67/(D67+G67))</f>
        <v>0.593288590604027</v>
      </c>
      <c r="K67" s="47" t="n">
        <f aca="false">IF(E67="","",E67/(E67+H67))</f>
        <v>0.571045576407507</v>
      </c>
      <c r="L67" s="76" t="n">
        <f aca="false">IF(OR(K67="",J67=""),"",(J67-K67)*100)</f>
        <v>2.22430141965201</v>
      </c>
      <c r="M67" s="36" t="n">
        <v>2.43699899914484</v>
      </c>
      <c r="N67" s="36" t="n">
        <v>0.126550125655765</v>
      </c>
      <c r="O67" s="36" t="n">
        <f aca="false">SQRT(M67^2+N67^2)</f>
        <v>2.44028257710791</v>
      </c>
      <c r="P67" s="47" t="n">
        <f aca="false">IF(J67="","",MAX(0,J67-1.96*O67/100))</f>
        <v>0.545459052092712</v>
      </c>
      <c r="Q67" s="47" t="n">
        <f aca="false">IF(J67="","",MIN(1,J67+1.96*O67/100))</f>
        <v>0.641118129115342</v>
      </c>
      <c r="R67" s="32" t="str">
        <f aca="false">IF(L67="","",IF(ABS(L67)&lt;=O67,"Yes","No"))</f>
        <v>Yes</v>
      </c>
      <c r="S67" s="32" t="str">
        <f aca="false">IF(L67="","",IF(ABS(L67)&lt;=1.96*O67,"Yes","No"))</f>
        <v>Yes</v>
      </c>
      <c r="T67" s="66" t="n">
        <f aca="false">IF(D67="","",ROUND(SQRT(((D67+G67)*O67/100)^2+(J67*(D67+G67)*0.0886)^2),0))</f>
        <v>43</v>
      </c>
      <c r="U67" s="32"/>
    </row>
    <row r="68" customFormat="false" ht="15" hidden="false" customHeight="false" outlineLevel="0" collapsed="false">
      <c r="A68" s="32" t="s">
        <v>256</v>
      </c>
      <c r="B68" s="32" t="s">
        <v>258</v>
      </c>
      <c r="C68" s="32" t="s">
        <v>273</v>
      </c>
      <c r="D68" s="66" t="n">
        <v>466</v>
      </c>
      <c r="E68" s="66" t="n">
        <v>467</v>
      </c>
      <c r="F68" s="75" t="n">
        <f aca="false">IF(E68="","",D68-E68)</f>
        <v>-1</v>
      </c>
      <c r="G68" s="66" t="n">
        <v>241</v>
      </c>
      <c r="H68" s="66" t="n">
        <v>261</v>
      </c>
      <c r="I68" s="75" t="n">
        <f aca="false">IF(H68="","",G68-H68)</f>
        <v>-20</v>
      </c>
      <c r="J68" s="47" t="n">
        <f aca="false">IF(OR(D68="",D68+G68=0),"",D68/(D68+G68))</f>
        <v>0.659123055162659</v>
      </c>
      <c r="K68" s="47" t="n">
        <f aca="false">IF(E68="","",E68/(E68+H68))</f>
        <v>0.641483516483517</v>
      </c>
      <c r="L68" s="76" t="n">
        <f aca="false">IF(OR(K68="",J68=""),"",(J68-K68)*100)</f>
        <v>1.76395386791426</v>
      </c>
      <c r="M68" s="36" t="n">
        <v>3.50278191458698</v>
      </c>
      <c r="N68" s="36" t="n">
        <v>0.126550125655765</v>
      </c>
      <c r="O68" s="36" t="n">
        <f aca="false">SQRT(M68^2+N68^2)</f>
        <v>3.50506719984955</v>
      </c>
      <c r="P68" s="47" t="n">
        <f aca="false">IF(J68="","",MAX(0,J68-1.96*O68/100))</f>
        <v>0.590423738045608</v>
      </c>
      <c r="Q68" s="47" t="n">
        <f aca="false">IF(J68="","",MIN(1,J68+1.96*O68/100))</f>
        <v>0.72782237227971</v>
      </c>
      <c r="R68" s="32" t="str">
        <f aca="false">IF(L68="","",IF(ABS(L68)&lt;=O68,"Yes","No"))</f>
        <v>Yes</v>
      </c>
      <c r="S68" s="32" t="str">
        <f aca="false">IF(L68="","",IF(ABS(L68)&lt;=1.96*O68,"Yes","No"))</f>
        <v>Yes</v>
      </c>
      <c r="T68" s="66" t="n">
        <f aca="false">IF(D68="","",ROUND(SQRT(((D68+G68)*O68/100)^2+(J68*(D68+G68)*0.14653)^2),0))</f>
        <v>73</v>
      </c>
      <c r="U68" s="32"/>
    </row>
    <row r="69" customFormat="false" ht="15" hidden="false" customHeight="false" outlineLevel="0" collapsed="false">
      <c r="A69" s="32" t="s">
        <v>256</v>
      </c>
      <c r="B69" s="32" t="s">
        <v>258</v>
      </c>
      <c r="C69" s="32" t="s">
        <v>274</v>
      </c>
      <c r="D69" s="66" t="n">
        <v>490</v>
      </c>
      <c r="E69" s="66" t="n">
        <v>496</v>
      </c>
      <c r="F69" s="75" t="n">
        <f aca="false">IF(E69="","",D69-E69)</f>
        <v>-6</v>
      </c>
      <c r="G69" s="66" t="n">
        <v>137</v>
      </c>
      <c r="H69" s="66" t="n">
        <v>148</v>
      </c>
      <c r="I69" s="75" t="n">
        <f aca="false">IF(H69="","",G69-H69)</f>
        <v>-11</v>
      </c>
      <c r="J69" s="47" t="n">
        <f aca="false">IF(OR(D69="",D69+G69=0),"",D69/(D69+G69))</f>
        <v>0.781499202551834</v>
      </c>
      <c r="K69" s="47" t="n">
        <f aca="false">IF(E69="","",E69/(E69+H69))</f>
        <v>0.770186335403727</v>
      </c>
      <c r="L69" s="76" t="n">
        <f aca="false">IF(OR(K69="",J69=""),"",(J69-K69)*100)</f>
        <v>1.13128671481074</v>
      </c>
      <c r="M69" s="36" t="n">
        <v>3.50278191458698</v>
      </c>
      <c r="N69" s="36" t="n">
        <v>0.126550125655765</v>
      </c>
      <c r="O69" s="36" t="n">
        <f aca="false">SQRT(M69^2+N69^2)</f>
        <v>3.50506719984955</v>
      </c>
      <c r="P69" s="47" t="n">
        <f aca="false">IF(J69="","",MAX(0,J69-1.96*O69/100))</f>
        <v>0.712799885434783</v>
      </c>
      <c r="Q69" s="47" t="n">
        <f aca="false">IF(J69="","",MIN(1,J69+1.96*O69/100))</f>
        <v>0.850198519668885</v>
      </c>
      <c r="R69" s="32" t="str">
        <f aca="false">IF(L69="","",IF(ABS(L69)&lt;=O69,"Yes","No"))</f>
        <v>Yes</v>
      </c>
      <c r="S69" s="32" t="str">
        <f aca="false">IF(L69="","",IF(ABS(L69)&lt;=1.96*O69,"Yes","No"))</f>
        <v>Yes</v>
      </c>
      <c r="T69" s="66" t="n">
        <f aca="false">IF(D69="","",ROUND(SQRT(((D69+G69)*O69/100)^2+(J69*(D69+G69)*0.14653)^2),0))</f>
        <v>75</v>
      </c>
      <c r="U69" s="32"/>
    </row>
    <row r="70" customFormat="false" ht="15" hidden="false" customHeight="false" outlineLevel="0" collapsed="false">
      <c r="A70" s="32" t="s">
        <v>256</v>
      </c>
      <c r="B70" s="32" t="s">
        <v>258</v>
      </c>
      <c r="C70" s="32" t="s">
        <v>275</v>
      </c>
      <c r="D70" s="66" t="n">
        <v>368</v>
      </c>
      <c r="E70" s="66" t="n">
        <v>360</v>
      </c>
      <c r="F70" s="75" t="n">
        <f aca="false">IF(E70="","",D70-E70)</f>
        <v>8</v>
      </c>
      <c r="G70" s="66" t="n">
        <v>148</v>
      </c>
      <c r="H70" s="66" t="n">
        <v>174</v>
      </c>
      <c r="I70" s="75" t="n">
        <f aca="false">IF(H70="","",G70-H70)</f>
        <v>-26</v>
      </c>
      <c r="J70" s="47" t="n">
        <f aca="false">IF(OR(D70="",D70+G70=0),"",D70/(D70+G70))</f>
        <v>0.713178294573644</v>
      </c>
      <c r="K70" s="47" t="n">
        <f aca="false">IF(E70="","",E70/(E70+H70))</f>
        <v>0.674157303370787</v>
      </c>
      <c r="L70" s="76" t="n">
        <f aca="false">IF(OR(K70="",J70=""),"",(J70-K70)*100)</f>
        <v>3.9020991202857</v>
      </c>
      <c r="M70" s="36" t="n">
        <v>3.50278191458698</v>
      </c>
      <c r="N70" s="36" t="n">
        <v>0.126550125655765</v>
      </c>
      <c r="O70" s="36" t="n">
        <f aca="false">SQRT(M70^2+N70^2)</f>
        <v>3.50506719984955</v>
      </c>
      <c r="P70" s="47" t="n">
        <f aca="false">IF(J70="","",MAX(0,J70-1.96*O70/100))</f>
        <v>0.644478977456592</v>
      </c>
      <c r="Q70" s="47" t="n">
        <f aca="false">IF(J70="","",MIN(1,J70+1.96*O70/100))</f>
        <v>0.781877611690695</v>
      </c>
      <c r="R70" s="32" t="str">
        <f aca="false">IF(L70="","",IF(ABS(L70)&lt;=O70,"Yes","No"))</f>
        <v>No</v>
      </c>
      <c r="S70" s="32" t="str">
        <f aca="false">IF(L70="","",IF(ABS(L70)&lt;=1.96*O70,"Yes","No"))</f>
        <v>Yes</v>
      </c>
      <c r="T70" s="66" t="n">
        <f aca="false">IF(D70="","",ROUND(SQRT(((D70+G70)*O70/100)^2+(J70*(D70+G70)*0.14653)^2),0))</f>
        <v>57</v>
      </c>
      <c r="U70" s="32"/>
    </row>
    <row r="71" customFormat="false" ht="15" hidden="false" customHeight="false" outlineLevel="0" collapsed="false">
      <c r="A71" s="32" t="s">
        <v>256</v>
      </c>
      <c r="B71" s="32" t="s">
        <v>258</v>
      </c>
      <c r="C71" s="32" t="s">
        <v>276</v>
      </c>
      <c r="D71" s="66" t="n">
        <v>459</v>
      </c>
      <c r="E71" s="66" t="n">
        <v>457</v>
      </c>
      <c r="F71" s="75" t="n">
        <f aca="false">IF(E71="","",D71-E71)</f>
        <v>2</v>
      </c>
      <c r="G71" s="66" t="n">
        <v>185</v>
      </c>
      <c r="H71" s="66" t="n">
        <v>203</v>
      </c>
      <c r="I71" s="75" t="n">
        <f aca="false">IF(H71="","",G71-H71)</f>
        <v>-18</v>
      </c>
      <c r="J71" s="47" t="n">
        <f aca="false">IF(OR(D71="",D71+G71=0),"",D71/(D71+G71))</f>
        <v>0.712732919254658</v>
      </c>
      <c r="K71" s="47" t="n">
        <f aca="false">IF(E71="","",E71/(E71+H71))</f>
        <v>0.692424242424242</v>
      </c>
      <c r="L71" s="76" t="n">
        <f aca="false">IF(OR(K71="",J71=""),"",(J71-K71)*100)</f>
        <v>2.0308676830416</v>
      </c>
      <c r="M71" s="36" t="n">
        <v>3.50278191458698</v>
      </c>
      <c r="N71" s="36" t="n">
        <v>0.126550125655765</v>
      </c>
      <c r="O71" s="36" t="n">
        <f aca="false">SQRT(M71^2+N71^2)</f>
        <v>3.50506719984955</v>
      </c>
      <c r="P71" s="47" t="n">
        <f aca="false">IF(J71="","",MAX(0,J71-1.96*O71/100))</f>
        <v>0.644033602137607</v>
      </c>
      <c r="Q71" s="47" t="n">
        <f aca="false">IF(J71="","",MIN(1,J71+1.96*O71/100))</f>
        <v>0.78143223637171</v>
      </c>
      <c r="R71" s="32" t="str">
        <f aca="false">IF(L71="","",IF(ABS(L71)&lt;=O71,"Yes","No"))</f>
        <v>Yes</v>
      </c>
      <c r="S71" s="32" t="str">
        <f aca="false">IF(L71="","",IF(ABS(L71)&lt;=1.96*O71,"Yes","No"))</f>
        <v>Yes</v>
      </c>
      <c r="T71" s="66" t="n">
        <f aca="false">IF(D71="","",ROUND(SQRT(((D71+G71)*O71/100)^2+(J71*(D71+G71)*0.14653)^2),0))</f>
        <v>71</v>
      </c>
      <c r="U71" s="32"/>
    </row>
    <row r="72" customFormat="false" ht="15" hidden="false" customHeight="false" outlineLevel="0" collapsed="false">
      <c r="A72" s="32" t="s">
        <v>256</v>
      </c>
      <c r="B72" s="32" t="s">
        <v>258</v>
      </c>
      <c r="C72" s="32" t="s">
        <v>277</v>
      </c>
      <c r="D72" s="66" t="n">
        <v>335</v>
      </c>
      <c r="E72" s="66" t="n">
        <v>323</v>
      </c>
      <c r="F72" s="75" t="n">
        <f aca="false">IF(E72="","",D72-E72)</f>
        <v>12</v>
      </c>
      <c r="G72" s="66" t="n">
        <v>134</v>
      </c>
      <c r="H72" s="66" t="n">
        <v>136</v>
      </c>
      <c r="I72" s="75" t="n">
        <f aca="false">IF(H72="","",G72-H72)</f>
        <v>-2</v>
      </c>
      <c r="J72" s="47" t="n">
        <f aca="false">IF(OR(D72="",D72+G72=0),"",D72/(D72+G72))</f>
        <v>0.714285714285714</v>
      </c>
      <c r="K72" s="47" t="n">
        <f aca="false">IF(E72="","",E72/(E72+H72))</f>
        <v>0.703703703703704</v>
      </c>
      <c r="L72" s="76" t="n">
        <f aca="false">IF(OR(K72="",J72=""),"",(J72-K72)*100)</f>
        <v>1.05820105820106</v>
      </c>
      <c r="M72" s="36" t="n">
        <v>3.50278191458698</v>
      </c>
      <c r="N72" s="36" t="n">
        <v>0.126550125655765</v>
      </c>
      <c r="O72" s="36" t="n">
        <f aca="false">SQRT(M72^2+N72^2)</f>
        <v>3.50506719984955</v>
      </c>
      <c r="P72" s="47" t="n">
        <f aca="false">IF(J72="","",MAX(0,J72-1.96*O72/100))</f>
        <v>0.645586397168663</v>
      </c>
      <c r="Q72" s="47" t="n">
        <f aca="false">IF(J72="","",MIN(1,J72+1.96*O72/100))</f>
        <v>0.782985031402765</v>
      </c>
      <c r="R72" s="32" t="str">
        <f aca="false">IF(L72="","",IF(ABS(L72)&lt;=O72,"Yes","No"))</f>
        <v>Yes</v>
      </c>
      <c r="S72" s="32" t="str">
        <f aca="false">IF(L72="","",IF(ABS(L72)&lt;=1.96*O72,"Yes","No"))</f>
        <v>Yes</v>
      </c>
      <c r="T72" s="66" t="n">
        <f aca="false">IF(D72="","",ROUND(SQRT(((D72+G72)*O72/100)^2+(J72*(D72+G72)*0.14653)^2),0))</f>
        <v>52</v>
      </c>
      <c r="U72" s="32"/>
    </row>
    <row r="73" customFormat="false" ht="15" hidden="false" customHeight="false" outlineLevel="0" collapsed="false">
      <c r="A73" s="32" t="s">
        <v>256</v>
      </c>
      <c r="B73" s="32" t="s">
        <v>258</v>
      </c>
      <c r="C73" s="32" t="s">
        <v>278</v>
      </c>
      <c r="D73" s="66" t="n">
        <v>707</v>
      </c>
      <c r="E73" s="66" t="n">
        <v>707</v>
      </c>
      <c r="F73" s="75" t="n">
        <f aca="false">IF(E73="","",D73-E73)</f>
        <v>0</v>
      </c>
      <c r="G73" s="66" t="n">
        <v>308</v>
      </c>
      <c r="H73" s="66" t="n">
        <v>345</v>
      </c>
      <c r="I73" s="75" t="n">
        <f aca="false">IF(H73="","",G73-H73)</f>
        <v>-37</v>
      </c>
      <c r="J73" s="47" t="n">
        <f aca="false">IF(OR(D73="",D73+G73=0),"",D73/(D73+G73))</f>
        <v>0.696551724137931</v>
      </c>
      <c r="K73" s="47" t="n">
        <f aca="false">IF(E73="","",E73/(E73+H73))</f>
        <v>0.672053231939164</v>
      </c>
      <c r="L73" s="76" t="n">
        <f aca="false">IF(OR(K73="",J73=""),"",(J73-K73)*100)</f>
        <v>2.44984921987674</v>
      </c>
      <c r="M73" s="36" t="n">
        <v>2.43699899914484</v>
      </c>
      <c r="N73" s="36" t="n">
        <v>0.126550125655765</v>
      </c>
      <c r="O73" s="36" t="n">
        <f aca="false">SQRT(M73^2+N73^2)</f>
        <v>2.44028257710791</v>
      </c>
      <c r="P73" s="47" t="n">
        <f aca="false">IF(J73="","",MAX(0,J73-1.96*O73/100))</f>
        <v>0.648722185626616</v>
      </c>
      <c r="Q73" s="47" t="n">
        <f aca="false">IF(J73="","",MIN(1,J73+1.96*O73/100))</f>
        <v>0.744381262649246</v>
      </c>
      <c r="R73" s="32" t="str">
        <f aca="false">IF(L73="","",IF(ABS(L73)&lt;=O73,"Yes","No"))</f>
        <v>No</v>
      </c>
      <c r="S73" s="32" t="str">
        <f aca="false">IF(L73="","",IF(ABS(L73)&lt;=1.96*O73,"Yes","No"))</f>
        <v>Yes</v>
      </c>
      <c r="T73" s="66" t="n">
        <f aca="false">IF(D73="","",ROUND(SQRT(((D73+G73)*O73/100)^2+(J73*(D73+G73)*0.0886)^2),0))</f>
        <v>67</v>
      </c>
      <c r="U73" s="32"/>
    </row>
    <row r="74" customFormat="false" ht="15" hidden="false" customHeight="false" outlineLevel="0" collapsed="false">
      <c r="A74" s="32" t="s">
        <v>256</v>
      </c>
      <c r="B74" s="32" t="s">
        <v>258</v>
      </c>
      <c r="C74" s="32" t="s">
        <v>279</v>
      </c>
      <c r="D74" s="66" t="n">
        <v>776</v>
      </c>
      <c r="E74" s="66" t="n">
        <v>791</v>
      </c>
      <c r="F74" s="75" t="n">
        <f aca="false">IF(E74="","",D74-E74)</f>
        <v>-15</v>
      </c>
      <c r="G74" s="66" t="n">
        <v>265</v>
      </c>
      <c r="H74" s="66" t="n">
        <v>315</v>
      </c>
      <c r="I74" s="75" t="n">
        <f aca="false">IF(H74="","",G74-H74)</f>
        <v>-50</v>
      </c>
      <c r="J74" s="47" t="n">
        <f aca="false">IF(OR(D74="",D74+G74=0),"",D74/(D74+G74))</f>
        <v>0.745437079731028</v>
      </c>
      <c r="K74" s="47" t="n">
        <f aca="false">IF(E74="","",E74/(E74+H74))</f>
        <v>0.715189873417722</v>
      </c>
      <c r="L74" s="76" t="n">
        <f aca="false">IF(OR(K74="",J74=""),"",(J74-K74)*100)</f>
        <v>3.02472063133064</v>
      </c>
      <c r="M74" s="36" t="n">
        <v>2.43699899914484</v>
      </c>
      <c r="N74" s="36" t="n">
        <v>0.126550125655765</v>
      </c>
      <c r="O74" s="36" t="n">
        <f aca="false">SQRT(M74^2+N74^2)</f>
        <v>2.44028257710791</v>
      </c>
      <c r="P74" s="47" t="n">
        <f aca="false">IF(J74="","",MAX(0,J74-1.96*O74/100))</f>
        <v>0.697607541219713</v>
      </c>
      <c r="Q74" s="47" t="n">
        <f aca="false">IF(J74="","",MIN(1,J74+1.96*O74/100))</f>
        <v>0.793266618242343</v>
      </c>
      <c r="R74" s="32" t="str">
        <f aca="false">IF(L74="","",IF(ABS(L74)&lt;=O74,"Yes","No"))</f>
        <v>No</v>
      </c>
      <c r="S74" s="32" t="str">
        <f aca="false">IF(L74="","",IF(ABS(L74)&lt;=1.96*O74,"Yes","No"))</f>
        <v>Yes</v>
      </c>
      <c r="T74" s="66" t="n">
        <f aca="false">IF(D74="","",ROUND(SQRT(((D74+G74)*O74/100)^2+(J74*(D74+G74)*0.0886)^2),0))</f>
        <v>73</v>
      </c>
      <c r="U74" s="32"/>
    </row>
    <row r="75" customFormat="false" ht="15" hidden="false" customHeight="false" outlineLevel="0" collapsed="false">
      <c r="A75" s="32" t="s">
        <v>256</v>
      </c>
      <c r="B75" s="32" t="s">
        <v>258</v>
      </c>
      <c r="C75" s="32" t="s">
        <v>280</v>
      </c>
      <c r="D75" s="66" t="n">
        <v>506</v>
      </c>
      <c r="E75" s="66" t="n">
        <v>508</v>
      </c>
      <c r="F75" s="75" t="n">
        <f aca="false">IF(E75="","",D75-E75)</f>
        <v>-2</v>
      </c>
      <c r="G75" s="66" t="n">
        <v>305</v>
      </c>
      <c r="H75" s="66" t="n">
        <v>308</v>
      </c>
      <c r="I75" s="75" t="n">
        <f aca="false">IF(H75="","",G75-H75)</f>
        <v>-3</v>
      </c>
      <c r="J75" s="47" t="n">
        <f aca="false">IF(OR(D75="",D75+G75=0),"",D75/(D75+G75))</f>
        <v>0.623921085080148</v>
      </c>
      <c r="K75" s="47" t="n">
        <f aca="false">IF(E75="","",E75/(E75+H75))</f>
        <v>0.622549019607843</v>
      </c>
      <c r="L75" s="76" t="n">
        <f aca="false">IF(OR(K75="",J75=""),"",(J75-K75)*100)</f>
        <v>0.137206547230484</v>
      </c>
      <c r="M75" s="36" t="n">
        <v>2.43699899914484</v>
      </c>
      <c r="N75" s="36" t="n">
        <v>0.126550125655765</v>
      </c>
      <c r="O75" s="36" t="n">
        <f aca="false">SQRT(M75^2+N75^2)</f>
        <v>2.44028257710791</v>
      </c>
      <c r="P75" s="47" t="n">
        <f aca="false">IF(J75="","",MAX(0,J75-1.96*O75/100))</f>
        <v>0.576091546568833</v>
      </c>
      <c r="Q75" s="47" t="n">
        <f aca="false">IF(J75="","",MIN(1,J75+1.96*O75/100))</f>
        <v>0.671750623591463</v>
      </c>
      <c r="R75" s="32" t="str">
        <f aca="false">IF(L75="","",IF(ABS(L75)&lt;=O75,"Yes","No"))</f>
        <v>Yes</v>
      </c>
      <c r="S75" s="32" t="str">
        <f aca="false">IF(L75="","",IF(ABS(L75)&lt;=1.96*O75,"Yes","No"))</f>
        <v>Yes</v>
      </c>
      <c r="T75" s="66" t="n">
        <f aca="false">IF(D75="","",ROUND(SQRT(((D75+G75)*O75/100)^2+(J75*(D75+G75)*0.0886)^2),0))</f>
        <v>49</v>
      </c>
      <c r="U75" s="32"/>
    </row>
    <row r="76" customFormat="false" ht="15" hidden="false" customHeight="false" outlineLevel="0" collapsed="false">
      <c r="A76" s="32" t="s">
        <v>256</v>
      </c>
      <c r="B76" s="32" t="s">
        <v>258</v>
      </c>
      <c r="C76" s="32" t="s">
        <v>281</v>
      </c>
      <c r="D76" s="66" t="n">
        <v>668</v>
      </c>
      <c r="E76" s="66" t="n">
        <v>650</v>
      </c>
      <c r="F76" s="75" t="n">
        <f aca="false">IF(E76="","",D76-E76)</f>
        <v>18</v>
      </c>
      <c r="G76" s="66" t="n">
        <v>349</v>
      </c>
      <c r="H76" s="66" t="n">
        <v>361</v>
      </c>
      <c r="I76" s="75" t="n">
        <f aca="false">IF(H76="","",G76-H76)</f>
        <v>-12</v>
      </c>
      <c r="J76" s="47" t="n">
        <f aca="false">IF(OR(D76="",D76+G76=0),"",D76/(D76+G76))</f>
        <v>0.656833824975418</v>
      </c>
      <c r="K76" s="47" t="n">
        <f aca="false">IF(E76="","",E76/(E76+H76))</f>
        <v>0.642927794263106</v>
      </c>
      <c r="L76" s="76" t="n">
        <f aca="false">IF(OR(K76="",J76=""),"",(J76-K76)*100)</f>
        <v>1.3906030712312</v>
      </c>
      <c r="M76" s="36" t="n">
        <v>2.43699899914484</v>
      </c>
      <c r="N76" s="36" t="n">
        <v>0.126550125655765</v>
      </c>
      <c r="O76" s="36" t="n">
        <f aca="false">SQRT(M76^2+N76^2)</f>
        <v>2.44028257710791</v>
      </c>
      <c r="P76" s="47" t="n">
        <f aca="false">IF(J76="","",MAX(0,J76-1.96*O76/100))</f>
        <v>0.609004286464103</v>
      </c>
      <c r="Q76" s="47" t="n">
        <f aca="false">IF(J76="","",MIN(1,J76+1.96*O76/100))</f>
        <v>0.704663363486733</v>
      </c>
      <c r="R76" s="32" t="str">
        <f aca="false">IF(L76="","",IF(ABS(L76)&lt;=O76,"Yes","No"))</f>
        <v>Yes</v>
      </c>
      <c r="S76" s="32" t="str">
        <f aca="false">IF(L76="","",IF(ABS(L76)&lt;=1.96*O76,"Yes","No"))</f>
        <v>Yes</v>
      </c>
      <c r="T76" s="66" t="n">
        <f aca="false">IF(D76="","",ROUND(SQRT(((D76+G76)*O76/100)^2+(J76*(D76+G76)*0.0886)^2),0))</f>
        <v>64</v>
      </c>
      <c r="U76" s="32"/>
    </row>
    <row r="77" customFormat="false" ht="15" hidden="false" customHeight="false" outlineLevel="0" collapsed="false">
      <c r="A77" s="32" t="s">
        <v>256</v>
      </c>
      <c r="B77" s="32" t="s">
        <v>258</v>
      </c>
      <c r="C77" s="32" t="s">
        <v>282</v>
      </c>
      <c r="D77" s="66" t="n">
        <v>714</v>
      </c>
      <c r="E77" s="66" t="n">
        <v>691</v>
      </c>
      <c r="F77" s="75" t="n">
        <f aca="false">IF(E77="","",D77-E77)</f>
        <v>23</v>
      </c>
      <c r="G77" s="66" t="n">
        <v>374</v>
      </c>
      <c r="H77" s="66" t="n">
        <v>365</v>
      </c>
      <c r="I77" s="75" t="n">
        <f aca="false">IF(H77="","",G77-H77)</f>
        <v>9</v>
      </c>
      <c r="J77" s="47" t="n">
        <f aca="false">IF(OR(D77="",D77+G77=0),"",D77/(D77+G77))</f>
        <v>0.65625</v>
      </c>
      <c r="K77" s="47" t="n">
        <f aca="false">IF(E77="","",E77/(E77+H77))</f>
        <v>0.654356060606061</v>
      </c>
      <c r="L77" s="76" t="n">
        <f aca="false">IF(OR(K77="",J77=""),"",(J77-K77)*100)</f>
        <v>0.189393939393945</v>
      </c>
      <c r="M77" s="36" t="n">
        <v>2.43699899914484</v>
      </c>
      <c r="N77" s="36" t="n">
        <v>0.126550125655765</v>
      </c>
      <c r="O77" s="36" t="n">
        <f aca="false">SQRT(M77^2+N77^2)</f>
        <v>2.44028257710791</v>
      </c>
      <c r="P77" s="47" t="n">
        <f aca="false">IF(J77="","",MAX(0,J77-1.96*O77/100))</f>
        <v>0.608420461488685</v>
      </c>
      <c r="Q77" s="47" t="n">
        <f aca="false">IF(J77="","",MIN(1,J77+1.96*O77/100))</f>
        <v>0.704079538511315</v>
      </c>
      <c r="R77" s="32" t="str">
        <f aca="false">IF(L77="","",IF(ABS(L77)&lt;=O77,"Yes","No"))</f>
        <v>Yes</v>
      </c>
      <c r="S77" s="32" t="str">
        <f aca="false">IF(L77="","",IF(ABS(L77)&lt;=1.96*O77,"Yes","No"))</f>
        <v>Yes</v>
      </c>
      <c r="T77" s="66" t="n">
        <f aca="false">IF(D77="","",ROUND(SQRT(((D77+G77)*O77/100)^2+(J77*(D77+G77)*0.0886)^2),0))</f>
        <v>69</v>
      </c>
      <c r="U77" s="32"/>
    </row>
    <row r="78" customFormat="false" ht="15" hidden="false" customHeight="false" outlineLevel="0" collapsed="false">
      <c r="A78" s="32" t="s">
        <v>256</v>
      </c>
      <c r="B78" s="32" t="s">
        <v>258</v>
      </c>
      <c r="C78" s="32" t="s">
        <v>283</v>
      </c>
      <c r="D78" s="66" t="n">
        <v>478</v>
      </c>
      <c r="E78" s="66" t="n">
        <v>499</v>
      </c>
      <c r="F78" s="75" t="n">
        <f aca="false">IF(E78="","",D78-E78)</f>
        <v>-21</v>
      </c>
      <c r="G78" s="66" t="n">
        <v>251</v>
      </c>
      <c r="H78" s="66" t="n">
        <v>246</v>
      </c>
      <c r="I78" s="75" t="n">
        <f aca="false">IF(H78="","",G78-H78)</f>
        <v>5</v>
      </c>
      <c r="J78" s="47" t="n">
        <f aca="false">IF(OR(D78="",D78+G78=0),"",D78/(D78+G78))</f>
        <v>0.655692729766804</v>
      </c>
      <c r="K78" s="47" t="n">
        <f aca="false">IF(E78="","",E78/(E78+H78))</f>
        <v>0.669798657718121</v>
      </c>
      <c r="L78" s="76" t="n">
        <f aca="false">IF(OR(K78="",J78=""),"",(J78-K78)*100)</f>
        <v>-1.4105927951317</v>
      </c>
      <c r="M78" s="36" t="n">
        <v>3.50278191458698</v>
      </c>
      <c r="N78" s="36" t="n">
        <v>0.126550125655765</v>
      </c>
      <c r="O78" s="36" t="n">
        <f aca="false">SQRT(M78^2+N78^2)</f>
        <v>3.50506719984955</v>
      </c>
      <c r="P78" s="47" t="n">
        <f aca="false">IF(J78="","",MAX(0,J78-1.96*O78/100))</f>
        <v>0.586993412649753</v>
      </c>
      <c r="Q78" s="47" t="n">
        <f aca="false">IF(J78="","",MIN(1,J78+1.96*O78/100))</f>
        <v>0.724392046883855</v>
      </c>
      <c r="R78" s="32" t="str">
        <f aca="false">IF(L78="","",IF(ABS(L78)&lt;=O78,"Yes","No"))</f>
        <v>Yes</v>
      </c>
      <c r="S78" s="32" t="str">
        <f aca="false">IF(L78="","",IF(ABS(L78)&lt;=1.96*O78,"Yes","No"))</f>
        <v>Yes</v>
      </c>
      <c r="T78" s="66" t="n">
        <f aca="false">IF(D78="","",ROUND(SQRT(((D78+G78)*O78/100)^2+(J78*(D78+G78)*0.14653)^2),0))</f>
        <v>75</v>
      </c>
      <c r="U78" s="32"/>
    </row>
    <row r="79" customFormat="false" ht="15" hidden="false" customHeight="false" outlineLevel="0" collapsed="false">
      <c r="A79" s="32" t="s">
        <v>256</v>
      </c>
      <c r="B79" s="32" t="s">
        <v>258</v>
      </c>
      <c r="C79" s="32" t="s">
        <v>284</v>
      </c>
      <c r="D79" s="66" t="n">
        <v>565</v>
      </c>
      <c r="E79" s="66" t="n">
        <v>596</v>
      </c>
      <c r="F79" s="75" t="n">
        <f aca="false">IF(E79="","",D79-E79)</f>
        <v>-31</v>
      </c>
      <c r="G79" s="66" t="n">
        <v>271</v>
      </c>
      <c r="H79" s="66" t="n">
        <v>282</v>
      </c>
      <c r="I79" s="75" t="n">
        <f aca="false">IF(H79="","",G79-H79)</f>
        <v>-11</v>
      </c>
      <c r="J79" s="47" t="n">
        <f aca="false">IF(OR(D79="",D79+G79=0),"",D79/(D79+G79))</f>
        <v>0.675837320574163</v>
      </c>
      <c r="K79" s="47" t="n">
        <f aca="false">IF(E79="","",E79/(E79+H79))</f>
        <v>0.678815489749431</v>
      </c>
      <c r="L79" s="76" t="n">
        <f aca="false">IF(OR(K79="",J79=""),"",(J79-K79)*100)</f>
        <v>-0.297816917526783</v>
      </c>
      <c r="M79" s="36" t="n">
        <v>2.43699899914484</v>
      </c>
      <c r="N79" s="36" t="n">
        <v>0.126550125655765</v>
      </c>
      <c r="O79" s="36" t="n">
        <f aca="false">SQRT(M79^2+N79^2)</f>
        <v>2.44028257710791</v>
      </c>
      <c r="P79" s="47" t="n">
        <f aca="false">IF(J79="","",MAX(0,J79-1.96*O79/100))</f>
        <v>0.628007782062848</v>
      </c>
      <c r="Q79" s="47" t="n">
        <f aca="false">IF(J79="","",MIN(1,J79+1.96*O79/100))</f>
        <v>0.723666859085478</v>
      </c>
      <c r="R79" s="32" t="str">
        <f aca="false">IF(L79="","",IF(ABS(L79)&lt;=O79,"Yes","No"))</f>
        <v>Yes</v>
      </c>
      <c r="S79" s="32" t="str">
        <f aca="false">IF(L79="","",IF(ABS(L79)&lt;=1.96*O79,"Yes","No"))</f>
        <v>Yes</v>
      </c>
      <c r="T79" s="66" t="n">
        <f aca="false">IF(D79="","",ROUND(SQRT(((D79+G79)*O79/100)^2+(J79*(D79+G79)*0.0886)^2),0))</f>
        <v>54</v>
      </c>
      <c r="U79" s="32"/>
    </row>
    <row r="80" customFormat="false" ht="15" hidden="false" customHeight="false" outlineLevel="0" collapsed="false">
      <c r="A80" s="32" t="s">
        <v>256</v>
      </c>
      <c r="B80" s="32" t="s">
        <v>258</v>
      </c>
      <c r="C80" s="32" t="s">
        <v>285</v>
      </c>
      <c r="D80" s="66" t="n">
        <v>852</v>
      </c>
      <c r="E80" s="66" t="n">
        <v>801</v>
      </c>
      <c r="F80" s="75" t="n">
        <f aca="false">IF(E80="","",D80-E80)</f>
        <v>51</v>
      </c>
      <c r="G80" s="66" t="n">
        <v>454</v>
      </c>
      <c r="H80" s="66" t="n">
        <v>494</v>
      </c>
      <c r="I80" s="75" t="n">
        <f aca="false">IF(H80="","",G80-H80)</f>
        <v>-40</v>
      </c>
      <c r="J80" s="47" t="n">
        <f aca="false">IF(OR(D80="",D80+G80=0),"",D80/(D80+G80))</f>
        <v>0.652373660030628</v>
      </c>
      <c r="K80" s="47" t="n">
        <f aca="false">IF(E80="","",E80/(E80+H80))</f>
        <v>0.618532818532819</v>
      </c>
      <c r="L80" s="76" t="n">
        <f aca="false">IF(OR(K80="",J80=""),"",(J80-K80)*100)</f>
        <v>3.38408414978094</v>
      </c>
      <c r="M80" s="36" t="n">
        <v>2.17211657538669</v>
      </c>
      <c r="N80" s="36" t="n">
        <v>0.126550125655765</v>
      </c>
      <c r="O80" s="36" t="n">
        <f aca="false">SQRT(M80^2+N80^2)</f>
        <v>2.17579993367338</v>
      </c>
      <c r="P80" s="47" t="n">
        <f aca="false">IF(J80="","",MAX(0,J80-1.96*O80/100))</f>
        <v>0.60972798133063</v>
      </c>
      <c r="Q80" s="47" t="n">
        <f aca="false">IF(J80="","",MIN(1,J80+1.96*O80/100))</f>
        <v>0.695019338730626</v>
      </c>
      <c r="R80" s="32" t="str">
        <f aca="false">IF(L80="","",IF(ABS(L80)&lt;=O80,"Yes","No"))</f>
        <v>No</v>
      </c>
      <c r="S80" s="32" t="str">
        <f aca="false">IF(L80="","",IF(ABS(L80)&lt;=1.96*O80,"Yes","No"))</f>
        <v>Yes</v>
      </c>
      <c r="T80" s="66" t="n">
        <f aca="false">IF(D80="","",ROUND(SQRT(((D80+G80)*O80/100)^2+(J80*(D80+G80)*0.06777)^2),0))</f>
        <v>64</v>
      </c>
      <c r="U80" s="32"/>
    </row>
    <row r="81" customFormat="false" ht="15" hidden="false" customHeight="false" outlineLevel="0" collapsed="false">
      <c r="A81" s="32" t="s">
        <v>256</v>
      </c>
      <c r="B81" s="32" t="s">
        <v>258</v>
      </c>
      <c r="C81" s="32" t="s">
        <v>286</v>
      </c>
      <c r="D81" s="66" t="n">
        <v>456</v>
      </c>
      <c r="E81" s="66" t="n">
        <v>451</v>
      </c>
      <c r="F81" s="75" t="n">
        <f aca="false">IF(E81="","",D81-E81)</f>
        <v>5</v>
      </c>
      <c r="G81" s="66" t="n">
        <v>202</v>
      </c>
      <c r="H81" s="66" t="n">
        <v>233</v>
      </c>
      <c r="I81" s="75" t="n">
        <f aca="false">IF(H81="","",G81-H81)</f>
        <v>-31</v>
      </c>
      <c r="J81" s="47" t="n">
        <f aca="false">IF(OR(D81="",D81+G81=0),"",D81/(D81+G81))</f>
        <v>0.693009118541033</v>
      </c>
      <c r="K81" s="47" t="n">
        <f aca="false">IF(E81="","",E81/(E81+H81))</f>
        <v>0.659356725146199</v>
      </c>
      <c r="L81" s="76" t="n">
        <f aca="false">IF(OR(K81="",J81=""),"",(J81-K81)*100)</f>
        <v>3.36523933948346</v>
      </c>
      <c r="M81" s="36" t="n">
        <v>3.50278191458698</v>
      </c>
      <c r="N81" s="36" t="n">
        <v>0.126550125655765</v>
      </c>
      <c r="O81" s="36" t="n">
        <f aca="false">SQRT(M81^2+N81^2)</f>
        <v>3.50506719984955</v>
      </c>
      <c r="P81" s="47" t="n">
        <f aca="false">IF(J81="","",MAX(0,J81-1.96*O81/100))</f>
        <v>0.624309801423982</v>
      </c>
      <c r="Q81" s="47" t="n">
        <f aca="false">IF(J81="","",MIN(1,J81+1.96*O81/100))</f>
        <v>0.761708435658085</v>
      </c>
      <c r="R81" s="32" t="str">
        <f aca="false">IF(L81="","",IF(ABS(L81)&lt;=O81,"Yes","No"))</f>
        <v>Yes</v>
      </c>
      <c r="S81" s="32" t="str">
        <f aca="false">IF(L81="","",IF(ABS(L81)&lt;=1.96*O81,"Yes","No"))</f>
        <v>Yes</v>
      </c>
      <c r="T81" s="66" t="n">
        <f aca="false">IF(D81="","",ROUND(SQRT(((D81+G81)*O81/100)^2+(J81*(D81+G81)*0.14653)^2),0))</f>
        <v>71</v>
      </c>
      <c r="U81" s="32"/>
    </row>
    <row r="82" customFormat="false" ht="15" hidden="false" customHeight="false" outlineLevel="0" collapsed="false">
      <c r="A82" s="32" t="s">
        <v>256</v>
      </c>
      <c r="B82" s="32" t="s">
        <v>258</v>
      </c>
      <c r="C82" s="32" t="s">
        <v>287</v>
      </c>
      <c r="D82" s="66" t="n">
        <v>500</v>
      </c>
      <c r="E82" s="66" t="n">
        <v>474</v>
      </c>
      <c r="F82" s="75" t="n">
        <f aca="false">IF(E82="","",D82-E82)</f>
        <v>26</v>
      </c>
      <c r="G82" s="66" t="n">
        <v>273</v>
      </c>
      <c r="H82" s="66" t="n">
        <v>294</v>
      </c>
      <c r="I82" s="75" t="n">
        <f aca="false">IF(H82="","",G82-H82)</f>
        <v>-21</v>
      </c>
      <c r="J82" s="47" t="n">
        <f aca="false">IF(OR(D82="",D82+G82=0),"",D82/(D82+G82))</f>
        <v>0.646830530401035</v>
      </c>
      <c r="K82" s="47" t="n">
        <f aca="false">IF(E82="","",E82/(E82+H82))</f>
        <v>0.6171875</v>
      </c>
      <c r="L82" s="76" t="n">
        <f aca="false">IF(OR(K82="",J82=""),"",(J82-K82)*100)</f>
        <v>2.96430304010349</v>
      </c>
      <c r="M82" s="36" t="n">
        <v>2.43699899914484</v>
      </c>
      <c r="N82" s="36" t="n">
        <v>0.126550125655765</v>
      </c>
      <c r="O82" s="36" t="n">
        <f aca="false">SQRT(M82^2+N82^2)</f>
        <v>2.44028257710791</v>
      </c>
      <c r="P82" s="47" t="n">
        <f aca="false">IF(J82="","",MAX(0,J82-1.96*O82/100))</f>
        <v>0.59900099188972</v>
      </c>
      <c r="Q82" s="47" t="n">
        <f aca="false">IF(J82="","",MIN(1,J82+1.96*O82/100))</f>
        <v>0.69466006891235</v>
      </c>
      <c r="R82" s="32" t="str">
        <f aca="false">IF(L82="","",IF(ABS(L82)&lt;=O82,"Yes","No"))</f>
        <v>No</v>
      </c>
      <c r="S82" s="32" t="str">
        <f aca="false">IF(L82="","",IF(ABS(L82)&lt;=1.96*O82,"Yes","No"))</f>
        <v>Yes</v>
      </c>
      <c r="T82" s="66" t="n">
        <f aca="false">IF(D82="","",ROUND(SQRT(((D82+G82)*O82/100)^2+(J82*(D82+G82)*0.0886)^2),0))</f>
        <v>48</v>
      </c>
      <c r="U82" s="32"/>
    </row>
    <row r="83" customFormat="false" ht="15" hidden="false" customHeight="false" outlineLevel="0" collapsed="false">
      <c r="A83" s="32" t="s">
        <v>256</v>
      </c>
      <c r="B83" s="32" t="s">
        <v>258</v>
      </c>
      <c r="C83" s="32" t="s">
        <v>288</v>
      </c>
      <c r="D83" s="66" t="n">
        <v>479</v>
      </c>
      <c r="E83" s="66" t="n">
        <v>492</v>
      </c>
      <c r="F83" s="75" t="n">
        <f aca="false">IF(E83="","",D83-E83)</f>
        <v>-13</v>
      </c>
      <c r="G83" s="66" t="n">
        <v>295</v>
      </c>
      <c r="H83" s="66" t="n">
        <v>299</v>
      </c>
      <c r="I83" s="75" t="n">
        <f aca="false">IF(H83="","",G83-H83)</f>
        <v>-4</v>
      </c>
      <c r="J83" s="47" t="n">
        <f aca="false">IF(OR(D83="",D83+G83=0),"",D83/(D83+G83))</f>
        <v>0.618863049095607</v>
      </c>
      <c r="K83" s="47" t="n">
        <f aca="false">IF(E83="","",E83/(E83+H83))</f>
        <v>0.621997471554994</v>
      </c>
      <c r="L83" s="76" t="n">
        <f aca="false">IF(OR(K83="",J83=""),"",(J83-K83)*100)</f>
        <v>-0.313442245938644</v>
      </c>
      <c r="M83" s="36" t="n">
        <v>2.43699899914484</v>
      </c>
      <c r="N83" s="36" t="n">
        <v>0.126550125655765</v>
      </c>
      <c r="O83" s="36" t="n">
        <f aca="false">SQRT(M83^2+N83^2)</f>
        <v>2.44028257710791</v>
      </c>
      <c r="P83" s="47" t="n">
        <f aca="false">IF(J83="","",MAX(0,J83-1.96*O83/100))</f>
        <v>0.571033510584292</v>
      </c>
      <c r="Q83" s="47" t="n">
        <f aca="false">IF(J83="","",MIN(1,J83+1.96*O83/100))</f>
        <v>0.666692587606922</v>
      </c>
      <c r="R83" s="32" t="str">
        <f aca="false">IF(L83="","",IF(ABS(L83)&lt;=O83,"Yes","No"))</f>
        <v>Yes</v>
      </c>
      <c r="S83" s="32" t="str">
        <f aca="false">IF(L83="","",IF(ABS(L83)&lt;=1.96*O83,"Yes","No"))</f>
        <v>Yes</v>
      </c>
      <c r="T83" s="66" t="n">
        <f aca="false">IF(D83="","",ROUND(SQRT(((D83+G83)*O83/100)^2+(J83*(D83+G83)*0.0886)^2),0))</f>
        <v>46</v>
      </c>
      <c r="U83" s="32"/>
    </row>
    <row r="84" customFormat="false" ht="15" hidden="false" customHeight="false" outlineLevel="0" collapsed="false">
      <c r="A84" s="32" t="s">
        <v>256</v>
      </c>
      <c r="B84" s="32" t="s">
        <v>258</v>
      </c>
      <c r="C84" s="32" t="s">
        <v>289</v>
      </c>
      <c r="D84" s="66" t="n">
        <v>409</v>
      </c>
      <c r="E84" s="66" t="n">
        <v>361</v>
      </c>
      <c r="F84" s="75" t="n">
        <f aca="false">IF(E84="","",D84-E84)</f>
        <v>48</v>
      </c>
      <c r="G84" s="66" t="n">
        <v>185</v>
      </c>
      <c r="H84" s="66" t="n">
        <v>231</v>
      </c>
      <c r="I84" s="75" t="n">
        <f aca="false">IF(H84="","",G84-H84)</f>
        <v>-46</v>
      </c>
      <c r="J84" s="47" t="n">
        <f aca="false">IF(OR(D84="",D84+G84=0),"",D84/(D84+G84))</f>
        <v>0.688552188552189</v>
      </c>
      <c r="K84" s="47" t="n">
        <f aca="false">IF(E84="","",E84/(E84+H84))</f>
        <v>0.609797297297297</v>
      </c>
      <c r="L84" s="76" t="n">
        <f aca="false">IF(OR(K84="",J84=""),"",(J84-K84)*100)</f>
        <v>7.87548912548913</v>
      </c>
      <c r="M84" s="36" t="n">
        <v>3.50278191458698</v>
      </c>
      <c r="N84" s="36" t="n">
        <v>0.126550125655765</v>
      </c>
      <c r="O84" s="36" t="n">
        <f aca="false">SQRT(M84^2+N84^2)</f>
        <v>3.50506719984955</v>
      </c>
      <c r="P84" s="47" t="n">
        <f aca="false">IF(J84="","",MAX(0,J84-1.96*O84/100))</f>
        <v>0.619852871435138</v>
      </c>
      <c r="Q84" s="47" t="n">
        <f aca="false">IF(J84="","",MIN(1,J84+1.96*O84/100))</f>
        <v>0.75725150566924</v>
      </c>
      <c r="R84" s="32" t="str">
        <f aca="false">IF(L84="","",IF(ABS(L84)&lt;=O84,"Yes","No"))</f>
        <v>No</v>
      </c>
      <c r="S84" s="32" t="str">
        <f aca="false">IF(L84="","",IF(ABS(L84)&lt;=1.96*O84,"Yes","No"))</f>
        <v>No</v>
      </c>
      <c r="T84" s="66" t="n">
        <f aca="false">IF(D84="","",ROUND(SQRT(((D84+G84)*O84/100)^2+(J84*(D84+G84)*0.14653)^2),0))</f>
        <v>63</v>
      </c>
      <c r="U84" s="32"/>
    </row>
    <row r="85" customFormat="false" ht="15" hidden="false" customHeight="false" outlineLevel="0" collapsed="false">
      <c r="A85" s="32" t="s">
        <v>256</v>
      </c>
      <c r="B85" s="32" t="s">
        <v>258</v>
      </c>
      <c r="C85" s="32" t="s">
        <v>291</v>
      </c>
      <c r="D85" s="66" t="n">
        <v>1163</v>
      </c>
      <c r="E85" s="66" t="n">
        <v>965</v>
      </c>
      <c r="F85" s="75" t="n">
        <f aca="false">IF(E85="","",D85-E85)</f>
        <v>198</v>
      </c>
      <c r="G85" s="66" t="n">
        <v>525</v>
      </c>
      <c r="H85" s="66" t="n">
        <v>643</v>
      </c>
      <c r="I85" s="75" t="n">
        <f aca="false">IF(H85="","",G85-H85)</f>
        <v>-118</v>
      </c>
      <c r="J85" s="47" t="n">
        <f aca="false">IF(OR(D85="",D85+G85=0),"",D85/(D85+G85))</f>
        <v>0.688981042654029</v>
      </c>
      <c r="K85" s="47" t="n">
        <f aca="false">IF(E85="","",E85/(E85+H85))</f>
        <v>0.600124378109453</v>
      </c>
      <c r="L85" s="76" t="n">
        <f aca="false">IF(OR(K85="",J85=""),"",(J85-K85)*100)</f>
        <v>8.88566645445757</v>
      </c>
      <c r="M85" s="36" t="n">
        <v>2.17211657538669</v>
      </c>
      <c r="N85" s="36" t="n">
        <v>0.126550125655765</v>
      </c>
      <c r="O85" s="36" t="n">
        <f aca="false">SQRT(M85^2+N85^2)</f>
        <v>2.17579993367338</v>
      </c>
      <c r="P85" s="47" t="n">
        <f aca="false">IF(J85="","",MAX(0,J85-1.96*O85/100))</f>
        <v>0.64633536395403</v>
      </c>
      <c r="Q85" s="47" t="n">
        <f aca="false">IF(J85="","",MIN(1,J85+1.96*O85/100))</f>
        <v>0.731626721354027</v>
      </c>
      <c r="R85" s="32" t="str">
        <f aca="false">IF(L85="","",IF(ABS(L85)&lt;=O85,"Yes","No"))</f>
        <v>No</v>
      </c>
      <c r="S85" s="32" t="str">
        <f aca="false">IF(L85="","",IF(ABS(L85)&lt;=1.96*O85,"Yes","No"))</f>
        <v>No</v>
      </c>
      <c r="T85" s="66" t="n">
        <f aca="false">IF(D85="","",ROUND(SQRT(((D85+G85)*O85/100)^2+(J85*(D85+G85)*0.06777)^2),0))</f>
        <v>87</v>
      </c>
      <c r="U85" s="32"/>
    </row>
    <row r="86" customFormat="false" ht="15" hidden="false" customHeight="false" outlineLevel="0" collapsed="false">
      <c r="A86" s="32" t="s">
        <v>256</v>
      </c>
      <c r="B86" s="32" t="s">
        <v>258</v>
      </c>
      <c r="C86" s="32" t="s">
        <v>293</v>
      </c>
      <c r="D86" s="66" t="n">
        <v>513</v>
      </c>
      <c r="E86" s="66" t="n">
        <v>509</v>
      </c>
      <c r="F86" s="75" t="n">
        <f aca="false">IF(E86="","",D86-E86)</f>
        <v>4</v>
      </c>
      <c r="G86" s="66" t="n">
        <v>229</v>
      </c>
      <c r="H86" s="66" t="n">
        <v>243</v>
      </c>
      <c r="I86" s="75" t="n">
        <f aca="false">IF(H86="","",G86-H86)</f>
        <v>-14</v>
      </c>
      <c r="J86" s="47" t="n">
        <f aca="false">IF(OR(D86="",D86+G86=0),"",D86/(D86+G86))</f>
        <v>0.691374663072776</v>
      </c>
      <c r="K86" s="47" t="n">
        <f aca="false">IF(E86="","",E86/(E86+H86))</f>
        <v>0.67686170212766</v>
      </c>
      <c r="L86" s="76" t="n">
        <f aca="false">IF(OR(K86="",J86=""),"",(J86-K86)*100)</f>
        <v>1.45129609451167</v>
      </c>
      <c r="M86" s="36" t="n">
        <v>2.43699899914484</v>
      </c>
      <c r="N86" s="36" t="n">
        <v>0.126550125655765</v>
      </c>
      <c r="O86" s="36" t="n">
        <f aca="false">SQRT(M86^2+N86^2)</f>
        <v>2.44028257710791</v>
      </c>
      <c r="P86" s="47" t="n">
        <f aca="false">IF(J86="","",MAX(0,J86-1.96*O86/100))</f>
        <v>0.643545124561461</v>
      </c>
      <c r="Q86" s="47" t="n">
        <f aca="false">IF(J86="","",MIN(1,J86+1.96*O86/100))</f>
        <v>0.739204201584091</v>
      </c>
      <c r="R86" s="32" t="str">
        <f aca="false">IF(L86="","",IF(ABS(L86)&lt;=O86,"Yes","No"))</f>
        <v>Yes</v>
      </c>
      <c r="S86" s="32" t="str">
        <f aca="false">IF(L86="","",IF(ABS(L86)&lt;=1.96*O86,"Yes","No"))</f>
        <v>Yes</v>
      </c>
      <c r="T86" s="66" t="n">
        <f aca="false">IF(D86="","",ROUND(SQRT(((D86+G86)*O86/100)^2+(J86*(D86+G86)*0.0886)^2),0))</f>
        <v>49</v>
      </c>
      <c r="U86" s="32"/>
    </row>
    <row r="87" customFormat="false" ht="15" hidden="false" customHeight="false" outlineLevel="0" collapsed="false">
      <c r="A87" s="32" t="s">
        <v>256</v>
      </c>
      <c r="B87" s="32" t="s">
        <v>258</v>
      </c>
      <c r="C87" s="32" t="s">
        <v>294</v>
      </c>
      <c r="D87" s="66" t="n">
        <v>609</v>
      </c>
      <c r="E87" s="66" t="n">
        <v>600</v>
      </c>
      <c r="F87" s="75" t="n">
        <f aca="false">IF(E87="","",D87-E87)</f>
        <v>9</v>
      </c>
      <c r="G87" s="66" t="n">
        <v>347</v>
      </c>
      <c r="H87" s="66" t="n">
        <v>389</v>
      </c>
      <c r="I87" s="75" t="n">
        <f aca="false">IF(H87="","",G87-H87)</f>
        <v>-42</v>
      </c>
      <c r="J87" s="47" t="n">
        <f aca="false">IF(OR(D87="",D87+G87=0),"",D87/(D87+G87))</f>
        <v>0.637029288702929</v>
      </c>
      <c r="K87" s="47" t="n">
        <f aca="false">IF(E87="","",E87/(E87+H87))</f>
        <v>0.606673407482305</v>
      </c>
      <c r="L87" s="76" t="n">
        <f aca="false">IF(OR(K87="",J87=""),"",(J87-K87)*100)</f>
        <v>3.03558812206235</v>
      </c>
      <c r="M87" s="36" t="n">
        <v>2.43699899914484</v>
      </c>
      <c r="N87" s="36" t="n">
        <v>0.126550125655765</v>
      </c>
      <c r="O87" s="36" t="n">
        <f aca="false">SQRT(M87^2+N87^2)</f>
        <v>2.44028257710791</v>
      </c>
      <c r="P87" s="47" t="n">
        <f aca="false">IF(J87="","",MAX(0,J87-1.96*O87/100))</f>
        <v>0.589199750191614</v>
      </c>
      <c r="Q87" s="47" t="n">
        <f aca="false">IF(J87="","",MIN(1,J87+1.96*O87/100))</f>
        <v>0.684858827214244</v>
      </c>
      <c r="R87" s="32" t="str">
        <f aca="false">IF(L87="","",IF(ABS(L87)&lt;=O87,"Yes","No"))</f>
        <v>No</v>
      </c>
      <c r="S87" s="32" t="str">
        <f aca="false">IF(L87="","",IF(ABS(L87)&lt;=1.96*O87,"Yes","No"))</f>
        <v>Yes</v>
      </c>
      <c r="T87" s="66" t="n">
        <f aca="false">IF(D87="","",ROUND(SQRT(((D87+G87)*O87/100)^2+(J87*(D87+G87)*0.0886)^2),0))</f>
        <v>59</v>
      </c>
      <c r="U87" s="32"/>
    </row>
    <row r="88" customFormat="false" ht="15" hidden="false" customHeight="false" outlineLevel="0" collapsed="false">
      <c r="A88" s="32" t="s">
        <v>256</v>
      </c>
      <c r="B88" s="32" t="s">
        <v>258</v>
      </c>
      <c r="C88" s="32" t="s">
        <v>295</v>
      </c>
      <c r="D88" s="66" t="n">
        <v>20</v>
      </c>
      <c r="E88" s="66"/>
      <c r="F88" s="75" t="str">
        <f aca="false">IF(E88="","",D88-E88)</f>
        <v/>
      </c>
      <c r="G88" s="66" t="n">
        <v>9</v>
      </c>
      <c r="H88" s="66"/>
      <c r="I88" s="75" t="str">
        <f aca="false">IF(H88="","",G88-H88)</f>
        <v/>
      </c>
      <c r="J88" s="47" t="n">
        <f aca="false">IF(OR(D88="",D88+G88=0),"",D88/(D88+G88))</f>
        <v>0.689655172413793</v>
      </c>
      <c r="K88" s="47" t="str">
        <f aca="false">IF(E88="","",E88/(E88+H88))</f>
        <v/>
      </c>
      <c r="L88" s="76" t="str">
        <f aca="false">IF(OR(K88="",J88=""),"",(J88-K88)*100)</f>
        <v/>
      </c>
      <c r="M88" s="36" t="n">
        <v>3.50278191458698</v>
      </c>
      <c r="N88" s="36" t="n">
        <v>0.126550125655765</v>
      </c>
      <c r="O88" s="36" t="n">
        <f aca="false">SQRT(M88^2+N88^2)</f>
        <v>3.50506719984955</v>
      </c>
      <c r="P88" s="47" t="n">
        <f aca="false">IF(J88="","",MAX(0,J88-1.96*O88/100))</f>
        <v>0.620955855296742</v>
      </c>
      <c r="Q88" s="47" t="n">
        <f aca="false">IF(J88="","",MIN(1,J88+1.96*O88/100))</f>
        <v>0.758354489530844</v>
      </c>
      <c r="R88" s="32" t="str">
        <f aca="false">IF(L88="","",IF(ABS(L88)&lt;=O88,"Yes","No"))</f>
        <v/>
      </c>
      <c r="S88" s="32" t="str">
        <f aca="false">IF(L88="","",IF(ABS(L88)&lt;=1.96*O88,"Yes","No"))</f>
        <v/>
      </c>
      <c r="T88" s="66" t="n">
        <f aca="false">IF(D88="","",ROUND(SQRT(((D88+G88)*O88/100)^2+(J88*(D88+G88)*0.14653)^2),0))</f>
        <v>3</v>
      </c>
      <c r="U88" s="32" t="s">
        <v>814</v>
      </c>
    </row>
    <row r="89" customFormat="false" ht="15" hidden="false" customHeight="false" outlineLevel="0" collapsed="false">
      <c r="A89" s="32" t="s">
        <v>256</v>
      </c>
      <c r="B89" s="32" t="s">
        <v>258</v>
      </c>
      <c r="C89" s="32" t="s">
        <v>296</v>
      </c>
      <c r="D89" s="66" t="n">
        <v>362</v>
      </c>
      <c r="E89" s="66" t="n">
        <v>364</v>
      </c>
      <c r="F89" s="75" t="n">
        <f aca="false">IF(E89="","",D89-E89)</f>
        <v>-2</v>
      </c>
      <c r="G89" s="66" t="n">
        <v>218</v>
      </c>
      <c r="H89" s="66" t="n">
        <v>219</v>
      </c>
      <c r="I89" s="75" t="n">
        <f aca="false">IF(H89="","",G89-H89)</f>
        <v>-1</v>
      </c>
      <c r="J89" s="47" t="n">
        <f aca="false">IF(OR(D89="",D89+G89=0),"",D89/(D89+G89))</f>
        <v>0.624137931034483</v>
      </c>
      <c r="K89" s="47" t="n">
        <f aca="false">IF(E89="","",E89/(E89+H89))</f>
        <v>0.624356775300172</v>
      </c>
      <c r="L89" s="76" t="n">
        <f aca="false">IF(OR(K89="",J89=""),"",(J89-K89)*100)</f>
        <v>-0.0218844265688745</v>
      </c>
      <c r="M89" s="36" t="n">
        <v>3.50278191458698</v>
      </c>
      <c r="N89" s="36" t="n">
        <v>0.126550125655765</v>
      </c>
      <c r="O89" s="36" t="n">
        <f aca="false">SQRT(M89^2+N89^2)</f>
        <v>3.50506719984955</v>
      </c>
      <c r="P89" s="47" t="n">
        <f aca="false">IF(J89="","",MAX(0,J89-1.96*O89/100))</f>
        <v>0.555438613917432</v>
      </c>
      <c r="Q89" s="47" t="n">
        <f aca="false">IF(J89="","",MIN(1,J89+1.96*O89/100))</f>
        <v>0.692837248151534</v>
      </c>
      <c r="R89" s="32" t="str">
        <f aca="false">IF(L89="","",IF(ABS(L89)&lt;=O89,"Yes","No"))</f>
        <v>Yes</v>
      </c>
      <c r="S89" s="32" t="str">
        <f aca="false">IF(L89="","",IF(ABS(L89)&lt;=1.96*O89,"Yes","No"))</f>
        <v>Yes</v>
      </c>
      <c r="T89" s="66" t="n">
        <f aca="false">IF(D89="","",ROUND(SQRT(((D89+G89)*O89/100)^2+(J89*(D89+G89)*0.14653)^2),0))</f>
        <v>57</v>
      </c>
      <c r="U89" s="32"/>
    </row>
    <row r="90" customFormat="false" ht="15" hidden="false" customHeight="false" outlineLevel="0" collapsed="false">
      <c r="A90" s="32" t="s">
        <v>256</v>
      </c>
      <c r="B90" s="32" t="s">
        <v>258</v>
      </c>
      <c r="C90" s="32" t="s">
        <v>297</v>
      </c>
      <c r="D90" s="66" t="n">
        <v>684</v>
      </c>
      <c r="E90" s="66" t="n">
        <v>689</v>
      </c>
      <c r="F90" s="75" t="n">
        <f aca="false">IF(E90="","",D90-E90)</f>
        <v>-5</v>
      </c>
      <c r="G90" s="66" t="n">
        <v>276</v>
      </c>
      <c r="H90" s="66" t="n">
        <v>278</v>
      </c>
      <c r="I90" s="75" t="n">
        <f aca="false">IF(H90="","",G90-H90)</f>
        <v>-2</v>
      </c>
      <c r="J90" s="47" t="n">
        <f aca="false">IF(OR(D90="",D90+G90=0),"",D90/(D90+G90))</f>
        <v>0.7125</v>
      </c>
      <c r="K90" s="47" t="n">
        <f aca="false">IF(E90="","",E90/(E90+H90))</f>
        <v>0.712512926577042</v>
      </c>
      <c r="L90" s="76" t="n">
        <f aca="false">IF(OR(K90="",J90=""),"",(J90-K90)*100)</f>
        <v>-0.0012926577042327</v>
      </c>
      <c r="M90" s="36" t="n">
        <v>2.43699899914484</v>
      </c>
      <c r="N90" s="36" t="n">
        <v>0.126550125655765</v>
      </c>
      <c r="O90" s="36" t="n">
        <f aca="false">SQRT(M90^2+N90^2)</f>
        <v>2.44028257710791</v>
      </c>
      <c r="P90" s="47" t="n">
        <f aca="false">IF(J90="","",MAX(0,J90-1.96*O90/100))</f>
        <v>0.664670461488685</v>
      </c>
      <c r="Q90" s="47" t="n">
        <f aca="false">IF(J90="","",MIN(1,J90+1.96*O90/100))</f>
        <v>0.760329538511315</v>
      </c>
      <c r="R90" s="32" t="str">
        <f aca="false">IF(L90="","",IF(ABS(L90)&lt;=O90,"Yes","No"))</f>
        <v>Yes</v>
      </c>
      <c r="S90" s="32" t="str">
        <f aca="false">IF(L90="","",IF(ABS(L90)&lt;=1.96*O90,"Yes","No"))</f>
        <v>Yes</v>
      </c>
      <c r="T90" s="66" t="n">
        <f aca="false">IF(D90="","",ROUND(SQRT(((D90+G90)*O90/100)^2+(J90*(D90+G90)*0.0886)^2),0))</f>
        <v>65</v>
      </c>
      <c r="U90" s="32"/>
    </row>
    <row r="91" customFormat="false" ht="15" hidden="false" customHeight="false" outlineLevel="0" collapsed="false">
      <c r="A91" s="32" t="s">
        <v>256</v>
      </c>
      <c r="B91" s="32" t="s">
        <v>258</v>
      </c>
      <c r="C91" s="32" t="s">
        <v>298</v>
      </c>
      <c r="D91" s="66" t="n">
        <v>366</v>
      </c>
      <c r="E91" s="66" t="n">
        <v>349</v>
      </c>
      <c r="F91" s="75" t="n">
        <f aca="false">IF(E91="","",D91-E91)</f>
        <v>17</v>
      </c>
      <c r="G91" s="66" t="n">
        <v>226</v>
      </c>
      <c r="H91" s="66" t="n">
        <v>245</v>
      </c>
      <c r="I91" s="75" t="n">
        <f aca="false">IF(H91="","",G91-H91)</f>
        <v>-19</v>
      </c>
      <c r="J91" s="47" t="n">
        <f aca="false">IF(OR(D91="",D91+G91=0),"",D91/(D91+G91))</f>
        <v>0.618243243243243</v>
      </c>
      <c r="K91" s="47" t="n">
        <f aca="false">IF(E91="","",E91/(E91+H91))</f>
        <v>0.587542087542088</v>
      </c>
      <c r="L91" s="76" t="n">
        <f aca="false">IF(OR(K91="",J91=""),"",(J91-K91)*100)</f>
        <v>3.07011557011556</v>
      </c>
      <c r="M91" s="36" t="n">
        <v>3.50278191458698</v>
      </c>
      <c r="N91" s="36" t="n">
        <v>0.126550125655765</v>
      </c>
      <c r="O91" s="36" t="n">
        <f aca="false">SQRT(M91^2+N91^2)</f>
        <v>3.50506719984955</v>
      </c>
      <c r="P91" s="47" t="n">
        <f aca="false">IF(J91="","",MAX(0,J91-1.96*O91/100))</f>
        <v>0.549543926126192</v>
      </c>
      <c r="Q91" s="47" t="n">
        <f aca="false">IF(J91="","",MIN(1,J91+1.96*O91/100))</f>
        <v>0.686942560360294</v>
      </c>
      <c r="R91" s="32" t="str">
        <f aca="false">IF(L91="","",IF(ABS(L91)&lt;=O91,"Yes","No"))</f>
        <v>Yes</v>
      </c>
      <c r="S91" s="32" t="str">
        <f aca="false">IF(L91="","",IF(ABS(L91)&lt;=1.96*O91,"Yes","No"))</f>
        <v>Yes</v>
      </c>
      <c r="T91" s="66" t="n">
        <f aca="false">IF(D91="","",ROUND(SQRT(((D91+G91)*O91/100)^2+(J91*(D91+G91)*0.14653)^2),0))</f>
        <v>58</v>
      </c>
      <c r="U91" s="32"/>
    </row>
    <row r="92" customFormat="false" ht="15" hidden="false" customHeight="false" outlineLevel="0" collapsed="false">
      <c r="A92" s="32" t="s">
        <v>256</v>
      </c>
      <c r="B92" s="32" t="s">
        <v>258</v>
      </c>
      <c r="C92" s="32" t="s">
        <v>299</v>
      </c>
      <c r="D92" s="66" t="n">
        <v>523</v>
      </c>
      <c r="E92" s="66" t="n">
        <v>525</v>
      </c>
      <c r="F92" s="75" t="n">
        <f aca="false">IF(E92="","",D92-E92)</f>
        <v>-2</v>
      </c>
      <c r="G92" s="66" t="n">
        <v>222</v>
      </c>
      <c r="H92" s="66" t="n">
        <v>238</v>
      </c>
      <c r="I92" s="75" t="n">
        <f aca="false">IF(H92="","",G92-H92)</f>
        <v>-16</v>
      </c>
      <c r="J92" s="47" t="n">
        <f aca="false">IF(OR(D92="",D92+G92=0),"",D92/(D92+G92))</f>
        <v>0.702013422818792</v>
      </c>
      <c r="K92" s="47" t="n">
        <f aca="false">IF(E92="","",E92/(E92+H92))</f>
        <v>0.688073394495413</v>
      </c>
      <c r="L92" s="76" t="n">
        <f aca="false">IF(OR(K92="",J92=""),"",(J92-K92)*100)</f>
        <v>1.39400283233792</v>
      </c>
      <c r="M92" s="36" t="n">
        <v>2.43699899914484</v>
      </c>
      <c r="N92" s="36" t="n">
        <v>0.126550125655765</v>
      </c>
      <c r="O92" s="36" t="n">
        <f aca="false">SQRT(M92^2+N92^2)</f>
        <v>2.44028257710791</v>
      </c>
      <c r="P92" s="47" t="n">
        <f aca="false">IF(J92="","",MAX(0,J92-1.96*O92/100))</f>
        <v>0.654183884307477</v>
      </c>
      <c r="Q92" s="47" t="n">
        <f aca="false">IF(J92="","",MIN(1,J92+1.96*O92/100))</f>
        <v>0.749842961330107</v>
      </c>
      <c r="R92" s="32" t="str">
        <f aca="false">IF(L92="","",IF(ABS(L92)&lt;=O92,"Yes","No"))</f>
        <v>Yes</v>
      </c>
      <c r="S92" s="32" t="str">
        <f aca="false">IF(L92="","",IF(ABS(L92)&lt;=1.96*O92,"Yes","No"))</f>
        <v>Yes</v>
      </c>
      <c r="T92" s="66" t="n">
        <f aca="false">IF(D92="","",ROUND(SQRT(((D92+G92)*O92/100)^2+(J92*(D92+G92)*0.0886)^2),0))</f>
        <v>50</v>
      </c>
      <c r="U92" s="32"/>
    </row>
    <row r="93" customFormat="false" ht="15" hidden="false" customHeight="false" outlineLevel="0" collapsed="false">
      <c r="A93" s="32" t="s">
        <v>256</v>
      </c>
      <c r="B93" s="32" t="s">
        <v>258</v>
      </c>
      <c r="C93" s="32" t="s">
        <v>300</v>
      </c>
      <c r="D93" s="66" t="n">
        <v>528</v>
      </c>
      <c r="E93" s="66" t="n">
        <v>533</v>
      </c>
      <c r="F93" s="75" t="n">
        <f aca="false">IF(E93="","",D93-E93)</f>
        <v>-5</v>
      </c>
      <c r="G93" s="66" t="n">
        <v>347</v>
      </c>
      <c r="H93" s="66" t="n">
        <v>393</v>
      </c>
      <c r="I93" s="75" t="n">
        <f aca="false">IF(H93="","",G93-H93)</f>
        <v>-46</v>
      </c>
      <c r="J93" s="47" t="n">
        <f aca="false">IF(OR(D93="",D93+G93=0),"",D93/(D93+G93))</f>
        <v>0.603428571428571</v>
      </c>
      <c r="K93" s="47" t="n">
        <f aca="false">IF(E93="","",E93/(E93+H93))</f>
        <v>0.575593952483801</v>
      </c>
      <c r="L93" s="76" t="n">
        <f aca="false">IF(OR(K93="",J93=""),"",(J93-K93)*100)</f>
        <v>2.78346189447701</v>
      </c>
      <c r="M93" s="36" t="n">
        <v>2.43699899914484</v>
      </c>
      <c r="N93" s="36" t="n">
        <v>0.126550125655765</v>
      </c>
      <c r="O93" s="36" t="n">
        <f aca="false">SQRT(M93^2+N93^2)</f>
        <v>2.44028257710791</v>
      </c>
      <c r="P93" s="47" t="n">
        <f aca="false">IF(J93="","",MAX(0,J93-1.96*O93/100))</f>
        <v>0.555599032917256</v>
      </c>
      <c r="Q93" s="47" t="n">
        <f aca="false">IF(J93="","",MIN(1,J93+1.96*O93/100))</f>
        <v>0.651258109939887</v>
      </c>
      <c r="R93" s="32" t="str">
        <f aca="false">IF(L93="","",IF(ABS(L93)&lt;=O93,"Yes","No"))</f>
        <v>No</v>
      </c>
      <c r="S93" s="32" t="str">
        <f aca="false">IF(L93="","",IF(ABS(L93)&lt;=1.96*O93,"Yes","No"))</f>
        <v>Yes</v>
      </c>
      <c r="T93" s="66" t="n">
        <f aca="false">IF(D93="","",ROUND(SQRT(((D93+G93)*O93/100)^2+(J93*(D93+G93)*0.0886)^2),0))</f>
        <v>51</v>
      </c>
      <c r="U93" s="32"/>
    </row>
    <row r="94" customFormat="false" ht="15" hidden="false" customHeight="false" outlineLevel="0" collapsed="false">
      <c r="A94" s="32" t="s">
        <v>256</v>
      </c>
      <c r="B94" s="32" t="s">
        <v>258</v>
      </c>
      <c r="C94" s="32" t="s">
        <v>301</v>
      </c>
      <c r="D94" s="66" t="n">
        <v>2</v>
      </c>
      <c r="E94" s="66"/>
      <c r="F94" s="75" t="str">
        <f aca="false">IF(E94="","",D94-E94)</f>
        <v/>
      </c>
      <c r="G94" s="66" t="n">
        <v>1</v>
      </c>
      <c r="H94" s="66"/>
      <c r="I94" s="75" t="str">
        <f aca="false">IF(H94="","",G94-H94)</f>
        <v/>
      </c>
      <c r="J94" s="47" t="n">
        <f aca="false">IF(OR(D94="",D94+G94=0),"",D94/(D94+G94))</f>
        <v>0.666666666666667</v>
      </c>
      <c r="K94" s="47" t="str">
        <f aca="false">IF(E94="","",E94/(E94+H94))</f>
        <v/>
      </c>
      <c r="L94" s="76" t="str">
        <f aca="false">IF(OR(K94="",J94=""),"",(J94-K94)*100)</f>
        <v/>
      </c>
      <c r="M94" s="36" t="n">
        <v>3.50278191458698</v>
      </c>
      <c r="N94" s="36" t="n">
        <v>0.126550125655765</v>
      </c>
      <c r="O94" s="36" t="n">
        <f aca="false">SQRT(M94^2+N94^2)</f>
        <v>3.50506719984955</v>
      </c>
      <c r="P94" s="47" t="n">
        <f aca="false">IF(J94="","",MAX(0,J94-1.96*O94/100))</f>
        <v>0.597967349549616</v>
      </c>
      <c r="Q94" s="47" t="n">
        <f aca="false">IF(J94="","",MIN(1,J94+1.96*O94/100))</f>
        <v>0.735365983783718</v>
      </c>
      <c r="R94" s="32" t="str">
        <f aca="false">IF(L94="","",IF(ABS(L94)&lt;=O94,"Yes","No"))</f>
        <v/>
      </c>
      <c r="S94" s="32" t="str">
        <f aca="false">IF(L94="","",IF(ABS(L94)&lt;=1.96*O94,"Yes","No"))</f>
        <v/>
      </c>
      <c r="T94" s="66" t="n">
        <f aca="false">IF(D94="","",ROUND(SQRT(((D94+G94)*O94/100)^2+(J94*(D94+G94)*0.14653)^2),0))</f>
        <v>0</v>
      </c>
      <c r="U94" s="32" t="s">
        <v>814</v>
      </c>
    </row>
    <row r="95" customFormat="false" ht="15" hidden="false" customHeight="false" outlineLevel="0" collapsed="false">
      <c r="A95" s="32" t="s">
        <v>256</v>
      </c>
      <c r="B95" s="32" t="s">
        <v>258</v>
      </c>
      <c r="C95" s="32" t="s">
        <v>302</v>
      </c>
      <c r="D95" s="66" t="n">
        <v>892</v>
      </c>
      <c r="E95" s="66" t="n">
        <v>934</v>
      </c>
      <c r="F95" s="75" t="n">
        <f aca="false">IF(E95="","",D95-E95)</f>
        <v>-42</v>
      </c>
      <c r="G95" s="66" t="n">
        <v>431</v>
      </c>
      <c r="H95" s="66" t="n">
        <v>442</v>
      </c>
      <c r="I95" s="75" t="n">
        <f aca="false">IF(H95="","",G95-H95)</f>
        <v>-11</v>
      </c>
      <c r="J95" s="47" t="n">
        <f aca="false">IF(OR(D95="",D95+G95=0),"",D95/(D95+G95))</f>
        <v>0.674225245653817</v>
      </c>
      <c r="K95" s="47" t="n">
        <f aca="false">IF(E95="","",E95/(E95+H95))</f>
        <v>0.678779069767442</v>
      </c>
      <c r="L95" s="76" t="n">
        <f aca="false">IF(OR(K95="",J95=""),"",(J95-K95)*100)</f>
        <v>-0.455382411362482</v>
      </c>
      <c r="M95" s="36" t="n">
        <v>2.17211657538669</v>
      </c>
      <c r="N95" s="36" t="n">
        <v>0.126550125655765</v>
      </c>
      <c r="O95" s="36" t="n">
        <f aca="false">SQRT(M95^2+N95^2)</f>
        <v>2.17579993367338</v>
      </c>
      <c r="P95" s="47" t="n">
        <f aca="false">IF(J95="","",MAX(0,J95-1.96*O95/100))</f>
        <v>0.631579566953819</v>
      </c>
      <c r="Q95" s="47" t="n">
        <f aca="false">IF(J95="","",MIN(1,J95+1.96*O95/100))</f>
        <v>0.716870924353815</v>
      </c>
      <c r="R95" s="32" t="str">
        <f aca="false">IF(L95="","",IF(ABS(L95)&lt;=O95,"Yes","No"))</f>
        <v>Yes</v>
      </c>
      <c r="S95" s="32" t="str">
        <f aca="false">IF(L95="","",IF(ABS(L95)&lt;=1.96*O95,"Yes","No"))</f>
        <v>Yes</v>
      </c>
      <c r="T95" s="66" t="n">
        <f aca="false">IF(D95="","",ROUND(SQRT(((D95+G95)*O95/100)^2+(J95*(D95+G95)*0.06777)^2),0))</f>
        <v>67</v>
      </c>
      <c r="U95" s="32"/>
    </row>
    <row r="96" customFormat="false" ht="15" hidden="false" customHeight="false" outlineLevel="0" collapsed="false">
      <c r="A96" s="32" t="s">
        <v>256</v>
      </c>
      <c r="B96" s="32" t="s">
        <v>258</v>
      </c>
      <c r="C96" s="32" t="s">
        <v>303</v>
      </c>
      <c r="D96" s="66" t="n">
        <v>552</v>
      </c>
      <c r="E96" s="66" t="n">
        <v>529</v>
      </c>
      <c r="F96" s="75" t="n">
        <f aca="false">IF(E96="","",D96-E96)</f>
        <v>23</v>
      </c>
      <c r="G96" s="66" t="n">
        <v>115</v>
      </c>
      <c r="H96" s="66" t="n">
        <v>130</v>
      </c>
      <c r="I96" s="75" t="n">
        <f aca="false">IF(H96="","",G96-H96)</f>
        <v>-15</v>
      </c>
      <c r="J96" s="47" t="n">
        <f aca="false">IF(OR(D96="",D96+G96=0),"",D96/(D96+G96))</f>
        <v>0.827586206896552</v>
      </c>
      <c r="K96" s="47" t="n">
        <f aca="false">IF(E96="","",E96/(E96+H96))</f>
        <v>0.802731411229135</v>
      </c>
      <c r="L96" s="76" t="n">
        <f aca="false">IF(OR(K96="",J96=""),"",(J96-K96)*100)</f>
        <v>2.48547956674167</v>
      </c>
      <c r="M96" s="36" t="n">
        <v>3.50278191458698</v>
      </c>
      <c r="N96" s="36" t="n">
        <v>0.126550125655765</v>
      </c>
      <c r="O96" s="36" t="n">
        <f aca="false">SQRT(M96^2+N96^2)</f>
        <v>3.50506719984955</v>
      </c>
      <c r="P96" s="47" t="n">
        <f aca="false">IF(J96="","",MAX(0,J96-1.96*O96/100))</f>
        <v>0.758886889779501</v>
      </c>
      <c r="Q96" s="47" t="n">
        <f aca="false">IF(J96="","",MIN(1,J96+1.96*O96/100))</f>
        <v>0.896285524013603</v>
      </c>
      <c r="R96" s="32" t="str">
        <f aca="false">IF(L96="","",IF(ABS(L96)&lt;=O96,"Yes","No"))</f>
        <v>Yes</v>
      </c>
      <c r="S96" s="32" t="str">
        <f aca="false">IF(L96="","",IF(ABS(L96)&lt;=1.96*O96,"Yes","No"))</f>
        <v>Yes</v>
      </c>
      <c r="T96" s="66" t="n">
        <f aca="false">IF(D96="","",ROUND(SQRT(((D96+G96)*O96/100)^2+(J96*(D96+G96)*0.14653)^2),0))</f>
        <v>84</v>
      </c>
      <c r="U96" s="32"/>
    </row>
    <row r="97" customFormat="false" ht="15" hidden="false" customHeight="false" outlineLevel="0" collapsed="false">
      <c r="A97" s="32" t="s">
        <v>256</v>
      </c>
      <c r="B97" s="32" t="s">
        <v>258</v>
      </c>
      <c r="C97" s="32" t="s">
        <v>304</v>
      </c>
      <c r="D97" s="66" t="n">
        <v>447</v>
      </c>
      <c r="E97" s="66" t="n">
        <v>456</v>
      </c>
      <c r="F97" s="75" t="n">
        <f aca="false">IF(E97="","",D97-E97)</f>
        <v>-9</v>
      </c>
      <c r="G97" s="66" t="n">
        <v>118</v>
      </c>
      <c r="H97" s="66" t="n">
        <v>140</v>
      </c>
      <c r="I97" s="75" t="n">
        <f aca="false">IF(H97="","",G97-H97)</f>
        <v>-22</v>
      </c>
      <c r="J97" s="47" t="n">
        <f aca="false">IF(OR(D97="",D97+G97=0),"",D97/(D97+G97))</f>
        <v>0.791150442477876</v>
      </c>
      <c r="K97" s="47" t="n">
        <f aca="false">IF(E97="","",E97/(E97+H97))</f>
        <v>0.76510067114094</v>
      </c>
      <c r="L97" s="76" t="n">
        <f aca="false">IF(OR(K97="",J97=""),"",(J97-K97)*100)</f>
        <v>2.60497713369365</v>
      </c>
      <c r="M97" s="36" t="n">
        <v>3.50278191458698</v>
      </c>
      <c r="N97" s="36" t="n">
        <v>0.126550125655765</v>
      </c>
      <c r="O97" s="36" t="n">
        <f aca="false">SQRT(M97^2+N97^2)</f>
        <v>3.50506719984955</v>
      </c>
      <c r="P97" s="47" t="n">
        <f aca="false">IF(J97="","",MAX(0,J97-1.96*O97/100))</f>
        <v>0.722451125360825</v>
      </c>
      <c r="Q97" s="47" t="n">
        <f aca="false">IF(J97="","",MIN(1,J97+1.96*O97/100))</f>
        <v>0.859849759594927</v>
      </c>
      <c r="R97" s="32" t="str">
        <f aca="false">IF(L97="","",IF(ABS(L97)&lt;=O97,"Yes","No"))</f>
        <v>Yes</v>
      </c>
      <c r="S97" s="32" t="str">
        <f aca="false">IF(L97="","",IF(ABS(L97)&lt;=1.96*O97,"Yes","No"))</f>
        <v>Yes</v>
      </c>
      <c r="T97" s="66" t="n">
        <f aca="false">IF(D97="","",ROUND(SQRT(((D97+G97)*O97/100)^2+(J97*(D97+G97)*0.14653)^2),0))</f>
        <v>68</v>
      </c>
      <c r="U97" s="32"/>
    </row>
    <row r="98" customFormat="false" ht="15" hidden="false" customHeight="false" outlineLevel="0" collapsed="false">
      <c r="A98" s="32" t="s">
        <v>256</v>
      </c>
      <c r="B98" s="32" t="s">
        <v>258</v>
      </c>
      <c r="C98" s="32" t="s">
        <v>305</v>
      </c>
      <c r="D98" s="66" t="n">
        <v>618</v>
      </c>
      <c r="E98" s="66" t="n">
        <v>533</v>
      </c>
      <c r="F98" s="75" t="n">
        <f aca="false">IF(E98="","",D98-E98)</f>
        <v>85</v>
      </c>
      <c r="G98" s="66" t="n">
        <v>138</v>
      </c>
      <c r="H98" s="66" t="n">
        <v>162</v>
      </c>
      <c r="I98" s="75" t="n">
        <f aca="false">IF(H98="","",G98-H98)</f>
        <v>-24</v>
      </c>
      <c r="J98" s="47" t="n">
        <f aca="false">IF(OR(D98="",D98+G98=0),"",D98/(D98+G98))</f>
        <v>0.817460317460317</v>
      </c>
      <c r="K98" s="47" t="n">
        <f aca="false">IF(E98="","",E98/(E98+H98))</f>
        <v>0.766906474820144</v>
      </c>
      <c r="L98" s="76" t="n">
        <f aca="false">IF(OR(K98="",J98=""),"",(J98-K98)*100)</f>
        <v>5.05538426401736</v>
      </c>
      <c r="M98" s="36" t="n">
        <v>2.43699899914484</v>
      </c>
      <c r="N98" s="36" t="n">
        <v>0.126550125655765</v>
      </c>
      <c r="O98" s="36" t="n">
        <f aca="false">SQRT(M98^2+N98^2)</f>
        <v>2.44028257710791</v>
      </c>
      <c r="P98" s="47" t="n">
        <f aca="false">IF(J98="","",MAX(0,J98-1.96*O98/100))</f>
        <v>0.769630778949002</v>
      </c>
      <c r="Q98" s="47" t="n">
        <f aca="false">IF(J98="","",MIN(1,J98+1.96*O98/100))</f>
        <v>0.865289855971633</v>
      </c>
      <c r="R98" s="32" t="str">
        <f aca="false">IF(L98="","",IF(ABS(L98)&lt;=O98,"Yes","No"))</f>
        <v>No</v>
      </c>
      <c r="S98" s="32" t="str">
        <f aca="false">IF(L98="","",IF(ABS(L98)&lt;=1.96*O98,"Yes","No"))</f>
        <v>No</v>
      </c>
      <c r="T98" s="66" t="n">
        <f aca="false">IF(D98="","",ROUND(SQRT(((D98+G98)*O98/100)^2+(J98*(D98+G98)*0.0886)^2),0))</f>
        <v>58</v>
      </c>
      <c r="U98" s="32"/>
    </row>
    <row r="99" customFormat="false" ht="15" hidden="false" customHeight="false" outlineLevel="0" collapsed="false">
      <c r="A99" s="32" t="s">
        <v>256</v>
      </c>
      <c r="B99" s="32" t="s">
        <v>258</v>
      </c>
      <c r="C99" s="32" t="s">
        <v>306</v>
      </c>
      <c r="D99" s="66" t="n">
        <v>323</v>
      </c>
      <c r="E99" s="66" t="n">
        <v>320</v>
      </c>
      <c r="F99" s="75" t="n">
        <f aca="false">IF(E99="","",D99-E99)</f>
        <v>3</v>
      </c>
      <c r="G99" s="66" t="n">
        <v>104</v>
      </c>
      <c r="H99" s="66" t="n">
        <v>98</v>
      </c>
      <c r="I99" s="75" t="n">
        <f aca="false">IF(H99="","",G99-H99)</f>
        <v>6</v>
      </c>
      <c r="J99" s="47" t="n">
        <f aca="false">IF(OR(D99="",D99+G99=0),"",D99/(D99+G99))</f>
        <v>0.756440281030445</v>
      </c>
      <c r="K99" s="47" t="n">
        <f aca="false">IF(E99="","",E99/(E99+H99))</f>
        <v>0.76555023923445</v>
      </c>
      <c r="L99" s="76" t="n">
        <f aca="false">IF(OR(K99="",J99=""),"",(J99-K99)*100)</f>
        <v>-0.910995820400484</v>
      </c>
      <c r="M99" s="36" t="n">
        <v>3.50278191458698</v>
      </c>
      <c r="N99" s="36" t="n">
        <v>0.126550125655765</v>
      </c>
      <c r="O99" s="36" t="n">
        <f aca="false">SQRT(M99^2+N99^2)</f>
        <v>3.50506719984955</v>
      </c>
      <c r="P99" s="47" t="n">
        <f aca="false">IF(J99="","",MAX(0,J99-1.96*O99/100))</f>
        <v>0.687740963913394</v>
      </c>
      <c r="Q99" s="47" t="n">
        <f aca="false">IF(J99="","",MIN(1,J99+1.96*O99/100))</f>
        <v>0.825139598147496</v>
      </c>
      <c r="R99" s="32" t="str">
        <f aca="false">IF(L99="","",IF(ABS(L99)&lt;=O99,"Yes","No"))</f>
        <v>Yes</v>
      </c>
      <c r="S99" s="32" t="str">
        <f aca="false">IF(L99="","",IF(ABS(L99)&lt;=1.96*O99,"Yes","No"))</f>
        <v>Yes</v>
      </c>
      <c r="T99" s="66" t="n">
        <f aca="false">IF(D99="","",ROUND(SQRT(((D99+G99)*O99/100)^2+(J99*(D99+G99)*0.14653)^2),0))</f>
        <v>50</v>
      </c>
      <c r="U99" s="32"/>
    </row>
    <row r="100" customFormat="false" ht="15" hidden="false" customHeight="false" outlineLevel="0" collapsed="false">
      <c r="A100" s="32" t="s">
        <v>256</v>
      </c>
      <c r="B100" s="32" t="s">
        <v>258</v>
      </c>
      <c r="C100" s="32" t="s">
        <v>307</v>
      </c>
      <c r="D100" s="66" t="n">
        <v>432</v>
      </c>
      <c r="E100" s="66" t="n">
        <v>435</v>
      </c>
      <c r="F100" s="75" t="n">
        <f aca="false">IF(E100="","",D100-E100)</f>
        <v>-3</v>
      </c>
      <c r="G100" s="66" t="n">
        <v>98</v>
      </c>
      <c r="H100" s="66" t="n">
        <v>105</v>
      </c>
      <c r="I100" s="75" t="n">
        <f aca="false">IF(H100="","",G100-H100)</f>
        <v>-7</v>
      </c>
      <c r="J100" s="47" t="n">
        <f aca="false">IF(OR(D100="",D100+G100=0),"",D100/(D100+G100))</f>
        <v>0.815094339622642</v>
      </c>
      <c r="K100" s="47" t="n">
        <f aca="false">IF(E100="","",E100/(E100+H100))</f>
        <v>0.805555555555556</v>
      </c>
      <c r="L100" s="76" t="n">
        <f aca="false">IF(OR(K100="",J100=""),"",(J100-K100)*100)</f>
        <v>0.953878406708597</v>
      </c>
      <c r="M100" s="36" t="n">
        <v>3.50278191458698</v>
      </c>
      <c r="N100" s="36" t="n">
        <v>0.126550125655765</v>
      </c>
      <c r="O100" s="36" t="n">
        <f aca="false">SQRT(M100^2+N100^2)</f>
        <v>3.50506719984955</v>
      </c>
      <c r="P100" s="47" t="n">
        <f aca="false">IF(J100="","",MAX(0,J100-1.96*O100/100))</f>
        <v>0.74639502250559</v>
      </c>
      <c r="Q100" s="47" t="n">
        <f aca="false">IF(J100="","",MIN(1,J100+1.96*O100/100))</f>
        <v>0.883793656739693</v>
      </c>
      <c r="R100" s="32" t="str">
        <f aca="false">IF(L100="","",IF(ABS(L100)&lt;=O100,"Yes","No"))</f>
        <v>Yes</v>
      </c>
      <c r="S100" s="32" t="str">
        <f aca="false">IF(L100="","",IF(ABS(L100)&lt;=1.96*O100,"Yes","No"))</f>
        <v>Yes</v>
      </c>
      <c r="T100" s="66" t="n">
        <f aca="false">IF(D100="","",ROUND(SQRT(((D100+G100)*O100/100)^2+(J100*(D100+G100)*0.14653)^2),0))</f>
        <v>66</v>
      </c>
      <c r="U100" s="32"/>
    </row>
    <row r="101" customFormat="false" ht="15" hidden="false" customHeight="false" outlineLevel="0" collapsed="false">
      <c r="A101" s="32" t="s">
        <v>256</v>
      </c>
      <c r="B101" s="32" t="s">
        <v>258</v>
      </c>
      <c r="C101" s="32" t="s">
        <v>308</v>
      </c>
      <c r="D101" s="66" t="n">
        <v>226</v>
      </c>
      <c r="E101" s="66" t="n">
        <v>253</v>
      </c>
      <c r="F101" s="75" t="n">
        <f aca="false">IF(E101="","",D101-E101)</f>
        <v>-27</v>
      </c>
      <c r="G101" s="66" t="n">
        <v>69</v>
      </c>
      <c r="H101" s="66" t="n">
        <v>77</v>
      </c>
      <c r="I101" s="75" t="n">
        <f aca="false">IF(H101="","",G101-H101)</f>
        <v>-8</v>
      </c>
      <c r="J101" s="47" t="n">
        <f aca="false">IF(OR(D101="",D101+G101=0),"",D101/(D101+G101))</f>
        <v>0.766101694915254</v>
      </c>
      <c r="K101" s="47" t="n">
        <f aca="false">IF(E101="","",E101/(E101+H101))</f>
        <v>0.766666666666667</v>
      </c>
      <c r="L101" s="76" t="n">
        <f aca="false">IF(OR(K101="",J101=""),"",(J101-K101)*100)</f>
        <v>-0.0564971751412458</v>
      </c>
      <c r="M101" s="36" t="n">
        <v>3.50278191458698</v>
      </c>
      <c r="N101" s="36" t="n">
        <v>0.126550125655765</v>
      </c>
      <c r="O101" s="36" t="n">
        <f aca="false">SQRT(M101^2+N101^2)</f>
        <v>3.50506719984955</v>
      </c>
      <c r="P101" s="47" t="n">
        <f aca="false">IF(J101="","",MAX(0,J101-1.96*O101/100))</f>
        <v>0.697402377798203</v>
      </c>
      <c r="Q101" s="47" t="n">
        <f aca="false">IF(J101="","",MIN(1,J101+1.96*O101/100))</f>
        <v>0.834801012032305</v>
      </c>
      <c r="R101" s="32" t="str">
        <f aca="false">IF(L101="","",IF(ABS(L101)&lt;=O101,"Yes","No"))</f>
        <v>Yes</v>
      </c>
      <c r="S101" s="32" t="str">
        <f aca="false">IF(L101="","",IF(ABS(L101)&lt;=1.96*O101,"Yes","No"))</f>
        <v>Yes</v>
      </c>
      <c r="T101" s="66" t="n">
        <f aca="false">IF(D101="","",ROUND(SQRT(((D101+G101)*O101/100)^2+(J101*(D101+G101)*0.14653)^2),0))</f>
        <v>35</v>
      </c>
      <c r="U101" s="32"/>
    </row>
    <row r="102" customFormat="false" ht="15" hidden="false" customHeight="false" outlineLevel="0" collapsed="false">
      <c r="A102" s="32" t="s">
        <v>256</v>
      </c>
      <c r="B102" s="32" t="s">
        <v>258</v>
      </c>
      <c r="C102" s="32" t="s">
        <v>309</v>
      </c>
      <c r="D102" s="66" t="n">
        <v>420</v>
      </c>
      <c r="E102" s="66" t="n">
        <v>402</v>
      </c>
      <c r="F102" s="75" t="n">
        <f aca="false">IF(E102="","",D102-E102)</f>
        <v>18</v>
      </c>
      <c r="G102" s="66" t="n">
        <v>148</v>
      </c>
      <c r="H102" s="66" t="n">
        <v>152</v>
      </c>
      <c r="I102" s="75" t="n">
        <f aca="false">IF(H102="","",G102-H102)</f>
        <v>-4</v>
      </c>
      <c r="J102" s="47" t="n">
        <f aca="false">IF(OR(D102="",D102+G102=0),"",D102/(D102+G102))</f>
        <v>0.73943661971831</v>
      </c>
      <c r="K102" s="47" t="n">
        <f aca="false">IF(E102="","",E102/(E102+H102))</f>
        <v>0.725631768953069</v>
      </c>
      <c r="L102" s="76" t="n">
        <f aca="false">IF(OR(K102="",J102=""),"",(J102-K102)*100)</f>
        <v>1.38048507652413</v>
      </c>
      <c r="M102" s="36" t="n">
        <v>3.50278191458698</v>
      </c>
      <c r="N102" s="36" t="n">
        <v>0.126550125655765</v>
      </c>
      <c r="O102" s="36" t="n">
        <f aca="false">SQRT(M102^2+N102^2)</f>
        <v>3.50506719984955</v>
      </c>
      <c r="P102" s="47" t="n">
        <f aca="false">IF(J102="","",MAX(0,J102-1.96*O102/100))</f>
        <v>0.670737302601259</v>
      </c>
      <c r="Q102" s="47" t="n">
        <f aca="false">IF(J102="","",MIN(1,J102+1.96*O102/100))</f>
        <v>0.808135936835361</v>
      </c>
      <c r="R102" s="32" t="str">
        <f aca="false">IF(L102="","",IF(ABS(L102)&lt;=O102,"Yes","No"))</f>
        <v>Yes</v>
      </c>
      <c r="S102" s="32" t="str">
        <f aca="false">IF(L102="","",IF(ABS(L102)&lt;=1.96*O102,"Yes","No"))</f>
        <v>Yes</v>
      </c>
      <c r="T102" s="66" t="n">
        <f aca="false">IF(D102="","",ROUND(SQRT(((D102+G102)*O102/100)^2+(J102*(D102+G102)*0.14653)^2),0))</f>
        <v>65</v>
      </c>
      <c r="U102" s="32"/>
    </row>
    <row r="103" customFormat="false" ht="15" hidden="false" customHeight="false" outlineLevel="0" collapsed="false">
      <c r="A103" s="32" t="s">
        <v>256</v>
      </c>
      <c r="B103" s="32" t="s">
        <v>258</v>
      </c>
      <c r="C103" s="32" t="s">
        <v>310</v>
      </c>
      <c r="D103" s="66" t="n">
        <v>595</v>
      </c>
      <c r="E103" s="66" t="n">
        <v>631</v>
      </c>
      <c r="F103" s="75" t="n">
        <f aca="false">IF(E103="","",D103-E103)</f>
        <v>-36</v>
      </c>
      <c r="G103" s="66" t="n">
        <v>144</v>
      </c>
      <c r="H103" s="66" t="n">
        <v>181</v>
      </c>
      <c r="I103" s="75" t="n">
        <f aca="false">IF(H103="","",G103-H103)</f>
        <v>-37</v>
      </c>
      <c r="J103" s="47" t="n">
        <f aca="false">IF(OR(D103="",D103+G103=0),"",D103/(D103+G103))</f>
        <v>0.805142083897158</v>
      </c>
      <c r="K103" s="47" t="n">
        <f aca="false">IF(E103="","",E103/(E103+H103))</f>
        <v>0.777093596059113</v>
      </c>
      <c r="L103" s="76" t="n">
        <f aca="false">IF(OR(K103="",J103=""),"",(J103-K103)*100)</f>
        <v>2.8048487838045</v>
      </c>
      <c r="M103" s="36" t="n">
        <v>2.43699899914484</v>
      </c>
      <c r="N103" s="36" t="n">
        <v>0.126550125655765</v>
      </c>
      <c r="O103" s="36" t="n">
        <f aca="false">SQRT(M103^2+N103^2)</f>
        <v>2.44028257710791</v>
      </c>
      <c r="P103" s="47" t="n">
        <f aca="false">IF(J103="","",MAX(0,J103-1.96*O103/100))</f>
        <v>0.757312545385843</v>
      </c>
      <c r="Q103" s="47" t="n">
        <f aca="false">IF(J103="","",MIN(1,J103+1.96*O103/100))</f>
        <v>0.852971622408474</v>
      </c>
      <c r="R103" s="32" t="str">
        <f aca="false">IF(L103="","",IF(ABS(L103)&lt;=O103,"Yes","No"))</f>
        <v>No</v>
      </c>
      <c r="S103" s="32" t="str">
        <f aca="false">IF(L103="","",IF(ABS(L103)&lt;=1.96*O103,"Yes","No"))</f>
        <v>Yes</v>
      </c>
      <c r="T103" s="66" t="n">
        <f aca="false">IF(D103="","",ROUND(SQRT(((D103+G103)*O103/100)^2+(J103*(D103+G103)*0.0886)^2),0))</f>
        <v>56</v>
      </c>
      <c r="U103" s="32"/>
    </row>
    <row r="104" customFormat="false" ht="15" hidden="false" customHeight="false" outlineLevel="0" collapsed="false">
      <c r="A104" s="32" t="s">
        <v>256</v>
      </c>
      <c r="B104" s="32" t="s">
        <v>258</v>
      </c>
      <c r="C104" s="32" t="s">
        <v>311</v>
      </c>
      <c r="D104" s="66" t="n">
        <v>245</v>
      </c>
      <c r="E104" s="66" t="n">
        <v>226</v>
      </c>
      <c r="F104" s="75" t="n">
        <f aca="false">IF(E104="","",D104-E104)</f>
        <v>19</v>
      </c>
      <c r="G104" s="66" t="n">
        <v>59</v>
      </c>
      <c r="H104" s="66" t="n">
        <v>80</v>
      </c>
      <c r="I104" s="75" t="n">
        <f aca="false">IF(H104="","",G104-H104)</f>
        <v>-21</v>
      </c>
      <c r="J104" s="47" t="n">
        <f aca="false">IF(OR(D104="",D104+G104=0),"",D104/(D104+G104))</f>
        <v>0.805921052631579</v>
      </c>
      <c r="K104" s="47" t="n">
        <f aca="false">IF(E104="","",E104/(E104+H104))</f>
        <v>0.738562091503268</v>
      </c>
      <c r="L104" s="76" t="n">
        <f aca="false">IF(OR(K104="",J104=""),"",(J104-K104)*100)</f>
        <v>6.7358961128311</v>
      </c>
      <c r="M104" s="36" t="n">
        <v>3.50278191458698</v>
      </c>
      <c r="N104" s="36" t="n">
        <v>0.126550125655765</v>
      </c>
      <c r="O104" s="36" t="n">
        <f aca="false">SQRT(M104^2+N104^2)</f>
        <v>3.50506719984955</v>
      </c>
      <c r="P104" s="47" t="n">
        <f aca="false">IF(J104="","",MAX(0,J104-1.96*O104/100))</f>
        <v>0.737221735514528</v>
      </c>
      <c r="Q104" s="47" t="n">
        <f aca="false">IF(J104="","",MIN(1,J104+1.96*O104/100))</f>
        <v>0.87462036974863</v>
      </c>
      <c r="R104" s="32" t="str">
        <f aca="false">IF(L104="","",IF(ABS(L104)&lt;=O104,"Yes","No"))</f>
        <v>No</v>
      </c>
      <c r="S104" s="32" t="str">
        <f aca="false">IF(L104="","",IF(ABS(L104)&lt;=1.96*O104,"Yes","No"))</f>
        <v>Yes</v>
      </c>
      <c r="T104" s="66" t="n">
        <f aca="false">IF(D104="","",ROUND(SQRT(((D104+G104)*O104/100)^2+(J104*(D104+G104)*0.14653)^2),0))</f>
        <v>37</v>
      </c>
      <c r="U104" s="32"/>
    </row>
    <row r="105" customFormat="false" ht="15" hidden="false" customHeight="false" outlineLevel="0" collapsed="false">
      <c r="A105" s="32" t="s">
        <v>256</v>
      </c>
      <c r="B105" s="32" t="s">
        <v>258</v>
      </c>
      <c r="C105" s="32" t="s">
        <v>312</v>
      </c>
      <c r="D105" s="66" t="n">
        <v>338</v>
      </c>
      <c r="E105" s="66" t="n">
        <v>295</v>
      </c>
      <c r="F105" s="75" t="n">
        <f aca="false">IF(E105="","",D105-E105)</f>
        <v>43</v>
      </c>
      <c r="G105" s="66" t="n">
        <v>71</v>
      </c>
      <c r="H105" s="66" t="n">
        <v>80</v>
      </c>
      <c r="I105" s="75" t="n">
        <f aca="false">IF(H105="","",G105-H105)</f>
        <v>-9</v>
      </c>
      <c r="J105" s="47" t="n">
        <f aca="false">IF(OR(D105="",D105+G105=0),"",D105/(D105+G105))</f>
        <v>0.82640586797066</v>
      </c>
      <c r="K105" s="47" t="n">
        <f aca="false">IF(E105="","",E105/(E105+H105))</f>
        <v>0.786666666666667</v>
      </c>
      <c r="L105" s="76" t="n">
        <f aca="false">IF(OR(K105="",J105=""),"",(J105-K105)*100)</f>
        <v>3.97392013039936</v>
      </c>
      <c r="M105" s="36" t="n">
        <v>3.50278191458698</v>
      </c>
      <c r="N105" s="36" t="n">
        <v>0.126550125655765</v>
      </c>
      <c r="O105" s="36" t="n">
        <f aca="false">SQRT(M105^2+N105^2)</f>
        <v>3.50506719984955</v>
      </c>
      <c r="P105" s="47" t="n">
        <f aca="false">IF(J105="","",MAX(0,J105-1.96*O105/100))</f>
        <v>0.757706550853609</v>
      </c>
      <c r="Q105" s="47" t="n">
        <f aca="false">IF(J105="","",MIN(1,J105+1.96*O105/100))</f>
        <v>0.895105185087711</v>
      </c>
      <c r="R105" s="32" t="str">
        <f aca="false">IF(L105="","",IF(ABS(L105)&lt;=O105,"Yes","No"))</f>
        <v>No</v>
      </c>
      <c r="S105" s="32" t="str">
        <f aca="false">IF(L105="","",IF(ABS(L105)&lt;=1.96*O105,"Yes","No"))</f>
        <v>Yes</v>
      </c>
      <c r="T105" s="66" t="n">
        <f aca="false">IF(D105="","",ROUND(SQRT(((D105+G105)*O105/100)^2+(J105*(D105+G105)*0.14653)^2),0))</f>
        <v>52</v>
      </c>
      <c r="U105" s="32"/>
    </row>
    <row r="106" customFormat="false" ht="15" hidden="false" customHeight="false" outlineLevel="0" collapsed="false">
      <c r="A106" s="32" t="s">
        <v>256</v>
      </c>
      <c r="B106" s="32" t="s">
        <v>258</v>
      </c>
      <c r="C106" s="32" t="s">
        <v>313</v>
      </c>
      <c r="D106" s="66" t="n">
        <v>495</v>
      </c>
      <c r="E106" s="66" t="n">
        <v>483</v>
      </c>
      <c r="F106" s="75" t="n">
        <f aca="false">IF(E106="","",D106-E106)</f>
        <v>12</v>
      </c>
      <c r="G106" s="66" t="n">
        <v>116</v>
      </c>
      <c r="H106" s="66" t="n">
        <v>138</v>
      </c>
      <c r="I106" s="75" t="n">
        <f aca="false">IF(H106="","",G106-H106)</f>
        <v>-22</v>
      </c>
      <c r="J106" s="47" t="n">
        <f aca="false">IF(OR(D106="",D106+G106=0),"",D106/(D106+G106))</f>
        <v>0.810147299509002</v>
      </c>
      <c r="K106" s="47" t="n">
        <f aca="false">IF(E106="","",E106/(E106+H106))</f>
        <v>0.777777777777778</v>
      </c>
      <c r="L106" s="76" t="n">
        <f aca="false">IF(OR(K106="",J106=""),"",(J106-K106)*100)</f>
        <v>3.23695217312239</v>
      </c>
      <c r="M106" s="36" t="n">
        <v>3.50278191458698</v>
      </c>
      <c r="N106" s="36" t="n">
        <v>0.126550125655765</v>
      </c>
      <c r="O106" s="36" t="n">
        <f aca="false">SQRT(M106^2+N106^2)</f>
        <v>3.50506719984955</v>
      </c>
      <c r="P106" s="47" t="n">
        <f aca="false">IF(J106="","",MAX(0,J106-1.96*O106/100))</f>
        <v>0.741447982391951</v>
      </c>
      <c r="Q106" s="47" t="n">
        <f aca="false">IF(J106="","",MIN(1,J106+1.96*O106/100))</f>
        <v>0.878846616626053</v>
      </c>
      <c r="R106" s="32" t="str">
        <f aca="false">IF(L106="","",IF(ABS(L106)&lt;=O106,"Yes","No"))</f>
        <v>Yes</v>
      </c>
      <c r="S106" s="32" t="str">
        <f aca="false">IF(L106="","",IF(ABS(L106)&lt;=1.96*O106,"Yes","No"))</f>
        <v>Yes</v>
      </c>
      <c r="T106" s="66" t="n">
        <f aca="false">IF(D106="","",ROUND(SQRT(((D106+G106)*O106/100)^2+(J106*(D106+G106)*0.14653)^2),0))</f>
        <v>76</v>
      </c>
      <c r="U106" s="32"/>
    </row>
    <row r="107" customFormat="false" ht="15" hidden="false" customHeight="false" outlineLevel="0" collapsed="false">
      <c r="A107" s="32" t="s">
        <v>256</v>
      </c>
      <c r="B107" s="32" t="s">
        <v>258</v>
      </c>
      <c r="C107" s="32" t="s">
        <v>314</v>
      </c>
      <c r="D107" s="66" t="n">
        <v>606</v>
      </c>
      <c r="E107" s="66" t="n">
        <v>572</v>
      </c>
      <c r="F107" s="75" t="n">
        <f aca="false">IF(E107="","",D107-E107)</f>
        <v>34</v>
      </c>
      <c r="G107" s="66" t="n">
        <v>244</v>
      </c>
      <c r="H107" s="66" t="n">
        <v>242</v>
      </c>
      <c r="I107" s="75" t="n">
        <f aca="false">IF(H107="","",G107-H107)</f>
        <v>2</v>
      </c>
      <c r="J107" s="47" t="n">
        <f aca="false">IF(OR(D107="",D107+G107=0),"",D107/(D107+G107))</f>
        <v>0.712941176470588</v>
      </c>
      <c r="K107" s="47" t="n">
        <f aca="false">IF(E107="","",E107/(E107+H107))</f>
        <v>0.702702702702703</v>
      </c>
      <c r="L107" s="76" t="n">
        <f aca="false">IF(OR(K107="",J107=""),"",(J107-K107)*100)</f>
        <v>1.02384737678854</v>
      </c>
      <c r="M107" s="36" t="n">
        <v>2.43699899914484</v>
      </c>
      <c r="N107" s="36" t="n">
        <v>0.126550125655765</v>
      </c>
      <c r="O107" s="36" t="n">
        <f aca="false">SQRT(M107^2+N107^2)</f>
        <v>2.44028257710791</v>
      </c>
      <c r="P107" s="47" t="n">
        <f aca="false">IF(J107="","",MAX(0,J107-1.96*O107/100))</f>
        <v>0.665111637959273</v>
      </c>
      <c r="Q107" s="47" t="n">
        <f aca="false">IF(J107="","",MIN(1,J107+1.96*O107/100))</f>
        <v>0.760770714981903</v>
      </c>
      <c r="R107" s="32" t="str">
        <f aca="false">IF(L107="","",IF(ABS(L107)&lt;=O107,"Yes","No"))</f>
        <v>Yes</v>
      </c>
      <c r="S107" s="32" t="str">
        <f aca="false">IF(L107="","",IF(ABS(L107)&lt;=1.96*O107,"Yes","No"))</f>
        <v>Yes</v>
      </c>
      <c r="T107" s="66" t="n">
        <f aca="false">IF(D107="","",ROUND(SQRT(((D107+G107)*O107/100)^2+(J107*(D107+G107)*0.0886)^2),0))</f>
        <v>58</v>
      </c>
      <c r="U107" s="32"/>
    </row>
    <row r="108" customFormat="false" ht="15" hidden="false" customHeight="false" outlineLevel="0" collapsed="false">
      <c r="A108" s="32" t="s">
        <v>256</v>
      </c>
      <c r="B108" s="32" t="s">
        <v>258</v>
      </c>
      <c r="C108" s="32" t="s">
        <v>315</v>
      </c>
      <c r="D108" s="66" t="n">
        <v>277</v>
      </c>
      <c r="E108" s="66" t="n">
        <v>266</v>
      </c>
      <c r="F108" s="75" t="n">
        <f aca="false">IF(E108="","",D108-E108)</f>
        <v>11</v>
      </c>
      <c r="G108" s="66" t="n">
        <v>96</v>
      </c>
      <c r="H108" s="66" t="n">
        <v>86</v>
      </c>
      <c r="I108" s="75" t="n">
        <f aca="false">IF(H108="","",G108-H108)</f>
        <v>10</v>
      </c>
      <c r="J108" s="47" t="n">
        <f aca="false">IF(OR(D108="",D108+G108=0),"",D108/(D108+G108))</f>
        <v>0.742627345844504</v>
      </c>
      <c r="K108" s="47" t="n">
        <f aca="false">IF(E108="","",E108/(E108+H108))</f>
        <v>0.755681818181818</v>
      </c>
      <c r="L108" s="76" t="n">
        <f aca="false">IF(OR(K108="",J108=""),"",(J108-K108)*100)</f>
        <v>-1.30544723373142</v>
      </c>
      <c r="M108" s="36" t="n">
        <v>3.50278191458698</v>
      </c>
      <c r="N108" s="36" t="n">
        <v>0.126550125655765</v>
      </c>
      <c r="O108" s="36" t="n">
        <f aca="false">SQRT(M108^2+N108^2)</f>
        <v>3.50506719984955</v>
      </c>
      <c r="P108" s="47" t="n">
        <f aca="false">IF(J108="","",MAX(0,J108-1.96*O108/100))</f>
        <v>0.673928028727453</v>
      </c>
      <c r="Q108" s="47" t="n">
        <f aca="false">IF(J108="","",MIN(1,J108+1.96*O108/100))</f>
        <v>0.811326662961555</v>
      </c>
      <c r="R108" s="32" t="str">
        <f aca="false">IF(L108="","",IF(ABS(L108)&lt;=O108,"Yes","No"))</f>
        <v>Yes</v>
      </c>
      <c r="S108" s="32" t="str">
        <f aca="false">IF(L108="","",IF(ABS(L108)&lt;=1.96*O108,"Yes","No"))</f>
        <v>Yes</v>
      </c>
      <c r="T108" s="66" t="n">
        <f aca="false">IF(D108="","",ROUND(SQRT(((D108+G108)*O108/100)^2+(J108*(D108+G108)*0.14653)^2),0))</f>
        <v>43</v>
      </c>
      <c r="U108" s="32"/>
    </row>
    <row r="109" customFormat="false" ht="15" hidden="false" customHeight="false" outlineLevel="0" collapsed="false">
      <c r="A109" s="32" t="s">
        <v>256</v>
      </c>
      <c r="B109" s="32" t="s">
        <v>258</v>
      </c>
      <c r="C109" s="32" t="s">
        <v>316</v>
      </c>
      <c r="D109" s="66" t="n">
        <v>381</v>
      </c>
      <c r="E109" s="66" t="n">
        <v>384</v>
      </c>
      <c r="F109" s="75" t="n">
        <f aca="false">IF(E109="","",D109-E109)</f>
        <v>-3</v>
      </c>
      <c r="G109" s="66" t="n">
        <v>109</v>
      </c>
      <c r="H109" s="66" t="n">
        <v>113</v>
      </c>
      <c r="I109" s="75" t="n">
        <f aca="false">IF(H109="","",G109-H109)</f>
        <v>-4</v>
      </c>
      <c r="J109" s="47" t="n">
        <f aca="false">IF(OR(D109="",D109+G109=0),"",D109/(D109+G109))</f>
        <v>0.777551020408163</v>
      </c>
      <c r="K109" s="47" t="n">
        <f aca="false">IF(E109="","",E109/(E109+H109))</f>
        <v>0.772635814889336</v>
      </c>
      <c r="L109" s="76" t="n">
        <f aca="false">IF(OR(K109="",J109=""),"",(J109-K109)*100)</f>
        <v>0.491520551882729</v>
      </c>
      <c r="M109" s="36" t="n">
        <v>3.50278191458698</v>
      </c>
      <c r="N109" s="36" t="n">
        <v>0.126550125655765</v>
      </c>
      <c r="O109" s="36" t="n">
        <f aca="false">SQRT(M109^2+N109^2)</f>
        <v>3.50506719984955</v>
      </c>
      <c r="P109" s="47" t="n">
        <f aca="false">IF(J109="","",MAX(0,J109-1.96*O109/100))</f>
        <v>0.708851703291112</v>
      </c>
      <c r="Q109" s="47" t="n">
        <f aca="false">IF(J109="","",MIN(1,J109+1.96*O109/100))</f>
        <v>0.846250337525214</v>
      </c>
      <c r="R109" s="32" t="str">
        <f aca="false">IF(L109="","",IF(ABS(L109)&lt;=O109,"Yes","No"))</f>
        <v>Yes</v>
      </c>
      <c r="S109" s="32" t="str">
        <f aca="false">IF(L109="","",IF(ABS(L109)&lt;=1.96*O109,"Yes","No"))</f>
        <v>Yes</v>
      </c>
      <c r="T109" s="66" t="n">
        <f aca="false">IF(D109="","",ROUND(SQRT(((D109+G109)*O109/100)^2+(J109*(D109+G109)*0.14653)^2),0))</f>
        <v>58</v>
      </c>
      <c r="U109" s="32"/>
    </row>
    <row r="110" customFormat="false" ht="15" hidden="false" customHeight="false" outlineLevel="0" collapsed="false">
      <c r="A110" s="32" t="s">
        <v>256</v>
      </c>
      <c r="B110" s="32" t="s">
        <v>258</v>
      </c>
      <c r="C110" s="32" t="s">
        <v>317</v>
      </c>
      <c r="D110" s="66" t="n">
        <v>459</v>
      </c>
      <c r="E110" s="66" t="n">
        <v>436</v>
      </c>
      <c r="F110" s="75" t="n">
        <f aca="false">IF(E110="","",D110-E110)</f>
        <v>23</v>
      </c>
      <c r="G110" s="66" t="n">
        <v>254</v>
      </c>
      <c r="H110" s="66" t="n">
        <v>274</v>
      </c>
      <c r="I110" s="75" t="n">
        <f aca="false">IF(H110="","",G110-H110)</f>
        <v>-20</v>
      </c>
      <c r="J110" s="47" t="n">
        <f aca="false">IF(OR(D110="",D110+G110=0),"",D110/(D110+G110))</f>
        <v>0.643758765778401</v>
      </c>
      <c r="K110" s="47" t="n">
        <f aca="false">IF(E110="","",E110/(E110+H110))</f>
        <v>0.614084507042254</v>
      </c>
      <c r="L110" s="76" t="n">
        <f aca="false">IF(OR(K110="",J110=""),"",(J110-K110)*100)</f>
        <v>2.96742587361476</v>
      </c>
      <c r="M110" s="36" t="n">
        <v>3.50278191458698</v>
      </c>
      <c r="N110" s="36" t="n">
        <v>0.126550125655765</v>
      </c>
      <c r="O110" s="36" t="n">
        <f aca="false">SQRT(M110^2+N110^2)</f>
        <v>3.50506719984955</v>
      </c>
      <c r="P110" s="47" t="n">
        <f aca="false">IF(J110="","",MAX(0,J110-1.96*O110/100))</f>
        <v>0.57505944866135</v>
      </c>
      <c r="Q110" s="47" t="n">
        <f aca="false">IF(J110="","",MIN(1,J110+1.96*O110/100))</f>
        <v>0.712458082895452</v>
      </c>
      <c r="R110" s="32" t="str">
        <f aca="false">IF(L110="","",IF(ABS(L110)&lt;=O110,"Yes","No"))</f>
        <v>Yes</v>
      </c>
      <c r="S110" s="32" t="str">
        <f aca="false">IF(L110="","",IF(ABS(L110)&lt;=1.96*O110,"Yes","No"))</f>
        <v>Yes</v>
      </c>
      <c r="T110" s="66" t="n">
        <f aca="false">IF(D110="","",ROUND(SQRT(((D110+G110)*O110/100)^2+(J110*(D110+G110)*0.14653)^2),0))</f>
        <v>72</v>
      </c>
      <c r="U110" s="32"/>
    </row>
    <row r="111" customFormat="false" ht="15" hidden="false" customHeight="false" outlineLevel="0" collapsed="false">
      <c r="A111" s="32" t="s">
        <v>256</v>
      </c>
      <c r="B111" s="32" t="s">
        <v>258</v>
      </c>
      <c r="C111" s="32" t="s">
        <v>318</v>
      </c>
      <c r="D111" s="66" t="n">
        <v>524</v>
      </c>
      <c r="E111" s="66" t="n">
        <v>461</v>
      </c>
      <c r="F111" s="75" t="n">
        <f aca="false">IF(E111="","",D111-E111)</f>
        <v>63</v>
      </c>
      <c r="G111" s="66" t="n">
        <v>121</v>
      </c>
      <c r="H111" s="66" t="n">
        <v>149</v>
      </c>
      <c r="I111" s="75" t="n">
        <f aca="false">IF(H111="","",G111-H111)</f>
        <v>-28</v>
      </c>
      <c r="J111" s="47" t="n">
        <f aca="false">IF(OR(D111="",D111+G111=0),"",D111/(D111+G111))</f>
        <v>0.812403100775194</v>
      </c>
      <c r="K111" s="47" t="n">
        <f aca="false">IF(E111="","",E111/(E111+H111))</f>
        <v>0.755737704918033</v>
      </c>
      <c r="L111" s="76" t="n">
        <f aca="false">IF(OR(K111="",J111=""),"",(J111-K111)*100)</f>
        <v>5.6665395857161</v>
      </c>
      <c r="M111" s="36" t="n">
        <v>3.50278191458698</v>
      </c>
      <c r="N111" s="36" t="n">
        <v>0.126550125655765</v>
      </c>
      <c r="O111" s="36" t="n">
        <f aca="false">SQRT(M111^2+N111^2)</f>
        <v>3.50506719984955</v>
      </c>
      <c r="P111" s="47" t="n">
        <f aca="false">IF(J111="","",MAX(0,J111-1.96*O111/100))</f>
        <v>0.743703783658143</v>
      </c>
      <c r="Q111" s="47" t="n">
        <f aca="false">IF(J111="","",MIN(1,J111+1.96*O111/100))</f>
        <v>0.881102417892245</v>
      </c>
      <c r="R111" s="32" t="str">
        <f aca="false">IF(L111="","",IF(ABS(L111)&lt;=O111,"Yes","No"))</f>
        <v>No</v>
      </c>
      <c r="S111" s="32" t="str">
        <f aca="false">IF(L111="","",IF(ABS(L111)&lt;=1.96*O111,"Yes","No"))</f>
        <v>Yes</v>
      </c>
      <c r="T111" s="66" t="n">
        <f aca="false">IF(D111="","",ROUND(SQRT(((D111+G111)*O111/100)^2+(J111*(D111+G111)*0.14653)^2),0))</f>
        <v>80</v>
      </c>
      <c r="U111" s="32"/>
    </row>
    <row r="112" customFormat="false" ht="15" hidden="false" customHeight="false" outlineLevel="0" collapsed="false">
      <c r="A112" s="32" t="s">
        <v>256</v>
      </c>
      <c r="B112" s="32" t="s">
        <v>319</v>
      </c>
      <c r="C112" s="32" t="s">
        <v>320</v>
      </c>
      <c r="D112" s="66" t="n">
        <v>592</v>
      </c>
      <c r="E112" s="66" t="n">
        <v>594</v>
      </c>
      <c r="F112" s="75" t="n">
        <f aca="false">IF(E112="","",D112-E112)</f>
        <v>-2</v>
      </c>
      <c r="G112" s="66" t="n">
        <v>207</v>
      </c>
      <c r="H112" s="66" t="n">
        <v>231</v>
      </c>
      <c r="I112" s="75" t="n">
        <f aca="false">IF(H112="","",G112-H112)</f>
        <v>-24</v>
      </c>
      <c r="J112" s="47" t="n">
        <f aca="false">IF(OR(D112="",D112+G112=0),"",D112/(D112+G112))</f>
        <v>0.740926157697121</v>
      </c>
      <c r="K112" s="47" t="n">
        <f aca="false">IF(E112="","",E112/(E112+H112))</f>
        <v>0.72</v>
      </c>
      <c r="L112" s="76" t="n">
        <f aca="false">IF(OR(K112="",J112=""),"",(J112-K112)*100)</f>
        <v>2.09261576971215</v>
      </c>
      <c r="M112" s="36" t="n">
        <v>2.43699899914484</v>
      </c>
      <c r="N112" s="36" t="n">
        <v>0.126550125655765</v>
      </c>
      <c r="O112" s="36" t="n">
        <f aca="false">SQRT(M112^2+N112^2)</f>
        <v>2.44028257710791</v>
      </c>
      <c r="P112" s="47" t="n">
        <f aca="false">IF(J112="","",MAX(0,J112-1.96*O112/100))</f>
        <v>0.693096619185806</v>
      </c>
      <c r="Q112" s="47" t="n">
        <f aca="false">IF(J112="","",MIN(1,J112+1.96*O112/100))</f>
        <v>0.788755696208437</v>
      </c>
      <c r="R112" s="32" t="str">
        <f aca="false">IF(L112="","",IF(ABS(L112)&lt;=O112,"Yes","No"))</f>
        <v>Yes</v>
      </c>
      <c r="S112" s="32" t="str">
        <f aca="false">IF(L112="","",IF(ABS(L112)&lt;=1.96*O112,"Yes","No"))</f>
        <v>Yes</v>
      </c>
      <c r="T112" s="66" t="n">
        <f aca="false">IF(D112="","",ROUND(SQRT(((D112+G112)*O112/100)^2+(J112*(D112+G112)*0.0886)^2),0))</f>
        <v>56</v>
      </c>
      <c r="U112" s="32"/>
    </row>
    <row r="113" customFormat="false" ht="15" hidden="false" customHeight="false" outlineLevel="0" collapsed="false">
      <c r="A113" s="32" t="s">
        <v>256</v>
      </c>
      <c r="B113" s="32" t="s">
        <v>319</v>
      </c>
      <c r="C113" s="32" t="s">
        <v>321</v>
      </c>
      <c r="D113" s="66" t="n">
        <v>439</v>
      </c>
      <c r="E113" s="66" t="n">
        <v>415</v>
      </c>
      <c r="F113" s="75" t="n">
        <f aca="false">IF(E113="","",D113-E113)</f>
        <v>24</v>
      </c>
      <c r="G113" s="66" t="n">
        <v>176</v>
      </c>
      <c r="H113" s="66" t="n">
        <v>216</v>
      </c>
      <c r="I113" s="75" t="n">
        <f aca="false">IF(H113="","",G113-H113)</f>
        <v>-40</v>
      </c>
      <c r="J113" s="47" t="n">
        <f aca="false">IF(OR(D113="",D113+G113=0),"",D113/(D113+G113))</f>
        <v>0.713821138211382</v>
      </c>
      <c r="K113" s="47" t="n">
        <f aca="false">IF(E113="","",E113/(E113+H113))</f>
        <v>0.657686212361331</v>
      </c>
      <c r="L113" s="76" t="n">
        <f aca="false">IF(OR(K113="",J113=""),"",(J113-K113)*100)</f>
        <v>5.6134925850051</v>
      </c>
      <c r="M113" s="36" t="n">
        <v>3.50278191458698</v>
      </c>
      <c r="N113" s="36" t="n">
        <v>0.126550125655765</v>
      </c>
      <c r="O113" s="36" t="n">
        <f aca="false">SQRT(M113^2+N113^2)</f>
        <v>3.50506719984955</v>
      </c>
      <c r="P113" s="47" t="n">
        <f aca="false">IF(J113="","",MAX(0,J113-1.96*O113/100))</f>
        <v>0.645121821094331</v>
      </c>
      <c r="Q113" s="47" t="n">
        <f aca="false">IF(J113="","",MIN(1,J113+1.96*O113/100))</f>
        <v>0.782520455328433</v>
      </c>
      <c r="R113" s="32" t="str">
        <f aca="false">IF(L113="","",IF(ABS(L113)&lt;=O113,"Yes","No"))</f>
        <v>No</v>
      </c>
      <c r="S113" s="32" t="str">
        <f aca="false">IF(L113="","",IF(ABS(L113)&lt;=1.96*O113,"Yes","No"))</f>
        <v>Yes</v>
      </c>
      <c r="T113" s="66" t="n">
        <f aca="false">IF(D113="","",ROUND(SQRT(((D113+G113)*O113/100)^2+(J113*(D113+G113)*0.14653)^2),0))</f>
        <v>68</v>
      </c>
      <c r="U113" s="32"/>
    </row>
    <row r="114" customFormat="false" ht="15" hidden="false" customHeight="false" outlineLevel="0" collapsed="false">
      <c r="A114" s="32" t="s">
        <v>256</v>
      </c>
      <c r="B114" s="32" t="s">
        <v>319</v>
      </c>
      <c r="C114" s="32" t="s">
        <v>322</v>
      </c>
      <c r="D114" s="66" t="n">
        <v>441</v>
      </c>
      <c r="E114" s="66" t="n">
        <v>431</v>
      </c>
      <c r="F114" s="75" t="n">
        <f aca="false">IF(E114="","",D114-E114)</f>
        <v>10</v>
      </c>
      <c r="G114" s="66" t="n">
        <v>153</v>
      </c>
      <c r="H114" s="66" t="n">
        <v>182</v>
      </c>
      <c r="I114" s="75" t="n">
        <f aca="false">IF(H114="","",G114-H114)</f>
        <v>-29</v>
      </c>
      <c r="J114" s="47" t="n">
        <f aca="false">IF(OR(D114="",D114+G114=0),"",D114/(D114+G114))</f>
        <v>0.742424242424242</v>
      </c>
      <c r="K114" s="47" t="n">
        <f aca="false">IF(E114="","",E114/(E114+H114))</f>
        <v>0.703099510603589</v>
      </c>
      <c r="L114" s="76" t="n">
        <f aca="false">IF(OR(K114="",J114=""),"",(J114-K114)*100)</f>
        <v>3.93247318206535</v>
      </c>
      <c r="M114" s="36" t="n">
        <v>3.50278191458698</v>
      </c>
      <c r="N114" s="36" t="n">
        <v>0.126550125655765</v>
      </c>
      <c r="O114" s="36" t="n">
        <f aca="false">SQRT(M114^2+N114^2)</f>
        <v>3.50506719984955</v>
      </c>
      <c r="P114" s="47" t="n">
        <f aca="false">IF(J114="","",MAX(0,J114-1.96*O114/100))</f>
        <v>0.673724925307191</v>
      </c>
      <c r="Q114" s="47" t="n">
        <f aca="false">IF(J114="","",MIN(1,J114+1.96*O114/100))</f>
        <v>0.811123559541294</v>
      </c>
      <c r="R114" s="32" t="str">
        <f aca="false">IF(L114="","",IF(ABS(L114)&lt;=O114,"Yes","No"))</f>
        <v>No</v>
      </c>
      <c r="S114" s="32" t="str">
        <f aca="false">IF(L114="","",IF(ABS(L114)&lt;=1.96*O114,"Yes","No"))</f>
        <v>Yes</v>
      </c>
      <c r="T114" s="66" t="n">
        <f aca="false">IF(D114="","",ROUND(SQRT(((D114+G114)*O114/100)^2+(J114*(D114+G114)*0.14653)^2),0))</f>
        <v>68</v>
      </c>
      <c r="U114" s="32"/>
    </row>
    <row r="115" customFormat="false" ht="15" hidden="false" customHeight="false" outlineLevel="0" collapsed="false">
      <c r="A115" s="32" t="s">
        <v>256</v>
      </c>
      <c r="B115" s="32" t="s">
        <v>319</v>
      </c>
      <c r="C115" s="32" t="s">
        <v>323</v>
      </c>
      <c r="D115" s="66" t="n">
        <v>477</v>
      </c>
      <c r="E115" s="66" t="n">
        <v>468</v>
      </c>
      <c r="F115" s="75" t="n">
        <f aca="false">IF(E115="","",D115-E115)</f>
        <v>9</v>
      </c>
      <c r="G115" s="66" t="n">
        <v>199</v>
      </c>
      <c r="H115" s="66" t="n">
        <v>214</v>
      </c>
      <c r="I115" s="75" t="n">
        <f aca="false">IF(H115="","",G115-H115)</f>
        <v>-15</v>
      </c>
      <c r="J115" s="47" t="n">
        <f aca="false">IF(OR(D115="",D115+G115=0),"",D115/(D115+G115))</f>
        <v>0.705621301775148</v>
      </c>
      <c r="K115" s="47" t="n">
        <f aca="false">IF(E115="","",E115/(E115+H115))</f>
        <v>0.686217008797654</v>
      </c>
      <c r="L115" s="76" t="n">
        <f aca="false">IF(OR(K115="",J115=""),"",(J115-K115)*100)</f>
        <v>1.9404292977494</v>
      </c>
      <c r="M115" s="36" t="n">
        <v>3.50278191458698</v>
      </c>
      <c r="N115" s="36" t="n">
        <v>0.126550125655765</v>
      </c>
      <c r="O115" s="36" t="n">
        <f aca="false">SQRT(M115^2+N115^2)</f>
        <v>3.50506719984955</v>
      </c>
      <c r="P115" s="47" t="n">
        <f aca="false">IF(J115="","",MAX(0,J115-1.96*O115/100))</f>
        <v>0.636921984658097</v>
      </c>
      <c r="Q115" s="47" t="n">
        <f aca="false">IF(J115="","",MIN(1,J115+1.96*O115/100))</f>
        <v>0.774320618892199</v>
      </c>
      <c r="R115" s="32" t="str">
        <f aca="false">IF(L115="","",IF(ABS(L115)&lt;=O115,"Yes","No"))</f>
        <v>Yes</v>
      </c>
      <c r="S115" s="32" t="str">
        <f aca="false">IF(L115="","",IF(ABS(L115)&lt;=1.96*O115,"Yes","No"))</f>
        <v>Yes</v>
      </c>
      <c r="T115" s="66" t="n">
        <f aca="false">IF(D115="","",ROUND(SQRT(((D115+G115)*O115/100)^2+(J115*(D115+G115)*0.14653)^2),0))</f>
        <v>74</v>
      </c>
      <c r="U115" s="32"/>
    </row>
    <row r="116" customFormat="false" ht="15" hidden="false" customHeight="false" outlineLevel="0" collapsed="false">
      <c r="A116" s="32" t="s">
        <v>256</v>
      </c>
      <c r="B116" s="32" t="s">
        <v>319</v>
      </c>
      <c r="C116" s="32" t="s">
        <v>324</v>
      </c>
      <c r="D116" s="66" t="n">
        <v>780</v>
      </c>
      <c r="E116" s="66" t="n">
        <v>812</v>
      </c>
      <c r="F116" s="75" t="n">
        <f aca="false">IF(E116="","",D116-E116)</f>
        <v>-32</v>
      </c>
      <c r="G116" s="66" t="n">
        <v>375</v>
      </c>
      <c r="H116" s="66" t="n">
        <v>418</v>
      </c>
      <c r="I116" s="75" t="n">
        <f aca="false">IF(H116="","",G116-H116)</f>
        <v>-43</v>
      </c>
      <c r="J116" s="47" t="n">
        <f aca="false">IF(OR(D116="",D116+G116=0),"",D116/(D116+G116))</f>
        <v>0.675324675324675</v>
      </c>
      <c r="K116" s="47" t="n">
        <f aca="false">IF(E116="","",E116/(E116+H116))</f>
        <v>0.660162601626016</v>
      </c>
      <c r="L116" s="76" t="n">
        <f aca="false">IF(OR(K116="",J116=""),"",(J116-K116)*100)</f>
        <v>1.51620736986591</v>
      </c>
      <c r="M116" s="36" t="n">
        <v>2.17211657538669</v>
      </c>
      <c r="N116" s="36" t="n">
        <v>0.126550125655765</v>
      </c>
      <c r="O116" s="36" t="n">
        <f aca="false">SQRT(M116^2+N116^2)</f>
        <v>2.17579993367338</v>
      </c>
      <c r="P116" s="47" t="n">
        <f aca="false">IF(J116="","",MAX(0,J116-1.96*O116/100))</f>
        <v>0.632678996624677</v>
      </c>
      <c r="Q116" s="47" t="n">
        <f aca="false">IF(J116="","",MIN(1,J116+1.96*O116/100))</f>
        <v>0.717970354024674</v>
      </c>
      <c r="R116" s="32" t="str">
        <f aca="false">IF(L116="","",IF(ABS(L116)&lt;=O116,"Yes","No"))</f>
        <v>Yes</v>
      </c>
      <c r="S116" s="32" t="str">
        <f aca="false">IF(L116="","",IF(ABS(L116)&lt;=1.96*O116,"Yes","No"))</f>
        <v>Yes</v>
      </c>
      <c r="T116" s="66" t="n">
        <f aca="false">IF(D116="","",ROUND(SQRT(((D116+G116)*O116/100)^2+(J116*(D116+G116)*0.06777)^2),0))</f>
        <v>59</v>
      </c>
      <c r="U116" s="32"/>
    </row>
    <row r="117" customFormat="false" ht="15" hidden="false" customHeight="false" outlineLevel="0" collapsed="false">
      <c r="A117" s="32" t="s">
        <v>256</v>
      </c>
      <c r="B117" s="32" t="s">
        <v>319</v>
      </c>
      <c r="C117" s="32" t="s">
        <v>325</v>
      </c>
      <c r="D117" s="66" t="n">
        <v>508</v>
      </c>
      <c r="E117" s="66" t="n">
        <v>499</v>
      </c>
      <c r="F117" s="75" t="n">
        <f aca="false">IF(E117="","",D117-E117)</f>
        <v>9</v>
      </c>
      <c r="G117" s="66" t="n">
        <v>278</v>
      </c>
      <c r="H117" s="66" t="n">
        <v>308</v>
      </c>
      <c r="I117" s="75" t="n">
        <f aca="false">IF(H117="","",G117-H117)</f>
        <v>-30</v>
      </c>
      <c r="J117" s="47" t="n">
        <f aca="false">IF(OR(D117="",D117+G117=0),"",D117/(D117+G117))</f>
        <v>0.646310432569975</v>
      </c>
      <c r="K117" s="47" t="n">
        <f aca="false">IF(E117="","",E117/(E117+H117))</f>
        <v>0.618339529120198</v>
      </c>
      <c r="L117" s="76" t="n">
        <f aca="false">IF(OR(K117="",J117=""),"",(J117-K117)*100)</f>
        <v>2.79709034497763</v>
      </c>
      <c r="M117" s="36" t="n">
        <v>2.43699899914484</v>
      </c>
      <c r="N117" s="36" t="n">
        <v>0.126550125655765</v>
      </c>
      <c r="O117" s="36" t="n">
        <f aca="false">SQRT(M117^2+N117^2)</f>
        <v>2.44028257710791</v>
      </c>
      <c r="P117" s="47" t="n">
        <f aca="false">IF(J117="","",MAX(0,J117-1.96*O117/100))</f>
        <v>0.59848089405866</v>
      </c>
      <c r="Q117" s="47" t="n">
        <f aca="false">IF(J117="","",MIN(1,J117+1.96*O117/100))</f>
        <v>0.69413997108129</v>
      </c>
      <c r="R117" s="32" t="str">
        <f aca="false">IF(L117="","",IF(ABS(L117)&lt;=O117,"Yes","No"))</f>
        <v>No</v>
      </c>
      <c r="S117" s="32" t="str">
        <f aca="false">IF(L117="","",IF(ABS(L117)&lt;=1.96*O117,"Yes","No"))</f>
        <v>Yes</v>
      </c>
      <c r="T117" s="66" t="n">
        <f aca="false">IF(D117="","",ROUND(SQRT(((D117+G117)*O117/100)^2+(J117*(D117+G117)*0.0886)^2),0))</f>
        <v>49</v>
      </c>
      <c r="U117" s="32"/>
    </row>
    <row r="118" customFormat="false" ht="15" hidden="false" customHeight="false" outlineLevel="0" collapsed="false">
      <c r="A118" s="32" t="s">
        <v>256</v>
      </c>
      <c r="B118" s="32" t="s">
        <v>319</v>
      </c>
      <c r="C118" s="32" t="s">
        <v>326</v>
      </c>
      <c r="D118" s="66" t="n">
        <v>605</v>
      </c>
      <c r="E118" s="66" t="n">
        <v>596</v>
      </c>
      <c r="F118" s="75" t="n">
        <f aca="false">IF(E118="","",D118-E118)</f>
        <v>9</v>
      </c>
      <c r="G118" s="66" t="n">
        <v>387</v>
      </c>
      <c r="H118" s="66" t="n">
        <v>436</v>
      </c>
      <c r="I118" s="75" t="n">
        <f aca="false">IF(H118="","",G118-H118)</f>
        <v>-49</v>
      </c>
      <c r="J118" s="47" t="n">
        <f aca="false">IF(OR(D118="",D118+G118=0),"",D118/(D118+G118))</f>
        <v>0.609879032258065</v>
      </c>
      <c r="K118" s="47" t="n">
        <f aca="false">IF(E118="","",E118/(E118+H118))</f>
        <v>0.577519379844961</v>
      </c>
      <c r="L118" s="76" t="n">
        <f aca="false">IF(OR(K118="",J118=""),"",(J118-K118)*100)</f>
        <v>3.23596524131032</v>
      </c>
      <c r="M118" s="36" t="n">
        <v>2.43699899914484</v>
      </c>
      <c r="N118" s="36" t="n">
        <v>0.126550125655765</v>
      </c>
      <c r="O118" s="36" t="n">
        <f aca="false">SQRT(M118^2+N118^2)</f>
        <v>2.44028257710791</v>
      </c>
      <c r="P118" s="47" t="n">
        <f aca="false">IF(J118="","",MAX(0,J118-1.96*O118/100))</f>
        <v>0.562049493746749</v>
      </c>
      <c r="Q118" s="47" t="n">
        <f aca="false">IF(J118="","",MIN(1,J118+1.96*O118/100))</f>
        <v>0.65770857076938</v>
      </c>
      <c r="R118" s="32" t="str">
        <f aca="false">IF(L118="","",IF(ABS(L118)&lt;=O118,"Yes","No"))</f>
        <v>No</v>
      </c>
      <c r="S118" s="32" t="str">
        <f aca="false">IF(L118="","",IF(ABS(L118)&lt;=1.96*O118,"Yes","No"))</f>
        <v>Yes</v>
      </c>
      <c r="T118" s="66" t="n">
        <f aca="false">IF(D118="","",ROUND(SQRT(((D118+G118)*O118/100)^2+(J118*(D118+G118)*0.0886)^2),0))</f>
        <v>59</v>
      </c>
      <c r="U118" s="32"/>
    </row>
    <row r="119" customFormat="false" ht="15" hidden="false" customHeight="false" outlineLevel="0" collapsed="false">
      <c r="A119" s="32" t="s">
        <v>256</v>
      </c>
      <c r="B119" s="32" t="s">
        <v>319</v>
      </c>
      <c r="C119" s="32" t="s">
        <v>327</v>
      </c>
      <c r="D119" s="66" t="n">
        <v>693</v>
      </c>
      <c r="E119" s="66" t="n">
        <v>646</v>
      </c>
      <c r="F119" s="75" t="n">
        <f aca="false">IF(E119="","",D119-E119)</f>
        <v>47</v>
      </c>
      <c r="G119" s="66" t="n">
        <v>428</v>
      </c>
      <c r="H119" s="66" t="n">
        <v>453</v>
      </c>
      <c r="I119" s="75" t="n">
        <f aca="false">IF(H119="","",G119-H119)</f>
        <v>-25</v>
      </c>
      <c r="J119" s="47" t="n">
        <f aca="false">IF(OR(D119="",D119+G119=0),"",D119/(D119+G119))</f>
        <v>0.618198037466548</v>
      </c>
      <c r="K119" s="47" t="n">
        <f aca="false">IF(E119="","",E119/(E119+H119))</f>
        <v>0.587807097361238</v>
      </c>
      <c r="L119" s="76" t="n">
        <f aca="false">IF(OR(K119="",J119=""),"",(J119-K119)*100)</f>
        <v>3.03909401053103</v>
      </c>
      <c r="M119" s="36" t="n">
        <v>2.43699899914484</v>
      </c>
      <c r="N119" s="36" t="n">
        <v>0.126550125655765</v>
      </c>
      <c r="O119" s="36" t="n">
        <f aca="false">SQRT(M119^2+N119^2)</f>
        <v>2.44028257710791</v>
      </c>
      <c r="P119" s="47" t="n">
        <f aca="false">IF(J119="","",MAX(0,J119-1.96*O119/100))</f>
        <v>0.570368498955233</v>
      </c>
      <c r="Q119" s="47" t="n">
        <f aca="false">IF(J119="","",MIN(1,J119+1.96*O119/100))</f>
        <v>0.666027575977863</v>
      </c>
      <c r="R119" s="32" t="str">
        <f aca="false">IF(L119="","",IF(ABS(L119)&lt;=O119,"Yes","No"))</f>
        <v>No</v>
      </c>
      <c r="S119" s="32" t="str">
        <f aca="false">IF(L119="","",IF(ABS(L119)&lt;=1.96*O119,"Yes","No"))</f>
        <v>Yes</v>
      </c>
      <c r="T119" s="66" t="n">
        <f aca="false">IF(D119="","",ROUND(SQRT(((D119+G119)*O119/100)^2+(J119*(D119+G119)*0.0886)^2),0))</f>
        <v>67</v>
      </c>
      <c r="U119" s="32"/>
    </row>
    <row r="120" customFormat="false" ht="15" hidden="false" customHeight="false" outlineLevel="0" collapsed="false">
      <c r="A120" s="32" t="s">
        <v>256</v>
      </c>
      <c r="B120" s="32" t="s">
        <v>319</v>
      </c>
      <c r="C120" s="32" t="s">
        <v>328</v>
      </c>
      <c r="D120" s="66" t="n">
        <v>542</v>
      </c>
      <c r="E120" s="66" t="n">
        <v>534</v>
      </c>
      <c r="F120" s="75" t="n">
        <f aca="false">IF(E120="","",D120-E120)</f>
        <v>8</v>
      </c>
      <c r="G120" s="66" t="n">
        <v>292</v>
      </c>
      <c r="H120" s="66" t="n">
        <v>314</v>
      </c>
      <c r="I120" s="75" t="n">
        <f aca="false">IF(H120="","",G120-H120)</f>
        <v>-22</v>
      </c>
      <c r="J120" s="47" t="n">
        <f aca="false">IF(OR(D120="",D120+G120=0),"",D120/(D120+G120))</f>
        <v>0.649880095923261</v>
      </c>
      <c r="K120" s="47" t="n">
        <f aca="false">IF(E120="","",E120/(E120+H120))</f>
        <v>0.629716981132076</v>
      </c>
      <c r="L120" s="76" t="n">
        <f aca="false">IF(OR(K120="",J120=""),"",(J120-K120)*100)</f>
        <v>2.01631147911858</v>
      </c>
      <c r="M120" s="36" t="n">
        <v>2.43699899914484</v>
      </c>
      <c r="N120" s="36" t="n">
        <v>0.126550125655765</v>
      </c>
      <c r="O120" s="36" t="n">
        <f aca="false">SQRT(M120^2+N120^2)</f>
        <v>2.44028257710791</v>
      </c>
      <c r="P120" s="47" t="n">
        <f aca="false">IF(J120="","",MAX(0,J120-1.96*O120/100))</f>
        <v>0.602050557411946</v>
      </c>
      <c r="Q120" s="47" t="n">
        <f aca="false">IF(J120="","",MIN(1,J120+1.96*O120/100))</f>
        <v>0.697709634434577</v>
      </c>
      <c r="R120" s="32" t="str">
        <f aca="false">IF(L120="","",IF(ABS(L120)&lt;=O120,"Yes","No"))</f>
        <v>Yes</v>
      </c>
      <c r="S120" s="32" t="str">
        <f aca="false">IF(L120="","",IF(ABS(L120)&lt;=1.96*O120,"Yes","No"))</f>
        <v>Yes</v>
      </c>
      <c r="T120" s="66" t="n">
        <f aca="false">IF(D120="","",ROUND(SQRT(((D120+G120)*O120/100)^2+(J120*(D120+G120)*0.0886)^2),0))</f>
        <v>52</v>
      </c>
      <c r="U120" s="32"/>
    </row>
    <row r="121" customFormat="false" ht="15" hidden="false" customHeight="false" outlineLevel="0" collapsed="false">
      <c r="A121" s="32" t="s">
        <v>256</v>
      </c>
      <c r="B121" s="32" t="s">
        <v>319</v>
      </c>
      <c r="C121" s="32" t="s">
        <v>329</v>
      </c>
      <c r="D121" s="66" t="n">
        <v>435</v>
      </c>
      <c r="E121" s="66" t="n">
        <v>393</v>
      </c>
      <c r="F121" s="75" t="n">
        <f aca="false">IF(E121="","",D121-E121)</f>
        <v>42</v>
      </c>
      <c r="G121" s="66" t="n">
        <v>310</v>
      </c>
      <c r="H121" s="66" t="n">
        <v>318</v>
      </c>
      <c r="I121" s="75" t="n">
        <f aca="false">IF(H121="","",G121-H121)</f>
        <v>-8</v>
      </c>
      <c r="J121" s="47" t="n">
        <f aca="false">IF(OR(D121="",D121+G121=0),"",D121/(D121+G121))</f>
        <v>0.583892617449665</v>
      </c>
      <c r="K121" s="47" t="n">
        <f aca="false">IF(E121="","",E121/(E121+H121))</f>
        <v>0.552742616033755</v>
      </c>
      <c r="L121" s="76" t="n">
        <f aca="false">IF(OR(K121="",J121=""),"",(J121-K121)*100)</f>
        <v>3.11500014159092</v>
      </c>
      <c r="M121" s="36" t="n">
        <v>2.43699899914484</v>
      </c>
      <c r="N121" s="36" t="n">
        <v>0.126550125655765</v>
      </c>
      <c r="O121" s="36" t="n">
        <f aca="false">SQRT(M121^2+N121^2)</f>
        <v>2.44028257710791</v>
      </c>
      <c r="P121" s="47" t="n">
        <f aca="false">IF(J121="","",MAX(0,J121-1.96*O121/100))</f>
        <v>0.536063078938349</v>
      </c>
      <c r="Q121" s="47" t="n">
        <f aca="false">IF(J121="","",MIN(1,J121+1.96*O121/100))</f>
        <v>0.63172215596098</v>
      </c>
      <c r="R121" s="32" t="str">
        <f aca="false">IF(L121="","",IF(ABS(L121)&lt;=O121,"Yes","No"))</f>
        <v>No</v>
      </c>
      <c r="S121" s="32" t="str">
        <f aca="false">IF(L121="","",IF(ABS(L121)&lt;=1.96*O121,"Yes","No"))</f>
        <v>Yes</v>
      </c>
      <c r="T121" s="66" t="n">
        <f aca="false">IF(D121="","",ROUND(SQRT(((D121+G121)*O121/100)^2+(J121*(D121+G121)*0.0886)^2),0))</f>
        <v>43</v>
      </c>
      <c r="U121" s="32"/>
    </row>
    <row r="122" customFormat="false" ht="15" hidden="false" customHeight="false" outlineLevel="0" collapsed="false">
      <c r="A122" s="32" t="s">
        <v>256</v>
      </c>
      <c r="B122" s="32" t="s">
        <v>319</v>
      </c>
      <c r="C122" s="32" t="s">
        <v>330</v>
      </c>
      <c r="D122" s="66" t="n">
        <v>565</v>
      </c>
      <c r="E122" s="66" t="n">
        <v>563</v>
      </c>
      <c r="F122" s="75" t="n">
        <f aca="false">IF(E122="","",D122-E122)</f>
        <v>2</v>
      </c>
      <c r="G122" s="66" t="n">
        <v>310</v>
      </c>
      <c r="H122" s="66" t="n">
        <v>322</v>
      </c>
      <c r="I122" s="75" t="n">
        <f aca="false">IF(H122="","",G122-H122)</f>
        <v>-12</v>
      </c>
      <c r="J122" s="47" t="n">
        <f aca="false">IF(OR(D122="",D122+G122=0),"",D122/(D122+G122))</f>
        <v>0.645714285714286</v>
      </c>
      <c r="K122" s="47" t="n">
        <f aca="false">IF(E122="","",E122/(E122+H122))</f>
        <v>0.636158192090396</v>
      </c>
      <c r="L122" s="76" t="n">
        <f aca="false">IF(OR(K122="",J122=""),"",(J122-K122)*100)</f>
        <v>0.955609362389021</v>
      </c>
      <c r="M122" s="36" t="n">
        <v>2.43699899914484</v>
      </c>
      <c r="N122" s="36" t="n">
        <v>0.126550125655765</v>
      </c>
      <c r="O122" s="36" t="n">
        <f aca="false">SQRT(M122^2+N122^2)</f>
        <v>2.44028257710791</v>
      </c>
      <c r="P122" s="47" t="n">
        <f aca="false">IF(J122="","",MAX(0,J122-1.96*O122/100))</f>
        <v>0.597884747202971</v>
      </c>
      <c r="Q122" s="47" t="n">
        <f aca="false">IF(J122="","",MIN(1,J122+1.96*O122/100))</f>
        <v>0.693543824225601</v>
      </c>
      <c r="R122" s="32" t="str">
        <f aca="false">IF(L122="","",IF(ABS(L122)&lt;=O122,"Yes","No"))</f>
        <v>Yes</v>
      </c>
      <c r="S122" s="32" t="str">
        <f aca="false">IF(L122="","",IF(ABS(L122)&lt;=1.96*O122,"Yes","No"))</f>
        <v>Yes</v>
      </c>
      <c r="T122" s="66" t="n">
        <f aca="false">IF(D122="","",ROUND(SQRT(((D122+G122)*O122/100)^2+(J122*(D122+G122)*0.0886)^2),0))</f>
        <v>54</v>
      </c>
      <c r="U122" s="32"/>
    </row>
    <row r="123" customFormat="false" ht="15" hidden="false" customHeight="false" outlineLevel="0" collapsed="false">
      <c r="A123" s="32" t="s">
        <v>256</v>
      </c>
      <c r="B123" s="32" t="s">
        <v>319</v>
      </c>
      <c r="C123" s="32" t="s">
        <v>331</v>
      </c>
      <c r="D123" s="66" t="n">
        <v>540</v>
      </c>
      <c r="E123" s="66" t="n">
        <v>534</v>
      </c>
      <c r="F123" s="75" t="n">
        <f aca="false">IF(E123="","",D123-E123)</f>
        <v>6</v>
      </c>
      <c r="G123" s="66" t="n">
        <v>345</v>
      </c>
      <c r="H123" s="66" t="n">
        <v>376</v>
      </c>
      <c r="I123" s="75" t="n">
        <f aca="false">IF(H123="","",G123-H123)</f>
        <v>-31</v>
      </c>
      <c r="J123" s="47" t="n">
        <f aca="false">IF(OR(D123="",D123+G123=0),"",D123/(D123+G123))</f>
        <v>0.610169491525424</v>
      </c>
      <c r="K123" s="47" t="n">
        <f aca="false">IF(E123="","",E123/(E123+H123))</f>
        <v>0.586813186813187</v>
      </c>
      <c r="L123" s="76" t="n">
        <f aca="false">IF(OR(K123="",J123=""),"",(J123-K123)*100)</f>
        <v>2.33563047122369</v>
      </c>
      <c r="M123" s="36" t="n">
        <v>2.43699899914484</v>
      </c>
      <c r="N123" s="36" t="n">
        <v>0.126550125655765</v>
      </c>
      <c r="O123" s="36" t="n">
        <f aca="false">SQRT(M123^2+N123^2)</f>
        <v>2.44028257710791</v>
      </c>
      <c r="P123" s="47" t="n">
        <f aca="false">IF(J123="","",MAX(0,J123-1.96*O123/100))</f>
        <v>0.562339953014109</v>
      </c>
      <c r="Q123" s="47" t="n">
        <f aca="false">IF(J123="","",MIN(1,J123+1.96*O123/100))</f>
        <v>0.657999030036739</v>
      </c>
      <c r="R123" s="32" t="str">
        <f aca="false">IF(L123="","",IF(ABS(L123)&lt;=O123,"Yes","No"))</f>
        <v>Yes</v>
      </c>
      <c r="S123" s="32" t="str">
        <f aca="false">IF(L123="","",IF(ABS(L123)&lt;=1.96*O123,"Yes","No"))</f>
        <v>Yes</v>
      </c>
      <c r="T123" s="66" t="n">
        <f aca="false">IF(D123="","",ROUND(SQRT(((D123+G123)*O123/100)^2+(J123*(D123+G123)*0.0886)^2),0))</f>
        <v>52</v>
      </c>
      <c r="U123" s="32"/>
    </row>
    <row r="124" customFormat="false" ht="15" hidden="false" customHeight="false" outlineLevel="0" collapsed="false">
      <c r="A124" s="32" t="s">
        <v>256</v>
      </c>
      <c r="B124" s="32" t="s">
        <v>332</v>
      </c>
      <c r="C124" s="32" t="s">
        <v>333</v>
      </c>
      <c r="D124" s="66" t="n">
        <v>598</v>
      </c>
      <c r="E124" s="66" t="n">
        <v>553</v>
      </c>
      <c r="F124" s="75" t="n">
        <f aca="false">IF(E124="","",D124-E124)</f>
        <v>45</v>
      </c>
      <c r="G124" s="66" t="n">
        <v>423</v>
      </c>
      <c r="H124" s="66" t="n">
        <v>418</v>
      </c>
      <c r="I124" s="75" t="n">
        <f aca="false">IF(H124="","",G124-H124)</f>
        <v>5</v>
      </c>
      <c r="J124" s="47" t="n">
        <f aca="false">IF(OR(D124="",D124+G124=0),"",D124/(D124+G124))</f>
        <v>0.585700293829579</v>
      </c>
      <c r="K124" s="47" t="n">
        <f aca="false">IF(E124="","",E124/(E124+H124))</f>
        <v>0.56951596292482</v>
      </c>
      <c r="L124" s="76" t="n">
        <f aca="false">IF(OR(K124="",J124=""),"",(J124-K124)*100)</f>
        <v>1.61843309047591</v>
      </c>
      <c r="M124" s="36" t="n">
        <v>2.43699899914484</v>
      </c>
      <c r="N124" s="36" t="n">
        <v>0.126550125655765</v>
      </c>
      <c r="O124" s="36" t="n">
        <f aca="false">SQRT(M124^2+N124^2)</f>
        <v>2.44028257710791</v>
      </c>
      <c r="P124" s="47" t="n">
        <f aca="false">IF(J124="","",MAX(0,J124-1.96*O124/100))</f>
        <v>0.537870755318264</v>
      </c>
      <c r="Q124" s="47" t="n">
        <f aca="false">IF(J124="","",MIN(1,J124+1.96*O124/100))</f>
        <v>0.633529832340894</v>
      </c>
      <c r="R124" s="32" t="str">
        <f aca="false">IF(L124="","",IF(ABS(L124)&lt;=O124,"Yes","No"))</f>
        <v>Yes</v>
      </c>
      <c r="S124" s="32" t="str">
        <f aca="false">IF(L124="","",IF(ABS(L124)&lt;=1.96*O124,"Yes","No"))</f>
        <v>Yes</v>
      </c>
      <c r="T124" s="66" t="n">
        <f aca="false">IF(D124="","",ROUND(SQRT(((D124+G124)*O124/100)^2+(J124*(D124+G124)*0.0886)^2),0))</f>
        <v>59</v>
      </c>
      <c r="U124" s="32"/>
    </row>
    <row r="125" customFormat="false" ht="15" hidden="false" customHeight="false" outlineLevel="0" collapsed="false">
      <c r="A125" s="32" t="s">
        <v>256</v>
      </c>
      <c r="B125" s="32" t="s">
        <v>332</v>
      </c>
      <c r="C125" s="32" t="s">
        <v>334</v>
      </c>
      <c r="D125" s="66" t="n">
        <v>494</v>
      </c>
      <c r="E125" s="66" t="n">
        <v>491</v>
      </c>
      <c r="F125" s="75" t="n">
        <f aca="false">IF(E125="","",D125-E125)</f>
        <v>3</v>
      </c>
      <c r="G125" s="66" t="n">
        <v>468</v>
      </c>
      <c r="H125" s="66" t="n">
        <v>541</v>
      </c>
      <c r="I125" s="75" t="n">
        <f aca="false">IF(H125="","",G125-H125)</f>
        <v>-73</v>
      </c>
      <c r="J125" s="47" t="n">
        <f aca="false">IF(OR(D125="",D125+G125=0),"",D125/(D125+G125))</f>
        <v>0.513513513513514</v>
      </c>
      <c r="K125" s="47" t="n">
        <f aca="false">IF(E125="","",E125/(E125+H125))</f>
        <v>0.47577519379845</v>
      </c>
      <c r="L125" s="76" t="n">
        <f aca="false">IF(OR(K125="",J125=""),"",(J125-K125)*100)</f>
        <v>3.77383197150639</v>
      </c>
      <c r="M125" s="36" t="n">
        <v>2.43699899914484</v>
      </c>
      <c r="N125" s="36" t="n">
        <v>0.126550125655765</v>
      </c>
      <c r="O125" s="36" t="n">
        <f aca="false">SQRT(M125^2+N125^2)</f>
        <v>2.44028257710791</v>
      </c>
      <c r="P125" s="47" t="n">
        <f aca="false">IF(J125="","",MAX(0,J125-1.96*O125/100))</f>
        <v>0.465683975002198</v>
      </c>
      <c r="Q125" s="47" t="n">
        <f aca="false">IF(J125="","",MIN(1,J125+1.96*O125/100))</f>
        <v>0.561343052024829</v>
      </c>
      <c r="R125" s="32" t="str">
        <f aca="false">IF(L125="","",IF(ABS(L125)&lt;=O125,"Yes","No"))</f>
        <v>No</v>
      </c>
      <c r="S125" s="32" t="str">
        <f aca="false">IF(L125="","",IF(ABS(L125)&lt;=1.96*O125,"Yes","No"))</f>
        <v>Yes</v>
      </c>
      <c r="T125" s="66" t="n">
        <f aca="false">IF(D125="","",ROUND(SQRT(((D125+G125)*O125/100)^2+(J125*(D125+G125)*0.0886)^2),0))</f>
        <v>50</v>
      </c>
      <c r="U125" s="32"/>
    </row>
    <row r="126" customFormat="false" ht="15" hidden="false" customHeight="false" outlineLevel="0" collapsed="false">
      <c r="A126" s="32" t="s">
        <v>256</v>
      </c>
      <c r="B126" s="32" t="s">
        <v>332</v>
      </c>
      <c r="C126" s="32" t="s">
        <v>335</v>
      </c>
      <c r="D126" s="66" t="n">
        <v>573</v>
      </c>
      <c r="E126" s="66" t="n">
        <v>538</v>
      </c>
      <c r="F126" s="75" t="n">
        <f aca="false">IF(E126="","",D126-E126)</f>
        <v>35</v>
      </c>
      <c r="G126" s="66" t="n">
        <v>485</v>
      </c>
      <c r="H126" s="66" t="n">
        <v>539</v>
      </c>
      <c r="I126" s="75" t="n">
        <f aca="false">IF(H126="","",G126-H126)</f>
        <v>-54</v>
      </c>
      <c r="J126" s="47" t="n">
        <f aca="false">IF(OR(D126="",D126+G126=0),"",D126/(D126+G126))</f>
        <v>0.541587901701323</v>
      </c>
      <c r="K126" s="47" t="n">
        <f aca="false">IF(E126="","",E126/(E126+H126))</f>
        <v>0.499535747446611</v>
      </c>
      <c r="L126" s="76" t="n">
        <f aca="false">IF(OR(K126="",J126=""),"",(J126-K126)*100)</f>
        <v>4.20521542547123</v>
      </c>
      <c r="M126" s="36" t="n">
        <v>2.43699899914484</v>
      </c>
      <c r="N126" s="36" t="n">
        <v>0.126550125655765</v>
      </c>
      <c r="O126" s="36" t="n">
        <f aca="false">SQRT(M126^2+N126^2)</f>
        <v>2.44028257710791</v>
      </c>
      <c r="P126" s="47" t="n">
        <f aca="false">IF(J126="","",MAX(0,J126-1.96*O126/100))</f>
        <v>0.493758363190008</v>
      </c>
      <c r="Q126" s="47" t="n">
        <f aca="false">IF(J126="","",MIN(1,J126+1.96*O126/100))</f>
        <v>0.589417440212638</v>
      </c>
      <c r="R126" s="32" t="str">
        <f aca="false">IF(L126="","",IF(ABS(L126)&lt;=O126,"Yes","No"))</f>
        <v>No</v>
      </c>
      <c r="S126" s="32" t="str">
        <f aca="false">IF(L126="","",IF(ABS(L126)&lt;=1.96*O126,"Yes","No"))</f>
        <v>Yes</v>
      </c>
      <c r="T126" s="66" t="n">
        <f aca="false">IF(D126="","",ROUND(SQRT(((D126+G126)*O126/100)^2+(J126*(D126+G126)*0.0886)^2),0))</f>
        <v>57</v>
      </c>
      <c r="U126" s="32"/>
    </row>
    <row r="127" customFormat="false" ht="15" hidden="false" customHeight="false" outlineLevel="0" collapsed="false">
      <c r="A127" s="32" t="s">
        <v>256</v>
      </c>
      <c r="B127" s="32" t="s">
        <v>336</v>
      </c>
      <c r="C127" s="32" t="s">
        <v>336</v>
      </c>
      <c r="D127" s="66" t="n">
        <v>738</v>
      </c>
      <c r="E127" s="66" t="n">
        <v>704</v>
      </c>
      <c r="F127" s="75" t="n">
        <f aca="false">IF(E127="","",D127-E127)</f>
        <v>34</v>
      </c>
      <c r="G127" s="66" t="n">
        <v>727</v>
      </c>
      <c r="H127" s="66" t="n">
        <v>792</v>
      </c>
      <c r="I127" s="75" t="n">
        <f aca="false">IF(H127="","",G127-H127)</f>
        <v>-65</v>
      </c>
      <c r="J127" s="47" t="n">
        <f aca="false">IF(OR(D127="",D127+G127=0),"",D127/(D127+G127))</f>
        <v>0.503754266211604</v>
      </c>
      <c r="K127" s="47" t="n">
        <f aca="false">IF(E127="","",E127/(E127+H127))</f>
        <v>0.470588235294118</v>
      </c>
      <c r="L127" s="76" t="n">
        <f aca="false">IF(OR(K127="",J127=""),"",(J127-K127)*100)</f>
        <v>3.31660309174865</v>
      </c>
      <c r="M127" s="36" t="n">
        <v>2.17211657538669</v>
      </c>
      <c r="N127" s="36" t="n">
        <v>0.126550125655765</v>
      </c>
      <c r="O127" s="36" t="n">
        <f aca="false">SQRT(M127^2+N127^2)</f>
        <v>2.17579993367338</v>
      </c>
      <c r="P127" s="47" t="n">
        <f aca="false">IF(J127="","",MAX(0,J127-1.96*O127/100))</f>
        <v>0.461108587511606</v>
      </c>
      <c r="Q127" s="47" t="n">
        <f aca="false">IF(J127="","",MIN(1,J127+1.96*O127/100))</f>
        <v>0.546399944911603</v>
      </c>
      <c r="R127" s="32" t="str">
        <f aca="false">IF(L127="","",IF(ABS(L127)&lt;=O127,"Yes","No"))</f>
        <v>No</v>
      </c>
      <c r="S127" s="32" t="str">
        <f aca="false">IF(L127="","",IF(ABS(L127)&lt;=1.96*O127,"Yes","No"))</f>
        <v>Yes</v>
      </c>
      <c r="T127" s="66" t="n">
        <f aca="false">IF(D127="","",ROUND(SQRT(((D127+G127)*O127/100)^2+(J127*(D127+G127)*0.06777)^2),0))</f>
        <v>59</v>
      </c>
      <c r="U127" s="32"/>
    </row>
    <row r="128" customFormat="false" ht="15" hidden="false" customHeight="false" outlineLevel="0" collapsed="false">
      <c r="A128" s="32" t="s">
        <v>256</v>
      </c>
      <c r="B128" s="32" t="s">
        <v>337</v>
      </c>
      <c r="C128" s="32" t="s">
        <v>338</v>
      </c>
      <c r="D128" s="66" t="n">
        <v>396</v>
      </c>
      <c r="E128" s="66" t="n">
        <v>389</v>
      </c>
      <c r="F128" s="75" t="n">
        <f aca="false">IF(E128="","",D128-E128)</f>
        <v>7</v>
      </c>
      <c r="G128" s="66" t="n">
        <v>340</v>
      </c>
      <c r="H128" s="66" t="n">
        <v>397</v>
      </c>
      <c r="I128" s="75" t="n">
        <f aca="false">IF(H128="","",G128-H128)</f>
        <v>-57</v>
      </c>
      <c r="J128" s="47" t="n">
        <f aca="false">IF(OR(D128="",D128+G128=0),"",D128/(D128+G128))</f>
        <v>0.53804347826087</v>
      </c>
      <c r="K128" s="47" t="n">
        <f aca="false">IF(E128="","",E128/(E128+H128))</f>
        <v>0.494910941475827</v>
      </c>
      <c r="L128" s="76" t="n">
        <f aca="false">IF(OR(K128="",J128=""),"",(J128-K128)*100)</f>
        <v>4.31325367850425</v>
      </c>
      <c r="M128" s="36" t="n">
        <v>3.50278191458698</v>
      </c>
      <c r="N128" s="36" t="n">
        <v>0.126550125655765</v>
      </c>
      <c r="O128" s="36" t="n">
        <f aca="false">SQRT(M128^2+N128^2)</f>
        <v>3.50506719984955</v>
      </c>
      <c r="P128" s="47" t="n">
        <f aca="false">IF(J128="","",MAX(0,J128-1.96*O128/100))</f>
        <v>0.469344161143818</v>
      </c>
      <c r="Q128" s="47" t="n">
        <f aca="false">IF(J128="","",MIN(1,J128+1.96*O128/100))</f>
        <v>0.606742795377921</v>
      </c>
      <c r="R128" s="32" t="str">
        <f aca="false">IF(L128="","",IF(ABS(L128)&lt;=O128,"Yes","No"))</f>
        <v>No</v>
      </c>
      <c r="S128" s="32" t="str">
        <f aca="false">IF(L128="","",IF(ABS(L128)&lt;=1.96*O128,"Yes","No"))</f>
        <v>Yes</v>
      </c>
      <c r="T128" s="66" t="n">
        <f aca="false">IF(D128="","",ROUND(SQRT(((D128+G128)*O128/100)^2+(J128*(D128+G128)*0.14653)^2),0))</f>
        <v>64</v>
      </c>
      <c r="U128" s="32"/>
    </row>
    <row r="129" customFormat="false" ht="15" hidden="false" customHeight="false" outlineLevel="0" collapsed="false">
      <c r="A129" s="32" t="s">
        <v>256</v>
      </c>
      <c r="B129" s="32" t="s">
        <v>337</v>
      </c>
      <c r="C129" s="32" t="s">
        <v>339</v>
      </c>
      <c r="D129" s="66" t="n">
        <v>523</v>
      </c>
      <c r="E129" s="66" t="n">
        <v>490</v>
      </c>
      <c r="F129" s="75" t="n">
        <f aca="false">IF(E129="","",D129-E129)</f>
        <v>33</v>
      </c>
      <c r="G129" s="66" t="n">
        <v>451</v>
      </c>
      <c r="H129" s="66" t="n">
        <v>474</v>
      </c>
      <c r="I129" s="75" t="n">
        <f aca="false">IF(H129="","",G129-H129)</f>
        <v>-23</v>
      </c>
      <c r="J129" s="47" t="n">
        <f aca="false">IF(OR(D129="",D129+G129=0),"",D129/(D129+G129))</f>
        <v>0.536960985626283</v>
      </c>
      <c r="K129" s="47" t="n">
        <f aca="false">IF(E129="","",E129/(E129+H129))</f>
        <v>0.508298755186722</v>
      </c>
      <c r="L129" s="76" t="n">
        <f aca="false">IF(OR(K129="",J129=""),"",(J129-K129)*100)</f>
        <v>2.86622304395614</v>
      </c>
      <c r="M129" s="36" t="n">
        <v>2.43699899914484</v>
      </c>
      <c r="N129" s="36" t="n">
        <v>0.126550125655765</v>
      </c>
      <c r="O129" s="36" t="n">
        <f aca="false">SQRT(M129^2+N129^2)</f>
        <v>2.44028257710791</v>
      </c>
      <c r="P129" s="47" t="n">
        <f aca="false">IF(J129="","",MAX(0,J129-1.96*O129/100))</f>
        <v>0.489131447114968</v>
      </c>
      <c r="Q129" s="47" t="n">
        <f aca="false">IF(J129="","",MIN(1,J129+1.96*O129/100))</f>
        <v>0.584790524137599</v>
      </c>
      <c r="R129" s="32" t="str">
        <f aca="false">IF(L129="","",IF(ABS(L129)&lt;=O129,"Yes","No"))</f>
        <v>No</v>
      </c>
      <c r="S129" s="32" t="str">
        <f aca="false">IF(L129="","",IF(ABS(L129)&lt;=1.96*O129,"Yes","No"))</f>
        <v>Yes</v>
      </c>
      <c r="T129" s="66" t="n">
        <f aca="false">IF(D129="","",ROUND(SQRT(((D129+G129)*O129/100)^2+(J129*(D129+G129)*0.0886)^2),0))</f>
        <v>52</v>
      </c>
      <c r="U129" s="32"/>
    </row>
    <row r="130" customFormat="false" ht="15" hidden="false" customHeight="false" outlineLevel="0" collapsed="false">
      <c r="A130" s="32" t="s">
        <v>256</v>
      </c>
      <c r="B130" s="32" t="s">
        <v>340</v>
      </c>
      <c r="C130" s="32" t="s">
        <v>341</v>
      </c>
      <c r="D130" s="66" t="n">
        <v>572</v>
      </c>
      <c r="E130" s="66" t="n">
        <v>575</v>
      </c>
      <c r="F130" s="75" t="n">
        <f aca="false">IF(E130="","",D130-E130)</f>
        <v>-3</v>
      </c>
      <c r="G130" s="66" t="n">
        <v>480</v>
      </c>
      <c r="H130" s="66" t="n">
        <v>468</v>
      </c>
      <c r="I130" s="75" t="n">
        <f aca="false">IF(H130="","",G130-H130)</f>
        <v>12</v>
      </c>
      <c r="J130" s="47" t="n">
        <f aca="false">IF(OR(D130="",D130+G130=0),"",D130/(D130+G130))</f>
        <v>0.543726235741445</v>
      </c>
      <c r="K130" s="47" t="n">
        <f aca="false">IF(E130="","",E130/(E130+H130))</f>
        <v>0.551294343240652</v>
      </c>
      <c r="L130" s="76" t="n">
        <f aca="false">IF(OR(K130="",J130=""),"",(J130-K130)*100)</f>
        <v>-0.756810749920711</v>
      </c>
      <c r="M130" s="36" t="n">
        <v>2.43699899914484</v>
      </c>
      <c r="N130" s="36" t="n">
        <v>0.126550125655765</v>
      </c>
      <c r="O130" s="36" t="n">
        <f aca="false">SQRT(M130^2+N130^2)</f>
        <v>2.44028257710791</v>
      </c>
      <c r="P130" s="47" t="n">
        <f aca="false">IF(J130="","",MAX(0,J130-1.96*O130/100))</f>
        <v>0.49589669723013</v>
      </c>
      <c r="Q130" s="47" t="n">
        <f aca="false">IF(J130="","",MIN(1,J130+1.96*O130/100))</f>
        <v>0.59155577425276</v>
      </c>
      <c r="R130" s="32" t="str">
        <f aca="false">IF(L130="","",IF(ABS(L130)&lt;=O130,"Yes","No"))</f>
        <v>Yes</v>
      </c>
      <c r="S130" s="32" t="str">
        <f aca="false">IF(L130="","",IF(ABS(L130)&lt;=1.96*O130,"Yes","No"))</f>
        <v>Yes</v>
      </c>
      <c r="T130" s="66" t="n">
        <f aca="false">IF(D130="","",ROUND(SQRT(((D130+G130)*O130/100)^2+(J130*(D130+G130)*0.0886)^2),0))</f>
        <v>57</v>
      </c>
      <c r="U130" s="32"/>
    </row>
    <row r="131" customFormat="false" ht="15" hidden="false" customHeight="false" outlineLevel="0" collapsed="false">
      <c r="A131" s="32" t="s">
        <v>256</v>
      </c>
      <c r="B131" s="32" t="s">
        <v>340</v>
      </c>
      <c r="C131" s="32" t="s">
        <v>342</v>
      </c>
      <c r="D131" s="66" t="n">
        <v>547</v>
      </c>
      <c r="E131" s="66" t="n">
        <v>547</v>
      </c>
      <c r="F131" s="75" t="n">
        <f aca="false">IF(E131="","",D131-E131)</f>
        <v>0</v>
      </c>
      <c r="G131" s="66" t="n">
        <v>480</v>
      </c>
      <c r="H131" s="66" t="n">
        <v>484</v>
      </c>
      <c r="I131" s="75" t="n">
        <f aca="false">IF(H131="","",G131-H131)</f>
        <v>-4</v>
      </c>
      <c r="J131" s="47" t="n">
        <f aca="false">IF(OR(D131="",D131+G131=0),"",D131/(D131+G131))</f>
        <v>0.532619279454723</v>
      </c>
      <c r="K131" s="47" t="n">
        <f aca="false">IF(E131="","",E131/(E131+H131))</f>
        <v>0.530552861299709</v>
      </c>
      <c r="L131" s="76" t="n">
        <f aca="false">IF(OR(K131="",J131=""),"",(J131-K131)*100)</f>
        <v>0.206641815501352</v>
      </c>
      <c r="M131" s="36" t="n">
        <v>2.43699899914484</v>
      </c>
      <c r="N131" s="36" t="n">
        <v>0.126550125655765</v>
      </c>
      <c r="O131" s="36" t="n">
        <f aca="false">SQRT(M131^2+N131^2)</f>
        <v>2.44028257710791</v>
      </c>
      <c r="P131" s="47" t="n">
        <f aca="false">IF(J131="","",MAX(0,J131-1.96*O131/100))</f>
        <v>0.484789740943407</v>
      </c>
      <c r="Q131" s="47" t="n">
        <f aca="false">IF(J131="","",MIN(1,J131+1.96*O131/100))</f>
        <v>0.580448817966038</v>
      </c>
      <c r="R131" s="32" t="str">
        <f aca="false">IF(L131="","",IF(ABS(L131)&lt;=O131,"Yes","No"))</f>
        <v>Yes</v>
      </c>
      <c r="S131" s="32" t="str">
        <f aca="false">IF(L131="","",IF(ABS(L131)&lt;=1.96*O131,"Yes","No"))</f>
        <v>Yes</v>
      </c>
      <c r="T131" s="66" t="n">
        <f aca="false">IF(D131="","",ROUND(SQRT(((D131+G131)*O131/100)^2+(J131*(D131+G131)*0.0886)^2),0))</f>
        <v>55</v>
      </c>
      <c r="U131" s="32"/>
    </row>
    <row r="132" customFormat="false" ht="15" hidden="false" customHeight="false" outlineLevel="0" collapsed="false">
      <c r="A132" s="32" t="s">
        <v>256</v>
      </c>
      <c r="B132" s="32" t="s">
        <v>340</v>
      </c>
      <c r="C132" s="32" t="s">
        <v>343</v>
      </c>
      <c r="D132" s="66" t="n">
        <v>690</v>
      </c>
      <c r="E132" s="66" t="n">
        <v>634</v>
      </c>
      <c r="F132" s="75" t="n">
        <f aca="false">IF(E132="","",D132-E132)</f>
        <v>56</v>
      </c>
      <c r="G132" s="66" t="n">
        <v>663</v>
      </c>
      <c r="H132" s="66" t="n">
        <v>695</v>
      </c>
      <c r="I132" s="75" t="n">
        <f aca="false">IF(H132="","",G132-H132)</f>
        <v>-32</v>
      </c>
      <c r="J132" s="47" t="n">
        <f aca="false">IF(OR(D132="",D132+G132=0),"",D132/(D132+G132))</f>
        <v>0.509977827050998</v>
      </c>
      <c r="K132" s="47" t="n">
        <f aca="false">IF(E132="","",E132/(E132+H132))</f>
        <v>0.477050413844996</v>
      </c>
      <c r="L132" s="76" t="n">
        <f aca="false">IF(OR(K132="",J132=""),"",(J132-K132)*100)</f>
        <v>3.29274132060016</v>
      </c>
      <c r="M132" s="36" t="n">
        <v>2.17211657538669</v>
      </c>
      <c r="N132" s="36" t="n">
        <v>0.126550125655765</v>
      </c>
      <c r="O132" s="36" t="n">
        <f aca="false">SQRT(M132^2+N132^2)</f>
        <v>2.17579993367338</v>
      </c>
      <c r="P132" s="47" t="n">
        <f aca="false">IF(J132="","",MAX(0,J132-1.96*O132/100))</f>
        <v>0.467332148351</v>
      </c>
      <c r="Q132" s="47" t="n">
        <f aca="false">IF(J132="","",MIN(1,J132+1.96*O132/100))</f>
        <v>0.552623505750996</v>
      </c>
      <c r="R132" s="32" t="str">
        <f aca="false">IF(L132="","",IF(ABS(L132)&lt;=O132,"Yes","No"))</f>
        <v>No</v>
      </c>
      <c r="S132" s="32" t="str">
        <f aca="false">IF(L132="","",IF(ABS(L132)&lt;=1.96*O132,"Yes","No"))</f>
        <v>Yes</v>
      </c>
      <c r="T132" s="66" t="n">
        <f aca="false">IF(D132="","",ROUND(SQRT(((D132+G132)*O132/100)^2+(J132*(D132+G132)*0.06777)^2),0))</f>
        <v>55</v>
      </c>
      <c r="U132" s="32"/>
    </row>
    <row r="133" customFormat="false" ht="15" hidden="false" customHeight="false" outlineLevel="0" collapsed="false">
      <c r="A133" s="32" t="s">
        <v>256</v>
      </c>
      <c r="B133" s="32" t="s">
        <v>340</v>
      </c>
      <c r="C133" s="32" t="s">
        <v>344</v>
      </c>
      <c r="D133" s="66" t="n">
        <v>707</v>
      </c>
      <c r="E133" s="66" t="n">
        <v>683</v>
      </c>
      <c r="F133" s="75" t="n">
        <f aca="false">IF(E133="","",D133-E133)</f>
        <v>24</v>
      </c>
      <c r="G133" s="66" t="n">
        <v>532</v>
      </c>
      <c r="H133" s="66" t="n">
        <v>546</v>
      </c>
      <c r="I133" s="75" t="n">
        <f aca="false">IF(H133="","",G133-H133)</f>
        <v>-14</v>
      </c>
      <c r="J133" s="47" t="n">
        <f aca="false">IF(OR(D133="",D133+G133=0),"",D133/(D133+G133))</f>
        <v>0.570621468926554</v>
      </c>
      <c r="K133" s="47" t="n">
        <f aca="false">IF(E133="","",E133/(E133+H133))</f>
        <v>0.555736371033361</v>
      </c>
      <c r="L133" s="76" t="n">
        <f aca="false">IF(OR(K133="",J133=""),"",(J133-K133)*100)</f>
        <v>1.48850978931931</v>
      </c>
      <c r="M133" s="36" t="n">
        <v>2.17211657538669</v>
      </c>
      <c r="N133" s="36" t="n">
        <v>0.126550125655765</v>
      </c>
      <c r="O133" s="36" t="n">
        <f aca="false">SQRT(M133^2+N133^2)</f>
        <v>2.17579993367338</v>
      </c>
      <c r="P133" s="47" t="n">
        <f aca="false">IF(J133="","",MAX(0,J133-1.96*O133/100))</f>
        <v>0.527975790226555</v>
      </c>
      <c r="Q133" s="47" t="n">
        <f aca="false">IF(J133="","",MIN(1,J133+1.96*O133/100))</f>
        <v>0.613267147626552</v>
      </c>
      <c r="R133" s="32" t="str">
        <f aca="false">IF(L133="","",IF(ABS(L133)&lt;=O133,"Yes","No"))</f>
        <v>Yes</v>
      </c>
      <c r="S133" s="32" t="str">
        <f aca="false">IF(L133="","",IF(ABS(L133)&lt;=1.96*O133,"Yes","No"))</f>
        <v>Yes</v>
      </c>
      <c r="T133" s="66" t="n">
        <f aca="false">IF(D133="","",ROUND(SQRT(((D133+G133)*O133/100)^2+(J133*(D133+G133)*0.06777)^2),0))</f>
        <v>55</v>
      </c>
      <c r="U133" s="32"/>
    </row>
    <row r="134" customFormat="false" ht="15" hidden="false" customHeight="false" outlineLevel="0" collapsed="false">
      <c r="A134" s="32" t="s">
        <v>256</v>
      </c>
      <c r="B134" s="32" t="s">
        <v>340</v>
      </c>
      <c r="C134" s="32" t="s">
        <v>345</v>
      </c>
      <c r="D134" s="66" t="n">
        <v>333</v>
      </c>
      <c r="E134" s="66" t="n">
        <v>325</v>
      </c>
      <c r="F134" s="75" t="n">
        <f aca="false">IF(E134="","",D134-E134)</f>
        <v>8</v>
      </c>
      <c r="G134" s="66" t="n">
        <v>319</v>
      </c>
      <c r="H134" s="66" t="n">
        <v>334</v>
      </c>
      <c r="I134" s="75" t="n">
        <f aca="false">IF(H134="","",G134-H134)</f>
        <v>-15</v>
      </c>
      <c r="J134" s="47" t="n">
        <f aca="false">IF(OR(D134="",D134+G134=0),"",D134/(D134+G134))</f>
        <v>0.510736196319019</v>
      </c>
      <c r="K134" s="47" t="n">
        <f aca="false">IF(E134="","",E134/(E134+H134))</f>
        <v>0.493171471927162</v>
      </c>
      <c r="L134" s="76" t="n">
        <f aca="false">IF(OR(K134="",J134=""),"",(J134-K134)*100)</f>
        <v>1.75647243918561</v>
      </c>
      <c r="M134" s="36" t="n">
        <v>3.50278191458698</v>
      </c>
      <c r="N134" s="36" t="n">
        <v>0.126550125655765</v>
      </c>
      <c r="O134" s="36" t="n">
        <f aca="false">SQRT(M134^2+N134^2)</f>
        <v>3.50506719984955</v>
      </c>
      <c r="P134" s="47" t="n">
        <f aca="false">IF(J134="","",MAX(0,J134-1.96*O134/100))</f>
        <v>0.442036879201967</v>
      </c>
      <c r="Q134" s="47" t="n">
        <f aca="false">IF(J134="","",MIN(1,J134+1.96*O134/100))</f>
        <v>0.57943551343607</v>
      </c>
      <c r="R134" s="32" t="str">
        <f aca="false">IF(L134="","",IF(ABS(L134)&lt;=O134,"Yes","No"))</f>
        <v>Yes</v>
      </c>
      <c r="S134" s="32" t="str">
        <f aca="false">IF(L134="","",IF(ABS(L134)&lt;=1.96*O134,"Yes","No"))</f>
        <v>Yes</v>
      </c>
      <c r="T134" s="66" t="n">
        <f aca="false">IF(D134="","",ROUND(SQRT(((D134+G134)*O134/100)^2+(J134*(D134+G134)*0.14653)^2),0))</f>
        <v>54</v>
      </c>
      <c r="U134" s="32"/>
    </row>
    <row r="135" customFormat="false" ht="15" hidden="false" customHeight="false" outlineLevel="0" collapsed="false">
      <c r="A135" s="32" t="s">
        <v>256</v>
      </c>
      <c r="B135" s="32" t="s">
        <v>340</v>
      </c>
      <c r="C135" s="32" t="s">
        <v>346</v>
      </c>
      <c r="D135" s="66" t="n">
        <v>676</v>
      </c>
      <c r="E135" s="66" t="n">
        <v>633</v>
      </c>
      <c r="F135" s="75" t="n">
        <f aca="false">IF(E135="","",D135-E135)</f>
        <v>43</v>
      </c>
      <c r="G135" s="66" t="n">
        <v>513</v>
      </c>
      <c r="H135" s="66" t="n">
        <v>555</v>
      </c>
      <c r="I135" s="75" t="n">
        <f aca="false">IF(H135="","",G135-H135)</f>
        <v>-42</v>
      </c>
      <c r="J135" s="47" t="n">
        <f aca="false">IF(OR(D135="",D135+G135=0),"",D135/(D135+G135))</f>
        <v>0.568544995794786</v>
      </c>
      <c r="K135" s="47" t="n">
        <f aca="false">IF(E135="","",E135/(E135+H135))</f>
        <v>0.532828282828283</v>
      </c>
      <c r="L135" s="76" t="n">
        <f aca="false">IF(OR(K135="",J135=""),"",(J135-K135)*100)</f>
        <v>3.57167129665027</v>
      </c>
      <c r="M135" s="36" t="n">
        <v>2.17211657538669</v>
      </c>
      <c r="N135" s="36" t="n">
        <v>0.126550125655765</v>
      </c>
      <c r="O135" s="36" t="n">
        <f aca="false">SQRT(M135^2+N135^2)</f>
        <v>2.17579993367338</v>
      </c>
      <c r="P135" s="47" t="n">
        <f aca="false">IF(J135="","",MAX(0,J135-1.96*O135/100))</f>
        <v>0.525899317094787</v>
      </c>
      <c r="Q135" s="47" t="n">
        <f aca="false">IF(J135="","",MIN(1,J135+1.96*O135/100))</f>
        <v>0.611190674494784</v>
      </c>
      <c r="R135" s="32" t="str">
        <f aca="false">IF(L135="","",IF(ABS(L135)&lt;=O135,"Yes","No"))</f>
        <v>No</v>
      </c>
      <c r="S135" s="32" t="str">
        <f aca="false">IF(L135="","",IF(ABS(L135)&lt;=1.96*O135,"Yes","No"))</f>
        <v>Yes</v>
      </c>
      <c r="T135" s="66" t="n">
        <f aca="false">IF(D135="","",ROUND(SQRT(((D135+G135)*O135/100)^2+(J135*(D135+G135)*0.06777)^2),0))</f>
        <v>53</v>
      </c>
      <c r="U135" s="32"/>
    </row>
    <row r="136" customFormat="false" ht="15" hidden="false" customHeight="false" outlineLevel="0" collapsed="false">
      <c r="A136" s="32" t="s">
        <v>256</v>
      </c>
      <c r="B136" s="32" t="s">
        <v>347</v>
      </c>
      <c r="C136" s="32" t="s">
        <v>348</v>
      </c>
      <c r="D136" s="66" t="n">
        <v>572</v>
      </c>
      <c r="E136" s="66" t="n">
        <v>613</v>
      </c>
      <c r="F136" s="75" t="n">
        <f aca="false">IF(E136="","",D136-E136)</f>
        <v>-41</v>
      </c>
      <c r="G136" s="66" t="n">
        <v>240</v>
      </c>
      <c r="H136" s="66" t="n">
        <v>265</v>
      </c>
      <c r="I136" s="75" t="n">
        <f aca="false">IF(H136="","",G136-H136)</f>
        <v>-25</v>
      </c>
      <c r="J136" s="47" t="n">
        <f aca="false">IF(OR(D136="",D136+G136=0),"",D136/(D136+G136))</f>
        <v>0.704433497536946</v>
      </c>
      <c r="K136" s="47" t="n">
        <f aca="false">IF(E136="","",E136/(E136+H136))</f>
        <v>0.698177676537585</v>
      </c>
      <c r="L136" s="76" t="n">
        <f aca="false">IF(OR(K136="",J136=""),"",(J136-K136)*100)</f>
        <v>0.62558209993604</v>
      </c>
      <c r="M136" s="36" t="n">
        <v>2.43699899914484</v>
      </c>
      <c r="N136" s="36" t="n">
        <v>0.126550125655765</v>
      </c>
      <c r="O136" s="36" t="n">
        <f aca="false">SQRT(M136^2+N136^2)</f>
        <v>2.44028257710791</v>
      </c>
      <c r="P136" s="47" t="n">
        <f aca="false">IF(J136="","",MAX(0,J136-1.96*O136/100))</f>
        <v>0.656603959025631</v>
      </c>
      <c r="Q136" s="47" t="n">
        <f aca="false">IF(J136="","",MIN(1,J136+1.96*O136/100))</f>
        <v>0.752263036048261</v>
      </c>
      <c r="R136" s="32" t="str">
        <f aca="false">IF(L136="","",IF(ABS(L136)&lt;=O136,"Yes","No"))</f>
        <v>Yes</v>
      </c>
      <c r="S136" s="32" t="str">
        <f aca="false">IF(L136="","",IF(ABS(L136)&lt;=1.96*O136,"Yes","No"))</f>
        <v>Yes</v>
      </c>
      <c r="T136" s="66" t="n">
        <f aca="false">IF(D136="","",ROUND(SQRT(((D136+G136)*O136/100)^2+(J136*(D136+G136)*0.0886)^2),0))</f>
        <v>54</v>
      </c>
      <c r="U136" s="32"/>
    </row>
    <row r="137" customFormat="false" ht="15" hidden="false" customHeight="false" outlineLevel="0" collapsed="false">
      <c r="A137" s="32" t="s">
        <v>256</v>
      </c>
      <c r="B137" s="32" t="s">
        <v>347</v>
      </c>
      <c r="C137" s="32" t="s">
        <v>349</v>
      </c>
      <c r="D137" s="66" t="n">
        <v>433</v>
      </c>
      <c r="E137" s="66" t="n">
        <v>442</v>
      </c>
      <c r="F137" s="75" t="n">
        <f aca="false">IF(E137="","",D137-E137)</f>
        <v>-9</v>
      </c>
      <c r="G137" s="66" t="n">
        <v>230</v>
      </c>
      <c r="H137" s="66" t="n">
        <v>235</v>
      </c>
      <c r="I137" s="75" t="n">
        <f aca="false">IF(H137="","",G137-H137)</f>
        <v>-5</v>
      </c>
      <c r="J137" s="47" t="n">
        <f aca="false">IF(OR(D137="",D137+G137=0),"",D137/(D137+G137))</f>
        <v>0.653092006033183</v>
      </c>
      <c r="K137" s="47" t="n">
        <f aca="false">IF(E137="","",E137/(E137+H137))</f>
        <v>0.65288035450517</v>
      </c>
      <c r="L137" s="76" t="n">
        <f aca="false">IF(OR(K137="",J137=""),"",(J137-K137)*100)</f>
        <v>0.0211651528012613</v>
      </c>
      <c r="M137" s="36" t="n">
        <v>3.50278191458698</v>
      </c>
      <c r="N137" s="36" t="n">
        <v>0.126550125655765</v>
      </c>
      <c r="O137" s="36" t="n">
        <f aca="false">SQRT(M137^2+N137^2)</f>
        <v>3.50506719984955</v>
      </c>
      <c r="P137" s="47" t="n">
        <f aca="false">IF(J137="","",MAX(0,J137-1.96*O137/100))</f>
        <v>0.584392688916131</v>
      </c>
      <c r="Q137" s="47" t="n">
        <f aca="false">IF(J137="","",MIN(1,J137+1.96*O137/100))</f>
        <v>0.721791323150234</v>
      </c>
      <c r="R137" s="32" t="str">
        <f aca="false">IF(L137="","",IF(ABS(L137)&lt;=O137,"Yes","No"))</f>
        <v>Yes</v>
      </c>
      <c r="S137" s="32" t="str">
        <f aca="false">IF(L137="","",IF(ABS(L137)&lt;=1.96*O137,"Yes","No"))</f>
        <v>Yes</v>
      </c>
      <c r="T137" s="66" t="n">
        <f aca="false">IF(D137="","",ROUND(SQRT(((D137+G137)*O137/100)^2+(J137*(D137+G137)*0.14653)^2),0))</f>
        <v>68</v>
      </c>
      <c r="U137" s="32"/>
    </row>
    <row r="138" customFormat="false" ht="15" hidden="false" customHeight="false" outlineLevel="0" collapsed="false">
      <c r="A138" s="32" t="s">
        <v>256</v>
      </c>
      <c r="B138" s="32" t="s">
        <v>347</v>
      </c>
      <c r="C138" s="32" t="s">
        <v>350</v>
      </c>
      <c r="D138" s="66" t="n">
        <v>439</v>
      </c>
      <c r="E138" s="66" t="n">
        <v>428</v>
      </c>
      <c r="F138" s="75" t="n">
        <f aca="false">IF(E138="","",D138-E138)</f>
        <v>11</v>
      </c>
      <c r="G138" s="66" t="n">
        <v>199</v>
      </c>
      <c r="H138" s="66" t="n">
        <v>237</v>
      </c>
      <c r="I138" s="75" t="n">
        <f aca="false">IF(H138="","",G138-H138)</f>
        <v>-38</v>
      </c>
      <c r="J138" s="47" t="n">
        <f aca="false">IF(OR(D138="",D138+G138=0),"",D138/(D138+G138))</f>
        <v>0.688087774294671</v>
      </c>
      <c r="K138" s="47" t="n">
        <f aca="false">IF(E138="","",E138/(E138+H138))</f>
        <v>0.643609022556391</v>
      </c>
      <c r="L138" s="76" t="n">
        <f aca="false">IF(OR(K138="",J138=""),"",(J138-K138)*100)</f>
        <v>4.44787517382799</v>
      </c>
      <c r="M138" s="36" t="n">
        <v>3.50278191458698</v>
      </c>
      <c r="N138" s="36" t="n">
        <v>0.126550125655765</v>
      </c>
      <c r="O138" s="36" t="n">
        <f aca="false">SQRT(M138^2+N138^2)</f>
        <v>3.50506719984955</v>
      </c>
      <c r="P138" s="47" t="n">
        <f aca="false">IF(J138="","",MAX(0,J138-1.96*O138/100))</f>
        <v>0.61938845717762</v>
      </c>
      <c r="Q138" s="47" t="n">
        <f aca="false">IF(J138="","",MIN(1,J138+1.96*O138/100))</f>
        <v>0.756787091411722</v>
      </c>
      <c r="R138" s="32" t="str">
        <f aca="false">IF(L138="","",IF(ABS(L138)&lt;=O138,"Yes","No"))</f>
        <v>No</v>
      </c>
      <c r="S138" s="32" t="str">
        <f aca="false">IF(L138="","",IF(ABS(L138)&lt;=1.96*O138,"Yes","No"))</f>
        <v>Yes</v>
      </c>
      <c r="T138" s="66" t="n">
        <f aca="false">IF(D138="","",ROUND(SQRT(((D138+G138)*O138/100)^2+(J138*(D138+G138)*0.14653)^2),0))</f>
        <v>68</v>
      </c>
      <c r="U138" s="32"/>
    </row>
    <row r="139" customFormat="false" ht="15" hidden="false" customHeight="false" outlineLevel="0" collapsed="false">
      <c r="A139" s="32" t="s">
        <v>256</v>
      </c>
      <c r="B139" s="32" t="s">
        <v>351</v>
      </c>
      <c r="C139" s="32" t="s">
        <v>351</v>
      </c>
      <c r="D139" s="66" t="n">
        <v>383</v>
      </c>
      <c r="E139" s="66" t="n">
        <v>405</v>
      </c>
      <c r="F139" s="75" t="n">
        <f aca="false">IF(E139="","",D139-E139)</f>
        <v>-22</v>
      </c>
      <c r="G139" s="66" t="n">
        <v>297</v>
      </c>
      <c r="H139" s="66" t="n">
        <v>306</v>
      </c>
      <c r="I139" s="75" t="n">
        <f aca="false">IF(H139="","",G139-H139)</f>
        <v>-9</v>
      </c>
      <c r="J139" s="47" t="n">
        <f aca="false">IF(OR(D139="",D139+G139=0),"",D139/(D139+G139))</f>
        <v>0.563235294117647</v>
      </c>
      <c r="K139" s="47" t="n">
        <f aca="false">IF(E139="","",E139/(E139+H139))</f>
        <v>0.569620253164557</v>
      </c>
      <c r="L139" s="76" t="n">
        <f aca="false">IF(OR(K139="",J139=""),"",(J139-K139)*100)</f>
        <v>-0.638495904690994</v>
      </c>
      <c r="M139" s="36" t="n">
        <v>3.50278191458698</v>
      </c>
      <c r="N139" s="36" t="n">
        <v>0.126550125655765</v>
      </c>
      <c r="O139" s="36" t="n">
        <f aca="false">SQRT(M139^2+N139^2)</f>
        <v>3.50506719984955</v>
      </c>
      <c r="P139" s="47" t="n">
        <f aca="false">IF(J139="","",MAX(0,J139-1.96*O139/100))</f>
        <v>0.494535977000596</v>
      </c>
      <c r="Q139" s="47" t="n">
        <f aca="false">IF(J139="","",MIN(1,J139+1.96*O139/100))</f>
        <v>0.631934611234698</v>
      </c>
      <c r="R139" s="32" t="str">
        <f aca="false">IF(L139="","",IF(ABS(L139)&lt;=O139,"Yes","No"))</f>
        <v>Yes</v>
      </c>
      <c r="S139" s="32" t="str">
        <f aca="false">IF(L139="","",IF(ABS(L139)&lt;=1.96*O139,"Yes","No"))</f>
        <v>Yes</v>
      </c>
      <c r="T139" s="66" t="n">
        <f aca="false">IF(D139="","",ROUND(SQRT(((D139+G139)*O139/100)^2+(J139*(D139+G139)*0.14653)^2),0))</f>
        <v>61</v>
      </c>
      <c r="U139" s="32"/>
    </row>
    <row r="140" customFormat="false" ht="15" hidden="false" customHeight="false" outlineLevel="0" collapsed="false">
      <c r="A140" s="32" t="s">
        <v>256</v>
      </c>
      <c r="B140" s="32" t="s">
        <v>352</v>
      </c>
      <c r="C140" s="32" t="s">
        <v>352</v>
      </c>
      <c r="D140" s="66" t="n">
        <v>663</v>
      </c>
      <c r="E140" s="66" t="n">
        <v>604</v>
      </c>
      <c r="F140" s="75" t="n">
        <f aca="false">IF(E140="","",D140-E140)</f>
        <v>59</v>
      </c>
      <c r="G140" s="66" t="n">
        <v>1315</v>
      </c>
      <c r="H140" s="66" t="n">
        <v>1340</v>
      </c>
      <c r="I140" s="75" t="n">
        <f aca="false">IF(H140="","",G140-H140)</f>
        <v>-25</v>
      </c>
      <c r="J140" s="47" t="n">
        <f aca="false">IF(OR(D140="",D140+G140=0),"",D140/(D140+G140))</f>
        <v>0.335187057633974</v>
      </c>
      <c r="K140" s="47" t="n">
        <f aca="false">IF(E140="","",E140/(E140+H140))</f>
        <v>0.310699588477366</v>
      </c>
      <c r="L140" s="76" t="n">
        <f aca="false">IF(OR(K140="",J140=""),"",(J140-K140)*100)</f>
        <v>2.44874691566075</v>
      </c>
      <c r="M140" s="36" t="n">
        <v>2.17211657538669</v>
      </c>
      <c r="N140" s="36" t="n">
        <v>0.126550125655765</v>
      </c>
      <c r="O140" s="36" t="n">
        <f aca="false">SQRT(M140^2+N140^2)</f>
        <v>2.17579993367338</v>
      </c>
      <c r="P140" s="47" t="n">
        <f aca="false">IF(J140="","",MAX(0,J140-1.96*O140/100))</f>
        <v>0.292541378933975</v>
      </c>
      <c r="Q140" s="47" t="n">
        <f aca="false">IF(J140="","",MIN(1,J140+1.96*O140/100))</f>
        <v>0.377832736333972</v>
      </c>
      <c r="R140" s="32" t="str">
        <f aca="false">IF(L140="","",IF(ABS(L140)&lt;=O140,"Yes","No"))</f>
        <v>No</v>
      </c>
      <c r="S140" s="32" t="str">
        <f aca="false">IF(L140="","",IF(ABS(L140)&lt;=1.96*O140,"Yes","No"))</f>
        <v>Yes</v>
      </c>
      <c r="T140" s="66" t="n">
        <f aca="false">IF(D140="","",ROUND(SQRT(((D140+G140)*O140/100)^2+(J140*(D140+G140)*0.06777)^2),0))</f>
        <v>62</v>
      </c>
      <c r="U140" s="32"/>
    </row>
    <row r="141" customFormat="false" ht="15" hidden="false" customHeight="false" outlineLevel="0" collapsed="false">
      <c r="A141" s="32" t="s">
        <v>256</v>
      </c>
      <c r="B141" s="32" t="s">
        <v>353</v>
      </c>
      <c r="C141" s="32" t="s">
        <v>354</v>
      </c>
      <c r="D141" s="66" t="n">
        <v>912</v>
      </c>
      <c r="E141" s="66" t="n">
        <v>906</v>
      </c>
      <c r="F141" s="75" t="n">
        <f aca="false">IF(E141="","",D141-E141)</f>
        <v>6</v>
      </c>
      <c r="G141" s="66" t="n">
        <v>954</v>
      </c>
      <c r="H141" s="66" t="n">
        <v>980</v>
      </c>
      <c r="I141" s="75" t="n">
        <f aca="false">IF(H141="","",G141-H141)</f>
        <v>-26</v>
      </c>
      <c r="J141" s="47" t="n">
        <f aca="false">IF(OR(D141="",D141+G141=0),"",D141/(D141+G141))</f>
        <v>0.488745980707396</v>
      </c>
      <c r="K141" s="47" t="n">
        <f aca="false">IF(E141="","",E141/(E141+H141))</f>
        <v>0.480381760339343</v>
      </c>
      <c r="L141" s="76" t="n">
        <f aca="false">IF(OR(K141="",J141=""),"",(J141-K141)*100)</f>
        <v>0.836422036805296</v>
      </c>
      <c r="M141" s="36" t="n">
        <v>2.17211657538669</v>
      </c>
      <c r="N141" s="36" t="n">
        <v>0.126550125655765</v>
      </c>
      <c r="O141" s="36" t="n">
        <f aca="false">SQRT(M141^2+N141^2)</f>
        <v>2.17579993367338</v>
      </c>
      <c r="P141" s="47" t="n">
        <f aca="false">IF(J141="","",MAX(0,J141-1.96*O141/100))</f>
        <v>0.446100302007397</v>
      </c>
      <c r="Q141" s="47" t="n">
        <f aca="false">IF(J141="","",MIN(1,J141+1.96*O141/100))</f>
        <v>0.531391659407394</v>
      </c>
      <c r="R141" s="32" t="str">
        <f aca="false">IF(L141="","",IF(ABS(L141)&lt;=O141,"Yes","No"))</f>
        <v>Yes</v>
      </c>
      <c r="S141" s="32" t="str">
        <f aca="false">IF(L141="","",IF(ABS(L141)&lt;=1.96*O141,"Yes","No"))</f>
        <v>Yes</v>
      </c>
      <c r="T141" s="66" t="n">
        <f aca="false">IF(D141="","",ROUND(SQRT(((D141+G141)*O141/100)^2+(J141*(D141+G141)*0.06777)^2),0))</f>
        <v>74</v>
      </c>
      <c r="U141" s="32"/>
    </row>
    <row r="142" customFormat="false" ht="15" hidden="false" customHeight="false" outlineLevel="0" collapsed="false">
      <c r="A142" s="32" t="s">
        <v>256</v>
      </c>
      <c r="B142" s="32" t="s">
        <v>353</v>
      </c>
      <c r="C142" s="32" t="s">
        <v>355</v>
      </c>
      <c r="D142" s="66" t="n">
        <v>1060</v>
      </c>
      <c r="E142" s="66" t="n">
        <v>1093</v>
      </c>
      <c r="F142" s="75" t="n">
        <f aca="false">IF(E142="","",D142-E142)</f>
        <v>-33</v>
      </c>
      <c r="G142" s="66" t="n">
        <v>1078</v>
      </c>
      <c r="H142" s="66" t="n">
        <v>1115</v>
      </c>
      <c r="I142" s="75" t="n">
        <f aca="false">IF(H142="","",G142-H142)</f>
        <v>-37</v>
      </c>
      <c r="J142" s="47" t="n">
        <f aca="false">IF(OR(D142="",D142+G142=0),"",D142/(D142+G142))</f>
        <v>0.495790458372311</v>
      </c>
      <c r="K142" s="47" t="n">
        <f aca="false">IF(E142="","",E142/(E142+H142))</f>
        <v>0.495018115942029</v>
      </c>
      <c r="L142" s="76" t="n">
        <f aca="false">IF(OR(K142="",J142=""),"",(J142-K142)*100)</f>
        <v>0.077234243028157</v>
      </c>
      <c r="M142" s="36" t="n">
        <v>2.17211657538669</v>
      </c>
      <c r="N142" s="36" t="n">
        <v>0.126550125655765</v>
      </c>
      <c r="O142" s="36" t="n">
        <f aca="false">SQRT(M142^2+N142^2)</f>
        <v>2.17579993367338</v>
      </c>
      <c r="P142" s="47" t="n">
        <f aca="false">IF(J142="","",MAX(0,J142-1.96*O142/100))</f>
        <v>0.453144779672312</v>
      </c>
      <c r="Q142" s="47" t="n">
        <f aca="false">IF(J142="","",MIN(1,J142+1.96*O142/100))</f>
        <v>0.538436137072309</v>
      </c>
      <c r="R142" s="32" t="str">
        <f aca="false">IF(L142="","",IF(ABS(L142)&lt;=O142,"Yes","No"))</f>
        <v>Yes</v>
      </c>
      <c r="S142" s="32" t="str">
        <f aca="false">IF(L142="","",IF(ABS(L142)&lt;=1.96*O142,"Yes","No"))</f>
        <v>Yes</v>
      </c>
      <c r="T142" s="66" t="n">
        <f aca="false">IF(D142="","",ROUND(SQRT(((D142+G142)*O142/100)^2+(J142*(D142+G142)*0.06777)^2),0))</f>
        <v>86</v>
      </c>
      <c r="U142" s="32"/>
    </row>
    <row r="143" customFormat="false" ht="15" hidden="false" customHeight="false" outlineLevel="0" collapsed="false">
      <c r="A143" s="32" t="s">
        <v>256</v>
      </c>
      <c r="B143" s="32" t="s">
        <v>353</v>
      </c>
      <c r="C143" s="32" t="s">
        <v>356</v>
      </c>
      <c r="D143" s="66" t="n">
        <v>1761</v>
      </c>
      <c r="E143" s="66" t="n">
        <v>1830</v>
      </c>
      <c r="F143" s="75" t="n">
        <f aca="false">IF(E143="","",D143-E143)</f>
        <v>-69</v>
      </c>
      <c r="G143" s="66" t="n">
        <v>1836</v>
      </c>
      <c r="H143" s="66" t="n">
        <v>1873</v>
      </c>
      <c r="I143" s="75" t="n">
        <f aca="false">IF(H143="","",G143-H143)</f>
        <v>-37</v>
      </c>
      <c r="J143" s="47" t="n">
        <f aca="false">IF(OR(D143="",D143+G143=0),"",D143/(D143+G143))</f>
        <v>0.489574645537948</v>
      </c>
      <c r="K143" s="47" t="n">
        <f aca="false">IF(E143="","",E143/(E143+H143))</f>
        <v>0.4941938968404</v>
      </c>
      <c r="L143" s="76" t="n">
        <f aca="false">IF(OR(K143="",J143=""),"",(J143-K143)*100)</f>
        <v>-0.461925130245139</v>
      </c>
      <c r="M143" s="36" t="n">
        <v>2.17211657538669</v>
      </c>
      <c r="N143" s="36" t="n">
        <v>0.126550125655765</v>
      </c>
      <c r="O143" s="36" t="n">
        <f aca="false">SQRT(M143^2+N143^2)</f>
        <v>2.17579993367338</v>
      </c>
      <c r="P143" s="47" t="n">
        <f aca="false">IF(J143="","",MAX(0,J143-1.96*O143/100))</f>
        <v>0.44692896683795</v>
      </c>
      <c r="Q143" s="47" t="n">
        <f aca="false">IF(J143="","",MIN(1,J143+1.96*O143/100))</f>
        <v>0.532220324237947</v>
      </c>
      <c r="R143" s="32" t="str">
        <f aca="false">IF(L143="","",IF(ABS(L143)&lt;=O143,"Yes","No"))</f>
        <v>Yes</v>
      </c>
      <c r="S143" s="32" t="str">
        <f aca="false">IF(L143="","",IF(ABS(L143)&lt;=1.96*O143,"Yes","No"))</f>
        <v>Yes</v>
      </c>
      <c r="T143" s="66" t="n">
        <f aca="false">IF(D143="","",ROUND(SQRT(((D143+G143)*O143/100)^2+(J143*(D143+G143)*0.06777)^2),0))</f>
        <v>143</v>
      </c>
      <c r="U143" s="32"/>
    </row>
    <row r="144" customFormat="false" ht="15" hidden="false" customHeight="false" outlineLevel="0" collapsed="false">
      <c r="A144" s="32" t="s">
        <v>256</v>
      </c>
      <c r="B144" s="32" t="s">
        <v>353</v>
      </c>
      <c r="C144" s="32" t="s">
        <v>357</v>
      </c>
      <c r="D144" s="66" t="n">
        <v>881</v>
      </c>
      <c r="E144" s="66" t="n">
        <v>863</v>
      </c>
      <c r="F144" s="75" t="n">
        <f aca="false">IF(E144="","",D144-E144)</f>
        <v>18</v>
      </c>
      <c r="G144" s="66" t="n">
        <v>916</v>
      </c>
      <c r="H144" s="66" t="n">
        <v>938</v>
      </c>
      <c r="I144" s="75" t="n">
        <f aca="false">IF(H144="","",G144-H144)</f>
        <v>-22</v>
      </c>
      <c r="J144" s="47" t="n">
        <f aca="false">IF(OR(D144="",D144+G144=0),"",D144/(D144+G144))</f>
        <v>0.490261547022816</v>
      </c>
      <c r="K144" s="47" t="n">
        <f aca="false">IF(E144="","",E144/(E144+H144))</f>
        <v>0.47917823431427</v>
      </c>
      <c r="L144" s="76" t="n">
        <f aca="false">IF(OR(K144="",J144=""),"",(J144-K144)*100)</f>
        <v>1.1083312708546</v>
      </c>
      <c r="M144" s="36" t="n">
        <v>2.17211657538669</v>
      </c>
      <c r="N144" s="36" t="n">
        <v>0.126550125655765</v>
      </c>
      <c r="O144" s="36" t="n">
        <f aca="false">SQRT(M144^2+N144^2)</f>
        <v>2.17579993367338</v>
      </c>
      <c r="P144" s="47" t="n">
        <f aca="false">IF(J144="","",MAX(0,J144-1.96*O144/100))</f>
        <v>0.447615868322818</v>
      </c>
      <c r="Q144" s="47" t="n">
        <f aca="false">IF(J144="","",MIN(1,J144+1.96*O144/100))</f>
        <v>0.532907225722814</v>
      </c>
      <c r="R144" s="32" t="str">
        <f aca="false">IF(L144="","",IF(ABS(L144)&lt;=O144,"Yes","No"))</f>
        <v>Yes</v>
      </c>
      <c r="S144" s="32" t="str">
        <f aca="false">IF(L144="","",IF(ABS(L144)&lt;=1.96*O144,"Yes","No"))</f>
        <v>Yes</v>
      </c>
      <c r="T144" s="66" t="n">
        <f aca="false">IF(D144="","",ROUND(SQRT(((D144+G144)*O144/100)^2+(J144*(D144+G144)*0.06777)^2),0))</f>
        <v>71</v>
      </c>
      <c r="U144" s="32"/>
    </row>
    <row r="145" customFormat="false" ht="15" hidden="false" customHeight="false" outlineLevel="0" collapsed="false">
      <c r="A145" s="32" t="s">
        <v>256</v>
      </c>
      <c r="B145" s="32" t="s">
        <v>353</v>
      </c>
      <c r="C145" s="32" t="s">
        <v>358</v>
      </c>
      <c r="D145" s="66" t="n">
        <v>871</v>
      </c>
      <c r="E145" s="66" t="n">
        <v>835</v>
      </c>
      <c r="F145" s="75" t="n">
        <f aca="false">IF(E145="","",D145-E145)</f>
        <v>36</v>
      </c>
      <c r="G145" s="66" t="n">
        <v>880</v>
      </c>
      <c r="H145" s="66" t="n">
        <v>908</v>
      </c>
      <c r="I145" s="75" t="n">
        <f aca="false">IF(H145="","",G145-H145)</f>
        <v>-28</v>
      </c>
      <c r="J145" s="47" t="n">
        <f aca="false">IF(OR(D145="",D145+G145=0),"",D145/(D145+G145))</f>
        <v>0.497430039977156</v>
      </c>
      <c r="K145" s="47" t="n">
        <f aca="false">IF(E145="","",E145/(E145+H145))</f>
        <v>0.479059093516925</v>
      </c>
      <c r="L145" s="76" t="n">
        <f aca="false">IF(OR(K145="",J145=""),"",(J145-K145)*100)</f>
        <v>1.83709464602311</v>
      </c>
      <c r="M145" s="36" t="n">
        <v>2.17211657538669</v>
      </c>
      <c r="N145" s="36" t="n">
        <v>0.126550125655765</v>
      </c>
      <c r="O145" s="36" t="n">
        <f aca="false">SQRT(M145^2+N145^2)</f>
        <v>2.17579993367338</v>
      </c>
      <c r="P145" s="47" t="n">
        <f aca="false">IF(J145="","",MAX(0,J145-1.96*O145/100))</f>
        <v>0.454784361277158</v>
      </c>
      <c r="Q145" s="47" t="n">
        <f aca="false">IF(J145="","",MIN(1,J145+1.96*O145/100))</f>
        <v>0.540075718677154</v>
      </c>
      <c r="R145" s="32" t="str">
        <f aca="false">IF(L145="","",IF(ABS(L145)&lt;=O145,"Yes","No"))</f>
        <v>Yes</v>
      </c>
      <c r="S145" s="32" t="str">
        <f aca="false">IF(L145="","",IF(ABS(L145)&lt;=1.96*O145,"Yes","No"))</f>
        <v>Yes</v>
      </c>
      <c r="T145" s="66" t="n">
        <f aca="false">IF(D145="","",ROUND(SQRT(((D145+G145)*O145/100)^2+(J145*(D145+G145)*0.06777)^2),0))</f>
        <v>70</v>
      </c>
      <c r="U145" s="32"/>
    </row>
    <row r="146" customFormat="false" ht="15" hidden="false" customHeight="false" outlineLevel="0" collapsed="false">
      <c r="A146" s="32" t="s">
        <v>256</v>
      </c>
      <c r="B146" s="32" t="s">
        <v>353</v>
      </c>
      <c r="C146" s="32" t="s">
        <v>359</v>
      </c>
      <c r="D146" s="66" t="n">
        <v>668</v>
      </c>
      <c r="E146" s="66" t="n">
        <v>665</v>
      </c>
      <c r="F146" s="75" t="n">
        <f aca="false">IF(E146="","",D146-E146)</f>
        <v>3</v>
      </c>
      <c r="G146" s="66" t="n">
        <v>703</v>
      </c>
      <c r="H146" s="66" t="n">
        <v>703</v>
      </c>
      <c r="I146" s="75" t="n">
        <f aca="false">IF(H146="","",G146-H146)</f>
        <v>0</v>
      </c>
      <c r="J146" s="47" t="n">
        <f aca="false">IF(OR(D146="",D146+G146=0),"",D146/(D146+G146))</f>
        <v>0.487235594456601</v>
      </c>
      <c r="K146" s="47" t="n">
        <f aca="false">IF(E146="","",E146/(E146+H146))</f>
        <v>0.486111111111111</v>
      </c>
      <c r="L146" s="76" t="n">
        <f aca="false">IF(OR(K146="",J146=""),"",(J146-K146)*100)</f>
        <v>0.112448334548992</v>
      </c>
      <c r="M146" s="36" t="n">
        <v>2.17211657538669</v>
      </c>
      <c r="N146" s="36" t="n">
        <v>0.126550125655765</v>
      </c>
      <c r="O146" s="36" t="n">
        <f aca="false">SQRT(M146^2+N146^2)</f>
        <v>2.17579993367338</v>
      </c>
      <c r="P146" s="47" t="n">
        <f aca="false">IF(J146="","",MAX(0,J146-1.96*O146/100))</f>
        <v>0.444589915756603</v>
      </c>
      <c r="Q146" s="47" t="n">
        <f aca="false">IF(J146="","",MIN(1,J146+1.96*O146/100))</f>
        <v>0.529881273156599</v>
      </c>
      <c r="R146" s="32" t="str">
        <f aca="false">IF(L146="","",IF(ABS(L146)&lt;=O146,"Yes","No"))</f>
        <v>Yes</v>
      </c>
      <c r="S146" s="32" t="str">
        <f aca="false">IF(L146="","",IF(ABS(L146)&lt;=1.96*O146,"Yes","No"))</f>
        <v>Yes</v>
      </c>
      <c r="T146" s="66" t="n">
        <f aca="false">IF(D146="","",ROUND(SQRT(((D146+G146)*O146/100)^2+(J146*(D146+G146)*0.06777)^2),0))</f>
        <v>54</v>
      </c>
      <c r="U146" s="32"/>
    </row>
    <row r="147" customFormat="false" ht="15" hidden="false" customHeight="false" outlineLevel="0" collapsed="false">
      <c r="A147" s="32" t="s">
        <v>256</v>
      </c>
      <c r="B147" s="32" t="s">
        <v>353</v>
      </c>
      <c r="C147" s="32" t="s">
        <v>360</v>
      </c>
      <c r="D147" s="66" t="n">
        <v>1437</v>
      </c>
      <c r="E147" s="66" t="n">
        <v>1427</v>
      </c>
      <c r="F147" s="75" t="n">
        <f aca="false">IF(E147="","",D147-E147)</f>
        <v>10</v>
      </c>
      <c r="G147" s="66" t="n">
        <v>1308</v>
      </c>
      <c r="H147" s="66" t="n">
        <v>1391</v>
      </c>
      <c r="I147" s="75" t="n">
        <f aca="false">IF(H147="","",G147-H147)</f>
        <v>-83</v>
      </c>
      <c r="J147" s="47" t="n">
        <f aca="false">IF(OR(D147="",D147+G147=0),"",D147/(D147+G147))</f>
        <v>0.523497267759563</v>
      </c>
      <c r="K147" s="47" t="n">
        <f aca="false">IF(E147="","",E147/(E147+H147))</f>
        <v>0.50638750887154</v>
      </c>
      <c r="L147" s="76" t="n">
        <f aca="false">IF(OR(K147="",J147=""),"",(J147-K147)*100)</f>
        <v>1.71097588880228</v>
      </c>
      <c r="M147" s="36" t="n">
        <v>2.17211657538669</v>
      </c>
      <c r="N147" s="36" t="n">
        <v>0.126550125655765</v>
      </c>
      <c r="O147" s="36" t="n">
        <f aca="false">SQRT(M147^2+N147^2)</f>
        <v>2.17579993367338</v>
      </c>
      <c r="P147" s="47" t="n">
        <f aca="false">IF(J147="","",MAX(0,J147-1.96*O147/100))</f>
        <v>0.480851589059565</v>
      </c>
      <c r="Q147" s="47" t="n">
        <f aca="false">IF(J147="","",MIN(1,J147+1.96*O147/100))</f>
        <v>0.566142946459561</v>
      </c>
      <c r="R147" s="32" t="str">
        <f aca="false">IF(L147="","",IF(ABS(L147)&lt;=O147,"Yes","No"))</f>
        <v>Yes</v>
      </c>
      <c r="S147" s="32" t="str">
        <f aca="false">IF(L147="","",IF(ABS(L147)&lt;=1.96*O147,"Yes","No"))</f>
        <v>Yes</v>
      </c>
      <c r="T147" s="66" t="n">
        <f aca="false">IF(D147="","",ROUND(SQRT(((D147+G147)*O147/100)^2+(J147*(D147+G147)*0.06777)^2),0))</f>
        <v>114</v>
      </c>
      <c r="U147" s="32"/>
    </row>
    <row r="148" customFormat="false" ht="15" hidden="false" customHeight="false" outlineLevel="0" collapsed="false">
      <c r="A148" s="32" t="s">
        <v>256</v>
      </c>
      <c r="B148" s="32" t="s">
        <v>353</v>
      </c>
      <c r="C148" s="32" t="s">
        <v>361</v>
      </c>
      <c r="D148" s="66" t="n">
        <v>876</v>
      </c>
      <c r="E148" s="66" t="n">
        <v>878</v>
      </c>
      <c r="F148" s="75" t="n">
        <f aca="false">IF(E148="","",D148-E148)</f>
        <v>-2</v>
      </c>
      <c r="G148" s="66" t="n">
        <v>802</v>
      </c>
      <c r="H148" s="66" t="n">
        <v>810</v>
      </c>
      <c r="I148" s="75" t="n">
        <f aca="false">IF(H148="","",G148-H148)</f>
        <v>-8</v>
      </c>
      <c r="J148" s="47" t="n">
        <f aca="false">IF(OR(D148="",D148+G148=0),"",D148/(D148+G148))</f>
        <v>0.522050059594756</v>
      </c>
      <c r="K148" s="47" t="n">
        <f aca="false">IF(E148="","",E148/(E148+H148))</f>
        <v>0.520142180094787</v>
      </c>
      <c r="L148" s="76" t="n">
        <f aca="false">IF(OR(K148="",J148=""),"",(J148-K148)*100)</f>
        <v>0.190787949996896</v>
      </c>
      <c r="M148" s="36" t="n">
        <v>2.17211657538669</v>
      </c>
      <c r="N148" s="36" t="n">
        <v>0.126550125655765</v>
      </c>
      <c r="O148" s="36" t="n">
        <f aca="false">SQRT(M148^2+N148^2)</f>
        <v>2.17579993367338</v>
      </c>
      <c r="P148" s="47" t="n">
        <f aca="false">IF(J148="","",MAX(0,J148-1.96*O148/100))</f>
        <v>0.479404380894757</v>
      </c>
      <c r="Q148" s="47" t="n">
        <f aca="false">IF(J148="","",MIN(1,J148+1.96*O148/100))</f>
        <v>0.564695738294754</v>
      </c>
      <c r="R148" s="32" t="str">
        <f aca="false">IF(L148="","",IF(ABS(L148)&lt;=O148,"Yes","No"))</f>
        <v>Yes</v>
      </c>
      <c r="S148" s="32" t="str">
        <f aca="false">IF(L148="","",IF(ABS(L148)&lt;=1.96*O148,"Yes","No"))</f>
        <v>Yes</v>
      </c>
      <c r="T148" s="66" t="n">
        <f aca="false">IF(D148="","",ROUND(SQRT(((D148+G148)*O148/100)^2+(J148*(D148+G148)*0.06777)^2),0))</f>
        <v>70</v>
      </c>
      <c r="U148" s="32"/>
    </row>
    <row r="149" customFormat="false" ht="15" hidden="false" customHeight="false" outlineLevel="0" collapsed="false">
      <c r="A149" s="32" t="s">
        <v>256</v>
      </c>
      <c r="B149" s="32" t="s">
        <v>353</v>
      </c>
      <c r="C149" s="32" t="s">
        <v>362</v>
      </c>
      <c r="D149" s="66" t="n">
        <v>733</v>
      </c>
      <c r="E149" s="66" t="n">
        <v>728</v>
      </c>
      <c r="F149" s="75" t="n">
        <f aca="false">IF(E149="","",D149-E149)</f>
        <v>5</v>
      </c>
      <c r="G149" s="66" t="n">
        <v>757</v>
      </c>
      <c r="H149" s="66" t="n">
        <v>732</v>
      </c>
      <c r="I149" s="75" t="n">
        <f aca="false">IF(H149="","",G149-H149)</f>
        <v>25</v>
      </c>
      <c r="J149" s="47" t="n">
        <f aca="false">IF(OR(D149="",D149+G149=0),"",D149/(D149+G149))</f>
        <v>0.491946308724832</v>
      </c>
      <c r="K149" s="47" t="n">
        <f aca="false">IF(E149="","",E149/(E149+H149))</f>
        <v>0.498630136986301</v>
      </c>
      <c r="L149" s="76" t="n">
        <f aca="false">IF(OR(K149="",J149=""),"",(J149-K149)*100)</f>
        <v>-0.668382826146918</v>
      </c>
      <c r="M149" s="36" t="n">
        <v>2.17211657538669</v>
      </c>
      <c r="N149" s="36" t="n">
        <v>0.126550125655765</v>
      </c>
      <c r="O149" s="36" t="n">
        <f aca="false">SQRT(M149^2+N149^2)</f>
        <v>2.17579993367338</v>
      </c>
      <c r="P149" s="47" t="n">
        <f aca="false">IF(J149="","",MAX(0,J149-1.96*O149/100))</f>
        <v>0.449300630024834</v>
      </c>
      <c r="Q149" s="47" t="n">
        <f aca="false">IF(J149="","",MIN(1,J149+1.96*O149/100))</f>
        <v>0.534591987424831</v>
      </c>
      <c r="R149" s="32" t="str">
        <f aca="false">IF(L149="","",IF(ABS(L149)&lt;=O149,"Yes","No"))</f>
        <v>Yes</v>
      </c>
      <c r="S149" s="32" t="str">
        <f aca="false">IF(L149="","",IF(ABS(L149)&lt;=1.96*O149,"Yes","No"))</f>
        <v>Yes</v>
      </c>
      <c r="T149" s="66" t="n">
        <f aca="false">IF(D149="","",ROUND(SQRT(((D149+G149)*O149/100)^2+(J149*(D149+G149)*0.06777)^2),0))</f>
        <v>59</v>
      </c>
      <c r="U149" s="32"/>
    </row>
    <row r="150" customFormat="false" ht="15" hidden="false" customHeight="false" outlineLevel="0" collapsed="false">
      <c r="A150" s="32" t="s">
        <v>256</v>
      </c>
      <c r="B150" s="32" t="s">
        <v>353</v>
      </c>
      <c r="C150" s="32" t="s">
        <v>363</v>
      </c>
      <c r="D150" s="66" t="n">
        <v>594</v>
      </c>
      <c r="E150" s="66" t="n">
        <v>576</v>
      </c>
      <c r="F150" s="75" t="n">
        <f aca="false">IF(E150="","",D150-E150)</f>
        <v>18</v>
      </c>
      <c r="G150" s="66" t="n">
        <v>567</v>
      </c>
      <c r="H150" s="66" t="n">
        <v>589</v>
      </c>
      <c r="I150" s="75" t="n">
        <f aca="false">IF(H150="","",G150-H150)</f>
        <v>-22</v>
      </c>
      <c r="J150" s="47" t="n">
        <f aca="false">IF(OR(D150="",D150+G150=0),"",D150/(D150+G150))</f>
        <v>0.511627906976744</v>
      </c>
      <c r="K150" s="47" t="n">
        <f aca="false">IF(E150="","",E150/(E150+H150))</f>
        <v>0.494420600858369</v>
      </c>
      <c r="L150" s="76" t="n">
        <f aca="false">IF(OR(K150="",J150=""),"",(J150-K150)*100)</f>
        <v>1.72073061183751</v>
      </c>
      <c r="M150" s="36" t="n">
        <v>2.17211657538669</v>
      </c>
      <c r="N150" s="36" t="n">
        <v>0.126550125655765</v>
      </c>
      <c r="O150" s="36" t="n">
        <f aca="false">SQRT(M150^2+N150^2)</f>
        <v>2.17579993367338</v>
      </c>
      <c r="P150" s="47" t="n">
        <f aca="false">IF(J150="","",MAX(0,J150-1.96*O150/100))</f>
        <v>0.468982228276746</v>
      </c>
      <c r="Q150" s="47" t="n">
        <f aca="false">IF(J150="","",MIN(1,J150+1.96*O150/100))</f>
        <v>0.554273585676743</v>
      </c>
      <c r="R150" s="32" t="str">
        <f aca="false">IF(L150="","",IF(ABS(L150)&lt;=O150,"Yes","No"))</f>
        <v>Yes</v>
      </c>
      <c r="S150" s="32" t="str">
        <f aca="false">IF(L150="","",IF(ABS(L150)&lt;=1.96*O150,"Yes","No"))</f>
        <v>Yes</v>
      </c>
      <c r="T150" s="66" t="n">
        <f aca="false">IF(D150="","",ROUND(SQRT(((D150+G150)*O150/100)^2+(J150*(D150+G150)*0.06777)^2),0))</f>
        <v>48</v>
      </c>
      <c r="U150" s="32"/>
    </row>
    <row r="151" customFormat="false" ht="15" hidden="false" customHeight="false" outlineLevel="0" collapsed="false">
      <c r="A151" s="32" t="s">
        <v>256</v>
      </c>
      <c r="B151" s="32" t="s">
        <v>364</v>
      </c>
      <c r="C151" s="32" t="s">
        <v>364</v>
      </c>
      <c r="D151" s="66" t="n">
        <v>949</v>
      </c>
      <c r="E151" s="66" t="n">
        <v>922</v>
      </c>
      <c r="F151" s="75" t="n">
        <f aca="false">IF(E151="","",D151-E151)</f>
        <v>27</v>
      </c>
      <c r="G151" s="66" t="n">
        <v>1538</v>
      </c>
      <c r="H151" s="66" t="n">
        <v>1599</v>
      </c>
      <c r="I151" s="75" t="n">
        <f aca="false">IF(H151="","",G151-H151)</f>
        <v>-61</v>
      </c>
      <c r="J151" s="47" t="n">
        <f aca="false">IF(OR(D151="",D151+G151=0),"",D151/(D151+G151))</f>
        <v>0.381584238037797</v>
      </c>
      <c r="K151" s="47" t="n">
        <f aca="false">IF(E151="","",E151/(E151+H151))</f>
        <v>0.365727885759619</v>
      </c>
      <c r="L151" s="76" t="n">
        <f aca="false">IF(OR(K151="",J151=""),"",(J151-K151)*100)</f>
        <v>1.58563522781774</v>
      </c>
      <c r="M151" s="36" t="n">
        <v>2.17211657538669</v>
      </c>
      <c r="N151" s="36" t="n">
        <v>0.126550125655765</v>
      </c>
      <c r="O151" s="36" t="n">
        <f aca="false">SQRT(M151^2+N151^2)</f>
        <v>2.17579993367338</v>
      </c>
      <c r="P151" s="47" t="n">
        <f aca="false">IF(J151="","",MAX(0,J151-1.96*O151/100))</f>
        <v>0.338938559337798</v>
      </c>
      <c r="Q151" s="47" t="n">
        <f aca="false">IF(J151="","",MIN(1,J151+1.96*O151/100))</f>
        <v>0.424229916737795</v>
      </c>
      <c r="R151" s="32" t="str">
        <f aca="false">IF(L151="","",IF(ABS(L151)&lt;=O151,"Yes","No"))</f>
        <v>Yes</v>
      </c>
      <c r="S151" s="32" t="str">
        <f aca="false">IF(L151="","",IF(ABS(L151)&lt;=1.96*O151,"Yes","No"))</f>
        <v>Yes</v>
      </c>
      <c r="T151" s="66" t="n">
        <f aca="false">IF(D151="","",ROUND(SQRT(((D151+G151)*O151/100)^2+(J151*(D151+G151)*0.06777)^2),0))</f>
        <v>84</v>
      </c>
      <c r="U151" s="32"/>
    </row>
    <row r="152" customFormat="false" ht="15" hidden="false" customHeight="false" outlineLevel="0" collapsed="false">
      <c r="A152" s="32" t="s">
        <v>256</v>
      </c>
      <c r="B152" s="32" t="s">
        <v>365</v>
      </c>
      <c r="C152" s="32" t="s">
        <v>365</v>
      </c>
      <c r="D152" s="66" t="n">
        <v>516</v>
      </c>
      <c r="E152" s="66" t="n">
        <v>534</v>
      </c>
      <c r="F152" s="75" t="n">
        <f aca="false">IF(E152="","",D152-E152)</f>
        <v>-18</v>
      </c>
      <c r="G152" s="66" t="n">
        <v>943</v>
      </c>
      <c r="H152" s="66" t="n">
        <v>955</v>
      </c>
      <c r="I152" s="75" t="n">
        <f aca="false">IF(H152="","",G152-H152)</f>
        <v>-12</v>
      </c>
      <c r="J152" s="47" t="n">
        <f aca="false">IF(OR(D152="",D152+G152=0),"",D152/(D152+G152))</f>
        <v>0.353666895133653</v>
      </c>
      <c r="K152" s="47" t="n">
        <f aca="false">IF(E152="","",E152/(E152+H152))</f>
        <v>0.358629952988583</v>
      </c>
      <c r="L152" s="76" t="n">
        <f aca="false">IF(OR(K152="",J152=""),"",(J152-K152)*100)</f>
        <v>-0.496305785492979</v>
      </c>
      <c r="M152" s="36" t="n">
        <v>2.17211657538669</v>
      </c>
      <c r="N152" s="36" t="n">
        <v>0.126550125655765</v>
      </c>
      <c r="O152" s="36" t="n">
        <f aca="false">SQRT(M152^2+N152^2)</f>
        <v>2.17579993367338</v>
      </c>
      <c r="P152" s="47" t="n">
        <f aca="false">IF(J152="","",MAX(0,J152-1.96*O152/100))</f>
        <v>0.311021216433655</v>
      </c>
      <c r="Q152" s="47" t="n">
        <f aca="false">IF(J152="","",MIN(1,J152+1.96*O152/100))</f>
        <v>0.396312573833652</v>
      </c>
      <c r="R152" s="32" t="str">
        <f aca="false">IF(L152="","",IF(ABS(L152)&lt;=O152,"Yes","No"))</f>
        <v>Yes</v>
      </c>
      <c r="S152" s="32" t="str">
        <f aca="false">IF(L152="","",IF(ABS(L152)&lt;=1.96*O152,"Yes","No"))</f>
        <v>Yes</v>
      </c>
      <c r="T152" s="66" t="n">
        <f aca="false">IF(D152="","",ROUND(SQRT(((D152+G152)*O152/100)^2+(J152*(D152+G152)*0.06777)^2),0))</f>
        <v>47</v>
      </c>
      <c r="U152" s="32"/>
    </row>
    <row r="153" customFormat="false" ht="15" hidden="false" customHeight="false" outlineLevel="0" collapsed="false">
      <c r="A153" s="32" t="s">
        <v>256</v>
      </c>
      <c r="B153" s="32" t="s">
        <v>366</v>
      </c>
      <c r="C153" s="32" t="s">
        <v>367</v>
      </c>
      <c r="D153" s="66" t="n">
        <v>175</v>
      </c>
      <c r="E153" s="66" t="n">
        <v>182</v>
      </c>
      <c r="F153" s="75" t="n">
        <f aca="false">IF(E153="","",D153-E153)</f>
        <v>-7</v>
      </c>
      <c r="G153" s="66" t="n">
        <v>443</v>
      </c>
      <c r="H153" s="66" t="n">
        <v>451</v>
      </c>
      <c r="I153" s="75" t="n">
        <f aca="false">IF(H153="","",G153-H153)</f>
        <v>-8</v>
      </c>
      <c r="J153" s="47" t="n">
        <f aca="false">IF(OR(D153="",D153+G153=0),"",D153/(D153+G153))</f>
        <v>0.283171521035599</v>
      </c>
      <c r="K153" s="47" t="n">
        <f aca="false">IF(E153="","",E153/(E153+H153))</f>
        <v>0.287519747235387</v>
      </c>
      <c r="L153" s="76" t="n">
        <f aca="false">IF(OR(K153="",J153=""),"",(J153-K153)*100)</f>
        <v>-0.434822619978831</v>
      </c>
      <c r="M153" s="36" t="n">
        <v>3.50278191458698</v>
      </c>
      <c r="N153" s="36" t="n">
        <v>0.126550125655765</v>
      </c>
      <c r="O153" s="36" t="n">
        <f aca="false">SQRT(M153^2+N153^2)</f>
        <v>3.50506719984955</v>
      </c>
      <c r="P153" s="47" t="n">
        <f aca="false">IF(J153="","",MAX(0,J153-1.96*O153/100))</f>
        <v>0.214472203918548</v>
      </c>
      <c r="Q153" s="47" t="n">
        <f aca="false">IF(J153="","",MIN(1,J153+1.96*O153/100))</f>
        <v>0.35187083815265</v>
      </c>
      <c r="R153" s="32" t="str">
        <f aca="false">IF(L153="","",IF(ABS(L153)&lt;=O153,"Yes","No"))</f>
        <v>Yes</v>
      </c>
      <c r="S153" s="32" t="str">
        <f aca="false">IF(L153="","",IF(ABS(L153)&lt;=1.96*O153,"Yes","No"))</f>
        <v>Yes</v>
      </c>
      <c r="T153" s="66" t="n">
        <f aca="false">IF(D153="","",ROUND(SQRT(((D153+G153)*O153/100)^2+(J153*(D153+G153)*0.14653)^2),0))</f>
        <v>34</v>
      </c>
      <c r="U153" s="32"/>
    </row>
    <row r="154" customFormat="false" ht="15" hidden="false" customHeight="false" outlineLevel="0" collapsed="false">
      <c r="A154" s="32" t="s">
        <v>256</v>
      </c>
      <c r="B154" s="32" t="s">
        <v>366</v>
      </c>
      <c r="C154" s="32" t="s">
        <v>368</v>
      </c>
      <c r="D154" s="66" t="n">
        <v>145</v>
      </c>
      <c r="E154" s="66" t="n">
        <v>134</v>
      </c>
      <c r="F154" s="75" t="n">
        <f aca="false">IF(E154="","",D154-E154)</f>
        <v>11</v>
      </c>
      <c r="G154" s="66" t="n">
        <v>306</v>
      </c>
      <c r="H154" s="66" t="n">
        <v>317</v>
      </c>
      <c r="I154" s="75" t="n">
        <f aca="false">IF(H154="","",G154-H154)</f>
        <v>-11</v>
      </c>
      <c r="J154" s="47" t="n">
        <f aca="false">IF(OR(D154="",D154+G154=0),"",D154/(D154+G154))</f>
        <v>0.321507760532151</v>
      </c>
      <c r="K154" s="47" t="n">
        <f aca="false">IF(E154="","",E154/(E154+H154))</f>
        <v>0.297117516629712</v>
      </c>
      <c r="L154" s="76" t="n">
        <f aca="false">IF(OR(K154="",J154=""),"",(J154-K154)*100)</f>
        <v>2.4390243902439</v>
      </c>
      <c r="M154" s="36" t="n">
        <v>3.50278191458698</v>
      </c>
      <c r="N154" s="36" t="n">
        <v>0.126550125655765</v>
      </c>
      <c r="O154" s="36" t="n">
        <f aca="false">SQRT(M154^2+N154^2)</f>
        <v>3.50506719984955</v>
      </c>
      <c r="P154" s="47" t="n">
        <f aca="false">IF(J154="","",MAX(0,J154-1.96*O154/100))</f>
        <v>0.2528084434151</v>
      </c>
      <c r="Q154" s="47" t="n">
        <f aca="false">IF(J154="","",MIN(1,J154+1.96*O154/100))</f>
        <v>0.390207077649202</v>
      </c>
      <c r="R154" s="32" t="str">
        <f aca="false">IF(L154="","",IF(ABS(L154)&lt;=O154,"Yes","No"))</f>
        <v>Yes</v>
      </c>
      <c r="S154" s="32" t="str">
        <f aca="false">IF(L154="","",IF(ABS(L154)&lt;=1.96*O154,"Yes","No"))</f>
        <v>Yes</v>
      </c>
      <c r="T154" s="66" t="n">
        <f aca="false">IF(D154="","",ROUND(SQRT(((D154+G154)*O154/100)^2+(J154*(D154+G154)*0.14653)^2),0))</f>
        <v>26</v>
      </c>
      <c r="U154" s="32"/>
    </row>
    <row r="155" customFormat="false" ht="15" hidden="false" customHeight="false" outlineLevel="0" collapsed="false">
      <c r="A155" s="32" t="s">
        <v>256</v>
      </c>
      <c r="B155" s="32" t="s">
        <v>366</v>
      </c>
      <c r="C155" s="32" t="s">
        <v>369</v>
      </c>
      <c r="D155" s="66" t="n">
        <v>538</v>
      </c>
      <c r="E155" s="66" t="n">
        <v>534</v>
      </c>
      <c r="F155" s="75" t="n">
        <f aca="false">IF(E155="","",D155-E155)</f>
        <v>4</v>
      </c>
      <c r="G155" s="66" t="n">
        <v>1029</v>
      </c>
      <c r="H155" s="66" t="n">
        <v>1016</v>
      </c>
      <c r="I155" s="75" t="n">
        <f aca="false">IF(H155="","",G155-H155)</f>
        <v>13</v>
      </c>
      <c r="J155" s="47" t="n">
        <f aca="false">IF(OR(D155="",D155+G155=0),"",D155/(D155+G155))</f>
        <v>0.343331206126356</v>
      </c>
      <c r="K155" s="47" t="n">
        <f aca="false">IF(E155="","",E155/(E155+H155))</f>
        <v>0.344516129032258</v>
      </c>
      <c r="L155" s="76" t="n">
        <f aca="false">IF(OR(K155="",J155=""),"",(J155-K155)*100)</f>
        <v>-0.1184922905902</v>
      </c>
      <c r="M155" s="36" t="n">
        <v>2.17211657538669</v>
      </c>
      <c r="N155" s="36" t="n">
        <v>0.126550125655765</v>
      </c>
      <c r="O155" s="36" t="n">
        <f aca="false">SQRT(M155^2+N155^2)</f>
        <v>2.17579993367338</v>
      </c>
      <c r="P155" s="47" t="n">
        <f aca="false">IF(J155="","",MAX(0,J155-1.96*O155/100))</f>
        <v>0.300685527426358</v>
      </c>
      <c r="Q155" s="47" t="n">
        <f aca="false">IF(J155="","",MIN(1,J155+1.96*O155/100))</f>
        <v>0.385976884826354</v>
      </c>
      <c r="R155" s="32" t="str">
        <f aca="false">IF(L155="","",IF(ABS(L155)&lt;=O155,"Yes","No"))</f>
        <v>Yes</v>
      </c>
      <c r="S155" s="32" t="str">
        <f aca="false">IF(L155="","",IF(ABS(L155)&lt;=1.96*O155,"Yes","No"))</f>
        <v>Yes</v>
      </c>
      <c r="T155" s="66" t="n">
        <f aca="false">IF(D155="","",ROUND(SQRT(((D155+G155)*O155/100)^2+(J155*(D155+G155)*0.06777)^2),0))</f>
        <v>50</v>
      </c>
      <c r="U155" s="32"/>
    </row>
    <row r="156" customFormat="false" ht="15" hidden="false" customHeight="false" outlineLevel="0" collapsed="false">
      <c r="A156" s="32" t="s">
        <v>256</v>
      </c>
      <c r="B156" s="32" t="s">
        <v>370</v>
      </c>
      <c r="C156" s="32" t="s">
        <v>370</v>
      </c>
      <c r="D156" s="66" t="n">
        <v>975</v>
      </c>
      <c r="E156" s="66" t="n">
        <v>1000</v>
      </c>
      <c r="F156" s="75" t="n">
        <f aca="false">IF(E156="","",D156-E156)</f>
        <v>-25</v>
      </c>
      <c r="G156" s="66" t="n">
        <v>842</v>
      </c>
      <c r="H156" s="66" t="n">
        <v>864</v>
      </c>
      <c r="I156" s="75" t="n">
        <f aca="false">IF(H156="","",G156-H156)</f>
        <v>-22</v>
      </c>
      <c r="J156" s="47" t="n">
        <f aca="false">IF(OR(D156="",D156+G156=0),"",D156/(D156+G156))</f>
        <v>0.536598789212988</v>
      </c>
      <c r="K156" s="47" t="n">
        <f aca="false">IF(E156="","",E156/(E156+H156))</f>
        <v>0.536480686695279</v>
      </c>
      <c r="L156" s="76" t="n">
        <f aca="false">IF(OR(K156="",J156=""),"",(J156-K156)*100)</f>
        <v>0.0118102517709495</v>
      </c>
      <c r="M156" s="36" t="n">
        <v>2.17211657538669</v>
      </c>
      <c r="N156" s="36" t="n">
        <v>0.126550125655765</v>
      </c>
      <c r="O156" s="36" t="n">
        <f aca="false">SQRT(M156^2+N156^2)</f>
        <v>2.17579993367338</v>
      </c>
      <c r="P156" s="47" t="n">
        <f aca="false">IF(J156="","",MAX(0,J156-1.96*O156/100))</f>
        <v>0.49395311051299</v>
      </c>
      <c r="Q156" s="47" t="n">
        <f aca="false">IF(J156="","",MIN(1,J156+1.96*O156/100))</f>
        <v>0.579244467912987</v>
      </c>
      <c r="R156" s="32" t="str">
        <f aca="false">IF(L156="","",IF(ABS(L156)&lt;=O156,"Yes","No"))</f>
        <v>Yes</v>
      </c>
      <c r="S156" s="32" t="str">
        <f aca="false">IF(L156="","",IF(ABS(L156)&lt;=1.96*O156,"Yes","No"))</f>
        <v>Yes</v>
      </c>
      <c r="T156" s="66" t="n">
        <f aca="false">IF(D156="","",ROUND(SQRT(((D156+G156)*O156/100)^2+(J156*(D156+G156)*0.06777)^2),0))</f>
        <v>77</v>
      </c>
      <c r="U156" s="32"/>
    </row>
    <row r="157" customFormat="false" ht="15" hidden="false" customHeight="false" outlineLevel="0" collapsed="false">
      <c r="A157" s="32" t="s">
        <v>256</v>
      </c>
      <c r="B157" s="32" t="s">
        <v>371</v>
      </c>
      <c r="C157" s="32" t="s">
        <v>372</v>
      </c>
      <c r="D157" s="66" t="n">
        <v>984</v>
      </c>
      <c r="E157" s="66" t="n">
        <v>937</v>
      </c>
      <c r="F157" s="75" t="n">
        <f aca="false">IF(E157="","",D157-E157)</f>
        <v>47</v>
      </c>
      <c r="G157" s="66" t="n">
        <v>1305</v>
      </c>
      <c r="H157" s="66" t="n">
        <v>1369</v>
      </c>
      <c r="I157" s="75" t="n">
        <f aca="false">IF(H157="","",G157-H157)</f>
        <v>-64</v>
      </c>
      <c r="J157" s="47" t="n">
        <f aca="false">IF(OR(D157="",D157+G157=0),"",D157/(D157+G157))</f>
        <v>0.429882044560944</v>
      </c>
      <c r="K157" s="47" t="n">
        <f aca="false">IF(E157="","",E157/(E157+H157))</f>
        <v>0.40633130962706</v>
      </c>
      <c r="L157" s="76" t="n">
        <f aca="false">IF(OR(K157="",J157=""),"",(J157-K157)*100)</f>
        <v>2.35507349338838</v>
      </c>
      <c r="M157" s="36" t="n">
        <v>2.17211657538669</v>
      </c>
      <c r="N157" s="36" t="n">
        <v>0.126550125655765</v>
      </c>
      <c r="O157" s="36" t="n">
        <f aca="false">SQRT(M157^2+N157^2)</f>
        <v>2.17579993367338</v>
      </c>
      <c r="P157" s="47" t="n">
        <f aca="false">IF(J157="","",MAX(0,J157-1.96*O157/100))</f>
        <v>0.387236365860945</v>
      </c>
      <c r="Q157" s="47" t="n">
        <f aca="false">IF(J157="","",MIN(1,J157+1.96*O157/100))</f>
        <v>0.472527723260942</v>
      </c>
      <c r="R157" s="32" t="str">
        <f aca="false">IF(L157="","",IF(ABS(L157)&lt;=O157,"Yes","No"))</f>
        <v>No</v>
      </c>
      <c r="S157" s="32" t="str">
        <f aca="false">IF(L157="","",IF(ABS(L157)&lt;=1.96*O157,"Yes","No"))</f>
        <v>Yes</v>
      </c>
      <c r="T157" s="66" t="n">
        <f aca="false">IF(D157="","",ROUND(SQRT(((D157+G157)*O157/100)^2+(J157*(D157+G157)*0.06777)^2),0))</f>
        <v>83</v>
      </c>
      <c r="U157" s="32"/>
    </row>
    <row r="158" customFormat="false" ht="15" hidden="false" customHeight="false" outlineLevel="0" collapsed="false">
      <c r="A158" s="32" t="s">
        <v>256</v>
      </c>
      <c r="B158" s="32" t="s">
        <v>371</v>
      </c>
      <c r="C158" s="32" t="s">
        <v>373</v>
      </c>
      <c r="D158" s="66" t="n">
        <v>878</v>
      </c>
      <c r="E158" s="66" t="n">
        <v>850</v>
      </c>
      <c r="F158" s="75" t="n">
        <f aca="false">IF(E158="","",D158-E158)</f>
        <v>28</v>
      </c>
      <c r="G158" s="66" t="n">
        <v>1241</v>
      </c>
      <c r="H158" s="66" t="n">
        <v>1298</v>
      </c>
      <c r="I158" s="75" t="n">
        <f aca="false">IF(H158="","",G158-H158)</f>
        <v>-57</v>
      </c>
      <c r="J158" s="47" t="n">
        <f aca="false">IF(OR(D158="",D158+G158=0),"",D158/(D158+G158))</f>
        <v>0.414346389806513</v>
      </c>
      <c r="K158" s="47" t="n">
        <f aca="false">IF(E158="","",E158/(E158+H158))</f>
        <v>0.395716945996276</v>
      </c>
      <c r="L158" s="76" t="n">
        <f aca="false">IF(OR(K158="",J158=""),"",(J158-K158)*100)</f>
        <v>1.86294438102369</v>
      </c>
      <c r="M158" s="36" t="n">
        <v>2.17211657538669</v>
      </c>
      <c r="N158" s="36" t="n">
        <v>0.126550125655765</v>
      </c>
      <c r="O158" s="36" t="n">
        <f aca="false">SQRT(M158^2+N158^2)</f>
        <v>2.17579993367338</v>
      </c>
      <c r="P158" s="47" t="n">
        <f aca="false">IF(J158="","",MAX(0,J158-1.96*O158/100))</f>
        <v>0.371700711106514</v>
      </c>
      <c r="Q158" s="47" t="n">
        <f aca="false">IF(J158="","",MIN(1,J158+1.96*O158/100))</f>
        <v>0.456992068506511</v>
      </c>
      <c r="R158" s="32" t="str">
        <f aca="false">IF(L158="","",IF(ABS(L158)&lt;=O158,"Yes","No"))</f>
        <v>Yes</v>
      </c>
      <c r="S158" s="32" t="str">
        <f aca="false">IF(L158="","",IF(ABS(L158)&lt;=1.96*O158,"Yes","No"))</f>
        <v>Yes</v>
      </c>
      <c r="T158" s="66" t="n">
        <f aca="false">IF(D158="","",ROUND(SQRT(((D158+G158)*O158/100)^2+(J158*(D158+G158)*0.06777)^2),0))</f>
        <v>75</v>
      </c>
      <c r="U158" s="32"/>
    </row>
    <row r="159" customFormat="false" ht="15" hidden="false" customHeight="false" outlineLevel="0" collapsed="false">
      <c r="A159" s="32" t="s">
        <v>256</v>
      </c>
      <c r="B159" s="32" t="s">
        <v>371</v>
      </c>
      <c r="C159" s="32" t="s">
        <v>374</v>
      </c>
      <c r="D159" s="66" t="n">
        <v>493</v>
      </c>
      <c r="E159" s="66" t="n">
        <v>458</v>
      </c>
      <c r="F159" s="75" t="n">
        <f aca="false">IF(E159="","",D159-E159)</f>
        <v>35</v>
      </c>
      <c r="G159" s="66" t="n">
        <v>677</v>
      </c>
      <c r="H159" s="66" t="n">
        <v>701</v>
      </c>
      <c r="I159" s="75" t="n">
        <f aca="false">IF(H159="","",G159-H159)</f>
        <v>-24</v>
      </c>
      <c r="J159" s="47" t="n">
        <f aca="false">IF(OR(D159="",D159+G159=0),"",D159/(D159+G159))</f>
        <v>0.421367521367521</v>
      </c>
      <c r="K159" s="47" t="n">
        <f aca="false">IF(E159="","",E159/(E159+H159))</f>
        <v>0.395168248490078</v>
      </c>
      <c r="L159" s="76" t="n">
        <f aca="false">IF(OR(K159="",J159=""),"",(J159-K159)*100)</f>
        <v>2.61992728774437</v>
      </c>
      <c r="M159" s="36" t="n">
        <v>2.17211657538669</v>
      </c>
      <c r="N159" s="36" t="n">
        <v>0.126550125655765</v>
      </c>
      <c r="O159" s="36" t="n">
        <f aca="false">SQRT(M159^2+N159^2)</f>
        <v>2.17579993367338</v>
      </c>
      <c r="P159" s="47" t="n">
        <f aca="false">IF(J159="","",MAX(0,J159-1.96*O159/100))</f>
        <v>0.378721842667523</v>
      </c>
      <c r="Q159" s="47" t="n">
        <f aca="false">IF(J159="","",MIN(1,J159+1.96*O159/100))</f>
        <v>0.46401320006752</v>
      </c>
      <c r="R159" s="32" t="str">
        <f aca="false">IF(L159="","",IF(ABS(L159)&lt;=O159,"Yes","No"))</f>
        <v>No</v>
      </c>
      <c r="S159" s="32" t="str">
        <f aca="false">IF(L159="","",IF(ABS(L159)&lt;=1.96*O159,"Yes","No"))</f>
        <v>Yes</v>
      </c>
      <c r="T159" s="66" t="n">
        <f aca="false">IF(D159="","",ROUND(SQRT(((D159+G159)*O159/100)^2+(J159*(D159+G159)*0.06777)^2),0))</f>
        <v>42</v>
      </c>
      <c r="U159" s="32"/>
    </row>
    <row r="160" customFormat="false" ht="15" hidden="false" customHeight="false" outlineLevel="0" collapsed="false">
      <c r="A160" s="32" t="s">
        <v>256</v>
      </c>
      <c r="B160" s="32" t="s">
        <v>371</v>
      </c>
      <c r="C160" s="32" t="s">
        <v>375</v>
      </c>
      <c r="D160" s="66" t="n">
        <v>654</v>
      </c>
      <c r="E160" s="66" t="n">
        <v>614</v>
      </c>
      <c r="F160" s="75" t="n">
        <f aca="false">IF(E160="","",D160-E160)</f>
        <v>40</v>
      </c>
      <c r="G160" s="66" t="n">
        <v>894</v>
      </c>
      <c r="H160" s="66" t="n">
        <v>949</v>
      </c>
      <c r="I160" s="75" t="n">
        <f aca="false">IF(H160="","",G160-H160)</f>
        <v>-55</v>
      </c>
      <c r="J160" s="47" t="n">
        <f aca="false">IF(OR(D160="",D160+G160=0),"",D160/(D160+G160))</f>
        <v>0.422480620155039</v>
      </c>
      <c r="K160" s="47" t="n">
        <f aca="false">IF(E160="","",E160/(E160+H160))</f>
        <v>0.392834293026232</v>
      </c>
      <c r="L160" s="76" t="n">
        <f aca="false">IF(OR(K160="",J160=""),"",(J160-K160)*100)</f>
        <v>2.96463271288071</v>
      </c>
      <c r="M160" s="36" t="n">
        <v>2.17211657538669</v>
      </c>
      <c r="N160" s="36" t="n">
        <v>0.126550125655765</v>
      </c>
      <c r="O160" s="36" t="n">
        <f aca="false">SQRT(M160^2+N160^2)</f>
        <v>2.17579993367338</v>
      </c>
      <c r="P160" s="47" t="n">
        <f aca="false">IF(J160="","",MAX(0,J160-1.96*O160/100))</f>
        <v>0.37983494145504</v>
      </c>
      <c r="Q160" s="47" t="n">
        <f aca="false">IF(J160="","",MIN(1,J160+1.96*O160/100))</f>
        <v>0.465126298855037</v>
      </c>
      <c r="R160" s="32" t="str">
        <f aca="false">IF(L160="","",IF(ABS(L160)&lt;=O160,"Yes","No"))</f>
        <v>No</v>
      </c>
      <c r="S160" s="32" t="str">
        <f aca="false">IF(L160="","",IF(ABS(L160)&lt;=1.96*O160,"Yes","No"))</f>
        <v>Yes</v>
      </c>
      <c r="T160" s="66" t="n">
        <f aca="false">IF(D160="","",ROUND(SQRT(((D160+G160)*O160/100)^2+(J160*(D160+G160)*0.06777)^2),0))</f>
        <v>56</v>
      </c>
      <c r="U160" s="32"/>
    </row>
    <row r="161" customFormat="false" ht="15" hidden="false" customHeight="false" outlineLevel="0" collapsed="false">
      <c r="A161" s="32" t="s">
        <v>256</v>
      </c>
      <c r="B161" s="32" t="s">
        <v>371</v>
      </c>
      <c r="C161" s="32" t="s">
        <v>376</v>
      </c>
      <c r="D161" s="66" t="n">
        <v>549</v>
      </c>
      <c r="E161" s="66" t="n">
        <v>555</v>
      </c>
      <c r="F161" s="75" t="n">
        <f aca="false">IF(E161="","",D161-E161)</f>
        <v>-6</v>
      </c>
      <c r="G161" s="66" t="n">
        <v>867</v>
      </c>
      <c r="H161" s="66" t="n">
        <v>887</v>
      </c>
      <c r="I161" s="75" t="n">
        <f aca="false">IF(H161="","",G161-H161)</f>
        <v>-20</v>
      </c>
      <c r="J161" s="47" t="n">
        <f aca="false">IF(OR(D161="",D161+G161=0),"",D161/(D161+G161))</f>
        <v>0.38771186440678</v>
      </c>
      <c r="K161" s="47" t="n">
        <f aca="false">IF(E161="","",E161/(E161+H161))</f>
        <v>0.384882108183079</v>
      </c>
      <c r="L161" s="76" t="n">
        <f aca="false">IF(OR(K161="",J161=""),"",(J161-K161)*100)</f>
        <v>0.282975622370063</v>
      </c>
      <c r="M161" s="36" t="n">
        <v>2.17211657538669</v>
      </c>
      <c r="N161" s="36" t="n">
        <v>0.126550125655765</v>
      </c>
      <c r="O161" s="36" t="n">
        <f aca="false">SQRT(M161^2+N161^2)</f>
        <v>2.17579993367338</v>
      </c>
      <c r="P161" s="47" t="n">
        <f aca="false">IF(J161="","",MAX(0,J161-1.96*O161/100))</f>
        <v>0.345066185706781</v>
      </c>
      <c r="Q161" s="47" t="n">
        <f aca="false">IF(J161="","",MIN(1,J161+1.96*O161/100))</f>
        <v>0.430357543106778</v>
      </c>
      <c r="R161" s="32" t="str">
        <f aca="false">IF(L161="","",IF(ABS(L161)&lt;=O161,"Yes","No"))</f>
        <v>Yes</v>
      </c>
      <c r="S161" s="32" t="str">
        <f aca="false">IF(L161="","",IF(ABS(L161)&lt;=1.96*O161,"Yes","No"))</f>
        <v>Yes</v>
      </c>
      <c r="T161" s="66" t="n">
        <f aca="false">IF(D161="","",ROUND(SQRT(((D161+G161)*O161/100)^2+(J161*(D161+G161)*0.06777)^2),0))</f>
        <v>48</v>
      </c>
      <c r="U161" s="32"/>
    </row>
    <row r="162" customFormat="false" ht="15" hidden="false" customHeight="false" outlineLevel="0" collapsed="false">
      <c r="A162" s="32" t="s">
        <v>256</v>
      </c>
      <c r="B162" s="32" t="s">
        <v>371</v>
      </c>
      <c r="C162" s="32" t="s">
        <v>377</v>
      </c>
      <c r="D162" s="66" t="n">
        <v>498</v>
      </c>
      <c r="E162" s="66" t="n">
        <v>492</v>
      </c>
      <c r="F162" s="75" t="n">
        <f aca="false">IF(E162="","",D162-E162)</f>
        <v>6</v>
      </c>
      <c r="G162" s="66" t="n">
        <v>625</v>
      </c>
      <c r="H162" s="66" t="n">
        <v>662</v>
      </c>
      <c r="I162" s="75" t="n">
        <f aca="false">IF(H162="","",G162-H162)</f>
        <v>-37</v>
      </c>
      <c r="J162" s="47" t="n">
        <f aca="false">IF(OR(D162="",D162+G162=0),"",D162/(D162+G162))</f>
        <v>0.443455031166518</v>
      </c>
      <c r="K162" s="47" t="n">
        <f aca="false">IF(E162="","",E162/(E162+H162))</f>
        <v>0.426343154246101</v>
      </c>
      <c r="L162" s="76" t="n">
        <f aca="false">IF(OR(K162="",J162=""),"",(J162-K162)*100)</f>
        <v>1.71118769204177</v>
      </c>
      <c r="M162" s="36" t="n">
        <v>2.43699899914484</v>
      </c>
      <c r="N162" s="36" t="n">
        <v>0.126550125655765</v>
      </c>
      <c r="O162" s="36" t="n">
        <f aca="false">SQRT(M162^2+N162^2)</f>
        <v>2.44028257710791</v>
      </c>
      <c r="P162" s="47" t="n">
        <f aca="false">IF(J162="","",MAX(0,J162-1.96*O162/100))</f>
        <v>0.395625492655203</v>
      </c>
      <c r="Q162" s="47" t="n">
        <f aca="false">IF(J162="","",MIN(1,J162+1.96*O162/100))</f>
        <v>0.491284569677833</v>
      </c>
      <c r="R162" s="32" t="str">
        <f aca="false">IF(L162="","",IF(ABS(L162)&lt;=O162,"Yes","No"))</f>
        <v>Yes</v>
      </c>
      <c r="S162" s="32" t="str">
        <f aca="false">IF(L162="","",IF(ABS(L162)&lt;=1.96*O162,"Yes","No"))</f>
        <v>Yes</v>
      </c>
      <c r="T162" s="66" t="n">
        <f aca="false">IF(D162="","",ROUND(SQRT(((D162+G162)*O162/100)^2+(J162*(D162+G162)*0.0886)^2),0))</f>
        <v>52</v>
      </c>
      <c r="U162" s="32"/>
    </row>
    <row r="163" customFormat="false" ht="15" hidden="false" customHeight="false" outlineLevel="0" collapsed="false">
      <c r="A163" s="32" t="s">
        <v>256</v>
      </c>
      <c r="B163" s="32" t="s">
        <v>378</v>
      </c>
      <c r="C163" s="32" t="s">
        <v>379</v>
      </c>
      <c r="D163" s="66" t="n">
        <v>692</v>
      </c>
      <c r="E163" s="66" t="n">
        <v>701</v>
      </c>
      <c r="F163" s="75" t="n">
        <f aca="false">IF(E163="","",D163-E163)</f>
        <v>-9</v>
      </c>
      <c r="G163" s="66" t="n">
        <v>673</v>
      </c>
      <c r="H163" s="66" t="n">
        <v>692</v>
      </c>
      <c r="I163" s="75" t="n">
        <f aca="false">IF(H163="","",G163-H163)</f>
        <v>-19</v>
      </c>
      <c r="J163" s="47" t="n">
        <f aca="false">IF(OR(D163="",D163+G163=0),"",D163/(D163+G163))</f>
        <v>0.506959706959707</v>
      </c>
      <c r="K163" s="47" t="n">
        <f aca="false">IF(E163="","",E163/(E163+H163))</f>
        <v>0.503230437903805</v>
      </c>
      <c r="L163" s="76" t="n">
        <f aca="false">IF(OR(K163="",J163=""),"",(J163-K163)*100)</f>
        <v>0.372926905590221</v>
      </c>
      <c r="M163" s="36" t="n">
        <v>2.17211657538669</v>
      </c>
      <c r="N163" s="36" t="n">
        <v>0.126550125655765</v>
      </c>
      <c r="O163" s="36" t="n">
        <f aca="false">SQRT(M163^2+N163^2)</f>
        <v>2.17579993367338</v>
      </c>
      <c r="P163" s="47" t="n">
        <f aca="false">IF(J163="","",MAX(0,J163-1.96*O163/100))</f>
        <v>0.464314028259709</v>
      </c>
      <c r="Q163" s="47" t="n">
        <f aca="false">IF(J163="","",MIN(1,J163+1.96*O163/100))</f>
        <v>0.549605385659705</v>
      </c>
      <c r="R163" s="32" t="str">
        <f aca="false">IF(L163="","",IF(ABS(L163)&lt;=O163,"Yes","No"))</f>
        <v>Yes</v>
      </c>
      <c r="S163" s="32" t="str">
        <f aca="false">IF(L163="","",IF(ABS(L163)&lt;=1.96*O163,"Yes","No"))</f>
        <v>Yes</v>
      </c>
      <c r="T163" s="66" t="n">
        <f aca="false">IF(D163="","",ROUND(SQRT(((D163+G163)*O163/100)^2+(J163*(D163+G163)*0.06777)^2),0))</f>
        <v>56</v>
      </c>
      <c r="U163" s="32"/>
    </row>
    <row r="164" customFormat="false" ht="15" hidden="false" customHeight="false" outlineLevel="0" collapsed="false">
      <c r="A164" s="32" t="s">
        <v>256</v>
      </c>
      <c r="B164" s="32" t="s">
        <v>378</v>
      </c>
      <c r="C164" s="32" t="s">
        <v>380</v>
      </c>
      <c r="D164" s="66" t="n">
        <v>809</v>
      </c>
      <c r="E164" s="66" t="n">
        <v>798</v>
      </c>
      <c r="F164" s="75" t="n">
        <f aca="false">IF(E164="","",D164-E164)</f>
        <v>11</v>
      </c>
      <c r="G164" s="66" t="n">
        <v>778</v>
      </c>
      <c r="H164" s="66" t="n">
        <v>790</v>
      </c>
      <c r="I164" s="75" t="n">
        <f aca="false">IF(H164="","",G164-H164)</f>
        <v>-12</v>
      </c>
      <c r="J164" s="47" t="n">
        <f aca="false">IF(OR(D164="",D164+G164=0),"",D164/(D164+G164))</f>
        <v>0.509766855702584</v>
      </c>
      <c r="K164" s="47" t="n">
        <f aca="false">IF(E164="","",E164/(E164+H164))</f>
        <v>0.502518891687657</v>
      </c>
      <c r="L164" s="76" t="n">
        <f aca="false">IF(OR(K164="",J164=""),"",(J164-K164)*100)</f>
        <v>0.724796401492611</v>
      </c>
      <c r="M164" s="36" t="n">
        <v>2.17211657538669</v>
      </c>
      <c r="N164" s="36" t="n">
        <v>0.126550125655765</v>
      </c>
      <c r="O164" s="36" t="n">
        <f aca="false">SQRT(M164^2+N164^2)</f>
        <v>2.17579993367338</v>
      </c>
      <c r="P164" s="47" t="n">
        <f aca="false">IF(J164="","",MAX(0,J164-1.96*O164/100))</f>
        <v>0.467121177002585</v>
      </c>
      <c r="Q164" s="47" t="n">
        <f aca="false">IF(J164="","",MIN(1,J164+1.96*O164/100))</f>
        <v>0.552412534402582</v>
      </c>
      <c r="R164" s="32" t="str">
        <f aca="false">IF(L164="","",IF(ABS(L164)&lt;=O164,"Yes","No"))</f>
        <v>Yes</v>
      </c>
      <c r="S164" s="32" t="str">
        <f aca="false">IF(L164="","",IF(ABS(L164)&lt;=1.96*O164,"Yes","No"))</f>
        <v>Yes</v>
      </c>
      <c r="T164" s="66" t="n">
        <f aca="false">IF(D164="","",ROUND(SQRT(((D164+G164)*O164/100)^2+(J164*(D164+G164)*0.06777)^2),0))</f>
        <v>65</v>
      </c>
      <c r="U164" s="32"/>
    </row>
    <row r="165" customFormat="false" ht="15" hidden="false" customHeight="false" outlineLevel="0" collapsed="false">
      <c r="A165" s="32" t="s">
        <v>256</v>
      </c>
      <c r="B165" s="32" t="s">
        <v>378</v>
      </c>
      <c r="C165" s="32" t="s">
        <v>381</v>
      </c>
      <c r="D165" s="66" t="n">
        <v>367</v>
      </c>
      <c r="E165" s="66" t="n">
        <v>362</v>
      </c>
      <c r="F165" s="75" t="n">
        <f aca="false">IF(E165="","",D165-E165)</f>
        <v>5</v>
      </c>
      <c r="G165" s="66" t="n">
        <v>376</v>
      </c>
      <c r="H165" s="66" t="n">
        <v>375</v>
      </c>
      <c r="I165" s="75" t="n">
        <f aca="false">IF(H165="","",G165-H165)</f>
        <v>1</v>
      </c>
      <c r="J165" s="47" t="n">
        <f aca="false">IF(OR(D165="",D165+G165=0),"",D165/(D165+G165))</f>
        <v>0.493943472409152</v>
      </c>
      <c r="K165" s="47" t="n">
        <f aca="false">IF(E165="","",E165/(E165+H165))</f>
        <v>0.491180461329715</v>
      </c>
      <c r="L165" s="76" t="n">
        <f aca="false">IF(OR(K165="",J165=""),"",(J165-K165)*100)</f>
        <v>0.276301107943705</v>
      </c>
      <c r="M165" s="36" t="n">
        <v>2.43699899914484</v>
      </c>
      <c r="N165" s="36" t="n">
        <v>0.126550125655765</v>
      </c>
      <c r="O165" s="36" t="n">
        <f aca="false">SQRT(M165^2+N165^2)</f>
        <v>2.44028257710791</v>
      </c>
      <c r="P165" s="47" t="n">
        <f aca="false">IF(J165="","",MAX(0,J165-1.96*O165/100))</f>
        <v>0.446113933897837</v>
      </c>
      <c r="Q165" s="47" t="n">
        <f aca="false">IF(J165="","",MIN(1,J165+1.96*O165/100))</f>
        <v>0.541773010920467</v>
      </c>
      <c r="R165" s="32" t="str">
        <f aca="false">IF(L165="","",IF(ABS(L165)&lt;=O165,"Yes","No"))</f>
        <v>Yes</v>
      </c>
      <c r="S165" s="32" t="str">
        <f aca="false">IF(L165="","",IF(ABS(L165)&lt;=1.96*O165,"Yes","No"))</f>
        <v>Yes</v>
      </c>
      <c r="T165" s="66" t="n">
        <f aca="false">IF(D165="","",ROUND(SQRT(((D165+G165)*O165/100)^2+(J165*(D165+G165)*0.0886)^2),0))</f>
        <v>37</v>
      </c>
      <c r="U165" s="32"/>
    </row>
    <row r="166" customFormat="false" ht="15" hidden="false" customHeight="false" outlineLevel="0" collapsed="false">
      <c r="A166" s="32" t="s">
        <v>256</v>
      </c>
      <c r="B166" s="32" t="s">
        <v>378</v>
      </c>
      <c r="C166" s="32" t="s">
        <v>382</v>
      </c>
      <c r="D166" s="66" t="n">
        <v>403</v>
      </c>
      <c r="E166" s="66" t="n">
        <v>406</v>
      </c>
      <c r="F166" s="75" t="n">
        <f aca="false">IF(E166="","",D166-E166)</f>
        <v>-3</v>
      </c>
      <c r="G166" s="66" t="n">
        <v>392</v>
      </c>
      <c r="H166" s="66" t="n">
        <v>388</v>
      </c>
      <c r="I166" s="75" t="n">
        <f aca="false">IF(H166="","",G166-H166)</f>
        <v>4</v>
      </c>
      <c r="J166" s="47" t="n">
        <f aca="false">IF(OR(D166="",D166+G166=0),"",D166/(D166+G166))</f>
        <v>0.506918238993711</v>
      </c>
      <c r="K166" s="47" t="n">
        <f aca="false">IF(E166="","",E166/(E166+H166))</f>
        <v>0.511335012594459</v>
      </c>
      <c r="L166" s="76" t="n">
        <f aca="false">IF(OR(K166="",J166=""),"",(J166-K166)*100)</f>
        <v>-0.441677360074777</v>
      </c>
      <c r="M166" s="36" t="n">
        <v>2.43699899914484</v>
      </c>
      <c r="N166" s="36" t="n">
        <v>0.126550125655765</v>
      </c>
      <c r="O166" s="36" t="n">
        <f aca="false">SQRT(M166^2+N166^2)</f>
        <v>2.44028257710791</v>
      </c>
      <c r="P166" s="47" t="n">
        <f aca="false">IF(J166="","",MAX(0,J166-1.96*O166/100))</f>
        <v>0.459088700482396</v>
      </c>
      <c r="Q166" s="47" t="n">
        <f aca="false">IF(J166="","",MIN(1,J166+1.96*O166/100))</f>
        <v>0.554747777505026</v>
      </c>
      <c r="R166" s="32" t="str">
        <f aca="false">IF(L166="","",IF(ABS(L166)&lt;=O166,"Yes","No"))</f>
        <v>Yes</v>
      </c>
      <c r="S166" s="32" t="str">
        <f aca="false">IF(L166="","",IF(ABS(L166)&lt;=1.96*O166,"Yes","No"))</f>
        <v>Yes</v>
      </c>
      <c r="T166" s="66" t="n">
        <f aca="false">IF(D166="","",ROUND(SQRT(((D166+G166)*O166/100)^2+(J166*(D166+G166)*0.0886)^2),0))</f>
        <v>41</v>
      </c>
      <c r="U166" s="32"/>
    </row>
    <row r="167" customFormat="false" ht="15" hidden="false" customHeight="false" outlineLevel="0" collapsed="false">
      <c r="A167" s="32" t="s">
        <v>256</v>
      </c>
      <c r="B167" s="32" t="s">
        <v>378</v>
      </c>
      <c r="C167" s="32" t="s">
        <v>383</v>
      </c>
      <c r="D167" s="66" t="n">
        <v>516</v>
      </c>
      <c r="E167" s="66" t="n">
        <v>524</v>
      </c>
      <c r="F167" s="75" t="n">
        <f aca="false">IF(E167="","",D167-E167)</f>
        <v>-8</v>
      </c>
      <c r="G167" s="66" t="n">
        <v>570</v>
      </c>
      <c r="H167" s="66" t="n">
        <v>571</v>
      </c>
      <c r="I167" s="75" t="n">
        <f aca="false">IF(H167="","",G167-H167)</f>
        <v>-1</v>
      </c>
      <c r="J167" s="47" t="n">
        <f aca="false">IF(OR(D167="",D167+G167=0),"",D167/(D167+G167))</f>
        <v>0.475138121546961</v>
      </c>
      <c r="K167" s="47" t="n">
        <f aca="false">IF(E167="","",E167/(E167+H167))</f>
        <v>0.478538812785388</v>
      </c>
      <c r="L167" s="76" t="n">
        <f aca="false">IF(OR(K167="",J167=""),"",(J167-K167)*100)</f>
        <v>-0.340069123842679</v>
      </c>
      <c r="M167" s="36" t="n">
        <v>2.43699899914484</v>
      </c>
      <c r="N167" s="36" t="n">
        <v>0.126550125655765</v>
      </c>
      <c r="O167" s="36" t="n">
        <f aca="false">SQRT(M167^2+N167^2)</f>
        <v>2.44028257710791</v>
      </c>
      <c r="P167" s="47" t="n">
        <f aca="false">IF(J167="","",MAX(0,J167-1.96*O167/100))</f>
        <v>0.427308583035646</v>
      </c>
      <c r="Q167" s="47" t="n">
        <f aca="false">IF(J167="","",MIN(1,J167+1.96*O167/100))</f>
        <v>0.522967660058276</v>
      </c>
      <c r="R167" s="32" t="str">
        <f aca="false">IF(L167="","",IF(ABS(L167)&lt;=O167,"Yes","No"))</f>
        <v>Yes</v>
      </c>
      <c r="S167" s="32" t="str">
        <f aca="false">IF(L167="","",IF(ABS(L167)&lt;=1.96*O167,"Yes","No"))</f>
        <v>Yes</v>
      </c>
      <c r="T167" s="66" t="n">
        <f aca="false">IF(D167="","",ROUND(SQRT(((D167+G167)*O167/100)^2+(J167*(D167+G167)*0.0886)^2),0))</f>
        <v>53</v>
      </c>
      <c r="U167" s="32"/>
    </row>
    <row r="168" customFormat="false" ht="15" hidden="false" customHeight="false" outlineLevel="0" collapsed="false">
      <c r="A168" s="32" t="s">
        <v>256</v>
      </c>
      <c r="B168" s="32" t="s">
        <v>378</v>
      </c>
      <c r="C168" s="32" t="s">
        <v>384</v>
      </c>
      <c r="D168" s="66" t="n">
        <v>298</v>
      </c>
      <c r="E168" s="66" t="n">
        <v>316</v>
      </c>
      <c r="F168" s="75" t="n">
        <f aca="false">IF(E168="","",D168-E168)</f>
        <v>-18</v>
      </c>
      <c r="G168" s="66" t="n">
        <v>331</v>
      </c>
      <c r="H168" s="66" t="n">
        <v>348</v>
      </c>
      <c r="I168" s="75" t="n">
        <f aca="false">IF(H168="","",G168-H168)</f>
        <v>-17</v>
      </c>
      <c r="J168" s="47" t="n">
        <f aca="false">IF(OR(D168="",D168+G168=0),"",D168/(D168+G168))</f>
        <v>0.473767885532591</v>
      </c>
      <c r="K168" s="47" t="n">
        <f aca="false">IF(E168="","",E168/(E168+H168))</f>
        <v>0.475903614457831</v>
      </c>
      <c r="L168" s="76" t="n">
        <f aca="false">IF(OR(K168="",J168=""),"",(J168-K168)*100)</f>
        <v>-0.213572892523989</v>
      </c>
      <c r="M168" s="36" t="n">
        <v>3.50278191458698</v>
      </c>
      <c r="N168" s="36" t="n">
        <v>0.126550125655765</v>
      </c>
      <c r="O168" s="36" t="n">
        <f aca="false">SQRT(M168^2+N168^2)</f>
        <v>3.50506719984955</v>
      </c>
      <c r="P168" s="47" t="n">
        <f aca="false">IF(J168="","",MAX(0,J168-1.96*O168/100))</f>
        <v>0.40506856841554</v>
      </c>
      <c r="Q168" s="47" t="n">
        <f aca="false">IF(J168="","",MIN(1,J168+1.96*O168/100))</f>
        <v>0.542467202649643</v>
      </c>
      <c r="R168" s="32" t="str">
        <f aca="false">IF(L168="","",IF(ABS(L168)&lt;=O168,"Yes","No"))</f>
        <v>Yes</v>
      </c>
      <c r="S168" s="32" t="str">
        <f aca="false">IF(L168="","",IF(ABS(L168)&lt;=1.96*O168,"Yes","No"))</f>
        <v>Yes</v>
      </c>
      <c r="T168" s="66" t="n">
        <f aca="false">IF(D168="","",ROUND(SQRT(((D168+G168)*O168/100)^2+(J168*(D168+G168)*0.14653)^2),0))</f>
        <v>49</v>
      </c>
      <c r="U168" s="32"/>
    </row>
    <row r="169" customFormat="false" ht="15" hidden="false" customHeight="false" outlineLevel="0" collapsed="false">
      <c r="A169" s="32" t="s">
        <v>256</v>
      </c>
      <c r="B169" s="32" t="s">
        <v>378</v>
      </c>
      <c r="C169" s="32" t="s">
        <v>385</v>
      </c>
      <c r="D169" s="66" t="n">
        <v>390</v>
      </c>
      <c r="E169" s="66" t="n">
        <v>377</v>
      </c>
      <c r="F169" s="75" t="n">
        <f aca="false">IF(E169="","",D169-E169)</f>
        <v>13</v>
      </c>
      <c r="G169" s="66" t="n">
        <v>396</v>
      </c>
      <c r="H169" s="66" t="n">
        <v>399</v>
      </c>
      <c r="I169" s="75" t="n">
        <f aca="false">IF(H169="","",G169-H169)</f>
        <v>-3</v>
      </c>
      <c r="J169" s="47" t="n">
        <f aca="false">IF(OR(D169="",D169+G169=0),"",D169/(D169+G169))</f>
        <v>0.49618320610687</v>
      </c>
      <c r="K169" s="47" t="n">
        <f aca="false">IF(E169="","",E169/(E169+H169))</f>
        <v>0.485824742268041</v>
      </c>
      <c r="L169" s="76" t="n">
        <f aca="false">IF(OR(K169="",J169=""),"",(J169-K169)*100)</f>
        <v>1.0358463838829</v>
      </c>
      <c r="M169" s="36" t="n">
        <v>2.43699899914484</v>
      </c>
      <c r="N169" s="36" t="n">
        <v>0.126550125655765</v>
      </c>
      <c r="O169" s="36" t="n">
        <f aca="false">SQRT(M169^2+N169^2)</f>
        <v>2.44028257710791</v>
      </c>
      <c r="P169" s="47" t="n">
        <f aca="false">IF(J169="","",MAX(0,J169-1.96*O169/100))</f>
        <v>0.448353667595555</v>
      </c>
      <c r="Q169" s="47" t="n">
        <f aca="false">IF(J169="","",MIN(1,J169+1.96*O169/100))</f>
        <v>0.544012744618185</v>
      </c>
      <c r="R169" s="32" t="str">
        <f aca="false">IF(L169="","",IF(ABS(L169)&lt;=O169,"Yes","No"))</f>
        <v>Yes</v>
      </c>
      <c r="S169" s="32" t="str">
        <f aca="false">IF(L169="","",IF(ABS(L169)&lt;=1.96*O169,"Yes","No"))</f>
        <v>Yes</v>
      </c>
      <c r="T169" s="66" t="n">
        <f aca="false">IF(D169="","",ROUND(SQRT(((D169+G169)*O169/100)^2+(J169*(D169+G169)*0.0886)^2),0))</f>
        <v>40</v>
      </c>
      <c r="U169" s="32"/>
    </row>
    <row r="170" customFormat="false" ht="15" hidden="false" customHeight="false" outlineLevel="0" collapsed="false">
      <c r="A170" s="32" t="s">
        <v>256</v>
      </c>
      <c r="B170" s="32" t="s">
        <v>378</v>
      </c>
      <c r="C170" s="32" t="s">
        <v>386</v>
      </c>
      <c r="D170" s="66" t="n">
        <v>542</v>
      </c>
      <c r="E170" s="66" t="n">
        <v>550</v>
      </c>
      <c r="F170" s="75" t="n">
        <f aca="false">IF(E170="","",D170-E170)</f>
        <v>-8</v>
      </c>
      <c r="G170" s="66" t="n">
        <v>591</v>
      </c>
      <c r="H170" s="66" t="n">
        <v>585</v>
      </c>
      <c r="I170" s="75" t="n">
        <f aca="false">IF(H170="","",G170-H170)</f>
        <v>6</v>
      </c>
      <c r="J170" s="47" t="n">
        <f aca="false">IF(OR(D170="",D170+G170=0),"",D170/(D170+G170))</f>
        <v>0.4783759929391</v>
      </c>
      <c r="K170" s="47" t="n">
        <f aca="false">IF(E170="","",E170/(E170+H170))</f>
        <v>0.484581497797357</v>
      </c>
      <c r="L170" s="76" t="n">
        <f aca="false">IF(OR(K170="",J170=""),"",(J170-K170)*100)</f>
        <v>-0.620550485825711</v>
      </c>
      <c r="M170" s="36" t="n">
        <v>2.43699899914484</v>
      </c>
      <c r="N170" s="36" t="n">
        <v>0.126550125655765</v>
      </c>
      <c r="O170" s="36" t="n">
        <f aca="false">SQRT(M170^2+N170^2)</f>
        <v>2.44028257710791</v>
      </c>
      <c r="P170" s="47" t="n">
        <f aca="false">IF(J170="","",MAX(0,J170-1.96*O170/100))</f>
        <v>0.430546454427785</v>
      </c>
      <c r="Q170" s="47" t="n">
        <f aca="false">IF(J170="","",MIN(1,J170+1.96*O170/100))</f>
        <v>0.526205531450415</v>
      </c>
      <c r="R170" s="32" t="str">
        <f aca="false">IF(L170="","",IF(ABS(L170)&lt;=O170,"Yes","No"))</f>
        <v>Yes</v>
      </c>
      <c r="S170" s="32" t="str">
        <f aca="false">IF(L170="","",IF(ABS(L170)&lt;=1.96*O170,"Yes","No"))</f>
        <v>Yes</v>
      </c>
      <c r="T170" s="66" t="n">
        <f aca="false">IF(D170="","",ROUND(SQRT(((D170+G170)*O170/100)^2+(J170*(D170+G170)*0.0886)^2),0))</f>
        <v>55</v>
      </c>
      <c r="U170" s="32"/>
    </row>
    <row r="171" customFormat="false" ht="15" hidden="false" customHeight="false" outlineLevel="0" collapsed="false">
      <c r="A171" s="32" t="s">
        <v>256</v>
      </c>
      <c r="B171" s="32" t="s">
        <v>387</v>
      </c>
      <c r="C171" s="32" t="s">
        <v>388</v>
      </c>
      <c r="D171" s="66" t="n">
        <v>259</v>
      </c>
      <c r="E171" s="66" t="n">
        <v>218</v>
      </c>
      <c r="F171" s="75" t="n">
        <f aca="false">IF(E171="","",D171-E171)</f>
        <v>41</v>
      </c>
      <c r="G171" s="66" t="n">
        <v>288</v>
      </c>
      <c r="H171" s="66" t="n">
        <v>335</v>
      </c>
      <c r="I171" s="75" t="n">
        <f aca="false">IF(H171="","",G171-H171)</f>
        <v>-47</v>
      </c>
      <c r="J171" s="47" t="n">
        <f aca="false">IF(OR(D171="",D171+G171=0),"",D171/(D171+G171))</f>
        <v>0.473491773308958</v>
      </c>
      <c r="K171" s="47" t="n">
        <f aca="false">IF(E171="","",E171/(E171+H171))</f>
        <v>0.394213381555154</v>
      </c>
      <c r="L171" s="76" t="n">
        <f aca="false">IF(OR(K171="",J171=""),"",(J171-K171)*100)</f>
        <v>7.92783917538042</v>
      </c>
      <c r="M171" s="36" t="n">
        <v>3.50278191458698</v>
      </c>
      <c r="N171" s="36" t="n">
        <v>0.126550125655765</v>
      </c>
      <c r="O171" s="36" t="n">
        <f aca="false">SQRT(M171^2+N171^2)</f>
        <v>3.50506719984955</v>
      </c>
      <c r="P171" s="47" t="n">
        <f aca="false">IF(J171="","",MAX(0,J171-1.96*O171/100))</f>
        <v>0.404792456191907</v>
      </c>
      <c r="Q171" s="47" t="n">
        <f aca="false">IF(J171="","",MIN(1,J171+1.96*O171/100))</f>
        <v>0.542191090426009</v>
      </c>
      <c r="R171" s="32" t="str">
        <f aca="false">IF(L171="","",IF(ABS(L171)&lt;=O171,"Yes","No"))</f>
        <v>No</v>
      </c>
      <c r="S171" s="32" t="str">
        <f aca="false">IF(L171="","",IF(ABS(L171)&lt;=1.96*O171,"Yes","No"))</f>
        <v>No</v>
      </c>
      <c r="T171" s="66" t="n">
        <f aca="false">IF(D171="","",ROUND(SQRT(((D171+G171)*O171/100)^2+(J171*(D171+G171)*0.14653)^2),0))</f>
        <v>43</v>
      </c>
      <c r="U171" s="32"/>
    </row>
    <row r="172" customFormat="false" ht="15" hidden="false" customHeight="false" outlineLevel="0" collapsed="false">
      <c r="A172" s="32" t="s">
        <v>256</v>
      </c>
      <c r="B172" s="32" t="s">
        <v>387</v>
      </c>
      <c r="C172" s="32" t="s">
        <v>389</v>
      </c>
      <c r="D172" s="66" t="n">
        <v>203</v>
      </c>
      <c r="E172" s="66" t="n">
        <v>181</v>
      </c>
      <c r="F172" s="75" t="n">
        <f aca="false">IF(E172="","",D172-E172)</f>
        <v>22</v>
      </c>
      <c r="G172" s="66" t="n">
        <v>254</v>
      </c>
      <c r="H172" s="66" t="n">
        <v>287</v>
      </c>
      <c r="I172" s="75" t="n">
        <f aca="false">IF(H172="","",G172-H172)</f>
        <v>-33</v>
      </c>
      <c r="J172" s="47" t="n">
        <f aca="false">IF(OR(D172="",D172+G172=0),"",D172/(D172+G172))</f>
        <v>0.444201312910285</v>
      </c>
      <c r="K172" s="47" t="n">
        <f aca="false">IF(E172="","",E172/(E172+H172))</f>
        <v>0.386752136752137</v>
      </c>
      <c r="L172" s="76" t="n">
        <f aca="false">IF(OR(K172="",J172=""),"",(J172-K172)*100)</f>
        <v>5.74491761581477</v>
      </c>
      <c r="M172" s="36" t="n">
        <v>3.50278191458698</v>
      </c>
      <c r="N172" s="36" t="n">
        <v>0.126550125655765</v>
      </c>
      <c r="O172" s="36" t="n">
        <f aca="false">SQRT(M172^2+N172^2)</f>
        <v>3.50506719984955</v>
      </c>
      <c r="P172" s="47" t="n">
        <f aca="false">IF(J172="","",MAX(0,J172-1.96*O172/100))</f>
        <v>0.375501995793233</v>
      </c>
      <c r="Q172" s="47" t="n">
        <f aca="false">IF(J172="","",MIN(1,J172+1.96*O172/100))</f>
        <v>0.512900630027336</v>
      </c>
      <c r="R172" s="32" t="str">
        <f aca="false">IF(L172="","",IF(ABS(L172)&lt;=O172,"Yes","No"))</f>
        <v>No</v>
      </c>
      <c r="S172" s="32" t="str">
        <f aca="false">IF(L172="","",IF(ABS(L172)&lt;=1.96*O172,"Yes","No"))</f>
        <v>Yes</v>
      </c>
      <c r="T172" s="66" t="n">
        <f aca="false">IF(D172="","",ROUND(SQRT(((D172+G172)*O172/100)^2+(J172*(D172+G172)*0.14653)^2),0))</f>
        <v>34</v>
      </c>
      <c r="U172" s="32"/>
    </row>
    <row r="173" customFormat="false" ht="15" hidden="false" customHeight="false" outlineLevel="0" collapsed="false">
      <c r="A173" s="32" t="s">
        <v>256</v>
      </c>
      <c r="B173" s="32" t="s">
        <v>387</v>
      </c>
      <c r="C173" s="32" t="s">
        <v>390</v>
      </c>
      <c r="D173" s="66" t="n">
        <v>373</v>
      </c>
      <c r="E173" s="66" t="n">
        <v>350</v>
      </c>
      <c r="F173" s="75" t="n">
        <f aca="false">IF(E173="","",D173-E173)</f>
        <v>23</v>
      </c>
      <c r="G173" s="66" t="n">
        <v>480</v>
      </c>
      <c r="H173" s="66" t="n">
        <v>527</v>
      </c>
      <c r="I173" s="75" t="n">
        <f aca="false">IF(H173="","",G173-H173)</f>
        <v>-47</v>
      </c>
      <c r="J173" s="47" t="n">
        <f aca="false">IF(OR(D173="",D173+G173=0),"",D173/(D173+G173))</f>
        <v>0.437280187573271</v>
      </c>
      <c r="K173" s="47" t="n">
        <f aca="false">IF(E173="","",E173/(E173+H173))</f>
        <v>0.39908779931585</v>
      </c>
      <c r="L173" s="76" t="n">
        <f aca="false">IF(OR(K173="",J173=""),"",(J173-K173)*100)</f>
        <v>3.81923882574213</v>
      </c>
      <c r="M173" s="36" t="n">
        <v>2.43699899914484</v>
      </c>
      <c r="N173" s="36" t="n">
        <v>0.126550125655765</v>
      </c>
      <c r="O173" s="36" t="n">
        <f aca="false">SQRT(M173^2+N173^2)</f>
        <v>2.44028257710791</v>
      </c>
      <c r="P173" s="47" t="n">
        <f aca="false">IF(J173="","",MAX(0,J173-1.96*O173/100))</f>
        <v>0.389450649061956</v>
      </c>
      <c r="Q173" s="47" t="n">
        <f aca="false">IF(J173="","",MIN(1,J173+1.96*O173/100))</f>
        <v>0.485109726084586</v>
      </c>
      <c r="R173" s="32" t="str">
        <f aca="false">IF(L173="","",IF(ABS(L173)&lt;=O173,"Yes","No"))</f>
        <v>No</v>
      </c>
      <c r="S173" s="32" t="str">
        <f aca="false">IF(L173="","",IF(ABS(L173)&lt;=1.96*O173,"Yes","No"))</f>
        <v>Yes</v>
      </c>
      <c r="T173" s="66" t="n">
        <f aca="false">IF(D173="","",ROUND(SQRT(((D173+G173)*O173/100)^2+(J173*(D173+G173)*0.0886)^2),0))</f>
        <v>39</v>
      </c>
      <c r="U173" s="32"/>
    </row>
    <row r="174" customFormat="false" ht="15" hidden="false" customHeight="false" outlineLevel="0" collapsed="false">
      <c r="A174" s="32" t="s">
        <v>256</v>
      </c>
      <c r="B174" s="32" t="s">
        <v>391</v>
      </c>
      <c r="C174" s="32" t="s">
        <v>392</v>
      </c>
      <c r="D174" s="66" t="n">
        <v>964</v>
      </c>
      <c r="E174" s="66" t="n">
        <v>899</v>
      </c>
      <c r="F174" s="75" t="n">
        <f aca="false">IF(E174="","",D174-E174)</f>
        <v>65</v>
      </c>
      <c r="G174" s="66" t="n">
        <v>891</v>
      </c>
      <c r="H174" s="66" t="n">
        <v>944</v>
      </c>
      <c r="I174" s="75" t="n">
        <f aca="false">IF(H174="","",G174-H174)</f>
        <v>-53</v>
      </c>
      <c r="J174" s="47" t="n">
        <f aca="false">IF(OR(D174="",D174+G174=0),"",D174/(D174+G174))</f>
        <v>0.519676549865229</v>
      </c>
      <c r="K174" s="47" t="n">
        <f aca="false">IF(E174="","",E174/(E174+H174))</f>
        <v>0.4877916440586</v>
      </c>
      <c r="L174" s="76" t="n">
        <f aca="false">IF(OR(K174="",J174=""),"",(J174-K174)*100)</f>
        <v>3.18849058066291</v>
      </c>
      <c r="M174" s="36" t="n">
        <v>2.17211657538669</v>
      </c>
      <c r="N174" s="36" t="n">
        <v>0.126550125655765</v>
      </c>
      <c r="O174" s="36" t="n">
        <f aca="false">SQRT(M174^2+N174^2)</f>
        <v>2.17579993367338</v>
      </c>
      <c r="P174" s="47" t="n">
        <f aca="false">IF(J174="","",MAX(0,J174-1.96*O174/100))</f>
        <v>0.477030871165231</v>
      </c>
      <c r="Q174" s="47" t="n">
        <f aca="false">IF(J174="","",MIN(1,J174+1.96*O174/100))</f>
        <v>0.562322228565228</v>
      </c>
      <c r="R174" s="32" t="str">
        <f aca="false">IF(L174="","",IF(ABS(L174)&lt;=O174,"Yes","No"))</f>
        <v>No</v>
      </c>
      <c r="S174" s="32" t="str">
        <f aca="false">IF(L174="","",IF(ABS(L174)&lt;=1.96*O174,"Yes","No"))</f>
        <v>Yes</v>
      </c>
      <c r="T174" s="66" t="n">
        <f aca="false">IF(D174="","",ROUND(SQRT(((D174+G174)*O174/100)^2+(J174*(D174+G174)*0.06777)^2),0))</f>
        <v>77</v>
      </c>
      <c r="U174" s="32"/>
    </row>
    <row r="175" customFormat="false" ht="15" hidden="false" customHeight="false" outlineLevel="0" collapsed="false">
      <c r="A175" s="32" t="s">
        <v>256</v>
      </c>
      <c r="B175" s="32" t="s">
        <v>391</v>
      </c>
      <c r="C175" s="32" t="s">
        <v>393</v>
      </c>
      <c r="D175" s="66" t="n">
        <v>452</v>
      </c>
      <c r="E175" s="66" t="n">
        <v>463</v>
      </c>
      <c r="F175" s="75" t="n">
        <f aca="false">IF(E175="","",D175-E175)</f>
        <v>-11</v>
      </c>
      <c r="G175" s="66" t="n">
        <v>412</v>
      </c>
      <c r="H175" s="66" t="n">
        <v>438</v>
      </c>
      <c r="I175" s="75" t="n">
        <f aca="false">IF(H175="","",G175-H175)</f>
        <v>-26</v>
      </c>
      <c r="J175" s="47" t="n">
        <f aca="false">IF(OR(D175="",D175+G175=0),"",D175/(D175+G175))</f>
        <v>0.523148148148148</v>
      </c>
      <c r="K175" s="47" t="n">
        <f aca="false">IF(E175="","",E175/(E175+H175))</f>
        <v>0.513873473917869</v>
      </c>
      <c r="L175" s="76" t="n">
        <f aca="false">IF(OR(K175="",J175=""),"",(J175-K175)*100)</f>
        <v>0.927467423027906</v>
      </c>
      <c r="M175" s="36" t="n">
        <v>2.43699899914484</v>
      </c>
      <c r="N175" s="36" t="n">
        <v>0.126550125655765</v>
      </c>
      <c r="O175" s="36" t="n">
        <f aca="false">SQRT(M175^2+N175^2)</f>
        <v>2.44028257710791</v>
      </c>
      <c r="P175" s="47" t="n">
        <f aca="false">IF(J175="","",MAX(0,J175-1.96*O175/100))</f>
        <v>0.475318609636833</v>
      </c>
      <c r="Q175" s="47" t="n">
        <f aca="false">IF(J175="","",MIN(1,J175+1.96*O175/100))</f>
        <v>0.570977686659463</v>
      </c>
      <c r="R175" s="32" t="str">
        <f aca="false">IF(L175="","",IF(ABS(L175)&lt;=O175,"Yes","No"))</f>
        <v>Yes</v>
      </c>
      <c r="S175" s="32" t="str">
        <f aca="false">IF(L175="","",IF(ABS(L175)&lt;=1.96*O175,"Yes","No"))</f>
        <v>Yes</v>
      </c>
      <c r="T175" s="66" t="n">
        <f aca="false">IF(D175="","",ROUND(SQRT(((D175+G175)*O175/100)^2+(J175*(D175+G175)*0.0886)^2),0))</f>
        <v>45</v>
      </c>
      <c r="U175" s="32"/>
    </row>
    <row r="176" customFormat="false" ht="15" hidden="false" customHeight="false" outlineLevel="0" collapsed="false">
      <c r="A176" s="32" t="s">
        <v>256</v>
      </c>
      <c r="B176" s="32" t="s">
        <v>391</v>
      </c>
      <c r="C176" s="32" t="s">
        <v>394</v>
      </c>
      <c r="D176" s="66" t="n">
        <v>1051</v>
      </c>
      <c r="E176" s="66" t="n">
        <v>1115</v>
      </c>
      <c r="F176" s="75" t="n">
        <f aca="false">IF(E176="","",D176-E176)</f>
        <v>-64</v>
      </c>
      <c r="G176" s="66" t="n">
        <v>822</v>
      </c>
      <c r="H176" s="66" t="n">
        <v>853</v>
      </c>
      <c r="I176" s="75" t="n">
        <f aca="false">IF(H176="","",G176-H176)</f>
        <v>-31</v>
      </c>
      <c r="J176" s="47" t="n">
        <f aca="false">IF(OR(D176="",D176+G176=0),"",D176/(D176+G176))</f>
        <v>0.561131873998932</v>
      </c>
      <c r="K176" s="47" t="n">
        <f aca="false">IF(E176="","",E176/(E176+H176))</f>
        <v>0.566565040650407</v>
      </c>
      <c r="L176" s="76" t="n">
        <f aca="false">IF(OR(K176="",J176=""),"",(J176-K176)*100)</f>
        <v>-0.543316665147431</v>
      </c>
      <c r="M176" s="36" t="n">
        <v>2.17211657538669</v>
      </c>
      <c r="N176" s="36" t="n">
        <v>0.126550125655765</v>
      </c>
      <c r="O176" s="36" t="n">
        <f aca="false">SQRT(M176^2+N176^2)</f>
        <v>2.17579993367338</v>
      </c>
      <c r="P176" s="47" t="n">
        <f aca="false">IF(J176="","",MAX(0,J176-1.96*O176/100))</f>
        <v>0.518486195298934</v>
      </c>
      <c r="Q176" s="47" t="n">
        <f aca="false">IF(J176="","",MIN(1,J176+1.96*O176/100))</f>
        <v>0.603777552698931</v>
      </c>
      <c r="R176" s="32" t="str">
        <f aca="false">IF(L176="","",IF(ABS(L176)&lt;=O176,"Yes","No"))</f>
        <v>Yes</v>
      </c>
      <c r="S176" s="32" t="str">
        <f aca="false">IF(L176="","",IF(ABS(L176)&lt;=1.96*O176,"Yes","No"))</f>
        <v>Yes</v>
      </c>
      <c r="T176" s="66" t="n">
        <f aca="false">IF(D176="","",ROUND(SQRT(((D176+G176)*O176/100)^2+(J176*(D176+G176)*0.06777)^2),0))</f>
        <v>82</v>
      </c>
      <c r="U176" s="32"/>
    </row>
    <row r="177" customFormat="false" ht="15" hidden="false" customHeight="false" outlineLevel="0" collapsed="false">
      <c r="A177" s="32" t="s">
        <v>256</v>
      </c>
      <c r="B177" s="32" t="s">
        <v>391</v>
      </c>
      <c r="C177" s="32" t="s">
        <v>395</v>
      </c>
      <c r="D177" s="66" t="n">
        <v>567</v>
      </c>
      <c r="E177" s="66" t="n">
        <v>532</v>
      </c>
      <c r="F177" s="75" t="n">
        <f aca="false">IF(E177="","",D177-E177)</f>
        <v>35</v>
      </c>
      <c r="G177" s="66" t="n">
        <v>547</v>
      </c>
      <c r="H177" s="66" t="n">
        <v>574</v>
      </c>
      <c r="I177" s="75" t="n">
        <f aca="false">IF(H177="","",G177-H177)</f>
        <v>-27</v>
      </c>
      <c r="J177" s="47" t="n">
        <f aca="false">IF(OR(D177="",D177+G177=0),"",D177/(D177+G177))</f>
        <v>0.508976660682226</v>
      </c>
      <c r="K177" s="47" t="n">
        <f aca="false">IF(E177="","",E177/(E177+H177))</f>
        <v>0.481012658227848</v>
      </c>
      <c r="L177" s="76" t="n">
        <f aca="false">IF(OR(K177="",J177=""),"",(J177-K177)*100)</f>
        <v>2.79640024543781</v>
      </c>
      <c r="M177" s="36" t="n">
        <v>2.43699899914484</v>
      </c>
      <c r="N177" s="36" t="n">
        <v>0.126550125655765</v>
      </c>
      <c r="O177" s="36" t="n">
        <f aca="false">SQRT(M177^2+N177^2)</f>
        <v>2.44028257710791</v>
      </c>
      <c r="P177" s="47" t="n">
        <f aca="false">IF(J177="","",MAX(0,J177-1.96*O177/100))</f>
        <v>0.461147122170911</v>
      </c>
      <c r="Q177" s="47" t="n">
        <f aca="false">IF(J177="","",MIN(1,J177+1.96*O177/100))</f>
        <v>0.556806199193541</v>
      </c>
      <c r="R177" s="32" t="str">
        <f aca="false">IF(L177="","",IF(ABS(L177)&lt;=O177,"Yes","No"))</f>
        <v>No</v>
      </c>
      <c r="S177" s="32" t="str">
        <f aca="false">IF(L177="","",IF(ABS(L177)&lt;=1.96*O177,"Yes","No"))</f>
        <v>Yes</v>
      </c>
      <c r="T177" s="66" t="n">
        <f aca="false">IF(D177="","",ROUND(SQRT(((D177+G177)*O177/100)^2+(J177*(D177+G177)*0.0886)^2),0))</f>
        <v>57</v>
      </c>
      <c r="U177" s="32"/>
    </row>
    <row r="178" customFormat="false" ht="15" hidden="false" customHeight="false" outlineLevel="0" collapsed="false">
      <c r="A178" s="32" t="s">
        <v>256</v>
      </c>
      <c r="B178" s="32" t="s">
        <v>391</v>
      </c>
      <c r="C178" s="32" t="s">
        <v>396</v>
      </c>
      <c r="D178" s="66" t="n">
        <v>1083</v>
      </c>
      <c r="E178" s="66" t="n">
        <v>1077</v>
      </c>
      <c r="F178" s="75" t="n">
        <f aca="false">IF(E178="","",D178-E178)</f>
        <v>6</v>
      </c>
      <c r="G178" s="66" t="n">
        <v>774</v>
      </c>
      <c r="H178" s="66" t="n">
        <v>761</v>
      </c>
      <c r="I178" s="75" t="n">
        <f aca="false">IF(H178="","",G178-H178)</f>
        <v>13</v>
      </c>
      <c r="J178" s="47" t="n">
        <f aca="false">IF(OR(D178="",D178+G178=0),"",D178/(D178+G178))</f>
        <v>0.583198707592892</v>
      </c>
      <c r="K178" s="47" t="n">
        <f aca="false">IF(E178="","",E178/(E178+H178))</f>
        <v>0.585963003264418</v>
      </c>
      <c r="L178" s="76" t="n">
        <f aca="false">IF(OR(K178="",J178=""),"",(J178-K178)*100)</f>
        <v>-0.276429567152614</v>
      </c>
      <c r="M178" s="36" t="n">
        <v>2.17211657538669</v>
      </c>
      <c r="N178" s="36" t="n">
        <v>0.126550125655765</v>
      </c>
      <c r="O178" s="36" t="n">
        <f aca="false">SQRT(M178^2+N178^2)</f>
        <v>2.17579993367338</v>
      </c>
      <c r="P178" s="47" t="n">
        <f aca="false">IF(J178="","",MAX(0,J178-1.96*O178/100))</f>
        <v>0.540553028892893</v>
      </c>
      <c r="Q178" s="47" t="n">
        <f aca="false">IF(J178="","",MIN(1,J178+1.96*O178/100))</f>
        <v>0.62584438629289</v>
      </c>
      <c r="R178" s="32" t="str">
        <f aca="false">IF(L178="","",IF(ABS(L178)&lt;=O178,"Yes","No"))</f>
        <v>Yes</v>
      </c>
      <c r="S178" s="32" t="str">
        <f aca="false">IF(L178="","",IF(ABS(L178)&lt;=1.96*O178,"Yes","No"))</f>
        <v>Yes</v>
      </c>
      <c r="T178" s="66" t="n">
        <f aca="false">IF(D178="","",ROUND(SQRT(((D178+G178)*O178/100)^2+(J178*(D178+G178)*0.06777)^2),0))</f>
        <v>84</v>
      </c>
      <c r="U178" s="32"/>
    </row>
    <row r="179" customFormat="false" ht="15" hidden="false" customHeight="false" outlineLevel="0" collapsed="false">
      <c r="A179" s="32" t="s">
        <v>256</v>
      </c>
      <c r="B179" s="32" t="s">
        <v>391</v>
      </c>
      <c r="C179" s="32" t="s">
        <v>397</v>
      </c>
      <c r="D179" s="66" t="n">
        <v>979</v>
      </c>
      <c r="E179" s="66" t="n">
        <v>964</v>
      </c>
      <c r="F179" s="75" t="n">
        <f aca="false">IF(E179="","",D179-E179)</f>
        <v>15</v>
      </c>
      <c r="G179" s="66" t="n">
        <v>652</v>
      </c>
      <c r="H179" s="66" t="n">
        <v>652</v>
      </c>
      <c r="I179" s="75" t="n">
        <f aca="false">IF(H179="","",G179-H179)</f>
        <v>0</v>
      </c>
      <c r="J179" s="47" t="n">
        <f aca="false">IF(OR(D179="",D179+G179=0),"",D179/(D179+G179))</f>
        <v>0.600245248313918</v>
      </c>
      <c r="K179" s="47" t="n">
        <f aca="false">IF(E179="","",E179/(E179+H179))</f>
        <v>0.596534653465347</v>
      </c>
      <c r="L179" s="76" t="n">
        <f aca="false">IF(OR(K179="",J179=""),"",(J179-K179)*100)</f>
        <v>0.371059484857128</v>
      </c>
      <c r="M179" s="36" t="n">
        <v>2.17211657538669</v>
      </c>
      <c r="N179" s="36" t="n">
        <v>0.126550125655765</v>
      </c>
      <c r="O179" s="36" t="n">
        <f aca="false">SQRT(M179^2+N179^2)</f>
        <v>2.17579993367338</v>
      </c>
      <c r="P179" s="47" t="n">
        <f aca="false">IF(J179="","",MAX(0,J179-1.96*O179/100))</f>
        <v>0.557599569613919</v>
      </c>
      <c r="Q179" s="47" t="n">
        <f aca="false">IF(J179="","",MIN(1,J179+1.96*O179/100))</f>
        <v>0.642890927013916</v>
      </c>
      <c r="R179" s="32" t="str">
        <f aca="false">IF(L179="","",IF(ABS(L179)&lt;=O179,"Yes","No"))</f>
        <v>Yes</v>
      </c>
      <c r="S179" s="32" t="str">
        <f aca="false">IF(L179="","",IF(ABS(L179)&lt;=1.96*O179,"Yes","No"))</f>
        <v>Yes</v>
      </c>
      <c r="T179" s="66" t="n">
        <f aca="false">IF(D179="","",ROUND(SQRT(((D179+G179)*O179/100)^2+(J179*(D179+G179)*0.06777)^2),0))</f>
        <v>75</v>
      </c>
      <c r="U179" s="32"/>
    </row>
    <row r="180" customFormat="false" ht="15" hidden="false" customHeight="false" outlineLevel="0" collapsed="false">
      <c r="A180" s="32" t="s">
        <v>256</v>
      </c>
      <c r="B180" s="32" t="s">
        <v>391</v>
      </c>
      <c r="C180" s="32" t="s">
        <v>398</v>
      </c>
      <c r="D180" s="66" t="n">
        <v>462</v>
      </c>
      <c r="E180" s="66" t="n">
        <v>463</v>
      </c>
      <c r="F180" s="75" t="n">
        <f aca="false">IF(E180="","",D180-E180)</f>
        <v>-1</v>
      </c>
      <c r="G180" s="66" t="n">
        <v>435</v>
      </c>
      <c r="H180" s="66" t="n">
        <v>426</v>
      </c>
      <c r="I180" s="75" t="n">
        <f aca="false">IF(H180="","",G180-H180)</f>
        <v>9</v>
      </c>
      <c r="J180" s="47" t="n">
        <f aca="false">IF(OR(D180="",D180+G180=0),"",D180/(D180+G180))</f>
        <v>0.51505016722408</v>
      </c>
      <c r="K180" s="47" t="n">
        <f aca="false">IF(E180="","",E180/(E180+H180))</f>
        <v>0.520809898762655</v>
      </c>
      <c r="L180" s="76" t="n">
        <f aca="false">IF(OR(K180="",J180=""),"",(J180-K180)*100)</f>
        <v>-0.575973153857445</v>
      </c>
      <c r="M180" s="36" t="n">
        <v>2.43699899914484</v>
      </c>
      <c r="N180" s="36" t="n">
        <v>0.126550125655765</v>
      </c>
      <c r="O180" s="36" t="n">
        <f aca="false">SQRT(M180^2+N180^2)</f>
        <v>2.44028257710791</v>
      </c>
      <c r="P180" s="47" t="n">
        <f aca="false">IF(J180="","",MAX(0,J180-1.96*O180/100))</f>
        <v>0.467220628712765</v>
      </c>
      <c r="Q180" s="47" t="n">
        <f aca="false">IF(J180="","",MIN(1,J180+1.96*O180/100))</f>
        <v>0.562879705735395</v>
      </c>
      <c r="R180" s="32" t="str">
        <f aca="false">IF(L180="","",IF(ABS(L180)&lt;=O180,"Yes","No"))</f>
        <v>Yes</v>
      </c>
      <c r="S180" s="32" t="str">
        <f aca="false">IF(L180="","",IF(ABS(L180)&lt;=1.96*O180,"Yes","No"))</f>
        <v>Yes</v>
      </c>
      <c r="T180" s="66" t="n">
        <f aca="false">IF(D180="","",ROUND(SQRT(((D180+G180)*O180/100)^2+(J180*(D180+G180)*0.0886)^2),0))</f>
        <v>46</v>
      </c>
      <c r="U180" s="32"/>
    </row>
    <row r="181" customFormat="false" ht="15" hidden="false" customHeight="false" outlineLevel="0" collapsed="false">
      <c r="A181" s="32" t="s">
        <v>256</v>
      </c>
      <c r="B181" s="32" t="s">
        <v>391</v>
      </c>
      <c r="C181" s="32" t="s">
        <v>399</v>
      </c>
      <c r="D181" s="66" t="n">
        <v>1207</v>
      </c>
      <c r="E181" s="66" t="n">
        <v>1170</v>
      </c>
      <c r="F181" s="75" t="n">
        <f aca="false">IF(E181="","",D181-E181)</f>
        <v>37</v>
      </c>
      <c r="G181" s="66" t="n">
        <v>1167</v>
      </c>
      <c r="H181" s="66" t="n">
        <v>1217</v>
      </c>
      <c r="I181" s="75" t="n">
        <f aca="false">IF(H181="","",G181-H181)</f>
        <v>-50</v>
      </c>
      <c r="J181" s="47" t="n">
        <f aca="false">IF(OR(D181="",D181+G181=0),"",D181/(D181+G181))</f>
        <v>0.508424599831508</v>
      </c>
      <c r="K181" s="47" t="n">
        <f aca="false">IF(E181="","",E181/(E181+H181))</f>
        <v>0.490155006284039</v>
      </c>
      <c r="L181" s="76" t="n">
        <f aca="false">IF(OR(K181="",J181=""),"",(J181-K181)*100)</f>
        <v>1.82695935474695</v>
      </c>
      <c r="M181" s="36" t="n">
        <v>2.17211657538669</v>
      </c>
      <c r="N181" s="36" t="n">
        <v>0.126550125655765</v>
      </c>
      <c r="O181" s="36" t="n">
        <f aca="false">SQRT(M181^2+N181^2)</f>
        <v>2.17579993367338</v>
      </c>
      <c r="P181" s="47" t="n">
        <f aca="false">IF(J181="","",MAX(0,J181-1.96*O181/100))</f>
        <v>0.46577892113151</v>
      </c>
      <c r="Q181" s="47" t="n">
        <f aca="false">IF(J181="","",MIN(1,J181+1.96*O181/100))</f>
        <v>0.551070278531506</v>
      </c>
      <c r="R181" s="32" t="str">
        <f aca="false">IF(L181="","",IF(ABS(L181)&lt;=O181,"Yes","No"))</f>
        <v>Yes</v>
      </c>
      <c r="S181" s="32" t="str">
        <f aca="false">IF(L181="","",IF(ABS(L181)&lt;=1.96*O181,"Yes","No"))</f>
        <v>Yes</v>
      </c>
      <c r="T181" s="66" t="n">
        <f aca="false">IF(D181="","",ROUND(SQRT(((D181+G181)*O181/100)^2+(J181*(D181+G181)*0.06777)^2),0))</f>
        <v>97</v>
      </c>
      <c r="U181" s="32"/>
    </row>
    <row r="182" customFormat="false" ht="15" hidden="false" customHeight="false" outlineLevel="0" collapsed="false">
      <c r="A182" s="32" t="s">
        <v>256</v>
      </c>
      <c r="B182" s="32" t="s">
        <v>400</v>
      </c>
      <c r="C182" s="32" t="s">
        <v>401</v>
      </c>
      <c r="D182" s="66" t="n">
        <v>990</v>
      </c>
      <c r="E182" s="66" t="n">
        <v>988</v>
      </c>
      <c r="F182" s="75" t="n">
        <f aca="false">IF(E182="","",D182-E182)</f>
        <v>2</v>
      </c>
      <c r="G182" s="66" t="n">
        <v>958</v>
      </c>
      <c r="H182" s="66" t="n">
        <v>975</v>
      </c>
      <c r="I182" s="75" t="n">
        <f aca="false">IF(H182="","",G182-H182)</f>
        <v>-17</v>
      </c>
      <c r="J182" s="47" t="n">
        <f aca="false">IF(OR(D182="",D182+G182=0),"",D182/(D182+G182))</f>
        <v>0.508213552361396</v>
      </c>
      <c r="K182" s="47" t="n">
        <f aca="false">IF(E182="","",E182/(E182+H182))</f>
        <v>0.503311258278146</v>
      </c>
      <c r="L182" s="76" t="n">
        <f aca="false">IF(OR(K182="",J182=""),"",(J182-K182)*100)</f>
        <v>0.49022940832506</v>
      </c>
      <c r="M182" s="36" t="n">
        <v>2.17211657538669</v>
      </c>
      <c r="N182" s="36" t="n">
        <v>0.126550125655765</v>
      </c>
      <c r="O182" s="36" t="n">
        <f aca="false">SQRT(M182^2+N182^2)</f>
        <v>2.17579993367338</v>
      </c>
      <c r="P182" s="47" t="n">
        <f aca="false">IF(J182="","",MAX(0,J182-1.96*O182/100))</f>
        <v>0.465567873661398</v>
      </c>
      <c r="Q182" s="47" t="n">
        <f aca="false">IF(J182="","",MIN(1,J182+1.96*O182/100))</f>
        <v>0.550859231061395</v>
      </c>
      <c r="R182" s="32" t="str">
        <f aca="false">IF(L182="","",IF(ABS(L182)&lt;=O182,"Yes","No"))</f>
        <v>Yes</v>
      </c>
      <c r="S182" s="32" t="str">
        <f aca="false">IF(L182="","",IF(ABS(L182)&lt;=1.96*O182,"Yes","No"))</f>
        <v>Yes</v>
      </c>
      <c r="T182" s="66" t="n">
        <f aca="false">IF(D182="","",ROUND(SQRT(((D182+G182)*O182/100)^2+(J182*(D182+G182)*0.06777)^2),0))</f>
        <v>79</v>
      </c>
      <c r="U182" s="32"/>
    </row>
    <row r="183" customFormat="false" ht="15" hidden="false" customHeight="false" outlineLevel="0" collapsed="false">
      <c r="A183" s="32" t="s">
        <v>256</v>
      </c>
      <c r="B183" s="32" t="s">
        <v>400</v>
      </c>
      <c r="C183" s="32" t="s">
        <v>402</v>
      </c>
      <c r="D183" s="66" t="n">
        <v>1285</v>
      </c>
      <c r="E183" s="66" t="n">
        <v>1279</v>
      </c>
      <c r="F183" s="75" t="n">
        <f aca="false">IF(E183="","",D183-E183)</f>
        <v>6</v>
      </c>
      <c r="G183" s="66" t="n">
        <v>1306</v>
      </c>
      <c r="H183" s="66" t="n">
        <v>1306</v>
      </c>
      <c r="I183" s="75" t="n">
        <f aca="false">IF(H183="","",G183-H183)</f>
        <v>0</v>
      </c>
      <c r="J183" s="47" t="n">
        <f aca="false">IF(OR(D183="",D183+G183=0),"",D183/(D183+G183))</f>
        <v>0.495947510613663</v>
      </c>
      <c r="K183" s="47" t="n">
        <f aca="false">IF(E183="","",E183/(E183+H183))</f>
        <v>0.494777562862669</v>
      </c>
      <c r="L183" s="76" t="n">
        <f aca="false">IF(OR(K183="",J183=""),"",(J183-K183)*100)</f>
        <v>0.116994775099344</v>
      </c>
      <c r="M183" s="36" t="n">
        <v>2.17211657538669</v>
      </c>
      <c r="N183" s="36" t="n">
        <v>0.126550125655765</v>
      </c>
      <c r="O183" s="36" t="n">
        <f aca="false">SQRT(M183^2+N183^2)</f>
        <v>2.17579993367338</v>
      </c>
      <c r="P183" s="47" t="n">
        <f aca="false">IF(J183="","",MAX(0,J183-1.96*O183/100))</f>
        <v>0.453301831913664</v>
      </c>
      <c r="Q183" s="47" t="n">
        <f aca="false">IF(J183="","",MIN(1,J183+1.96*O183/100))</f>
        <v>0.538593189313661</v>
      </c>
      <c r="R183" s="32" t="str">
        <f aca="false">IF(L183="","",IF(ABS(L183)&lt;=O183,"Yes","No"))</f>
        <v>Yes</v>
      </c>
      <c r="S183" s="32" t="str">
        <f aca="false">IF(L183="","",IF(ABS(L183)&lt;=1.96*O183,"Yes","No"))</f>
        <v>Yes</v>
      </c>
      <c r="T183" s="66" t="n">
        <f aca="false">IF(D183="","",ROUND(SQRT(((D183+G183)*O183/100)^2+(J183*(D183+G183)*0.06777)^2),0))</f>
        <v>104</v>
      </c>
      <c r="U183" s="32"/>
    </row>
    <row r="184" customFormat="false" ht="15" hidden="false" customHeight="false" outlineLevel="0" collapsed="false">
      <c r="A184" s="32" t="s">
        <v>256</v>
      </c>
      <c r="B184" s="32" t="s">
        <v>400</v>
      </c>
      <c r="C184" s="32" t="s">
        <v>403</v>
      </c>
      <c r="D184" s="66" t="n">
        <v>776</v>
      </c>
      <c r="E184" s="66" t="n">
        <v>778</v>
      </c>
      <c r="F184" s="75" t="n">
        <f aca="false">IF(E184="","",D184-E184)</f>
        <v>-2</v>
      </c>
      <c r="G184" s="66" t="n">
        <v>837</v>
      </c>
      <c r="H184" s="66" t="n">
        <v>875</v>
      </c>
      <c r="I184" s="75" t="n">
        <f aca="false">IF(H184="","",G184-H184)</f>
        <v>-38</v>
      </c>
      <c r="J184" s="47" t="n">
        <f aca="false">IF(OR(D184="",D184+G184=0),"",D184/(D184+G184))</f>
        <v>0.481091134531928</v>
      </c>
      <c r="K184" s="47" t="n">
        <f aca="false">IF(E184="","",E184/(E184+H184))</f>
        <v>0.470659407138536</v>
      </c>
      <c r="L184" s="76" t="n">
        <f aca="false">IF(OR(K184="",J184=""),"",(J184-K184)*100)</f>
        <v>1.04317273933921</v>
      </c>
      <c r="M184" s="36" t="n">
        <v>2.17211657538669</v>
      </c>
      <c r="N184" s="36" t="n">
        <v>0.126550125655765</v>
      </c>
      <c r="O184" s="36" t="n">
        <f aca="false">SQRT(M184^2+N184^2)</f>
        <v>2.17579993367338</v>
      </c>
      <c r="P184" s="47" t="n">
        <f aca="false">IF(J184="","",MAX(0,J184-1.96*O184/100))</f>
        <v>0.43844545583193</v>
      </c>
      <c r="Q184" s="47" t="n">
        <f aca="false">IF(J184="","",MIN(1,J184+1.96*O184/100))</f>
        <v>0.523736813231926</v>
      </c>
      <c r="R184" s="32" t="str">
        <f aca="false">IF(L184="","",IF(ABS(L184)&lt;=O184,"Yes","No"))</f>
        <v>Yes</v>
      </c>
      <c r="S184" s="32" t="str">
        <f aca="false">IF(L184="","",IF(ABS(L184)&lt;=1.96*O184,"Yes","No"))</f>
        <v>Yes</v>
      </c>
      <c r="T184" s="66" t="n">
        <f aca="false">IF(D184="","",ROUND(SQRT(((D184+G184)*O184/100)^2+(J184*(D184+G184)*0.06777)^2),0))</f>
        <v>63</v>
      </c>
      <c r="U184" s="32"/>
    </row>
    <row r="185" customFormat="false" ht="15" hidden="false" customHeight="false" outlineLevel="0" collapsed="false">
      <c r="A185" s="32" t="s">
        <v>256</v>
      </c>
      <c r="B185" s="32" t="s">
        <v>400</v>
      </c>
      <c r="C185" s="32" t="s">
        <v>404</v>
      </c>
      <c r="D185" s="66" t="n">
        <v>611</v>
      </c>
      <c r="E185" s="66" t="n">
        <v>625</v>
      </c>
      <c r="F185" s="75" t="n">
        <f aca="false">IF(E185="","",D185-E185)</f>
        <v>-14</v>
      </c>
      <c r="G185" s="66" t="n">
        <v>459</v>
      </c>
      <c r="H185" s="66" t="n">
        <v>456</v>
      </c>
      <c r="I185" s="75" t="n">
        <f aca="false">IF(H185="","",G185-H185)</f>
        <v>3</v>
      </c>
      <c r="J185" s="47" t="n">
        <f aca="false">IF(OR(D185="",D185+G185=0),"",D185/(D185+G185))</f>
        <v>0.571028037383178</v>
      </c>
      <c r="K185" s="47" t="n">
        <f aca="false">IF(E185="","",E185/(E185+H185))</f>
        <v>0.578168362627197</v>
      </c>
      <c r="L185" s="76" t="n">
        <f aca="false">IF(OR(K185="",J185=""),"",(J185-K185)*100)</f>
        <v>-0.714032524401953</v>
      </c>
      <c r="M185" s="36" t="n">
        <v>2.43699899914484</v>
      </c>
      <c r="N185" s="36" t="n">
        <v>0.126550125655765</v>
      </c>
      <c r="O185" s="36" t="n">
        <f aca="false">SQRT(M185^2+N185^2)</f>
        <v>2.44028257710791</v>
      </c>
      <c r="P185" s="47" t="n">
        <f aca="false">IF(J185="","",MAX(0,J185-1.96*O185/100))</f>
        <v>0.523198498871862</v>
      </c>
      <c r="Q185" s="47" t="n">
        <f aca="false">IF(J185="","",MIN(1,J185+1.96*O185/100))</f>
        <v>0.618857575894493</v>
      </c>
      <c r="R185" s="32" t="str">
        <f aca="false">IF(L185="","",IF(ABS(L185)&lt;=O185,"Yes","No"))</f>
        <v>Yes</v>
      </c>
      <c r="S185" s="32" t="str">
        <f aca="false">IF(L185="","",IF(ABS(L185)&lt;=1.96*O185,"Yes","No"))</f>
        <v>Yes</v>
      </c>
      <c r="T185" s="66" t="n">
        <f aca="false">IF(D185="","",ROUND(SQRT(((D185+G185)*O185/100)^2+(J185*(D185+G185)*0.0886)^2),0))</f>
        <v>60</v>
      </c>
      <c r="U185" s="32"/>
    </row>
    <row r="186" customFormat="false" ht="15" hidden="false" customHeight="false" outlineLevel="0" collapsed="false">
      <c r="A186" s="32" t="s">
        <v>256</v>
      </c>
      <c r="B186" s="32" t="s">
        <v>400</v>
      </c>
      <c r="C186" s="32" t="s">
        <v>405</v>
      </c>
      <c r="D186" s="66" t="n">
        <v>1716</v>
      </c>
      <c r="E186" s="66" t="n">
        <v>1741</v>
      </c>
      <c r="F186" s="75" t="n">
        <f aca="false">IF(E186="","",D186-E186)</f>
        <v>-25</v>
      </c>
      <c r="G186" s="66" t="n">
        <v>1468</v>
      </c>
      <c r="H186" s="66" t="n">
        <v>1574</v>
      </c>
      <c r="I186" s="75" t="n">
        <f aca="false">IF(H186="","",G186-H186)</f>
        <v>-106</v>
      </c>
      <c r="J186" s="47" t="n">
        <f aca="false">IF(OR(D186="",D186+G186=0),"",D186/(D186+G186))</f>
        <v>0.53894472361809</v>
      </c>
      <c r="K186" s="47" t="n">
        <f aca="false">IF(E186="","",E186/(E186+H186))</f>
        <v>0.525188536953243</v>
      </c>
      <c r="L186" s="76" t="n">
        <f aca="false">IF(OR(K186="",J186=""),"",(J186-K186)*100)</f>
        <v>1.37561866648476</v>
      </c>
      <c r="M186" s="36" t="n">
        <v>2.17211657538669</v>
      </c>
      <c r="N186" s="36" t="n">
        <v>0.126550125655765</v>
      </c>
      <c r="O186" s="36" t="n">
        <f aca="false">SQRT(M186^2+N186^2)</f>
        <v>2.17579993367338</v>
      </c>
      <c r="P186" s="47" t="n">
        <f aca="false">IF(J186="","",MAX(0,J186-1.96*O186/100))</f>
        <v>0.496299044918092</v>
      </c>
      <c r="Q186" s="47" t="n">
        <f aca="false">IF(J186="","",MIN(1,J186+1.96*O186/100))</f>
        <v>0.581590402318089</v>
      </c>
      <c r="R186" s="32" t="str">
        <f aca="false">IF(L186="","",IF(ABS(L186)&lt;=O186,"Yes","No"))</f>
        <v>Yes</v>
      </c>
      <c r="S186" s="32" t="str">
        <f aca="false">IF(L186="","",IF(ABS(L186)&lt;=1.96*O186,"Yes","No"))</f>
        <v>Yes</v>
      </c>
      <c r="T186" s="66" t="n">
        <f aca="false">IF(D186="","",ROUND(SQRT(((D186+G186)*O186/100)^2+(J186*(D186+G186)*0.06777)^2),0))</f>
        <v>135</v>
      </c>
      <c r="U186" s="32"/>
    </row>
    <row r="187" customFormat="false" ht="15" hidden="false" customHeight="false" outlineLevel="0" collapsed="false">
      <c r="A187" s="32" t="s">
        <v>256</v>
      </c>
      <c r="B187" s="32" t="s">
        <v>400</v>
      </c>
      <c r="C187" s="32" t="s">
        <v>406</v>
      </c>
      <c r="D187" s="66" t="n">
        <v>684</v>
      </c>
      <c r="E187" s="66" t="n">
        <v>715</v>
      </c>
      <c r="F187" s="75" t="n">
        <f aca="false">IF(E187="","",D187-E187)</f>
        <v>-31</v>
      </c>
      <c r="G187" s="66" t="n">
        <v>564</v>
      </c>
      <c r="H187" s="66" t="n">
        <v>569</v>
      </c>
      <c r="I187" s="75" t="n">
        <f aca="false">IF(H187="","",G187-H187)</f>
        <v>-5</v>
      </c>
      <c r="J187" s="47" t="n">
        <f aca="false">IF(OR(D187="",D187+G187=0),"",D187/(D187+G187))</f>
        <v>0.548076923076923</v>
      </c>
      <c r="K187" s="47" t="n">
        <f aca="false">IF(E187="","",E187/(E187+H187))</f>
        <v>0.556853582554517</v>
      </c>
      <c r="L187" s="76" t="n">
        <f aca="false">IF(OR(K187="",J187=""),"",(J187-K187)*100)</f>
        <v>-0.877665947759398</v>
      </c>
      <c r="M187" s="36" t="n">
        <v>2.17211657538669</v>
      </c>
      <c r="N187" s="36" t="n">
        <v>0.126550125655765</v>
      </c>
      <c r="O187" s="36" t="n">
        <f aca="false">SQRT(M187^2+N187^2)</f>
        <v>2.17579993367338</v>
      </c>
      <c r="P187" s="47" t="n">
        <f aca="false">IF(J187="","",MAX(0,J187-1.96*O187/100))</f>
        <v>0.505431244376925</v>
      </c>
      <c r="Q187" s="47" t="n">
        <f aca="false">IF(J187="","",MIN(1,J187+1.96*O187/100))</f>
        <v>0.590722601776922</v>
      </c>
      <c r="R187" s="32" t="str">
        <f aca="false">IF(L187="","",IF(ABS(L187)&lt;=O187,"Yes","No"))</f>
        <v>Yes</v>
      </c>
      <c r="S187" s="32" t="str">
        <f aca="false">IF(L187="","",IF(ABS(L187)&lt;=1.96*O187,"Yes","No"))</f>
        <v>Yes</v>
      </c>
      <c r="T187" s="66" t="n">
        <f aca="false">IF(D187="","",ROUND(SQRT(((D187+G187)*O187/100)^2+(J187*(D187+G187)*0.06777)^2),0))</f>
        <v>54</v>
      </c>
      <c r="U187" s="32"/>
    </row>
    <row r="188" customFormat="false" ht="15" hidden="false" customHeight="false" outlineLevel="0" collapsed="false">
      <c r="A188" s="32" t="s">
        <v>256</v>
      </c>
      <c r="B188" s="32" t="s">
        <v>400</v>
      </c>
      <c r="C188" s="32" t="s">
        <v>407</v>
      </c>
      <c r="D188" s="66" t="n">
        <v>698</v>
      </c>
      <c r="E188" s="66" t="n">
        <v>685</v>
      </c>
      <c r="F188" s="75" t="n">
        <f aca="false">IF(E188="","",D188-E188)</f>
        <v>13</v>
      </c>
      <c r="G188" s="66" t="n">
        <v>577</v>
      </c>
      <c r="H188" s="66" t="n">
        <v>645</v>
      </c>
      <c r="I188" s="75" t="n">
        <f aca="false">IF(H188="","",G188-H188)</f>
        <v>-68</v>
      </c>
      <c r="J188" s="47" t="n">
        <f aca="false">IF(OR(D188="",D188+G188=0),"",D188/(D188+G188))</f>
        <v>0.547450980392157</v>
      </c>
      <c r="K188" s="47" t="n">
        <f aca="false">IF(E188="","",E188/(E188+H188))</f>
        <v>0.515037593984962</v>
      </c>
      <c r="L188" s="76" t="n">
        <f aca="false">IF(OR(K188="",J188=""),"",(J188-K188)*100)</f>
        <v>3.24133864071945</v>
      </c>
      <c r="M188" s="36" t="n">
        <v>2.17211657538669</v>
      </c>
      <c r="N188" s="36" t="n">
        <v>0.126550125655765</v>
      </c>
      <c r="O188" s="36" t="n">
        <f aca="false">SQRT(M188^2+N188^2)</f>
        <v>2.17579993367338</v>
      </c>
      <c r="P188" s="47" t="n">
        <f aca="false">IF(J188="","",MAX(0,J188-1.96*O188/100))</f>
        <v>0.504805301692159</v>
      </c>
      <c r="Q188" s="47" t="n">
        <f aca="false">IF(J188="","",MIN(1,J188+1.96*O188/100))</f>
        <v>0.590096659092155</v>
      </c>
      <c r="R188" s="32" t="str">
        <f aca="false">IF(L188="","",IF(ABS(L188)&lt;=O188,"Yes","No"))</f>
        <v>No</v>
      </c>
      <c r="S188" s="32" t="str">
        <f aca="false">IF(L188="","",IF(ABS(L188)&lt;=1.96*O188,"Yes","No"))</f>
        <v>Yes</v>
      </c>
      <c r="T188" s="66" t="n">
        <f aca="false">IF(D188="","",ROUND(SQRT(((D188+G188)*O188/100)^2+(J188*(D188+G188)*0.06777)^2),0))</f>
        <v>55</v>
      </c>
      <c r="U188" s="32"/>
    </row>
    <row r="189" customFormat="false" ht="15" hidden="false" customHeight="false" outlineLevel="0" collapsed="false">
      <c r="A189" s="32" t="s">
        <v>256</v>
      </c>
      <c r="B189" s="32" t="s">
        <v>400</v>
      </c>
      <c r="C189" s="32" t="s">
        <v>408</v>
      </c>
      <c r="D189" s="66" t="n">
        <v>674</v>
      </c>
      <c r="E189" s="66" t="n">
        <v>708</v>
      </c>
      <c r="F189" s="75" t="n">
        <f aca="false">IF(E189="","",D189-E189)</f>
        <v>-34</v>
      </c>
      <c r="G189" s="66" t="n">
        <v>605</v>
      </c>
      <c r="H189" s="66" t="n">
        <v>630</v>
      </c>
      <c r="I189" s="75" t="n">
        <f aca="false">IF(H189="","",G189-H189)</f>
        <v>-25</v>
      </c>
      <c r="J189" s="47" t="n">
        <f aca="false">IF(OR(D189="",D189+G189=0),"",D189/(D189+G189))</f>
        <v>0.526974198592651</v>
      </c>
      <c r="K189" s="47" t="n">
        <f aca="false">IF(E189="","",E189/(E189+H189))</f>
        <v>0.52914798206278</v>
      </c>
      <c r="L189" s="76" t="n">
        <f aca="false">IF(OR(K189="",J189=""),"",(J189-K189)*100)</f>
        <v>-0.217378347012975</v>
      </c>
      <c r="M189" s="36" t="n">
        <v>2.17211657538669</v>
      </c>
      <c r="N189" s="36" t="n">
        <v>0.126550125655765</v>
      </c>
      <c r="O189" s="36" t="n">
        <f aca="false">SQRT(M189^2+N189^2)</f>
        <v>2.17579993367338</v>
      </c>
      <c r="P189" s="47" t="n">
        <f aca="false">IF(J189="","",MAX(0,J189-1.96*O189/100))</f>
        <v>0.484328519892652</v>
      </c>
      <c r="Q189" s="47" t="n">
        <f aca="false">IF(J189="","",MIN(1,J189+1.96*O189/100))</f>
        <v>0.569619877292649</v>
      </c>
      <c r="R189" s="32" t="str">
        <f aca="false">IF(L189="","",IF(ABS(L189)&lt;=O189,"Yes","No"))</f>
        <v>Yes</v>
      </c>
      <c r="S189" s="32" t="str">
        <f aca="false">IF(L189="","",IF(ABS(L189)&lt;=1.96*O189,"Yes","No"))</f>
        <v>Yes</v>
      </c>
      <c r="T189" s="66" t="n">
        <f aca="false">IF(D189="","",ROUND(SQRT(((D189+G189)*O189/100)^2+(J189*(D189+G189)*0.06777)^2),0))</f>
        <v>53</v>
      </c>
      <c r="U189" s="32"/>
    </row>
    <row r="190" customFormat="false" ht="15" hidden="false" customHeight="false" outlineLevel="0" collapsed="false">
      <c r="A190" s="32" t="s">
        <v>256</v>
      </c>
      <c r="B190" s="32" t="s">
        <v>409</v>
      </c>
      <c r="C190" s="32" t="s">
        <v>410</v>
      </c>
      <c r="D190" s="66" t="n">
        <v>1340</v>
      </c>
      <c r="E190" s="66" t="n">
        <v>1317</v>
      </c>
      <c r="F190" s="75" t="n">
        <f aca="false">IF(E190="","",D190-E190)</f>
        <v>23</v>
      </c>
      <c r="G190" s="66" t="n">
        <v>1525</v>
      </c>
      <c r="H190" s="66" t="n">
        <v>1544</v>
      </c>
      <c r="I190" s="75" t="n">
        <f aca="false">IF(H190="","",G190-H190)</f>
        <v>-19</v>
      </c>
      <c r="J190" s="47" t="n">
        <f aca="false">IF(OR(D190="",D190+G190=0),"",D190/(D190+G190))</f>
        <v>0.467713787085515</v>
      </c>
      <c r="K190" s="47" t="n">
        <f aca="false">IF(E190="","",E190/(E190+H190))</f>
        <v>0.460328556448794</v>
      </c>
      <c r="L190" s="76" t="n">
        <f aca="false">IF(OR(K190="",J190=""),"",(J190-K190)*100)</f>
        <v>0.73852306367207</v>
      </c>
      <c r="M190" s="36" t="n">
        <v>2.17211657538669</v>
      </c>
      <c r="N190" s="36" t="n">
        <v>0.126550125655765</v>
      </c>
      <c r="O190" s="36" t="n">
        <f aca="false">SQRT(M190^2+N190^2)</f>
        <v>2.17579993367338</v>
      </c>
      <c r="P190" s="47" t="n">
        <f aca="false">IF(J190="","",MAX(0,J190-1.96*O190/100))</f>
        <v>0.425068108385517</v>
      </c>
      <c r="Q190" s="47" t="n">
        <f aca="false">IF(J190="","",MIN(1,J190+1.96*O190/100))</f>
        <v>0.510359465785513</v>
      </c>
      <c r="R190" s="32" t="str">
        <f aca="false">IF(L190="","",IF(ABS(L190)&lt;=O190,"Yes","No"))</f>
        <v>Yes</v>
      </c>
      <c r="S190" s="32" t="str">
        <f aca="false">IF(L190="","",IF(ABS(L190)&lt;=1.96*O190,"Yes","No"))</f>
        <v>Yes</v>
      </c>
      <c r="T190" s="66" t="n">
        <f aca="false">IF(D190="","",ROUND(SQRT(((D190+G190)*O190/100)^2+(J190*(D190+G190)*0.06777)^2),0))</f>
        <v>110</v>
      </c>
      <c r="U190" s="32"/>
    </row>
    <row r="191" customFormat="false" ht="15" hidden="false" customHeight="false" outlineLevel="0" collapsed="false">
      <c r="A191" s="32" t="s">
        <v>256</v>
      </c>
      <c r="B191" s="32" t="s">
        <v>409</v>
      </c>
      <c r="C191" s="32" t="s">
        <v>411</v>
      </c>
      <c r="D191" s="66" t="n">
        <v>969</v>
      </c>
      <c r="E191" s="66" t="n">
        <v>909</v>
      </c>
      <c r="F191" s="75" t="n">
        <f aca="false">IF(E191="","",D191-E191)</f>
        <v>60</v>
      </c>
      <c r="G191" s="66" t="n">
        <v>1402</v>
      </c>
      <c r="H191" s="66" t="n">
        <v>1417</v>
      </c>
      <c r="I191" s="75" t="n">
        <f aca="false">IF(H191="","",G191-H191)</f>
        <v>-15</v>
      </c>
      <c r="J191" s="47" t="n">
        <f aca="false">IF(OR(D191="",D191+G191=0),"",D191/(D191+G191))</f>
        <v>0.408688317165753</v>
      </c>
      <c r="K191" s="47" t="n">
        <f aca="false">IF(E191="","",E191/(E191+H191))</f>
        <v>0.390799656061909</v>
      </c>
      <c r="L191" s="76" t="n">
        <f aca="false">IF(OR(K191="",J191=""),"",(J191-K191)*100)</f>
        <v>1.7888661103844</v>
      </c>
      <c r="M191" s="36" t="n">
        <v>2.17211657538669</v>
      </c>
      <c r="N191" s="36" t="n">
        <v>0.126550125655765</v>
      </c>
      <c r="O191" s="36" t="n">
        <f aca="false">SQRT(M191^2+N191^2)</f>
        <v>2.17579993367338</v>
      </c>
      <c r="P191" s="47" t="n">
        <f aca="false">IF(J191="","",MAX(0,J191-1.96*O191/100))</f>
        <v>0.366042638465755</v>
      </c>
      <c r="Q191" s="47" t="n">
        <f aca="false">IF(J191="","",MIN(1,J191+1.96*O191/100))</f>
        <v>0.451333995865751</v>
      </c>
      <c r="R191" s="32" t="str">
        <f aca="false">IF(L191="","",IF(ABS(L191)&lt;=O191,"Yes","No"))</f>
        <v>Yes</v>
      </c>
      <c r="S191" s="32" t="str">
        <f aca="false">IF(L191="","",IF(ABS(L191)&lt;=1.96*O191,"Yes","No"))</f>
        <v>Yes</v>
      </c>
      <c r="T191" s="66" t="n">
        <f aca="false">IF(D191="","",ROUND(SQRT(((D191+G191)*O191/100)^2+(J191*(D191+G191)*0.06777)^2),0))</f>
        <v>84</v>
      </c>
      <c r="U191" s="32"/>
    </row>
    <row r="192" customFormat="false" ht="15" hidden="false" customHeight="false" outlineLevel="0" collapsed="false">
      <c r="A192" s="32" t="s">
        <v>256</v>
      </c>
      <c r="B192" s="32" t="s">
        <v>412</v>
      </c>
      <c r="C192" s="32" t="s">
        <v>413</v>
      </c>
      <c r="D192" s="66" t="n">
        <v>998</v>
      </c>
      <c r="E192" s="66" t="n">
        <v>969</v>
      </c>
      <c r="F192" s="75" t="n">
        <f aca="false">IF(E192="","",D192-E192)</f>
        <v>29</v>
      </c>
      <c r="G192" s="66" t="n">
        <v>1064</v>
      </c>
      <c r="H192" s="66" t="n">
        <v>1077</v>
      </c>
      <c r="I192" s="75" t="n">
        <f aca="false">IF(H192="","",G192-H192)</f>
        <v>-13</v>
      </c>
      <c r="J192" s="47" t="n">
        <f aca="false">IF(OR(D192="",D192+G192=0),"",D192/(D192+G192))</f>
        <v>0.483996120271581</v>
      </c>
      <c r="K192" s="47" t="n">
        <f aca="false">IF(E192="","",E192/(E192+H192))</f>
        <v>0.473607038123167</v>
      </c>
      <c r="L192" s="76" t="n">
        <f aca="false">IF(OR(K192="",J192=""),"",(J192-K192)*100)</f>
        <v>1.03890821484138</v>
      </c>
      <c r="M192" s="36" t="n">
        <v>2.17211657538669</v>
      </c>
      <c r="N192" s="36" t="n">
        <v>0.126550125655765</v>
      </c>
      <c r="O192" s="36" t="n">
        <f aca="false">SQRT(M192^2+N192^2)</f>
        <v>2.17579993367338</v>
      </c>
      <c r="P192" s="47" t="n">
        <f aca="false">IF(J192="","",MAX(0,J192-1.96*O192/100))</f>
        <v>0.441350441571583</v>
      </c>
      <c r="Q192" s="47" t="n">
        <f aca="false">IF(J192="","",MIN(1,J192+1.96*O192/100))</f>
        <v>0.526641798971579</v>
      </c>
      <c r="R192" s="32" t="str">
        <f aca="false">IF(L192="","",IF(ABS(L192)&lt;=O192,"Yes","No"))</f>
        <v>Yes</v>
      </c>
      <c r="S192" s="32" t="str">
        <f aca="false">IF(L192="","",IF(ABS(L192)&lt;=1.96*O192,"Yes","No"))</f>
        <v>Yes</v>
      </c>
      <c r="T192" s="66" t="n">
        <f aca="false">IF(D192="","",ROUND(SQRT(((D192+G192)*O192/100)^2+(J192*(D192+G192)*0.06777)^2),0))</f>
        <v>81</v>
      </c>
      <c r="U192" s="32"/>
    </row>
    <row r="193" customFormat="false" ht="15" hidden="false" customHeight="false" outlineLevel="0" collapsed="false">
      <c r="A193" s="32" t="s">
        <v>256</v>
      </c>
      <c r="B193" s="32" t="s">
        <v>412</v>
      </c>
      <c r="C193" s="32" t="s">
        <v>414</v>
      </c>
      <c r="D193" s="66" t="n">
        <v>704</v>
      </c>
      <c r="E193" s="66" t="n">
        <v>635</v>
      </c>
      <c r="F193" s="75" t="n">
        <f aca="false">IF(E193="","",D193-E193)</f>
        <v>69</v>
      </c>
      <c r="G193" s="66" t="n">
        <v>780</v>
      </c>
      <c r="H193" s="66" t="n">
        <v>829</v>
      </c>
      <c r="I193" s="75" t="n">
        <f aca="false">IF(H193="","",G193-H193)</f>
        <v>-49</v>
      </c>
      <c r="J193" s="47" t="n">
        <f aca="false">IF(OR(D193="",D193+G193=0),"",D193/(D193+G193))</f>
        <v>0.474393530997305</v>
      </c>
      <c r="K193" s="47" t="n">
        <f aca="false">IF(E193="","",E193/(E193+H193))</f>
        <v>0.433743169398907</v>
      </c>
      <c r="L193" s="76" t="n">
        <f aca="false">IF(OR(K193="",J193=""),"",(J193-K193)*100)</f>
        <v>4.06503615983975</v>
      </c>
      <c r="M193" s="36" t="n">
        <v>2.17211657538669</v>
      </c>
      <c r="N193" s="36" t="n">
        <v>0.126550125655765</v>
      </c>
      <c r="O193" s="36" t="n">
        <f aca="false">SQRT(M193^2+N193^2)</f>
        <v>2.17579993367338</v>
      </c>
      <c r="P193" s="47" t="n">
        <f aca="false">IF(J193="","",MAX(0,J193-1.96*O193/100))</f>
        <v>0.431747852297306</v>
      </c>
      <c r="Q193" s="47" t="n">
        <f aca="false">IF(J193="","",MIN(1,J193+1.96*O193/100))</f>
        <v>0.517039209697303</v>
      </c>
      <c r="R193" s="32" t="str">
        <f aca="false">IF(L193="","",IF(ABS(L193)&lt;=O193,"Yes","No"))</f>
        <v>No</v>
      </c>
      <c r="S193" s="32" t="str">
        <f aca="false">IF(L193="","",IF(ABS(L193)&lt;=1.96*O193,"Yes","No"))</f>
        <v>Yes</v>
      </c>
      <c r="T193" s="66" t="n">
        <f aca="false">IF(D193="","",ROUND(SQRT(((D193+G193)*O193/100)^2+(J193*(D193+G193)*0.06777)^2),0))</f>
        <v>58</v>
      </c>
      <c r="U193" s="32"/>
    </row>
    <row r="194" customFormat="false" ht="15" hidden="false" customHeight="false" outlineLevel="0" collapsed="false">
      <c r="A194" s="32" t="s">
        <v>256</v>
      </c>
      <c r="B194" s="32" t="s">
        <v>412</v>
      </c>
      <c r="C194" s="32" t="s">
        <v>415</v>
      </c>
      <c r="D194" s="66" t="n">
        <v>547</v>
      </c>
      <c r="E194" s="66" t="n">
        <v>512</v>
      </c>
      <c r="F194" s="75" t="n">
        <f aca="false">IF(E194="","",D194-E194)</f>
        <v>35</v>
      </c>
      <c r="G194" s="66" t="n">
        <v>581</v>
      </c>
      <c r="H194" s="66" t="n">
        <v>586</v>
      </c>
      <c r="I194" s="75" t="n">
        <f aca="false">IF(H194="","",G194-H194)</f>
        <v>-5</v>
      </c>
      <c r="J194" s="47" t="n">
        <f aca="false">IF(OR(D194="",D194+G194=0),"",D194/(D194+G194))</f>
        <v>0.484929078014184</v>
      </c>
      <c r="K194" s="47" t="n">
        <f aca="false">IF(E194="","",E194/(E194+H194))</f>
        <v>0.466302367941712</v>
      </c>
      <c r="L194" s="76" t="n">
        <f aca="false">IF(OR(K194="",J194=""),"",(J194-K194)*100)</f>
        <v>1.86267100724722</v>
      </c>
      <c r="M194" s="36" t="n">
        <v>2.43699899914484</v>
      </c>
      <c r="N194" s="36" t="n">
        <v>0.126550125655765</v>
      </c>
      <c r="O194" s="36" t="n">
        <f aca="false">SQRT(M194^2+N194^2)</f>
        <v>2.44028257710791</v>
      </c>
      <c r="P194" s="47" t="n">
        <f aca="false">IF(J194="","",MAX(0,J194-1.96*O194/100))</f>
        <v>0.437099539502869</v>
      </c>
      <c r="Q194" s="47" t="n">
        <f aca="false">IF(J194="","",MIN(1,J194+1.96*O194/100))</f>
        <v>0.5327586165255</v>
      </c>
      <c r="R194" s="32" t="str">
        <f aca="false">IF(L194="","",IF(ABS(L194)&lt;=O194,"Yes","No"))</f>
        <v>Yes</v>
      </c>
      <c r="S194" s="32" t="str">
        <f aca="false">IF(L194="","",IF(ABS(L194)&lt;=1.96*O194,"Yes","No"))</f>
        <v>Yes</v>
      </c>
      <c r="T194" s="66" t="n">
        <f aca="false">IF(D194="","",ROUND(SQRT(((D194+G194)*O194/100)^2+(J194*(D194+G194)*0.0886)^2),0))</f>
        <v>56</v>
      </c>
      <c r="U194" s="32"/>
    </row>
    <row r="195" customFormat="false" ht="15" hidden="false" customHeight="false" outlineLevel="0" collapsed="false">
      <c r="A195" s="32" t="s">
        <v>256</v>
      </c>
      <c r="B195" s="32" t="s">
        <v>412</v>
      </c>
      <c r="C195" s="32" t="s">
        <v>416</v>
      </c>
      <c r="D195" s="66" t="n">
        <v>1517</v>
      </c>
      <c r="E195" s="66" t="n">
        <v>1467</v>
      </c>
      <c r="F195" s="75" t="n">
        <f aca="false">IF(E195="","",D195-E195)</f>
        <v>50</v>
      </c>
      <c r="G195" s="66" t="n">
        <v>1655</v>
      </c>
      <c r="H195" s="66" t="n">
        <v>1737</v>
      </c>
      <c r="I195" s="75" t="n">
        <f aca="false">IF(H195="","",G195-H195)</f>
        <v>-82</v>
      </c>
      <c r="J195" s="47" t="n">
        <f aca="false">IF(OR(D195="",D195+G195=0),"",D195/(D195+G195))</f>
        <v>0.478247162673392</v>
      </c>
      <c r="K195" s="47" t="n">
        <f aca="false">IF(E195="","",E195/(E195+H195))</f>
        <v>0.457865168539326</v>
      </c>
      <c r="L195" s="76" t="n">
        <f aca="false">IF(OR(K195="",J195=""),"",(J195-K195)*100)</f>
        <v>2.03819941340663</v>
      </c>
      <c r="M195" s="36" t="n">
        <v>2.17211657538669</v>
      </c>
      <c r="N195" s="36" t="n">
        <v>0.126550125655765</v>
      </c>
      <c r="O195" s="36" t="n">
        <f aca="false">SQRT(M195^2+N195^2)</f>
        <v>2.17579993367338</v>
      </c>
      <c r="P195" s="47" t="n">
        <f aca="false">IF(J195="","",MAX(0,J195-1.96*O195/100))</f>
        <v>0.435601483973394</v>
      </c>
      <c r="Q195" s="47" t="n">
        <f aca="false">IF(J195="","",MIN(1,J195+1.96*O195/100))</f>
        <v>0.520892841373391</v>
      </c>
      <c r="R195" s="32" t="str">
        <f aca="false">IF(L195="","",IF(ABS(L195)&lt;=O195,"Yes","No"))</f>
        <v>Yes</v>
      </c>
      <c r="S195" s="32" t="str">
        <f aca="false">IF(L195="","",IF(ABS(L195)&lt;=1.96*O195,"Yes","No"))</f>
        <v>Yes</v>
      </c>
      <c r="T195" s="66" t="n">
        <f aca="false">IF(D195="","",ROUND(SQRT(((D195+G195)*O195/100)^2+(J195*(D195+G195)*0.06777)^2),0))</f>
        <v>124</v>
      </c>
      <c r="U195" s="32"/>
    </row>
    <row r="196" customFormat="false" ht="15" hidden="false" customHeight="false" outlineLevel="0" collapsed="false">
      <c r="A196" s="32" t="s">
        <v>256</v>
      </c>
      <c r="B196" s="32" t="s">
        <v>412</v>
      </c>
      <c r="C196" s="32" t="s">
        <v>417</v>
      </c>
      <c r="D196" s="66" t="n">
        <v>622</v>
      </c>
      <c r="E196" s="66" t="n">
        <v>632</v>
      </c>
      <c r="F196" s="75" t="n">
        <f aca="false">IF(E196="","",D196-E196)</f>
        <v>-10</v>
      </c>
      <c r="G196" s="66" t="n">
        <v>670</v>
      </c>
      <c r="H196" s="66" t="n">
        <v>705</v>
      </c>
      <c r="I196" s="75" t="n">
        <f aca="false">IF(H196="","",G196-H196)</f>
        <v>-35</v>
      </c>
      <c r="J196" s="47" t="n">
        <f aca="false">IF(OR(D196="",D196+G196=0),"",D196/(D196+G196))</f>
        <v>0.481424148606811</v>
      </c>
      <c r="K196" s="47" t="n">
        <f aca="false">IF(E196="","",E196/(E196+H196))</f>
        <v>0.472700074794316</v>
      </c>
      <c r="L196" s="76" t="n">
        <f aca="false">IF(OR(K196="",J196=""),"",(J196-K196)*100)</f>
        <v>0.872407381249551</v>
      </c>
      <c r="M196" s="36" t="n">
        <v>2.17211657538669</v>
      </c>
      <c r="N196" s="36" t="n">
        <v>0.126550125655765</v>
      </c>
      <c r="O196" s="36" t="n">
        <f aca="false">SQRT(M196^2+N196^2)</f>
        <v>2.17579993367338</v>
      </c>
      <c r="P196" s="47" t="n">
        <f aca="false">IF(J196="","",MAX(0,J196-1.96*O196/100))</f>
        <v>0.438778469906813</v>
      </c>
      <c r="Q196" s="47" t="n">
        <f aca="false">IF(J196="","",MIN(1,J196+1.96*O196/100))</f>
        <v>0.52406982730681</v>
      </c>
      <c r="R196" s="32" t="str">
        <f aca="false">IF(L196="","",IF(ABS(L196)&lt;=O196,"Yes","No"))</f>
        <v>Yes</v>
      </c>
      <c r="S196" s="32" t="str">
        <f aca="false">IF(L196="","",IF(ABS(L196)&lt;=1.96*O196,"Yes","No"))</f>
        <v>Yes</v>
      </c>
      <c r="T196" s="66" t="n">
        <f aca="false">IF(D196="","",ROUND(SQRT(((D196+G196)*O196/100)^2+(J196*(D196+G196)*0.06777)^2),0))</f>
        <v>51</v>
      </c>
      <c r="U196" s="32"/>
    </row>
    <row r="197" customFormat="false" ht="15" hidden="false" customHeight="false" outlineLevel="0" collapsed="false">
      <c r="A197" s="32" t="s">
        <v>256</v>
      </c>
      <c r="B197" s="32" t="s">
        <v>412</v>
      </c>
      <c r="C197" s="32" t="s">
        <v>418</v>
      </c>
      <c r="D197" s="66" t="n">
        <v>611</v>
      </c>
      <c r="E197" s="66" t="n">
        <v>621</v>
      </c>
      <c r="F197" s="75" t="n">
        <f aca="false">IF(E197="","",D197-E197)</f>
        <v>-10</v>
      </c>
      <c r="G197" s="66" t="n">
        <v>576</v>
      </c>
      <c r="H197" s="66" t="n">
        <v>589</v>
      </c>
      <c r="I197" s="75" t="n">
        <f aca="false">IF(H197="","",G197-H197)</f>
        <v>-13</v>
      </c>
      <c r="J197" s="47" t="n">
        <f aca="false">IF(OR(D197="",D197+G197=0),"",D197/(D197+G197))</f>
        <v>0.514743049705139</v>
      </c>
      <c r="K197" s="47" t="n">
        <f aca="false">IF(E197="","",E197/(E197+H197))</f>
        <v>0.513223140495868</v>
      </c>
      <c r="L197" s="76" t="n">
        <f aca="false">IF(OR(K197="",J197=""),"",(J197-K197)*100)</f>
        <v>0.151990920927114</v>
      </c>
      <c r="M197" s="36" t="n">
        <v>2.17211657538669</v>
      </c>
      <c r="N197" s="36" t="n">
        <v>0.126550125655765</v>
      </c>
      <c r="O197" s="36" t="n">
        <f aca="false">SQRT(M197^2+N197^2)</f>
        <v>2.17579993367338</v>
      </c>
      <c r="P197" s="47" t="n">
        <f aca="false">IF(J197="","",MAX(0,J197-1.96*O197/100))</f>
        <v>0.472097371005141</v>
      </c>
      <c r="Q197" s="47" t="n">
        <f aca="false">IF(J197="","",MIN(1,J197+1.96*O197/100))</f>
        <v>0.557388728405137</v>
      </c>
      <c r="R197" s="32" t="str">
        <f aca="false">IF(L197="","",IF(ABS(L197)&lt;=O197,"Yes","No"))</f>
        <v>Yes</v>
      </c>
      <c r="S197" s="32" t="str">
        <f aca="false">IF(L197="","",IF(ABS(L197)&lt;=1.96*O197,"Yes","No"))</f>
        <v>Yes</v>
      </c>
      <c r="T197" s="66" t="n">
        <f aca="false">IF(D197="","",ROUND(SQRT(((D197+G197)*O197/100)^2+(J197*(D197+G197)*0.06777)^2),0))</f>
        <v>49</v>
      </c>
      <c r="U197" s="32"/>
    </row>
    <row r="198" customFormat="false" ht="15" hidden="false" customHeight="false" outlineLevel="0" collapsed="false">
      <c r="A198" s="32" t="s">
        <v>256</v>
      </c>
      <c r="B198" s="32" t="s">
        <v>419</v>
      </c>
      <c r="C198" s="32" t="s">
        <v>420</v>
      </c>
      <c r="D198" s="66" t="n">
        <v>238</v>
      </c>
      <c r="E198" s="66" t="n">
        <v>217</v>
      </c>
      <c r="F198" s="75" t="n">
        <f aca="false">IF(E198="","",D198-E198)</f>
        <v>21</v>
      </c>
      <c r="G198" s="66" t="n">
        <v>482</v>
      </c>
      <c r="H198" s="66" t="n">
        <v>510</v>
      </c>
      <c r="I198" s="75" t="n">
        <f aca="false">IF(H198="","",G198-H198)</f>
        <v>-28</v>
      </c>
      <c r="J198" s="47" t="n">
        <f aca="false">IF(OR(D198="",D198+G198=0),"",D198/(D198+G198))</f>
        <v>0.330555555555556</v>
      </c>
      <c r="K198" s="47" t="n">
        <f aca="false">IF(E198="","",E198/(E198+H198))</f>
        <v>0.298486932599725</v>
      </c>
      <c r="L198" s="76" t="n">
        <f aca="false">IF(OR(K198="",J198=""),"",(J198-K198)*100)</f>
        <v>3.20686229558306</v>
      </c>
      <c r="M198" s="36" t="n">
        <v>3.50278191458698</v>
      </c>
      <c r="N198" s="36" t="n">
        <v>0.126550125655765</v>
      </c>
      <c r="O198" s="36" t="n">
        <f aca="false">SQRT(M198^2+N198^2)</f>
        <v>3.50506719984955</v>
      </c>
      <c r="P198" s="47" t="n">
        <f aca="false">IF(J198="","",MAX(0,J198-1.96*O198/100))</f>
        <v>0.261856238438504</v>
      </c>
      <c r="Q198" s="47" t="n">
        <f aca="false">IF(J198="","",MIN(1,J198+1.96*O198/100))</f>
        <v>0.399254872672607</v>
      </c>
      <c r="R198" s="32" t="str">
        <f aca="false">IF(L198="","",IF(ABS(L198)&lt;=O198,"Yes","No"))</f>
        <v>Yes</v>
      </c>
      <c r="S198" s="32" t="str">
        <f aca="false">IF(L198="","",IF(ABS(L198)&lt;=1.96*O198,"Yes","No"))</f>
        <v>Yes</v>
      </c>
      <c r="T198" s="66" t="n">
        <f aca="false">IF(D198="","",ROUND(SQRT(((D198+G198)*O198/100)^2+(J198*(D198+G198)*0.14653)^2),0))</f>
        <v>43</v>
      </c>
      <c r="U198" s="32"/>
    </row>
    <row r="199" customFormat="false" ht="15" hidden="false" customHeight="false" outlineLevel="0" collapsed="false">
      <c r="A199" s="32" t="s">
        <v>256</v>
      </c>
      <c r="B199" s="32" t="s">
        <v>419</v>
      </c>
      <c r="C199" s="32" t="s">
        <v>421</v>
      </c>
      <c r="D199" s="66" t="n">
        <v>879</v>
      </c>
      <c r="E199" s="66" t="n">
        <v>805</v>
      </c>
      <c r="F199" s="75" t="n">
        <f aca="false">IF(E199="","",D199-E199)</f>
        <v>74</v>
      </c>
      <c r="G199" s="66" t="n">
        <v>1584</v>
      </c>
      <c r="H199" s="66" t="n">
        <v>1646</v>
      </c>
      <c r="I199" s="75" t="n">
        <f aca="false">IF(H199="","",G199-H199)</f>
        <v>-62</v>
      </c>
      <c r="J199" s="47" t="n">
        <f aca="false">IF(OR(D199="",D199+G199=0),"",D199/(D199+G199))</f>
        <v>0.356881851400731</v>
      </c>
      <c r="K199" s="47" t="n">
        <f aca="false">IF(E199="","",E199/(E199+H199))</f>
        <v>0.32843737250102</v>
      </c>
      <c r="L199" s="76" t="n">
        <f aca="false">IF(OR(K199="",J199=""),"",(J199-K199)*100)</f>
        <v>2.84444788997108</v>
      </c>
      <c r="M199" s="36" t="n">
        <v>2.17211657538669</v>
      </c>
      <c r="N199" s="36" t="n">
        <v>0.126550125655765</v>
      </c>
      <c r="O199" s="36" t="n">
        <f aca="false">SQRT(M199^2+N199^2)</f>
        <v>2.17579993367338</v>
      </c>
      <c r="P199" s="47" t="n">
        <f aca="false">IF(J199="","",MAX(0,J199-1.96*O199/100))</f>
        <v>0.314236172700733</v>
      </c>
      <c r="Q199" s="47" t="n">
        <f aca="false">IF(J199="","",MIN(1,J199+1.96*O199/100))</f>
        <v>0.399527530100729</v>
      </c>
      <c r="R199" s="32" t="str">
        <f aca="false">IF(L199="","",IF(ABS(L199)&lt;=O199,"Yes","No"))</f>
        <v>No</v>
      </c>
      <c r="S199" s="32" t="str">
        <f aca="false">IF(L199="","",IF(ABS(L199)&lt;=1.96*O199,"Yes","No"))</f>
        <v>Yes</v>
      </c>
      <c r="T199" s="66" t="n">
        <f aca="false">IF(D199="","",ROUND(SQRT(((D199+G199)*O199/100)^2+(J199*(D199+G199)*0.06777)^2),0))</f>
        <v>80</v>
      </c>
      <c r="U199" s="32"/>
    </row>
    <row r="200" customFormat="false" ht="15" hidden="false" customHeight="false" outlineLevel="0" collapsed="false">
      <c r="A200" s="32" t="s">
        <v>256</v>
      </c>
      <c r="B200" s="32" t="s">
        <v>419</v>
      </c>
      <c r="C200" s="32" t="s">
        <v>422</v>
      </c>
      <c r="D200" s="66" t="n">
        <v>189</v>
      </c>
      <c r="E200" s="66" t="n">
        <v>210</v>
      </c>
      <c r="F200" s="75" t="n">
        <f aca="false">IF(E200="","",D200-E200)</f>
        <v>-21</v>
      </c>
      <c r="G200" s="66" t="n">
        <v>438</v>
      </c>
      <c r="H200" s="66" t="n">
        <v>424</v>
      </c>
      <c r="I200" s="75" t="n">
        <f aca="false">IF(H200="","",G200-H200)</f>
        <v>14</v>
      </c>
      <c r="J200" s="47" t="n">
        <f aca="false">IF(OR(D200="",D200+G200=0),"",D200/(D200+G200))</f>
        <v>0.301435406698565</v>
      </c>
      <c r="K200" s="47" t="n">
        <f aca="false">IF(E200="","",E200/(E200+H200))</f>
        <v>0.331230283911672</v>
      </c>
      <c r="L200" s="76" t="n">
        <f aca="false">IF(OR(K200="",J200=""),"",(J200-K200)*100)</f>
        <v>-2.97948772131073</v>
      </c>
      <c r="M200" s="36" t="n">
        <v>3.50278191458698</v>
      </c>
      <c r="N200" s="36" t="n">
        <v>0.126550125655765</v>
      </c>
      <c r="O200" s="36" t="n">
        <f aca="false">SQRT(M200^2+N200^2)</f>
        <v>3.50506719984955</v>
      </c>
      <c r="P200" s="47" t="n">
        <f aca="false">IF(J200="","",MAX(0,J200-1.96*O200/100))</f>
        <v>0.232736089581513</v>
      </c>
      <c r="Q200" s="47" t="n">
        <f aca="false">IF(J200="","",MIN(1,J200+1.96*O200/100))</f>
        <v>0.370134723815616</v>
      </c>
      <c r="R200" s="32" t="str">
        <f aca="false">IF(L200="","",IF(ABS(L200)&lt;=O200,"Yes","No"))</f>
        <v>Yes</v>
      </c>
      <c r="S200" s="32" t="str">
        <f aca="false">IF(L200="","",IF(ABS(L200)&lt;=1.96*O200,"Yes","No"))</f>
        <v>Yes</v>
      </c>
      <c r="T200" s="66" t="n">
        <f aca="false">IF(D200="","",ROUND(SQRT(((D200+G200)*O200/100)^2+(J200*(D200+G200)*0.14653)^2),0))</f>
        <v>35</v>
      </c>
      <c r="U200" s="32"/>
    </row>
    <row r="201" customFormat="false" ht="15" hidden="false" customHeight="false" outlineLevel="0" collapsed="false">
      <c r="A201" s="32" t="s">
        <v>256</v>
      </c>
      <c r="B201" s="32" t="s">
        <v>423</v>
      </c>
      <c r="C201" s="32" t="s">
        <v>423</v>
      </c>
      <c r="D201" s="66" t="n">
        <v>1106</v>
      </c>
      <c r="E201" s="66" t="n">
        <v>1075</v>
      </c>
      <c r="F201" s="75" t="n">
        <f aca="false">IF(E201="","",D201-E201)</f>
        <v>31</v>
      </c>
      <c r="G201" s="66" t="n">
        <v>2119</v>
      </c>
      <c r="H201" s="66" t="n">
        <v>2161</v>
      </c>
      <c r="I201" s="75" t="n">
        <f aca="false">IF(H201="","",G201-H201)</f>
        <v>-42</v>
      </c>
      <c r="J201" s="47" t="n">
        <f aca="false">IF(OR(D201="",D201+G201=0),"",D201/(D201+G201))</f>
        <v>0.342945736434109</v>
      </c>
      <c r="K201" s="47" t="n">
        <f aca="false">IF(E201="","",E201/(E201+H201))</f>
        <v>0.332200247218789</v>
      </c>
      <c r="L201" s="76" t="n">
        <f aca="false">IF(OR(K201="",J201=""),"",(J201-K201)*100)</f>
        <v>1.07454892153199</v>
      </c>
      <c r="M201" s="36" t="n">
        <v>2.17211657538669</v>
      </c>
      <c r="N201" s="36" t="n">
        <v>0.126550125655765</v>
      </c>
      <c r="O201" s="36" t="n">
        <f aca="false">SQRT(M201^2+N201^2)</f>
        <v>2.17579993367338</v>
      </c>
      <c r="P201" s="47" t="n">
        <f aca="false">IF(J201="","",MAX(0,J201-1.96*O201/100))</f>
        <v>0.30030005773411</v>
      </c>
      <c r="Q201" s="47" t="n">
        <f aca="false">IF(J201="","",MIN(1,J201+1.96*O201/100))</f>
        <v>0.385591415134107</v>
      </c>
      <c r="R201" s="32" t="str">
        <f aca="false">IF(L201="","",IF(ABS(L201)&lt;=O201,"Yes","No"))</f>
        <v>Yes</v>
      </c>
      <c r="S201" s="32" t="str">
        <f aca="false">IF(L201="","",IF(ABS(L201)&lt;=1.96*O201,"Yes","No"))</f>
        <v>Yes</v>
      </c>
      <c r="T201" s="66" t="n">
        <f aca="false">IF(D201="","",ROUND(SQRT(((D201+G201)*O201/100)^2+(J201*(D201+G201)*0.06777)^2),0))</f>
        <v>103</v>
      </c>
      <c r="U201" s="32"/>
    </row>
    <row r="202" customFormat="false" ht="15" hidden="false" customHeight="false" outlineLevel="0" collapsed="false">
      <c r="A202" s="32" t="s">
        <v>256</v>
      </c>
      <c r="B202" s="32" t="s">
        <v>424</v>
      </c>
      <c r="C202" s="32" t="s">
        <v>425</v>
      </c>
      <c r="D202" s="66" t="n">
        <v>770</v>
      </c>
      <c r="E202" s="66" t="n">
        <v>710</v>
      </c>
      <c r="F202" s="75" t="n">
        <f aca="false">IF(E202="","",D202-E202)</f>
        <v>60</v>
      </c>
      <c r="G202" s="66" t="n">
        <v>875</v>
      </c>
      <c r="H202" s="66" t="n">
        <v>924</v>
      </c>
      <c r="I202" s="75" t="n">
        <f aca="false">IF(H202="","",G202-H202)</f>
        <v>-49</v>
      </c>
      <c r="J202" s="47" t="n">
        <f aca="false">IF(OR(D202="",D202+G202=0),"",D202/(D202+G202))</f>
        <v>0.468085106382979</v>
      </c>
      <c r="K202" s="47" t="n">
        <f aca="false">IF(E202="","",E202/(E202+H202))</f>
        <v>0.434516523867809</v>
      </c>
      <c r="L202" s="76" t="n">
        <f aca="false">IF(OR(K202="",J202=""),"",(J202-K202)*100)</f>
        <v>3.35685825151697</v>
      </c>
      <c r="M202" s="36" t="n">
        <v>2.17211657538669</v>
      </c>
      <c r="N202" s="36" t="n">
        <v>0.126550125655765</v>
      </c>
      <c r="O202" s="36" t="n">
        <f aca="false">SQRT(M202^2+N202^2)</f>
        <v>2.17579993367338</v>
      </c>
      <c r="P202" s="47" t="n">
        <f aca="false">IF(J202="","",MAX(0,J202-1.96*O202/100))</f>
        <v>0.42543942768298</v>
      </c>
      <c r="Q202" s="47" t="n">
        <f aca="false">IF(J202="","",MIN(1,J202+1.96*O202/100))</f>
        <v>0.510730785082977</v>
      </c>
      <c r="R202" s="32" t="str">
        <f aca="false">IF(L202="","",IF(ABS(L202)&lt;=O202,"Yes","No"))</f>
        <v>No</v>
      </c>
      <c r="S202" s="32" t="str">
        <f aca="false">IF(L202="","",IF(ABS(L202)&lt;=1.96*O202,"Yes","No"))</f>
        <v>Yes</v>
      </c>
      <c r="T202" s="66" t="n">
        <f aca="false">IF(D202="","",ROUND(SQRT(((D202+G202)*O202/100)^2+(J202*(D202+G202)*0.06777)^2),0))</f>
        <v>63</v>
      </c>
      <c r="U202" s="32"/>
    </row>
    <row r="203" customFormat="false" ht="15" hidden="false" customHeight="false" outlineLevel="0" collapsed="false">
      <c r="A203" s="32" t="s">
        <v>256</v>
      </c>
      <c r="B203" s="32" t="s">
        <v>424</v>
      </c>
      <c r="C203" s="32" t="s">
        <v>426</v>
      </c>
      <c r="D203" s="66" t="n">
        <v>634</v>
      </c>
      <c r="E203" s="66" t="n">
        <v>632</v>
      </c>
      <c r="F203" s="75" t="n">
        <f aca="false">IF(E203="","",D203-E203)</f>
        <v>2</v>
      </c>
      <c r="G203" s="66" t="n">
        <v>657</v>
      </c>
      <c r="H203" s="66" t="n">
        <v>689</v>
      </c>
      <c r="I203" s="75" t="n">
        <f aca="false">IF(H203="","",G203-H203)</f>
        <v>-32</v>
      </c>
      <c r="J203" s="47" t="n">
        <f aca="false">IF(OR(D203="",D203+G203=0),"",D203/(D203+G203))</f>
        <v>0.491092176607281</v>
      </c>
      <c r="K203" s="47" t="n">
        <f aca="false">IF(E203="","",E203/(E203+H203))</f>
        <v>0.478425435276306</v>
      </c>
      <c r="L203" s="76" t="n">
        <f aca="false">IF(OR(K203="",J203=""),"",(J203-K203)*100)</f>
        <v>1.26667413309753</v>
      </c>
      <c r="M203" s="36" t="n">
        <v>2.17211657538669</v>
      </c>
      <c r="N203" s="36" t="n">
        <v>0.126550125655765</v>
      </c>
      <c r="O203" s="36" t="n">
        <f aca="false">SQRT(M203^2+N203^2)</f>
        <v>2.17579993367338</v>
      </c>
      <c r="P203" s="47" t="n">
        <f aca="false">IF(J203="","",MAX(0,J203-1.96*O203/100))</f>
        <v>0.448446497907283</v>
      </c>
      <c r="Q203" s="47" t="n">
        <f aca="false">IF(J203="","",MIN(1,J203+1.96*O203/100))</f>
        <v>0.53373785530728</v>
      </c>
      <c r="R203" s="32" t="str">
        <f aca="false">IF(L203="","",IF(ABS(L203)&lt;=O203,"Yes","No"))</f>
        <v>Yes</v>
      </c>
      <c r="S203" s="32" t="str">
        <f aca="false">IF(L203="","",IF(ABS(L203)&lt;=1.96*O203,"Yes","No"))</f>
        <v>Yes</v>
      </c>
      <c r="T203" s="66" t="n">
        <f aca="false">IF(D203="","",ROUND(SQRT(((D203+G203)*O203/100)^2+(J203*(D203+G203)*0.06777)^2),0))</f>
        <v>51</v>
      </c>
      <c r="U203" s="32"/>
    </row>
    <row r="204" customFormat="false" ht="15" hidden="false" customHeight="false" outlineLevel="0" collapsed="false">
      <c r="A204" s="32" t="s">
        <v>256</v>
      </c>
      <c r="B204" s="32" t="s">
        <v>424</v>
      </c>
      <c r="C204" s="32" t="s">
        <v>427</v>
      </c>
      <c r="D204" s="66" t="n">
        <v>798</v>
      </c>
      <c r="E204" s="66" t="n">
        <v>820</v>
      </c>
      <c r="F204" s="75" t="n">
        <f aca="false">IF(E204="","",D204-E204)</f>
        <v>-22</v>
      </c>
      <c r="G204" s="66" t="n">
        <v>562</v>
      </c>
      <c r="H204" s="66" t="n">
        <v>554</v>
      </c>
      <c r="I204" s="75" t="n">
        <f aca="false">IF(H204="","",G204-H204)</f>
        <v>8</v>
      </c>
      <c r="J204" s="47" t="n">
        <f aca="false">IF(OR(D204="",D204+G204=0),"",D204/(D204+G204))</f>
        <v>0.586764705882353</v>
      </c>
      <c r="K204" s="47" t="n">
        <f aca="false">IF(E204="","",E204/(E204+H204))</f>
        <v>0.596797671033479</v>
      </c>
      <c r="L204" s="76" t="n">
        <f aca="false">IF(OR(K204="",J204=""),"",(J204-K204)*100)</f>
        <v>-1.0032965151126</v>
      </c>
      <c r="M204" s="36" t="n">
        <v>2.17211657538669</v>
      </c>
      <c r="N204" s="36" t="n">
        <v>0.126550125655765</v>
      </c>
      <c r="O204" s="36" t="n">
        <f aca="false">SQRT(M204^2+N204^2)</f>
        <v>2.17579993367338</v>
      </c>
      <c r="P204" s="47" t="n">
        <f aca="false">IF(J204="","",MAX(0,J204-1.96*O204/100))</f>
        <v>0.544119027182355</v>
      </c>
      <c r="Q204" s="47" t="n">
        <f aca="false">IF(J204="","",MIN(1,J204+1.96*O204/100))</f>
        <v>0.629410384582351</v>
      </c>
      <c r="R204" s="32" t="str">
        <f aca="false">IF(L204="","",IF(ABS(L204)&lt;=O204,"Yes","No"))</f>
        <v>Yes</v>
      </c>
      <c r="S204" s="32" t="str">
        <f aca="false">IF(L204="","",IF(ABS(L204)&lt;=1.96*O204,"Yes","No"))</f>
        <v>Yes</v>
      </c>
      <c r="T204" s="66" t="n">
        <f aca="false">IF(D204="","",ROUND(SQRT(((D204+G204)*O204/100)^2+(J204*(D204+G204)*0.06777)^2),0))</f>
        <v>62</v>
      </c>
      <c r="U204" s="32"/>
    </row>
    <row r="205" customFormat="false" ht="15" hidden="false" customHeight="false" outlineLevel="0" collapsed="false">
      <c r="A205" s="32" t="s">
        <v>256</v>
      </c>
      <c r="B205" s="32" t="s">
        <v>424</v>
      </c>
      <c r="C205" s="32" t="s">
        <v>428</v>
      </c>
      <c r="D205" s="66" t="n">
        <v>877</v>
      </c>
      <c r="E205" s="66" t="n">
        <v>919</v>
      </c>
      <c r="F205" s="75" t="n">
        <f aca="false">IF(E205="","",D205-E205)</f>
        <v>-42</v>
      </c>
      <c r="G205" s="66" t="n">
        <v>534</v>
      </c>
      <c r="H205" s="66" t="n">
        <v>542</v>
      </c>
      <c r="I205" s="75" t="n">
        <f aca="false">IF(H205="","",G205-H205)</f>
        <v>-8</v>
      </c>
      <c r="J205" s="47" t="n">
        <f aca="false">IF(OR(D205="",D205+G205=0),"",D205/(D205+G205))</f>
        <v>0.621545003543586</v>
      </c>
      <c r="K205" s="47" t="n">
        <f aca="false">IF(E205="","",E205/(E205+H205))</f>
        <v>0.6290212183436</v>
      </c>
      <c r="L205" s="76" t="n">
        <f aca="false">IF(OR(K205="",J205=""),"",(J205-K205)*100)</f>
        <v>-0.747621480001415</v>
      </c>
      <c r="M205" s="36" t="n">
        <v>2.17211657538669</v>
      </c>
      <c r="N205" s="36" t="n">
        <v>0.126550125655765</v>
      </c>
      <c r="O205" s="36" t="n">
        <f aca="false">SQRT(M205^2+N205^2)</f>
        <v>2.17579993367338</v>
      </c>
      <c r="P205" s="47" t="n">
        <f aca="false">IF(J205="","",MAX(0,J205-1.96*O205/100))</f>
        <v>0.578899324843588</v>
      </c>
      <c r="Q205" s="47" t="n">
        <f aca="false">IF(J205="","",MIN(1,J205+1.96*O205/100))</f>
        <v>0.664190682243585</v>
      </c>
      <c r="R205" s="32" t="str">
        <f aca="false">IF(L205="","",IF(ABS(L205)&lt;=O205,"Yes","No"))</f>
        <v>Yes</v>
      </c>
      <c r="S205" s="32" t="str">
        <f aca="false">IF(L205="","",IF(ABS(L205)&lt;=1.96*O205,"Yes","No"))</f>
        <v>Yes</v>
      </c>
      <c r="T205" s="66" t="n">
        <f aca="false">IF(D205="","",ROUND(SQRT(((D205+G205)*O205/100)^2+(J205*(D205+G205)*0.06777)^2),0))</f>
        <v>67</v>
      </c>
      <c r="U205" s="32"/>
    </row>
    <row r="206" customFormat="false" ht="15" hidden="false" customHeight="false" outlineLevel="0" collapsed="false">
      <c r="A206" s="32" t="s">
        <v>256</v>
      </c>
      <c r="B206" s="32" t="s">
        <v>424</v>
      </c>
      <c r="C206" s="32" t="s">
        <v>429</v>
      </c>
      <c r="D206" s="66" t="n">
        <v>334</v>
      </c>
      <c r="E206" s="66" t="n">
        <v>308</v>
      </c>
      <c r="F206" s="75" t="n">
        <f aca="false">IF(E206="","",D206-E206)</f>
        <v>26</v>
      </c>
      <c r="G206" s="66" t="n">
        <v>229</v>
      </c>
      <c r="H206" s="66" t="n">
        <v>263</v>
      </c>
      <c r="I206" s="75" t="n">
        <f aca="false">IF(H206="","",G206-H206)</f>
        <v>-34</v>
      </c>
      <c r="J206" s="47" t="n">
        <f aca="false">IF(OR(D206="",D206+G206=0),"",D206/(D206+G206))</f>
        <v>0.593250444049734</v>
      </c>
      <c r="K206" s="47" t="n">
        <f aca="false">IF(E206="","",E206/(E206+H206))</f>
        <v>0.539404553415061</v>
      </c>
      <c r="L206" s="76" t="n">
        <f aca="false">IF(OR(K206="",J206=""),"",(J206-K206)*100)</f>
        <v>5.38458906346723</v>
      </c>
      <c r="M206" s="36" t="n">
        <v>3.50278191458698</v>
      </c>
      <c r="N206" s="36" t="n">
        <v>0.126550125655765</v>
      </c>
      <c r="O206" s="36" t="n">
        <f aca="false">SQRT(M206^2+N206^2)</f>
        <v>3.50506719984955</v>
      </c>
      <c r="P206" s="47" t="n">
        <f aca="false">IF(J206="","",MAX(0,J206-1.96*O206/100))</f>
        <v>0.524551126932683</v>
      </c>
      <c r="Q206" s="47" t="n">
        <f aca="false">IF(J206="","",MIN(1,J206+1.96*O206/100))</f>
        <v>0.661949761166785</v>
      </c>
      <c r="R206" s="32" t="str">
        <f aca="false">IF(L206="","",IF(ABS(L206)&lt;=O206,"Yes","No"))</f>
        <v>No</v>
      </c>
      <c r="S206" s="32" t="str">
        <f aca="false">IF(L206="","",IF(ABS(L206)&lt;=1.96*O206,"Yes","No"))</f>
        <v>Yes</v>
      </c>
      <c r="T206" s="66" t="n">
        <f aca="false">IF(D206="","",ROUND(SQRT(((D206+G206)*O206/100)^2+(J206*(D206+G206)*0.14653)^2),0))</f>
        <v>53</v>
      </c>
      <c r="U206" s="32"/>
    </row>
    <row r="207" customFormat="false" ht="15" hidden="false" customHeight="false" outlineLevel="0" collapsed="false">
      <c r="A207" s="32" t="s">
        <v>256</v>
      </c>
      <c r="B207" s="32" t="s">
        <v>424</v>
      </c>
      <c r="C207" s="32" t="s">
        <v>430</v>
      </c>
      <c r="D207" s="66" t="n">
        <v>583</v>
      </c>
      <c r="E207" s="66" t="n">
        <v>602</v>
      </c>
      <c r="F207" s="75" t="n">
        <f aca="false">IF(E207="","",D207-E207)</f>
        <v>-19</v>
      </c>
      <c r="G207" s="66" t="n">
        <v>289</v>
      </c>
      <c r="H207" s="66" t="n">
        <v>269</v>
      </c>
      <c r="I207" s="75" t="n">
        <f aca="false">IF(H207="","",G207-H207)</f>
        <v>20</v>
      </c>
      <c r="J207" s="47" t="n">
        <f aca="false">IF(OR(D207="",D207+G207=0),"",D207/(D207+G207))</f>
        <v>0.668577981651376</v>
      </c>
      <c r="K207" s="47" t="n">
        <f aca="false">IF(E207="","",E207/(E207+H207))</f>
        <v>0.691159586681975</v>
      </c>
      <c r="L207" s="76" t="n">
        <f aca="false">IF(OR(K207="",J207=""),"",(J207-K207)*100)</f>
        <v>-2.25816050305986</v>
      </c>
      <c r="M207" s="36" t="n">
        <v>2.43699899914484</v>
      </c>
      <c r="N207" s="36" t="n">
        <v>0.126550125655765</v>
      </c>
      <c r="O207" s="36" t="n">
        <f aca="false">SQRT(M207^2+N207^2)</f>
        <v>2.44028257710791</v>
      </c>
      <c r="P207" s="47" t="n">
        <f aca="false">IF(J207="","",MAX(0,J207-1.96*O207/100))</f>
        <v>0.620748443140061</v>
      </c>
      <c r="Q207" s="47" t="n">
        <f aca="false">IF(J207="","",MIN(1,J207+1.96*O207/100))</f>
        <v>0.716407520162691</v>
      </c>
      <c r="R207" s="32" t="str">
        <f aca="false">IF(L207="","",IF(ABS(L207)&lt;=O207,"Yes","No"))</f>
        <v>Yes</v>
      </c>
      <c r="S207" s="32" t="str">
        <f aca="false">IF(L207="","",IF(ABS(L207)&lt;=1.96*O207,"Yes","No"))</f>
        <v>Yes</v>
      </c>
      <c r="T207" s="66" t="n">
        <f aca="false">IF(D207="","",ROUND(SQRT(((D207+G207)*O207/100)^2+(J207*(D207+G207)*0.0886)^2),0))</f>
        <v>56</v>
      </c>
      <c r="U207" s="32"/>
    </row>
    <row r="208" customFormat="false" ht="15" hidden="false" customHeight="false" outlineLevel="0" collapsed="false">
      <c r="A208" s="32" t="s">
        <v>256</v>
      </c>
      <c r="B208" s="32" t="s">
        <v>424</v>
      </c>
      <c r="C208" s="32" t="s">
        <v>431</v>
      </c>
      <c r="D208" s="66" t="n">
        <v>581</v>
      </c>
      <c r="E208" s="66" t="n">
        <v>512</v>
      </c>
      <c r="F208" s="75" t="n">
        <f aca="false">IF(E208="","",D208-E208)</f>
        <v>69</v>
      </c>
      <c r="G208" s="66" t="n">
        <v>421</v>
      </c>
      <c r="H208" s="66" t="n">
        <v>447</v>
      </c>
      <c r="I208" s="75" t="n">
        <f aca="false">IF(H208="","",G208-H208)</f>
        <v>-26</v>
      </c>
      <c r="J208" s="47" t="n">
        <f aca="false">IF(OR(D208="",D208+G208=0),"",D208/(D208+G208))</f>
        <v>0.579840319361277</v>
      </c>
      <c r="K208" s="47" t="n">
        <f aca="false">IF(E208="","",E208/(E208+H208))</f>
        <v>0.533889468196038</v>
      </c>
      <c r="L208" s="76" t="n">
        <f aca="false">IF(OR(K208="",J208=""),"",(J208-K208)*100)</f>
        <v>4.59508511652399</v>
      </c>
      <c r="M208" s="36" t="n">
        <v>2.43699899914484</v>
      </c>
      <c r="N208" s="36" t="n">
        <v>0.126550125655765</v>
      </c>
      <c r="O208" s="36" t="n">
        <f aca="false">SQRT(M208^2+N208^2)</f>
        <v>2.44028257710791</v>
      </c>
      <c r="P208" s="47" t="n">
        <f aca="false">IF(J208="","",MAX(0,J208-1.96*O208/100))</f>
        <v>0.532010780849962</v>
      </c>
      <c r="Q208" s="47" t="n">
        <f aca="false">IF(J208="","",MIN(1,J208+1.96*O208/100))</f>
        <v>0.627669857872593</v>
      </c>
      <c r="R208" s="32" t="str">
        <f aca="false">IF(L208="","",IF(ABS(L208)&lt;=O208,"Yes","No"))</f>
        <v>No</v>
      </c>
      <c r="S208" s="32" t="str">
        <f aca="false">IF(L208="","",IF(ABS(L208)&lt;=1.96*O208,"Yes","No"))</f>
        <v>Yes</v>
      </c>
      <c r="T208" s="66" t="n">
        <f aca="false">IF(D208="","",ROUND(SQRT(((D208+G208)*O208/100)^2+(J208*(D208+G208)*0.0886)^2),0))</f>
        <v>57</v>
      </c>
      <c r="U208" s="32"/>
    </row>
    <row r="209" customFormat="false" ht="15" hidden="false" customHeight="false" outlineLevel="0" collapsed="false">
      <c r="A209" s="32" t="s">
        <v>256</v>
      </c>
      <c r="B209" s="32" t="s">
        <v>424</v>
      </c>
      <c r="C209" s="32" t="s">
        <v>432</v>
      </c>
      <c r="D209" s="66" t="n">
        <v>308</v>
      </c>
      <c r="E209" s="66" t="n">
        <v>276</v>
      </c>
      <c r="F209" s="75" t="n">
        <f aca="false">IF(E209="","",D209-E209)</f>
        <v>32</v>
      </c>
      <c r="G209" s="66" t="n">
        <v>282</v>
      </c>
      <c r="H209" s="66" t="n">
        <v>301</v>
      </c>
      <c r="I209" s="75" t="n">
        <f aca="false">IF(H209="","",G209-H209)</f>
        <v>-19</v>
      </c>
      <c r="J209" s="47" t="n">
        <f aca="false">IF(OR(D209="",D209+G209=0),"",D209/(D209+G209))</f>
        <v>0.522033898305085</v>
      </c>
      <c r="K209" s="47" t="n">
        <f aca="false">IF(E209="","",E209/(E209+H209))</f>
        <v>0.478336221837088</v>
      </c>
      <c r="L209" s="76" t="n">
        <f aca="false">IF(OR(K209="",J209=""),"",(J209-K209)*100)</f>
        <v>4.36976764679963</v>
      </c>
      <c r="M209" s="36" t="n">
        <v>3.50278191458698</v>
      </c>
      <c r="N209" s="36" t="n">
        <v>0.126550125655765</v>
      </c>
      <c r="O209" s="36" t="n">
        <f aca="false">SQRT(M209^2+N209^2)</f>
        <v>3.50506719984955</v>
      </c>
      <c r="P209" s="47" t="n">
        <f aca="false">IF(J209="","",MAX(0,J209-1.96*O209/100))</f>
        <v>0.453334581188034</v>
      </c>
      <c r="Q209" s="47" t="n">
        <f aca="false">IF(J209="","",MIN(1,J209+1.96*O209/100))</f>
        <v>0.590733215422136</v>
      </c>
      <c r="R209" s="32" t="str">
        <f aca="false">IF(L209="","",IF(ABS(L209)&lt;=O209,"Yes","No"))</f>
        <v>No</v>
      </c>
      <c r="S209" s="32" t="str">
        <f aca="false">IF(L209="","",IF(ABS(L209)&lt;=1.96*O209,"Yes","No"))</f>
        <v>Yes</v>
      </c>
      <c r="T209" s="66" t="n">
        <f aca="false">IF(D209="","",ROUND(SQRT(((D209+G209)*O209/100)^2+(J209*(D209+G209)*0.14653)^2),0))</f>
        <v>50</v>
      </c>
      <c r="U209" s="32"/>
    </row>
    <row r="210" customFormat="false" ht="15" hidden="false" customHeight="false" outlineLevel="0" collapsed="false">
      <c r="A210" s="32" t="s">
        <v>256</v>
      </c>
      <c r="B210" s="32" t="s">
        <v>424</v>
      </c>
      <c r="C210" s="32" t="s">
        <v>433</v>
      </c>
      <c r="D210" s="66" t="n">
        <v>579</v>
      </c>
      <c r="E210" s="66" t="n">
        <v>586</v>
      </c>
      <c r="F210" s="75" t="n">
        <f aca="false">IF(E210="","",D210-E210)</f>
        <v>-7</v>
      </c>
      <c r="G210" s="66" t="n">
        <v>465</v>
      </c>
      <c r="H210" s="66" t="n">
        <v>476</v>
      </c>
      <c r="I210" s="75" t="n">
        <f aca="false">IF(H210="","",G210-H210)</f>
        <v>-11</v>
      </c>
      <c r="J210" s="47" t="n">
        <f aca="false">IF(OR(D210="",D210+G210=0),"",D210/(D210+G210))</f>
        <v>0.554597701149425</v>
      </c>
      <c r="K210" s="47" t="n">
        <f aca="false">IF(E210="","",E210/(E210+H210))</f>
        <v>0.551789077212806</v>
      </c>
      <c r="L210" s="76" t="n">
        <f aca="false">IF(OR(K210="",J210=""),"",(J210-K210)*100)</f>
        <v>0.280862393661929</v>
      </c>
      <c r="M210" s="36" t="n">
        <v>2.43699899914484</v>
      </c>
      <c r="N210" s="36" t="n">
        <v>0.126550125655765</v>
      </c>
      <c r="O210" s="36" t="n">
        <f aca="false">SQRT(M210^2+N210^2)</f>
        <v>2.44028257710791</v>
      </c>
      <c r="P210" s="47" t="n">
        <f aca="false">IF(J210="","",MAX(0,J210-1.96*O210/100))</f>
        <v>0.50676816263811</v>
      </c>
      <c r="Q210" s="47" t="n">
        <f aca="false">IF(J210="","",MIN(1,J210+1.96*O210/100))</f>
        <v>0.60242723966074</v>
      </c>
      <c r="R210" s="32" t="str">
        <f aca="false">IF(L210="","",IF(ABS(L210)&lt;=O210,"Yes","No"))</f>
        <v>Yes</v>
      </c>
      <c r="S210" s="32" t="str">
        <f aca="false">IF(L210="","",IF(ABS(L210)&lt;=1.96*O210,"Yes","No"))</f>
        <v>Yes</v>
      </c>
      <c r="T210" s="66" t="n">
        <f aca="false">IF(D210="","",ROUND(SQRT(((D210+G210)*O210/100)^2+(J210*(D210+G210)*0.0886)^2),0))</f>
        <v>57</v>
      </c>
      <c r="U210" s="32"/>
    </row>
    <row r="211" customFormat="false" ht="15" hidden="false" customHeight="false" outlineLevel="0" collapsed="false">
      <c r="A211" s="32" t="s">
        <v>256</v>
      </c>
      <c r="B211" s="32" t="s">
        <v>424</v>
      </c>
      <c r="C211" s="32" t="s">
        <v>434</v>
      </c>
      <c r="D211" s="66" t="n">
        <v>843</v>
      </c>
      <c r="E211" s="66" t="n">
        <v>820</v>
      </c>
      <c r="F211" s="75" t="n">
        <f aca="false">IF(E211="","",D211-E211)</f>
        <v>23</v>
      </c>
      <c r="G211" s="66" t="n">
        <v>926</v>
      </c>
      <c r="H211" s="66" t="n">
        <v>946</v>
      </c>
      <c r="I211" s="75" t="n">
        <f aca="false">IF(H211="","",G211-H211)</f>
        <v>-20</v>
      </c>
      <c r="J211" s="47" t="n">
        <f aca="false">IF(OR(D211="",D211+G211=0),"",D211/(D211+G211))</f>
        <v>0.476540418315432</v>
      </c>
      <c r="K211" s="47" t="n">
        <f aca="false">IF(E211="","",E211/(E211+H211))</f>
        <v>0.464326160815402</v>
      </c>
      <c r="L211" s="76" t="n">
        <f aca="false">IF(OR(K211="",J211=""),"",(J211-K211)*100)</f>
        <v>1.22142575000304</v>
      </c>
      <c r="M211" s="36" t="n">
        <v>2.17211657538669</v>
      </c>
      <c r="N211" s="36" t="n">
        <v>0.126550125655765</v>
      </c>
      <c r="O211" s="36" t="n">
        <f aca="false">SQRT(M211^2+N211^2)</f>
        <v>2.17579993367338</v>
      </c>
      <c r="P211" s="47" t="n">
        <f aca="false">IF(J211="","",MAX(0,J211-1.96*O211/100))</f>
        <v>0.433894739615434</v>
      </c>
      <c r="Q211" s="47" t="n">
        <f aca="false">IF(J211="","",MIN(1,J211+1.96*O211/100))</f>
        <v>0.519186097015431</v>
      </c>
      <c r="R211" s="32" t="str">
        <f aca="false">IF(L211="","",IF(ABS(L211)&lt;=O211,"Yes","No"))</f>
        <v>Yes</v>
      </c>
      <c r="S211" s="32" t="str">
        <f aca="false">IF(L211="","",IF(ABS(L211)&lt;=1.96*O211,"Yes","No"))</f>
        <v>Yes</v>
      </c>
      <c r="T211" s="66" t="n">
        <f aca="false">IF(D211="","",ROUND(SQRT(((D211+G211)*O211/100)^2+(J211*(D211+G211)*0.06777)^2),0))</f>
        <v>69</v>
      </c>
      <c r="U211" s="32"/>
    </row>
    <row r="212" customFormat="false" ht="15" hidden="false" customHeight="false" outlineLevel="0" collapsed="false">
      <c r="A212" s="32" t="s">
        <v>256</v>
      </c>
      <c r="B212" s="32" t="s">
        <v>424</v>
      </c>
      <c r="C212" s="32" t="s">
        <v>435</v>
      </c>
      <c r="D212" s="66" t="n">
        <v>721</v>
      </c>
      <c r="E212" s="66" t="n">
        <v>665</v>
      </c>
      <c r="F212" s="75" t="n">
        <f aca="false">IF(E212="","",D212-E212)</f>
        <v>56</v>
      </c>
      <c r="G212" s="66" t="n">
        <v>711</v>
      </c>
      <c r="H212" s="66" t="n">
        <v>763</v>
      </c>
      <c r="I212" s="75" t="n">
        <f aca="false">IF(H212="","",G212-H212)</f>
        <v>-52</v>
      </c>
      <c r="J212" s="47" t="n">
        <f aca="false">IF(OR(D212="",D212+G212=0),"",D212/(D212+G212))</f>
        <v>0.503491620111732</v>
      </c>
      <c r="K212" s="47" t="n">
        <f aca="false">IF(E212="","",E212/(E212+H212))</f>
        <v>0.465686274509804</v>
      </c>
      <c r="L212" s="76" t="n">
        <f aca="false">IF(OR(K212="",J212=""),"",(J212-K212)*100)</f>
        <v>3.78053456019279</v>
      </c>
      <c r="M212" s="36" t="n">
        <v>2.17211657538669</v>
      </c>
      <c r="N212" s="36" t="n">
        <v>0.126550125655765</v>
      </c>
      <c r="O212" s="36" t="n">
        <f aca="false">SQRT(M212^2+N212^2)</f>
        <v>2.17579993367338</v>
      </c>
      <c r="P212" s="47" t="n">
        <f aca="false">IF(J212="","",MAX(0,J212-1.96*O212/100))</f>
        <v>0.460845941411734</v>
      </c>
      <c r="Q212" s="47" t="n">
        <f aca="false">IF(J212="","",MIN(1,J212+1.96*O212/100))</f>
        <v>0.54613729881173</v>
      </c>
      <c r="R212" s="32" t="str">
        <f aca="false">IF(L212="","",IF(ABS(L212)&lt;=O212,"Yes","No"))</f>
        <v>No</v>
      </c>
      <c r="S212" s="32" t="str">
        <f aca="false">IF(L212="","",IF(ABS(L212)&lt;=1.96*O212,"Yes","No"))</f>
        <v>Yes</v>
      </c>
      <c r="T212" s="66" t="n">
        <f aca="false">IF(D212="","",ROUND(SQRT(((D212+G212)*O212/100)^2+(J212*(D212+G212)*0.06777)^2),0))</f>
        <v>58</v>
      </c>
      <c r="U212" s="32"/>
    </row>
    <row r="213" customFormat="false" ht="15" hidden="false" customHeight="false" outlineLevel="0" collapsed="false">
      <c r="A213" s="32" t="s">
        <v>256</v>
      </c>
      <c r="B213" s="32" t="s">
        <v>424</v>
      </c>
      <c r="C213" s="32" t="s">
        <v>436</v>
      </c>
      <c r="D213" s="66" t="n">
        <v>620</v>
      </c>
      <c r="E213" s="66" t="n">
        <v>621</v>
      </c>
      <c r="F213" s="75" t="n">
        <f aca="false">IF(E213="","",D213-E213)</f>
        <v>-1</v>
      </c>
      <c r="G213" s="66" t="n">
        <v>537</v>
      </c>
      <c r="H213" s="66" t="n">
        <v>569</v>
      </c>
      <c r="I213" s="75" t="n">
        <f aca="false">IF(H213="","",G213-H213)</f>
        <v>-32</v>
      </c>
      <c r="J213" s="47" t="n">
        <f aca="false">IF(OR(D213="",D213+G213=0),"",D213/(D213+G213))</f>
        <v>0.535868625756266</v>
      </c>
      <c r="K213" s="47" t="n">
        <f aca="false">IF(E213="","",E213/(E213+H213))</f>
        <v>0.521848739495798</v>
      </c>
      <c r="L213" s="76" t="n">
        <f aca="false">IF(OR(K213="",J213=""),"",(J213-K213)*100)</f>
        <v>1.40198862604679</v>
      </c>
      <c r="M213" s="36" t="n">
        <v>2.17211657538669</v>
      </c>
      <c r="N213" s="36" t="n">
        <v>0.126550125655765</v>
      </c>
      <c r="O213" s="36" t="n">
        <f aca="false">SQRT(M213^2+N213^2)</f>
        <v>2.17579993367338</v>
      </c>
      <c r="P213" s="47" t="n">
        <f aca="false">IF(J213="","",MAX(0,J213-1.96*O213/100))</f>
        <v>0.493222947056268</v>
      </c>
      <c r="Q213" s="47" t="n">
        <f aca="false">IF(J213="","",MIN(1,J213+1.96*O213/100))</f>
        <v>0.578514304456265</v>
      </c>
      <c r="R213" s="32" t="str">
        <f aca="false">IF(L213="","",IF(ABS(L213)&lt;=O213,"Yes","No"))</f>
        <v>Yes</v>
      </c>
      <c r="S213" s="32" t="str">
        <f aca="false">IF(L213="","",IF(ABS(L213)&lt;=1.96*O213,"Yes","No"))</f>
        <v>Yes</v>
      </c>
      <c r="T213" s="66" t="n">
        <f aca="false">IF(D213="","",ROUND(SQRT(((D213+G213)*O213/100)^2+(J213*(D213+G213)*0.06777)^2),0))</f>
        <v>49</v>
      </c>
      <c r="U213" s="32"/>
    </row>
    <row r="214" customFormat="false" ht="15" hidden="false" customHeight="false" outlineLevel="0" collapsed="false">
      <c r="A214" s="32" t="s">
        <v>437</v>
      </c>
      <c r="B214" s="32" t="s">
        <v>438</v>
      </c>
      <c r="C214" s="32" t="s">
        <v>439</v>
      </c>
      <c r="D214" s="66" t="n">
        <v>472</v>
      </c>
      <c r="E214" s="66" t="n">
        <v>482</v>
      </c>
      <c r="F214" s="75" t="n">
        <f aca="false">IF(E214="","",D214-E214)</f>
        <v>-10</v>
      </c>
      <c r="G214" s="66" t="n">
        <v>1046</v>
      </c>
      <c r="H214" s="66" t="n">
        <v>987</v>
      </c>
      <c r="I214" s="75" t="n">
        <f aca="false">IF(H214="","",G214-H214)</f>
        <v>59</v>
      </c>
      <c r="J214" s="47" t="n">
        <f aca="false">IF(OR(D214="",D214+G214=0),"",D214/(D214+G214))</f>
        <v>0.310935441370224</v>
      </c>
      <c r="K214" s="47" t="n">
        <f aca="false">IF(E214="","",E214/(E214+H214))</f>
        <v>0.328114363512594</v>
      </c>
      <c r="L214" s="76" t="n">
        <f aca="false">IF(OR(K214="",J214=""),"",(J214-K214)*100)</f>
        <v>-1.71789221423696</v>
      </c>
      <c r="M214" s="36" t="n">
        <v>2.17211657538669</v>
      </c>
      <c r="N214" s="36" t="n">
        <v>0.126550125655765</v>
      </c>
      <c r="O214" s="36" t="n">
        <f aca="false">SQRT(M214^2+N214^2)</f>
        <v>2.17579993367338</v>
      </c>
      <c r="P214" s="47" t="n">
        <f aca="false">IF(J214="","",MAX(0,J214-1.96*O214/100))</f>
        <v>0.268289762670226</v>
      </c>
      <c r="Q214" s="47" t="n">
        <f aca="false">IF(J214="","",MIN(1,J214+1.96*O214/100))</f>
        <v>0.353581120070222</v>
      </c>
      <c r="R214" s="32" t="str">
        <f aca="false">IF(L214="","",IF(ABS(L214)&lt;=O214,"Yes","No"))</f>
        <v>Yes</v>
      </c>
      <c r="S214" s="32" t="str">
        <f aca="false">IF(L214="","",IF(ABS(L214)&lt;=1.96*O214,"Yes","No"))</f>
        <v>Yes</v>
      </c>
      <c r="T214" s="66" t="n">
        <f aca="false">IF(D214="","",ROUND(SQRT(((D214+G214)*O214/100)^2+(J214*(D214+G214)*0.06777)^2),0))</f>
        <v>46</v>
      </c>
      <c r="U214" s="32"/>
    </row>
    <row r="215" customFormat="false" ht="15" hidden="false" customHeight="false" outlineLevel="0" collapsed="false">
      <c r="A215" s="32" t="s">
        <v>437</v>
      </c>
      <c r="B215" s="32" t="s">
        <v>440</v>
      </c>
      <c r="C215" s="32" t="s">
        <v>441</v>
      </c>
      <c r="D215" s="66" t="n">
        <v>1495</v>
      </c>
      <c r="E215" s="66" t="n">
        <v>1425</v>
      </c>
      <c r="F215" s="75" t="n">
        <f aca="false">IF(E215="","",D215-E215)</f>
        <v>70</v>
      </c>
      <c r="G215" s="66" t="n">
        <v>2552</v>
      </c>
      <c r="H215" s="66" t="n">
        <v>2491</v>
      </c>
      <c r="I215" s="75" t="n">
        <f aca="false">IF(H215="","",G215-H215)</f>
        <v>61</v>
      </c>
      <c r="J215" s="47" t="n">
        <f aca="false">IF(OR(D215="",D215+G215=0),"",D215/(D215+G215))</f>
        <v>0.369409439090684</v>
      </c>
      <c r="K215" s="47" t="n">
        <f aca="false">IF(E215="","",E215/(E215+H215))</f>
        <v>0.363891726251277</v>
      </c>
      <c r="L215" s="76" t="n">
        <f aca="false">IF(OR(K215="",J215=""),"",(J215-K215)*100)</f>
        <v>0.551771283940766</v>
      </c>
      <c r="M215" s="36" t="n">
        <v>2.17211657538669</v>
      </c>
      <c r="N215" s="36" t="n">
        <v>0.126550125655765</v>
      </c>
      <c r="O215" s="36" t="n">
        <f aca="false">SQRT(M215^2+N215^2)</f>
        <v>2.17579993367338</v>
      </c>
      <c r="P215" s="47" t="n">
        <f aca="false">IF(J215="","",MAX(0,J215-1.96*O215/100))</f>
        <v>0.326763760390686</v>
      </c>
      <c r="Q215" s="47" t="n">
        <f aca="false">IF(J215="","",MIN(1,J215+1.96*O215/100))</f>
        <v>0.412055117790683</v>
      </c>
      <c r="R215" s="32" t="str">
        <f aca="false">IF(L215="","",IF(ABS(L215)&lt;=O215,"Yes","No"))</f>
        <v>Yes</v>
      </c>
      <c r="S215" s="32" t="str">
        <f aca="false">IF(L215="","",IF(ABS(L215)&lt;=1.96*O215,"Yes","No"))</f>
        <v>Yes</v>
      </c>
      <c r="T215" s="66" t="n">
        <f aca="false">IF(D215="","",ROUND(SQRT(((D215+G215)*O215/100)^2+(J215*(D215+G215)*0.06777)^2),0))</f>
        <v>134</v>
      </c>
      <c r="U215" s="32" t="s">
        <v>815</v>
      </c>
    </row>
    <row r="216" customFormat="false" ht="15" hidden="false" customHeight="false" outlineLevel="0" collapsed="false">
      <c r="A216" s="32" t="s">
        <v>437</v>
      </c>
      <c r="B216" s="32" t="s">
        <v>442</v>
      </c>
      <c r="C216" s="32" t="s">
        <v>443</v>
      </c>
      <c r="D216" s="66" t="n">
        <v>546</v>
      </c>
      <c r="E216" s="66" t="n">
        <v>509</v>
      </c>
      <c r="F216" s="75" t="n">
        <f aca="false">IF(E216="","",D216-E216)</f>
        <v>37</v>
      </c>
      <c r="G216" s="66" t="n">
        <v>957</v>
      </c>
      <c r="H216" s="66" t="n">
        <v>805</v>
      </c>
      <c r="I216" s="75" t="n">
        <f aca="false">IF(H216="","",G216-H216)</f>
        <v>152</v>
      </c>
      <c r="J216" s="47" t="n">
        <f aca="false">IF(OR(D216="",D216+G216=0),"",D216/(D216+G216))</f>
        <v>0.363273453093812</v>
      </c>
      <c r="K216" s="47" t="n">
        <f aca="false">IF(E216="","",E216/(E216+H216))</f>
        <v>0.387366818873668</v>
      </c>
      <c r="L216" s="76" t="n">
        <f aca="false">IF(OR(K216="",J216=""),"",(J216-K216)*100)</f>
        <v>-2.40933657798558</v>
      </c>
      <c r="M216" s="36" t="n">
        <v>2.17211657538669</v>
      </c>
      <c r="N216" s="36" t="n">
        <v>0.126550125655765</v>
      </c>
      <c r="O216" s="36" t="n">
        <f aca="false">SQRT(M216^2+N216^2)</f>
        <v>2.17579993367338</v>
      </c>
      <c r="P216" s="47" t="n">
        <f aca="false">IF(J216="","",MAX(0,J216-1.96*O216/100))</f>
        <v>0.320627774393814</v>
      </c>
      <c r="Q216" s="47" t="n">
        <f aca="false">IF(J216="","",MIN(1,J216+1.96*O216/100))</f>
        <v>0.405919131793811</v>
      </c>
      <c r="R216" s="32" t="str">
        <f aca="false">IF(L216="","",IF(ABS(L216)&lt;=O216,"Yes","No"))</f>
        <v>No</v>
      </c>
      <c r="S216" s="32" t="str">
        <f aca="false">IF(L216="","",IF(ABS(L216)&lt;=1.96*O216,"Yes","No"))</f>
        <v>Yes</v>
      </c>
      <c r="T216" s="66" t="n">
        <f aca="false">IF(D216="","",ROUND(SQRT(((D216+G216)*O216/100)^2+(J216*(D216+G216)*0.06777)^2),0))</f>
        <v>49</v>
      </c>
      <c r="U216" s="32" t="s">
        <v>816</v>
      </c>
    </row>
    <row r="217" customFormat="false" ht="15" hidden="false" customHeight="false" outlineLevel="0" collapsed="false">
      <c r="A217" s="32" t="s">
        <v>444</v>
      </c>
      <c r="B217" s="32" t="s">
        <v>445</v>
      </c>
      <c r="C217" s="32" t="s">
        <v>446</v>
      </c>
      <c r="D217" s="66" t="n">
        <v>685</v>
      </c>
      <c r="E217" s="66" t="n">
        <v>632</v>
      </c>
      <c r="F217" s="75" t="n">
        <f aca="false">IF(E217="","",D217-E217)</f>
        <v>53</v>
      </c>
      <c r="G217" s="66" t="n">
        <v>953</v>
      </c>
      <c r="H217" s="66" t="n">
        <v>1007</v>
      </c>
      <c r="I217" s="75" t="n">
        <f aca="false">IF(H217="","",G217-H217)</f>
        <v>-54</v>
      </c>
      <c r="J217" s="47" t="n">
        <f aca="false">IF(OR(D217="",D217+G217=0),"",D217/(D217+G217))</f>
        <v>0.418192918192918</v>
      </c>
      <c r="K217" s="47" t="n">
        <f aca="false">IF(E217="","",E217/(E217+H217))</f>
        <v>0.385600976205003</v>
      </c>
      <c r="L217" s="76" t="n">
        <f aca="false">IF(OR(K217="",J217=""),"",(J217-K217)*100)</f>
        <v>3.25919419879152</v>
      </c>
      <c r="M217" s="36" t="n">
        <v>2.17211657538669</v>
      </c>
      <c r="N217" s="36" t="n">
        <v>0.126550125655765</v>
      </c>
      <c r="O217" s="36" t="n">
        <f aca="false">SQRT(M217^2+N217^2)</f>
        <v>2.17579993367338</v>
      </c>
      <c r="P217" s="47" t="n">
        <f aca="false">IF(J217="","",MAX(0,J217-1.96*O217/100))</f>
        <v>0.37554723949292</v>
      </c>
      <c r="Q217" s="47" t="n">
        <f aca="false">IF(J217="","",MIN(1,J217+1.96*O217/100))</f>
        <v>0.460838596892917</v>
      </c>
      <c r="R217" s="32" t="str">
        <f aca="false">IF(L217="","",IF(ABS(L217)&lt;=O217,"Yes","No"))</f>
        <v>No</v>
      </c>
      <c r="S217" s="32" t="str">
        <f aca="false">IF(L217="","",IF(ABS(L217)&lt;=1.96*O217,"Yes","No"))</f>
        <v>Yes</v>
      </c>
      <c r="T217" s="66" t="n">
        <f aca="false">IF(D217="","",ROUND(SQRT(((D217+G217)*O217/100)^2+(J217*(D217+G217)*0.06777)^2),0))</f>
        <v>59</v>
      </c>
      <c r="U217" s="32"/>
    </row>
    <row r="218" customFormat="false" ht="15" hidden="false" customHeight="false" outlineLevel="0" collapsed="false">
      <c r="A218" s="32" t="s">
        <v>444</v>
      </c>
      <c r="B218" s="32" t="s">
        <v>445</v>
      </c>
      <c r="C218" s="32" t="s">
        <v>447</v>
      </c>
      <c r="D218" s="66" t="n">
        <v>800</v>
      </c>
      <c r="E218" s="66" t="n">
        <v>800</v>
      </c>
      <c r="F218" s="75" t="n">
        <f aca="false">IF(E218="","",D218-E218)</f>
        <v>0</v>
      </c>
      <c r="G218" s="66" t="n">
        <v>939</v>
      </c>
      <c r="H218" s="66" t="n">
        <v>875</v>
      </c>
      <c r="I218" s="75" t="n">
        <f aca="false">IF(H218="","",G218-H218)</f>
        <v>64</v>
      </c>
      <c r="J218" s="47" t="n">
        <f aca="false">IF(OR(D218="",D218+G218=0),"",D218/(D218+G218))</f>
        <v>0.460034502587694</v>
      </c>
      <c r="K218" s="47" t="n">
        <f aca="false">IF(E218="","",E218/(E218+H218))</f>
        <v>0.477611940298507</v>
      </c>
      <c r="L218" s="76" t="n">
        <f aca="false">IF(OR(K218="",J218=""),"",(J218-K218)*100)</f>
        <v>-1.75774377108134</v>
      </c>
      <c r="M218" s="36" t="n">
        <v>2.17211657538669</v>
      </c>
      <c r="N218" s="36" t="n">
        <v>0.126550125655765</v>
      </c>
      <c r="O218" s="36" t="n">
        <f aca="false">SQRT(M218^2+N218^2)</f>
        <v>2.17579993367338</v>
      </c>
      <c r="P218" s="47" t="n">
        <f aca="false">IF(J218="","",MAX(0,J218-1.96*O218/100))</f>
        <v>0.417388823887696</v>
      </c>
      <c r="Q218" s="47" t="n">
        <f aca="false">IF(J218="","",MIN(1,J218+1.96*O218/100))</f>
        <v>0.502680181287692</v>
      </c>
      <c r="R218" s="32" t="str">
        <f aca="false">IF(L218="","",IF(ABS(L218)&lt;=O218,"Yes","No"))</f>
        <v>Yes</v>
      </c>
      <c r="S218" s="32" t="str">
        <f aca="false">IF(L218="","",IF(ABS(L218)&lt;=1.96*O218,"Yes","No"))</f>
        <v>Yes</v>
      </c>
      <c r="T218" s="66" t="n">
        <f aca="false">IF(D218="","",ROUND(SQRT(((D218+G218)*O218/100)^2+(J218*(D218+G218)*0.06777)^2),0))</f>
        <v>66</v>
      </c>
      <c r="U218" s="32"/>
    </row>
    <row r="219" customFormat="false" ht="15" hidden="false" customHeight="false" outlineLevel="0" collapsed="false">
      <c r="A219" s="32" t="s">
        <v>444</v>
      </c>
      <c r="B219" s="32" t="s">
        <v>448</v>
      </c>
      <c r="C219" s="32" t="s">
        <v>449</v>
      </c>
      <c r="D219" s="66" t="n">
        <v>256</v>
      </c>
      <c r="E219" s="66" t="n">
        <v>265</v>
      </c>
      <c r="F219" s="75" t="n">
        <f aca="false">IF(E219="","",D219-E219)</f>
        <v>-9</v>
      </c>
      <c r="G219" s="66" t="n">
        <v>324</v>
      </c>
      <c r="H219" s="66" t="n">
        <v>334</v>
      </c>
      <c r="I219" s="75" t="n">
        <f aca="false">IF(H219="","",G219-H219)</f>
        <v>-10</v>
      </c>
      <c r="J219" s="47" t="n">
        <f aca="false">IF(OR(D219="",D219+G219=0),"",D219/(D219+G219))</f>
        <v>0.441379310344828</v>
      </c>
      <c r="K219" s="47" t="n">
        <f aca="false">IF(E219="","",E219/(E219+H219))</f>
        <v>0.442404006677796</v>
      </c>
      <c r="L219" s="76" t="n">
        <f aca="false">IF(OR(K219="",J219=""),"",(J219-K219)*100)</f>
        <v>-0.102469633296876</v>
      </c>
      <c r="M219" s="36" t="n">
        <v>3.50278191458698</v>
      </c>
      <c r="N219" s="36" t="n">
        <v>0.126550125655765</v>
      </c>
      <c r="O219" s="36" t="n">
        <f aca="false">SQRT(M219^2+N219^2)</f>
        <v>3.50506719984955</v>
      </c>
      <c r="P219" s="47" t="n">
        <f aca="false">IF(J219="","",MAX(0,J219-1.96*O219/100))</f>
        <v>0.372679993227776</v>
      </c>
      <c r="Q219" s="47" t="n">
        <f aca="false">IF(J219="","",MIN(1,J219+1.96*O219/100))</f>
        <v>0.510078627461879</v>
      </c>
      <c r="R219" s="32" t="str">
        <f aca="false">IF(L219="","",IF(ABS(L219)&lt;=O219,"Yes","No"))</f>
        <v>Yes</v>
      </c>
      <c r="S219" s="32" t="str">
        <f aca="false">IF(L219="","",IF(ABS(L219)&lt;=1.96*O219,"Yes","No"))</f>
        <v>Yes</v>
      </c>
      <c r="T219" s="66" t="n">
        <f aca="false">IF(D219="","",ROUND(SQRT(((D219+G219)*O219/100)^2+(J219*(D219+G219)*0.14653)^2),0))</f>
        <v>43</v>
      </c>
      <c r="U219" s="32"/>
    </row>
    <row r="220" customFormat="false" ht="15" hidden="false" customHeight="false" outlineLevel="0" collapsed="false">
      <c r="A220" s="32" t="s">
        <v>444</v>
      </c>
      <c r="B220" s="32" t="s">
        <v>448</v>
      </c>
      <c r="C220" s="32" t="s">
        <v>452</v>
      </c>
      <c r="D220" s="66" t="n">
        <v>261</v>
      </c>
      <c r="E220" s="66" t="n">
        <v>220</v>
      </c>
      <c r="F220" s="75" t="n">
        <f aca="false">IF(E220="","",D220-E220)</f>
        <v>41</v>
      </c>
      <c r="G220" s="66" t="n">
        <v>286</v>
      </c>
      <c r="H220" s="66" t="n">
        <v>305</v>
      </c>
      <c r="I220" s="75" t="n">
        <f aca="false">IF(H220="","",G220-H220)</f>
        <v>-19</v>
      </c>
      <c r="J220" s="47" t="n">
        <f aca="false">IF(OR(D220="",D220+G220=0),"",D220/(D220+G220))</f>
        <v>0.477148080438757</v>
      </c>
      <c r="K220" s="47" t="n">
        <f aca="false">IF(E220="","",E220/(E220+H220))</f>
        <v>0.419047619047619</v>
      </c>
      <c r="L220" s="76" t="n">
        <f aca="false">IF(OR(K220="",J220=""),"",(J220-K220)*100)</f>
        <v>5.81004613911378</v>
      </c>
      <c r="M220" s="36" t="n">
        <v>3.50278191458698</v>
      </c>
      <c r="N220" s="36" t="n">
        <v>0.126550125655765</v>
      </c>
      <c r="O220" s="36" t="n">
        <f aca="false">SQRT(M220^2+N220^2)</f>
        <v>3.50506719984955</v>
      </c>
      <c r="P220" s="47" t="n">
        <f aca="false">IF(J220="","",MAX(0,J220-1.96*O220/100))</f>
        <v>0.408448763321706</v>
      </c>
      <c r="Q220" s="47" t="n">
        <f aca="false">IF(J220="","",MIN(1,J220+1.96*O220/100))</f>
        <v>0.545847397555808</v>
      </c>
      <c r="R220" s="32" t="str">
        <f aca="false">IF(L220="","",IF(ABS(L220)&lt;=O220,"Yes","No"))</f>
        <v>No</v>
      </c>
      <c r="S220" s="32" t="str">
        <f aca="false">IF(L220="","",IF(ABS(L220)&lt;=1.96*O220,"Yes","No"))</f>
        <v>Yes</v>
      </c>
      <c r="T220" s="66" t="n">
        <f aca="false">IF(D220="","",ROUND(SQRT(((D220+G220)*O220/100)^2+(J220*(D220+G220)*0.14653)^2),0))</f>
        <v>43</v>
      </c>
      <c r="U220" s="32"/>
    </row>
    <row r="221" customFormat="false" ht="15" hidden="false" customHeight="false" outlineLevel="0" collapsed="false">
      <c r="A221" s="32" t="s">
        <v>444</v>
      </c>
      <c r="B221" s="32" t="s">
        <v>448</v>
      </c>
      <c r="C221" s="32" t="s">
        <v>453</v>
      </c>
      <c r="D221" s="66" t="n">
        <v>264</v>
      </c>
      <c r="E221" s="66" t="n">
        <v>252</v>
      </c>
      <c r="F221" s="75" t="n">
        <f aca="false">IF(E221="","",D221-E221)</f>
        <v>12</v>
      </c>
      <c r="G221" s="66" t="n">
        <v>340</v>
      </c>
      <c r="H221" s="66" t="n">
        <v>361</v>
      </c>
      <c r="I221" s="75" t="n">
        <f aca="false">IF(H221="","",G221-H221)</f>
        <v>-21</v>
      </c>
      <c r="J221" s="47" t="n">
        <f aca="false">IF(OR(D221="",D221+G221=0),"",D221/(D221+G221))</f>
        <v>0.437086092715232</v>
      </c>
      <c r="K221" s="47" t="n">
        <f aca="false">IF(E221="","",E221/(E221+H221))</f>
        <v>0.411092985318108</v>
      </c>
      <c r="L221" s="76" t="n">
        <f aca="false">IF(OR(K221="",J221=""),"",(J221-K221)*100)</f>
        <v>2.59931073971241</v>
      </c>
      <c r="M221" s="36" t="n">
        <v>3.50278191458698</v>
      </c>
      <c r="N221" s="36" t="n">
        <v>0.126550125655765</v>
      </c>
      <c r="O221" s="36" t="n">
        <f aca="false">SQRT(M221^2+N221^2)</f>
        <v>3.50506719984955</v>
      </c>
      <c r="P221" s="47" t="n">
        <f aca="false">IF(J221="","",MAX(0,J221-1.96*O221/100))</f>
        <v>0.368386775598181</v>
      </c>
      <c r="Q221" s="47" t="n">
        <f aca="false">IF(J221="","",MIN(1,J221+1.96*O221/100))</f>
        <v>0.505785409832283</v>
      </c>
      <c r="R221" s="32" t="str">
        <f aca="false">IF(L221="","",IF(ABS(L221)&lt;=O221,"Yes","No"))</f>
        <v>Yes</v>
      </c>
      <c r="S221" s="32" t="str">
        <f aca="false">IF(L221="","",IF(ABS(L221)&lt;=1.96*O221,"Yes","No"))</f>
        <v>Yes</v>
      </c>
      <c r="T221" s="66" t="n">
        <f aca="false">IF(D221="","",ROUND(SQRT(((D221+G221)*O221/100)^2+(J221*(D221+G221)*0.14653)^2),0))</f>
        <v>44</v>
      </c>
      <c r="U221" s="32"/>
    </row>
    <row r="222" customFormat="false" ht="15" hidden="false" customHeight="false" outlineLevel="0" collapsed="false">
      <c r="A222" s="32" t="s">
        <v>444</v>
      </c>
      <c r="B222" s="32" t="s">
        <v>448</v>
      </c>
      <c r="C222" s="32" t="s">
        <v>454</v>
      </c>
      <c r="D222" s="66" t="n">
        <v>237</v>
      </c>
      <c r="E222" s="66" t="n">
        <v>228</v>
      </c>
      <c r="F222" s="75" t="n">
        <f aca="false">IF(E222="","",D222-E222)</f>
        <v>9</v>
      </c>
      <c r="G222" s="66" t="n">
        <v>325</v>
      </c>
      <c r="H222" s="66" t="n">
        <v>342</v>
      </c>
      <c r="I222" s="75" t="n">
        <f aca="false">IF(H222="","",G222-H222)</f>
        <v>-17</v>
      </c>
      <c r="J222" s="47" t="n">
        <f aca="false">IF(OR(D222="",D222+G222=0),"",D222/(D222+G222))</f>
        <v>0.421708185053381</v>
      </c>
      <c r="K222" s="47" t="n">
        <f aca="false">IF(E222="","",E222/(E222+H222))</f>
        <v>0.4</v>
      </c>
      <c r="L222" s="76" t="n">
        <f aca="false">IF(OR(K222="",J222=""),"",(J222-K222)*100)</f>
        <v>2.17081850533807</v>
      </c>
      <c r="M222" s="36" t="n">
        <v>3.50278191458698</v>
      </c>
      <c r="N222" s="36" t="n">
        <v>0.126550125655765</v>
      </c>
      <c r="O222" s="36" t="n">
        <f aca="false">SQRT(M222^2+N222^2)</f>
        <v>3.50506719984955</v>
      </c>
      <c r="P222" s="47" t="n">
        <f aca="false">IF(J222="","",MAX(0,J222-1.96*O222/100))</f>
        <v>0.35300886793633</v>
      </c>
      <c r="Q222" s="47" t="n">
        <f aca="false">IF(J222="","",MIN(1,J222+1.96*O222/100))</f>
        <v>0.490407502170432</v>
      </c>
      <c r="R222" s="32" t="str">
        <f aca="false">IF(L222="","",IF(ABS(L222)&lt;=O222,"Yes","No"))</f>
        <v>Yes</v>
      </c>
      <c r="S222" s="32" t="str">
        <f aca="false">IF(L222="","",IF(ABS(L222)&lt;=1.96*O222,"Yes","No"))</f>
        <v>Yes</v>
      </c>
      <c r="T222" s="66" t="n">
        <f aca="false">IF(D222="","",ROUND(SQRT(((D222+G222)*O222/100)^2+(J222*(D222+G222)*0.14653)^2),0))</f>
        <v>40</v>
      </c>
      <c r="U222" s="32"/>
    </row>
    <row r="223" customFormat="false" ht="15" hidden="false" customHeight="false" outlineLevel="0" collapsed="false">
      <c r="A223" s="32" t="s">
        <v>444</v>
      </c>
      <c r="B223" s="32" t="s">
        <v>455</v>
      </c>
      <c r="C223" s="32" t="s">
        <v>456</v>
      </c>
      <c r="D223" s="66" t="n">
        <v>572</v>
      </c>
      <c r="E223" s="66" t="n">
        <v>579</v>
      </c>
      <c r="F223" s="75" t="n">
        <f aca="false">IF(E223="","",D223-E223)</f>
        <v>-7</v>
      </c>
      <c r="G223" s="66" t="n">
        <v>683</v>
      </c>
      <c r="H223" s="66" t="n">
        <v>695</v>
      </c>
      <c r="I223" s="75" t="n">
        <f aca="false">IF(H223="","",G223-H223)</f>
        <v>-12</v>
      </c>
      <c r="J223" s="47" t="n">
        <f aca="false">IF(OR(D223="",D223+G223=0),"",D223/(D223+G223))</f>
        <v>0.455776892430279</v>
      </c>
      <c r="K223" s="47" t="n">
        <f aca="false">IF(E223="","",E223/(E223+H223))</f>
        <v>0.45447409733124</v>
      </c>
      <c r="L223" s="76" t="n">
        <f aca="false">IF(OR(K223="",J223=""),"",(J223-K223)*100)</f>
        <v>0.130279509903869</v>
      </c>
      <c r="M223" s="36" t="n">
        <v>2.17211657538669</v>
      </c>
      <c r="N223" s="36" t="n">
        <v>0.126550125655765</v>
      </c>
      <c r="O223" s="36" t="n">
        <f aca="false">SQRT(M223^2+N223^2)</f>
        <v>2.17579993367338</v>
      </c>
      <c r="P223" s="47" t="n">
        <f aca="false">IF(J223="","",MAX(0,J223-1.96*O223/100))</f>
        <v>0.413131213730281</v>
      </c>
      <c r="Q223" s="47" t="n">
        <f aca="false">IF(J223="","",MIN(1,J223+1.96*O223/100))</f>
        <v>0.498422571130277</v>
      </c>
      <c r="R223" s="32" t="str">
        <f aca="false">IF(L223="","",IF(ABS(L223)&lt;=O223,"Yes","No"))</f>
        <v>Yes</v>
      </c>
      <c r="S223" s="32" t="str">
        <f aca="false">IF(L223="","",IF(ABS(L223)&lt;=1.96*O223,"Yes","No"))</f>
        <v>Yes</v>
      </c>
      <c r="T223" s="66" t="n">
        <f aca="false">IF(D223="","",ROUND(SQRT(((D223+G223)*O223/100)^2+(J223*(D223+G223)*0.06777)^2),0))</f>
        <v>47</v>
      </c>
      <c r="U223" s="32"/>
    </row>
    <row r="224" customFormat="false" ht="15" hidden="false" customHeight="false" outlineLevel="0" collapsed="false">
      <c r="A224" s="32" t="s">
        <v>444</v>
      </c>
      <c r="B224" s="32" t="s">
        <v>319</v>
      </c>
      <c r="C224" s="32" t="s">
        <v>457</v>
      </c>
      <c r="D224" s="66" t="n">
        <v>726</v>
      </c>
      <c r="E224" s="66" t="n">
        <v>684</v>
      </c>
      <c r="F224" s="75" t="n">
        <f aca="false">IF(E224="","",D224-E224)</f>
        <v>42</v>
      </c>
      <c r="G224" s="66" t="n">
        <v>452</v>
      </c>
      <c r="H224" s="66" t="n">
        <v>450</v>
      </c>
      <c r="I224" s="75" t="n">
        <f aca="false">IF(H224="","",G224-H224)</f>
        <v>2</v>
      </c>
      <c r="J224" s="47" t="n">
        <f aca="false">IF(OR(D224="",D224+G224=0),"",D224/(D224+G224))</f>
        <v>0.616298811544992</v>
      </c>
      <c r="K224" s="47" t="n">
        <f aca="false">IF(E224="","",E224/(E224+H224))</f>
        <v>0.603174603174603</v>
      </c>
      <c r="L224" s="76" t="n">
        <f aca="false">IF(OR(K224="",J224=""),"",(J224-K224)*100)</f>
        <v>1.31242083703884</v>
      </c>
      <c r="M224" s="36" t="n">
        <v>2.17211657538669</v>
      </c>
      <c r="N224" s="36" t="n">
        <v>0.126550125655765</v>
      </c>
      <c r="O224" s="36" t="n">
        <f aca="false">SQRT(M224^2+N224^2)</f>
        <v>2.17579993367338</v>
      </c>
      <c r="P224" s="47" t="n">
        <f aca="false">IF(J224="","",MAX(0,J224-1.96*O224/100))</f>
        <v>0.573653132844993</v>
      </c>
      <c r="Q224" s="47" t="n">
        <f aca="false">IF(J224="","",MIN(1,J224+1.96*O224/100))</f>
        <v>0.65894449024499</v>
      </c>
      <c r="R224" s="32" t="str">
        <f aca="false">IF(L224="","",IF(ABS(L224)&lt;=O224,"Yes","No"))</f>
        <v>Yes</v>
      </c>
      <c r="S224" s="32" t="str">
        <f aca="false">IF(L224="","",IF(ABS(L224)&lt;=1.96*O224,"Yes","No"))</f>
        <v>Yes</v>
      </c>
      <c r="T224" s="66" t="n">
        <f aca="false">IF(D224="","",ROUND(SQRT(((D224+G224)*O224/100)^2+(J224*(D224+G224)*0.06777)^2),0))</f>
        <v>55</v>
      </c>
      <c r="U224" s="32"/>
    </row>
    <row r="225" customFormat="false" ht="15" hidden="false" customHeight="false" outlineLevel="0" collapsed="false">
      <c r="A225" s="32" t="s">
        <v>444</v>
      </c>
      <c r="B225" s="32" t="s">
        <v>319</v>
      </c>
      <c r="C225" s="32" t="s">
        <v>458</v>
      </c>
      <c r="D225" s="66" t="n">
        <v>953</v>
      </c>
      <c r="E225" s="66" t="n">
        <v>954</v>
      </c>
      <c r="F225" s="75" t="n">
        <f aca="false">IF(E225="","",D225-E225)</f>
        <v>-1</v>
      </c>
      <c r="G225" s="66" t="n">
        <v>693</v>
      </c>
      <c r="H225" s="66" t="n">
        <v>665</v>
      </c>
      <c r="I225" s="75" t="n">
        <f aca="false">IF(H225="","",G225-H225)</f>
        <v>28</v>
      </c>
      <c r="J225" s="47" t="n">
        <f aca="false">IF(OR(D225="",D225+G225=0),"",D225/(D225+G225))</f>
        <v>0.578979343863913</v>
      </c>
      <c r="K225" s="47" t="n">
        <f aca="false">IF(E225="","",E225/(E225+H225))</f>
        <v>0.589252625077208</v>
      </c>
      <c r="L225" s="76" t="n">
        <f aca="false">IF(OR(K225="",J225=""),"",(J225-K225)*100)</f>
        <v>-1.02732812132956</v>
      </c>
      <c r="M225" s="36" t="n">
        <v>2.17211657538669</v>
      </c>
      <c r="N225" s="36" t="n">
        <v>0.126550125655765</v>
      </c>
      <c r="O225" s="36" t="n">
        <f aca="false">SQRT(M225^2+N225^2)</f>
        <v>2.17579993367338</v>
      </c>
      <c r="P225" s="47" t="n">
        <f aca="false">IF(J225="","",MAX(0,J225-1.96*O225/100))</f>
        <v>0.536333665163914</v>
      </c>
      <c r="Q225" s="47" t="n">
        <f aca="false">IF(J225="","",MIN(1,J225+1.96*O225/100))</f>
        <v>0.621625022563911</v>
      </c>
      <c r="R225" s="32" t="str">
        <f aca="false">IF(L225="","",IF(ABS(L225)&lt;=O225,"Yes","No"))</f>
        <v>Yes</v>
      </c>
      <c r="S225" s="32" t="str">
        <f aca="false">IF(L225="","",IF(ABS(L225)&lt;=1.96*O225,"Yes","No"))</f>
        <v>Yes</v>
      </c>
      <c r="T225" s="66" t="n">
        <f aca="false">IF(D225="","",ROUND(SQRT(((D225+G225)*O225/100)^2+(J225*(D225+G225)*0.06777)^2),0))</f>
        <v>74</v>
      </c>
      <c r="U225" s="32"/>
    </row>
    <row r="226" customFormat="false" ht="15" hidden="false" customHeight="false" outlineLevel="0" collapsed="false">
      <c r="A226" s="32" t="s">
        <v>444</v>
      </c>
      <c r="B226" s="32" t="s">
        <v>319</v>
      </c>
      <c r="C226" s="32" t="s">
        <v>459</v>
      </c>
      <c r="D226" s="66" t="n">
        <v>766</v>
      </c>
      <c r="E226" s="66" t="n">
        <v>739</v>
      </c>
      <c r="F226" s="75" t="n">
        <f aca="false">IF(E226="","",D226-E226)</f>
        <v>27</v>
      </c>
      <c r="G226" s="66" t="n">
        <v>420</v>
      </c>
      <c r="H226" s="66" t="n">
        <v>437</v>
      </c>
      <c r="I226" s="75" t="n">
        <f aca="false">IF(H226="","",G226-H226)</f>
        <v>-17</v>
      </c>
      <c r="J226" s="47" t="n">
        <f aca="false">IF(OR(D226="",D226+G226=0),"",D226/(D226+G226))</f>
        <v>0.645868465430017</v>
      </c>
      <c r="K226" s="47" t="n">
        <f aca="false">IF(E226="","",E226/(E226+H226))</f>
        <v>0.628401360544218</v>
      </c>
      <c r="L226" s="76" t="n">
        <f aca="false">IF(OR(K226="",J226=""),"",(J226-K226)*100)</f>
        <v>1.74671048857992</v>
      </c>
      <c r="M226" s="36" t="n">
        <v>2.17211657538669</v>
      </c>
      <c r="N226" s="36" t="n">
        <v>0.126550125655765</v>
      </c>
      <c r="O226" s="36" t="n">
        <f aca="false">SQRT(M226^2+N226^2)</f>
        <v>2.17579993367338</v>
      </c>
      <c r="P226" s="47" t="n">
        <f aca="false">IF(J226="","",MAX(0,J226-1.96*O226/100))</f>
        <v>0.603222786730019</v>
      </c>
      <c r="Q226" s="47" t="n">
        <f aca="false">IF(J226="","",MIN(1,J226+1.96*O226/100))</f>
        <v>0.688514144130015</v>
      </c>
      <c r="R226" s="32" t="str">
        <f aca="false">IF(L226="","",IF(ABS(L226)&lt;=O226,"Yes","No"))</f>
        <v>Yes</v>
      </c>
      <c r="S226" s="32" t="str">
        <f aca="false">IF(L226="","",IF(ABS(L226)&lt;=1.96*O226,"Yes","No"))</f>
        <v>Yes</v>
      </c>
      <c r="T226" s="66" t="n">
        <f aca="false">IF(D226="","",ROUND(SQRT(((D226+G226)*O226/100)^2+(J226*(D226+G226)*0.06777)^2),0))</f>
        <v>58</v>
      </c>
      <c r="U226" s="32"/>
    </row>
    <row r="227" customFormat="false" ht="15" hidden="false" customHeight="false" outlineLevel="0" collapsed="false">
      <c r="A227" s="32" t="s">
        <v>444</v>
      </c>
      <c r="B227" s="32" t="s">
        <v>319</v>
      </c>
      <c r="C227" s="32" t="s">
        <v>460</v>
      </c>
      <c r="D227" s="66" t="n">
        <v>614</v>
      </c>
      <c r="E227" s="66" t="n">
        <v>612</v>
      </c>
      <c r="F227" s="75" t="n">
        <f aca="false">IF(E227="","",D227-E227)</f>
        <v>2</v>
      </c>
      <c r="G227" s="66" t="n">
        <v>332</v>
      </c>
      <c r="H227" s="66" t="n">
        <v>338</v>
      </c>
      <c r="I227" s="75" t="n">
        <f aca="false">IF(H227="","",G227-H227)</f>
        <v>-6</v>
      </c>
      <c r="J227" s="47" t="n">
        <f aca="false">IF(OR(D227="",D227+G227=0),"",D227/(D227+G227))</f>
        <v>0.649048625792812</v>
      </c>
      <c r="K227" s="47" t="n">
        <f aca="false">IF(E227="","",E227/(E227+H227))</f>
        <v>0.64421052631579</v>
      </c>
      <c r="L227" s="76" t="n">
        <f aca="false">IF(OR(K227="",J227=""),"",(J227-K227)*100)</f>
        <v>0.483809947702241</v>
      </c>
      <c r="M227" s="36" t="n">
        <v>2.43699899914484</v>
      </c>
      <c r="N227" s="36" t="n">
        <v>0.126550125655765</v>
      </c>
      <c r="O227" s="36" t="n">
        <f aca="false">SQRT(M227^2+N227^2)</f>
        <v>2.44028257710791</v>
      </c>
      <c r="P227" s="47" t="n">
        <f aca="false">IF(J227="","",MAX(0,J227-1.96*O227/100))</f>
        <v>0.601219087281497</v>
      </c>
      <c r="Q227" s="47" t="n">
        <f aca="false">IF(J227="","",MIN(1,J227+1.96*O227/100))</f>
        <v>0.696878164304127</v>
      </c>
      <c r="R227" s="32" t="str">
        <f aca="false">IF(L227="","",IF(ABS(L227)&lt;=O227,"Yes","No"))</f>
        <v>Yes</v>
      </c>
      <c r="S227" s="32" t="str">
        <f aca="false">IF(L227="","",IF(ABS(L227)&lt;=1.96*O227,"Yes","No"))</f>
        <v>Yes</v>
      </c>
      <c r="T227" s="66" t="n">
        <f aca="false">IF(D227="","",ROUND(SQRT(((D227+G227)*O227/100)^2+(J227*(D227+G227)*0.0886)^2),0))</f>
        <v>59</v>
      </c>
      <c r="U227" s="32"/>
    </row>
    <row r="228" customFormat="false" ht="15" hidden="false" customHeight="false" outlineLevel="0" collapsed="false">
      <c r="A228" s="32" t="s">
        <v>444</v>
      </c>
      <c r="B228" s="32" t="s">
        <v>319</v>
      </c>
      <c r="C228" s="32" t="s">
        <v>461</v>
      </c>
      <c r="D228" s="66" t="n">
        <v>790</v>
      </c>
      <c r="E228" s="66" t="n">
        <v>768</v>
      </c>
      <c r="F228" s="75" t="n">
        <f aca="false">IF(E228="","",D228-E228)</f>
        <v>22</v>
      </c>
      <c r="G228" s="66" t="n">
        <v>482</v>
      </c>
      <c r="H228" s="66" t="n">
        <v>541</v>
      </c>
      <c r="I228" s="75" t="n">
        <f aca="false">IF(H228="","",G228-H228)</f>
        <v>-59</v>
      </c>
      <c r="J228" s="47" t="n">
        <f aca="false">IF(OR(D228="",D228+G228=0),"",D228/(D228+G228))</f>
        <v>0.621069182389937</v>
      </c>
      <c r="K228" s="47" t="n">
        <f aca="false">IF(E228="","",E228/(E228+H228))</f>
        <v>0.586707410236822</v>
      </c>
      <c r="L228" s="76" t="n">
        <f aca="false">IF(OR(K228="",J228=""),"",(J228-K228)*100)</f>
        <v>3.43617721531151</v>
      </c>
      <c r="M228" s="36" t="n">
        <v>2.17211657538669</v>
      </c>
      <c r="N228" s="36" t="n">
        <v>0.126550125655765</v>
      </c>
      <c r="O228" s="36" t="n">
        <f aca="false">SQRT(M228^2+N228^2)</f>
        <v>2.17579993367338</v>
      </c>
      <c r="P228" s="47" t="n">
        <f aca="false">IF(J228="","",MAX(0,J228-1.96*O228/100))</f>
        <v>0.578423503689939</v>
      </c>
      <c r="Q228" s="47" t="n">
        <f aca="false">IF(J228="","",MIN(1,J228+1.96*O228/100))</f>
        <v>0.663714861089936</v>
      </c>
      <c r="R228" s="32" t="str">
        <f aca="false">IF(L228="","",IF(ABS(L228)&lt;=O228,"Yes","No"))</f>
        <v>No</v>
      </c>
      <c r="S228" s="32" t="str">
        <f aca="false">IF(L228="","",IF(ABS(L228)&lt;=1.96*O228,"Yes","No"))</f>
        <v>Yes</v>
      </c>
      <c r="T228" s="66" t="n">
        <f aca="false">IF(D228="","",ROUND(SQRT(((D228+G228)*O228/100)^2+(J228*(D228+G228)*0.06777)^2),0))</f>
        <v>60</v>
      </c>
      <c r="U228" s="32"/>
    </row>
    <row r="229" customFormat="false" ht="15" hidden="false" customHeight="false" outlineLevel="0" collapsed="false">
      <c r="A229" s="32" t="s">
        <v>444</v>
      </c>
      <c r="B229" s="32" t="s">
        <v>319</v>
      </c>
      <c r="C229" s="32" t="s">
        <v>462</v>
      </c>
      <c r="D229" s="66" t="n">
        <v>1076</v>
      </c>
      <c r="E229" s="66" t="n">
        <v>1118</v>
      </c>
      <c r="F229" s="75" t="n">
        <f aca="false">IF(E229="","",D229-E229)</f>
        <v>-42</v>
      </c>
      <c r="G229" s="66" t="n">
        <v>628</v>
      </c>
      <c r="H229" s="66" t="n">
        <v>584</v>
      </c>
      <c r="I229" s="75" t="n">
        <f aca="false">IF(H229="","",G229-H229)</f>
        <v>44</v>
      </c>
      <c r="J229" s="47" t="n">
        <f aca="false">IF(OR(D229="",D229+G229=0),"",D229/(D229+G229))</f>
        <v>0.631455399061033</v>
      </c>
      <c r="K229" s="47" t="n">
        <f aca="false">IF(E229="","",E229/(E229+H229))</f>
        <v>0.656874265569918</v>
      </c>
      <c r="L229" s="76" t="n">
        <f aca="false">IF(OR(K229="",J229=""),"",(J229-K229)*100)</f>
        <v>-2.54188665088849</v>
      </c>
      <c r="M229" s="36" t="n">
        <v>2.17211657538669</v>
      </c>
      <c r="N229" s="36" t="n">
        <v>0.126550125655765</v>
      </c>
      <c r="O229" s="36" t="n">
        <f aca="false">SQRT(M229^2+N229^2)</f>
        <v>2.17579993367338</v>
      </c>
      <c r="P229" s="47" t="n">
        <f aca="false">IF(J229="","",MAX(0,J229-1.96*O229/100))</f>
        <v>0.588809720361035</v>
      </c>
      <c r="Q229" s="47" t="n">
        <f aca="false">IF(J229="","",MIN(1,J229+1.96*O229/100))</f>
        <v>0.674101077761031</v>
      </c>
      <c r="R229" s="32" t="str">
        <f aca="false">IF(L229="","",IF(ABS(L229)&lt;=O229,"Yes","No"))</f>
        <v>No</v>
      </c>
      <c r="S229" s="32" t="str">
        <f aca="false">IF(L229="","",IF(ABS(L229)&lt;=1.96*O229,"Yes","No"))</f>
        <v>Yes</v>
      </c>
      <c r="T229" s="66" t="n">
        <f aca="false">IF(D229="","",ROUND(SQRT(((D229+G229)*O229/100)^2+(J229*(D229+G229)*0.06777)^2),0))</f>
        <v>82</v>
      </c>
      <c r="U229" s="32"/>
    </row>
    <row r="230" customFormat="false" ht="15" hidden="false" customHeight="false" outlineLevel="0" collapsed="false">
      <c r="A230" s="32" t="s">
        <v>444</v>
      </c>
      <c r="B230" s="32" t="s">
        <v>319</v>
      </c>
      <c r="C230" s="32" t="s">
        <v>463</v>
      </c>
      <c r="D230" s="66" t="n">
        <v>713</v>
      </c>
      <c r="E230" s="66" t="n">
        <v>673</v>
      </c>
      <c r="F230" s="75" t="n">
        <f aca="false">IF(E230="","",D230-E230)</f>
        <v>40</v>
      </c>
      <c r="G230" s="66" t="n">
        <v>509</v>
      </c>
      <c r="H230" s="66" t="n">
        <v>519</v>
      </c>
      <c r="I230" s="75" t="n">
        <f aca="false">IF(H230="","",G230-H230)</f>
        <v>-10</v>
      </c>
      <c r="J230" s="47" t="n">
        <f aca="false">IF(OR(D230="",D230+G230=0),"",D230/(D230+G230))</f>
        <v>0.583469721767594</v>
      </c>
      <c r="K230" s="47" t="n">
        <f aca="false">IF(E230="","",E230/(E230+H230))</f>
        <v>0.564597315436242</v>
      </c>
      <c r="L230" s="76" t="n">
        <f aca="false">IF(OR(K230="",J230=""),"",(J230-K230)*100)</f>
        <v>1.88724063313526</v>
      </c>
      <c r="M230" s="36" t="n">
        <v>2.17211657538669</v>
      </c>
      <c r="N230" s="36" t="n">
        <v>0.126550125655765</v>
      </c>
      <c r="O230" s="36" t="n">
        <f aca="false">SQRT(M230^2+N230^2)</f>
        <v>2.17579993367338</v>
      </c>
      <c r="P230" s="47" t="n">
        <f aca="false">IF(J230="","",MAX(0,J230-1.96*O230/100))</f>
        <v>0.540824043067596</v>
      </c>
      <c r="Q230" s="47" t="n">
        <f aca="false">IF(J230="","",MIN(1,J230+1.96*O230/100))</f>
        <v>0.626115400467593</v>
      </c>
      <c r="R230" s="32" t="str">
        <f aca="false">IF(L230="","",IF(ABS(L230)&lt;=O230,"Yes","No"))</f>
        <v>Yes</v>
      </c>
      <c r="S230" s="32" t="str">
        <f aca="false">IF(L230="","",IF(ABS(L230)&lt;=1.96*O230,"Yes","No"))</f>
        <v>Yes</v>
      </c>
      <c r="T230" s="66" t="n">
        <f aca="false">IF(D230="","",ROUND(SQRT(((D230+G230)*O230/100)^2+(J230*(D230+G230)*0.06777)^2),0))</f>
        <v>55</v>
      </c>
      <c r="U230" s="32"/>
    </row>
    <row r="231" customFormat="false" ht="15" hidden="false" customHeight="false" outlineLevel="0" collapsed="false">
      <c r="A231" s="32" t="s">
        <v>444</v>
      </c>
      <c r="B231" s="32" t="s">
        <v>319</v>
      </c>
      <c r="C231" s="32" t="s">
        <v>464</v>
      </c>
      <c r="D231" s="66" t="n">
        <v>544</v>
      </c>
      <c r="E231" s="66" t="n">
        <v>542</v>
      </c>
      <c r="F231" s="75" t="n">
        <f aca="false">IF(E231="","",D231-E231)</f>
        <v>2</v>
      </c>
      <c r="G231" s="66" t="n">
        <v>302</v>
      </c>
      <c r="H231" s="66" t="n">
        <v>327</v>
      </c>
      <c r="I231" s="75" t="n">
        <f aca="false">IF(H231="","",G231-H231)</f>
        <v>-25</v>
      </c>
      <c r="J231" s="47" t="n">
        <f aca="false">IF(OR(D231="",D231+G231=0),"",D231/(D231+G231))</f>
        <v>0.643026004728132</v>
      </c>
      <c r="K231" s="47" t="n">
        <f aca="false">IF(E231="","",E231/(E231+H231))</f>
        <v>0.623705408515535</v>
      </c>
      <c r="L231" s="76" t="n">
        <f aca="false">IF(OR(K231="",J231=""),"",(J231-K231)*100)</f>
        <v>1.93205962125973</v>
      </c>
      <c r="M231" s="36" t="n">
        <v>2.43699899914484</v>
      </c>
      <c r="N231" s="36" t="n">
        <v>0.126550125655765</v>
      </c>
      <c r="O231" s="36" t="n">
        <f aca="false">SQRT(M231^2+N231^2)</f>
        <v>2.44028257710791</v>
      </c>
      <c r="P231" s="47" t="n">
        <f aca="false">IF(J231="","",MAX(0,J231-1.96*O231/100))</f>
        <v>0.595196466216817</v>
      </c>
      <c r="Q231" s="47" t="n">
        <f aca="false">IF(J231="","",MIN(1,J231+1.96*O231/100))</f>
        <v>0.690855543239448</v>
      </c>
      <c r="R231" s="32" t="str">
        <f aca="false">IF(L231="","",IF(ABS(L231)&lt;=O231,"Yes","No"))</f>
        <v>Yes</v>
      </c>
      <c r="S231" s="32" t="str">
        <f aca="false">IF(L231="","",IF(ABS(L231)&lt;=1.96*O231,"Yes","No"))</f>
        <v>Yes</v>
      </c>
      <c r="T231" s="66" t="n">
        <f aca="false">IF(D231="","",ROUND(SQRT(((D231+G231)*O231/100)^2+(J231*(D231+G231)*0.0886)^2),0))</f>
        <v>52</v>
      </c>
      <c r="U231" s="32"/>
    </row>
    <row r="232" customFormat="false" ht="15" hidden="false" customHeight="false" outlineLevel="0" collapsed="false">
      <c r="A232" s="32" t="s">
        <v>444</v>
      </c>
      <c r="B232" s="32" t="s">
        <v>319</v>
      </c>
      <c r="C232" s="32" t="s">
        <v>465</v>
      </c>
      <c r="D232" s="66" t="n">
        <v>722</v>
      </c>
      <c r="E232" s="66" t="n">
        <v>630</v>
      </c>
      <c r="F232" s="75" t="n">
        <f aca="false">IF(E232="","",D232-E232)</f>
        <v>92</v>
      </c>
      <c r="G232" s="66" t="n">
        <v>322</v>
      </c>
      <c r="H232" s="66" t="n">
        <v>381</v>
      </c>
      <c r="I232" s="75" t="n">
        <f aca="false">IF(H232="","",G232-H232)</f>
        <v>-59</v>
      </c>
      <c r="J232" s="47" t="n">
        <f aca="false">IF(OR(D232="",D232+G232=0),"",D232/(D232+G232))</f>
        <v>0.691570881226054</v>
      </c>
      <c r="K232" s="47" t="n">
        <f aca="false">IF(E232="","",E232/(E232+H232))</f>
        <v>0.623145400593472</v>
      </c>
      <c r="L232" s="76" t="n">
        <f aca="false">IF(OR(K232="",J232=""),"",(J232-K232)*100)</f>
        <v>6.84254806325818</v>
      </c>
      <c r="M232" s="36" t="n">
        <v>2.43699899914484</v>
      </c>
      <c r="N232" s="36" t="n">
        <v>0.126550125655765</v>
      </c>
      <c r="O232" s="36" t="n">
        <f aca="false">SQRT(M232^2+N232^2)</f>
        <v>2.44028257710791</v>
      </c>
      <c r="P232" s="47" t="n">
        <f aca="false">IF(J232="","",MAX(0,J232-1.96*O232/100))</f>
        <v>0.643741342714739</v>
      </c>
      <c r="Q232" s="47" t="n">
        <f aca="false">IF(J232="","",MIN(1,J232+1.96*O232/100))</f>
        <v>0.739400419737369</v>
      </c>
      <c r="R232" s="32" t="str">
        <f aca="false">IF(L232="","",IF(ABS(L232)&lt;=O232,"Yes","No"))</f>
        <v>No</v>
      </c>
      <c r="S232" s="32" t="str">
        <f aca="false">IF(L232="","",IF(ABS(L232)&lt;=1.96*O232,"Yes","No"))</f>
        <v>No</v>
      </c>
      <c r="T232" s="66" t="n">
        <f aca="false">IF(D232="","",ROUND(SQRT(((D232+G232)*O232/100)^2+(J232*(D232+G232)*0.0886)^2),0))</f>
        <v>69</v>
      </c>
      <c r="U232" s="32"/>
    </row>
    <row r="233" customFormat="false" ht="15" hidden="false" customHeight="false" outlineLevel="0" collapsed="false">
      <c r="A233" s="32" t="s">
        <v>444</v>
      </c>
      <c r="B233" s="32" t="s">
        <v>319</v>
      </c>
      <c r="C233" s="32" t="s">
        <v>466</v>
      </c>
      <c r="D233" s="66" t="n">
        <v>953</v>
      </c>
      <c r="E233" s="66" t="n">
        <v>911</v>
      </c>
      <c r="F233" s="75" t="n">
        <f aca="false">IF(E233="","",D233-E233)</f>
        <v>42</v>
      </c>
      <c r="G233" s="66" t="n">
        <v>515</v>
      </c>
      <c r="H233" s="66" t="n">
        <v>550</v>
      </c>
      <c r="I233" s="75" t="n">
        <f aca="false">IF(H233="","",G233-H233)</f>
        <v>-35</v>
      </c>
      <c r="J233" s="47" t="n">
        <f aca="false">IF(OR(D233="",D233+G233=0),"",D233/(D233+G233))</f>
        <v>0.649182561307902</v>
      </c>
      <c r="K233" s="47" t="n">
        <f aca="false">IF(E233="","",E233/(E233+H233))</f>
        <v>0.623545516769336</v>
      </c>
      <c r="L233" s="76" t="n">
        <f aca="false">IF(OR(K233="",J233=""),"",(J233-K233)*100)</f>
        <v>2.56370445385657</v>
      </c>
      <c r="M233" s="36" t="n">
        <v>2.17211657538669</v>
      </c>
      <c r="N233" s="36" t="n">
        <v>0.126550125655765</v>
      </c>
      <c r="O233" s="36" t="n">
        <f aca="false">SQRT(M233^2+N233^2)</f>
        <v>2.17579993367338</v>
      </c>
      <c r="P233" s="47" t="n">
        <f aca="false">IF(J233="","",MAX(0,J233-1.96*O233/100))</f>
        <v>0.606536882607904</v>
      </c>
      <c r="Q233" s="47" t="n">
        <f aca="false">IF(J233="","",MIN(1,J233+1.96*O233/100))</f>
        <v>0.6918282400079</v>
      </c>
      <c r="R233" s="32" t="str">
        <f aca="false">IF(L233="","",IF(ABS(L233)&lt;=O233,"Yes","No"))</f>
        <v>No</v>
      </c>
      <c r="S233" s="32" t="str">
        <f aca="false">IF(L233="","",IF(ABS(L233)&lt;=1.96*O233,"Yes","No"))</f>
        <v>Yes</v>
      </c>
      <c r="T233" s="66" t="n">
        <f aca="false">IF(D233="","",ROUND(SQRT(((D233+G233)*O233/100)^2+(J233*(D233+G233)*0.06777)^2),0))</f>
        <v>72</v>
      </c>
      <c r="U233" s="32"/>
    </row>
    <row r="234" customFormat="false" ht="15" hidden="false" customHeight="false" outlineLevel="0" collapsed="false">
      <c r="A234" s="32" t="s">
        <v>444</v>
      </c>
      <c r="B234" s="32" t="s">
        <v>319</v>
      </c>
      <c r="C234" s="32" t="s">
        <v>467</v>
      </c>
      <c r="D234" s="66" t="n">
        <v>1037</v>
      </c>
      <c r="E234" s="66" t="n">
        <v>933</v>
      </c>
      <c r="F234" s="75" t="n">
        <f aca="false">IF(E234="","",D234-E234)</f>
        <v>104</v>
      </c>
      <c r="G234" s="66" t="n">
        <v>343</v>
      </c>
      <c r="H234" s="66" t="n">
        <v>339</v>
      </c>
      <c r="I234" s="75" t="n">
        <f aca="false">IF(H234="","",G234-H234)</f>
        <v>4</v>
      </c>
      <c r="J234" s="47" t="n">
        <f aca="false">IF(OR(D234="",D234+G234=0),"",D234/(D234+G234))</f>
        <v>0.751449275362319</v>
      </c>
      <c r="K234" s="47" t="n">
        <f aca="false">IF(E234="","",E234/(E234+H234))</f>
        <v>0.733490566037736</v>
      </c>
      <c r="L234" s="76" t="n">
        <f aca="false">IF(OR(K234="",J234=""),"",(J234-K234)*100)</f>
        <v>1.7958709324583</v>
      </c>
      <c r="M234" s="36" t="n">
        <v>2.17211657538669</v>
      </c>
      <c r="N234" s="36" t="n">
        <v>0.126550125655765</v>
      </c>
      <c r="O234" s="36" t="n">
        <f aca="false">SQRT(M234^2+N234^2)</f>
        <v>2.17579993367338</v>
      </c>
      <c r="P234" s="47" t="n">
        <f aca="false">IF(J234="","",MAX(0,J234-1.96*O234/100))</f>
        <v>0.708803596662321</v>
      </c>
      <c r="Q234" s="47" t="n">
        <f aca="false">IF(J234="","",MIN(1,J234+1.96*O234/100))</f>
        <v>0.794094954062317</v>
      </c>
      <c r="R234" s="32" t="str">
        <f aca="false">IF(L234="","",IF(ABS(L234)&lt;=O234,"Yes","No"))</f>
        <v>Yes</v>
      </c>
      <c r="S234" s="32" t="str">
        <f aca="false">IF(L234="","",IF(ABS(L234)&lt;=1.96*O234,"Yes","No"))</f>
        <v>Yes</v>
      </c>
      <c r="T234" s="66" t="n">
        <f aca="false">IF(D234="","",ROUND(SQRT(((D234+G234)*O234/100)^2+(J234*(D234+G234)*0.06777)^2),0))</f>
        <v>76</v>
      </c>
      <c r="U234" s="32"/>
    </row>
    <row r="235" customFormat="false" ht="15" hidden="false" customHeight="false" outlineLevel="0" collapsed="false">
      <c r="A235" s="32" t="s">
        <v>444</v>
      </c>
      <c r="B235" s="32" t="s">
        <v>319</v>
      </c>
      <c r="C235" s="32" t="s">
        <v>468</v>
      </c>
      <c r="D235" s="66" t="n">
        <v>838</v>
      </c>
      <c r="E235" s="66" t="n">
        <v>744</v>
      </c>
      <c r="F235" s="75" t="n">
        <f aca="false">IF(E235="","",D235-E235)</f>
        <v>94</v>
      </c>
      <c r="G235" s="66" t="n">
        <v>469</v>
      </c>
      <c r="H235" s="66" t="n">
        <v>459</v>
      </c>
      <c r="I235" s="75" t="n">
        <f aca="false">IF(H235="","",G235-H235)</f>
        <v>10</v>
      </c>
      <c r="J235" s="47" t="n">
        <f aca="false">IF(OR(D235="",D235+G235=0),"",D235/(D235+G235))</f>
        <v>0.641162968630451</v>
      </c>
      <c r="K235" s="47" t="n">
        <f aca="false">IF(E235="","",E235/(E235+H235))</f>
        <v>0.618453865336658</v>
      </c>
      <c r="L235" s="76" t="n">
        <f aca="false">IF(OR(K235="",J235=""),"",(J235-K235)*100)</f>
        <v>2.27091032937931</v>
      </c>
      <c r="M235" s="36" t="n">
        <v>2.17211657538669</v>
      </c>
      <c r="N235" s="36" t="n">
        <v>0.126550125655765</v>
      </c>
      <c r="O235" s="36" t="n">
        <f aca="false">SQRT(M235^2+N235^2)</f>
        <v>2.17579993367338</v>
      </c>
      <c r="P235" s="47" t="n">
        <f aca="false">IF(J235="","",MAX(0,J235-1.96*O235/100))</f>
        <v>0.598517289930453</v>
      </c>
      <c r="Q235" s="47" t="n">
        <f aca="false">IF(J235="","",MIN(1,J235+1.96*O235/100))</f>
        <v>0.68380864733045</v>
      </c>
      <c r="R235" s="32" t="str">
        <f aca="false">IF(L235="","",IF(ABS(L235)&lt;=O235,"Yes","No"))</f>
        <v>No</v>
      </c>
      <c r="S235" s="32" t="str">
        <f aca="false">IF(L235="","",IF(ABS(L235)&lt;=1.96*O235,"Yes","No"))</f>
        <v>Yes</v>
      </c>
      <c r="T235" s="66" t="n">
        <f aca="false">IF(D235="","",ROUND(SQRT(((D235+G235)*O235/100)^2+(J235*(D235+G235)*0.06777)^2),0))</f>
        <v>64</v>
      </c>
      <c r="U235" s="32"/>
    </row>
    <row r="236" customFormat="false" ht="15" hidden="false" customHeight="false" outlineLevel="0" collapsed="false">
      <c r="A236" s="32" t="s">
        <v>444</v>
      </c>
      <c r="B236" s="32" t="s">
        <v>319</v>
      </c>
      <c r="C236" s="32" t="s">
        <v>469</v>
      </c>
      <c r="D236" s="66" t="n">
        <v>323</v>
      </c>
      <c r="E236" s="66" t="n">
        <v>316</v>
      </c>
      <c r="F236" s="75" t="n">
        <f aca="false">IF(E236="","",D236-E236)</f>
        <v>7</v>
      </c>
      <c r="G236" s="66" t="n">
        <v>79</v>
      </c>
      <c r="H236" s="66" t="n">
        <v>72</v>
      </c>
      <c r="I236" s="75" t="n">
        <f aca="false">IF(H236="","",G236-H236)</f>
        <v>7</v>
      </c>
      <c r="J236" s="47" t="n">
        <f aca="false">IF(OR(D236="",D236+G236=0),"",D236/(D236+G236))</f>
        <v>0.803482587064677</v>
      </c>
      <c r="K236" s="47" t="n">
        <f aca="false">IF(E236="","",E236/(E236+H236))</f>
        <v>0.814432989690722</v>
      </c>
      <c r="L236" s="76" t="n">
        <f aca="false">IF(OR(K236="",J236=""),"",(J236-K236)*100)</f>
        <v>-1.09504026260451</v>
      </c>
      <c r="M236" s="36" t="n">
        <v>3.50278191458698</v>
      </c>
      <c r="N236" s="36" t="n">
        <v>0.126550125655765</v>
      </c>
      <c r="O236" s="36" t="n">
        <f aca="false">SQRT(M236^2+N236^2)</f>
        <v>3.50506719984955</v>
      </c>
      <c r="P236" s="47" t="n">
        <f aca="false">IF(J236="","",MAX(0,J236-1.96*O236/100))</f>
        <v>0.734783269947625</v>
      </c>
      <c r="Q236" s="47" t="n">
        <f aca="false">IF(J236="","",MIN(1,J236+1.96*O236/100))</f>
        <v>0.872181904181728</v>
      </c>
      <c r="R236" s="32" t="str">
        <f aca="false">IF(L236="","",IF(ABS(L236)&lt;=O236,"Yes","No"))</f>
        <v>Yes</v>
      </c>
      <c r="S236" s="32" t="str">
        <f aca="false">IF(L236="","",IF(ABS(L236)&lt;=1.96*O236,"Yes","No"))</f>
        <v>Yes</v>
      </c>
      <c r="T236" s="66" t="n">
        <f aca="false">IF(D236="","",ROUND(SQRT(((D236+G236)*O236/100)^2+(J236*(D236+G236)*0.14653)^2),0))</f>
        <v>49</v>
      </c>
      <c r="U236" s="32"/>
    </row>
    <row r="237" customFormat="false" ht="15" hidden="false" customHeight="false" outlineLevel="0" collapsed="false">
      <c r="A237" s="32" t="s">
        <v>444</v>
      </c>
      <c r="B237" s="32" t="s">
        <v>319</v>
      </c>
      <c r="C237" s="32" t="s">
        <v>470</v>
      </c>
      <c r="D237" s="66" t="n">
        <v>504</v>
      </c>
      <c r="E237" s="66" t="n">
        <v>503</v>
      </c>
      <c r="F237" s="75" t="n">
        <f aca="false">IF(E237="","",D237-E237)</f>
        <v>1</v>
      </c>
      <c r="G237" s="66" t="n">
        <v>131</v>
      </c>
      <c r="H237" s="66" t="n">
        <v>158</v>
      </c>
      <c r="I237" s="75" t="n">
        <f aca="false">IF(H237="","",G237-H237)</f>
        <v>-27</v>
      </c>
      <c r="J237" s="47" t="n">
        <f aca="false">IF(OR(D237="",D237+G237=0),"",D237/(D237+G237))</f>
        <v>0.793700787401575</v>
      </c>
      <c r="K237" s="47" t="n">
        <f aca="false">IF(E237="","",E237/(E237+H237))</f>
        <v>0.760968229954614</v>
      </c>
      <c r="L237" s="76" t="n">
        <f aca="false">IF(OR(K237="",J237=""),"",(J237-K237)*100)</f>
        <v>3.27325574469606</v>
      </c>
      <c r="M237" s="36" t="n">
        <v>3.50278191458698</v>
      </c>
      <c r="N237" s="36" t="n">
        <v>0.126550125655765</v>
      </c>
      <c r="O237" s="36" t="n">
        <f aca="false">SQRT(M237^2+N237^2)</f>
        <v>3.50506719984955</v>
      </c>
      <c r="P237" s="47" t="n">
        <f aca="false">IF(J237="","",MAX(0,J237-1.96*O237/100))</f>
        <v>0.725001470284524</v>
      </c>
      <c r="Q237" s="47" t="n">
        <f aca="false">IF(J237="","",MIN(1,J237+1.96*O237/100))</f>
        <v>0.862400104518626</v>
      </c>
      <c r="R237" s="32" t="str">
        <f aca="false">IF(L237="","",IF(ABS(L237)&lt;=O237,"Yes","No"))</f>
        <v>Yes</v>
      </c>
      <c r="S237" s="32" t="str">
        <f aca="false">IF(L237="","",IF(ABS(L237)&lt;=1.96*O237,"Yes","No"))</f>
        <v>Yes</v>
      </c>
      <c r="T237" s="66" t="n">
        <f aca="false">IF(D237="","",ROUND(SQRT(((D237+G237)*O237/100)^2+(J237*(D237+G237)*0.14653)^2),0))</f>
        <v>77</v>
      </c>
      <c r="U237" s="32"/>
    </row>
    <row r="238" customFormat="false" ht="15" hidden="false" customHeight="false" outlineLevel="0" collapsed="false">
      <c r="A238" s="32" t="s">
        <v>444</v>
      </c>
      <c r="B238" s="32" t="s">
        <v>319</v>
      </c>
      <c r="C238" s="32" t="s">
        <v>471</v>
      </c>
      <c r="D238" s="66" t="n">
        <v>480</v>
      </c>
      <c r="E238" s="66" t="n">
        <v>511</v>
      </c>
      <c r="F238" s="75" t="n">
        <f aca="false">IF(E238="","",D238-E238)</f>
        <v>-31</v>
      </c>
      <c r="G238" s="66" t="n">
        <v>123</v>
      </c>
      <c r="H238" s="66" t="n">
        <v>155</v>
      </c>
      <c r="I238" s="75" t="n">
        <f aca="false">IF(H238="","",G238-H238)</f>
        <v>-32</v>
      </c>
      <c r="J238" s="47" t="n">
        <f aca="false">IF(OR(D238="",D238+G238=0),"",D238/(D238+G238))</f>
        <v>0.796019900497513</v>
      </c>
      <c r="K238" s="47" t="n">
        <f aca="false">IF(E238="","",E238/(E238+H238))</f>
        <v>0.767267267267267</v>
      </c>
      <c r="L238" s="76" t="n">
        <f aca="false">IF(OR(K238="",J238=""),"",(J238-K238)*100)</f>
        <v>2.87526332302452</v>
      </c>
      <c r="M238" s="36" t="n">
        <v>3.50278191458698</v>
      </c>
      <c r="N238" s="36" t="n">
        <v>0.126550125655765</v>
      </c>
      <c r="O238" s="36" t="n">
        <f aca="false">SQRT(M238^2+N238^2)</f>
        <v>3.50506719984955</v>
      </c>
      <c r="P238" s="47" t="n">
        <f aca="false">IF(J238="","",MAX(0,J238-1.96*O238/100))</f>
        <v>0.727320583380461</v>
      </c>
      <c r="Q238" s="47" t="n">
        <f aca="false">IF(J238="","",MIN(1,J238+1.96*O238/100))</f>
        <v>0.864719217614564</v>
      </c>
      <c r="R238" s="32" t="str">
        <f aca="false">IF(L238="","",IF(ABS(L238)&lt;=O238,"Yes","No"))</f>
        <v>Yes</v>
      </c>
      <c r="S238" s="32" t="str">
        <f aca="false">IF(L238="","",IF(ABS(L238)&lt;=1.96*O238,"Yes","No"))</f>
        <v>Yes</v>
      </c>
      <c r="T238" s="66" t="n">
        <f aca="false">IF(D238="","",ROUND(SQRT(((D238+G238)*O238/100)^2+(J238*(D238+G238)*0.14653)^2),0))</f>
        <v>73</v>
      </c>
      <c r="U238" s="32"/>
    </row>
    <row r="239" customFormat="false" ht="15" hidden="false" customHeight="false" outlineLevel="0" collapsed="false">
      <c r="A239" s="32" t="s">
        <v>444</v>
      </c>
      <c r="B239" s="32" t="s">
        <v>319</v>
      </c>
      <c r="C239" s="32" t="s">
        <v>472</v>
      </c>
      <c r="D239" s="66" t="n">
        <v>539</v>
      </c>
      <c r="E239" s="66" t="n">
        <v>606</v>
      </c>
      <c r="F239" s="75" t="n">
        <f aca="false">IF(E239="","",D239-E239)</f>
        <v>-67</v>
      </c>
      <c r="G239" s="66" t="n">
        <v>140</v>
      </c>
      <c r="H239" s="66" t="n">
        <v>162</v>
      </c>
      <c r="I239" s="75" t="n">
        <f aca="false">IF(H239="","",G239-H239)</f>
        <v>-22</v>
      </c>
      <c r="J239" s="47" t="n">
        <f aca="false">IF(OR(D239="",D239+G239=0),"",D239/(D239+G239))</f>
        <v>0.793814432989691</v>
      </c>
      <c r="K239" s="47" t="n">
        <f aca="false">IF(E239="","",E239/(E239+H239))</f>
        <v>0.7890625</v>
      </c>
      <c r="L239" s="76" t="n">
        <f aca="false">IF(OR(K239="",J239=""),"",(J239-K239)*100)</f>
        <v>0.475193298969068</v>
      </c>
      <c r="M239" s="36" t="n">
        <v>3.50278191458698</v>
      </c>
      <c r="N239" s="36" t="n">
        <v>0.126550125655765</v>
      </c>
      <c r="O239" s="36" t="n">
        <f aca="false">SQRT(M239^2+N239^2)</f>
        <v>3.50506719984955</v>
      </c>
      <c r="P239" s="47" t="n">
        <f aca="false">IF(J239="","",MAX(0,J239-1.96*O239/100))</f>
        <v>0.72511511587264</v>
      </c>
      <c r="Q239" s="47" t="n">
        <f aca="false">IF(J239="","",MIN(1,J239+1.96*O239/100))</f>
        <v>0.862513750106742</v>
      </c>
      <c r="R239" s="32" t="str">
        <f aca="false">IF(L239="","",IF(ABS(L239)&lt;=O239,"Yes","No"))</f>
        <v>Yes</v>
      </c>
      <c r="S239" s="32" t="str">
        <f aca="false">IF(L239="","",IF(ABS(L239)&lt;=1.96*O239,"Yes","No"))</f>
        <v>Yes</v>
      </c>
      <c r="T239" s="66" t="n">
        <f aca="false">IF(D239="","",ROUND(SQRT(((D239+G239)*O239/100)^2+(J239*(D239+G239)*0.14653)^2),0))</f>
        <v>82</v>
      </c>
      <c r="U239" s="32"/>
    </row>
    <row r="240" customFormat="false" ht="15" hidden="false" customHeight="false" outlineLevel="0" collapsed="false">
      <c r="A240" s="32" t="s">
        <v>444</v>
      </c>
      <c r="B240" s="32" t="s">
        <v>319</v>
      </c>
      <c r="C240" s="32" t="s">
        <v>473</v>
      </c>
      <c r="D240" s="66" t="n">
        <v>1225</v>
      </c>
      <c r="E240" s="66" t="n">
        <v>759</v>
      </c>
      <c r="F240" s="75" t="n">
        <f aca="false">IF(E240="","",D240-E240)</f>
        <v>466</v>
      </c>
      <c r="G240" s="66" t="n">
        <v>249</v>
      </c>
      <c r="H240" s="66" t="n">
        <v>158</v>
      </c>
      <c r="I240" s="75" t="n">
        <f aca="false">IF(H240="","",G240-H240)</f>
        <v>91</v>
      </c>
      <c r="J240" s="47" t="n">
        <f aca="false">IF(OR(D240="",D240+G240=0),"",D240/(D240+G240))</f>
        <v>0.831071913161465</v>
      </c>
      <c r="K240" s="47" t="n">
        <f aca="false">IF(E240="","",E240/(E240+H240))</f>
        <v>0.827699018538713</v>
      </c>
      <c r="L240" s="76" t="n">
        <f aca="false">IF(OR(K240="",J240=""),"",(J240-K240)*100)</f>
        <v>0.337289462275225</v>
      </c>
      <c r="M240" s="36" t="n">
        <v>2.17211657538669</v>
      </c>
      <c r="N240" s="36" t="n">
        <v>0.126550125655765</v>
      </c>
      <c r="O240" s="36" t="n">
        <f aca="false">SQRT(M240^2+N240^2)</f>
        <v>2.17579993367338</v>
      </c>
      <c r="P240" s="47" t="n">
        <f aca="false">IF(J240="","",MAX(0,J240-1.96*O240/100))</f>
        <v>0.788426234461467</v>
      </c>
      <c r="Q240" s="47" t="n">
        <f aca="false">IF(J240="","",MIN(1,J240+1.96*O240/100))</f>
        <v>0.873717591861464</v>
      </c>
      <c r="R240" s="32" t="str">
        <f aca="false">IF(L240="","",IF(ABS(L240)&lt;=O240,"Yes","No"))</f>
        <v>Yes</v>
      </c>
      <c r="S240" s="32" t="str">
        <f aca="false">IF(L240="","",IF(ABS(L240)&lt;=1.96*O240,"Yes","No"))</f>
        <v>Yes</v>
      </c>
      <c r="T240" s="66" t="n">
        <f aca="false">IF(D240="","",ROUND(SQRT(((D240+G240)*O240/100)^2+(J240*(D240+G240)*0.06777)^2),0))</f>
        <v>89</v>
      </c>
      <c r="U240" s="32"/>
    </row>
    <row r="241" customFormat="false" ht="15" hidden="false" customHeight="false" outlineLevel="0" collapsed="false">
      <c r="A241" s="32" t="s">
        <v>444</v>
      </c>
      <c r="B241" s="32" t="s">
        <v>319</v>
      </c>
      <c r="C241" s="32" t="s">
        <v>474</v>
      </c>
      <c r="D241" s="66" t="n">
        <v>627</v>
      </c>
      <c r="E241" s="66" t="n">
        <v>656</v>
      </c>
      <c r="F241" s="75" t="n">
        <f aca="false">IF(E241="","",D241-E241)</f>
        <v>-29</v>
      </c>
      <c r="G241" s="66" t="n">
        <v>165</v>
      </c>
      <c r="H241" s="66" t="n">
        <v>191</v>
      </c>
      <c r="I241" s="75" t="n">
        <f aca="false">IF(H241="","",G241-H241)</f>
        <v>-26</v>
      </c>
      <c r="J241" s="47" t="n">
        <f aca="false">IF(OR(D241="",D241+G241=0),"",D241/(D241+G241))</f>
        <v>0.791666666666667</v>
      </c>
      <c r="K241" s="47" t="n">
        <f aca="false">IF(E241="","",E241/(E241+H241))</f>
        <v>0.774498229043684</v>
      </c>
      <c r="L241" s="76" t="n">
        <f aca="false">IF(OR(K241="",J241=""),"",(J241-K241)*100)</f>
        <v>1.7168437622983</v>
      </c>
      <c r="M241" s="36" t="n">
        <v>2.43699899914484</v>
      </c>
      <c r="N241" s="36" t="n">
        <v>0.126550125655765</v>
      </c>
      <c r="O241" s="36" t="n">
        <f aca="false">SQRT(M241^2+N241^2)</f>
        <v>2.44028257710791</v>
      </c>
      <c r="P241" s="47" t="n">
        <f aca="false">IF(J241="","",MAX(0,J241-1.96*O241/100))</f>
        <v>0.743837128155352</v>
      </c>
      <c r="Q241" s="47" t="n">
        <f aca="false">IF(J241="","",MIN(1,J241+1.96*O241/100))</f>
        <v>0.839496205177982</v>
      </c>
      <c r="R241" s="32" t="str">
        <f aca="false">IF(L241="","",IF(ABS(L241)&lt;=O241,"Yes","No"))</f>
        <v>Yes</v>
      </c>
      <c r="S241" s="32" t="str">
        <f aca="false">IF(L241="","",IF(ABS(L241)&lt;=1.96*O241,"Yes","No"))</f>
        <v>Yes</v>
      </c>
      <c r="T241" s="66" t="n">
        <f aca="false">IF(D241="","",ROUND(SQRT(((D241+G241)*O241/100)^2+(J241*(D241+G241)*0.0886)^2),0))</f>
        <v>59</v>
      </c>
      <c r="U241" s="32"/>
    </row>
    <row r="242" customFormat="false" ht="15" hidden="false" customHeight="false" outlineLevel="0" collapsed="false">
      <c r="A242" s="32" t="s">
        <v>444</v>
      </c>
      <c r="B242" s="32" t="s">
        <v>319</v>
      </c>
      <c r="C242" s="32" t="s">
        <v>475</v>
      </c>
      <c r="D242" s="66" t="n">
        <v>751</v>
      </c>
      <c r="E242" s="66" t="n">
        <v>717</v>
      </c>
      <c r="F242" s="75" t="n">
        <f aca="false">IF(E242="","",D242-E242)</f>
        <v>34</v>
      </c>
      <c r="G242" s="66" t="n">
        <v>187</v>
      </c>
      <c r="H242" s="66" t="n">
        <v>241</v>
      </c>
      <c r="I242" s="75" t="n">
        <f aca="false">IF(H242="","",G242-H242)</f>
        <v>-54</v>
      </c>
      <c r="J242" s="47" t="n">
        <f aca="false">IF(OR(D242="",D242+G242=0),"",D242/(D242+G242))</f>
        <v>0.800639658848614</v>
      </c>
      <c r="K242" s="47" t="n">
        <f aca="false">IF(E242="","",E242/(E242+H242))</f>
        <v>0.748434237995825</v>
      </c>
      <c r="L242" s="76" t="n">
        <f aca="false">IF(OR(K242="",J242=""),"",(J242-K242)*100)</f>
        <v>5.22054208527895</v>
      </c>
      <c r="M242" s="36" t="n">
        <v>2.43699899914484</v>
      </c>
      <c r="N242" s="36" t="n">
        <v>0.126550125655765</v>
      </c>
      <c r="O242" s="36" t="n">
        <f aca="false">SQRT(M242^2+N242^2)</f>
        <v>2.44028257710791</v>
      </c>
      <c r="P242" s="47" t="n">
        <f aca="false">IF(J242="","",MAX(0,J242-1.96*O242/100))</f>
        <v>0.752810120337299</v>
      </c>
      <c r="Q242" s="47" t="n">
        <f aca="false">IF(J242="","",MIN(1,J242+1.96*O242/100))</f>
        <v>0.848469197359929</v>
      </c>
      <c r="R242" s="32" t="str">
        <f aca="false">IF(L242="","",IF(ABS(L242)&lt;=O242,"Yes","No"))</f>
        <v>No</v>
      </c>
      <c r="S242" s="32" t="str">
        <f aca="false">IF(L242="","",IF(ABS(L242)&lt;=1.96*O242,"Yes","No"))</f>
        <v>No</v>
      </c>
      <c r="T242" s="66" t="n">
        <f aca="false">IF(D242="","",ROUND(SQRT(((D242+G242)*O242/100)^2+(J242*(D242+G242)*0.0886)^2),0))</f>
        <v>70</v>
      </c>
      <c r="U242" s="32"/>
    </row>
    <row r="243" customFormat="false" ht="15" hidden="false" customHeight="false" outlineLevel="0" collapsed="false">
      <c r="A243" s="32" t="s">
        <v>444</v>
      </c>
      <c r="B243" s="32" t="s">
        <v>319</v>
      </c>
      <c r="C243" s="32" t="s">
        <v>476</v>
      </c>
      <c r="D243" s="66" t="n">
        <v>489</v>
      </c>
      <c r="E243" s="66" t="n">
        <v>455</v>
      </c>
      <c r="F243" s="75" t="n">
        <f aca="false">IF(E243="","",D243-E243)</f>
        <v>34</v>
      </c>
      <c r="G243" s="66" t="n">
        <v>180</v>
      </c>
      <c r="H243" s="66" t="n">
        <v>177</v>
      </c>
      <c r="I243" s="75" t="n">
        <f aca="false">IF(H243="","",G243-H243)</f>
        <v>3</v>
      </c>
      <c r="J243" s="47" t="n">
        <f aca="false">IF(OR(D243="",D243+G243=0),"",D243/(D243+G243))</f>
        <v>0.730941704035874</v>
      </c>
      <c r="K243" s="47" t="n">
        <f aca="false">IF(E243="","",E243/(E243+H243))</f>
        <v>0.719936708860759</v>
      </c>
      <c r="L243" s="76" t="n">
        <f aca="false">IF(OR(K243="",J243=""),"",(J243-K243)*100)</f>
        <v>1.1004995175115</v>
      </c>
      <c r="M243" s="36" t="n">
        <v>3.50278191458698</v>
      </c>
      <c r="N243" s="36" t="n">
        <v>0.126550125655765</v>
      </c>
      <c r="O243" s="36" t="n">
        <f aca="false">SQRT(M243^2+N243^2)</f>
        <v>3.50506719984955</v>
      </c>
      <c r="P243" s="47" t="n">
        <f aca="false">IF(J243="","",MAX(0,J243-1.96*O243/100))</f>
        <v>0.662242386918823</v>
      </c>
      <c r="Q243" s="47" t="n">
        <f aca="false">IF(J243="","",MIN(1,J243+1.96*O243/100))</f>
        <v>0.799641021152926</v>
      </c>
      <c r="R243" s="32" t="str">
        <f aca="false">IF(L243="","",IF(ABS(L243)&lt;=O243,"Yes","No"))</f>
        <v>Yes</v>
      </c>
      <c r="S243" s="32" t="str">
        <f aca="false">IF(L243="","",IF(ABS(L243)&lt;=1.96*O243,"Yes","No"))</f>
        <v>Yes</v>
      </c>
      <c r="T243" s="66" t="n">
        <f aca="false">IF(D243="","",ROUND(SQRT(((D243+G243)*O243/100)^2+(J243*(D243+G243)*0.14653)^2),0))</f>
        <v>75</v>
      </c>
      <c r="U243" s="32"/>
    </row>
    <row r="244" customFormat="false" ht="15" hidden="false" customHeight="false" outlineLevel="0" collapsed="false">
      <c r="A244" s="32" t="s">
        <v>444</v>
      </c>
      <c r="B244" s="32" t="s">
        <v>319</v>
      </c>
      <c r="C244" s="32" t="s">
        <v>477</v>
      </c>
      <c r="D244" s="66" t="n">
        <v>768</v>
      </c>
      <c r="E244" s="66" t="n">
        <v>762</v>
      </c>
      <c r="F244" s="75" t="n">
        <f aca="false">IF(E244="","",D244-E244)</f>
        <v>6</v>
      </c>
      <c r="G244" s="66" t="n">
        <v>278</v>
      </c>
      <c r="H244" s="66" t="n">
        <v>295</v>
      </c>
      <c r="I244" s="75" t="n">
        <f aca="false">IF(H244="","",G244-H244)</f>
        <v>-17</v>
      </c>
      <c r="J244" s="47" t="n">
        <f aca="false">IF(OR(D244="",D244+G244=0),"",D244/(D244+G244))</f>
        <v>0.734225621414914</v>
      </c>
      <c r="K244" s="47" t="n">
        <f aca="false">IF(E244="","",E244/(E244+H244))</f>
        <v>0.720908230842006</v>
      </c>
      <c r="L244" s="76" t="n">
        <f aca="false">IF(OR(K244="",J244=""),"",(J244-K244)*100)</f>
        <v>1.33173905729083</v>
      </c>
      <c r="M244" s="36" t="n">
        <v>2.43699899914484</v>
      </c>
      <c r="N244" s="36" t="n">
        <v>0.126550125655765</v>
      </c>
      <c r="O244" s="36" t="n">
        <f aca="false">SQRT(M244^2+N244^2)</f>
        <v>2.44028257710791</v>
      </c>
      <c r="P244" s="47" t="n">
        <f aca="false">IF(J244="","",MAX(0,J244-1.96*O244/100))</f>
        <v>0.686396082903599</v>
      </c>
      <c r="Q244" s="47" t="n">
        <f aca="false">IF(J244="","",MIN(1,J244+1.96*O244/100))</f>
        <v>0.782055159926229</v>
      </c>
      <c r="R244" s="32" t="str">
        <f aca="false">IF(L244="","",IF(ABS(L244)&lt;=O244,"Yes","No"))</f>
        <v>Yes</v>
      </c>
      <c r="S244" s="32" t="str">
        <f aca="false">IF(L244="","",IF(ABS(L244)&lt;=1.96*O244,"Yes","No"))</f>
        <v>Yes</v>
      </c>
      <c r="T244" s="66" t="n">
        <f aca="false">IF(D244="","",ROUND(SQRT(((D244+G244)*O244/100)^2+(J244*(D244+G244)*0.0886)^2),0))</f>
        <v>73</v>
      </c>
      <c r="U244" s="32"/>
    </row>
    <row r="245" customFormat="false" ht="15" hidden="false" customHeight="false" outlineLevel="0" collapsed="false">
      <c r="A245" s="32" t="s">
        <v>444</v>
      </c>
      <c r="B245" s="32" t="s">
        <v>319</v>
      </c>
      <c r="C245" s="32" t="s">
        <v>478</v>
      </c>
      <c r="D245" s="66" t="n">
        <v>746</v>
      </c>
      <c r="E245" s="66" t="n">
        <v>674</v>
      </c>
      <c r="F245" s="75" t="n">
        <f aca="false">IF(E245="","",D245-E245)</f>
        <v>72</v>
      </c>
      <c r="G245" s="66" t="n">
        <v>245</v>
      </c>
      <c r="H245" s="66" t="n">
        <v>289</v>
      </c>
      <c r="I245" s="75" t="n">
        <f aca="false">IF(H245="","",G245-H245)</f>
        <v>-44</v>
      </c>
      <c r="J245" s="47" t="n">
        <f aca="false">IF(OR(D245="",D245+G245=0),"",D245/(D245+G245))</f>
        <v>0.752774974772957</v>
      </c>
      <c r="K245" s="47" t="n">
        <f aca="false">IF(E245="","",E245/(E245+H245))</f>
        <v>0.699896157840083</v>
      </c>
      <c r="L245" s="76" t="n">
        <f aca="false">IF(OR(K245="",J245=""),"",(J245-K245)*100)</f>
        <v>5.28788169328736</v>
      </c>
      <c r="M245" s="36" t="n">
        <v>2.43699899914484</v>
      </c>
      <c r="N245" s="36" t="n">
        <v>0.126550125655765</v>
      </c>
      <c r="O245" s="36" t="n">
        <f aca="false">SQRT(M245^2+N245^2)</f>
        <v>2.44028257710791</v>
      </c>
      <c r="P245" s="47" t="n">
        <f aca="false">IF(J245="","",MAX(0,J245-1.96*O245/100))</f>
        <v>0.704945436261642</v>
      </c>
      <c r="Q245" s="47" t="n">
        <f aca="false">IF(J245="","",MIN(1,J245+1.96*O245/100))</f>
        <v>0.800604513284272</v>
      </c>
      <c r="R245" s="32" t="str">
        <f aca="false">IF(L245="","",IF(ABS(L245)&lt;=O245,"Yes","No"))</f>
        <v>No</v>
      </c>
      <c r="S245" s="32" t="str">
        <f aca="false">IF(L245="","",IF(ABS(L245)&lt;=1.96*O245,"Yes","No"))</f>
        <v>No</v>
      </c>
      <c r="T245" s="66" t="n">
        <f aca="false">IF(D245="","",ROUND(SQRT(((D245+G245)*O245/100)^2+(J245*(D245+G245)*0.0886)^2),0))</f>
        <v>70</v>
      </c>
      <c r="U245" s="32"/>
    </row>
    <row r="246" customFormat="false" ht="15" hidden="false" customHeight="false" outlineLevel="0" collapsed="false">
      <c r="A246" s="32" t="s">
        <v>444</v>
      </c>
      <c r="B246" s="32" t="s">
        <v>319</v>
      </c>
      <c r="C246" s="32" t="s">
        <v>479</v>
      </c>
      <c r="D246" s="66" t="n">
        <v>752</v>
      </c>
      <c r="E246" s="66" t="n">
        <v>687</v>
      </c>
      <c r="F246" s="75" t="n">
        <f aca="false">IF(E246="","",D246-E246)</f>
        <v>65</v>
      </c>
      <c r="G246" s="66" t="n">
        <v>327</v>
      </c>
      <c r="H246" s="66" t="n">
        <v>362</v>
      </c>
      <c r="I246" s="75" t="n">
        <f aca="false">IF(H246="","",G246-H246)</f>
        <v>-35</v>
      </c>
      <c r="J246" s="47" t="n">
        <f aca="false">IF(OR(D246="",D246+G246=0),"",D246/(D246+G246))</f>
        <v>0.696941612604263</v>
      </c>
      <c r="K246" s="47" t="n">
        <f aca="false">IF(E246="","",E246/(E246+H246))</f>
        <v>0.654909437559581</v>
      </c>
      <c r="L246" s="76" t="n">
        <f aca="false">IF(OR(K246="",J246=""),"",(J246-K246)*100)</f>
        <v>4.20321750446827</v>
      </c>
      <c r="M246" s="36" t="n">
        <v>2.43699899914484</v>
      </c>
      <c r="N246" s="36" t="n">
        <v>0.126550125655765</v>
      </c>
      <c r="O246" s="36" t="n">
        <f aca="false">SQRT(M246^2+N246^2)</f>
        <v>2.44028257710791</v>
      </c>
      <c r="P246" s="47" t="n">
        <f aca="false">IF(J246="","",MAX(0,J246-1.96*O246/100))</f>
        <v>0.649112074092948</v>
      </c>
      <c r="Q246" s="47" t="n">
        <f aca="false">IF(J246="","",MIN(1,J246+1.96*O246/100))</f>
        <v>0.744771151115578</v>
      </c>
      <c r="R246" s="32" t="str">
        <f aca="false">IF(L246="","",IF(ABS(L246)&lt;=O246,"Yes","No"))</f>
        <v>No</v>
      </c>
      <c r="S246" s="32" t="str">
        <f aca="false">IF(L246="","",IF(ABS(L246)&lt;=1.96*O246,"Yes","No"))</f>
        <v>Yes</v>
      </c>
      <c r="T246" s="66" t="n">
        <f aca="false">IF(D246="","",ROUND(SQRT(((D246+G246)*O246/100)^2+(J246*(D246+G246)*0.0886)^2),0))</f>
        <v>72</v>
      </c>
      <c r="U246" s="32"/>
    </row>
    <row r="247" customFormat="false" ht="15" hidden="false" customHeight="false" outlineLevel="0" collapsed="false">
      <c r="A247" s="32" t="s">
        <v>444</v>
      </c>
      <c r="B247" s="32" t="s">
        <v>319</v>
      </c>
      <c r="C247" s="32" t="s">
        <v>480</v>
      </c>
      <c r="D247" s="66" t="n">
        <v>348</v>
      </c>
      <c r="E247" s="66"/>
      <c r="F247" s="75" t="str">
        <f aca="false">IF(E247="","",D247-E247)</f>
        <v/>
      </c>
      <c r="G247" s="66" t="n">
        <v>150</v>
      </c>
      <c r="H247" s="66"/>
      <c r="I247" s="75" t="str">
        <f aca="false">IF(H247="","",G247-H247)</f>
        <v/>
      </c>
      <c r="J247" s="47" t="n">
        <f aca="false">IF(OR(D247="",D247+G247=0),"",D247/(D247+G247))</f>
        <v>0.698795180722892</v>
      </c>
      <c r="K247" s="47" t="str">
        <f aca="false">IF(E247="","",E247/(E247+H247))</f>
        <v/>
      </c>
      <c r="L247" s="76" t="str">
        <f aca="false">IF(OR(K247="",J247=""),"",(J247-K247)*100)</f>
        <v/>
      </c>
      <c r="M247" s="36" t="n">
        <v>3.50278191458698</v>
      </c>
      <c r="N247" s="36" t="n">
        <v>0.126550125655765</v>
      </c>
      <c r="O247" s="36" t="n">
        <f aca="false">SQRT(M247^2+N247^2)</f>
        <v>3.50506719984955</v>
      </c>
      <c r="P247" s="47" t="n">
        <f aca="false">IF(J247="","",MAX(0,J247-1.96*O247/100))</f>
        <v>0.630095863605841</v>
      </c>
      <c r="Q247" s="47" t="n">
        <f aca="false">IF(J247="","",MIN(1,J247+1.96*O247/100))</f>
        <v>0.767494497839943</v>
      </c>
      <c r="R247" s="32" t="str">
        <f aca="false">IF(L247="","",IF(ABS(L247)&lt;=O247,"Yes","No"))</f>
        <v/>
      </c>
      <c r="S247" s="32" t="str">
        <f aca="false">IF(L247="","",IF(ABS(L247)&lt;=1.96*O247,"Yes","No"))</f>
        <v/>
      </c>
      <c r="T247" s="66" t="n">
        <f aca="false">IF(D247="","",ROUND(SQRT(((D247+G247)*O247/100)^2+(J247*(D247+G247)*0.14653)^2),0))</f>
        <v>54</v>
      </c>
      <c r="U247" s="32" t="s">
        <v>814</v>
      </c>
    </row>
    <row r="248" customFormat="false" ht="15" hidden="false" customHeight="false" outlineLevel="0" collapsed="false">
      <c r="A248" s="32" t="s">
        <v>444</v>
      </c>
      <c r="B248" s="32" t="s">
        <v>481</v>
      </c>
      <c r="C248" s="32" t="s">
        <v>482</v>
      </c>
      <c r="D248" s="66" t="n">
        <v>464</v>
      </c>
      <c r="E248" s="66" t="n">
        <v>447</v>
      </c>
      <c r="F248" s="75" t="n">
        <f aca="false">IF(E248="","",D248-E248)</f>
        <v>17</v>
      </c>
      <c r="G248" s="66" t="n">
        <v>438</v>
      </c>
      <c r="H248" s="66" t="n">
        <v>433</v>
      </c>
      <c r="I248" s="75" t="n">
        <f aca="false">IF(H248="","",G248-H248)</f>
        <v>5</v>
      </c>
      <c r="J248" s="47" t="n">
        <f aca="false">IF(OR(D248="",D248+G248=0),"",D248/(D248+G248))</f>
        <v>0.514412416851441</v>
      </c>
      <c r="K248" s="47" t="n">
        <f aca="false">IF(E248="","",E248/(E248+H248))</f>
        <v>0.507954545454545</v>
      </c>
      <c r="L248" s="76" t="n">
        <f aca="false">IF(OR(K248="",J248=""),"",(J248-K248)*100)</f>
        <v>0.64578713968958</v>
      </c>
      <c r="M248" s="36" t="n">
        <v>2.43699899914484</v>
      </c>
      <c r="N248" s="36" t="n">
        <v>0.126550125655765</v>
      </c>
      <c r="O248" s="36" t="n">
        <f aca="false">SQRT(M248^2+N248^2)</f>
        <v>2.44028257710791</v>
      </c>
      <c r="P248" s="47" t="n">
        <f aca="false">IF(J248="","",MAX(0,J248-1.96*O248/100))</f>
        <v>0.466582878340126</v>
      </c>
      <c r="Q248" s="47" t="n">
        <f aca="false">IF(J248="","",MIN(1,J248+1.96*O248/100))</f>
        <v>0.562241955362756</v>
      </c>
      <c r="R248" s="32" t="str">
        <f aca="false">IF(L248="","",IF(ABS(L248)&lt;=O248,"Yes","No"))</f>
        <v>Yes</v>
      </c>
      <c r="S248" s="32" t="str">
        <f aca="false">IF(L248="","",IF(ABS(L248)&lt;=1.96*O248,"Yes","No"))</f>
        <v>Yes</v>
      </c>
      <c r="T248" s="66" t="n">
        <f aca="false">IF(D248="","",ROUND(SQRT(((D248+G248)*O248/100)^2+(J248*(D248+G248)*0.0886)^2),0))</f>
        <v>47</v>
      </c>
      <c r="U248" s="32"/>
    </row>
    <row r="249" customFormat="false" ht="15" hidden="false" customHeight="false" outlineLevel="0" collapsed="false">
      <c r="A249" s="32" t="s">
        <v>444</v>
      </c>
      <c r="B249" s="32" t="s">
        <v>481</v>
      </c>
      <c r="C249" s="32" t="s">
        <v>483</v>
      </c>
      <c r="D249" s="66" t="n">
        <v>548</v>
      </c>
      <c r="E249" s="66" t="n">
        <v>551</v>
      </c>
      <c r="F249" s="75" t="n">
        <f aca="false">IF(E249="","",D249-E249)</f>
        <v>-3</v>
      </c>
      <c r="G249" s="66" t="n">
        <v>501</v>
      </c>
      <c r="H249" s="66" t="n">
        <v>533</v>
      </c>
      <c r="I249" s="75" t="n">
        <f aca="false">IF(H249="","",G249-H249)</f>
        <v>-32</v>
      </c>
      <c r="J249" s="47" t="n">
        <f aca="false">IF(OR(D249="",D249+G249=0),"",D249/(D249+G249))</f>
        <v>0.522402287893232</v>
      </c>
      <c r="K249" s="47" t="n">
        <f aca="false">IF(E249="","",E249/(E249+H249))</f>
        <v>0.50830258302583</v>
      </c>
      <c r="L249" s="76" t="n">
        <f aca="false">IF(OR(K249="",J249=""),"",(J249-K249)*100)</f>
        <v>1.40997048674013</v>
      </c>
      <c r="M249" s="36" t="n">
        <v>2.43699899914484</v>
      </c>
      <c r="N249" s="36" t="n">
        <v>0.126550125655765</v>
      </c>
      <c r="O249" s="36" t="n">
        <f aca="false">SQRT(M249^2+N249^2)</f>
        <v>2.44028257710791</v>
      </c>
      <c r="P249" s="47" t="n">
        <f aca="false">IF(J249="","",MAX(0,J249-1.96*O249/100))</f>
        <v>0.474572749381917</v>
      </c>
      <c r="Q249" s="47" t="n">
        <f aca="false">IF(J249="","",MIN(1,J249+1.96*O249/100))</f>
        <v>0.570231826404547</v>
      </c>
      <c r="R249" s="32" t="str">
        <f aca="false">IF(L249="","",IF(ABS(L249)&lt;=O249,"Yes","No"))</f>
        <v>Yes</v>
      </c>
      <c r="S249" s="32" t="str">
        <f aca="false">IF(L249="","",IF(ABS(L249)&lt;=1.96*O249,"Yes","No"))</f>
        <v>Yes</v>
      </c>
      <c r="T249" s="66" t="n">
        <f aca="false">IF(D249="","",ROUND(SQRT(((D249+G249)*O249/100)^2+(J249*(D249+G249)*0.0886)^2),0))</f>
        <v>55</v>
      </c>
      <c r="U249" s="32"/>
    </row>
    <row r="250" customFormat="false" ht="15" hidden="false" customHeight="false" outlineLevel="0" collapsed="false">
      <c r="A250" s="32" t="s">
        <v>444</v>
      </c>
      <c r="B250" s="32" t="s">
        <v>481</v>
      </c>
      <c r="C250" s="32" t="s">
        <v>484</v>
      </c>
      <c r="D250" s="66" t="n">
        <v>612</v>
      </c>
      <c r="E250" s="66" t="n">
        <v>583</v>
      </c>
      <c r="F250" s="75" t="n">
        <f aca="false">IF(E250="","",D250-E250)</f>
        <v>29</v>
      </c>
      <c r="G250" s="66" t="n">
        <v>461</v>
      </c>
      <c r="H250" s="66" t="n">
        <v>432</v>
      </c>
      <c r="I250" s="75" t="n">
        <f aca="false">IF(H250="","",G250-H250)</f>
        <v>29</v>
      </c>
      <c r="J250" s="47" t="n">
        <f aca="false">IF(OR(D250="",D250+G250=0),"",D250/(D250+G250))</f>
        <v>0.570363466915191</v>
      </c>
      <c r="K250" s="47" t="n">
        <f aca="false">IF(E250="","",E250/(E250+H250))</f>
        <v>0.574384236453202</v>
      </c>
      <c r="L250" s="76" t="n">
        <f aca="false">IF(OR(K250="",J250=""),"",(J250-K250)*100)</f>
        <v>-0.4020769538011</v>
      </c>
      <c r="M250" s="36" t="n">
        <v>2.43699899914484</v>
      </c>
      <c r="N250" s="36" t="n">
        <v>0.126550125655765</v>
      </c>
      <c r="O250" s="36" t="n">
        <f aca="false">SQRT(M250^2+N250^2)</f>
        <v>2.44028257710791</v>
      </c>
      <c r="P250" s="47" t="n">
        <f aca="false">IF(J250="","",MAX(0,J250-1.96*O250/100))</f>
        <v>0.522533928403876</v>
      </c>
      <c r="Q250" s="47" t="n">
        <f aca="false">IF(J250="","",MIN(1,J250+1.96*O250/100))</f>
        <v>0.618193005426506</v>
      </c>
      <c r="R250" s="32" t="str">
        <f aca="false">IF(L250="","",IF(ABS(L250)&lt;=O250,"Yes","No"))</f>
        <v>Yes</v>
      </c>
      <c r="S250" s="32" t="str">
        <f aca="false">IF(L250="","",IF(ABS(L250)&lt;=1.96*O250,"Yes","No"))</f>
        <v>Yes</v>
      </c>
      <c r="T250" s="66" t="n">
        <f aca="false">IF(D250="","",ROUND(SQRT(((D250+G250)*O250/100)^2+(J250*(D250+G250)*0.0886)^2),0))</f>
        <v>60</v>
      </c>
      <c r="U250" s="32"/>
    </row>
    <row r="251" customFormat="false" ht="15" hidden="false" customHeight="false" outlineLevel="0" collapsed="false">
      <c r="A251" s="32" t="s">
        <v>444</v>
      </c>
      <c r="B251" s="32" t="s">
        <v>481</v>
      </c>
      <c r="C251" s="32" t="s">
        <v>485</v>
      </c>
      <c r="D251" s="66" t="n">
        <v>330</v>
      </c>
      <c r="E251" s="66" t="n">
        <v>287</v>
      </c>
      <c r="F251" s="75" t="n">
        <f aca="false">IF(E251="","",D251-E251)</f>
        <v>43</v>
      </c>
      <c r="G251" s="66" t="n">
        <v>344</v>
      </c>
      <c r="H251" s="66" t="n">
        <v>332</v>
      </c>
      <c r="I251" s="75" t="n">
        <f aca="false">IF(H251="","",G251-H251)</f>
        <v>12</v>
      </c>
      <c r="J251" s="47" t="n">
        <f aca="false">IF(OR(D251="",D251+G251=0),"",D251/(D251+G251))</f>
        <v>0.489614243323442</v>
      </c>
      <c r="K251" s="47" t="n">
        <f aca="false">IF(E251="","",E251/(E251+H251))</f>
        <v>0.463651050080775</v>
      </c>
      <c r="L251" s="76" t="n">
        <f aca="false">IF(OR(K251="",J251=""),"",(J251-K251)*100)</f>
        <v>2.59631932426667</v>
      </c>
      <c r="M251" s="36" t="n">
        <v>3.50278191458698</v>
      </c>
      <c r="N251" s="36" t="n">
        <v>0.126550125655765</v>
      </c>
      <c r="O251" s="36" t="n">
        <f aca="false">SQRT(M251^2+N251^2)</f>
        <v>3.50506719984955</v>
      </c>
      <c r="P251" s="47" t="n">
        <f aca="false">IF(J251="","",MAX(0,J251-1.96*O251/100))</f>
        <v>0.420914926206391</v>
      </c>
      <c r="Q251" s="47" t="n">
        <f aca="false">IF(J251="","",MIN(1,J251+1.96*O251/100))</f>
        <v>0.558313560440493</v>
      </c>
      <c r="R251" s="32" t="str">
        <f aca="false">IF(L251="","",IF(ABS(L251)&lt;=O251,"Yes","No"))</f>
        <v>Yes</v>
      </c>
      <c r="S251" s="32" t="str">
        <f aca="false">IF(L251="","",IF(ABS(L251)&lt;=1.96*O251,"Yes","No"))</f>
        <v>Yes</v>
      </c>
      <c r="T251" s="66" t="n">
        <f aca="false">IF(D251="","",ROUND(SQRT(((D251+G251)*O251/100)^2+(J251*(D251+G251)*0.14653)^2),0))</f>
        <v>54</v>
      </c>
      <c r="U251" s="32"/>
    </row>
    <row r="252" customFormat="false" ht="15" hidden="false" customHeight="false" outlineLevel="0" collapsed="false">
      <c r="A252" s="32" t="s">
        <v>444</v>
      </c>
      <c r="B252" s="32" t="s">
        <v>481</v>
      </c>
      <c r="C252" s="32" t="s">
        <v>486</v>
      </c>
      <c r="D252" s="66" t="n">
        <v>589</v>
      </c>
      <c r="E252" s="66" t="n">
        <v>576</v>
      </c>
      <c r="F252" s="75" t="n">
        <f aca="false">IF(E252="","",D252-E252)</f>
        <v>13</v>
      </c>
      <c r="G252" s="66" t="n">
        <v>441</v>
      </c>
      <c r="H252" s="66" t="n">
        <v>467</v>
      </c>
      <c r="I252" s="75" t="n">
        <f aca="false">IF(H252="","",G252-H252)</f>
        <v>-26</v>
      </c>
      <c r="J252" s="47" t="n">
        <f aca="false">IF(OR(D252="",D252+G252=0),"",D252/(D252+G252))</f>
        <v>0.571844660194175</v>
      </c>
      <c r="K252" s="47" t="n">
        <f aca="false">IF(E252="","",E252/(E252+H252))</f>
        <v>0.552253116011505</v>
      </c>
      <c r="L252" s="76" t="n">
        <f aca="false">IF(OR(K252="",J252=""),"",(J252-K252)*100)</f>
        <v>1.95915441826695</v>
      </c>
      <c r="M252" s="36" t="n">
        <v>2.43699899914484</v>
      </c>
      <c r="N252" s="36" t="n">
        <v>0.126550125655765</v>
      </c>
      <c r="O252" s="36" t="n">
        <f aca="false">SQRT(M252^2+N252^2)</f>
        <v>2.44028257710791</v>
      </c>
      <c r="P252" s="47" t="n">
        <f aca="false">IF(J252="","",MAX(0,J252-1.96*O252/100))</f>
        <v>0.52401512168286</v>
      </c>
      <c r="Q252" s="47" t="n">
        <f aca="false">IF(J252="","",MIN(1,J252+1.96*O252/100))</f>
        <v>0.61967419870549</v>
      </c>
      <c r="R252" s="32" t="str">
        <f aca="false">IF(L252="","",IF(ABS(L252)&lt;=O252,"Yes","No"))</f>
        <v>Yes</v>
      </c>
      <c r="S252" s="32" t="str">
        <f aca="false">IF(L252="","",IF(ABS(L252)&lt;=1.96*O252,"Yes","No"))</f>
        <v>Yes</v>
      </c>
      <c r="T252" s="66" t="n">
        <f aca="false">IF(D252="","",ROUND(SQRT(((D252+G252)*O252/100)^2+(J252*(D252+G252)*0.0886)^2),0))</f>
        <v>58</v>
      </c>
      <c r="U252" s="32"/>
    </row>
    <row r="253" customFormat="false" ht="15" hidden="false" customHeight="false" outlineLevel="0" collapsed="false">
      <c r="A253" s="32" t="s">
        <v>444</v>
      </c>
      <c r="B253" s="32" t="s">
        <v>481</v>
      </c>
      <c r="C253" s="32" t="s">
        <v>487</v>
      </c>
      <c r="D253" s="66" t="n">
        <v>591</v>
      </c>
      <c r="E253" s="66" t="n">
        <v>559</v>
      </c>
      <c r="F253" s="75" t="n">
        <f aca="false">IF(E253="","",D253-E253)</f>
        <v>32</v>
      </c>
      <c r="G253" s="66" t="n">
        <v>485</v>
      </c>
      <c r="H253" s="66" t="n">
        <v>489</v>
      </c>
      <c r="I253" s="75" t="n">
        <f aca="false">IF(H253="","",G253-H253)</f>
        <v>-4</v>
      </c>
      <c r="J253" s="47" t="n">
        <f aca="false">IF(OR(D253="",D253+G253=0),"",D253/(D253+G253))</f>
        <v>0.549256505576208</v>
      </c>
      <c r="K253" s="47" t="n">
        <f aca="false">IF(E253="","",E253/(E253+H253))</f>
        <v>0.533396946564886</v>
      </c>
      <c r="L253" s="76" t="n">
        <f aca="false">IF(OR(K253="",J253=""),"",(J253-K253)*100)</f>
        <v>1.58595590113227</v>
      </c>
      <c r="M253" s="36" t="n">
        <v>2.43699899914484</v>
      </c>
      <c r="N253" s="36" t="n">
        <v>0.126550125655765</v>
      </c>
      <c r="O253" s="36" t="n">
        <f aca="false">SQRT(M253^2+N253^2)</f>
        <v>2.44028257710791</v>
      </c>
      <c r="P253" s="47" t="n">
        <f aca="false">IF(J253="","",MAX(0,J253-1.96*O253/100))</f>
        <v>0.501426967064893</v>
      </c>
      <c r="Q253" s="47" t="n">
        <f aca="false">IF(J253="","",MIN(1,J253+1.96*O253/100))</f>
        <v>0.597086044087523</v>
      </c>
      <c r="R253" s="32" t="str">
        <f aca="false">IF(L253="","",IF(ABS(L253)&lt;=O253,"Yes","No"))</f>
        <v>Yes</v>
      </c>
      <c r="S253" s="32" t="str">
        <f aca="false">IF(L253="","",IF(ABS(L253)&lt;=1.96*O253,"Yes","No"))</f>
        <v>Yes</v>
      </c>
      <c r="T253" s="66" t="n">
        <f aca="false">IF(D253="","",ROUND(SQRT(((D253+G253)*O253/100)^2+(J253*(D253+G253)*0.0886)^2),0))</f>
        <v>59</v>
      </c>
      <c r="U253" s="32"/>
    </row>
    <row r="254" customFormat="false" ht="15" hidden="false" customHeight="false" outlineLevel="0" collapsed="false">
      <c r="A254" s="32" t="s">
        <v>444</v>
      </c>
      <c r="B254" s="32" t="s">
        <v>481</v>
      </c>
      <c r="C254" s="32" t="s">
        <v>488</v>
      </c>
      <c r="D254" s="66" t="n">
        <v>341</v>
      </c>
      <c r="E254" s="66" t="n">
        <v>320</v>
      </c>
      <c r="F254" s="75" t="n">
        <f aca="false">IF(E254="","",D254-E254)</f>
        <v>21</v>
      </c>
      <c r="G254" s="66" t="n">
        <v>288</v>
      </c>
      <c r="H254" s="66" t="n">
        <v>311</v>
      </c>
      <c r="I254" s="75" t="n">
        <f aca="false">IF(H254="","",G254-H254)</f>
        <v>-23</v>
      </c>
      <c r="J254" s="47" t="n">
        <f aca="false">IF(OR(D254="",D254+G254=0),"",D254/(D254+G254))</f>
        <v>0.542130365659778</v>
      </c>
      <c r="K254" s="47" t="n">
        <f aca="false">IF(E254="","",E254/(E254+H254))</f>
        <v>0.507131537242472</v>
      </c>
      <c r="L254" s="76" t="n">
        <f aca="false">IF(OR(K254="",J254=""),"",(J254-K254)*100)</f>
        <v>3.49988284173052</v>
      </c>
      <c r="M254" s="36" t="n">
        <v>3.50278191458698</v>
      </c>
      <c r="N254" s="36" t="n">
        <v>0.126550125655765</v>
      </c>
      <c r="O254" s="36" t="n">
        <f aca="false">SQRT(M254^2+N254^2)</f>
        <v>3.50506719984955</v>
      </c>
      <c r="P254" s="47" t="n">
        <f aca="false">IF(J254="","",MAX(0,J254-1.96*O254/100))</f>
        <v>0.473431048542726</v>
      </c>
      <c r="Q254" s="47" t="n">
        <f aca="false">IF(J254="","",MIN(1,J254+1.96*O254/100))</f>
        <v>0.610829682776829</v>
      </c>
      <c r="R254" s="32" t="str">
        <f aca="false">IF(L254="","",IF(ABS(L254)&lt;=O254,"Yes","No"))</f>
        <v>Yes</v>
      </c>
      <c r="S254" s="32" t="str">
        <f aca="false">IF(L254="","",IF(ABS(L254)&lt;=1.96*O254,"Yes","No"))</f>
        <v>Yes</v>
      </c>
      <c r="T254" s="66" t="n">
        <f aca="false">IF(D254="","",ROUND(SQRT(((D254+G254)*O254/100)^2+(J254*(D254+G254)*0.14653)^2),0))</f>
        <v>55</v>
      </c>
      <c r="U254" s="32"/>
    </row>
    <row r="255" customFormat="false" ht="15" hidden="false" customHeight="false" outlineLevel="0" collapsed="false">
      <c r="A255" s="32" t="s">
        <v>444</v>
      </c>
      <c r="B255" s="32" t="s">
        <v>481</v>
      </c>
      <c r="C255" s="32" t="s">
        <v>489</v>
      </c>
      <c r="D255" s="66" t="n">
        <v>460</v>
      </c>
      <c r="E255" s="66" t="n">
        <v>453</v>
      </c>
      <c r="F255" s="75" t="n">
        <f aca="false">IF(E255="","",D255-E255)</f>
        <v>7</v>
      </c>
      <c r="G255" s="66" t="n">
        <v>327</v>
      </c>
      <c r="H255" s="66" t="n">
        <v>327</v>
      </c>
      <c r="I255" s="75" t="n">
        <f aca="false">IF(H255="","",G255-H255)</f>
        <v>0</v>
      </c>
      <c r="J255" s="47" t="n">
        <f aca="false">IF(OR(D255="",D255+G255=0),"",D255/(D255+G255))</f>
        <v>0.584498094027954</v>
      </c>
      <c r="K255" s="47" t="n">
        <f aca="false">IF(E255="","",E255/(E255+H255))</f>
        <v>0.580769230769231</v>
      </c>
      <c r="L255" s="76" t="n">
        <f aca="false">IF(OR(K255="",J255=""),"",(J255-K255)*100)</f>
        <v>0.372886325872346</v>
      </c>
      <c r="M255" s="36" t="n">
        <v>2.43699899914484</v>
      </c>
      <c r="N255" s="36" t="n">
        <v>0.126550125655765</v>
      </c>
      <c r="O255" s="36" t="n">
        <f aca="false">SQRT(M255^2+N255^2)</f>
        <v>2.44028257710791</v>
      </c>
      <c r="P255" s="47" t="n">
        <f aca="false">IF(J255="","",MAX(0,J255-1.96*O255/100))</f>
        <v>0.536668555516639</v>
      </c>
      <c r="Q255" s="47" t="n">
        <f aca="false">IF(J255="","",MIN(1,J255+1.96*O255/100))</f>
        <v>0.632327632539269</v>
      </c>
      <c r="R255" s="32" t="str">
        <f aca="false">IF(L255="","",IF(ABS(L255)&lt;=O255,"Yes","No"))</f>
        <v>Yes</v>
      </c>
      <c r="S255" s="32" t="str">
        <f aca="false">IF(L255="","",IF(ABS(L255)&lt;=1.96*O255,"Yes","No"))</f>
        <v>Yes</v>
      </c>
      <c r="T255" s="66" t="n">
        <f aca="false">IF(D255="","",ROUND(SQRT(((D255+G255)*O255/100)^2+(J255*(D255+G255)*0.0886)^2),0))</f>
        <v>45</v>
      </c>
      <c r="U255" s="32"/>
    </row>
    <row r="256" customFormat="false" ht="15" hidden="false" customHeight="false" outlineLevel="0" collapsed="false">
      <c r="A256" s="32" t="s">
        <v>444</v>
      </c>
      <c r="B256" s="32" t="s">
        <v>481</v>
      </c>
      <c r="C256" s="32" t="s">
        <v>490</v>
      </c>
      <c r="D256" s="66" t="n">
        <v>326</v>
      </c>
      <c r="E256" s="66" t="n">
        <v>319</v>
      </c>
      <c r="F256" s="75" t="n">
        <f aca="false">IF(E256="","",D256-E256)</f>
        <v>7</v>
      </c>
      <c r="G256" s="66" t="n">
        <v>216</v>
      </c>
      <c r="H256" s="66" t="n">
        <v>225</v>
      </c>
      <c r="I256" s="75" t="n">
        <f aca="false">IF(H256="","",G256-H256)</f>
        <v>-9</v>
      </c>
      <c r="J256" s="47" t="n">
        <f aca="false">IF(OR(D256="",D256+G256=0),"",D256/(D256+G256))</f>
        <v>0.601476014760148</v>
      </c>
      <c r="K256" s="47" t="n">
        <f aca="false">IF(E256="","",E256/(E256+H256))</f>
        <v>0.586397058823529</v>
      </c>
      <c r="L256" s="76" t="n">
        <f aca="false">IF(OR(K256="",J256=""),"",(J256-K256)*100)</f>
        <v>1.50789559366181</v>
      </c>
      <c r="M256" s="36" t="n">
        <v>3.50278191458698</v>
      </c>
      <c r="N256" s="36" t="n">
        <v>0.126550125655765</v>
      </c>
      <c r="O256" s="36" t="n">
        <f aca="false">SQRT(M256^2+N256^2)</f>
        <v>3.50506719984955</v>
      </c>
      <c r="P256" s="47" t="n">
        <f aca="false">IF(J256="","",MAX(0,J256-1.96*O256/100))</f>
        <v>0.532776697643096</v>
      </c>
      <c r="Q256" s="47" t="n">
        <f aca="false">IF(J256="","",MIN(1,J256+1.96*O256/100))</f>
        <v>0.670175331877199</v>
      </c>
      <c r="R256" s="32" t="str">
        <f aca="false">IF(L256="","",IF(ABS(L256)&lt;=O256,"Yes","No"))</f>
        <v>Yes</v>
      </c>
      <c r="S256" s="32" t="str">
        <f aca="false">IF(L256="","",IF(ABS(L256)&lt;=1.96*O256,"Yes","No"))</f>
        <v>Yes</v>
      </c>
      <c r="T256" s="66" t="n">
        <f aca="false">IF(D256="","",ROUND(SQRT(((D256+G256)*O256/100)^2+(J256*(D256+G256)*0.14653)^2),0))</f>
        <v>51</v>
      </c>
      <c r="U256" s="32"/>
    </row>
    <row r="257" customFormat="false" ht="15" hidden="false" customHeight="false" outlineLevel="0" collapsed="false">
      <c r="A257" s="32" t="s">
        <v>444</v>
      </c>
      <c r="B257" s="32" t="s">
        <v>481</v>
      </c>
      <c r="C257" s="32" t="s">
        <v>491</v>
      </c>
      <c r="D257" s="66" t="n">
        <v>348</v>
      </c>
      <c r="E257" s="66" t="n">
        <v>340</v>
      </c>
      <c r="F257" s="75" t="n">
        <f aca="false">IF(E257="","",D257-E257)</f>
        <v>8</v>
      </c>
      <c r="G257" s="66" t="n">
        <v>339</v>
      </c>
      <c r="H257" s="66" t="n">
        <v>357</v>
      </c>
      <c r="I257" s="75" t="n">
        <f aca="false">IF(H257="","",G257-H257)</f>
        <v>-18</v>
      </c>
      <c r="J257" s="47" t="n">
        <f aca="false">IF(OR(D257="",D257+G257=0),"",D257/(D257+G257))</f>
        <v>0.506550218340611</v>
      </c>
      <c r="K257" s="47" t="n">
        <f aca="false">IF(E257="","",E257/(E257+H257))</f>
        <v>0.487804878048781</v>
      </c>
      <c r="L257" s="76" t="n">
        <f aca="false">IF(OR(K257="",J257=""),"",(J257-K257)*100)</f>
        <v>1.87453402918308</v>
      </c>
      <c r="M257" s="36" t="n">
        <v>3.50278191458698</v>
      </c>
      <c r="N257" s="36" t="n">
        <v>0.126550125655765</v>
      </c>
      <c r="O257" s="36" t="n">
        <f aca="false">SQRT(M257^2+N257^2)</f>
        <v>3.50506719984955</v>
      </c>
      <c r="P257" s="47" t="n">
        <f aca="false">IF(J257="","",MAX(0,J257-1.96*O257/100))</f>
        <v>0.43785090122356</v>
      </c>
      <c r="Q257" s="47" t="n">
        <f aca="false">IF(J257="","",MIN(1,J257+1.96*O257/100))</f>
        <v>0.575249535457662</v>
      </c>
      <c r="R257" s="32" t="str">
        <f aca="false">IF(L257="","",IF(ABS(L257)&lt;=O257,"Yes","No"))</f>
        <v>Yes</v>
      </c>
      <c r="S257" s="32" t="str">
        <f aca="false">IF(L257="","",IF(ABS(L257)&lt;=1.96*O257,"Yes","No"))</f>
        <v>Yes</v>
      </c>
      <c r="T257" s="66" t="n">
        <f aca="false">IF(D257="","",ROUND(SQRT(((D257+G257)*O257/100)^2+(J257*(D257+G257)*0.14653)^2),0))</f>
        <v>56</v>
      </c>
      <c r="U257" s="32"/>
    </row>
    <row r="258" customFormat="false" ht="15" hidden="false" customHeight="false" outlineLevel="0" collapsed="false">
      <c r="A258" s="32" t="s">
        <v>444</v>
      </c>
      <c r="B258" s="32" t="s">
        <v>481</v>
      </c>
      <c r="C258" s="32" t="s">
        <v>492</v>
      </c>
      <c r="D258" s="66" t="n">
        <v>449</v>
      </c>
      <c r="E258" s="66" t="n">
        <v>448</v>
      </c>
      <c r="F258" s="75" t="n">
        <f aca="false">IF(E258="","",D258-E258)</f>
        <v>1</v>
      </c>
      <c r="G258" s="66" t="n">
        <v>379</v>
      </c>
      <c r="H258" s="66" t="n">
        <v>378</v>
      </c>
      <c r="I258" s="75" t="n">
        <f aca="false">IF(H258="","",G258-H258)</f>
        <v>1</v>
      </c>
      <c r="J258" s="47" t="n">
        <f aca="false">IF(OR(D258="",D258+G258=0),"",D258/(D258+G258))</f>
        <v>0.542270531400966</v>
      </c>
      <c r="K258" s="47" t="n">
        <f aca="false">IF(E258="","",E258/(E258+H258))</f>
        <v>0.542372881355932</v>
      </c>
      <c r="L258" s="76" t="n">
        <f aca="false">IF(OR(K258="",J258=""),"",(J258-K258)*100)</f>
        <v>-0.0102349954966052</v>
      </c>
      <c r="M258" s="36" t="n">
        <v>2.43699899914484</v>
      </c>
      <c r="N258" s="36" t="n">
        <v>0.126550125655765</v>
      </c>
      <c r="O258" s="36" t="n">
        <f aca="false">SQRT(M258^2+N258^2)</f>
        <v>2.44028257710791</v>
      </c>
      <c r="P258" s="47" t="n">
        <f aca="false">IF(J258="","",MAX(0,J258-1.96*O258/100))</f>
        <v>0.494440992889651</v>
      </c>
      <c r="Q258" s="47" t="n">
        <f aca="false">IF(J258="","",MIN(1,J258+1.96*O258/100))</f>
        <v>0.590100069912281</v>
      </c>
      <c r="R258" s="32" t="str">
        <f aca="false">IF(L258="","",IF(ABS(L258)&lt;=O258,"Yes","No"))</f>
        <v>Yes</v>
      </c>
      <c r="S258" s="32" t="str">
        <f aca="false">IF(L258="","",IF(ABS(L258)&lt;=1.96*O258,"Yes","No"))</f>
        <v>Yes</v>
      </c>
      <c r="T258" s="66" t="n">
        <f aca="false">IF(D258="","",ROUND(SQRT(((D258+G258)*O258/100)^2+(J258*(D258+G258)*0.0886)^2),0))</f>
        <v>45</v>
      </c>
      <c r="U258" s="32"/>
    </row>
    <row r="259" customFormat="false" ht="15" hidden="false" customHeight="false" outlineLevel="0" collapsed="false">
      <c r="A259" s="32" t="s">
        <v>444</v>
      </c>
      <c r="B259" s="32" t="s">
        <v>481</v>
      </c>
      <c r="C259" s="32" t="s">
        <v>493</v>
      </c>
      <c r="D259" s="66" t="n">
        <v>469</v>
      </c>
      <c r="E259" s="66" t="n">
        <v>440</v>
      </c>
      <c r="F259" s="75" t="n">
        <f aca="false">IF(E259="","",D259-E259)</f>
        <v>29</v>
      </c>
      <c r="G259" s="66" t="n">
        <v>343</v>
      </c>
      <c r="H259" s="66" t="n">
        <v>346</v>
      </c>
      <c r="I259" s="75" t="n">
        <f aca="false">IF(H259="","",G259-H259)</f>
        <v>-3</v>
      </c>
      <c r="J259" s="47" t="n">
        <f aca="false">IF(OR(D259="",D259+G259=0),"",D259/(D259+G259))</f>
        <v>0.577586206896552</v>
      </c>
      <c r="K259" s="47" t="n">
        <f aca="false">IF(E259="","",E259/(E259+H259))</f>
        <v>0.559796437659033</v>
      </c>
      <c r="L259" s="76" t="n">
        <f aca="false">IF(OR(K259="",J259=""),"",(J259-K259)*100)</f>
        <v>1.77897692375186</v>
      </c>
      <c r="M259" s="36" t="n">
        <v>2.43699899914484</v>
      </c>
      <c r="N259" s="36" t="n">
        <v>0.126550125655765</v>
      </c>
      <c r="O259" s="36" t="n">
        <f aca="false">SQRT(M259^2+N259^2)</f>
        <v>2.44028257710791</v>
      </c>
      <c r="P259" s="47" t="n">
        <f aca="false">IF(J259="","",MAX(0,J259-1.96*O259/100))</f>
        <v>0.529756668385237</v>
      </c>
      <c r="Q259" s="47" t="n">
        <f aca="false">IF(J259="","",MIN(1,J259+1.96*O259/100))</f>
        <v>0.625415745407867</v>
      </c>
      <c r="R259" s="32" t="str">
        <f aca="false">IF(L259="","",IF(ABS(L259)&lt;=O259,"Yes","No"))</f>
        <v>Yes</v>
      </c>
      <c r="S259" s="32" t="str">
        <f aca="false">IF(L259="","",IF(ABS(L259)&lt;=1.96*O259,"Yes","No"))</f>
        <v>Yes</v>
      </c>
      <c r="T259" s="66" t="n">
        <f aca="false">IF(D259="","",ROUND(SQRT(((D259+G259)*O259/100)^2+(J259*(D259+G259)*0.0886)^2),0))</f>
        <v>46</v>
      </c>
      <c r="U259" s="32"/>
    </row>
    <row r="260" customFormat="false" ht="15" hidden="false" customHeight="false" outlineLevel="0" collapsed="false">
      <c r="A260" s="32" t="s">
        <v>444</v>
      </c>
      <c r="B260" s="32" t="s">
        <v>481</v>
      </c>
      <c r="C260" s="32" t="s">
        <v>494</v>
      </c>
      <c r="D260" s="66" t="n">
        <v>440</v>
      </c>
      <c r="E260" s="66" t="n">
        <v>439</v>
      </c>
      <c r="F260" s="75" t="n">
        <f aca="false">IF(E260="","",D260-E260)</f>
        <v>1</v>
      </c>
      <c r="G260" s="66" t="n">
        <v>438</v>
      </c>
      <c r="H260" s="66" t="n">
        <v>447</v>
      </c>
      <c r="I260" s="75" t="n">
        <f aca="false">IF(H260="","",G260-H260)</f>
        <v>-9</v>
      </c>
      <c r="J260" s="47" t="n">
        <f aca="false">IF(OR(D260="",D260+G260=0),"",D260/(D260+G260))</f>
        <v>0.501138952164009</v>
      </c>
      <c r="K260" s="47" t="n">
        <f aca="false">IF(E260="","",E260/(E260+H260))</f>
        <v>0.49548532731377</v>
      </c>
      <c r="L260" s="76" t="n">
        <f aca="false">IF(OR(K260="",J260=""),"",(J260-K260)*100)</f>
        <v>0.56536248502394</v>
      </c>
      <c r="M260" s="36" t="n">
        <v>2.43699899914484</v>
      </c>
      <c r="N260" s="36" t="n">
        <v>0.126550125655765</v>
      </c>
      <c r="O260" s="36" t="n">
        <f aca="false">SQRT(M260^2+N260^2)</f>
        <v>2.44028257710791</v>
      </c>
      <c r="P260" s="47" t="n">
        <f aca="false">IF(J260="","",MAX(0,J260-1.96*O260/100))</f>
        <v>0.453309413652694</v>
      </c>
      <c r="Q260" s="47" t="n">
        <f aca="false">IF(J260="","",MIN(1,J260+1.96*O260/100))</f>
        <v>0.548968490675324</v>
      </c>
      <c r="R260" s="32" t="str">
        <f aca="false">IF(L260="","",IF(ABS(L260)&lt;=O260,"Yes","No"))</f>
        <v>Yes</v>
      </c>
      <c r="S260" s="32" t="str">
        <f aca="false">IF(L260="","",IF(ABS(L260)&lt;=1.96*O260,"Yes","No"))</f>
        <v>Yes</v>
      </c>
      <c r="T260" s="66" t="n">
        <f aca="false">IF(D260="","",ROUND(SQRT(((D260+G260)*O260/100)^2+(J260*(D260+G260)*0.0886)^2),0))</f>
        <v>44</v>
      </c>
      <c r="U260" s="32"/>
    </row>
    <row r="261" customFormat="false" ht="15" hidden="false" customHeight="false" outlineLevel="0" collapsed="false">
      <c r="A261" s="32" t="s">
        <v>444</v>
      </c>
      <c r="B261" s="32" t="s">
        <v>481</v>
      </c>
      <c r="C261" s="32" t="s">
        <v>495</v>
      </c>
      <c r="D261" s="66" t="n">
        <v>834</v>
      </c>
      <c r="E261" s="66" t="n">
        <v>915</v>
      </c>
      <c r="F261" s="75" t="n">
        <f aca="false">IF(E261="","",D261-E261)</f>
        <v>-81</v>
      </c>
      <c r="G261" s="66" t="n">
        <v>685</v>
      </c>
      <c r="H261" s="66" t="n">
        <v>693</v>
      </c>
      <c r="I261" s="75" t="n">
        <f aca="false">IF(H261="","",G261-H261)</f>
        <v>-8</v>
      </c>
      <c r="J261" s="47" t="n">
        <f aca="false">IF(OR(D261="",D261+G261=0),"",D261/(D261+G261))</f>
        <v>0.549045424621461</v>
      </c>
      <c r="K261" s="47" t="n">
        <f aca="false">IF(E261="","",E261/(E261+H261))</f>
        <v>0.569029850746269</v>
      </c>
      <c r="L261" s="76" t="n">
        <f aca="false">IF(OR(K261="",J261=""),"",(J261-K261)*100)</f>
        <v>-1.99844261248072</v>
      </c>
      <c r="M261" s="36" t="n">
        <v>2.17211657538669</v>
      </c>
      <c r="N261" s="36" t="n">
        <v>0.126550125655765</v>
      </c>
      <c r="O261" s="36" t="n">
        <f aca="false">SQRT(M261^2+N261^2)</f>
        <v>2.17579993367338</v>
      </c>
      <c r="P261" s="47" t="n">
        <f aca="false">IF(J261="","",MAX(0,J261-1.96*O261/100))</f>
        <v>0.506399745921463</v>
      </c>
      <c r="Q261" s="47" t="n">
        <f aca="false">IF(J261="","",MIN(1,J261+1.96*O261/100))</f>
        <v>0.59169110332146</v>
      </c>
      <c r="R261" s="32" t="str">
        <f aca="false">IF(L261="","",IF(ABS(L261)&lt;=O261,"Yes","No"))</f>
        <v>Yes</v>
      </c>
      <c r="S261" s="32" t="str">
        <f aca="false">IF(L261="","",IF(ABS(L261)&lt;=1.96*O261,"Yes","No"))</f>
        <v>Yes</v>
      </c>
      <c r="T261" s="66" t="n">
        <f aca="false">IF(D261="","",ROUND(SQRT(((D261+G261)*O261/100)^2+(J261*(D261+G261)*0.06777)^2),0))</f>
        <v>65</v>
      </c>
      <c r="U261" s="32"/>
    </row>
    <row r="262" customFormat="false" ht="15" hidden="false" customHeight="false" outlineLevel="0" collapsed="false">
      <c r="A262" s="32" t="s">
        <v>444</v>
      </c>
      <c r="B262" s="32" t="s">
        <v>481</v>
      </c>
      <c r="C262" s="32" t="s">
        <v>496</v>
      </c>
      <c r="D262" s="66" t="n">
        <v>518</v>
      </c>
      <c r="E262" s="66" t="n">
        <v>488</v>
      </c>
      <c r="F262" s="75" t="n">
        <f aca="false">IF(E262="","",D262-E262)</f>
        <v>30</v>
      </c>
      <c r="G262" s="66" t="n">
        <v>539</v>
      </c>
      <c r="H262" s="66" t="n">
        <v>539</v>
      </c>
      <c r="I262" s="75" t="n">
        <f aca="false">IF(H262="","",G262-H262)</f>
        <v>0</v>
      </c>
      <c r="J262" s="47" t="n">
        <f aca="false">IF(OR(D262="",D262+G262=0),"",D262/(D262+G262))</f>
        <v>0.490066225165563</v>
      </c>
      <c r="K262" s="47" t="n">
        <f aca="false">IF(E262="","",E262/(E262+H262))</f>
        <v>0.475170399221032</v>
      </c>
      <c r="L262" s="76" t="n">
        <f aca="false">IF(OR(K262="",J262=""),"",(J262-K262)*100)</f>
        <v>1.48958259445308</v>
      </c>
      <c r="M262" s="36" t="n">
        <v>2.43699899914484</v>
      </c>
      <c r="N262" s="36" t="n">
        <v>0.126550125655765</v>
      </c>
      <c r="O262" s="36" t="n">
        <f aca="false">SQRT(M262^2+N262^2)</f>
        <v>2.44028257710791</v>
      </c>
      <c r="P262" s="47" t="n">
        <f aca="false">IF(J262="","",MAX(0,J262-1.96*O262/100))</f>
        <v>0.442236686654248</v>
      </c>
      <c r="Q262" s="47" t="n">
        <f aca="false">IF(J262="","",MIN(1,J262+1.96*O262/100))</f>
        <v>0.537895763676878</v>
      </c>
      <c r="R262" s="32" t="str">
        <f aca="false">IF(L262="","",IF(ABS(L262)&lt;=O262,"Yes","No"))</f>
        <v>Yes</v>
      </c>
      <c r="S262" s="32" t="str">
        <f aca="false">IF(L262="","",IF(ABS(L262)&lt;=1.96*O262,"Yes","No"))</f>
        <v>Yes</v>
      </c>
      <c r="T262" s="66" t="n">
        <f aca="false">IF(D262="","",ROUND(SQRT(((D262+G262)*O262/100)^2+(J262*(D262+G262)*0.0886)^2),0))</f>
        <v>53</v>
      </c>
      <c r="U262" s="32"/>
    </row>
    <row r="263" customFormat="false" ht="15" hidden="false" customHeight="false" outlineLevel="0" collapsed="false">
      <c r="A263" s="32" t="s">
        <v>444</v>
      </c>
      <c r="B263" s="32" t="s">
        <v>481</v>
      </c>
      <c r="C263" s="32" t="s">
        <v>497</v>
      </c>
      <c r="D263" s="66" t="n">
        <v>509</v>
      </c>
      <c r="E263" s="66" t="n">
        <v>489</v>
      </c>
      <c r="F263" s="75" t="n">
        <f aca="false">IF(E263="","",D263-E263)</f>
        <v>20</v>
      </c>
      <c r="G263" s="66" t="n">
        <v>500</v>
      </c>
      <c r="H263" s="66" t="n">
        <v>491</v>
      </c>
      <c r="I263" s="75" t="n">
        <f aca="false">IF(H263="","",G263-H263)</f>
        <v>9</v>
      </c>
      <c r="J263" s="47" t="n">
        <f aca="false">IF(OR(D263="",D263+G263=0),"",D263/(D263+G263))</f>
        <v>0.504459861248761</v>
      </c>
      <c r="K263" s="47" t="n">
        <f aca="false">IF(E263="","",E263/(E263+H263))</f>
        <v>0.498979591836735</v>
      </c>
      <c r="L263" s="76" t="n">
        <f aca="false">IF(OR(K263="",J263=""),"",(J263-K263)*100)</f>
        <v>0.548026941202651</v>
      </c>
      <c r="M263" s="36" t="n">
        <v>2.43699899914484</v>
      </c>
      <c r="N263" s="36" t="n">
        <v>0.126550125655765</v>
      </c>
      <c r="O263" s="36" t="n">
        <f aca="false">SQRT(M263^2+N263^2)</f>
        <v>2.44028257710791</v>
      </c>
      <c r="P263" s="47" t="n">
        <f aca="false">IF(J263="","",MAX(0,J263-1.96*O263/100))</f>
        <v>0.456630322737446</v>
      </c>
      <c r="Q263" s="47" t="n">
        <f aca="false">IF(J263="","",MIN(1,J263+1.96*O263/100))</f>
        <v>0.552289399760076</v>
      </c>
      <c r="R263" s="32" t="str">
        <f aca="false">IF(L263="","",IF(ABS(L263)&lt;=O263,"Yes","No"))</f>
        <v>Yes</v>
      </c>
      <c r="S263" s="32" t="str">
        <f aca="false">IF(L263="","",IF(ABS(L263)&lt;=1.96*O263,"Yes","No"))</f>
        <v>Yes</v>
      </c>
      <c r="T263" s="66" t="n">
        <f aca="false">IF(D263="","",ROUND(SQRT(((D263+G263)*O263/100)^2+(J263*(D263+G263)*0.0886)^2),0))</f>
        <v>51</v>
      </c>
      <c r="U263" s="32"/>
    </row>
    <row r="264" customFormat="false" ht="15" hidden="false" customHeight="false" outlineLevel="0" collapsed="false">
      <c r="A264" s="32" t="s">
        <v>444</v>
      </c>
      <c r="B264" s="32" t="s">
        <v>481</v>
      </c>
      <c r="C264" s="32" t="s">
        <v>498</v>
      </c>
      <c r="D264" s="66" t="n">
        <v>525</v>
      </c>
      <c r="E264" s="66" t="n">
        <v>510</v>
      </c>
      <c r="F264" s="75" t="n">
        <f aca="false">IF(E264="","",D264-E264)</f>
        <v>15</v>
      </c>
      <c r="G264" s="66" t="n">
        <v>468</v>
      </c>
      <c r="H264" s="66" t="n">
        <v>477</v>
      </c>
      <c r="I264" s="75" t="n">
        <f aca="false">IF(H264="","",G264-H264)</f>
        <v>-9</v>
      </c>
      <c r="J264" s="47" t="n">
        <f aca="false">IF(OR(D264="",D264+G264=0),"",D264/(D264+G264))</f>
        <v>0.528700906344411</v>
      </c>
      <c r="K264" s="47" t="n">
        <f aca="false">IF(E264="","",E264/(E264+H264))</f>
        <v>0.516717325227964</v>
      </c>
      <c r="L264" s="76" t="n">
        <f aca="false">IF(OR(K264="",J264=""),"",(J264-K264)*100)</f>
        <v>1.19835811164474</v>
      </c>
      <c r="M264" s="36" t="n">
        <v>2.43699899914484</v>
      </c>
      <c r="N264" s="36" t="n">
        <v>0.126550125655765</v>
      </c>
      <c r="O264" s="36" t="n">
        <f aca="false">SQRT(M264^2+N264^2)</f>
        <v>2.44028257710791</v>
      </c>
      <c r="P264" s="47" t="n">
        <f aca="false">IF(J264="","",MAX(0,J264-1.96*O264/100))</f>
        <v>0.480871367833096</v>
      </c>
      <c r="Q264" s="47" t="n">
        <f aca="false">IF(J264="","",MIN(1,J264+1.96*O264/100))</f>
        <v>0.576530444855726</v>
      </c>
      <c r="R264" s="32" t="str">
        <f aca="false">IF(L264="","",IF(ABS(L264)&lt;=O264,"Yes","No"))</f>
        <v>Yes</v>
      </c>
      <c r="S264" s="32" t="str">
        <f aca="false">IF(L264="","",IF(ABS(L264)&lt;=1.96*O264,"Yes","No"))</f>
        <v>Yes</v>
      </c>
      <c r="T264" s="66" t="n">
        <f aca="false">IF(D264="","",ROUND(SQRT(((D264+G264)*O264/100)^2+(J264*(D264+G264)*0.0886)^2),0))</f>
        <v>52</v>
      </c>
      <c r="U264" s="32"/>
    </row>
    <row r="265" customFormat="false" ht="15" hidden="false" customHeight="false" outlineLevel="0" collapsed="false">
      <c r="A265" s="32" t="s">
        <v>444</v>
      </c>
      <c r="B265" s="32" t="s">
        <v>499</v>
      </c>
      <c r="C265" s="32" t="s">
        <v>500</v>
      </c>
      <c r="D265" s="66" t="n">
        <v>841</v>
      </c>
      <c r="E265" s="66" t="n">
        <v>858</v>
      </c>
      <c r="F265" s="75" t="n">
        <f aca="false">IF(E265="","",D265-E265)</f>
        <v>-17</v>
      </c>
      <c r="G265" s="66" t="n">
        <v>1460</v>
      </c>
      <c r="H265" s="66" t="n">
        <v>1442</v>
      </c>
      <c r="I265" s="75" t="n">
        <f aca="false">IF(H265="","",G265-H265)</f>
        <v>18</v>
      </c>
      <c r="J265" s="47" t="n">
        <f aca="false">IF(OR(D265="",D265+G265=0),"",D265/(D265+G265))</f>
        <v>0.365493263798349</v>
      </c>
      <c r="K265" s="47" t="n">
        <f aca="false">IF(E265="","",E265/(E265+H265))</f>
        <v>0.37304347826087</v>
      </c>
      <c r="L265" s="76" t="n">
        <f aca="false">IF(OR(K265="",J265=""),"",(J265-K265)*100)</f>
        <v>-0.755021446252102</v>
      </c>
      <c r="M265" s="36" t="n">
        <v>2.17211657538669</v>
      </c>
      <c r="N265" s="36" t="n">
        <v>0.126550125655765</v>
      </c>
      <c r="O265" s="36" t="n">
        <f aca="false">SQRT(M265^2+N265^2)</f>
        <v>2.17579993367338</v>
      </c>
      <c r="P265" s="47" t="n">
        <f aca="false">IF(J265="","",MAX(0,J265-1.96*O265/100))</f>
        <v>0.32284758509835</v>
      </c>
      <c r="Q265" s="47" t="n">
        <f aca="false">IF(J265="","",MIN(1,J265+1.96*O265/100))</f>
        <v>0.408138942498347</v>
      </c>
      <c r="R265" s="32" t="str">
        <f aca="false">IF(L265="","",IF(ABS(L265)&lt;=O265,"Yes","No"))</f>
        <v>Yes</v>
      </c>
      <c r="S265" s="32" t="str">
        <f aca="false">IF(L265="","",IF(ABS(L265)&lt;=1.96*O265,"Yes","No"))</f>
        <v>Yes</v>
      </c>
      <c r="T265" s="66" t="n">
        <f aca="false">IF(D265="","",ROUND(SQRT(((D265+G265)*O265/100)^2+(J265*(D265+G265)*0.06777)^2),0))</f>
        <v>76</v>
      </c>
      <c r="U265" s="32"/>
    </row>
    <row r="266" customFormat="false" ht="15" hidden="false" customHeight="false" outlineLevel="0" collapsed="false">
      <c r="A266" s="32" t="s">
        <v>444</v>
      </c>
      <c r="B266" s="32" t="s">
        <v>499</v>
      </c>
      <c r="C266" s="32" t="s">
        <v>501</v>
      </c>
      <c r="D266" s="66" t="n">
        <v>809</v>
      </c>
      <c r="E266" s="66" t="n">
        <v>776</v>
      </c>
      <c r="F266" s="75" t="n">
        <f aca="false">IF(E266="","",D266-E266)</f>
        <v>33</v>
      </c>
      <c r="G266" s="66" t="n">
        <v>1117</v>
      </c>
      <c r="H266" s="66" t="n">
        <v>1181</v>
      </c>
      <c r="I266" s="75" t="n">
        <f aca="false">IF(H266="","",G266-H266)</f>
        <v>-64</v>
      </c>
      <c r="J266" s="47" t="n">
        <f aca="false">IF(OR(D266="",D266+G266=0),"",D266/(D266+G266))</f>
        <v>0.420041536863967</v>
      </c>
      <c r="K266" s="47" t="n">
        <f aca="false">IF(E266="","",E266/(E266+H266))</f>
        <v>0.396525293817067</v>
      </c>
      <c r="L266" s="76" t="n">
        <f aca="false">IF(OR(K266="",J266=""),"",(J266-K266)*100)</f>
        <v>2.35162430468999</v>
      </c>
      <c r="M266" s="36" t="n">
        <v>2.17211657538669</v>
      </c>
      <c r="N266" s="36" t="n">
        <v>0.126550125655765</v>
      </c>
      <c r="O266" s="36" t="n">
        <f aca="false">SQRT(M266^2+N266^2)</f>
        <v>2.17579993367338</v>
      </c>
      <c r="P266" s="47" t="n">
        <f aca="false">IF(J266="","",MAX(0,J266-1.96*O266/100))</f>
        <v>0.377395858163969</v>
      </c>
      <c r="Q266" s="47" t="n">
        <f aca="false">IF(J266="","",MIN(1,J266+1.96*O266/100))</f>
        <v>0.462687215563965</v>
      </c>
      <c r="R266" s="32" t="str">
        <f aca="false">IF(L266="","",IF(ABS(L266)&lt;=O266,"Yes","No"))</f>
        <v>No</v>
      </c>
      <c r="S266" s="32" t="str">
        <f aca="false">IF(L266="","",IF(ABS(L266)&lt;=1.96*O266,"Yes","No"))</f>
        <v>Yes</v>
      </c>
      <c r="T266" s="66" t="n">
        <f aca="false">IF(D266="","",ROUND(SQRT(((D266+G266)*O266/100)^2+(J266*(D266+G266)*0.06777)^2),0))</f>
        <v>69</v>
      </c>
      <c r="U266" s="32"/>
    </row>
    <row r="267" customFormat="false" ht="15" hidden="false" customHeight="false" outlineLevel="0" collapsed="false">
      <c r="A267" s="32" t="s">
        <v>444</v>
      </c>
      <c r="B267" s="32" t="s">
        <v>499</v>
      </c>
      <c r="C267" s="32" t="s">
        <v>502</v>
      </c>
      <c r="D267" s="66" t="n">
        <v>402</v>
      </c>
      <c r="E267" s="66" t="n">
        <v>354</v>
      </c>
      <c r="F267" s="75" t="n">
        <f aca="false">IF(E267="","",D267-E267)</f>
        <v>48</v>
      </c>
      <c r="G267" s="66" t="n">
        <v>756</v>
      </c>
      <c r="H267" s="66" t="n">
        <v>762</v>
      </c>
      <c r="I267" s="75" t="n">
        <f aca="false">IF(H267="","",G267-H267)</f>
        <v>-6</v>
      </c>
      <c r="J267" s="47" t="n">
        <f aca="false">IF(OR(D267="",D267+G267=0),"",D267/(D267+G267))</f>
        <v>0.347150259067358</v>
      </c>
      <c r="K267" s="47" t="n">
        <f aca="false">IF(E267="","",E267/(E267+H267))</f>
        <v>0.317204301075269</v>
      </c>
      <c r="L267" s="76" t="n">
        <f aca="false">IF(OR(K267="",J267=""),"",(J267-K267)*100)</f>
        <v>2.99459579920887</v>
      </c>
      <c r="M267" s="36" t="n">
        <v>2.17211657538669</v>
      </c>
      <c r="N267" s="36" t="n">
        <v>0.126550125655765</v>
      </c>
      <c r="O267" s="36" t="n">
        <f aca="false">SQRT(M267^2+N267^2)</f>
        <v>2.17579993367338</v>
      </c>
      <c r="P267" s="47" t="n">
        <f aca="false">IF(J267="","",MAX(0,J267-1.96*O267/100))</f>
        <v>0.304504580367359</v>
      </c>
      <c r="Q267" s="47" t="n">
        <f aca="false">IF(J267="","",MIN(1,J267+1.96*O267/100))</f>
        <v>0.389795937767356</v>
      </c>
      <c r="R267" s="32" t="str">
        <f aca="false">IF(L267="","",IF(ABS(L267)&lt;=O267,"Yes","No"))</f>
        <v>No</v>
      </c>
      <c r="S267" s="32" t="str">
        <f aca="false">IF(L267="","",IF(ABS(L267)&lt;=1.96*O267,"Yes","No"))</f>
        <v>Yes</v>
      </c>
      <c r="T267" s="66" t="n">
        <f aca="false">IF(D267="","",ROUND(SQRT(((D267+G267)*O267/100)^2+(J267*(D267+G267)*0.06777)^2),0))</f>
        <v>37</v>
      </c>
      <c r="U267" s="32"/>
    </row>
    <row r="268" customFormat="false" ht="15" hidden="false" customHeight="false" outlineLevel="0" collapsed="false">
      <c r="A268" s="32" t="s">
        <v>444</v>
      </c>
      <c r="B268" s="32" t="s">
        <v>503</v>
      </c>
      <c r="C268" s="32" t="s">
        <v>503</v>
      </c>
      <c r="D268" s="66" t="n">
        <v>47</v>
      </c>
      <c r="E268" s="66" t="n">
        <v>39</v>
      </c>
      <c r="F268" s="75" t="n">
        <f aca="false">IF(E268="","",D268-E268)</f>
        <v>8</v>
      </c>
      <c r="G268" s="66" t="n">
        <v>73</v>
      </c>
      <c r="H268" s="66" t="n">
        <v>79</v>
      </c>
      <c r="I268" s="75" t="n">
        <f aca="false">IF(H268="","",G268-H268)</f>
        <v>-6</v>
      </c>
      <c r="J268" s="47" t="n">
        <f aca="false">IF(OR(D268="",D268+G268=0),"",D268/(D268+G268))</f>
        <v>0.391666666666667</v>
      </c>
      <c r="K268" s="47" t="n">
        <f aca="false">IF(E268="","",E268/(E268+H268))</f>
        <v>0.330508474576271</v>
      </c>
      <c r="L268" s="76" t="n">
        <f aca="false">IF(OR(K268="",J268=""),"",(J268-K268)*100)</f>
        <v>6.11581920903955</v>
      </c>
      <c r="M268" s="36" t="n">
        <v>3.50278191458698</v>
      </c>
      <c r="N268" s="36" t="n">
        <v>0.126550125655765</v>
      </c>
      <c r="O268" s="36" t="n">
        <f aca="false">SQRT(M268^2+N268^2)</f>
        <v>3.50506719984955</v>
      </c>
      <c r="P268" s="47" t="n">
        <f aca="false">IF(J268="","",MAX(0,J268-1.96*O268/100))</f>
        <v>0.322967349549616</v>
      </c>
      <c r="Q268" s="47" t="n">
        <f aca="false">IF(J268="","",MIN(1,J268+1.96*O268/100))</f>
        <v>0.460365983783718</v>
      </c>
      <c r="R268" s="32" t="str">
        <f aca="false">IF(L268="","",IF(ABS(L268)&lt;=O268,"Yes","No"))</f>
        <v>No</v>
      </c>
      <c r="S268" s="32" t="str">
        <f aca="false">IF(L268="","",IF(ABS(L268)&lt;=1.96*O268,"Yes","No"))</f>
        <v>Yes</v>
      </c>
      <c r="T268" s="66" t="n">
        <f aca="false">IF(D268="","",ROUND(SQRT(((D268+G268)*O268/100)^2+(J268*(D268+G268)*0.14653)^2),0))</f>
        <v>8</v>
      </c>
      <c r="U268" s="32"/>
    </row>
    <row r="269" customFormat="false" ht="15" hidden="false" customHeight="false" outlineLevel="0" collapsed="false">
      <c r="A269" s="32" t="s">
        <v>444</v>
      </c>
      <c r="B269" s="32" t="s">
        <v>504</v>
      </c>
      <c r="C269" s="32" t="s">
        <v>505</v>
      </c>
      <c r="D269" s="66" t="n">
        <v>609</v>
      </c>
      <c r="E269" s="66" t="n">
        <v>527</v>
      </c>
      <c r="F269" s="75" t="n">
        <f aca="false">IF(E269="","",D269-E269)</f>
        <v>82</v>
      </c>
      <c r="G269" s="66" t="n">
        <v>842</v>
      </c>
      <c r="H269" s="66" t="n">
        <v>867</v>
      </c>
      <c r="I269" s="75" t="n">
        <f aca="false">IF(H269="","",G269-H269)</f>
        <v>-25</v>
      </c>
      <c r="J269" s="47" t="n">
        <f aca="false">IF(OR(D269="",D269+G269=0),"",D269/(D269+G269))</f>
        <v>0.419710544452102</v>
      </c>
      <c r="K269" s="47" t="n">
        <f aca="false">IF(E269="","",E269/(E269+H269))</f>
        <v>0.378048780487805</v>
      </c>
      <c r="L269" s="76" t="n">
        <f aca="false">IF(OR(K269="",J269=""),"",(J269-K269)*100)</f>
        <v>4.16617639642971</v>
      </c>
      <c r="M269" s="36" t="n">
        <v>2.17211657538669</v>
      </c>
      <c r="N269" s="36" t="n">
        <v>0.126550125655765</v>
      </c>
      <c r="O269" s="36" t="n">
        <f aca="false">SQRT(M269^2+N269^2)</f>
        <v>2.17579993367338</v>
      </c>
      <c r="P269" s="47" t="n">
        <f aca="false">IF(J269="","",MAX(0,J269-1.96*O269/100))</f>
        <v>0.377064865752104</v>
      </c>
      <c r="Q269" s="47" t="n">
        <f aca="false">IF(J269="","",MIN(1,J269+1.96*O269/100))</f>
        <v>0.4623562231521</v>
      </c>
      <c r="R269" s="32" t="str">
        <f aca="false">IF(L269="","",IF(ABS(L269)&lt;=O269,"Yes","No"))</f>
        <v>No</v>
      </c>
      <c r="S269" s="32" t="str">
        <f aca="false">IF(L269="","",IF(ABS(L269)&lt;=1.96*O269,"Yes","No"))</f>
        <v>Yes</v>
      </c>
      <c r="T269" s="66" t="n">
        <f aca="false">IF(D269="","",ROUND(SQRT(((D269+G269)*O269/100)^2+(J269*(D269+G269)*0.06777)^2),0))</f>
        <v>52</v>
      </c>
      <c r="U269" s="32"/>
    </row>
    <row r="270" customFormat="false" ht="15" hidden="false" customHeight="false" outlineLevel="0" collapsed="false">
      <c r="A270" s="32" t="s">
        <v>444</v>
      </c>
      <c r="B270" s="32" t="s">
        <v>504</v>
      </c>
      <c r="C270" s="32" t="s">
        <v>506</v>
      </c>
      <c r="D270" s="66" t="n">
        <v>690</v>
      </c>
      <c r="E270" s="66" t="n">
        <v>688</v>
      </c>
      <c r="F270" s="75" t="n">
        <f aca="false">IF(E270="","",D270-E270)</f>
        <v>2</v>
      </c>
      <c r="G270" s="66" t="n">
        <v>928</v>
      </c>
      <c r="H270" s="66" t="n">
        <v>917</v>
      </c>
      <c r="I270" s="75" t="n">
        <f aca="false">IF(H270="","",G270-H270)</f>
        <v>11</v>
      </c>
      <c r="J270" s="47" t="n">
        <f aca="false">IF(OR(D270="",D270+G270=0),"",D270/(D270+G270))</f>
        <v>0.426452410383189</v>
      </c>
      <c r="K270" s="47" t="n">
        <f aca="false">IF(E270="","",E270/(E270+H270))</f>
        <v>0.428660436137072</v>
      </c>
      <c r="L270" s="76" t="n">
        <f aca="false">IF(OR(K270="",J270=""),"",(J270-K270)*100)</f>
        <v>-0.220802575388257</v>
      </c>
      <c r="M270" s="36" t="n">
        <v>2.17211657538669</v>
      </c>
      <c r="N270" s="36" t="n">
        <v>0.126550125655765</v>
      </c>
      <c r="O270" s="36" t="n">
        <f aca="false">SQRT(M270^2+N270^2)</f>
        <v>2.17579993367338</v>
      </c>
      <c r="P270" s="47" t="n">
        <f aca="false">IF(J270="","",MAX(0,J270-1.96*O270/100))</f>
        <v>0.383806731683191</v>
      </c>
      <c r="Q270" s="47" t="n">
        <f aca="false">IF(J270="","",MIN(1,J270+1.96*O270/100))</f>
        <v>0.469098089083187</v>
      </c>
      <c r="R270" s="32" t="str">
        <f aca="false">IF(L270="","",IF(ABS(L270)&lt;=O270,"Yes","No"))</f>
        <v>Yes</v>
      </c>
      <c r="S270" s="32" t="str">
        <f aca="false">IF(L270="","",IF(ABS(L270)&lt;=1.96*O270,"Yes","No"))</f>
        <v>Yes</v>
      </c>
      <c r="T270" s="66" t="n">
        <f aca="false">IF(D270="","",ROUND(SQRT(((D270+G270)*O270/100)^2+(J270*(D270+G270)*0.06777)^2),0))</f>
        <v>59</v>
      </c>
      <c r="U270" s="32"/>
    </row>
    <row r="271" customFormat="false" ht="15" hidden="false" customHeight="false" outlineLevel="0" collapsed="false">
      <c r="A271" s="32" t="s">
        <v>444</v>
      </c>
      <c r="B271" s="32" t="s">
        <v>507</v>
      </c>
      <c r="C271" s="32" t="s">
        <v>507</v>
      </c>
      <c r="D271" s="66" t="n">
        <v>202</v>
      </c>
      <c r="E271" s="66" t="n">
        <v>166</v>
      </c>
      <c r="F271" s="75" t="n">
        <f aca="false">IF(E271="","",D271-E271)</f>
        <v>36</v>
      </c>
      <c r="G271" s="66" t="n">
        <v>310</v>
      </c>
      <c r="H271" s="66" t="n">
        <v>332</v>
      </c>
      <c r="I271" s="75" t="n">
        <f aca="false">IF(H271="","",G271-H271)</f>
        <v>-22</v>
      </c>
      <c r="J271" s="47" t="n">
        <f aca="false">IF(OR(D271="",D271+G271=0),"",D271/(D271+G271))</f>
        <v>0.39453125</v>
      </c>
      <c r="K271" s="47" t="n">
        <f aca="false">IF(E271="","",E271/(E271+H271))</f>
        <v>0.333333333333333</v>
      </c>
      <c r="L271" s="76" t="n">
        <f aca="false">IF(OR(K271="",J271=""),"",(J271-K271)*100)</f>
        <v>6.11979166666667</v>
      </c>
      <c r="M271" s="36" t="n">
        <v>3.50278191458698</v>
      </c>
      <c r="N271" s="36" t="n">
        <v>0.126550125655765</v>
      </c>
      <c r="O271" s="36" t="n">
        <f aca="false">SQRT(M271^2+N271^2)</f>
        <v>3.50506719984955</v>
      </c>
      <c r="P271" s="47" t="n">
        <f aca="false">IF(J271="","",MAX(0,J271-1.96*O271/100))</f>
        <v>0.325831932882949</v>
      </c>
      <c r="Q271" s="47" t="n">
        <f aca="false">IF(J271="","",MIN(1,J271+1.96*O271/100))</f>
        <v>0.463230567117051</v>
      </c>
      <c r="R271" s="32" t="str">
        <f aca="false">IF(L271="","",IF(ABS(L271)&lt;=O271,"Yes","No"))</f>
        <v>No</v>
      </c>
      <c r="S271" s="32" t="str">
        <f aca="false">IF(L271="","",IF(ABS(L271)&lt;=1.96*O271,"Yes","No"))</f>
        <v>Yes</v>
      </c>
      <c r="T271" s="66" t="n">
        <f aca="false">IF(D271="","",ROUND(SQRT(((D271+G271)*O271/100)^2+(J271*(D271+G271)*0.14653)^2),0))</f>
        <v>35</v>
      </c>
      <c r="U271" s="32"/>
    </row>
    <row r="272" customFormat="false" ht="15" hidden="false" customHeight="false" outlineLevel="0" collapsed="false">
      <c r="A272" s="32" t="s">
        <v>444</v>
      </c>
      <c r="B272" s="32" t="s">
        <v>508</v>
      </c>
      <c r="C272" s="32" t="s">
        <v>509</v>
      </c>
      <c r="D272" s="66" t="n">
        <v>353</v>
      </c>
      <c r="E272" s="66"/>
      <c r="F272" s="75" t="str">
        <f aca="false">IF(E272="","",D272-E272)</f>
        <v/>
      </c>
      <c r="G272" s="66" t="n">
        <v>117</v>
      </c>
      <c r="H272" s="66"/>
      <c r="I272" s="75" t="str">
        <f aca="false">IF(H272="","",G272-H272)</f>
        <v/>
      </c>
      <c r="J272" s="47" t="n">
        <f aca="false">IF(OR(D272="",D272+G272=0),"",D272/(D272+G272))</f>
        <v>0.751063829787234</v>
      </c>
      <c r="K272" s="47" t="str">
        <f aca="false">IF(E272="","",E272/(E272+H272))</f>
        <v/>
      </c>
      <c r="L272" s="76" t="str">
        <f aca="false">IF(OR(K272="",J272=""),"",(J272-K272)*100)</f>
        <v/>
      </c>
      <c r="M272" s="36" t="n">
        <v>3.50278191458698</v>
      </c>
      <c r="N272" s="36" t="n">
        <v>0.126550125655765</v>
      </c>
      <c r="O272" s="36" t="n">
        <f aca="false">SQRT(M272^2+N272^2)</f>
        <v>3.50506719984955</v>
      </c>
      <c r="P272" s="47" t="n">
        <f aca="false">IF(J272="","",MAX(0,J272-1.96*O272/100))</f>
        <v>0.682364512670183</v>
      </c>
      <c r="Q272" s="47" t="n">
        <f aca="false">IF(J272="","",MIN(1,J272+1.96*O272/100))</f>
        <v>0.819763146904285</v>
      </c>
      <c r="R272" s="32" t="str">
        <f aca="false">IF(L272="","",IF(ABS(L272)&lt;=O272,"Yes","No"))</f>
        <v/>
      </c>
      <c r="S272" s="32" t="str">
        <f aca="false">IF(L272="","",IF(ABS(L272)&lt;=1.96*O272,"Yes","No"))</f>
        <v/>
      </c>
      <c r="T272" s="66" t="n">
        <f aca="false">IF(D272="","",ROUND(SQRT(((D272+G272)*O272/100)^2+(J272*(D272+G272)*0.14653)^2),0))</f>
        <v>54</v>
      </c>
      <c r="U272" s="32" t="s">
        <v>814</v>
      </c>
    </row>
    <row r="273" customFormat="false" ht="15" hidden="false" customHeight="false" outlineLevel="0" collapsed="false">
      <c r="A273" s="32" t="s">
        <v>444</v>
      </c>
      <c r="B273" s="32" t="s">
        <v>508</v>
      </c>
      <c r="C273" s="32" t="s">
        <v>510</v>
      </c>
      <c r="D273" s="66" t="n">
        <v>615</v>
      </c>
      <c r="E273" s="66" t="n">
        <v>487</v>
      </c>
      <c r="F273" s="75" t="n">
        <f aca="false">IF(E273="","",D273-E273)</f>
        <v>128</v>
      </c>
      <c r="G273" s="66" t="n">
        <v>200</v>
      </c>
      <c r="H273" s="66" t="n">
        <v>213</v>
      </c>
      <c r="I273" s="75" t="n">
        <f aca="false">IF(H273="","",G273-H273)</f>
        <v>-13</v>
      </c>
      <c r="J273" s="47" t="n">
        <f aca="false">IF(OR(D273="",D273+G273=0),"",D273/(D273+G273))</f>
        <v>0.754601226993865</v>
      </c>
      <c r="K273" s="47" t="n">
        <f aca="false">IF(E273="","",E273/(E273+H273))</f>
        <v>0.695714285714286</v>
      </c>
      <c r="L273" s="76" t="n">
        <f aca="false">IF(OR(K273="",J273=""),"",(J273-K273)*100)</f>
        <v>5.88869412795793</v>
      </c>
      <c r="M273" s="36" t="n">
        <v>2.43699899914484</v>
      </c>
      <c r="N273" s="36" t="n">
        <v>0.126550125655765</v>
      </c>
      <c r="O273" s="36" t="n">
        <f aca="false">SQRT(M273^2+N273^2)</f>
        <v>2.44028257710791</v>
      </c>
      <c r="P273" s="47" t="n">
        <f aca="false">IF(J273="","",MAX(0,J273-1.96*O273/100))</f>
        <v>0.70677168848255</v>
      </c>
      <c r="Q273" s="47" t="n">
        <f aca="false">IF(J273="","",MIN(1,J273+1.96*O273/100))</f>
        <v>0.80243076550518</v>
      </c>
      <c r="R273" s="32" t="str">
        <f aca="false">IF(L273="","",IF(ABS(L273)&lt;=O273,"Yes","No"))</f>
        <v>No</v>
      </c>
      <c r="S273" s="32" t="str">
        <f aca="false">IF(L273="","",IF(ABS(L273)&lt;=1.96*O273,"Yes","No"))</f>
        <v>No</v>
      </c>
      <c r="T273" s="66" t="n">
        <f aca="false">IF(D273="","",ROUND(SQRT(((D273+G273)*O273/100)^2+(J273*(D273+G273)*0.0886)^2),0))</f>
        <v>58</v>
      </c>
      <c r="U273" s="32"/>
    </row>
    <row r="274" customFormat="false" ht="15" hidden="false" customHeight="false" outlineLevel="0" collapsed="false">
      <c r="A274" s="32" t="s">
        <v>444</v>
      </c>
      <c r="B274" s="32" t="s">
        <v>508</v>
      </c>
      <c r="C274" s="32" t="s">
        <v>511</v>
      </c>
      <c r="D274" s="66" t="n">
        <v>493</v>
      </c>
      <c r="E274" s="66" t="n">
        <v>456</v>
      </c>
      <c r="F274" s="75" t="n">
        <f aca="false">IF(E274="","",D274-E274)</f>
        <v>37</v>
      </c>
      <c r="G274" s="66" t="n">
        <v>175</v>
      </c>
      <c r="H274" s="66" t="n">
        <v>160</v>
      </c>
      <c r="I274" s="75" t="n">
        <f aca="false">IF(H274="","",G274-H274)</f>
        <v>15</v>
      </c>
      <c r="J274" s="47" t="n">
        <f aca="false">IF(OR(D274="",D274+G274=0),"",D274/(D274+G274))</f>
        <v>0.738023952095808</v>
      </c>
      <c r="K274" s="47" t="n">
        <f aca="false">IF(E274="","",E274/(E274+H274))</f>
        <v>0.74025974025974</v>
      </c>
      <c r="L274" s="76" t="n">
        <f aca="false">IF(OR(K274="",J274=""),"",(J274-K274)*100)</f>
        <v>-0.223578816393188</v>
      </c>
      <c r="M274" s="36" t="n">
        <v>3.50278191458698</v>
      </c>
      <c r="N274" s="36" t="n">
        <v>0.126550125655765</v>
      </c>
      <c r="O274" s="36" t="n">
        <f aca="false">SQRT(M274^2+N274^2)</f>
        <v>3.50506719984955</v>
      </c>
      <c r="P274" s="47" t="n">
        <f aca="false">IF(J274="","",MAX(0,J274-1.96*O274/100))</f>
        <v>0.669324634978757</v>
      </c>
      <c r="Q274" s="47" t="n">
        <f aca="false">IF(J274="","",MIN(1,J274+1.96*O274/100))</f>
        <v>0.80672326921286</v>
      </c>
      <c r="R274" s="32" t="str">
        <f aca="false">IF(L274="","",IF(ABS(L274)&lt;=O274,"Yes","No"))</f>
        <v>Yes</v>
      </c>
      <c r="S274" s="32" t="str">
        <f aca="false">IF(L274="","",IF(ABS(L274)&lt;=1.96*O274,"Yes","No"))</f>
        <v>Yes</v>
      </c>
      <c r="T274" s="66" t="n">
        <f aca="false">IF(D274="","",ROUND(SQRT(((D274+G274)*O274/100)^2+(J274*(D274+G274)*0.14653)^2),0))</f>
        <v>76</v>
      </c>
      <c r="U274" s="32"/>
    </row>
    <row r="275" customFormat="false" ht="15" hidden="false" customHeight="false" outlineLevel="0" collapsed="false">
      <c r="A275" s="32" t="s">
        <v>444</v>
      </c>
      <c r="B275" s="32" t="s">
        <v>508</v>
      </c>
      <c r="C275" s="32" t="s">
        <v>512</v>
      </c>
      <c r="D275" s="66" t="n">
        <v>788</v>
      </c>
      <c r="E275" s="66" t="n">
        <v>737</v>
      </c>
      <c r="F275" s="75" t="n">
        <f aca="false">IF(E275="","",D275-E275)</f>
        <v>51</v>
      </c>
      <c r="G275" s="66" t="n">
        <v>277</v>
      </c>
      <c r="H275" s="66" t="n">
        <v>293</v>
      </c>
      <c r="I275" s="75" t="n">
        <f aca="false">IF(H275="","",G275-H275)</f>
        <v>-16</v>
      </c>
      <c r="J275" s="47" t="n">
        <f aca="false">IF(OR(D275="",D275+G275=0),"",D275/(D275+G275))</f>
        <v>0.739906103286385</v>
      </c>
      <c r="K275" s="47" t="n">
        <f aca="false">IF(E275="","",E275/(E275+H275))</f>
        <v>0.715533980582524</v>
      </c>
      <c r="L275" s="76" t="n">
        <f aca="false">IF(OR(K275="",J275=""),"",(J275-K275)*100)</f>
        <v>2.43721227038607</v>
      </c>
      <c r="M275" s="36" t="n">
        <v>2.43699899914484</v>
      </c>
      <c r="N275" s="36" t="n">
        <v>0.126550125655765</v>
      </c>
      <c r="O275" s="36" t="n">
        <f aca="false">SQRT(M275^2+N275^2)</f>
        <v>2.44028257710791</v>
      </c>
      <c r="P275" s="47" t="n">
        <f aca="false">IF(J275="","",MAX(0,J275-1.96*O275/100))</f>
        <v>0.69207656477507</v>
      </c>
      <c r="Q275" s="47" t="n">
        <f aca="false">IF(J275="","",MIN(1,J275+1.96*O275/100))</f>
        <v>0.7877356417977</v>
      </c>
      <c r="R275" s="32" t="str">
        <f aca="false">IF(L275="","",IF(ABS(L275)&lt;=O275,"Yes","No"))</f>
        <v>Yes</v>
      </c>
      <c r="S275" s="32" t="str">
        <f aca="false">IF(L275="","",IF(ABS(L275)&lt;=1.96*O275,"Yes","No"))</f>
        <v>Yes</v>
      </c>
      <c r="T275" s="66" t="n">
        <f aca="false">IF(D275="","",ROUND(SQRT(((D275+G275)*O275/100)^2+(J275*(D275+G275)*0.0886)^2),0))</f>
        <v>74</v>
      </c>
      <c r="U275" s="32"/>
    </row>
    <row r="276" customFormat="false" ht="15" hidden="false" customHeight="false" outlineLevel="0" collapsed="false">
      <c r="A276" s="32" t="s">
        <v>444</v>
      </c>
      <c r="B276" s="32" t="s">
        <v>508</v>
      </c>
      <c r="C276" s="32" t="s">
        <v>513</v>
      </c>
      <c r="D276" s="66" t="n">
        <v>722</v>
      </c>
      <c r="E276" s="66" t="n">
        <v>445</v>
      </c>
      <c r="F276" s="75" t="n">
        <f aca="false">IF(E276="","",D276-E276)</f>
        <v>277</v>
      </c>
      <c r="G276" s="66" t="n">
        <v>228</v>
      </c>
      <c r="H276" s="66" t="n">
        <v>114</v>
      </c>
      <c r="I276" s="75" t="n">
        <f aca="false">IF(H276="","",G276-H276)</f>
        <v>114</v>
      </c>
      <c r="J276" s="47" t="n">
        <f aca="false">IF(OR(D276="",D276+G276=0),"",D276/(D276+G276))</f>
        <v>0.76</v>
      </c>
      <c r="K276" s="47" t="n">
        <f aca="false">IF(E276="","",E276/(E276+H276))</f>
        <v>0.796064400715564</v>
      </c>
      <c r="L276" s="76" t="n">
        <f aca="false">IF(OR(K276="",J276=""),"",(J276-K276)*100)</f>
        <v>-3.60644007155635</v>
      </c>
      <c r="M276" s="36" t="n">
        <v>2.43699899914484</v>
      </c>
      <c r="N276" s="36" t="n">
        <v>0.126550125655765</v>
      </c>
      <c r="O276" s="36" t="n">
        <f aca="false">SQRT(M276^2+N276^2)</f>
        <v>2.44028257710791</v>
      </c>
      <c r="P276" s="47" t="n">
        <f aca="false">IF(J276="","",MAX(0,J276-1.96*O276/100))</f>
        <v>0.712170461488685</v>
      </c>
      <c r="Q276" s="47" t="n">
        <f aca="false">IF(J276="","",MIN(1,J276+1.96*O276/100))</f>
        <v>0.807829538511315</v>
      </c>
      <c r="R276" s="32" t="str">
        <f aca="false">IF(L276="","",IF(ABS(L276)&lt;=O276,"Yes","No"))</f>
        <v>No</v>
      </c>
      <c r="S276" s="32" t="str">
        <f aca="false">IF(L276="","",IF(ABS(L276)&lt;=1.96*O276,"Yes","No"))</f>
        <v>Yes</v>
      </c>
      <c r="T276" s="66" t="n">
        <f aca="false">IF(D276="","",ROUND(SQRT(((D276+G276)*O276/100)^2+(J276*(D276+G276)*0.0886)^2),0))</f>
        <v>68</v>
      </c>
      <c r="U276" s="32"/>
    </row>
    <row r="277" customFormat="false" ht="15" hidden="false" customHeight="false" outlineLevel="0" collapsed="false">
      <c r="A277" s="32" t="s">
        <v>444</v>
      </c>
      <c r="B277" s="32" t="s">
        <v>508</v>
      </c>
      <c r="C277" s="32" t="s">
        <v>514</v>
      </c>
      <c r="D277" s="66" t="n">
        <v>593</v>
      </c>
      <c r="E277" s="66" t="n">
        <v>569</v>
      </c>
      <c r="F277" s="75" t="n">
        <f aca="false">IF(E277="","",D277-E277)</f>
        <v>24</v>
      </c>
      <c r="G277" s="66" t="n">
        <v>202</v>
      </c>
      <c r="H277" s="66" t="n">
        <v>249</v>
      </c>
      <c r="I277" s="75" t="n">
        <f aca="false">IF(H277="","",G277-H277)</f>
        <v>-47</v>
      </c>
      <c r="J277" s="47" t="n">
        <f aca="false">IF(OR(D277="",D277+G277=0),"",D277/(D277+G277))</f>
        <v>0.745911949685535</v>
      </c>
      <c r="K277" s="47" t="n">
        <f aca="false">IF(E277="","",E277/(E277+H277))</f>
        <v>0.69559902200489</v>
      </c>
      <c r="L277" s="76" t="n">
        <f aca="false">IF(OR(K277="",J277=""),"",(J277-K277)*100)</f>
        <v>5.03129276806446</v>
      </c>
      <c r="M277" s="36" t="n">
        <v>2.43699899914484</v>
      </c>
      <c r="N277" s="36" t="n">
        <v>0.126550125655765</v>
      </c>
      <c r="O277" s="36" t="n">
        <f aca="false">SQRT(M277^2+N277^2)</f>
        <v>2.44028257710791</v>
      </c>
      <c r="P277" s="47" t="n">
        <f aca="false">IF(J277="","",MAX(0,J277-1.96*O277/100))</f>
        <v>0.698082411174219</v>
      </c>
      <c r="Q277" s="47" t="n">
        <f aca="false">IF(J277="","",MIN(1,J277+1.96*O277/100))</f>
        <v>0.79374148819685</v>
      </c>
      <c r="R277" s="32" t="str">
        <f aca="false">IF(L277="","",IF(ABS(L277)&lt;=O277,"Yes","No"))</f>
        <v>No</v>
      </c>
      <c r="S277" s="32" t="str">
        <f aca="false">IF(L277="","",IF(ABS(L277)&lt;=1.96*O277,"Yes","No"))</f>
        <v>No</v>
      </c>
      <c r="T277" s="66" t="n">
        <f aca="false">IF(D277="","",ROUND(SQRT(((D277+G277)*O277/100)^2+(J277*(D277+G277)*0.0886)^2),0))</f>
        <v>56</v>
      </c>
      <c r="U277" s="32"/>
    </row>
    <row r="278" customFormat="false" ht="15" hidden="false" customHeight="false" outlineLevel="0" collapsed="false">
      <c r="A278" s="32" t="s">
        <v>444</v>
      </c>
      <c r="B278" s="32" t="s">
        <v>508</v>
      </c>
      <c r="C278" s="32" t="s">
        <v>515</v>
      </c>
      <c r="D278" s="66" t="n">
        <v>561</v>
      </c>
      <c r="E278" s="66" t="n">
        <v>552</v>
      </c>
      <c r="F278" s="75" t="n">
        <f aca="false">IF(E278="","",D278-E278)</f>
        <v>9</v>
      </c>
      <c r="G278" s="66" t="n">
        <v>252</v>
      </c>
      <c r="H278" s="66" t="n">
        <v>257</v>
      </c>
      <c r="I278" s="75" t="n">
        <f aca="false">IF(H278="","",G278-H278)</f>
        <v>-5</v>
      </c>
      <c r="J278" s="47" t="n">
        <f aca="false">IF(OR(D278="",D278+G278=0),"",D278/(D278+G278))</f>
        <v>0.690036900369004</v>
      </c>
      <c r="K278" s="47" t="n">
        <f aca="false">IF(E278="","",E278/(E278+H278))</f>
        <v>0.682323856613103</v>
      </c>
      <c r="L278" s="76" t="n">
        <f aca="false">IF(OR(K278="",J278=""),"",(J278-K278)*100)</f>
        <v>0.771304375590109</v>
      </c>
      <c r="M278" s="36" t="n">
        <v>2.43699899914484</v>
      </c>
      <c r="N278" s="36" t="n">
        <v>0.126550125655765</v>
      </c>
      <c r="O278" s="36" t="n">
        <f aca="false">SQRT(M278^2+N278^2)</f>
        <v>2.44028257710791</v>
      </c>
      <c r="P278" s="47" t="n">
        <f aca="false">IF(J278="","",MAX(0,J278-1.96*O278/100))</f>
        <v>0.642207361857689</v>
      </c>
      <c r="Q278" s="47" t="n">
        <f aca="false">IF(J278="","",MIN(1,J278+1.96*O278/100))</f>
        <v>0.737866438880319</v>
      </c>
      <c r="R278" s="32" t="str">
        <f aca="false">IF(L278="","",IF(ABS(L278)&lt;=O278,"Yes","No"))</f>
        <v>Yes</v>
      </c>
      <c r="S278" s="32" t="str">
        <f aca="false">IF(L278="","",IF(ABS(L278)&lt;=1.96*O278,"Yes","No"))</f>
        <v>Yes</v>
      </c>
      <c r="T278" s="66" t="n">
        <f aca="false">IF(D278="","",ROUND(SQRT(((D278+G278)*O278/100)^2+(J278*(D278+G278)*0.0886)^2),0))</f>
        <v>54</v>
      </c>
      <c r="U278" s="32"/>
    </row>
    <row r="279" customFormat="false" ht="15" hidden="false" customHeight="false" outlineLevel="0" collapsed="false">
      <c r="A279" s="32" t="s">
        <v>444</v>
      </c>
      <c r="B279" s="32" t="s">
        <v>508</v>
      </c>
      <c r="C279" s="32" t="s">
        <v>516</v>
      </c>
      <c r="D279" s="66" t="n">
        <v>258</v>
      </c>
      <c r="E279" s="66" t="n">
        <v>246</v>
      </c>
      <c r="F279" s="75" t="n">
        <f aca="false">IF(E279="","",D279-E279)</f>
        <v>12</v>
      </c>
      <c r="G279" s="66" t="n">
        <v>87</v>
      </c>
      <c r="H279" s="66" t="n">
        <v>82</v>
      </c>
      <c r="I279" s="75" t="n">
        <f aca="false">IF(H279="","",G279-H279)</f>
        <v>5</v>
      </c>
      <c r="J279" s="47" t="n">
        <f aca="false">IF(OR(D279="",D279+G279=0),"",D279/(D279+G279))</f>
        <v>0.747826086956522</v>
      </c>
      <c r="K279" s="47" t="n">
        <f aca="false">IF(E279="","",E279/(E279+H279))</f>
        <v>0.75</v>
      </c>
      <c r="L279" s="76" t="n">
        <f aca="false">IF(OR(K279="",J279=""),"",(J279-K279)*100)</f>
        <v>-0.217391304347825</v>
      </c>
      <c r="M279" s="36" t="n">
        <v>3.50278191458698</v>
      </c>
      <c r="N279" s="36" t="n">
        <v>0.126550125655765</v>
      </c>
      <c r="O279" s="36" t="n">
        <f aca="false">SQRT(M279^2+N279^2)</f>
        <v>3.50506719984955</v>
      </c>
      <c r="P279" s="47" t="n">
        <f aca="false">IF(J279="","",MAX(0,J279-1.96*O279/100))</f>
        <v>0.679126769839471</v>
      </c>
      <c r="Q279" s="47" t="n">
        <f aca="false">IF(J279="","",MIN(1,J279+1.96*O279/100))</f>
        <v>0.816525404073573</v>
      </c>
      <c r="R279" s="32" t="str">
        <f aca="false">IF(L279="","",IF(ABS(L279)&lt;=O279,"Yes","No"))</f>
        <v>Yes</v>
      </c>
      <c r="S279" s="32" t="str">
        <f aca="false">IF(L279="","",IF(ABS(L279)&lt;=1.96*O279,"Yes","No"))</f>
        <v>Yes</v>
      </c>
      <c r="T279" s="66" t="n">
        <f aca="false">IF(D279="","",ROUND(SQRT(((D279+G279)*O279/100)^2+(J279*(D279+G279)*0.14653)^2),0))</f>
        <v>40</v>
      </c>
      <c r="U279" s="32"/>
    </row>
    <row r="280" customFormat="false" ht="15" hidden="false" customHeight="false" outlineLevel="0" collapsed="false">
      <c r="A280" s="32" t="s">
        <v>444</v>
      </c>
      <c r="B280" s="32" t="s">
        <v>508</v>
      </c>
      <c r="C280" s="32" t="s">
        <v>517</v>
      </c>
      <c r="D280" s="66" t="n">
        <v>408</v>
      </c>
      <c r="E280" s="66" t="n">
        <v>381</v>
      </c>
      <c r="F280" s="75" t="n">
        <f aca="false">IF(E280="","",D280-E280)</f>
        <v>27</v>
      </c>
      <c r="G280" s="66" t="n">
        <v>132</v>
      </c>
      <c r="H280" s="66" t="n">
        <v>137</v>
      </c>
      <c r="I280" s="75" t="n">
        <f aca="false">IF(H280="","",G280-H280)</f>
        <v>-5</v>
      </c>
      <c r="J280" s="47" t="n">
        <f aca="false">IF(OR(D280="",D280+G280=0),"",D280/(D280+G280))</f>
        <v>0.755555555555556</v>
      </c>
      <c r="K280" s="47" t="n">
        <f aca="false">IF(E280="","",E280/(E280+H280))</f>
        <v>0.735521235521236</v>
      </c>
      <c r="L280" s="76" t="n">
        <f aca="false">IF(OR(K280="",J280=""),"",(J280-K280)*100)</f>
        <v>2.003432003432</v>
      </c>
      <c r="M280" s="36" t="n">
        <v>3.50278191458698</v>
      </c>
      <c r="N280" s="36" t="n">
        <v>0.126550125655765</v>
      </c>
      <c r="O280" s="36" t="n">
        <f aca="false">SQRT(M280^2+N280^2)</f>
        <v>3.50506719984955</v>
      </c>
      <c r="P280" s="47" t="n">
        <f aca="false">IF(J280="","",MAX(0,J280-1.96*O280/100))</f>
        <v>0.686856238438504</v>
      </c>
      <c r="Q280" s="47" t="n">
        <f aca="false">IF(J280="","",MIN(1,J280+1.96*O280/100))</f>
        <v>0.824254872672607</v>
      </c>
      <c r="R280" s="32" t="str">
        <f aca="false">IF(L280="","",IF(ABS(L280)&lt;=O280,"Yes","No"))</f>
        <v>Yes</v>
      </c>
      <c r="S280" s="32" t="str">
        <f aca="false">IF(L280="","",IF(ABS(L280)&lt;=1.96*O280,"Yes","No"))</f>
        <v>Yes</v>
      </c>
      <c r="T280" s="66" t="n">
        <f aca="false">IF(D280="","",ROUND(SQRT(((D280+G280)*O280/100)^2+(J280*(D280+G280)*0.14653)^2),0))</f>
        <v>63</v>
      </c>
      <c r="U280" s="32"/>
    </row>
    <row r="281" customFormat="false" ht="15" hidden="false" customHeight="false" outlineLevel="0" collapsed="false">
      <c r="A281" s="32" t="s">
        <v>444</v>
      </c>
      <c r="B281" s="32" t="s">
        <v>508</v>
      </c>
      <c r="C281" s="32" t="s">
        <v>518</v>
      </c>
      <c r="D281" s="66" t="n">
        <v>421</v>
      </c>
      <c r="E281" s="66" t="n">
        <v>415</v>
      </c>
      <c r="F281" s="75" t="n">
        <f aca="false">IF(E281="","",D281-E281)</f>
        <v>6</v>
      </c>
      <c r="G281" s="66" t="n">
        <v>144</v>
      </c>
      <c r="H281" s="66" t="n">
        <v>157</v>
      </c>
      <c r="I281" s="75" t="n">
        <f aca="false">IF(H281="","",G281-H281)</f>
        <v>-13</v>
      </c>
      <c r="J281" s="47" t="n">
        <f aca="false">IF(OR(D281="",D281+G281=0),"",D281/(D281+G281))</f>
        <v>0.745132743362832</v>
      </c>
      <c r="K281" s="47" t="n">
        <f aca="false">IF(E281="","",E281/(E281+H281))</f>
        <v>0.725524475524476</v>
      </c>
      <c r="L281" s="76" t="n">
        <f aca="false">IF(OR(K281="",J281=""),"",(J281-K281)*100)</f>
        <v>1.96082678383563</v>
      </c>
      <c r="M281" s="36" t="n">
        <v>3.50278191458698</v>
      </c>
      <c r="N281" s="36" t="n">
        <v>0.126550125655765</v>
      </c>
      <c r="O281" s="36" t="n">
        <f aca="false">SQRT(M281^2+N281^2)</f>
        <v>3.50506719984955</v>
      </c>
      <c r="P281" s="47" t="n">
        <f aca="false">IF(J281="","",MAX(0,J281-1.96*O281/100))</f>
        <v>0.676433426245781</v>
      </c>
      <c r="Q281" s="47" t="n">
        <f aca="false">IF(J281="","",MIN(1,J281+1.96*O281/100))</f>
        <v>0.813832060479883</v>
      </c>
      <c r="R281" s="32" t="str">
        <f aca="false">IF(L281="","",IF(ABS(L281)&lt;=O281,"Yes","No"))</f>
        <v>Yes</v>
      </c>
      <c r="S281" s="32" t="str">
        <f aca="false">IF(L281="","",IF(ABS(L281)&lt;=1.96*O281,"Yes","No"))</f>
        <v>Yes</v>
      </c>
      <c r="T281" s="66" t="n">
        <f aca="false">IF(D281="","",ROUND(SQRT(((D281+G281)*O281/100)^2+(J281*(D281+G281)*0.14653)^2),0))</f>
        <v>65</v>
      </c>
      <c r="U281" s="32"/>
    </row>
    <row r="282" customFormat="false" ht="15" hidden="false" customHeight="false" outlineLevel="0" collapsed="false">
      <c r="A282" s="32" t="s">
        <v>444</v>
      </c>
      <c r="B282" s="32" t="s">
        <v>508</v>
      </c>
      <c r="C282" s="32" t="s">
        <v>519</v>
      </c>
      <c r="D282" s="66" t="n">
        <v>535</v>
      </c>
      <c r="E282" s="66"/>
      <c r="F282" s="75" t="str">
        <f aca="false">IF(E282="","",D282-E282)</f>
        <v/>
      </c>
      <c r="G282" s="66" t="n">
        <v>178</v>
      </c>
      <c r="H282" s="66"/>
      <c r="I282" s="75" t="str">
        <f aca="false">IF(H282="","",G282-H282)</f>
        <v/>
      </c>
      <c r="J282" s="47" t="n">
        <f aca="false">IF(OR(D282="",D282+G282=0),"",D282/(D282+G282))</f>
        <v>0.750350631136045</v>
      </c>
      <c r="K282" s="47" t="str">
        <f aca="false">IF(E282="","",E282/(E282+H282))</f>
        <v/>
      </c>
      <c r="L282" s="76" t="str">
        <f aca="false">IF(OR(K282="",J282=""),"",(J282-K282)*100)</f>
        <v/>
      </c>
      <c r="M282" s="36" t="n">
        <v>3.50278191458698</v>
      </c>
      <c r="N282" s="36" t="n">
        <v>0.126550125655765</v>
      </c>
      <c r="O282" s="36" t="n">
        <f aca="false">SQRT(M282^2+N282^2)</f>
        <v>3.50506719984955</v>
      </c>
      <c r="P282" s="47" t="n">
        <f aca="false">IF(J282="","",MAX(0,J282-1.96*O282/100))</f>
        <v>0.681651314018994</v>
      </c>
      <c r="Q282" s="47" t="n">
        <f aca="false">IF(J282="","",MIN(1,J282+1.96*O282/100))</f>
        <v>0.819049948253096</v>
      </c>
      <c r="R282" s="32" t="str">
        <f aca="false">IF(L282="","",IF(ABS(L282)&lt;=O282,"Yes","No"))</f>
        <v/>
      </c>
      <c r="S282" s="32" t="str">
        <f aca="false">IF(L282="","",IF(ABS(L282)&lt;=1.96*O282,"Yes","No"))</f>
        <v/>
      </c>
      <c r="T282" s="66" t="n">
        <f aca="false">IF(D282="","",ROUND(SQRT(((D282+G282)*O282/100)^2+(J282*(D282+G282)*0.14653)^2),0))</f>
        <v>82</v>
      </c>
      <c r="U282" s="32" t="s">
        <v>814</v>
      </c>
    </row>
    <row r="283" customFormat="false" ht="15" hidden="false" customHeight="false" outlineLevel="0" collapsed="false">
      <c r="A283" s="32" t="s">
        <v>444</v>
      </c>
      <c r="B283" s="32" t="s">
        <v>508</v>
      </c>
      <c r="C283" s="32" t="s">
        <v>520</v>
      </c>
      <c r="D283" s="66" t="n">
        <v>1009</v>
      </c>
      <c r="E283" s="66" t="n">
        <v>984</v>
      </c>
      <c r="F283" s="75" t="n">
        <f aca="false">IF(E283="","",D283-E283)</f>
        <v>25</v>
      </c>
      <c r="G283" s="66" t="n">
        <v>340</v>
      </c>
      <c r="H283" s="66" t="n">
        <v>394</v>
      </c>
      <c r="I283" s="75" t="n">
        <f aca="false">IF(H283="","",G283-H283)</f>
        <v>-54</v>
      </c>
      <c r="J283" s="47" t="n">
        <f aca="false">IF(OR(D283="",D283+G283=0),"",D283/(D283+G283))</f>
        <v>0.747961452928095</v>
      </c>
      <c r="K283" s="47" t="n">
        <f aca="false">IF(E283="","",E283/(E283+H283))</f>
        <v>0.714078374455733</v>
      </c>
      <c r="L283" s="76" t="n">
        <f aca="false">IF(OR(K283="",J283=""),"",(J283-K283)*100)</f>
        <v>3.38830784723619</v>
      </c>
      <c r="M283" s="36" t="n">
        <v>2.17211657538669</v>
      </c>
      <c r="N283" s="36" t="n">
        <v>0.126550125655765</v>
      </c>
      <c r="O283" s="36" t="n">
        <f aca="false">SQRT(M283^2+N283^2)</f>
        <v>2.17579993367338</v>
      </c>
      <c r="P283" s="47" t="n">
        <f aca="false">IF(J283="","",MAX(0,J283-1.96*O283/100))</f>
        <v>0.705315774228097</v>
      </c>
      <c r="Q283" s="47" t="n">
        <f aca="false">IF(J283="","",MIN(1,J283+1.96*O283/100))</f>
        <v>0.790607131628093</v>
      </c>
      <c r="R283" s="32" t="str">
        <f aca="false">IF(L283="","",IF(ABS(L283)&lt;=O283,"Yes","No"))</f>
        <v>No</v>
      </c>
      <c r="S283" s="32" t="str">
        <f aca="false">IF(L283="","",IF(ABS(L283)&lt;=1.96*O283,"Yes","No"))</f>
        <v>Yes</v>
      </c>
      <c r="T283" s="66" t="n">
        <f aca="false">IF(D283="","",ROUND(SQRT(((D283+G283)*O283/100)^2+(J283*(D283+G283)*0.06777)^2),0))</f>
        <v>74</v>
      </c>
      <c r="U283" s="32"/>
    </row>
    <row r="284" customFormat="false" ht="15" hidden="false" customHeight="false" outlineLevel="0" collapsed="false">
      <c r="A284" s="32" t="s">
        <v>444</v>
      </c>
      <c r="B284" s="32" t="s">
        <v>521</v>
      </c>
      <c r="C284" s="32" t="s">
        <v>522</v>
      </c>
      <c r="D284" s="66" t="n">
        <v>1314</v>
      </c>
      <c r="E284" s="66" t="n">
        <v>1283</v>
      </c>
      <c r="F284" s="75" t="n">
        <f aca="false">IF(E284="","",D284-E284)</f>
        <v>31</v>
      </c>
      <c r="G284" s="66" t="n">
        <v>1327</v>
      </c>
      <c r="H284" s="66" t="n">
        <v>1354</v>
      </c>
      <c r="I284" s="75" t="n">
        <f aca="false">IF(H284="","",G284-H284)</f>
        <v>-27</v>
      </c>
      <c r="J284" s="47" t="n">
        <f aca="false">IF(OR(D284="",D284+G284=0),"",D284/(D284+G284))</f>
        <v>0.497538811056418</v>
      </c>
      <c r="K284" s="47" t="n">
        <f aca="false">IF(E284="","",E284/(E284+H284))</f>
        <v>0.486537732271521</v>
      </c>
      <c r="L284" s="76" t="n">
        <f aca="false">IF(OR(K284="",J284=""),"",(J284-K284)*100)</f>
        <v>1.10010787848974</v>
      </c>
      <c r="M284" s="36" t="n">
        <v>2.17211657538669</v>
      </c>
      <c r="N284" s="36" t="n">
        <v>0.126550125655765</v>
      </c>
      <c r="O284" s="36" t="n">
        <f aca="false">SQRT(M284^2+N284^2)</f>
        <v>2.17579993367338</v>
      </c>
      <c r="P284" s="47" t="n">
        <f aca="false">IF(J284="","",MAX(0,J284-1.96*O284/100))</f>
        <v>0.45489313235642</v>
      </c>
      <c r="Q284" s="47" t="n">
        <f aca="false">IF(J284="","",MIN(1,J284+1.96*O284/100))</f>
        <v>0.540184489756416</v>
      </c>
      <c r="R284" s="32" t="str">
        <f aca="false">IF(L284="","",IF(ABS(L284)&lt;=O284,"Yes","No"))</f>
        <v>Yes</v>
      </c>
      <c r="S284" s="32" t="str">
        <f aca="false">IF(L284="","",IF(ABS(L284)&lt;=1.96*O284,"Yes","No"))</f>
        <v>Yes</v>
      </c>
      <c r="T284" s="66" t="n">
        <f aca="false">IF(D284="","",ROUND(SQRT(((D284+G284)*O284/100)^2+(J284*(D284+G284)*0.06777)^2),0))</f>
        <v>106</v>
      </c>
      <c r="U284" s="32"/>
    </row>
    <row r="285" customFormat="false" ht="15" hidden="false" customHeight="false" outlineLevel="0" collapsed="false">
      <c r="A285" s="32" t="s">
        <v>444</v>
      </c>
      <c r="B285" s="32" t="s">
        <v>521</v>
      </c>
      <c r="C285" s="32" t="s">
        <v>523</v>
      </c>
      <c r="D285" s="66" t="n">
        <v>1579</v>
      </c>
      <c r="E285" s="66" t="n">
        <v>1509</v>
      </c>
      <c r="F285" s="75" t="n">
        <f aca="false">IF(E285="","",D285-E285)</f>
        <v>70</v>
      </c>
      <c r="G285" s="66" t="n">
        <v>1380</v>
      </c>
      <c r="H285" s="66" t="n">
        <v>1395</v>
      </c>
      <c r="I285" s="75" t="n">
        <f aca="false">IF(H285="","",G285-H285)</f>
        <v>-15</v>
      </c>
      <c r="J285" s="47" t="n">
        <f aca="false">IF(OR(D285="",D285+G285=0),"",D285/(D285+G285))</f>
        <v>0.533626225076039</v>
      </c>
      <c r="K285" s="47" t="n">
        <f aca="false">IF(E285="","",E285/(E285+H285))</f>
        <v>0.519628099173554</v>
      </c>
      <c r="L285" s="76" t="n">
        <f aca="false">IF(OR(K285="",J285=""),"",(J285-K285)*100)</f>
        <v>1.39981259024855</v>
      </c>
      <c r="M285" s="36" t="n">
        <v>2.17211657538669</v>
      </c>
      <c r="N285" s="36" t="n">
        <v>0.126550125655765</v>
      </c>
      <c r="O285" s="36" t="n">
        <f aca="false">SQRT(M285^2+N285^2)</f>
        <v>2.17579993367338</v>
      </c>
      <c r="P285" s="47" t="n">
        <f aca="false">IF(J285="","",MAX(0,J285-1.96*O285/100))</f>
        <v>0.490980546376041</v>
      </c>
      <c r="Q285" s="47" t="n">
        <f aca="false">IF(J285="","",MIN(1,J285+1.96*O285/100))</f>
        <v>0.576271903776038</v>
      </c>
      <c r="R285" s="32" t="str">
        <f aca="false">IF(L285="","",IF(ABS(L285)&lt;=O285,"Yes","No"))</f>
        <v>Yes</v>
      </c>
      <c r="S285" s="32" t="str">
        <f aca="false">IF(L285="","",IF(ABS(L285)&lt;=1.96*O285,"Yes","No"))</f>
        <v>Yes</v>
      </c>
      <c r="T285" s="66" t="n">
        <f aca="false">IF(D285="","",ROUND(SQRT(((D285+G285)*O285/100)^2+(J285*(D285+G285)*0.06777)^2),0))</f>
        <v>125</v>
      </c>
      <c r="U285" s="32"/>
    </row>
    <row r="286" customFormat="false" ht="15" hidden="false" customHeight="false" outlineLevel="0" collapsed="false">
      <c r="A286" s="32" t="s">
        <v>444</v>
      </c>
      <c r="B286" s="32" t="s">
        <v>521</v>
      </c>
      <c r="C286" s="32" t="s">
        <v>524</v>
      </c>
      <c r="D286" s="66" t="n">
        <v>1041</v>
      </c>
      <c r="E286" s="66" t="n">
        <v>977</v>
      </c>
      <c r="F286" s="75" t="n">
        <f aca="false">IF(E286="","",D286-E286)</f>
        <v>64</v>
      </c>
      <c r="G286" s="66" t="n">
        <v>847</v>
      </c>
      <c r="H286" s="66" t="n">
        <v>859</v>
      </c>
      <c r="I286" s="75" t="n">
        <f aca="false">IF(H286="","",G286-H286)</f>
        <v>-12</v>
      </c>
      <c r="J286" s="47" t="n">
        <f aca="false">IF(OR(D286="",D286+G286=0),"",D286/(D286+G286))</f>
        <v>0.551377118644068</v>
      </c>
      <c r="K286" s="47" t="n">
        <f aca="false">IF(E286="","",E286/(E286+H286))</f>
        <v>0.532135076252723</v>
      </c>
      <c r="L286" s="76" t="n">
        <f aca="false">IF(OR(K286="",J286=""),"",(J286-K286)*100)</f>
        <v>1.92420423913445</v>
      </c>
      <c r="M286" s="36" t="n">
        <v>2.17211657538669</v>
      </c>
      <c r="N286" s="36" t="n">
        <v>0.126550125655765</v>
      </c>
      <c r="O286" s="36" t="n">
        <f aca="false">SQRT(M286^2+N286^2)</f>
        <v>2.17579993367338</v>
      </c>
      <c r="P286" s="47" t="n">
        <f aca="false">IF(J286="","",MAX(0,J286-1.96*O286/100))</f>
        <v>0.508731439944069</v>
      </c>
      <c r="Q286" s="47" t="n">
        <f aca="false">IF(J286="","",MIN(1,J286+1.96*O286/100))</f>
        <v>0.594022797344066</v>
      </c>
      <c r="R286" s="32" t="str">
        <f aca="false">IF(L286="","",IF(ABS(L286)&lt;=O286,"Yes","No"))</f>
        <v>Yes</v>
      </c>
      <c r="S286" s="32" t="str">
        <f aca="false">IF(L286="","",IF(ABS(L286)&lt;=1.96*O286,"Yes","No"))</f>
        <v>Yes</v>
      </c>
      <c r="T286" s="66" t="n">
        <f aca="false">IF(D286="","",ROUND(SQRT(((D286+G286)*O286/100)^2+(J286*(D286+G286)*0.06777)^2),0))</f>
        <v>82</v>
      </c>
      <c r="U286" s="32"/>
    </row>
    <row r="287" customFormat="false" ht="15" hidden="false" customHeight="false" outlineLevel="0" collapsed="false">
      <c r="A287" s="32" t="s">
        <v>444</v>
      </c>
      <c r="B287" s="32" t="s">
        <v>521</v>
      </c>
      <c r="C287" s="32" t="s">
        <v>525</v>
      </c>
      <c r="D287" s="66" t="n">
        <v>1302</v>
      </c>
      <c r="E287" s="66" t="n">
        <v>1269</v>
      </c>
      <c r="F287" s="75" t="n">
        <f aca="false">IF(E287="","",D287-E287)</f>
        <v>33</v>
      </c>
      <c r="G287" s="66" t="n">
        <v>1162</v>
      </c>
      <c r="H287" s="66" t="n">
        <v>1207</v>
      </c>
      <c r="I287" s="75" t="n">
        <f aca="false">IF(H287="","",G287-H287)</f>
        <v>-45</v>
      </c>
      <c r="J287" s="47" t="n">
        <f aca="false">IF(OR(D287="",D287+G287=0),"",D287/(D287+G287))</f>
        <v>0.528409090909091</v>
      </c>
      <c r="K287" s="47" t="n">
        <f aca="false">IF(E287="","",E287/(E287+H287))</f>
        <v>0.512520193861066</v>
      </c>
      <c r="L287" s="76" t="n">
        <f aca="false">IF(OR(K287="",J287=""),"",(J287-K287)*100)</f>
        <v>1.58888970480247</v>
      </c>
      <c r="M287" s="36" t="n">
        <v>2.17211657538669</v>
      </c>
      <c r="N287" s="36" t="n">
        <v>0.126550125655765</v>
      </c>
      <c r="O287" s="36" t="n">
        <f aca="false">SQRT(M287^2+N287^2)</f>
        <v>2.17579993367338</v>
      </c>
      <c r="P287" s="47" t="n">
        <f aca="false">IF(J287="","",MAX(0,J287-1.96*O287/100))</f>
        <v>0.485763412209093</v>
      </c>
      <c r="Q287" s="47" t="n">
        <f aca="false">IF(J287="","",MIN(1,J287+1.96*O287/100))</f>
        <v>0.571054769609089</v>
      </c>
      <c r="R287" s="32" t="str">
        <f aca="false">IF(L287="","",IF(ABS(L287)&lt;=O287,"Yes","No"))</f>
        <v>Yes</v>
      </c>
      <c r="S287" s="32" t="str">
        <f aca="false">IF(L287="","",IF(ABS(L287)&lt;=1.96*O287,"Yes","No"))</f>
        <v>Yes</v>
      </c>
      <c r="T287" s="66" t="n">
        <f aca="false">IF(D287="","",ROUND(SQRT(((D287+G287)*O287/100)^2+(J287*(D287+G287)*0.06777)^2),0))</f>
        <v>103</v>
      </c>
      <c r="U287" s="32"/>
    </row>
    <row r="288" customFormat="false" ht="15" hidden="false" customHeight="false" outlineLevel="0" collapsed="false">
      <c r="A288" s="32" t="s">
        <v>444</v>
      </c>
      <c r="B288" s="32" t="s">
        <v>526</v>
      </c>
      <c r="C288" s="32" t="s">
        <v>526</v>
      </c>
      <c r="D288" s="66" t="n">
        <v>723</v>
      </c>
      <c r="E288" s="66" t="n">
        <v>768</v>
      </c>
      <c r="F288" s="75" t="n">
        <f aca="false">IF(E288="","",D288-E288)</f>
        <v>-45</v>
      </c>
      <c r="G288" s="66" t="n">
        <v>440</v>
      </c>
      <c r="H288" s="66" t="n">
        <v>460</v>
      </c>
      <c r="I288" s="75" t="n">
        <f aca="false">IF(H288="","",G288-H288)</f>
        <v>-20</v>
      </c>
      <c r="J288" s="47" t="n">
        <f aca="false">IF(OR(D288="",D288+G288=0),"",D288/(D288+G288))</f>
        <v>0.621668099742046</v>
      </c>
      <c r="K288" s="47" t="n">
        <f aca="false">IF(E288="","",E288/(E288+H288))</f>
        <v>0.625407166123778</v>
      </c>
      <c r="L288" s="76" t="n">
        <f aca="false">IF(OR(K288="",J288=""),"",(J288-K288)*100)</f>
        <v>-0.373906638173205</v>
      </c>
      <c r="M288" s="36" t="n">
        <v>2.17211657538669</v>
      </c>
      <c r="N288" s="36" t="n">
        <v>0.126550125655765</v>
      </c>
      <c r="O288" s="36" t="n">
        <f aca="false">SQRT(M288^2+N288^2)</f>
        <v>2.17579993367338</v>
      </c>
      <c r="P288" s="47" t="n">
        <f aca="false">IF(J288="","",MAX(0,J288-1.96*O288/100))</f>
        <v>0.579022421042048</v>
      </c>
      <c r="Q288" s="47" t="n">
        <f aca="false">IF(J288="","",MIN(1,J288+1.96*O288/100))</f>
        <v>0.664313778442045</v>
      </c>
      <c r="R288" s="32" t="str">
        <f aca="false">IF(L288="","",IF(ABS(L288)&lt;=O288,"Yes","No"))</f>
        <v>Yes</v>
      </c>
      <c r="S288" s="32" t="str">
        <f aca="false">IF(L288="","",IF(ABS(L288)&lt;=1.96*O288,"Yes","No"))</f>
        <v>Yes</v>
      </c>
      <c r="T288" s="66" t="n">
        <f aca="false">IF(D288="","",ROUND(SQRT(((D288+G288)*O288/100)^2+(J288*(D288+G288)*0.06777)^2),0))</f>
        <v>55</v>
      </c>
      <c r="U288" s="32"/>
    </row>
    <row r="289" customFormat="false" ht="15" hidden="false" customHeight="false" outlineLevel="0" collapsed="false">
      <c r="A289" s="32" t="s">
        <v>444</v>
      </c>
      <c r="B289" s="32" t="s">
        <v>527</v>
      </c>
      <c r="C289" s="32" t="s">
        <v>527</v>
      </c>
      <c r="D289" s="66" t="n">
        <v>113</v>
      </c>
      <c r="E289" s="66" t="n">
        <v>101</v>
      </c>
      <c r="F289" s="75" t="n">
        <f aca="false">IF(E289="","",D289-E289)</f>
        <v>12</v>
      </c>
      <c r="G289" s="66" t="n">
        <v>89</v>
      </c>
      <c r="H289" s="66" t="n">
        <v>100</v>
      </c>
      <c r="I289" s="75" t="n">
        <f aca="false">IF(H289="","",G289-H289)</f>
        <v>-11</v>
      </c>
      <c r="J289" s="47" t="n">
        <f aca="false">IF(OR(D289="",D289+G289=0),"",D289/(D289+G289))</f>
        <v>0.55940594059406</v>
      </c>
      <c r="K289" s="47" t="n">
        <f aca="false">IF(E289="","",E289/(E289+H289))</f>
        <v>0.502487562189055</v>
      </c>
      <c r="L289" s="76" t="n">
        <f aca="false">IF(OR(K289="",J289=""),"",(J289-K289)*100)</f>
        <v>5.69183784050047</v>
      </c>
      <c r="M289" s="36" t="n">
        <v>3.50278191458698</v>
      </c>
      <c r="N289" s="36" t="n">
        <v>0.126550125655765</v>
      </c>
      <c r="O289" s="36" t="n">
        <f aca="false">SQRT(M289^2+N289^2)</f>
        <v>3.50506719984955</v>
      </c>
      <c r="P289" s="47" t="n">
        <f aca="false">IF(J289="","",MAX(0,J289-1.96*O289/100))</f>
        <v>0.490706623477008</v>
      </c>
      <c r="Q289" s="47" t="n">
        <f aca="false">IF(J289="","",MIN(1,J289+1.96*O289/100))</f>
        <v>0.628105257711111</v>
      </c>
      <c r="R289" s="32" t="str">
        <f aca="false">IF(L289="","",IF(ABS(L289)&lt;=O289,"Yes","No"))</f>
        <v>No</v>
      </c>
      <c r="S289" s="32" t="str">
        <f aca="false">IF(L289="","",IF(ABS(L289)&lt;=1.96*O289,"Yes","No"))</f>
        <v>Yes</v>
      </c>
      <c r="T289" s="66" t="n">
        <f aca="false">IF(D289="","",ROUND(SQRT(((D289+G289)*O289/100)^2+(J289*(D289+G289)*0.14653)^2),0))</f>
        <v>18</v>
      </c>
      <c r="U289" s="32"/>
    </row>
    <row r="290" customFormat="false" ht="15" hidden="false" customHeight="false" outlineLevel="0" collapsed="false">
      <c r="A290" s="32" t="s">
        <v>444</v>
      </c>
      <c r="B290" s="32" t="s">
        <v>351</v>
      </c>
      <c r="C290" s="32" t="s">
        <v>528</v>
      </c>
      <c r="D290" s="66" t="n">
        <v>922</v>
      </c>
      <c r="E290" s="66" t="n">
        <v>921</v>
      </c>
      <c r="F290" s="75" t="n">
        <f aca="false">IF(E290="","",D290-E290)</f>
        <v>1</v>
      </c>
      <c r="G290" s="66" t="n">
        <v>728</v>
      </c>
      <c r="H290" s="66" t="n">
        <v>722</v>
      </c>
      <c r="I290" s="75" t="n">
        <f aca="false">IF(H290="","",G290-H290)</f>
        <v>6</v>
      </c>
      <c r="J290" s="47" t="n">
        <f aca="false">IF(OR(D290="",D290+G290=0),"",D290/(D290+G290))</f>
        <v>0.558787878787879</v>
      </c>
      <c r="K290" s="47" t="n">
        <f aca="false">IF(E290="","",E290/(E290+H290))</f>
        <v>0.560559951308582</v>
      </c>
      <c r="L290" s="76" t="n">
        <f aca="false">IF(OR(K290="",J290=""),"",(J290-K290)*100)</f>
        <v>-0.177207252070299</v>
      </c>
      <c r="M290" s="36" t="n">
        <v>2.17211657538669</v>
      </c>
      <c r="N290" s="36" t="n">
        <v>0.126550125655765</v>
      </c>
      <c r="O290" s="36" t="n">
        <f aca="false">SQRT(M290^2+N290^2)</f>
        <v>2.17579993367338</v>
      </c>
      <c r="P290" s="47" t="n">
        <f aca="false">IF(J290="","",MAX(0,J290-1.96*O290/100))</f>
        <v>0.516142200087881</v>
      </c>
      <c r="Q290" s="47" t="n">
        <f aca="false">IF(J290="","",MIN(1,J290+1.96*O290/100))</f>
        <v>0.601433557487877</v>
      </c>
      <c r="R290" s="32" t="str">
        <f aca="false">IF(L290="","",IF(ABS(L290)&lt;=O290,"Yes","No"))</f>
        <v>Yes</v>
      </c>
      <c r="S290" s="32" t="str">
        <f aca="false">IF(L290="","",IF(ABS(L290)&lt;=1.96*O290,"Yes","No"))</f>
        <v>Yes</v>
      </c>
      <c r="T290" s="66" t="n">
        <f aca="false">IF(D290="","",ROUND(SQRT(((D290+G290)*O290/100)^2+(J290*(D290+G290)*0.06777)^2),0))</f>
        <v>72</v>
      </c>
      <c r="U290" s="32"/>
    </row>
    <row r="291" customFormat="false" ht="15" hidden="false" customHeight="false" outlineLevel="0" collapsed="false">
      <c r="A291" s="32" t="s">
        <v>444</v>
      </c>
      <c r="B291" s="32" t="s">
        <v>351</v>
      </c>
      <c r="C291" s="32" t="s">
        <v>529</v>
      </c>
      <c r="D291" s="66" t="n">
        <v>916</v>
      </c>
      <c r="E291" s="66" t="n">
        <v>880</v>
      </c>
      <c r="F291" s="75" t="n">
        <f aca="false">IF(E291="","",D291-E291)</f>
        <v>36</v>
      </c>
      <c r="G291" s="66" t="n">
        <v>785</v>
      </c>
      <c r="H291" s="66" t="n">
        <v>792</v>
      </c>
      <c r="I291" s="75" t="n">
        <f aca="false">IF(H291="","",G291-H291)</f>
        <v>-7</v>
      </c>
      <c r="J291" s="47" t="n">
        <f aca="false">IF(OR(D291="",D291+G291=0),"",D291/(D291+G291))</f>
        <v>0.538506760728983</v>
      </c>
      <c r="K291" s="47" t="n">
        <f aca="false">IF(E291="","",E291/(E291+H291))</f>
        <v>0.526315789473684</v>
      </c>
      <c r="L291" s="76" t="n">
        <f aca="false">IF(OR(K291="",J291=""),"",(J291-K291)*100)</f>
        <v>1.21909712552988</v>
      </c>
      <c r="M291" s="36" t="n">
        <v>2.17211657538669</v>
      </c>
      <c r="N291" s="36" t="n">
        <v>0.126550125655765</v>
      </c>
      <c r="O291" s="36" t="n">
        <f aca="false">SQRT(M291^2+N291^2)</f>
        <v>2.17579993367338</v>
      </c>
      <c r="P291" s="47" t="n">
        <f aca="false">IF(J291="","",MAX(0,J291-1.96*O291/100))</f>
        <v>0.495861082028985</v>
      </c>
      <c r="Q291" s="47" t="n">
        <f aca="false">IF(J291="","",MIN(1,J291+1.96*O291/100))</f>
        <v>0.581152439428981</v>
      </c>
      <c r="R291" s="32" t="str">
        <f aca="false">IF(L291="","",IF(ABS(L291)&lt;=O291,"Yes","No"))</f>
        <v>Yes</v>
      </c>
      <c r="S291" s="32" t="str">
        <f aca="false">IF(L291="","",IF(ABS(L291)&lt;=1.96*O291,"Yes","No"))</f>
        <v>Yes</v>
      </c>
      <c r="T291" s="66" t="n">
        <f aca="false">IF(D291="","",ROUND(SQRT(((D291+G291)*O291/100)^2+(J291*(D291+G291)*0.06777)^2),0))</f>
        <v>72</v>
      </c>
      <c r="U291" s="32"/>
    </row>
    <row r="292" customFormat="false" ht="15" hidden="false" customHeight="false" outlineLevel="0" collapsed="false">
      <c r="A292" s="32" t="s">
        <v>444</v>
      </c>
      <c r="B292" s="32" t="s">
        <v>351</v>
      </c>
      <c r="C292" s="32" t="s">
        <v>530</v>
      </c>
      <c r="D292" s="66" t="n">
        <v>435</v>
      </c>
      <c r="E292" s="66" t="n">
        <v>433</v>
      </c>
      <c r="F292" s="75" t="n">
        <f aca="false">IF(E292="","",D292-E292)</f>
        <v>2</v>
      </c>
      <c r="G292" s="66" t="n">
        <v>413</v>
      </c>
      <c r="H292" s="66" t="n">
        <v>414</v>
      </c>
      <c r="I292" s="75" t="n">
        <f aca="false">IF(H292="","",G292-H292)</f>
        <v>-1</v>
      </c>
      <c r="J292" s="47" t="n">
        <f aca="false">IF(OR(D292="",D292+G292=0),"",D292/(D292+G292))</f>
        <v>0.512971698113208</v>
      </c>
      <c r="K292" s="47" t="n">
        <f aca="false">IF(E292="","",E292/(E292+H292))</f>
        <v>0.511216056670602</v>
      </c>
      <c r="L292" s="76" t="n">
        <f aca="false">IF(OR(K292="",J292=""),"",(J292-K292)*100)</f>
        <v>0.175564144260543</v>
      </c>
      <c r="M292" s="36" t="n">
        <v>2.43699899914484</v>
      </c>
      <c r="N292" s="36" t="n">
        <v>0.126550125655765</v>
      </c>
      <c r="O292" s="36" t="n">
        <f aca="false">SQRT(M292^2+N292^2)</f>
        <v>2.44028257710791</v>
      </c>
      <c r="P292" s="47" t="n">
        <f aca="false">IF(J292="","",MAX(0,J292-1.96*O292/100))</f>
        <v>0.465142159601892</v>
      </c>
      <c r="Q292" s="47" t="n">
        <f aca="false">IF(J292="","",MIN(1,J292+1.96*O292/100))</f>
        <v>0.560801236624523</v>
      </c>
      <c r="R292" s="32" t="str">
        <f aca="false">IF(L292="","",IF(ABS(L292)&lt;=O292,"Yes","No"))</f>
        <v>Yes</v>
      </c>
      <c r="S292" s="32" t="str">
        <f aca="false">IF(L292="","",IF(ABS(L292)&lt;=1.96*O292,"Yes","No"))</f>
        <v>Yes</v>
      </c>
      <c r="T292" s="66" t="n">
        <f aca="false">IF(D292="","",ROUND(SQRT(((D292+G292)*O292/100)^2+(J292*(D292+G292)*0.0886)^2),0))</f>
        <v>44</v>
      </c>
      <c r="U292" s="32"/>
    </row>
    <row r="293" customFormat="false" ht="15" hidden="false" customHeight="false" outlineLevel="0" collapsed="false">
      <c r="A293" s="32" t="s">
        <v>444</v>
      </c>
      <c r="B293" s="32" t="s">
        <v>351</v>
      </c>
      <c r="C293" s="32" t="s">
        <v>531</v>
      </c>
      <c r="D293" s="66" t="n">
        <v>738</v>
      </c>
      <c r="E293" s="66" t="n">
        <v>734</v>
      </c>
      <c r="F293" s="75" t="n">
        <f aca="false">IF(E293="","",D293-E293)</f>
        <v>4</v>
      </c>
      <c r="G293" s="66" t="n">
        <v>680</v>
      </c>
      <c r="H293" s="66" t="n">
        <v>699</v>
      </c>
      <c r="I293" s="75" t="n">
        <f aca="false">IF(H293="","",G293-H293)</f>
        <v>-19</v>
      </c>
      <c r="J293" s="47" t="n">
        <f aca="false">IF(OR(D293="",D293+G293=0),"",D293/(D293+G293))</f>
        <v>0.520451339915374</v>
      </c>
      <c r="K293" s="47" t="n">
        <f aca="false">IF(E293="","",E293/(E293+H293))</f>
        <v>0.512212142358688</v>
      </c>
      <c r="L293" s="76" t="n">
        <f aca="false">IF(OR(K293="",J293=""),"",(J293-K293)*100)</f>
        <v>0.823919755668567</v>
      </c>
      <c r="M293" s="36" t="n">
        <v>2.17211657538669</v>
      </c>
      <c r="N293" s="36" t="n">
        <v>0.126550125655765</v>
      </c>
      <c r="O293" s="36" t="n">
        <f aca="false">SQRT(M293^2+N293^2)</f>
        <v>2.17579993367338</v>
      </c>
      <c r="P293" s="47" t="n">
        <f aca="false">IF(J293="","",MAX(0,J293-1.96*O293/100))</f>
        <v>0.477805661215375</v>
      </c>
      <c r="Q293" s="47" t="n">
        <f aca="false">IF(J293="","",MIN(1,J293+1.96*O293/100))</f>
        <v>0.563097018615372</v>
      </c>
      <c r="R293" s="32" t="str">
        <f aca="false">IF(L293="","",IF(ABS(L293)&lt;=O293,"Yes","No"))</f>
        <v>Yes</v>
      </c>
      <c r="S293" s="32" t="str">
        <f aca="false">IF(L293="","",IF(ABS(L293)&lt;=1.96*O293,"Yes","No"))</f>
        <v>Yes</v>
      </c>
      <c r="T293" s="66" t="n">
        <f aca="false">IF(D293="","",ROUND(SQRT(((D293+G293)*O293/100)^2+(J293*(D293+G293)*0.06777)^2),0))</f>
        <v>59</v>
      </c>
      <c r="U293" s="32"/>
    </row>
    <row r="294" customFormat="false" ht="15" hidden="false" customHeight="false" outlineLevel="0" collapsed="false">
      <c r="A294" s="32" t="s">
        <v>444</v>
      </c>
      <c r="B294" s="32" t="s">
        <v>351</v>
      </c>
      <c r="C294" s="32" t="s">
        <v>532</v>
      </c>
      <c r="D294" s="66" t="n">
        <v>740</v>
      </c>
      <c r="E294" s="66" t="n">
        <v>751</v>
      </c>
      <c r="F294" s="75" t="n">
        <f aca="false">IF(E294="","",D294-E294)</f>
        <v>-11</v>
      </c>
      <c r="G294" s="66" t="n">
        <v>622</v>
      </c>
      <c r="H294" s="66" t="n">
        <v>608</v>
      </c>
      <c r="I294" s="75" t="n">
        <f aca="false">IF(H294="","",G294-H294)</f>
        <v>14</v>
      </c>
      <c r="J294" s="47" t="n">
        <f aca="false">IF(OR(D294="",D294+G294=0),"",D294/(D294+G294))</f>
        <v>0.543318649045521</v>
      </c>
      <c r="K294" s="47" t="n">
        <f aca="false">IF(E294="","",E294/(E294+H294))</f>
        <v>0.552612214863871</v>
      </c>
      <c r="L294" s="76" t="n">
        <f aca="false">IF(OR(K294="",J294=""),"",(J294-K294)*100)</f>
        <v>-0.929356581834917</v>
      </c>
      <c r="M294" s="36" t="n">
        <v>2.17211657538669</v>
      </c>
      <c r="N294" s="36" t="n">
        <v>0.126550125655765</v>
      </c>
      <c r="O294" s="36" t="n">
        <f aca="false">SQRT(M294^2+N294^2)</f>
        <v>2.17579993367338</v>
      </c>
      <c r="P294" s="47" t="n">
        <f aca="false">IF(J294="","",MAX(0,J294-1.96*O294/100))</f>
        <v>0.500672970345523</v>
      </c>
      <c r="Q294" s="47" t="n">
        <f aca="false">IF(J294="","",MIN(1,J294+1.96*O294/100))</f>
        <v>0.58596432774552</v>
      </c>
      <c r="R294" s="32" t="str">
        <f aca="false">IF(L294="","",IF(ABS(L294)&lt;=O294,"Yes","No"))</f>
        <v>Yes</v>
      </c>
      <c r="S294" s="32" t="str">
        <f aca="false">IF(L294="","",IF(ABS(L294)&lt;=1.96*O294,"Yes","No"))</f>
        <v>Yes</v>
      </c>
      <c r="T294" s="66" t="n">
        <f aca="false">IF(D294="","",ROUND(SQRT(((D294+G294)*O294/100)^2+(J294*(D294+G294)*0.06777)^2),0))</f>
        <v>58</v>
      </c>
      <c r="U294" s="32"/>
    </row>
    <row r="295" customFormat="false" ht="15" hidden="false" customHeight="false" outlineLevel="0" collapsed="false">
      <c r="A295" s="32" t="s">
        <v>444</v>
      </c>
      <c r="B295" s="32" t="s">
        <v>351</v>
      </c>
      <c r="C295" s="32" t="s">
        <v>533</v>
      </c>
      <c r="D295" s="66" t="n">
        <v>503</v>
      </c>
      <c r="E295" s="66" t="n">
        <v>515</v>
      </c>
      <c r="F295" s="75" t="n">
        <f aca="false">IF(E295="","",D295-E295)</f>
        <v>-12</v>
      </c>
      <c r="G295" s="66" t="n">
        <v>463</v>
      </c>
      <c r="H295" s="66" t="n">
        <v>464</v>
      </c>
      <c r="I295" s="75" t="n">
        <f aca="false">IF(H295="","",G295-H295)</f>
        <v>-1</v>
      </c>
      <c r="J295" s="47" t="n">
        <f aca="false">IF(OR(D295="",D295+G295=0),"",D295/(D295+G295))</f>
        <v>0.520703933747412</v>
      </c>
      <c r="K295" s="47" t="n">
        <f aca="false">IF(E295="","",E295/(E295+H295))</f>
        <v>0.526046986721144</v>
      </c>
      <c r="L295" s="76" t="n">
        <f aca="false">IF(OR(K295="",J295=""),"",(J295-K295)*100)</f>
        <v>-0.534305297373205</v>
      </c>
      <c r="M295" s="36" t="n">
        <v>2.43699899914484</v>
      </c>
      <c r="N295" s="36" t="n">
        <v>0.126550125655765</v>
      </c>
      <c r="O295" s="36" t="n">
        <f aca="false">SQRT(M295^2+N295^2)</f>
        <v>2.44028257710791</v>
      </c>
      <c r="P295" s="47" t="n">
        <f aca="false">IF(J295="","",MAX(0,J295-1.96*O295/100))</f>
        <v>0.472874395236097</v>
      </c>
      <c r="Q295" s="47" t="n">
        <f aca="false">IF(J295="","",MIN(1,J295+1.96*O295/100))</f>
        <v>0.568533472258727</v>
      </c>
      <c r="R295" s="32" t="str">
        <f aca="false">IF(L295="","",IF(ABS(L295)&lt;=O295,"Yes","No"))</f>
        <v>Yes</v>
      </c>
      <c r="S295" s="32" t="str">
        <f aca="false">IF(L295="","",IF(ABS(L295)&lt;=1.96*O295,"Yes","No"))</f>
        <v>Yes</v>
      </c>
      <c r="T295" s="66" t="n">
        <f aca="false">IF(D295="","",ROUND(SQRT(((D295+G295)*O295/100)^2+(J295*(D295+G295)*0.0886)^2),0))</f>
        <v>50</v>
      </c>
      <c r="U295" s="32"/>
    </row>
    <row r="296" customFormat="false" ht="15" hidden="false" customHeight="false" outlineLevel="0" collapsed="false">
      <c r="A296" s="32" t="s">
        <v>444</v>
      </c>
      <c r="B296" s="32" t="s">
        <v>534</v>
      </c>
      <c r="C296" s="32" t="s">
        <v>535</v>
      </c>
      <c r="D296" s="66" t="n">
        <v>547</v>
      </c>
      <c r="E296" s="66" t="n">
        <v>554</v>
      </c>
      <c r="F296" s="75" t="n">
        <f aca="false">IF(E296="","",D296-E296)</f>
        <v>-7</v>
      </c>
      <c r="G296" s="66" t="n">
        <v>522</v>
      </c>
      <c r="H296" s="66" t="n">
        <v>570</v>
      </c>
      <c r="I296" s="75" t="n">
        <f aca="false">IF(H296="","",G296-H296)</f>
        <v>-48</v>
      </c>
      <c r="J296" s="47" t="n">
        <f aca="false">IF(OR(D296="",D296+G296=0),"",D296/(D296+G296))</f>
        <v>0.511693171188026</v>
      </c>
      <c r="K296" s="47" t="n">
        <f aca="false">IF(E296="","",E296/(E296+H296))</f>
        <v>0.49288256227758</v>
      </c>
      <c r="L296" s="76" t="n">
        <f aca="false">IF(OR(K296="",J296=""),"",(J296-K296)*100)</f>
        <v>1.88106089104461</v>
      </c>
      <c r="M296" s="36" t="n">
        <v>2.43699899914484</v>
      </c>
      <c r="N296" s="36" t="n">
        <v>0.126550125655765</v>
      </c>
      <c r="O296" s="36" t="n">
        <f aca="false">SQRT(M296^2+N296^2)</f>
        <v>2.44028257710791</v>
      </c>
      <c r="P296" s="47" t="n">
        <f aca="false">IF(J296="","",MAX(0,J296-1.96*O296/100))</f>
        <v>0.463863632676711</v>
      </c>
      <c r="Q296" s="47" t="n">
        <f aca="false">IF(J296="","",MIN(1,J296+1.96*O296/100))</f>
        <v>0.559522709699341</v>
      </c>
      <c r="R296" s="32" t="str">
        <f aca="false">IF(L296="","",IF(ABS(L296)&lt;=O296,"Yes","No"))</f>
        <v>Yes</v>
      </c>
      <c r="S296" s="32" t="str">
        <f aca="false">IF(L296="","",IF(ABS(L296)&lt;=1.96*O296,"Yes","No"))</f>
        <v>Yes</v>
      </c>
      <c r="T296" s="66" t="n">
        <f aca="false">IF(D296="","",ROUND(SQRT(((D296+G296)*O296/100)^2+(J296*(D296+G296)*0.0886)^2),0))</f>
        <v>55</v>
      </c>
      <c r="U296" s="32"/>
    </row>
    <row r="297" customFormat="false" ht="15" hidden="false" customHeight="false" outlineLevel="0" collapsed="false">
      <c r="A297" s="32" t="s">
        <v>444</v>
      </c>
      <c r="B297" s="32" t="s">
        <v>534</v>
      </c>
      <c r="C297" s="32" t="s">
        <v>536</v>
      </c>
      <c r="D297" s="66" t="n">
        <v>487</v>
      </c>
      <c r="E297" s="66" t="n">
        <v>439</v>
      </c>
      <c r="F297" s="75" t="n">
        <f aca="false">IF(E297="","",D297-E297)</f>
        <v>48</v>
      </c>
      <c r="G297" s="66" t="n">
        <v>419</v>
      </c>
      <c r="H297" s="66" t="n">
        <v>426</v>
      </c>
      <c r="I297" s="75" t="n">
        <f aca="false">IF(H297="","",G297-H297)</f>
        <v>-7</v>
      </c>
      <c r="J297" s="47" t="n">
        <f aca="false">IF(OR(D297="",D297+G297=0),"",D297/(D297+G297))</f>
        <v>0.537527593818985</v>
      </c>
      <c r="K297" s="47" t="n">
        <f aca="false">IF(E297="","",E297/(E297+H297))</f>
        <v>0.507514450867052</v>
      </c>
      <c r="L297" s="76" t="n">
        <f aca="false">IF(OR(K297="",J297=""),"",(J297-K297)*100)</f>
        <v>3.00131429519325</v>
      </c>
      <c r="M297" s="36" t="n">
        <v>2.43699899914484</v>
      </c>
      <c r="N297" s="36" t="n">
        <v>0.126550125655765</v>
      </c>
      <c r="O297" s="36" t="n">
        <f aca="false">SQRT(M297^2+N297^2)</f>
        <v>2.44028257710791</v>
      </c>
      <c r="P297" s="47" t="n">
        <f aca="false">IF(J297="","",MAX(0,J297-1.96*O297/100))</f>
        <v>0.489698055307669</v>
      </c>
      <c r="Q297" s="47" t="n">
        <f aca="false">IF(J297="","",MIN(1,J297+1.96*O297/100))</f>
        <v>0.5853571323303</v>
      </c>
      <c r="R297" s="32" t="str">
        <f aca="false">IF(L297="","",IF(ABS(L297)&lt;=O297,"Yes","No"))</f>
        <v>No</v>
      </c>
      <c r="S297" s="32" t="str">
        <f aca="false">IF(L297="","",IF(ABS(L297)&lt;=1.96*O297,"Yes","No"))</f>
        <v>Yes</v>
      </c>
      <c r="T297" s="66" t="n">
        <f aca="false">IF(D297="","",ROUND(SQRT(((D297+G297)*O297/100)^2+(J297*(D297+G297)*0.0886)^2),0))</f>
        <v>48</v>
      </c>
      <c r="U297" s="32"/>
    </row>
    <row r="298" customFormat="false" ht="15" hidden="false" customHeight="false" outlineLevel="0" collapsed="false">
      <c r="A298" s="32" t="s">
        <v>444</v>
      </c>
      <c r="B298" s="32" t="s">
        <v>534</v>
      </c>
      <c r="C298" s="32" t="s">
        <v>537</v>
      </c>
      <c r="D298" s="66" t="n">
        <v>734</v>
      </c>
      <c r="E298" s="66" t="n">
        <v>653</v>
      </c>
      <c r="F298" s="75" t="n">
        <f aca="false">IF(E298="","",D298-E298)</f>
        <v>81</v>
      </c>
      <c r="G298" s="66" t="n">
        <v>598</v>
      </c>
      <c r="H298" s="66" t="n">
        <v>612</v>
      </c>
      <c r="I298" s="75" t="n">
        <f aca="false">IF(H298="","",G298-H298)</f>
        <v>-14</v>
      </c>
      <c r="J298" s="47" t="n">
        <f aca="false">IF(OR(D298="",D298+G298=0),"",D298/(D298+G298))</f>
        <v>0.551051051051051</v>
      </c>
      <c r="K298" s="47" t="n">
        <f aca="false">IF(E298="","",E298/(E298+H298))</f>
        <v>0.516205533596838</v>
      </c>
      <c r="L298" s="76" t="n">
        <f aca="false">IF(OR(K298="",J298=""),"",(J298-K298)*100)</f>
        <v>3.48455174542131</v>
      </c>
      <c r="M298" s="36" t="n">
        <v>2.17211657538669</v>
      </c>
      <c r="N298" s="36" t="n">
        <v>0.126550125655765</v>
      </c>
      <c r="O298" s="36" t="n">
        <f aca="false">SQRT(M298^2+N298^2)</f>
        <v>2.17579993367338</v>
      </c>
      <c r="P298" s="47" t="n">
        <f aca="false">IF(J298="","",MAX(0,J298-1.96*O298/100))</f>
        <v>0.508405372351053</v>
      </c>
      <c r="Q298" s="47" t="n">
        <f aca="false">IF(J298="","",MIN(1,J298+1.96*O298/100))</f>
        <v>0.593696729751049</v>
      </c>
      <c r="R298" s="32" t="str">
        <f aca="false">IF(L298="","",IF(ABS(L298)&lt;=O298,"Yes","No"))</f>
        <v>No</v>
      </c>
      <c r="S298" s="32" t="str">
        <f aca="false">IF(L298="","",IF(ABS(L298)&lt;=1.96*O298,"Yes","No"))</f>
        <v>Yes</v>
      </c>
      <c r="T298" s="66" t="n">
        <f aca="false">IF(D298="","",ROUND(SQRT(((D298+G298)*O298/100)^2+(J298*(D298+G298)*0.06777)^2),0))</f>
        <v>58</v>
      </c>
      <c r="U298" s="32"/>
    </row>
    <row r="299" customFormat="false" ht="15" hidden="false" customHeight="false" outlineLevel="0" collapsed="false">
      <c r="A299" s="32" t="s">
        <v>444</v>
      </c>
      <c r="B299" s="32" t="s">
        <v>538</v>
      </c>
      <c r="C299" s="32" t="s">
        <v>539</v>
      </c>
      <c r="D299" s="66" t="n">
        <v>573</v>
      </c>
      <c r="E299" s="66" t="n">
        <v>533</v>
      </c>
      <c r="F299" s="75" t="n">
        <f aca="false">IF(E299="","",D299-E299)</f>
        <v>40</v>
      </c>
      <c r="G299" s="66" t="n">
        <v>984</v>
      </c>
      <c r="H299" s="66" t="n">
        <v>1046</v>
      </c>
      <c r="I299" s="75" t="n">
        <f aca="false">IF(H299="","",G299-H299)</f>
        <v>-62</v>
      </c>
      <c r="J299" s="47" t="n">
        <f aca="false">IF(OR(D299="",D299+G299=0),"",D299/(D299+G299))</f>
        <v>0.368015414258189</v>
      </c>
      <c r="K299" s="47" t="n">
        <f aca="false">IF(E299="","",E299/(E299+H299))</f>
        <v>0.337555414819506</v>
      </c>
      <c r="L299" s="76" t="n">
        <f aca="false">IF(OR(K299="",J299=""),"",(J299-K299)*100)</f>
        <v>3.04599994386828</v>
      </c>
      <c r="M299" s="36" t="n">
        <v>2.17211657538669</v>
      </c>
      <c r="N299" s="36" t="n">
        <v>0.126550125655765</v>
      </c>
      <c r="O299" s="36" t="n">
        <f aca="false">SQRT(M299^2+N299^2)</f>
        <v>2.17579993367338</v>
      </c>
      <c r="P299" s="47" t="n">
        <f aca="false">IF(J299="","",MAX(0,J299-1.96*O299/100))</f>
        <v>0.325369735558191</v>
      </c>
      <c r="Q299" s="47" t="n">
        <f aca="false">IF(J299="","",MIN(1,J299+1.96*O299/100))</f>
        <v>0.410661092958187</v>
      </c>
      <c r="R299" s="32" t="str">
        <f aca="false">IF(L299="","",IF(ABS(L299)&lt;=O299,"Yes","No"))</f>
        <v>No</v>
      </c>
      <c r="S299" s="32" t="str">
        <f aca="false">IF(L299="","",IF(ABS(L299)&lt;=1.96*O299,"Yes","No"))</f>
        <v>Yes</v>
      </c>
      <c r="T299" s="66" t="n">
        <f aca="false">IF(D299="","",ROUND(SQRT(((D299+G299)*O299/100)^2+(J299*(D299+G299)*0.06777)^2),0))</f>
        <v>52</v>
      </c>
      <c r="U299" s="32"/>
    </row>
    <row r="300" customFormat="false" ht="15" hidden="false" customHeight="false" outlineLevel="0" collapsed="false">
      <c r="A300" s="32" t="s">
        <v>444</v>
      </c>
      <c r="B300" s="32" t="s">
        <v>538</v>
      </c>
      <c r="C300" s="32" t="s">
        <v>540</v>
      </c>
      <c r="D300" s="66" t="n">
        <v>664</v>
      </c>
      <c r="E300" s="66" t="n">
        <v>619</v>
      </c>
      <c r="F300" s="75" t="n">
        <f aca="false">IF(E300="","",D300-E300)</f>
        <v>45</v>
      </c>
      <c r="G300" s="66" t="n">
        <v>1178</v>
      </c>
      <c r="H300" s="66" t="n">
        <v>1176</v>
      </c>
      <c r="I300" s="75" t="n">
        <f aca="false">IF(H300="","",G300-H300)</f>
        <v>2</v>
      </c>
      <c r="J300" s="47" t="n">
        <f aca="false">IF(OR(D300="",D300+G300=0),"",D300/(D300+G300))</f>
        <v>0.360477741585233</v>
      </c>
      <c r="K300" s="47" t="n">
        <f aca="false">IF(E300="","",E300/(E300+H300))</f>
        <v>0.344846796657382</v>
      </c>
      <c r="L300" s="76" t="n">
        <f aca="false">IF(OR(K300="",J300=""),"",(J300-K300)*100)</f>
        <v>1.56309449278518</v>
      </c>
      <c r="M300" s="36" t="n">
        <v>2.17211657538669</v>
      </c>
      <c r="N300" s="36" t="n">
        <v>0.126550125655765</v>
      </c>
      <c r="O300" s="36" t="n">
        <f aca="false">SQRT(M300^2+N300^2)</f>
        <v>2.17579993367338</v>
      </c>
      <c r="P300" s="47" t="n">
        <f aca="false">IF(J300="","",MAX(0,J300-1.96*O300/100))</f>
        <v>0.317832062885235</v>
      </c>
      <c r="Q300" s="47" t="n">
        <f aca="false">IF(J300="","",MIN(1,J300+1.96*O300/100))</f>
        <v>0.403123420285232</v>
      </c>
      <c r="R300" s="32" t="str">
        <f aca="false">IF(L300="","",IF(ABS(L300)&lt;=O300,"Yes","No"))</f>
        <v>Yes</v>
      </c>
      <c r="S300" s="32" t="str">
        <f aca="false">IF(L300="","",IF(ABS(L300)&lt;=1.96*O300,"Yes","No"))</f>
        <v>Yes</v>
      </c>
      <c r="T300" s="66" t="n">
        <f aca="false">IF(D300="","",ROUND(SQRT(((D300+G300)*O300/100)^2+(J300*(D300+G300)*0.06777)^2),0))</f>
        <v>60</v>
      </c>
      <c r="U300" s="32"/>
    </row>
    <row r="301" customFormat="false" ht="15" hidden="false" customHeight="false" outlineLevel="0" collapsed="false">
      <c r="A301" s="32" t="s">
        <v>444</v>
      </c>
      <c r="B301" s="32" t="s">
        <v>538</v>
      </c>
      <c r="C301" s="32" t="s">
        <v>541</v>
      </c>
      <c r="D301" s="66" t="n">
        <v>224</v>
      </c>
      <c r="E301" s="66" t="n">
        <v>215</v>
      </c>
      <c r="F301" s="75" t="n">
        <f aca="false">IF(E301="","",D301-E301)</f>
        <v>9</v>
      </c>
      <c r="G301" s="66" t="n">
        <v>472</v>
      </c>
      <c r="H301" s="66" t="n">
        <v>479</v>
      </c>
      <c r="I301" s="75" t="n">
        <f aca="false">IF(H301="","",G301-H301)</f>
        <v>-7</v>
      </c>
      <c r="J301" s="47" t="n">
        <f aca="false">IF(OR(D301="",D301+G301=0),"",D301/(D301+G301))</f>
        <v>0.32183908045977</v>
      </c>
      <c r="K301" s="47" t="n">
        <f aca="false">IF(E301="","",E301/(E301+H301))</f>
        <v>0.309798270893372</v>
      </c>
      <c r="L301" s="76" t="n">
        <f aca="false">IF(OR(K301="",J301=""),"",(J301-K301)*100)</f>
        <v>1.20408095663984</v>
      </c>
      <c r="M301" s="36" t="n">
        <v>3.50278191458698</v>
      </c>
      <c r="N301" s="36" t="n">
        <v>0.126550125655765</v>
      </c>
      <c r="O301" s="36" t="n">
        <f aca="false">SQRT(M301^2+N301^2)</f>
        <v>3.50506719984955</v>
      </c>
      <c r="P301" s="47" t="n">
        <f aca="false">IF(J301="","",MAX(0,J301-1.96*O301/100))</f>
        <v>0.253139763342719</v>
      </c>
      <c r="Q301" s="47" t="n">
        <f aca="false">IF(J301="","",MIN(1,J301+1.96*O301/100))</f>
        <v>0.390538397576821</v>
      </c>
      <c r="R301" s="32" t="str">
        <f aca="false">IF(L301="","",IF(ABS(L301)&lt;=O301,"Yes","No"))</f>
        <v>Yes</v>
      </c>
      <c r="S301" s="32" t="str">
        <f aca="false">IF(L301="","",IF(ABS(L301)&lt;=1.96*O301,"Yes","No"))</f>
        <v>Yes</v>
      </c>
      <c r="T301" s="66" t="n">
        <f aca="false">IF(D301="","",ROUND(SQRT(((D301+G301)*O301/100)^2+(J301*(D301+G301)*0.14653)^2),0))</f>
        <v>41</v>
      </c>
      <c r="U301" s="32"/>
    </row>
    <row r="302" customFormat="false" ht="15" hidden="false" customHeight="false" outlineLevel="0" collapsed="false">
      <c r="A302" s="32" t="s">
        <v>444</v>
      </c>
      <c r="B302" s="32" t="s">
        <v>538</v>
      </c>
      <c r="C302" s="32" t="s">
        <v>542</v>
      </c>
      <c r="D302" s="66" t="n">
        <v>520</v>
      </c>
      <c r="E302" s="66" t="n">
        <v>459</v>
      </c>
      <c r="F302" s="75" t="n">
        <f aca="false">IF(E302="","",D302-E302)</f>
        <v>61</v>
      </c>
      <c r="G302" s="66" t="n">
        <v>868</v>
      </c>
      <c r="H302" s="66" t="n">
        <v>929</v>
      </c>
      <c r="I302" s="75" t="n">
        <f aca="false">IF(H302="","",G302-H302)</f>
        <v>-61</v>
      </c>
      <c r="J302" s="47" t="n">
        <f aca="false">IF(OR(D302="",D302+G302=0),"",D302/(D302+G302))</f>
        <v>0.37463976945245</v>
      </c>
      <c r="K302" s="47" t="n">
        <f aca="false">IF(E302="","",E302/(E302+H302))</f>
        <v>0.330691642651297</v>
      </c>
      <c r="L302" s="76" t="n">
        <f aca="false">IF(OR(K302="",J302=""),"",(J302-K302)*100)</f>
        <v>4.39481268011527</v>
      </c>
      <c r="M302" s="36" t="n">
        <v>2.17211657538669</v>
      </c>
      <c r="N302" s="36" t="n">
        <v>0.126550125655765</v>
      </c>
      <c r="O302" s="36" t="n">
        <f aca="false">SQRT(M302^2+N302^2)</f>
        <v>2.17579993367338</v>
      </c>
      <c r="P302" s="47" t="n">
        <f aca="false">IF(J302="","",MAX(0,J302-1.96*O302/100))</f>
        <v>0.331994090752451</v>
      </c>
      <c r="Q302" s="47" t="n">
        <f aca="false">IF(J302="","",MIN(1,J302+1.96*O302/100))</f>
        <v>0.417285448152448</v>
      </c>
      <c r="R302" s="32" t="str">
        <f aca="false">IF(L302="","",IF(ABS(L302)&lt;=O302,"Yes","No"))</f>
        <v>No</v>
      </c>
      <c r="S302" s="32" t="str">
        <f aca="false">IF(L302="","",IF(ABS(L302)&lt;=1.96*O302,"Yes","No"))</f>
        <v>No</v>
      </c>
      <c r="T302" s="66" t="n">
        <f aca="false">IF(D302="","",ROUND(SQRT(((D302+G302)*O302/100)^2+(J302*(D302+G302)*0.06777)^2),0))</f>
        <v>46</v>
      </c>
      <c r="U302" s="32"/>
    </row>
    <row r="303" customFormat="false" ht="15" hidden="false" customHeight="false" outlineLevel="0" collapsed="false">
      <c r="A303" s="32" t="s">
        <v>444</v>
      </c>
      <c r="B303" s="32" t="s">
        <v>538</v>
      </c>
      <c r="C303" s="32" t="s">
        <v>543</v>
      </c>
      <c r="D303" s="66" t="n">
        <v>338</v>
      </c>
      <c r="E303" s="66" t="n">
        <v>311</v>
      </c>
      <c r="F303" s="75" t="n">
        <f aca="false">IF(E303="","",D303-E303)</f>
        <v>27</v>
      </c>
      <c r="G303" s="66" t="n">
        <v>607</v>
      </c>
      <c r="H303" s="66" t="n">
        <v>628</v>
      </c>
      <c r="I303" s="75" t="n">
        <f aca="false">IF(H303="","",G303-H303)</f>
        <v>-21</v>
      </c>
      <c r="J303" s="47" t="n">
        <f aca="false">IF(OR(D303="",D303+G303=0),"",D303/(D303+G303))</f>
        <v>0.357671957671958</v>
      </c>
      <c r="K303" s="47" t="n">
        <f aca="false">IF(E303="","",E303/(E303+H303))</f>
        <v>0.331203407880724</v>
      </c>
      <c r="L303" s="76" t="n">
        <f aca="false">IF(OR(K303="",J303=""),"",(J303-K303)*100)</f>
        <v>2.64685497912335</v>
      </c>
      <c r="M303" s="36" t="n">
        <v>2.43699899914484</v>
      </c>
      <c r="N303" s="36" t="n">
        <v>0.126550125655765</v>
      </c>
      <c r="O303" s="36" t="n">
        <f aca="false">SQRT(M303^2+N303^2)</f>
        <v>2.44028257710791</v>
      </c>
      <c r="P303" s="47" t="n">
        <f aca="false">IF(J303="","",MAX(0,J303-1.96*O303/100))</f>
        <v>0.309842419160643</v>
      </c>
      <c r="Q303" s="47" t="n">
        <f aca="false">IF(J303="","",MIN(1,J303+1.96*O303/100))</f>
        <v>0.405501496183273</v>
      </c>
      <c r="R303" s="32" t="str">
        <f aca="false">IF(L303="","",IF(ABS(L303)&lt;=O303,"Yes","No"))</f>
        <v>No</v>
      </c>
      <c r="S303" s="32" t="str">
        <f aca="false">IF(L303="","",IF(ABS(L303)&lt;=1.96*O303,"Yes","No"))</f>
        <v>Yes</v>
      </c>
      <c r="T303" s="66" t="n">
        <f aca="false">IF(D303="","",ROUND(SQRT(((D303+G303)*O303/100)^2+(J303*(D303+G303)*0.0886)^2),0))</f>
        <v>38</v>
      </c>
      <c r="U303" s="32"/>
    </row>
    <row r="304" customFormat="false" ht="15" hidden="false" customHeight="false" outlineLevel="0" collapsed="false">
      <c r="A304" s="32" t="s">
        <v>444</v>
      </c>
      <c r="B304" s="32" t="s">
        <v>544</v>
      </c>
      <c r="C304" s="32" t="s">
        <v>545</v>
      </c>
      <c r="D304" s="66" t="n">
        <v>80</v>
      </c>
      <c r="E304" s="66" t="n">
        <v>239</v>
      </c>
      <c r="F304" s="75" t="n">
        <f aca="false">IF(E304="","",D304-E304)</f>
        <v>-159</v>
      </c>
      <c r="G304" s="66" t="n">
        <v>120</v>
      </c>
      <c r="H304" s="66" t="n">
        <v>427</v>
      </c>
      <c r="I304" s="75" t="n">
        <f aca="false">IF(H304="","",G304-H304)</f>
        <v>-307</v>
      </c>
      <c r="J304" s="47" t="n">
        <f aca="false">IF(OR(D304="",D304+G304=0),"",D304/(D304+G304))</f>
        <v>0.4</v>
      </c>
      <c r="K304" s="47" t="n">
        <f aca="false">IF(E304="","",E304/(E304+H304))</f>
        <v>0.358858858858859</v>
      </c>
      <c r="L304" s="76" t="n">
        <f aca="false">IF(OR(K304="",J304=""),"",(J304-K304)*100)</f>
        <v>4.11411411411411</v>
      </c>
      <c r="M304" s="36" t="n">
        <v>3.50278191458698</v>
      </c>
      <c r="N304" s="36" t="n">
        <v>0.126550125655765</v>
      </c>
      <c r="O304" s="36" t="n">
        <f aca="false">SQRT(M304^2+N304^2)</f>
        <v>3.50506719984955</v>
      </c>
      <c r="P304" s="47" t="n">
        <f aca="false">IF(J304="","",MAX(0,J304-1.96*O304/100))</f>
        <v>0.331300682882949</v>
      </c>
      <c r="Q304" s="47" t="n">
        <f aca="false">IF(J304="","",MIN(1,J304+1.96*O304/100))</f>
        <v>0.468699317117051</v>
      </c>
      <c r="R304" s="32" t="str">
        <f aca="false">IF(L304="","",IF(ABS(L304)&lt;=O304,"Yes","No"))</f>
        <v>No</v>
      </c>
      <c r="S304" s="32" t="str">
        <f aca="false">IF(L304="","",IF(ABS(L304)&lt;=1.96*O304,"Yes","No"))</f>
        <v>Yes</v>
      </c>
      <c r="T304" s="66" t="n">
        <f aca="false">IF(D304="","",ROUND(SQRT(((D304+G304)*O304/100)^2+(J304*(D304+G304)*0.14653)^2),0))</f>
        <v>14</v>
      </c>
      <c r="U304" s="32"/>
    </row>
    <row r="305" customFormat="false" ht="15" hidden="false" customHeight="false" outlineLevel="0" collapsed="false">
      <c r="A305" s="32" t="s">
        <v>444</v>
      </c>
      <c r="B305" s="32" t="s">
        <v>544</v>
      </c>
      <c r="C305" s="32" t="s">
        <v>546</v>
      </c>
      <c r="D305" s="66" t="n">
        <v>385</v>
      </c>
      <c r="E305" s="66" t="n">
        <v>341</v>
      </c>
      <c r="F305" s="75" t="n">
        <f aca="false">IF(E305="","",D305-E305)</f>
        <v>44</v>
      </c>
      <c r="G305" s="66" t="n">
        <v>717</v>
      </c>
      <c r="H305" s="66" t="n">
        <v>732</v>
      </c>
      <c r="I305" s="75" t="n">
        <f aca="false">IF(H305="","",G305-H305)</f>
        <v>-15</v>
      </c>
      <c r="J305" s="47" t="n">
        <f aca="false">IF(OR(D305="",D305+G305=0),"",D305/(D305+G305))</f>
        <v>0.349364791288566</v>
      </c>
      <c r="K305" s="47" t="n">
        <f aca="false">IF(E305="","",E305/(E305+H305))</f>
        <v>0.31780055917987</v>
      </c>
      <c r="L305" s="76" t="n">
        <f aca="false">IF(OR(K305="",J305=""),"",(J305-K305)*100)</f>
        <v>3.15642321086967</v>
      </c>
      <c r="M305" s="36" t="n">
        <v>2.43699899914484</v>
      </c>
      <c r="N305" s="36" t="n">
        <v>0.126550125655765</v>
      </c>
      <c r="O305" s="36" t="n">
        <f aca="false">SQRT(M305^2+N305^2)</f>
        <v>2.44028257710791</v>
      </c>
      <c r="P305" s="47" t="n">
        <f aca="false">IF(J305="","",MAX(0,J305-1.96*O305/100))</f>
        <v>0.301535252777251</v>
      </c>
      <c r="Q305" s="47" t="n">
        <f aca="false">IF(J305="","",MIN(1,J305+1.96*O305/100))</f>
        <v>0.397194329799881</v>
      </c>
      <c r="R305" s="32" t="str">
        <f aca="false">IF(L305="","",IF(ABS(L305)&lt;=O305,"Yes","No"))</f>
        <v>No</v>
      </c>
      <c r="S305" s="32" t="str">
        <f aca="false">IF(L305="","",IF(ABS(L305)&lt;=1.96*O305,"Yes","No"))</f>
        <v>Yes</v>
      </c>
      <c r="T305" s="66" t="n">
        <f aca="false">IF(D305="","",ROUND(SQRT(((D305+G305)*O305/100)^2+(J305*(D305+G305)*0.0886)^2),0))</f>
        <v>43</v>
      </c>
      <c r="U305" s="32"/>
    </row>
    <row r="306" customFormat="false" ht="15" hidden="false" customHeight="false" outlineLevel="0" collapsed="false">
      <c r="A306" s="32" t="s">
        <v>444</v>
      </c>
      <c r="B306" s="32" t="s">
        <v>547</v>
      </c>
      <c r="C306" s="32" t="s">
        <v>548</v>
      </c>
      <c r="D306" s="66" t="n">
        <v>1359</v>
      </c>
      <c r="E306" s="66" t="n">
        <v>1318</v>
      </c>
      <c r="F306" s="75" t="n">
        <f aca="false">IF(E306="","",D306-E306)</f>
        <v>41</v>
      </c>
      <c r="G306" s="66" t="n">
        <v>1642</v>
      </c>
      <c r="H306" s="66" t="n">
        <v>1709</v>
      </c>
      <c r="I306" s="75" t="n">
        <f aca="false">IF(H306="","",G306-H306)</f>
        <v>-67</v>
      </c>
      <c r="J306" s="47" t="n">
        <f aca="false">IF(OR(D306="",D306+G306=0),"",D306/(D306+G306))</f>
        <v>0.452849050316561</v>
      </c>
      <c r="K306" s="47" t="n">
        <f aca="false">IF(E306="","",E306/(E306+H306))</f>
        <v>0.435414601916089</v>
      </c>
      <c r="L306" s="76" t="n">
        <f aca="false">IF(OR(K306="",J306=""),"",(J306-K306)*100)</f>
        <v>1.74344484004726</v>
      </c>
      <c r="M306" s="36" t="n">
        <v>2.17211657538669</v>
      </c>
      <c r="N306" s="36" t="n">
        <v>0.126550125655765</v>
      </c>
      <c r="O306" s="36" t="n">
        <f aca="false">SQRT(M306^2+N306^2)</f>
        <v>2.17579993367338</v>
      </c>
      <c r="P306" s="47" t="n">
        <f aca="false">IF(J306="","",MAX(0,J306-1.96*O306/100))</f>
        <v>0.410203371616563</v>
      </c>
      <c r="Q306" s="47" t="n">
        <f aca="false">IF(J306="","",MIN(1,J306+1.96*O306/100))</f>
        <v>0.495494729016559</v>
      </c>
      <c r="R306" s="32" t="str">
        <f aca="false">IF(L306="","",IF(ABS(L306)&lt;=O306,"Yes","No"))</f>
        <v>Yes</v>
      </c>
      <c r="S306" s="32" t="str">
        <f aca="false">IF(L306="","",IF(ABS(L306)&lt;=1.96*O306,"Yes","No"))</f>
        <v>Yes</v>
      </c>
      <c r="T306" s="66" t="n">
        <f aca="false">IF(D306="","",ROUND(SQRT(((D306+G306)*O306/100)^2+(J306*(D306+G306)*0.06777)^2),0))</f>
        <v>113</v>
      </c>
      <c r="U306" s="32"/>
    </row>
    <row r="307" customFormat="false" ht="15" hidden="false" customHeight="false" outlineLevel="0" collapsed="false">
      <c r="A307" s="32" t="s">
        <v>444</v>
      </c>
      <c r="B307" s="32" t="s">
        <v>547</v>
      </c>
      <c r="C307" s="32" t="s">
        <v>549</v>
      </c>
      <c r="D307" s="66" t="n">
        <v>608</v>
      </c>
      <c r="E307" s="66" t="n">
        <v>561</v>
      </c>
      <c r="F307" s="75" t="n">
        <f aca="false">IF(E307="","",D307-E307)</f>
        <v>47</v>
      </c>
      <c r="G307" s="66" t="n">
        <v>826</v>
      </c>
      <c r="H307" s="66" t="n">
        <v>856</v>
      </c>
      <c r="I307" s="75" t="n">
        <f aca="false">IF(H307="","",G307-H307)</f>
        <v>-30</v>
      </c>
      <c r="J307" s="47" t="n">
        <f aca="false">IF(OR(D307="",D307+G307=0),"",D307/(D307+G307))</f>
        <v>0.423988842398884</v>
      </c>
      <c r="K307" s="47" t="n">
        <f aca="false">IF(E307="","",E307/(E307+H307))</f>
        <v>0.39590684544813</v>
      </c>
      <c r="L307" s="76" t="n">
        <f aca="false">IF(OR(K307="",J307=""),"",(J307-K307)*100)</f>
        <v>2.80819969507544</v>
      </c>
      <c r="M307" s="36" t="n">
        <v>2.17211657538669</v>
      </c>
      <c r="N307" s="36" t="n">
        <v>0.126550125655765</v>
      </c>
      <c r="O307" s="36" t="n">
        <f aca="false">SQRT(M307^2+N307^2)</f>
        <v>2.17579993367338</v>
      </c>
      <c r="P307" s="47" t="n">
        <f aca="false">IF(J307="","",MAX(0,J307-1.96*O307/100))</f>
        <v>0.381343163698886</v>
      </c>
      <c r="Q307" s="47" t="n">
        <f aca="false">IF(J307="","",MIN(1,J307+1.96*O307/100))</f>
        <v>0.466634521098883</v>
      </c>
      <c r="R307" s="32" t="str">
        <f aca="false">IF(L307="","",IF(ABS(L307)&lt;=O307,"Yes","No"))</f>
        <v>No</v>
      </c>
      <c r="S307" s="32" t="str">
        <f aca="false">IF(L307="","",IF(ABS(L307)&lt;=1.96*O307,"Yes","No"))</f>
        <v>Yes</v>
      </c>
      <c r="T307" s="66" t="n">
        <f aca="false">IF(D307="","",ROUND(SQRT(((D307+G307)*O307/100)^2+(J307*(D307+G307)*0.06777)^2),0))</f>
        <v>52</v>
      </c>
      <c r="U307" s="32"/>
    </row>
    <row r="308" customFormat="false" ht="15" hidden="false" customHeight="false" outlineLevel="0" collapsed="false">
      <c r="A308" s="32" t="s">
        <v>444</v>
      </c>
      <c r="B308" s="32" t="s">
        <v>550</v>
      </c>
      <c r="C308" s="32" t="s">
        <v>551</v>
      </c>
      <c r="D308" s="66" t="n">
        <v>582</v>
      </c>
      <c r="E308" s="66" t="n">
        <v>563</v>
      </c>
      <c r="F308" s="75" t="n">
        <f aca="false">IF(E308="","",D308-E308)</f>
        <v>19</v>
      </c>
      <c r="G308" s="66" t="n">
        <v>560</v>
      </c>
      <c r="H308" s="66" t="n">
        <v>573</v>
      </c>
      <c r="I308" s="75" t="n">
        <f aca="false">IF(H308="","",G308-H308)</f>
        <v>-13</v>
      </c>
      <c r="J308" s="47" t="n">
        <f aca="false">IF(OR(D308="",D308+G308=0),"",D308/(D308+G308))</f>
        <v>0.509632224168126</v>
      </c>
      <c r="K308" s="47" t="n">
        <f aca="false">IF(E308="","",E308/(E308+H308))</f>
        <v>0.495598591549296</v>
      </c>
      <c r="L308" s="76" t="n">
        <f aca="false">IF(OR(K308="",J308=""),"",(J308-K308)*100)</f>
        <v>1.40336326188304</v>
      </c>
      <c r="M308" s="36" t="n">
        <v>2.43699899914484</v>
      </c>
      <c r="N308" s="36" t="n">
        <v>0.126550125655765</v>
      </c>
      <c r="O308" s="36" t="n">
        <f aca="false">SQRT(M308^2+N308^2)</f>
        <v>2.44028257710791</v>
      </c>
      <c r="P308" s="47" t="n">
        <f aca="false">IF(J308="","",MAX(0,J308-1.96*O308/100))</f>
        <v>0.461802685656811</v>
      </c>
      <c r="Q308" s="47" t="n">
        <f aca="false">IF(J308="","",MIN(1,J308+1.96*O308/100))</f>
        <v>0.557461762679441</v>
      </c>
      <c r="R308" s="32" t="str">
        <f aca="false">IF(L308="","",IF(ABS(L308)&lt;=O308,"Yes","No"))</f>
        <v>Yes</v>
      </c>
      <c r="S308" s="32" t="str">
        <f aca="false">IF(L308="","",IF(ABS(L308)&lt;=1.96*O308,"Yes","No"))</f>
        <v>Yes</v>
      </c>
      <c r="T308" s="66" t="n">
        <f aca="false">IF(D308="","",ROUND(SQRT(((D308+G308)*O308/100)^2+(J308*(D308+G308)*0.0886)^2),0))</f>
        <v>59</v>
      </c>
      <c r="U308" s="32"/>
    </row>
    <row r="309" customFormat="false" ht="15" hidden="false" customHeight="false" outlineLevel="0" collapsed="false">
      <c r="A309" s="32" t="s">
        <v>444</v>
      </c>
      <c r="B309" s="32" t="s">
        <v>550</v>
      </c>
      <c r="C309" s="32" t="s">
        <v>552</v>
      </c>
      <c r="D309" s="66" t="n">
        <v>622</v>
      </c>
      <c r="E309" s="66" t="n">
        <v>634</v>
      </c>
      <c r="F309" s="75" t="n">
        <f aca="false">IF(E309="","",D309-E309)</f>
        <v>-12</v>
      </c>
      <c r="G309" s="66" t="n">
        <v>830</v>
      </c>
      <c r="H309" s="66" t="n">
        <v>855</v>
      </c>
      <c r="I309" s="75" t="n">
        <f aca="false">IF(H309="","",G309-H309)</f>
        <v>-25</v>
      </c>
      <c r="J309" s="47" t="n">
        <f aca="false">IF(OR(D309="",D309+G309=0),"",D309/(D309+G309))</f>
        <v>0.428374655647383</v>
      </c>
      <c r="K309" s="47" t="n">
        <f aca="false">IF(E309="","",E309/(E309+H309))</f>
        <v>0.425789120214909</v>
      </c>
      <c r="L309" s="76" t="n">
        <f aca="false">IF(OR(K309="",J309=""),"",(J309-K309)*100)</f>
        <v>0.258553543247358</v>
      </c>
      <c r="M309" s="36" t="n">
        <v>2.17211657538669</v>
      </c>
      <c r="N309" s="36" t="n">
        <v>0.126550125655765</v>
      </c>
      <c r="O309" s="36" t="n">
        <f aca="false">SQRT(M309^2+N309^2)</f>
        <v>2.17579993367338</v>
      </c>
      <c r="P309" s="47" t="n">
        <f aca="false">IF(J309="","",MAX(0,J309-1.96*O309/100))</f>
        <v>0.385728976947385</v>
      </c>
      <c r="Q309" s="47" t="n">
        <f aca="false">IF(J309="","",MIN(1,J309+1.96*O309/100))</f>
        <v>0.471020334347381</v>
      </c>
      <c r="R309" s="32" t="str">
        <f aca="false">IF(L309="","",IF(ABS(L309)&lt;=O309,"Yes","No"))</f>
        <v>Yes</v>
      </c>
      <c r="S309" s="32" t="str">
        <f aca="false">IF(L309="","",IF(ABS(L309)&lt;=1.96*O309,"Yes","No"))</f>
        <v>Yes</v>
      </c>
      <c r="T309" s="66" t="n">
        <f aca="false">IF(D309="","",ROUND(SQRT(((D309+G309)*O309/100)^2+(J309*(D309+G309)*0.06777)^2),0))</f>
        <v>53</v>
      </c>
      <c r="U309" s="32"/>
    </row>
    <row r="310" customFormat="false" ht="15" hidden="false" customHeight="false" outlineLevel="0" collapsed="false">
      <c r="A310" s="32" t="s">
        <v>444</v>
      </c>
      <c r="B310" s="32" t="s">
        <v>550</v>
      </c>
      <c r="C310" s="32" t="s">
        <v>553</v>
      </c>
      <c r="D310" s="66" t="n">
        <v>228</v>
      </c>
      <c r="E310" s="66" t="n">
        <v>245</v>
      </c>
      <c r="F310" s="75" t="n">
        <f aca="false">IF(E310="","",D310-E310)</f>
        <v>-17</v>
      </c>
      <c r="G310" s="66" t="n">
        <v>304</v>
      </c>
      <c r="H310" s="66" t="n">
        <v>290</v>
      </c>
      <c r="I310" s="75" t="n">
        <f aca="false">IF(H310="","",G310-H310)</f>
        <v>14</v>
      </c>
      <c r="J310" s="47" t="n">
        <f aca="false">IF(OR(D310="",D310+G310=0),"",D310/(D310+G310))</f>
        <v>0.428571428571429</v>
      </c>
      <c r="K310" s="47" t="n">
        <f aca="false">IF(E310="","",E310/(E310+H310))</f>
        <v>0.457943925233645</v>
      </c>
      <c r="L310" s="76" t="n">
        <f aca="false">IF(OR(K310="",J310=""),"",(J310-K310)*100)</f>
        <v>-2.93724966622163</v>
      </c>
      <c r="M310" s="36" t="n">
        <v>3.50278191458698</v>
      </c>
      <c r="N310" s="36" t="n">
        <v>0.126550125655765</v>
      </c>
      <c r="O310" s="36" t="n">
        <f aca="false">SQRT(M310^2+N310^2)</f>
        <v>3.50506719984955</v>
      </c>
      <c r="P310" s="47" t="n">
        <f aca="false">IF(J310="","",MAX(0,J310-1.96*O310/100))</f>
        <v>0.359872111454377</v>
      </c>
      <c r="Q310" s="47" t="n">
        <f aca="false">IF(J310="","",MIN(1,J310+1.96*O310/100))</f>
        <v>0.49727074568848</v>
      </c>
      <c r="R310" s="32" t="str">
        <f aca="false">IF(L310="","",IF(ABS(L310)&lt;=O310,"Yes","No"))</f>
        <v>Yes</v>
      </c>
      <c r="S310" s="32" t="str">
        <f aca="false">IF(L310="","",IF(ABS(L310)&lt;=1.96*O310,"Yes","No"))</f>
        <v>Yes</v>
      </c>
      <c r="T310" s="66" t="n">
        <f aca="false">IF(D310="","",ROUND(SQRT(((D310+G310)*O310/100)^2+(J310*(D310+G310)*0.14653)^2),0))</f>
        <v>38</v>
      </c>
      <c r="U310" s="32"/>
    </row>
    <row r="311" customFormat="false" ht="15" hidden="false" customHeight="false" outlineLevel="0" collapsed="false">
      <c r="A311" s="32" t="s">
        <v>444</v>
      </c>
      <c r="B311" s="32" t="s">
        <v>550</v>
      </c>
      <c r="C311" s="32" t="s">
        <v>554</v>
      </c>
      <c r="D311" s="66" t="n">
        <v>501</v>
      </c>
      <c r="E311" s="66" t="n">
        <v>481</v>
      </c>
      <c r="F311" s="75" t="n">
        <f aca="false">IF(E311="","",D311-E311)</f>
        <v>20</v>
      </c>
      <c r="G311" s="66" t="n">
        <v>476</v>
      </c>
      <c r="H311" s="66" t="n">
        <v>473</v>
      </c>
      <c r="I311" s="75" t="n">
        <f aca="false">IF(H311="","",G311-H311)</f>
        <v>3</v>
      </c>
      <c r="J311" s="47" t="n">
        <f aca="false">IF(OR(D311="",D311+G311=0),"",D311/(D311+G311))</f>
        <v>0.512794268167861</v>
      </c>
      <c r="K311" s="47" t="n">
        <f aca="false">IF(E311="","",E311/(E311+H311))</f>
        <v>0.5041928721174</v>
      </c>
      <c r="L311" s="76" t="n">
        <f aca="false">IF(OR(K311="",J311=""),"",(J311-K311)*100)</f>
        <v>0.86013960504604</v>
      </c>
      <c r="M311" s="36" t="n">
        <v>2.43699899914484</v>
      </c>
      <c r="N311" s="36" t="n">
        <v>0.126550125655765</v>
      </c>
      <c r="O311" s="36" t="n">
        <f aca="false">SQRT(M311^2+N311^2)</f>
        <v>2.44028257710791</v>
      </c>
      <c r="P311" s="47" t="n">
        <f aca="false">IF(J311="","",MAX(0,J311-1.96*O311/100))</f>
        <v>0.464964729656546</v>
      </c>
      <c r="Q311" s="47" t="n">
        <f aca="false">IF(J311="","",MIN(1,J311+1.96*O311/100))</f>
        <v>0.560623806679176</v>
      </c>
      <c r="R311" s="32" t="str">
        <f aca="false">IF(L311="","",IF(ABS(L311)&lt;=O311,"Yes","No"))</f>
        <v>Yes</v>
      </c>
      <c r="S311" s="32" t="str">
        <f aca="false">IF(L311="","",IF(ABS(L311)&lt;=1.96*O311,"Yes","No"))</f>
        <v>Yes</v>
      </c>
      <c r="T311" s="66" t="n">
        <f aca="false">IF(D311="","",ROUND(SQRT(((D311+G311)*O311/100)^2+(J311*(D311+G311)*0.0886)^2),0))</f>
        <v>50</v>
      </c>
      <c r="U311" s="32"/>
    </row>
    <row r="312" customFormat="false" ht="15" hidden="false" customHeight="false" outlineLevel="0" collapsed="false">
      <c r="A312" s="32" t="s">
        <v>444</v>
      </c>
      <c r="B312" s="32" t="s">
        <v>550</v>
      </c>
      <c r="C312" s="32" t="s">
        <v>555</v>
      </c>
      <c r="D312" s="66" t="n">
        <v>360</v>
      </c>
      <c r="E312" s="66" t="n">
        <v>362</v>
      </c>
      <c r="F312" s="75" t="n">
        <f aca="false">IF(E312="","",D312-E312)</f>
        <v>-2</v>
      </c>
      <c r="G312" s="66" t="n">
        <v>344</v>
      </c>
      <c r="H312" s="66" t="n">
        <v>355</v>
      </c>
      <c r="I312" s="75" t="n">
        <f aca="false">IF(H312="","",G312-H312)</f>
        <v>-11</v>
      </c>
      <c r="J312" s="47" t="n">
        <f aca="false">IF(OR(D312="",D312+G312=0),"",D312/(D312+G312))</f>
        <v>0.511363636363636</v>
      </c>
      <c r="K312" s="47" t="n">
        <f aca="false">IF(E312="","",E312/(E312+H312))</f>
        <v>0.504881450488145</v>
      </c>
      <c r="L312" s="76" t="n">
        <f aca="false">IF(OR(K312="",J312=""),"",(J312-K312)*100)</f>
        <v>0.648218587549132</v>
      </c>
      <c r="M312" s="36" t="n">
        <v>3.50278191458698</v>
      </c>
      <c r="N312" s="36" t="n">
        <v>0.126550125655765</v>
      </c>
      <c r="O312" s="36" t="n">
        <f aca="false">SQRT(M312^2+N312^2)</f>
        <v>3.50506719984955</v>
      </c>
      <c r="P312" s="47" t="n">
        <f aca="false">IF(J312="","",MAX(0,J312-1.96*O312/100))</f>
        <v>0.442664319246585</v>
      </c>
      <c r="Q312" s="47" t="n">
        <f aca="false">IF(J312="","",MIN(1,J312+1.96*O312/100))</f>
        <v>0.580062953480688</v>
      </c>
      <c r="R312" s="32" t="str">
        <f aca="false">IF(L312="","",IF(ABS(L312)&lt;=O312,"Yes","No"))</f>
        <v>Yes</v>
      </c>
      <c r="S312" s="32" t="str">
        <f aca="false">IF(L312="","",IF(ABS(L312)&lt;=1.96*O312,"Yes","No"))</f>
        <v>Yes</v>
      </c>
      <c r="T312" s="66" t="n">
        <f aca="false">IF(D312="","",ROUND(SQRT(((D312+G312)*O312/100)^2+(J312*(D312+G312)*0.14653)^2),0))</f>
        <v>58</v>
      </c>
      <c r="U312" s="32"/>
    </row>
    <row r="313" customFormat="false" ht="15" hidden="false" customHeight="false" outlineLevel="0" collapsed="false">
      <c r="A313" s="32" t="s">
        <v>444</v>
      </c>
      <c r="B313" s="32" t="s">
        <v>550</v>
      </c>
      <c r="C313" s="32" t="s">
        <v>556</v>
      </c>
      <c r="D313" s="66" t="n">
        <v>546</v>
      </c>
      <c r="E313" s="66" t="n">
        <v>530</v>
      </c>
      <c r="F313" s="75" t="n">
        <f aca="false">IF(E313="","",D313-E313)</f>
        <v>16</v>
      </c>
      <c r="G313" s="66" t="n">
        <v>469</v>
      </c>
      <c r="H313" s="66" t="n">
        <v>477</v>
      </c>
      <c r="I313" s="75" t="n">
        <f aca="false">IF(H313="","",G313-H313)</f>
        <v>-8</v>
      </c>
      <c r="J313" s="47" t="n">
        <f aca="false">IF(OR(D313="",D313+G313=0),"",D313/(D313+G313))</f>
        <v>0.537931034482759</v>
      </c>
      <c r="K313" s="47" t="n">
        <f aca="false">IF(E313="","",E313/(E313+H313))</f>
        <v>0.526315789473684</v>
      </c>
      <c r="L313" s="76" t="n">
        <f aca="false">IF(OR(K313="",J313=""),"",(J313-K313)*100)</f>
        <v>1.16152450090744</v>
      </c>
      <c r="M313" s="36" t="n">
        <v>2.43699899914484</v>
      </c>
      <c r="N313" s="36" t="n">
        <v>0.126550125655765</v>
      </c>
      <c r="O313" s="36" t="n">
        <f aca="false">SQRT(M313^2+N313^2)</f>
        <v>2.44028257710791</v>
      </c>
      <c r="P313" s="47" t="n">
        <f aca="false">IF(J313="","",MAX(0,J313-1.96*O313/100))</f>
        <v>0.490101495971444</v>
      </c>
      <c r="Q313" s="47" t="n">
        <f aca="false">IF(J313="","",MIN(1,J313+1.96*O313/100))</f>
        <v>0.585760572994074</v>
      </c>
      <c r="R313" s="32" t="str">
        <f aca="false">IF(L313="","",IF(ABS(L313)&lt;=O313,"Yes","No"))</f>
        <v>Yes</v>
      </c>
      <c r="S313" s="32" t="str">
        <f aca="false">IF(L313="","",IF(ABS(L313)&lt;=1.96*O313,"Yes","No"))</f>
        <v>Yes</v>
      </c>
      <c r="T313" s="66" t="n">
        <f aca="false">IF(D313="","",ROUND(SQRT(((D313+G313)*O313/100)^2+(J313*(D313+G313)*0.0886)^2),0))</f>
        <v>54</v>
      </c>
      <c r="U313" s="32"/>
    </row>
    <row r="314" customFormat="false" ht="15" hidden="false" customHeight="false" outlineLevel="0" collapsed="false">
      <c r="A314" s="32" t="s">
        <v>444</v>
      </c>
      <c r="B314" s="32" t="s">
        <v>550</v>
      </c>
      <c r="C314" s="32" t="s">
        <v>557</v>
      </c>
      <c r="D314" s="66" t="n">
        <v>183</v>
      </c>
      <c r="E314" s="66" t="n">
        <v>160</v>
      </c>
      <c r="F314" s="75" t="n">
        <f aca="false">IF(E314="","",D314-E314)</f>
        <v>23</v>
      </c>
      <c r="G314" s="66" t="n">
        <v>243</v>
      </c>
      <c r="H314" s="66" t="n">
        <v>247</v>
      </c>
      <c r="I314" s="75" t="n">
        <f aca="false">IF(H314="","",G314-H314)</f>
        <v>-4</v>
      </c>
      <c r="J314" s="47" t="n">
        <f aca="false">IF(OR(D314="",D314+G314=0),"",D314/(D314+G314))</f>
        <v>0.429577464788732</v>
      </c>
      <c r="K314" s="47" t="n">
        <f aca="false">IF(E314="","",E314/(E314+H314))</f>
        <v>0.393120393120393</v>
      </c>
      <c r="L314" s="76" t="n">
        <f aca="false">IF(OR(K314="",J314=""),"",(J314-K314)*100)</f>
        <v>3.64570716683393</v>
      </c>
      <c r="M314" s="36" t="n">
        <v>3.50278191458698</v>
      </c>
      <c r="N314" s="36" t="n">
        <v>0.126550125655765</v>
      </c>
      <c r="O314" s="36" t="n">
        <f aca="false">SQRT(M314^2+N314^2)</f>
        <v>3.50506719984955</v>
      </c>
      <c r="P314" s="47" t="n">
        <f aca="false">IF(J314="","",MAX(0,J314-1.96*O314/100))</f>
        <v>0.360878147671681</v>
      </c>
      <c r="Q314" s="47" t="n">
        <f aca="false">IF(J314="","",MIN(1,J314+1.96*O314/100))</f>
        <v>0.498276781905784</v>
      </c>
      <c r="R314" s="32" t="str">
        <f aca="false">IF(L314="","",IF(ABS(L314)&lt;=O314,"Yes","No"))</f>
        <v>No</v>
      </c>
      <c r="S314" s="32" t="str">
        <f aca="false">IF(L314="","",IF(ABS(L314)&lt;=1.96*O314,"Yes","No"))</f>
        <v>Yes</v>
      </c>
      <c r="T314" s="66" t="n">
        <f aca="false">IF(D314="","",ROUND(SQRT(((D314+G314)*O314/100)^2+(J314*(D314+G314)*0.14653)^2),0))</f>
        <v>31</v>
      </c>
      <c r="U314" s="32"/>
    </row>
    <row r="315" customFormat="false" ht="15" hidden="false" customHeight="false" outlineLevel="0" collapsed="false">
      <c r="A315" s="32" t="s">
        <v>444</v>
      </c>
      <c r="B315" s="32" t="s">
        <v>550</v>
      </c>
      <c r="C315" s="32" t="s">
        <v>558</v>
      </c>
      <c r="D315" s="66" t="n">
        <v>423</v>
      </c>
      <c r="E315" s="66" t="n">
        <v>395</v>
      </c>
      <c r="F315" s="75" t="n">
        <f aca="false">IF(E315="","",D315-E315)</f>
        <v>28</v>
      </c>
      <c r="G315" s="66" t="n">
        <v>571</v>
      </c>
      <c r="H315" s="66" t="n">
        <v>561</v>
      </c>
      <c r="I315" s="75" t="n">
        <f aca="false">IF(H315="","",G315-H315)</f>
        <v>10</v>
      </c>
      <c r="J315" s="47" t="n">
        <f aca="false">IF(OR(D315="",D315+G315=0),"",D315/(D315+G315))</f>
        <v>0.425553319919517</v>
      </c>
      <c r="K315" s="47" t="n">
        <f aca="false">IF(E315="","",E315/(E315+H315))</f>
        <v>0.413179916317992</v>
      </c>
      <c r="L315" s="76" t="n">
        <f aca="false">IF(OR(K315="",J315=""),"",(J315-K315)*100)</f>
        <v>1.23734036015255</v>
      </c>
      <c r="M315" s="36" t="n">
        <v>2.43699899914484</v>
      </c>
      <c r="N315" s="36" t="n">
        <v>0.126550125655765</v>
      </c>
      <c r="O315" s="36" t="n">
        <f aca="false">SQRT(M315^2+N315^2)</f>
        <v>2.44028257710791</v>
      </c>
      <c r="P315" s="47" t="n">
        <f aca="false">IF(J315="","",MAX(0,J315-1.96*O315/100))</f>
        <v>0.377723781408202</v>
      </c>
      <c r="Q315" s="47" t="n">
        <f aca="false">IF(J315="","",MIN(1,J315+1.96*O315/100))</f>
        <v>0.473382858430832</v>
      </c>
      <c r="R315" s="32" t="str">
        <f aca="false">IF(L315="","",IF(ABS(L315)&lt;=O315,"Yes","No"))</f>
        <v>Yes</v>
      </c>
      <c r="S315" s="32" t="str">
        <f aca="false">IF(L315="","",IF(ABS(L315)&lt;=1.96*O315,"Yes","No"))</f>
        <v>Yes</v>
      </c>
      <c r="T315" s="66" t="n">
        <f aca="false">IF(D315="","",ROUND(SQRT(((D315+G315)*O315/100)^2+(J315*(D315+G315)*0.0886)^2),0))</f>
        <v>45</v>
      </c>
      <c r="U315" s="32"/>
    </row>
    <row r="316" customFormat="false" ht="15" hidden="false" customHeight="false" outlineLevel="0" collapsed="false">
      <c r="A316" s="32" t="s">
        <v>444</v>
      </c>
      <c r="B316" s="32" t="s">
        <v>559</v>
      </c>
      <c r="C316" s="32" t="s">
        <v>560</v>
      </c>
      <c r="D316" s="66" t="n">
        <v>416</v>
      </c>
      <c r="E316" s="66" t="n">
        <v>393</v>
      </c>
      <c r="F316" s="75" t="n">
        <f aca="false">IF(E316="","",D316-E316)</f>
        <v>23</v>
      </c>
      <c r="G316" s="66" t="n">
        <v>729</v>
      </c>
      <c r="H316" s="66" t="n">
        <v>741</v>
      </c>
      <c r="I316" s="75" t="n">
        <f aca="false">IF(H316="","",G316-H316)</f>
        <v>-12</v>
      </c>
      <c r="J316" s="47" t="n">
        <f aca="false">IF(OR(D316="",D316+G316=0),"",D316/(D316+G316))</f>
        <v>0.363318777292576</v>
      </c>
      <c r="K316" s="47" t="n">
        <f aca="false">IF(E316="","",E316/(E316+H316))</f>
        <v>0.346560846560847</v>
      </c>
      <c r="L316" s="76" t="n">
        <f aca="false">IF(OR(K316="",J316=""),"",(J316-K316)*100)</f>
        <v>1.67579307317299</v>
      </c>
      <c r="M316" s="36" t="n">
        <v>2.43699899914484</v>
      </c>
      <c r="N316" s="36" t="n">
        <v>0.126550125655765</v>
      </c>
      <c r="O316" s="36" t="n">
        <f aca="false">SQRT(M316^2+N316^2)</f>
        <v>2.44028257710791</v>
      </c>
      <c r="P316" s="47" t="n">
        <f aca="false">IF(J316="","",MAX(0,J316-1.96*O316/100))</f>
        <v>0.315489238781261</v>
      </c>
      <c r="Q316" s="47" t="n">
        <f aca="false">IF(J316="","",MIN(1,J316+1.96*O316/100))</f>
        <v>0.411148315803892</v>
      </c>
      <c r="R316" s="32" t="str">
        <f aca="false">IF(L316="","",IF(ABS(L316)&lt;=O316,"Yes","No"))</f>
        <v>Yes</v>
      </c>
      <c r="S316" s="32" t="str">
        <f aca="false">IF(L316="","",IF(ABS(L316)&lt;=1.96*O316,"Yes","No"))</f>
        <v>Yes</v>
      </c>
      <c r="T316" s="66" t="n">
        <f aca="false">IF(D316="","",ROUND(SQRT(((D316+G316)*O316/100)^2+(J316*(D316+G316)*0.0886)^2),0))</f>
        <v>46</v>
      </c>
      <c r="U316" s="32"/>
    </row>
    <row r="317" customFormat="false" ht="15" hidden="false" customHeight="false" outlineLevel="0" collapsed="false">
      <c r="A317" s="32" t="s">
        <v>444</v>
      </c>
      <c r="B317" s="32" t="s">
        <v>559</v>
      </c>
      <c r="C317" s="32" t="s">
        <v>561</v>
      </c>
      <c r="D317" s="66" t="n">
        <v>829</v>
      </c>
      <c r="E317" s="66" t="n">
        <v>787</v>
      </c>
      <c r="F317" s="75" t="n">
        <f aca="false">IF(E317="","",D317-E317)</f>
        <v>42</v>
      </c>
      <c r="G317" s="66" t="n">
        <v>1488</v>
      </c>
      <c r="H317" s="66" t="n">
        <v>1491</v>
      </c>
      <c r="I317" s="75" t="n">
        <f aca="false">IF(H317="","",G317-H317)</f>
        <v>-3</v>
      </c>
      <c r="J317" s="47" t="n">
        <f aca="false">IF(OR(D317="",D317+G317=0),"",D317/(D317+G317))</f>
        <v>0.357790246007769</v>
      </c>
      <c r="K317" s="47" t="n">
        <f aca="false">IF(E317="","",E317/(E317+H317))</f>
        <v>0.345478489903424</v>
      </c>
      <c r="L317" s="76" t="n">
        <f aca="false">IF(OR(K317="",J317=""),"",(J317-K317)*100)</f>
        <v>1.23117561043446</v>
      </c>
      <c r="M317" s="36" t="n">
        <v>2.17211657538669</v>
      </c>
      <c r="N317" s="36" t="n">
        <v>0.126550125655765</v>
      </c>
      <c r="O317" s="36" t="n">
        <f aca="false">SQRT(M317^2+N317^2)</f>
        <v>2.17579993367338</v>
      </c>
      <c r="P317" s="47" t="n">
        <f aca="false">IF(J317="","",MAX(0,J317-1.96*O317/100))</f>
        <v>0.31514456730777</v>
      </c>
      <c r="Q317" s="47" t="n">
        <f aca="false">IF(J317="","",MIN(1,J317+1.96*O317/100))</f>
        <v>0.400435924707767</v>
      </c>
      <c r="R317" s="32" t="str">
        <f aca="false">IF(L317="","",IF(ABS(L317)&lt;=O317,"Yes","No"))</f>
        <v>Yes</v>
      </c>
      <c r="S317" s="32" t="str">
        <f aca="false">IF(L317="","",IF(ABS(L317)&lt;=1.96*O317,"Yes","No"))</f>
        <v>Yes</v>
      </c>
      <c r="T317" s="66" t="n">
        <f aca="false">IF(D317="","",ROUND(SQRT(((D317+G317)*O317/100)^2+(J317*(D317+G317)*0.06777)^2),0))</f>
        <v>75</v>
      </c>
      <c r="U317" s="32"/>
    </row>
    <row r="318" customFormat="false" ht="15" hidden="false" customHeight="false" outlineLevel="0" collapsed="false">
      <c r="A318" s="32" t="s">
        <v>444</v>
      </c>
      <c r="B318" s="32" t="s">
        <v>559</v>
      </c>
      <c r="C318" s="32" t="s">
        <v>562</v>
      </c>
      <c r="D318" s="66" t="n">
        <v>556</v>
      </c>
      <c r="E318" s="66" t="n">
        <v>502</v>
      </c>
      <c r="F318" s="75" t="n">
        <f aca="false">IF(E318="","",D318-E318)</f>
        <v>54</v>
      </c>
      <c r="G318" s="66" t="n">
        <v>1133</v>
      </c>
      <c r="H318" s="66" t="n">
        <v>1143</v>
      </c>
      <c r="I318" s="75" t="n">
        <f aca="false">IF(H318="","",G318-H318)</f>
        <v>-10</v>
      </c>
      <c r="J318" s="47" t="n">
        <f aca="false">IF(OR(D318="",D318+G318=0),"",D318/(D318+G318))</f>
        <v>0.329188869153345</v>
      </c>
      <c r="K318" s="47" t="n">
        <f aca="false">IF(E318="","",E318/(E318+H318))</f>
        <v>0.30516717325228</v>
      </c>
      <c r="L318" s="76" t="n">
        <f aca="false">IF(OR(K318="",J318=""),"",(J318-K318)*100)</f>
        <v>2.40216959010655</v>
      </c>
      <c r="M318" s="36" t="n">
        <v>2.17211657538669</v>
      </c>
      <c r="N318" s="36" t="n">
        <v>0.126550125655765</v>
      </c>
      <c r="O318" s="36" t="n">
        <f aca="false">SQRT(M318^2+N318^2)</f>
        <v>2.17579993367338</v>
      </c>
      <c r="P318" s="47" t="n">
        <f aca="false">IF(J318="","",MAX(0,J318-1.96*O318/100))</f>
        <v>0.286543190453347</v>
      </c>
      <c r="Q318" s="47" t="n">
        <f aca="false">IF(J318="","",MIN(1,J318+1.96*O318/100))</f>
        <v>0.371834547853343</v>
      </c>
      <c r="R318" s="32" t="str">
        <f aca="false">IF(L318="","",IF(ABS(L318)&lt;=O318,"Yes","No"))</f>
        <v>No</v>
      </c>
      <c r="S318" s="32" t="str">
        <f aca="false">IF(L318="","",IF(ABS(L318)&lt;=1.96*O318,"Yes","No"))</f>
        <v>Yes</v>
      </c>
      <c r="T318" s="66" t="n">
        <f aca="false">IF(D318="","",ROUND(SQRT(((D318+G318)*O318/100)^2+(J318*(D318+G318)*0.06777)^2),0))</f>
        <v>53</v>
      </c>
      <c r="U318" s="32"/>
    </row>
    <row r="319" customFormat="false" ht="15" hidden="false" customHeight="false" outlineLevel="0" collapsed="false">
      <c r="A319" s="32" t="s">
        <v>444</v>
      </c>
      <c r="B319" s="32" t="s">
        <v>559</v>
      </c>
      <c r="C319" s="32" t="s">
        <v>563</v>
      </c>
      <c r="D319" s="66" t="n">
        <v>260</v>
      </c>
      <c r="E319" s="66" t="n">
        <v>238</v>
      </c>
      <c r="F319" s="75" t="n">
        <f aca="false">IF(E319="","",D319-E319)</f>
        <v>22</v>
      </c>
      <c r="G319" s="66" t="n">
        <v>487</v>
      </c>
      <c r="H319" s="66" t="n">
        <v>490</v>
      </c>
      <c r="I319" s="75" t="n">
        <f aca="false">IF(H319="","",G319-H319)</f>
        <v>-3</v>
      </c>
      <c r="J319" s="47" t="n">
        <f aca="false">IF(OR(D319="",D319+G319=0),"",D319/(D319+G319))</f>
        <v>0.34805890227577</v>
      </c>
      <c r="K319" s="47" t="n">
        <f aca="false">IF(E319="","",E319/(E319+H319))</f>
        <v>0.326923076923077</v>
      </c>
      <c r="L319" s="76" t="n">
        <f aca="false">IF(OR(K319="",J319=""),"",(J319-K319)*100)</f>
        <v>2.11358253526928</v>
      </c>
      <c r="M319" s="36" t="n">
        <v>2.43699899914484</v>
      </c>
      <c r="N319" s="36" t="n">
        <v>0.126550125655765</v>
      </c>
      <c r="O319" s="36" t="n">
        <f aca="false">SQRT(M319^2+N319^2)</f>
        <v>2.44028257710791</v>
      </c>
      <c r="P319" s="47" t="n">
        <f aca="false">IF(J319="","",MAX(0,J319-1.96*O319/100))</f>
        <v>0.300229363764455</v>
      </c>
      <c r="Q319" s="47" t="n">
        <f aca="false">IF(J319="","",MIN(1,J319+1.96*O319/100))</f>
        <v>0.395888440787085</v>
      </c>
      <c r="R319" s="32" t="str">
        <f aca="false">IF(L319="","",IF(ABS(L319)&lt;=O319,"Yes","No"))</f>
        <v>Yes</v>
      </c>
      <c r="S319" s="32" t="str">
        <f aca="false">IF(L319="","",IF(ABS(L319)&lt;=1.96*O319,"Yes","No"))</f>
        <v>Yes</v>
      </c>
      <c r="T319" s="66" t="n">
        <f aca="false">IF(D319="","",ROUND(SQRT(((D319+G319)*O319/100)^2+(J319*(D319+G319)*0.0886)^2),0))</f>
        <v>29</v>
      </c>
      <c r="U319" s="32"/>
    </row>
    <row r="320" customFormat="false" ht="15" hidden="false" customHeight="false" outlineLevel="0" collapsed="false">
      <c r="A320" s="32" t="s">
        <v>444</v>
      </c>
      <c r="B320" s="32" t="s">
        <v>564</v>
      </c>
      <c r="C320" s="32" t="s">
        <v>565</v>
      </c>
      <c r="D320" s="66" t="n">
        <v>590</v>
      </c>
      <c r="E320" s="66" t="n">
        <v>573</v>
      </c>
      <c r="F320" s="75" t="n">
        <f aca="false">IF(E320="","",D320-E320)</f>
        <v>17</v>
      </c>
      <c r="G320" s="66" t="n">
        <v>616</v>
      </c>
      <c r="H320" s="66" t="n">
        <v>606</v>
      </c>
      <c r="I320" s="75" t="n">
        <f aca="false">IF(H320="","",G320-H320)</f>
        <v>10</v>
      </c>
      <c r="J320" s="47" t="n">
        <f aca="false">IF(OR(D320="",D320+G320=0),"",D320/(D320+G320))</f>
        <v>0.48922056384743</v>
      </c>
      <c r="K320" s="47" t="n">
        <f aca="false">IF(E320="","",E320/(E320+H320))</f>
        <v>0.486005089058524</v>
      </c>
      <c r="L320" s="76" t="n">
        <f aca="false">IF(OR(K320="",J320=""),"",(J320-K320)*100)</f>
        <v>0.321547478890533</v>
      </c>
      <c r="M320" s="36" t="n">
        <v>2.17211657538669</v>
      </c>
      <c r="N320" s="36" t="n">
        <v>0.126550125655765</v>
      </c>
      <c r="O320" s="36" t="n">
        <f aca="false">SQRT(M320^2+N320^2)</f>
        <v>2.17579993367338</v>
      </c>
      <c r="P320" s="47" t="n">
        <f aca="false">IF(J320="","",MAX(0,J320-1.96*O320/100))</f>
        <v>0.446574885147431</v>
      </c>
      <c r="Q320" s="47" t="n">
        <f aca="false">IF(J320="","",MIN(1,J320+1.96*O320/100))</f>
        <v>0.531866242547428</v>
      </c>
      <c r="R320" s="32" t="str">
        <f aca="false">IF(L320="","",IF(ABS(L320)&lt;=O320,"Yes","No"))</f>
        <v>Yes</v>
      </c>
      <c r="S320" s="32" t="str">
        <f aca="false">IF(L320="","",IF(ABS(L320)&lt;=1.96*O320,"Yes","No"))</f>
        <v>Yes</v>
      </c>
      <c r="T320" s="66" t="n">
        <f aca="false">IF(D320="","",ROUND(SQRT(((D320+G320)*O320/100)^2+(J320*(D320+G320)*0.06777)^2),0))</f>
        <v>48</v>
      </c>
      <c r="U320" s="32"/>
    </row>
    <row r="321" customFormat="false" ht="15" hidden="false" customHeight="false" outlineLevel="0" collapsed="false">
      <c r="A321" s="32" t="s">
        <v>444</v>
      </c>
      <c r="B321" s="32" t="s">
        <v>564</v>
      </c>
      <c r="C321" s="32" t="s">
        <v>566</v>
      </c>
      <c r="D321" s="66" t="n">
        <v>560</v>
      </c>
      <c r="E321" s="66" t="n">
        <v>488</v>
      </c>
      <c r="F321" s="75" t="n">
        <f aca="false">IF(E321="","",D321-E321)</f>
        <v>72</v>
      </c>
      <c r="G321" s="66" t="n">
        <v>497</v>
      </c>
      <c r="H321" s="66" t="n">
        <v>509</v>
      </c>
      <c r="I321" s="75" t="n">
        <f aca="false">IF(H321="","",G321-H321)</f>
        <v>-12</v>
      </c>
      <c r="J321" s="47" t="n">
        <f aca="false">IF(OR(D321="",D321+G321=0),"",D321/(D321+G321))</f>
        <v>0.529801324503311</v>
      </c>
      <c r="K321" s="47" t="n">
        <f aca="false">IF(E321="","",E321/(E321+H321))</f>
        <v>0.489468405215647</v>
      </c>
      <c r="L321" s="76" t="n">
        <f aca="false">IF(OR(K321="",J321=""),"",(J321-K321)*100)</f>
        <v>4.03329192876644</v>
      </c>
      <c r="M321" s="36" t="n">
        <v>2.43699899914484</v>
      </c>
      <c r="N321" s="36" t="n">
        <v>0.126550125655765</v>
      </c>
      <c r="O321" s="36" t="n">
        <f aca="false">SQRT(M321^2+N321^2)</f>
        <v>2.44028257710791</v>
      </c>
      <c r="P321" s="47" t="n">
        <f aca="false">IF(J321="","",MAX(0,J321-1.96*O321/100))</f>
        <v>0.481971785991996</v>
      </c>
      <c r="Q321" s="47" t="n">
        <f aca="false">IF(J321="","",MIN(1,J321+1.96*O321/100))</f>
        <v>0.577630863014626</v>
      </c>
      <c r="R321" s="32" t="str">
        <f aca="false">IF(L321="","",IF(ABS(L321)&lt;=O321,"Yes","No"))</f>
        <v>No</v>
      </c>
      <c r="S321" s="32" t="str">
        <f aca="false">IF(L321="","",IF(ABS(L321)&lt;=1.96*O321,"Yes","No"))</f>
        <v>Yes</v>
      </c>
      <c r="T321" s="66" t="n">
        <f aca="false">IF(D321="","",ROUND(SQRT(((D321+G321)*O321/100)^2+(J321*(D321+G321)*0.0886)^2),0))</f>
        <v>56</v>
      </c>
      <c r="U321" s="32"/>
    </row>
    <row r="322" customFormat="false" ht="15" hidden="false" customHeight="false" outlineLevel="0" collapsed="false">
      <c r="A322" s="32" t="s">
        <v>444</v>
      </c>
      <c r="B322" s="32" t="s">
        <v>564</v>
      </c>
      <c r="C322" s="32" t="s">
        <v>567</v>
      </c>
      <c r="D322" s="66" t="n">
        <v>489</v>
      </c>
      <c r="E322" s="66" t="n">
        <v>429</v>
      </c>
      <c r="F322" s="75" t="n">
        <f aca="false">IF(E322="","",D322-E322)</f>
        <v>60</v>
      </c>
      <c r="G322" s="66" t="n">
        <v>459</v>
      </c>
      <c r="H322" s="66" t="n">
        <v>512</v>
      </c>
      <c r="I322" s="75" t="n">
        <f aca="false">IF(H322="","",G322-H322)</f>
        <v>-53</v>
      </c>
      <c r="J322" s="47" t="n">
        <f aca="false">IF(OR(D322="",D322+G322=0),"",D322/(D322+G322))</f>
        <v>0.515822784810127</v>
      </c>
      <c r="K322" s="47" t="n">
        <f aca="false">IF(E322="","",E322/(E322+H322))</f>
        <v>0.455897980871413</v>
      </c>
      <c r="L322" s="76" t="n">
        <f aca="false">IF(OR(K322="",J322=""),"",(J322-K322)*100)</f>
        <v>5.99248039387132</v>
      </c>
      <c r="M322" s="36" t="n">
        <v>2.43699899914484</v>
      </c>
      <c r="N322" s="36" t="n">
        <v>0.126550125655765</v>
      </c>
      <c r="O322" s="36" t="n">
        <f aca="false">SQRT(M322^2+N322^2)</f>
        <v>2.44028257710791</v>
      </c>
      <c r="P322" s="47" t="n">
        <f aca="false">IF(J322="","",MAX(0,J322-1.96*O322/100))</f>
        <v>0.467993246298811</v>
      </c>
      <c r="Q322" s="47" t="n">
        <f aca="false">IF(J322="","",MIN(1,J322+1.96*O322/100))</f>
        <v>0.563652323321442</v>
      </c>
      <c r="R322" s="32" t="str">
        <f aca="false">IF(L322="","",IF(ABS(L322)&lt;=O322,"Yes","No"))</f>
        <v>No</v>
      </c>
      <c r="S322" s="32" t="str">
        <f aca="false">IF(L322="","",IF(ABS(L322)&lt;=1.96*O322,"Yes","No"))</f>
        <v>No</v>
      </c>
      <c r="T322" s="66" t="n">
        <f aca="false">IF(D322="","",ROUND(SQRT(((D322+G322)*O322/100)^2+(J322*(D322+G322)*0.0886)^2),0))</f>
        <v>49</v>
      </c>
      <c r="U322" s="32"/>
    </row>
    <row r="323" customFormat="false" ht="15" hidden="false" customHeight="false" outlineLevel="0" collapsed="false">
      <c r="A323" s="32" t="s">
        <v>444</v>
      </c>
      <c r="B323" s="32" t="s">
        <v>568</v>
      </c>
      <c r="C323" s="32" t="s">
        <v>569</v>
      </c>
      <c r="D323" s="66" t="n">
        <v>225</v>
      </c>
      <c r="E323" s="66" t="n">
        <v>207</v>
      </c>
      <c r="F323" s="75" t="n">
        <f aca="false">IF(E323="","",D323-E323)</f>
        <v>18</v>
      </c>
      <c r="G323" s="66" t="n">
        <v>242</v>
      </c>
      <c r="H323" s="66" t="n">
        <v>289</v>
      </c>
      <c r="I323" s="75" t="n">
        <f aca="false">IF(H323="","",G323-H323)</f>
        <v>-47</v>
      </c>
      <c r="J323" s="47" t="n">
        <f aca="false">IF(OR(D323="",D323+G323=0),"",D323/(D323+G323))</f>
        <v>0.481798715203426</v>
      </c>
      <c r="K323" s="47" t="n">
        <f aca="false">IF(E323="","",E323/(E323+H323))</f>
        <v>0.417338709677419</v>
      </c>
      <c r="L323" s="76" t="n">
        <f aca="false">IF(OR(K323="",J323=""),"",(J323-K323)*100)</f>
        <v>6.44600055260067</v>
      </c>
      <c r="M323" s="36" t="n">
        <v>3.50278191458698</v>
      </c>
      <c r="N323" s="36" t="n">
        <v>0.126550125655765</v>
      </c>
      <c r="O323" s="36" t="n">
        <f aca="false">SQRT(M323^2+N323^2)</f>
        <v>3.50506719984955</v>
      </c>
      <c r="P323" s="47" t="n">
        <f aca="false">IF(J323="","",MAX(0,J323-1.96*O323/100))</f>
        <v>0.413099398086375</v>
      </c>
      <c r="Q323" s="47" t="n">
        <f aca="false">IF(J323="","",MIN(1,J323+1.96*O323/100))</f>
        <v>0.550498032320477</v>
      </c>
      <c r="R323" s="32" t="str">
        <f aca="false">IF(L323="","",IF(ABS(L323)&lt;=O323,"Yes","No"))</f>
        <v>No</v>
      </c>
      <c r="S323" s="32" t="str">
        <f aca="false">IF(L323="","",IF(ABS(L323)&lt;=1.96*O323,"Yes","No"))</f>
        <v>Yes</v>
      </c>
      <c r="T323" s="66" t="n">
        <f aca="false">IF(D323="","",ROUND(SQRT(((D323+G323)*O323/100)^2+(J323*(D323+G323)*0.14653)^2),0))</f>
        <v>37</v>
      </c>
      <c r="U323" s="32"/>
    </row>
    <row r="324" customFormat="false" ht="15" hidden="false" customHeight="false" outlineLevel="0" collapsed="false">
      <c r="A324" s="32" t="s">
        <v>444</v>
      </c>
      <c r="B324" s="32" t="s">
        <v>568</v>
      </c>
      <c r="C324" s="32" t="s">
        <v>570</v>
      </c>
      <c r="D324" s="66" t="n">
        <v>540</v>
      </c>
      <c r="E324" s="66" t="n">
        <v>524</v>
      </c>
      <c r="F324" s="75" t="n">
        <f aca="false">IF(E324="","",D324-E324)</f>
        <v>16</v>
      </c>
      <c r="G324" s="66" t="n">
        <v>529</v>
      </c>
      <c r="H324" s="66" t="n">
        <v>554</v>
      </c>
      <c r="I324" s="75" t="n">
        <f aca="false">IF(H324="","",G324-H324)</f>
        <v>-25</v>
      </c>
      <c r="J324" s="47" t="n">
        <f aca="false">IF(OR(D324="",D324+G324=0),"",D324/(D324+G324))</f>
        <v>0.505144995322732</v>
      </c>
      <c r="K324" s="47" t="n">
        <f aca="false">IF(E324="","",E324/(E324+H324))</f>
        <v>0.4860853432282</v>
      </c>
      <c r="L324" s="76" t="n">
        <f aca="false">IF(OR(K324="",J324=""),"",(J324-K324)*100)</f>
        <v>1.90596520945311</v>
      </c>
      <c r="M324" s="36" t="n">
        <v>2.43699899914484</v>
      </c>
      <c r="N324" s="36" t="n">
        <v>0.126550125655765</v>
      </c>
      <c r="O324" s="36" t="n">
        <f aca="false">SQRT(M324^2+N324^2)</f>
        <v>2.44028257710791</v>
      </c>
      <c r="P324" s="47" t="n">
        <f aca="false">IF(J324="","",MAX(0,J324-1.96*O324/100))</f>
        <v>0.457315456811416</v>
      </c>
      <c r="Q324" s="47" t="n">
        <f aca="false">IF(J324="","",MIN(1,J324+1.96*O324/100))</f>
        <v>0.552974533834047</v>
      </c>
      <c r="R324" s="32" t="str">
        <f aca="false">IF(L324="","",IF(ABS(L324)&lt;=O324,"Yes","No"))</f>
        <v>Yes</v>
      </c>
      <c r="S324" s="32" t="str">
        <f aca="false">IF(L324="","",IF(ABS(L324)&lt;=1.96*O324,"Yes","No"))</f>
        <v>Yes</v>
      </c>
      <c r="T324" s="66" t="n">
        <f aca="false">IF(D324="","",ROUND(SQRT(((D324+G324)*O324/100)^2+(J324*(D324+G324)*0.0886)^2),0))</f>
        <v>54</v>
      </c>
      <c r="U324" s="32"/>
    </row>
    <row r="325" customFormat="false" ht="15" hidden="false" customHeight="false" outlineLevel="0" collapsed="false">
      <c r="A325" s="32" t="s">
        <v>444</v>
      </c>
      <c r="B325" s="32" t="s">
        <v>571</v>
      </c>
      <c r="C325" s="32" t="s">
        <v>572</v>
      </c>
      <c r="D325" s="66" t="n">
        <v>603</v>
      </c>
      <c r="E325" s="66" t="n">
        <v>582</v>
      </c>
      <c r="F325" s="75" t="n">
        <f aca="false">IF(E325="","",D325-E325)</f>
        <v>21</v>
      </c>
      <c r="G325" s="66" t="n">
        <v>634</v>
      </c>
      <c r="H325" s="66" t="n">
        <v>702</v>
      </c>
      <c r="I325" s="75" t="n">
        <f aca="false">IF(H325="","",G325-H325)</f>
        <v>-68</v>
      </c>
      <c r="J325" s="47" t="n">
        <f aca="false">IF(OR(D325="",D325+G325=0),"",D325/(D325+G325))</f>
        <v>0.487469684721099</v>
      </c>
      <c r="K325" s="47" t="n">
        <f aca="false">IF(E325="","",E325/(E325+H325))</f>
        <v>0.453271028037383</v>
      </c>
      <c r="L325" s="76" t="n">
        <f aca="false">IF(OR(K325="",J325=""),"",(J325-K325)*100)</f>
        <v>3.41986566837162</v>
      </c>
      <c r="M325" s="36" t="n">
        <v>2.17211657538669</v>
      </c>
      <c r="N325" s="36" t="n">
        <v>0.126550125655765</v>
      </c>
      <c r="O325" s="36" t="n">
        <f aca="false">SQRT(M325^2+N325^2)</f>
        <v>2.17579993367338</v>
      </c>
      <c r="P325" s="47" t="n">
        <f aca="false">IF(J325="","",MAX(0,J325-1.96*O325/100))</f>
        <v>0.444824006021101</v>
      </c>
      <c r="Q325" s="47" t="n">
        <f aca="false">IF(J325="","",MIN(1,J325+1.96*O325/100))</f>
        <v>0.530115363421098</v>
      </c>
      <c r="R325" s="32" t="str">
        <f aca="false">IF(L325="","",IF(ABS(L325)&lt;=O325,"Yes","No"))</f>
        <v>No</v>
      </c>
      <c r="S325" s="32" t="str">
        <f aca="false">IF(L325="","",IF(ABS(L325)&lt;=1.96*O325,"Yes","No"))</f>
        <v>Yes</v>
      </c>
      <c r="T325" s="66" t="n">
        <f aca="false">IF(D325="","",ROUND(SQRT(((D325+G325)*O325/100)^2+(J325*(D325+G325)*0.06777)^2),0))</f>
        <v>49</v>
      </c>
      <c r="U325" s="32"/>
    </row>
    <row r="326" customFormat="false" ht="15" hidden="false" customHeight="false" outlineLevel="0" collapsed="false">
      <c r="A326" s="32" t="s">
        <v>444</v>
      </c>
      <c r="B326" s="32" t="s">
        <v>571</v>
      </c>
      <c r="C326" s="32" t="s">
        <v>573</v>
      </c>
      <c r="D326" s="66" t="n">
        <v>577</v>
      </c>
      <c r="E326" s="66" t="n">
        <v>518</v>
      </c>
      <c r="F326" s="75" t="n">
        <f aca="false">IF(E326="","",D326-E326)</f>
        <v>59</v>
      </c>
      <c r="G326" s="66" t="n">
        <v>568</v>
      </c>
      <c r="H326" s="66" t="n">
        <v>622</v>
      </c>
      <c r="I326" s="75" t="n">
        <f aca="false">IF(H326="","",G326-H326)</f>
        <v>-54</v>
      </c>
      <c r="J326" s="47" t="n">
        <f aca="false">IF(OR(D326="",D326+G326=0),"",D326/(D326+G326))</f>
        <v>0.503930131004367</v>
      </c>
      <c r="K326" s="47" t="n">
        <f aca="false">IF(E326="","",E326/(E326+H326))</f>
        <v>0.454385964912281</v>
      </c>
      <c r="L326" s="76" t="n">
        <f aca="false">IF(OR(K326="",J326=""),"",(J326-K326)*100)</f>
        <v>4.95441660920861</v>
      </c>
      <c r="M326" s="36" t="n">
        <v>2.43699899914484</v>
      </c>
      <c r="N326" s="36" t="n">
        <v>0.126550125655765</v>
      </c>
      <c r="O326" s="36" t="n">
        <f aca="false">SQRT(M326^2+N326^2)</f>
        <v>2.44028257710791</v>
      </c>
      <c r="P326" s="47" t="n">
        <f aca="false">IF(J326="","",MAX(0,J326-1.96*O326/100))</f>
        <v>0.456100592493052</v>
      </c>
      <c r="Q326" s="47" t="n">
        <f aca="false">IF(J326="","",MIN(1,J326+1.96*O326/100))</f>
        <v>0.551759669515682</v>
      </c>
      <c r="R326" s="32" t="str">
        <f aca="false">IF(L326="","",IF(ABS(L326)&lt;=O326,"Yes","No"))</f>
        <v>No</v>
      </c>
      <c r="S326" s="32" t="str">
        <f aca="false">IF(L326="","",IF(ABS(L326)&lt;=1.96*O326,"Yes","No"))</f>
        <v>No</v>
      </c>
      <c r="T326" s="66" t="n">
        <f aca="false">IF(D326="","",ROUND(SQRT(((D326+G326)*O326/100)^2+(J326*(D326+G326)*0.0886)^2),0))</f>
        <v>58</v>
      </c>
      <c r="U326" s="32"/>
    </row>
    <row r="327" customFormat="false" ht="15" hidden="false" customHeight="false" outlineLevel="0" collapsed="false">
      <c r="A327" s="32" t="s">
        <v>444</v>
      </c>
      <c r="B327" s="32" t="s">
        <v>571</v>
      </c>
      <c r="C327" s="32" t="s">
        <v>574</v>
      </c>
      <c r="D327" s="66" t="n">
        <v>1106</v>
      </c>
      <c r="E327" s="66" t="n">
        <v>1003</v>
      </c>
      <c r="F327" s="75" t="n">
        <f aca="false">IF(E327="","",D327-E327)</f>
        <v>103</v>
      </c>
      <c r="G327" s="66" t="n">
        <v>1143</v>
      </c>
      <c r="H327" s="66" t="n">
        <v>1306</v>
      </c>
      <c r="I327" s="75" t="n">
        <f aca="false">IF(H327="","",G327-H327)</f>
        <v>-163</v>
      </c>
      <c r="J327" s="47" t="n">
        <f aca="false">IF(OR(D327="",D327+G327=0),"",D327/(D327+G327))</f>
        <v>0.491774121831925</v>
      </c>
      <c r="K327" s="47" t="n">
        <f aca="false">IF(E327="","",E327/(E327+H327))</f>
        <v>0.434387180597661</v>
      </c>
      <c r="L327" s="76" t="n">
        <f aca="false">IF(OR(K327="",J327=""),"",(J327-K327)*100)</f>
        <v>5.7386941234264</v>
      </c>
      <c r="M327" s="36" t="n">
        <v>2.17211657538669</v>
      </c>
      <c r="N327" s="36" t="n">
        <v>0.126550125655765</v>
      </c>
      <c r="O327" s="36" t="n">
        <f aca="false">SQRT(M327^2+N327^2)</f>
        <v>2.17579993367338</v>
      </c>
      <c r="P327" s="47" t="n">
        <f aca="false">IF(J327="","",MAX(0,J327-1.96*O327/100))</f>
        <v>0.449128443131927</v>
      </c>
      <c r="Q327" s="47" t="n">
        <f aca="false">IF(J327="","",MIN(1,J327+1.96*O327/100))</f>
        <v>0.534419800531924</v>
      </c>
      <c r="R327" s="32" t="str">
        <f aca="false">IF(L327="","",IF(ABS(L327)&lt;=O327,"Yes","No"))</f>
        <v>No</v>
      </c>
      <c r="S327" s="32" t="str">
        <f aca="false">IF(L327="","",IF(ABS(L327)&lt;=1.96*O327,"Yes","No"))</f>
        <v>No</v>
      </c>
      <c r="T327" s="66" t="n">
        <f aca="false">IF(D327="","",ROUND(SQRT(((D327+G327)*O327/100)^2+(J327*(D327+G327)*0.06777)^2),0))</f>
        <v>90</v>
      </c>
      <c r="U327" s="32"/>
    </row>
    <row r="328" customFormat="false" ht="15" hidden="false" customHeight="false" outlineLevel="0" collapsed="false">
      <c r="A328" s="32" t="s">
        <v>444</v>
      </c>
      <c r="B328" s="32" t="s">
        <v>571</v>
      </c>
      <c r="C328" s="32" t="s">
        <v>575</v>
      </c>
      <c r="D328" s="66" t="n">
        <v>264</v>
      </c>
      <c r="E328" s="66" t="n">
        <v>252</v>
      </c>
      <c r="F328" s="75" t="n">
        <f aca="false">IF(E328="","",D328-E328)</f>
        <v>12</v>
      </c>
      <c r="G328" s="66" t="n">
        <v>286</v>
      </c>
      <c r="H328" s="66" t="n">
        <v>304</v>
      </c>
      <c r="I328" s="75" t="n">
        <f aca="false">IF(H328="","",G328-H328)</f>
        <v>-18</v>
      </c>
      <c r="J328" s="47" t="n">
        <f aca="false">IF(OR(D328="",D328+G328=0),"",D328/(D328+G328))</f>
        <v>0.48</v>
      </c>
      <c r="K328" s="47" t="n">
        <f aca="false">IF(E328="","",E328/(E328+H328))</f>
        <v>0.453237410071942</v>
      </c>
      <c r="L328" s="76" t="n">
        <f aca="false">IF(OR(K328="",J328=""),"",(J328-K328)*100)</f>
        <v>2.67625899280575</v>
      </c>
      <c r="M328" s="36" t="n">
        <v>3.50278191458698</v>
      </c>
      <c r="N328" s="36" t="n">
        <v>0.126550125655765</v>
      </c>
      <c r="O328" s="36" t="n">
        <f aca="false">SQRT(M328^2+N328^2)</f>
        <v>3.50506719984955</v>
      </c>
      <c r="P328" s="47" t="n">
        <f aca="false">IF(J328="","",MAX(0,J328-1.96*O328/100))</f>
        <v>0.411300682882949</v>
      </c>
      <c r="Q328" s="47" t="n">
        <f aca="false">IF(J328="","",MIN(1,J328+1.96*O328/100))</f>
        <v>0.548699317117051</v>
      </c>
      <c r="R328" s="32" t="str">
        <f aca="false">IF(L328="","",IF(ABS(L328)&lt;=O328,"Yes","No"))</f>
        <v>Yes</v>
      </c>
      <c r="S328" s="32" t="str">
        <f aca="false">IF(L328="","",IF(ABS(L328)&lt;=1.96*O328,"Yes","No"))</f>
        <v>Yes</v>
      </c>
      <c r="T328" s="66" t="n">
        <f aca="false">IF(D328="","",ROUND(SQRT(((D328+G328)*O328/100)^2+(J328*(D328+G328)*0.14653)^2),0))</f>
        <v>43</v>
      </c>
      <c r="U328" s="32"/>
    </row>
    <row r="329" customFormat="false" ht="15" hidden="false" customHeight="false" outlineLevel="0" collapsed="false">
      <c r="A329" s="32" t="s">
        <v>444</v>
      </c>
      <c r="B329" s="32" t="s">
        <v>576</v>
      </c>
      <c r="C329" s="32" t="s">
        <v>577</v>
      </c>
      <c r="D329" s="66" t="n">
        <v>641</v>
      </c>
      <c r="E329" s="66" t="n">
        <v>632</v>
      </c>
      <c r="F329" s="75" t="n">
        <f aca="false">IF(E329="","",D329-E329)</f>
        <v>9</v>
      </c>
      <c r="G329" s="66" t="n">
        <v>645</v>
      </c>
      <c r="H329" s="66" t="n">
        <v>698</v>
      </c>
      <c r="I329" s="75" t="n">
        <f aca="false">IF(H329="","",G329-H329)</f>
        <v>-53</v>
      </c>
      <c r="J329" s="47" t="n">
        <f aca="false">IF(OR(D329="",D329+G329=0),"",D329/(D329+G329))</f>
        <v>0.498444790046656</v>
      </c>
      <c r="K329" s="47" t="n">
        <f aca="false">IF(E329="","",E329/(E329+H329))</f>
        <v>0.475187969924812</v>
      </c>
      <c r="L329" s="76" t="n">
        <f aca="false">IF(OR(K329="",J329=""),"",(J329-K329)*100)</f>
        <v>2.32568201218443</v>
      </c>
      <c r="M329" s="36" t="n">
        <v>2.17211657538669</v>
      </c>
      <c r="N329" s="36" t="n">
        <v>0.126550125655765</v>
      </c>
      <c r="O329" s="36" t="n">
        <f aca="false">SQRT(M329^2+N329^2)</f>
        <v>2.17579993367338</v>
      </c>
      <c r="P329" s="47" t="n">
        <f aca="false">IF(J329="","",MAX(0,J329-1.96*O329/100))</f>
        <v>0.455799111346658</v>
      </c>
      <c r="Q329" s="47" t="n">
        <f aca="false">IF(J329="","",MIN(1,J329+1.96*O329/100))</f>
        <v>0.541090468746655</v>
      </c>
      <c r="R329" s="32" t="str">
        <f aca="false">IF(L329="","",IF(ABS(L329)&lt;=O329,"Yes","No"))</f>
        <v>No</v>
      </c>
      <c r="S329" s="32" t="str">
        <f aca="false">IF(L329="","",IF(ABS(L329)&lt;=1.96*O329,"Yes","No"))</f>
        <v>Yes</v>
      </c>
      <c r="T329" s="66" t="n">
        <f aca="false">IF(D329="","",ROUND(SQRT(((D329+G329)*O329/100)^2+(J329*(D329+G329)*0.06777)^2),0))</f>
        <v>52</v>
      </c>
      <c r="U329" s="32"/>
    </row>
    <row r="330" customFormat="false" ht="15" hidden="false" customHeight="false" outlineLevel="0" collapsed="false">
      <c r="A330" s="32" t="s">
        <v>444</v>
      </c>
      <c r="B330" s="32" t="s">
        <v>576</v>
      </c>
      <c r="C330" s="32" t="s">
        <v>578</v>
      </c>
      <c r="D330" s="66" t="n">
        <v>760</v>
      </c>
      <c r="E330" s="66" t="n">
        <v>744</v>
      </c>
      <c r="F330" s="75" t="n">
        <f aca="false">IF(E330="","",D330-E330)</f>
        <v>16</v>
      </c>
      <c r="G330" s="66" t="n">
        <v>712</v>
      </c>
      <c r="H330" s="66" t="n">
        <v>753</v>
      </c>
      <c r="I330" s="75" t="n">
        <f aca="false">IF(H330="","",G330-H330)</f>
        <v>-41</v>
      </c>
      <c r="J330" s="47" t="n">
        <f aca="false">IF(OR(D330="",D330+G330=0),"",D330/(D330+G330))</f>
        <v>0.516304347826087</v>
      </c>
      <c r="K330" s="47" t="n">
        <f aca="false">IF(E330="","",E330/(E330+H330))</f>
        <v>0.496993987975952</v>
      </c>
      <c r="L330" s="76" t="n">
        <f aca="false">IF(OR(K330="",J330=""),"",(J330-K330)*100)</f>
        <v>1.9310359850135</v>
      </c>
      <c r="M330" s="36" t="n">
        <v>2.17211657538669</v>
      </c>
      <c r="N330" s="36" t="n">
        <v>0.126550125655765</v>
      </c>
      <c r="O330" s="36" t="n">
        <f aca="false">SQRT(M330^2+N330^2)</f>
        <v>2.17579993367338</v>
      </c>
      <c r="P330" s="47" t="n">
        <f aca="false">IF(J330="","",MAX(0,J330-1.96*O330/100))</f>
        <v>0.473658669126089</v>
      </c>
      <c r="Q330" s="47" t="n">
        <f aca="false">IF(J330="","",MIN(1,J330+1.96*O330/100))</f>
        <v>0.558950026526085</v>
      </c>
      <c r="R330" s="32" t="str">
        <f aca="false">IF(L330="","",IF(ABS(L330)&lt;=O330,"Yes","No"))</f>
        <v>Yes</v>
      </c>
      <c r="S330" s="32" t="str">
        <f aca="false">IF(L330="","",IF(ABS(L330)&lt;=1.96*O330,"Yes","No"))</f>
        <v>Yes</v>
      </c>
      <c r="T330" s="66" t="n">
        <f aca="false">IF(D330="","",ROUND(SQRT(((D330+G330)*O330/100)^2+(J330*(D330+G330)*0.06777)^2),0))</f>
        <v>61</v>
      </c>
      <c r="U330" s="32"/>
    </row>
    <row r="331" customFormat="false" ht="15" hidden="false" customHeight="false" outlineLevel="0" collapsed="false">
      <c r="A331" s="32" t="s">
        <v>444</v>
      </c>
      <c r="B331" s="32" t="s">
        <v>576</v>
      </c>
      <c r="C331" s="32" t="s">
        <v>579</v>
      </c>
      <c r="D331" s="66" t="n">
        <v>1198</v>
      </c>
      <c r="E331" s="66" t="n">
        <v>1109</v>
      </c>
      <c r="F331" s="75" t="n">
        <f aca="false">IF(E331="","",D331-E331)</f>
        <v>89</v>
      </c>
      <c r="G331" s="66" t="n">
        <v>1231</v>
      </c>
      <c r="H331" s="66" t="n">
        <v>1280</v>
      </c>
      <c r="I331" s="75" t="n">
        <f aca="false">IF(H331="","",G331-H331)</f>
        <v>-49</v>
      </c>
      <c r="J331" s="47" t="n">
        <f aca="false">IF(OR(D331="",D331+G331=0),"",D331/(D331+G331))</f>
        <v>0.493207081103335</v>
      </c>
      <c r="K331" s="47" t="n">
        <f aca="false">IF(E331="","",E331/(E331+H331))</f>
        <v>0.464210966931771</v>
      </c>
      <c r="L331" s="76" t="n">
        <f aca="false">IF(OR(K331="",J331=""),"",(J331-K331)*100)</f>
        <v>2.89961141715641</v>
      </c>
      <c r="M331" s="36" t="n">
        <v>2.17211657538669</v>
      </c>
      <c r="N331" s="36" t="n">
        <v>0.126550125655765</v>
      </c>
      <c r="O331" s="36" t="n">
        <f aca="false">SQRT(M331^2+N331^2)</f>
        <v>2.17579993367338</v>
      </c>
      <c r="P331" s="47" t="n">
        <f aca="false">IF(J331="","",MAX(0,J331-1.96*O331/100))</f>
        <v>0.450561402403336</v>
      </c>
      <c r="Q331" s="47" t="n">
        <f aca="false">IF(J331="","",MIN(1,J331+1.96*O331/100))</f>
        <v>0.535852759803333</v>
      </c>
      <c r="R331" s="32" t="str">
        <f aca="false">IF(L331="","",IF(ABS(L331)&lt;=O331,"Yes","No"))</f>
        <v>No</v>
      </c>
      <c r="S331" s="32" t="str">
        <f aca="false">IF(L331="","",IF(ABS(L331)&lt;=1.96*O331,"Yes","No"))</f>
        <v>Yes</v>
      </c>
      <c r="T331" s="66" t="n">
        <f aca="false">IF(D331="","",ROUND(SQRT(((D331+G331)*O331/100)^2+(J331*(D331+G331)*0.06777)^2),0))</f>
        <v>97</v>
      </c>
      <c r="U331" s="32"/>
    </row>
    <row r="332" customFormat="false" ht="15" hidden="false" customHeight="false" outlineLevel="0" collapsed="false">
      <c r="A332" s="32" t="s">
        <v>444</v>
      </c>
      <c r="B332" s="32" t="s">
        <v>576</v>
      </c>
      <c r="C332" s="32" t="s">
        <v>580</v>
      </c>
      <c r="D332" s="66" t="n">
        <v>1813</v>
      </c>
      <c r="E332" s="66" t="n">
        <v>1720</v>
      </c>
      <c r="F332" s="75" t="n">
        <f aca="false">IF(E332="","",D332-E332)</f>
        <v>93</v>
      </c>
      <c r="G332" s="66" t="n">
        <v>1467</v>
      </c>
      <c r="H332" s="66" t="n">
        <v>1542</v>
      </c>
      <c r="I332" s="75" t="n">
        <f aca="false">IF(H332="","",G332-H332)</f>
        <v>-75</v>
      </c>
      <c r="J332" s="47" t="n">
        <f aca="false">IF(OR(D332="",D332+G332=0),"",D332/(D332+G332))</f>
        <v>0.552743902439024</v>
      </c>
      <c r="K332" s="47" t="n">
        <f aca="false">IF(E332="","",E332/(E332+H332))</f>
        <v>0.52728387492336</v>
      </c>
      <c r="L332" s="76" t="n">
        <f aca="false">IF(OR(K332="",J332=""),"",(J332-K332)*100)</f>
        <v>2.54600275156645</v>
      </c>
      <c r="M332" s="36" t="n">
        <v>2.17211657538669</v>
      </c>
      <c r="N332" s="36" t="n">
        <v>0.126550125655765</v>
      </c>
      <c r="O332" s="36" t="n">
        <f aca="false">SQRT(M332^2+N332^2)</f>
        <v>2.17579993367338</v>
      </c>
      <c r="P332" s="47" t="n">
        <f aca="false">IF(J332="","",MAX(0,J332-1.96*O332/100))</f>
        <v>0.510098223739026</v>
      </c>
      <c r="Q332" s="47" t="n">
        <f aca="false">IF(J332="","",MIN(1,J332+1.96*O332/100))</f>
        <v>0.595389581139023</v>
      </c>
      <c r="R332" s="32" t="str">
        <f aca="false">IF(L332="","",IF(ABS(L332)&lt;=O332,"Yes","No"))</f>
        <v>No</v>
      </c>
      <c r="S332" s="32" t="str">
        <f aca="false">IF(L332="","",IF(ABS(L332)&lt;=1.96*O332,"Yes","No"))</f>
        <v>Yes</v>
      </c>
      <c r="T332" s="66" t="n">
        <f aca="false">IF(D332="","",ROUND(SQRT(((D332+G332)*O332/100)^2+(J332*(D332+G332)*0.06777)^2),0))</f>
        <v>142</v>
      </c>
      <c r="U332" s="32"/>
    </row>
    <row r="333" customFormat="false" ht="15" hidden="false" customHeight="false" outlineLevel="0" collapsed="false">
      <c r="A333" s="32" t="s">
        <v>444</v>
      </c>
      <c r="B333" s="32" t="s">
        <v>576</v>
      </c>
      <c r="C333" s="32" t="s">
        <v>581</v>
      </c>
      <c r="D333" s="66" t="n">
        <v>747</v>
      </c>
      <c r="E333" s="66" t="n">
        <v>739</v>
      </c>
      <c r="F333" s="75" t="n">
        <f aca="false">IF(E333="","",D333-E333)</f>
        <v>8</v>
      </c>
      <c r="G333" s="66" t="n">
        <v>789</v>
      </c>
      <c r="H333" s="66" t="n">
        <v>808</v>
      </c>
      <c r="I333" s="75" t="n">
        <f aca="false">IF(H333="","",G333-H333)</f>
        <v>-19</v>
      </c>
      <c r="J333" s="47" t="n">
        <f aca="false">IF(OR(D333="",D333+G333=0),"",D333/(D333+G333))</f>
        <v>0.486328125</v>
      </c>
      <c r="K333" s="47" t="n">
        <f aca="false">IF(E333="","",E333/(E333+H333))</f>
        <v>0.477698771816419</v>
      </c>
      <c r="L333" s="76" t="n">
        <f aca="false">IF(OR(K333="",J333=""),"",(J333-K333)*100)</f>
        <v>0.86293531835811</v>
      </c>
      <c r="M333" s="36" t="n">
        <v>2.17211657538669</v>
      </c>
      <c r="N333" s="36" t="n">
        <v>0.126550125655765</v>
      </c>
      <c r="O333" s="36" t="n">
        <f aca="false">SQRT(M333^2+N333^2)</f>
        <v>2.17579993367338</v>
      </c>
      <c r="P333" s="47" t="n">
        <f aca="false">IF(J333="","",MAX(0,J333-1.96*O333/100))</f>
        <v>0.443682446300002</v>
      </c>
      <c r="Q333" s="47" t="n">
        <f aca="false">IF(J333="","",MIN(1,J333+1.96*O333/100))</f>
        <v>0.528973803699998</v>
      </c>
      <c r="R333" s="32" t="str">
        <f aca="false">IF(L333="","",IF(ABS(L333)&lt;=O333,"Yes","No"))</f>
        <v>Yes</v>
      </c>
      <c r="S333" s="32" t="str">
        <f aca="false">IF(L333="","",IF(ABS(L333)&lt;=1.96*O333,"Yes","No"))</f>
        <v>Yes</v>
      </c>
      <c r="T333" s="66" t="n">
        <f aca="false">IF(D333="","",ROUND(SQRT(((D333+G333)*O333/100)^2+(J333*(D333+G333)*0.06777)^2),0))</f>
        <v>61</v>
      </c>
      <c r="U333" s="32"/>
    </row>
    <row r="334" customFormat="false" ht="15" hidden="false" customHeight="false" outlineLevel="0" collapsed="false">
      <c r="A334" s="32" t="s">
        <v>444</v>
      </c>
      <c r="B334" s="32" t="s">
        <v>576</v>
      </c>
      <c r="C334" s="32" t="s">
        <v>582</v>
      </c>
      <c r="D334" s="66" t="n">
        <v>399</v>
      </c>
      <c r="E334" s="66" t="n">
        <v>373</v>
      </c>
      <c r="F334" s="75" t="n">
        <f aca="false">IF(E334="","",D334-E334)</f>
        <v>26</v>
      </c>
      <c r="G334" s="66" t="n">
        <v>425</v>
      </c>
      <c r="H334" s="66" t="n">
        <v>443</v>
      </c>
      <c r="I334" s="75" t="n">
        <f aca="false">IF(H334="","",G334-H334)</f>
        <v>-18</v>
      </c>
      <c r="J334" s="47" t="n">
        <f aca="false">IF(OR(D334="",D334+G334=0),"",D334/(D334+G334))</f>
        <v>0.484223300970874</v>
      </c>
      <c r="K334" s="47" t="n">
        <f aca="false">IF(E334="","",E334/(E334+H334))</f>
        <v>0.457107843137255</v>
      </c>
      <c r="L334" s="76" t="n">
        <f aca="false">IF(OR(K334="",J334=""),"",(J334-K334)*100)</f>
        <v>2.71154578336189</v>
      </c>
      <c r="M334" s="36" t="n">
        <v>2.43699899914484</v>
      </c>
      <c r="N334" s="36" t="n">
        <v>0.126550125655765</v>
      </c>
      <c r="O334" s="36" t="n">
        <f aca="false">SQRT(M334^2+N334^2)</f>
        <v>2.44028257710791</v>
      </c>
      <c r="P334" s="47" t="n">
        <f aca="false">IF(J334="","",MAX(0,J334-1.96*O334/100))</f>
        <v>0.436393762459559</v>
      </c>
      <c r="Q334" s="47" t="n">
        <f aca="false">IF(J334="","",MIN(1,J334+1.96*O334/100))</f>
        <v>0.532052839482189</v>
      </c>
      <c r="R334" s="32" t="str">
        <f aca="false">IF(L334="","",IF(ABS(L334)&lt;=O334,"Yes","No"))</f>
        <v>No</v>
      </c>
      <c r="S334" s="32" t="str">
        <f aca="false">IF(L334="","",IF(ABS(L334)&lt;=1.96*O334,"Yes","No"))</f>
        <v>Yes</v>
      </c>
      <c r="T334" s="66" t="n">
        <f aca="false">IF(D334="","",ROUND(SQRT(((D334+G334)*O334/100)^2+(J334*(D334+G334)*0.0886)^2),0))</f>
        <v>41</v>
      </c>
      <c r="U334" s="32"/>
    </row>
    <row r="335" customFormat="false" ht="15" hidden="false" customHeight="false" outlineLevel="0" collapsed="false">
      <c r="A335" s="32" t="s">
        <v>444</v>
      </c>
      <c r="B335" s="32" t="s">
        <v>576</v>
      </c>
      <c r="C335" s="32" t="s">
        <v>583</v>
      </c>
      <c r="D335" s="66" t="n">
        <v>1375</v>
      </c>
      <c r="E335" s="66" t="n">
        <v>1381</v>
      </c>
      <c r="F335" s="75" t="n">
        <f aca="false">IF(E335="","",D335-E335)</f>
        <v>-6</v>
      </c>
      <c r="G335" s="66" t="n">
        <v>1040</v>
      </c>
      <c r="H335" s="66" t="n">
        <v>1106</v>
      </c>
      <c r="I335" s="75" t="n">
        <f aca="false">IF(H335="","",G335-H335)</f>
        <v>-66</v>
      </c>
      <c r="J335" s="47" t="n">
        <f aca="false">IF(OR(D335="",D335+G335=0),"",D335/(D335+G335))</f>
        <v>0.56935817805383</v>
      </c>
      <c r="K335" s="47" t="n">
        <f aca="false">IF(E335="","",E335/(E335+H335))</f>
        <v>0.555287494973864</v>
      </c>
      <c r="L335" s="76" t="n">
        <f aca="false">IF(OR(K335="",J335=""),"",(J335-K335)*100)</f>
        <v>1.40706830799662</v>
      </c>
      <c r="M335" s="36" t="n">
        <v>2.17211657538669</v>
      </c>
      <c r="N335" s="36" t="n">
        <v>0.126550125655765</v>
      </c>
      <c r="O335" s="36" t="n">
        <f aca="false">SQRT(M335^2+N335^2)</f>
        <v>2.17579993367338</v>
      </c>
      <c r="P335" s="47" t="n">
        <f aca="false">IF(J335="","",MAX(0,J335-1.96*O335/100))</f>
        <v>0.526712499353832</v>
      </c>
      <c r="Q335" s="47" t="n">
        <f aca="false">IF(J335="","",MIN(1,J335+1.96*O335/100))</f>
        <v>0.612003856753829</v>
      </c>
      <c r="R335" s="32" t="str">
        <f aca="false">IF(L335="","",IF(ABS(L335)&lt;=O335,"Yes","No"))</f>
        <v>Yes</v>
      </c>
      <c r="S335" s="32" t="str">
        <f aca="false">IF(L335="","",IF(ABS(L335)&lt;=1.96*O335,"Yes","No"))</f>
        <v>Yes</v>
      </c>
      <c r="T335" s="66" t="n">
        <f aca="false">IF(D335="","",ROUND(SQRT(((D335+G335)*O335/100)^2+(J335*(D335+G335)*0.06777)^2),0))</f>
        <v>107</v>
      </c>
      <c r="U335" s="32"/>
    </row>
    <row r="336" customFormat="false" ht="15" hidden="false" customHeight="false" outlineLevel="0" collapsed="false">
      <c r="A336" s="32" t="s">
        <v>444</v>
      </c>
      <c r="B336" s="32" t="s">
        <v>584</v>
      </c>
      <c r="C336" s="32" t="s">
        <v>585</v>
      </c>
      <c r="D336" s="66" t="n">
        <v>112</v>
      </c>
      <c r="E336" s="66" t="n">
        <v>92</v>
      </c>
      <c r="F336" s="75" t="n">
        <f aca="false">IF(E336="","",D336-E336)</f>
        <v>20</v>
      </c>
      <c r="G336" s="66" t="n">
        <v>168</v>
      </c>
      <c r="H336" s="66" t="n">
        <v>174</v>
      </c>
      <c r="I336" s="75" t="n">
        <f aca="false">IF(H336="","",G336-H336)</f>
        <v>-6</v>
      </c>
      <c r="J336" s="47" t="n">
        <f aca="false">IF(OR(D336="",D336+G336=0),"",D336/(D336+G336))</f>
        <v>0.4</v>
      </c>
      <c r="K336" s="47" t="n">
        <f aca="false">IF(E336="","",E336/(E336+H336))</f>
        <v>0.345864661654135</v>
      </c>
      <c r="L336" s="76" t="n">
        <f aca="false">IF(OR(K336="",J336=""),"",(J336-K336)*100)</f>
        <v>5.41353383458647</v>
      </c>
      <c r="M336" s="36" t="n">
        <v>3.50278191458698</v>
      </c>
      <c r="N336" s="36" t="n">
        <v>0.126550125655765</v>
      </c>
      <c r="O336" s="36" t="n">
        <f aca="false">SQRT(M336^2+N336^2)</f>
        <v>3.50506719984955</v>
      </c>
      <c r="P336" s="47" t="n">
        <f aca="false">IF(J336="","",MAX(0,J336-1.96*O336/100))</f>
        <v>0.331300682882949</v>
      </c>
      <c r="Q336" s="47" t="n">
        <f aca="false">IF(J336="","",MIN(1,J336+1.96*O336/100))</f>
        <v>0.468699317117051</v>
      </c>
      <c r="R336" s="32" t="str">
        <f aca="false">IF(L336="","",IF(ABS(L336)&lt;=O336,"Yes","No"))</f>
        <v>No</v>
      </c>
      <c r="S336" s="32" t="str">
        <f aca="false">IF(L336="","",IF(ABS(L336)&lt;=1.96*O336,"Yes","No"))</f>
        <v>Yes</v>
      </c>
      <c r="T336" s="66" t="n">
        <f aca="false">IF(D336="","",ROUND(SQRT(((D336+G336)*O336/100)^2+(J336*(D336+G336)*0.14653)^2),0))</f>
        <v>19</v>
      </c>
      <c r="U336" s="32"/>
    </row>
    <row r="337" customFormat="false" ht="15" hidden="false" customHeight="false" outlineLevel="0" collapsed="false">
      <c r="A337" s="32" t="s">
        <v>444</v>
      </c>
      <c r="B337" s="32" t="s">
        <v>584</v>
      </c>
      <c r="C337" s="32" t="s">
        <v>586</v>
      </c>
      <c r="D337" s="66" t="n">
        <v>255</v>
      </c>
      <c r="E337" s="66" t="n">
        <v>244</v>
      </c>
      <c r="F337" s="75" t="n">
        <f aca="false">IF(E337="","",D337-E337)</f>
        <v>11</v>
      </c>
      <c r="G337" s="66" t="n">
        <v>478</v>
      </c>
      <c r="H337" s="66" t="n">
        <v>464</v>
      </c>
      <c r="I337" s="75" t="n">
        <f aca="false">IF(H337="","",G337-H337)</f>
        <v>14</v>
      </c>
      <c r="J337" s="47" t="n">
        <f aca="false">IF(OR(D337="",D337+G337=0),"",D337/(D337+G337))</f>
        <v>0.347885402455662</v>
      </c>
      <c r="K337" s="47" t="n">
        <f aca="false">IF(E337="","",E337/(E337+H337))</f>
        <v>0.344632768361582</v>
      </c>
      <c r="L337" s="76" t="n">
        <f aca="false">IF(OR(K337="",J337=""),"",(J337-K337)*100)</f>
        <v>0.325263409407978</v>
      </c>
      <c r="M337" s="36" t="n">
        <v>3.50278191458698</v>
      </c>
      <c r="N337" s="36" t="n">
        <v>0.126550125655765</v>
      </c>
      <c r="O337" s="36" t="n">
        <f aca="false">SQRT(M337^2+N337^2)</f>
        <v>3.50506719984955</v>
      </c>
      <c r="P337" s="47" t="n">
        <f aca="false">IF(J337="","",MAX(0,J337-1.96*O337/100))</f>
        <v>0.279186085338611</v>
      </c>
      <c r="Q337" s="47" t="n">
        <f aca="false">IF(J337="","",MIN(1,J337+1.96*O337/100))</f>
        <v>0.416584719572713</v>
      </c>
      <c r="R337" s="32" t="str">
        <f aca="false">IF(L337="","",IF(ABS(L337)&lt;=O337,"Yes","No"))</f>
        <v>Yes</v>
      </c>
      <c r="S337" s="32" t="str">
        <f aca="false">IF(L337="","",IF(ABS(L337)&lt;=1.96*O337,"Yes","No"))</f>
        <v>Yes</v>
      </c>
      <c r="T337" s="66" t="n">
        <f aca="false">IF(D337="","",ROUND(SQRT(((D337+G337)*O337/100)^2+(J337*(D337+G337)*0.14653)^2),0))</f>
        <v>45</v>
      </c>
      <c r="U337" s="32"/>
    </row>
    <row r="338" customFormat="false" ht="15" hidden="false" customHeight="false" outlineLevel="0" collapsed="false">
      <c r="A338" s="32" t="s">
        <v>444</v>
      </c>
      <c r="B338" s="32" t="s">
        <v>584</v>
      </c>
      <c r="C338" s="32" t="s">
        <v>587</v>
      </c>
      <c r="D338" s="66" t="n">
        <v>219</v>
      </c>
      <c r="E338" s="66" t="n">
        <v>212</v>
      </c>
      <c r="F338" s="75" t="n">
        <f aca="false">IF(E338="","",D338-E338)</f>
        <v>7</v>
      </c>
      <c r="G338" s="66" t="n">
        <v>279</v>
      </c>
      <c r="H338" s="66" t="n">
        <v>277</v>
      </c>
      <c r="I338" s="75" t="n">
        <f aca="false">IF(H338="","",G338-H338)</f>
        <v>2</v>
      </c>
      <c r="J338" s="47" t="n">
        <f aca="false">IF(OR(D338="",D338+G338=0),"",D338/(D338+G338))</f>
        <v>0.439759036144578</v>
      </c>
      <c r="K338" s="47" t="n">
        <f aca="false">IF(E338="","",E338/(E338+H338))</f>
        <v>0.433537832310838</v>
      </c>
      <c r="L338" s="76" t="n">
        <f aca="false">IF(OR(K338="",J338=""),"",(J338-K338)*100)</f>
        <v>0.622120383373986</v>
      </c>
      <c r="M338" s="36" t="n">
        <v>3.50278191458698</v>
      </c>
      <c r="N338" s="36" t="n">
        <v>0.126550125655765</v>
      </c>
      <c r="O338" s="36" t="n">
        <f aca="false">SQRT(M338^2+N338^2)</f>
        <v>3.50506719984955</v>
      </c>
      <c r="P338" s="47" t="n">
        <f aca="false">IF(J338="","",MAX(0,J338-1.96*O338/100))</f>
        <v>0.371059719027527</v>
      </c>
      <c r="Q338" s="47" t="n">
        <f aca="false">IF(J338="","",MIN(1,J338+1.96*O338/100))</f>
        <v>0.508458353261629</v>
      </c>
      <c r="R338" s="32" t="str">
        <f aca="false">IF(L338="","",IF(ABS(L338)&lt;=O338,"Yes","No"))</f>
        <v>Yes</v>
      </c>
      <c r="S338" s="32" t="str">
        <f aca="false">IF(L338="","",IF(ABS(L338)&lt;=1.96*O338,"Yes","No"))</f>
        <v>Yes</v>
      </c>
      <c r="T338" s="66" t="n">
        <f aca="false">IF(D338="","",ROUND(SQRT(((D338+G338)*O338/100)^2+(J338*(D338+G338)*0.14653)^2),0))</f>
        <v>37</v>
      </c>
      <c r="U338" s="32"/>
    </row>
    <row r="339" customFormat="false" ht="15" hidden="false" customHeight="false" outlineLevel="0" collapsed="false">
      <c r="A339" s="32" t="s">
        <v>444</v>
      </c>
      <c r="B339" s="32" t="s">
        <v>584</v>
      </c>
      <c r="C339" s="32" t="s">
        <v>588</v>
      </c>
      <c r="D339" s="66" t="n">
        <v>136</v>
      </c>
      <c r="E339" s="66" t="n">
        <v>130</v>
      </c>
      <c r="F339" s="75" t="n">
        <f aca="false">IF(E339="","",D339-E339)</f>
        <v>6</v>
      </c>
      <c r="G339" s="66" t="n">
        <v>160</v>
      </c>
      <c r="H339" s="66" t="n">
        <v>174</v>
      </c>
      <c r="I339" s="75" t="n">
        <f aca="false">IF(H339="","",G339-H339)</f>
        <v>-14</v>
      </c>
      <c r="J339" s="47" t="n">
        <f aca="false">IF(OR(D339="",D339+G339=0),"",D339/(D339+G339))</f>
        <v>0.45945945945946</v>
      </c>
      <c r="K339" s="47" t="n">
        <f aca="false">IF(E339="","",E339/(E339+H339))</f>
        <v>0.427631578947368</v>
      </c>
      <c r="L339" s="76" t="n">
        <f aca="false">IF(OR(K339="",J339=""),"",(J339-K339)*100)</f>
        <v>3.18278805120911</v>
      </c>
      <c r="M339" s="36" t="n">
        <v>3.50278191458698</v>
      </c>
      <c r="N339" s="36" t="n">
        <v>0.126550125655765</v>
      </c>
      <c r="O339" s="36" t="n">
        <f aca="false">SQRT(M339^2+N339^2)</f>
        <v>3.50506719984955</v>
      </c>
      <c r="P339" s="47" t="n">
        <f aca="false">IF(J339="","",MAX(0,J339-1.96*O339/100))</f>
        <v>0.390760142342408</v>
      </c>
      <c r="Q339" s="47" t="n">
        <f aca="false">IF(J339="","",MIN(1,J339+1.96*O339/100))</f>
        <v>0.528158776576511</v>
      </c>
      <c r="R339" s="32" t="str">
        <f aca="false">IF(L339="","",IF(ABS(L339)&lt;=O339,"Yes","No"))</f>
        <v>Yes</v>
      </c>
      <c r="S339" s="32" t="str">
        <f aca="false">IF(L339="","",IF(ABS(L339)&lt;=1.96*O339,"Yes","No"))</f>
        <v>Yes</v>
      </c>
      <c r="T339" s="66" t="n">
        <f aca="false">IF(D339="","",ROUND(SQRT(((D339+G339)*O339/100)^2+(J339*(D339+G339)*0.14653)^2),0))</f>
        <v>22</v>
      </c>
      <c r="U339" s="32"/>
    </row>
    <row r="340" customFormat="false" ht="15" hidden="false" customHeight="false" outlineLevel="0" collapsed="false">
      <c r="A340" s="32" t="s">
        <v>444</v>
      </c>
      <c r="B340" s="32" t="s">
        <v>589</v>
      </c>
      <c r="C340" s="32" t="s">
        <v>590</v>
      </c>
      <c r="D340" s="66" t="n">
        <v>421</v>
      </c>
      <c r="E340" s="66" t="n">
        <v>407</v>
      </c>
      <c r="F340" s="75" t="n">
        <f aca="false">IF(E340="","",D340-E340)</f>
        <v>14</v>
      </c>
      <c r="G340" s="66" t="n">
        <v>733</v>
      </c>
      <c r="H340" s="66" t="n">
        <v>759</v>
      </c>
      <c r="I340" s="75" t="n">
        <f aca="false">IF(H340="","",G340-H340)</f>
        <v>-26</v>
      </c>
      <c r="J340" s="47" t="n">
        <f aca="false">IF(OR(D340="",D340+G340=0),"",D340/(D340+G340))</f>
        <v>0.364818024263432</v>
      </c>
      <c r="K340" s="47" t="n">
        <f aca="false">IF(E340="","",E340/(E340+H340))</f>
        <v>0.349056603773585</v>
      </c>
      <c r="L340" s="76" t="n">
        <f aca="false">IF(OR(K340="",J340=""),"",(J340-K340)*100)</f>
        <v>1.57614204898466</v>
      </c>
      <c r="M340" s="36" t="n">
        <v>2.17211657538669</v>
      </c>
      <c r="N340" s="36" t="n">
        <v>0.126550125655765</v>
      </c>
      <c r="O340" s="36" t="n">
        <f aca="false">SQRT(M340^2+N340^2)</f>
        <v>2.17579993367338</v>
      </c>
      <c r="P340" s="47" t="n">
        <f aca="false">IF(J340="","",MAX(0,J340-1.96*O340/100))</f>
        <v>0.322172345563433</v>
      </c>
      <c r="Q340" s="47" t="n">
        <f aca="false">IF(J340="","",MIN(1,J340+1.96*O340/100))</f>
        <v>0.40746370296343</v>
      </c>
      <c r="R340" s="32" t="str">
        <f aca="false">IF(L340="","",IF(ABS(L340)&lt;=O340,"Yes","No"))</f>
        <v>Yes</v>
      </c>
      <c r="S340" s="32" t="str">
        <f aca="false">IF(L340="","",IF(ABS(L340)&lt;=1.96*O340,"Yes","No"))</f>
        <v>Yes</v>
      </c>
      <c r="T340" s="66" t="n">
        <f aca="false">IF(D340="","",ROUND(SQRT(((D340+G340)*O340/100)^2+(J340*(D340+G340)*0.06777)^2),0))</f>
        <v>38</v>
      </c>
      <c r="U340" s="32"/>
    </row>
    <row r="341" customFormat="false" ht="15" hidden="false" customHeight="false" outlineLevel="0" collapsed="false">
      <c r="A341" s="32" t="s">
        <v>444</v>
      </c>
      <c r="B341" s="32" t="s">
        <v>589</v>
      </c>
      <c r="C341" s="32" t="s">
        <v>591</v>
      </c>
      <c r="D341" s="66" t="n">
        <v>365</v>
      </c>
      <c r="E341" s="66" t="n">
        <v>348</v>
      </c>
      <c r="F341" s="75" t="n">
        <f aca="false">IF(E341="","",D341-E341)</f>
        <v>17</v>
      </c>
      <c r="G341" s="66" t="n">
        <v>582</v>
      </c>
      <c r="H341" s="66" t="n">
        <v>591</v>
      </c>
      <c r="I341" s="75" t="n">
        <f aca="false">IF(H341="","",G341-H341)</f>
        <v>-9</v>
      </c>
      <c r="J341" s="47" t="n">
        <f aca="false">IF(OR(D341="",D341+G341=0),"",D341/(D341+G341))</f>
        <v>0.385427666314678</v>
      </c>
      <c r="K341" s="47" t="n">
        <f aca="false">IF(E341="","",E341/(E341+H341))</f>
        <v>0.370607028753994</v>
      </c>
      <c r="L341" s="76" t="n">
        <f aca="false">IF(OR(K341="",J341=""),"",(J341-K341)*100)</f>
        <v>1.48206375606844</v>
      </c>
      <c r="M341" s="36" t="n">
        <v>2.43699899914484</v>
      </c>
      <c r="N341" s="36" t="n">
        <v>0.126550125655765</v>
      </c>
      <c r="O341" s="36" t="n">
        <f aca="false">SQRT(M341^2+N341^2)</f>
        <v>2.44028257710791</v>
      </c>
      <c r="P341" s="47" t="n">
        <f aca="false">IF(J341="","",MAX(0,J341-1.96*O341/100))</f>
        <v>0.337598127803363</v>
      </c>
      <c r="Q341" s="47" t="n">
        <f aca="false">IF(J341="","",MIN(1,J341+1.96*O341/100))</f>
        <v>0.433257204825993</v>
      </c>
      <c r="R341" s="32" t="str">
        <f aca="false">IF(L341="","",IF(ABS(L341)&lt;=O341,"Yes","No"))</f>
        <v>Yes</v>
      </c>
      <c r="S341" s="32" t="str">
        <f aca="false">IF(L341="","",IF(ABS(L341)&lt;=1.96*O341,"Yes","No"))</f>
        <v>Yes</v>
      </c>
      <c r="T341" s="66" t="n">
        <f aca="false">IF(D341="","",ROUND(SQRT(((D341+G341)*O341/100)^2+(J341*(D341+G341)*0.0886)^2),0))</f>
        <v>40</v>
      </c>
      <c r="U341" s="32"/>
    </row>
    <row r="342" customFormat="false" ht="15" hidden="false" customHeight="false" outlineLevel="0" collapsed="false">
      <c r="A342" s="32" t="s">
        <v>444</v>
      </c>
      <c r="B342" s="32" t="s">
        <v>589</v>
      </c>
      <c r="C342" s="32" t="s">
        <v>592</v>
      </c>
      <c r="D342" s="66" t="n">
        <v>289</v>
      </c>
      <c r="E342" s="66" t="n">
        <v>300</v>
      </c>
      <c r="F342" s="75" t="n">
        <f aca="false">IF(E342="","",D342-E342)</f>
        <v>-11</v>
      </c>
      <c r="G342" s="66" t="n">
        <v>544</v>
      </c>
      <c r="H342" s="66" t="n">
        <v>570</v>
      </c>
      <c r="I342" s="75" t="n">
        <f aca="false">IF(H342="","",G342-H342)</f>
        <v>-26</v>
      </c>
      <c r="J342" s="47" t="n">
        <f aca="false">IF(OR(D342="",D342+G342=0),"",D342/(D342+G342))</f>
        <v>0.346938775510204</v>
      </c>
      <c r="K342" s="47" t="n">
        <f aca="false">IF(E342="","",E342/(E342+H342))</f>
        <v>0.344827586206897</v>
      </c>
      <c r="L342" s="76" t="n">
        <f aca="false">IF(OR(K342="",J342=""),"",(J342-K342)*100)</f>
        <v>0.21111893033075</v>
      </c>
      <c r="M342" s="36" t="n">
        <v>2.43699899914484</v>
      </c>
      <c r="N342" s="36" t="n">
        <v>0.126550125655765</v>
      </c>
      <c r="O342" s="36" t="n">
        <f aca="false">SQRT(M342^2+N342^2)</f>
        <v>2.44028257710791</v>
      </c>
      <c r="P342" s="47" t="n">
        <f aca="false">IF(J342="","",MAX(0,J342-1.96*O342/100))</f>
        <v>0.299109236998889</v>
      </c>
      <c r="Q342" s="47" t="n">
        <f aca="false">IF(J342="","",MIN(1,J342+1.96*O342/100))</f>
        <v>0.394768314021519</v>
      </c>
      <c r="R342" s="32" t="str">
        <f aca="false">IF(L342="","",IF(ABS(L342)&lt;=O342,"Yes","No"))</f>
        <v>Yes</v>
      </c>
      <c r="S342" s="32" t="str">
        <f aca="false">IF(L342="","",IF(ABS(L342)&lt;=1.96*O342,"Yes","No"))</f>
        <v>Yes</v>
      </c>
      <c r="T342" s="66" t="n">
        <f aca="false">IF(D342="","",ROUND(SQRT(((D342+G342)*O342/100)^2+(J342*(D342+G342)*0.0886)^2),0))</f>
        <v>33</v>
      </c>
      <c r="U342" s="32"/>
    </row>
    <row r="343" customFormat="false" ht="15" hidden="false" customHeight="false" outlineLevel="0" collapsed="false">
      <c r="A343" s="32" t="s">
        <v>444</v>
      </c>
      <c r="B343" s="32" t="s">
        <v>589</v>
      </c>
      <c r="C343" s="32" t="s">
        <v>593</v>
      </c>
      <c r="D343" s="66" t="n">
        <v>340</v>
      </c>
      <c r="E343" s="66" t="n">
        <v>313</v>
      </c>
      <c r="F343" s="75" t="n">
        <f aca="false">IF(E343="","",D343-E343)</f>
        <v>27</v>
      </c>
      <c r="G343" s="66" t="n">
        <v>587</v>
      </c>
      <c r="H343" s="66" t="n">
        <v>600</v>
      </c>
      <c r="I343" s="75" t="n">
        <f aca="false">IF(H343="","",G343-H343)</f>
        <v>-13</v>
      </c>
      <c r="J343" s="47" t="n">
        <f aca="false">IF(OR(D343="",D343+G343=0),"",D343/(D343+G343))</f>
        <v>0.366774541531823</v>
      </c>
      <c r="K343" s="47" t="n">
        <f aca="false">IF(E343="","",E343/(E343+H343))</f>
        <v>0.342825848849945</v>
      </c>
      <c r="L343" s="76" t="n">
        <f aca="false">IF(OR(K343="",J343=""),"",(J343-K343)*100)</f>
        <v>2.39486926818779</v>
      </c>
      <c r="M343" s="36" t="n">
        <v>2.43699899914484</v>
      </c>
      <c r="N343" s="36" t="n">
        <v>0.126550125655765</v>
      </c>
      <c r="O343" s="36" t="n">
        <f aca="false">SQRT(M343^2+N343^2)</f>
        <v>2.44028257710791</v>
      </c>
      <c r="P343" s="47" t="n">
        <f aca="false">IF(J343="","",MAX(0,J343-1.96*O343/100))</f>
        <v>0.318945003020508</v>
      </c>
      <c r="Q343" s="47" t="n">
        <f aca="false">IF(J343="","",MIN(1,J343+1.96*O343/100))</f>
        <v>0.414604080043138</v>
      </c>
      <c r="R343" s="32" t="str">
        <f aca="false">IF(L343="","",IF(ABS(L343)&lt;=O343,"Yes","No"))</f>
        <v>Yes</v>
      </c>
      <c r="S343" s="32" t="str">
        <f aca="false">IF(L343="","",IF(ABS(L343)&lt;=1.96*O343,"Yes","No"))</f>
        <v>Yes</v>
      </c>
      <c r="T343" s="66" t="n">
        <f aca="false">IF(D343="","",ROUND(SQRT(((D343+G343)*O343/100)^2+(J343*(D343+G343)*0.0886)^2),0))</f>
        <v>38</v>
      </c>
      <c r="U343" s="32"/>
    </row>
    <row r="344" customFormat="false" ht="15" hidden="false" customHeight="false" outlineLevel="0" collapsed="false">
      <c r="A344" s="32" t="s">
        <v>444</v>
      </c>
      <c r="B344" s="32" t="s">
        <v>594</v>
      </c>
      <c r="C344" s="32" t="s">
        <v>595</v>
      </c>
      <c r="D344" s="66" t="n">
        <v>95</v>
      </c>
      <c r="E344" s="66" t="n">
        <v>82</v>
      </c>
      <c r="F344" s="75" t="n">
        <f aca="false">IF(E344="","",D344-E344)</f>
        <v>13</v>
      </c>
      <c r="G344" s="66" t="n">
        <v>168</v>
      </c>
      <c r="H344" s="66" t="n">
        <v>171</v>
      </c>
      <c r="I344" s="75" t="n">
        <f aca="false">IF(H344="","",G344-H344)</f>
        <v>-3</v>
      </c>
      <c r="J344" s="47" t="n">
        <f aca="false">IF(OR(D344="",D344+G344=0),"",D344/(D344+G344))</f>
        <v>0.361216730038023</v>
      </c>
      <c r="K344" s="47" t="n">
        <f aca="false">IF(E344="","",E344/(E344+H344))</f>
        <v>0.324110671936759</v>
      </c>
      <c r="L344" s="76" t="n">
        <f aca="false">IF(OR(K344="",J344=""),"",(J344-K344)*100)</f>
        <v>3.71060581012639</v>
      </c>
      <c r="M344" s="36" t="n">
        <v>3.50278191458698</v>
      </c>
      <c r="N344" s="36" t="n">
        <v>0.126550125655765</v>
      </c>
      <c r="O344" s="36" t="n">
        <f aca="false">SQRT(M344^2+N344^2)</f>
        <v>3.50506719984955</v>
      </c>
      <c r="P344" s="47" t="n">
        <f aca="false">IF(J344="","",MAX(0,J344-1.96*O344/100))</f>
        <v>0.292517412920972</v>
      </c>
      <c r="Q344" s="47" t="n">
        <f aca="false">IF(J344="","",MIN(1,J344+1.96*O344/100))</f>
        <v>0.429916047155074</v>
      </c>
      <c r="R344" s="32" t="str">
        <f aca="false">IF(L344="","",IF(ABS(L344)&lt;=O344,"Yes","No"))</f>
        <v>No</v>
      </c>
      <c r="S344" s="32" t="str">
        <f aca="false">IF(L344="","",IF(ABS(L344)&lt;=1.96*O344,"Yes","No"))</f>
        <v>Yes</v>
      </c>
      <c r="T344" s="66" t="n">
        <f aca="false">IF(D344="","",ROUND(SQRT(((D344+G344)*O344/100)^2+(J344*(D344+G344)*0.14653)^2),0))</f>
        <v>17</v>
      </c>
      <c r="U344" s="32"/>
    </row>
    <row r="345" customFormat="false" ht="15" hidden="false" customHeight="false" outlineLevel="0" collapsed="false">
      <c r="A345" s="32" t="s">
        <v>444</v>
      </c>
      <c r="B345" s="32" t="s">
        <v>596</v>
      </c>
      <c r="C345" s="32" t="s">
        <v>597</v>
      </c>
      <c r="D345" s="66" t="n">
        <v>355</v>
      </c>
      <c r="E345" s="66" t="n">
        <v>331</v>
      </c>
      <c r="F345" s="75" t="n">
        <f aca="false">IF(E345="","",D345-E345)</f>
        <v>24</v>
      </c>
      <c r="G345" s="66" t="n">
        <v>532</v>
      </c>
      <c r="H345" s="66" t="n">
        <v>571</v>
      </c>
      <c r="I345" s="75" t="n">
        <f aca="false">IF(H345="","",G345-H345)</f>
        <v>-39</v>
      </c>
      <c r="J345" s="47" t="n">
        <f aca="false">IF(OR(D345="",D345+G345=0),"",D345/(D345+G345))</f>
        <v>0.400225479143179</v>
      </c>
      <c r="K345" s="47" t="n">
        <f aca="false">IF(E345="","",E345/(E345+H345))</f>
        <v>0.366962305986696</v>
      </c>
      <c r="L345" s="76" t="n">
        <f aca="false">IF(OR(K345="",J345=""),"",(J345-K345)*100)</f>
        <v>3.3263173156483</v>
      </c>
      <c r="M345" s="36" t="n">
        <v>2.43699899914484</v>
      </c>
      <c r="N345" s="36" t="n">
        <v>0.126550125655765</v>
      </c>
      <c r="O345" s="36" t="n">
        <f aca="false">SQRT(M345^2+N345^2)</f>
        <v>2.44028257710791</v>
      </c>
      <c r="P345" s="47" t="n">
        <f aca="false">IF(J345="","",MAX(0,J345-1.96*O345/100))</f>
        <v>0.352395940631864</v>
      </c>
      <c r="Q345" s="47" t="n">
        <f aca="false">IF(J345="","",MIN(1,J345+1.96*O345/100))</f>
        <v>0.448055017654494</v>
      </c>
      <c r="R345" s="32" t="str">
        <f aca="false">IF(L345="","",IF(ABS(L345)&lt;=O345,"Yes","No"))</f>
        <v>No</v>
      </c>
      <c r="S345" s="32" t="str">
        <f aca="false">IF(L345="","",IF(ABS(L345)&lt;=1.96*O345,"Yes","No"))</f>
        <v>Yes</v>
      </c>
      <c r="T345" s="66" t="n">
        <f aca="false">IF(D345="","",ROUND(SQRT(((D345+G345)*O345/100)^2+(J345*(D345+G345)*0.0886)^2),0))</f>
        <v>38</v>
      </c>
      <c r="U345" s="32"/>
    </row>
    <row r="346" customFormat="false" ht="15" hidden="false" customHeight="false" outlineLevel="0" collapsed="false">
      <c r="A346" s="32" t="s">
        <v>444</v>
      </c>
      <c r="B346" s="32" t="s">
        <v>598</v>
      </c>
      <c r="C346" s="32" t="s">
        <v>599</v>
      </c>
      <c r="D346" s="66" t="n">
        <v>221</v>
      </c>
      <c r="E346" s="66" t="n">
        <v>212</v>
      </c>
      <c r="F346" s="75" t="n">
        <f aca="false">IF(E346="","",D346-E346)</f>
        <v>9</v>
      </c>
      <c r="G346" s="66" t="n">
        <v>304</v>
      </c>
      <c r="H346" s="66" t="n">
        <v>308</v>
      </c>
      <c r="I346" s="75" t="n">
        <f aca="false">IF(H346="","",G346-H346)</f>
        <v>-4</v>
      </c>
      <c r="J346" s="47" t="n">
        <f aca="false">IF(OR(D346="",D346+G346=0),"",D346/(D346+G346))</f>
        <v>0.420952380952381</v>
      </c>
      <c r="K346" s="47" t="n">
        <f aca="false">IF(E346="","",E346/(E346+H346))</f>
        <v>0.407692307692308</v>
      </c>
      <c r="L346" s="76" t="n">
        <f aca="false">IF(OR(K346="",J346=""),"",(J346-K346)*100)</f>
        <v>1.32600732600733</v>
      </c>
      <c r="M346" s="36" t="n">
        <v>3.50278191458698</v>
      </c>
      <c r="N346" s="36" t="n">
        <v>0.126550125655765</v>
      </c>
      <c r="O346" s="36" t="n">
        <f aca="false">SQRT(M346^2+N346^2)</f>
        <v>3.50506719984955</v>
      </c>
      <c r="P346" s="47" t="n">
        <f aca="false">IF(J346="","",MAX(0,J346-1.96*O346/100))</f>
        <v>0.35225306383533</v>
      </c>
      <c r="Q346" s="47" t="n">
        <f aca="false">IF(J346="","",MIN(1,J346+1.96*O346/100))</f>
        <v>0.489651698069432</v>
      </c>
      <c r="R346" s="32" t="str">
        <f aca="false">IF(L346="","",IF(ABS(L346)&lt;=O346,"Yes","No"))</f>
        <v>Yes</v>
      </c>
      <c r="S346" s="32" t="str">
        <f aca="false">IF(L346="","",IF(ABS(L346)&lt;=1.96*O346,"Yes","No"))</f>
        <v>Yes</v>
      </c>
      <c r="T346" s="66" t="n">
        <f aca="false">IF(D346="","",ROUND(SQRT(((D346+G346)*O346/100)^2+(J346*(D346+G346)*0.14653)^2),0))</f>
        <v>37</v>
      </c>
      <c r="U346" s="32"/>
    </row>
    <row r="347" customFormat="false" ht="15" hidden="false" customHeight="false" outlineLevel="0" collapsed="false">
      <c r="A347" s="32" t="s">
        <v>444</v>
      </c>
      <c r="B347" s="32" t="s">
        <v>600</v>
      </c>
      <c r="C347" s="32" t="s">
        <v>601</v>
      </c>
      <c r="D347" s="66" t="n">
        <v>291</v>
      </c>
      <c r="E347" s="66" t="n">
        <v>272</v>
      </c>
      <c r="F347" s="75" t="n">
        <f aca="false">IF(E347="","",D347-E347)</f>
        <v>19</v>
      </c>
      <c r="G347" s="66" t="n">
        <v>396</v>
      </c>
      <c r="H347" s="66" t="n">
        <v>400</v>
      </c>
      <c r="I347" s="75" t="n">
        <f aca="false">IF(H347="","",G347-H347)</f>
        <v>-4</v>
      </c>
      <c r="J347" s="47" t="n">
        <f aca="false">IF(OR(D347="",D347+G347=0),"",D347/(D347+G347))</f>
        <v>0.423580786026201</v>
      </c>
      <c r="K347" s="47" t="n">
        <f aca="false">IF(E347="","",E347/(E347+H347))</f>
        <v>0.404761904761905</v>
      </c>
      <c r="L347" s="76" t="n">
        <f aca="false">IF(OR(K347="",J347=""),"",(J347-K347)*100)</f>
        <v>1.88188812642961</v>
      </c>
      <c r="M347" s="36" t="n">
        <v>3.50278191458698</v>
      </c>
      <c r="N347" s="36" t="n">
        <v>0.126550125655765</v>
      </c>
      <c r="O347" s="36" t="n">
        <f aca="false">SQRT(M347^2+N347^2)</f>
        <v>3.50506719984955</v>
      </c>
      <c r="P347" s="47" t="n">
        <f aca="false">IF(J347="","",MAX(0,J347-1.96*O347/100))</f>
        <v>0.35488146890915</v>
      </c>
      <c r="Q347" s="47" t="n">
        <f aca="false">IF(J347="","",MIN(1,J347+1.96*O347/100))</f>
        <v>0.492280103143252</v>
      </c>
      <c r="R347" s="32" t="str">
        <f aca="false">IF(L347="","",IF(ABS(L347)&lt;=O347,"Yes","No"))</f>
        <v>Yes</v>
      </c>
      <c r="S347" s="32" t="str">
        <f aca="false">IF(L347="","",IF(ABS(L347)&lt;=1.96*O347,"Yes","No"))</f>
        <v>Yes</v>
      </c>
      <c r="T347" s="66" t="n">
        <f aca="false">IF(D347="","",ROUND(SQRT(((D347+G347)*O347/100)^2+(J347*(D347+G347)*0.14653)^2),0))</f>
        <v>49</v>
      </c>
      <c r="U347" s="32"/>
    </row>
    <row r="348" customFormat="false" ht="15" hidden="false" customHeight="false" outlineLevel="0" collapsed="false">
      <c r="A348" s="32" t="s">
        <v>444</v>
      </c>
      <c r="B348" s="32" t="s">
        <v>602</v>
      </c>
      <c r="C348" s="32" t="s">
        <v>603</v>
      </c>
      <c r="D348" s="66" t="n">
        <v>312</v>
      </c>
      <c r="E348" s="66" t="n">
        <v>276</v>
      </c>
      <c r="F348" s="75" t="n">
        <f aca="false">IF(E348="","",D348-E348)</f>
        <v>36</v>
      </c>
      <c r="G348" s="66" t="n">
        <v>700</v>
      </c>
      <c r="H348" s="66" t="n">
        <v>722</v>
      </c>
      <c r="I348" s="75" t="n">
        <f aca="false">IF(H348="","",G348-H348)</f>
        <v>-22</v>
      </c>
      <c r="J348" s="47" t="n">
        <f aca="false">IF(OR(D348="",D348+G348=0),"",D348/(D348+G348))</f>
        <v>0.308300395256917</v>
      </c>
      <c r="K348" s="47" t="n">
        <f aca="false">IF(E348="","",E348/(E348+H348))</f>
        <v>0.276553106212425</v>
      </c>
      <c r="L348" s="76" t="n">
        <f aca="false">IF(OR(K348="",J348=""),"",(J348-K348)*100)</f>
        <v>3.17472890444921</v>
      </c>
      <c r="M348" s="36" t="n">
        <v>2.43699899914484</v>
      </c>
      <c r="N348" s="36" t="n">
        <v>0.126550125655765</v>
      </c>
      <c r="O348" s="36" t="n">
        <f aca="false">SQRT(M348^2+N348^2)</f>
        <v>2.44028257710791</v>
      </c>
      <c r="P348" s="47" t="n">
        <f aca="false">IF(J348="","",MAX(0,J348-1.96*O348/100))</f>
        <v>0.260470856745602</v>
      </c>
      <c r="Q348" s="47" t="n">
        <f aca="false">IF(J348="","",MIN(1,J348+1.96*O348/100))</f>
        <v>0.356129933768232</v>
      </c>
      <c r="R348" s="32" t="str">
        <f aca="false">IF(L348="","",IF(ABS(L348)&lt;=O348,"Yes","No"))</f>
        <v>No</v>
      </c>
      <c r="S348" s="32" t="str">
        <f aca="false">IF(L348="","",IF(ABS(L348)&lt;=1.96*O348,"Yes","No"))</f>
        <v>Yes</v>
      </c>
      <c r="T348" s="66" t="n">
        <f aca="false">IF(D348="","",ROUND(SQRT(((D348+G348)*O348/100)^2+(J348*(D348+G348)*0.0886)^2),0))</f>
        <v>37</v>
      </c>
      <c r="U348" s="32"/>
    </row>
    <row r="349" customFormat="false" ht="15" hidden="false" customHeight="false" outlineLevel="0" collapsed="false">
      <c r="A349" s="32" t="s">
        <v>444</v>
      </c>
      <c r="B349" s="32" t="s">
        <v>602</v>
      </c>
      <c r="C349" s="32" t="s">
        <v>604</v>
      </c>
      <c r="D349" s="66" t="n">
        <v>253</v>
      </c>
      <c r="E349" s="66" t="n">
        <v>227</v>
      </c>
      <c r="F349" s="75" t="n">
        <f aca="false">IF(E349="","",D349-E349)</f>
        <v>26</v>
      </c>
      <c r="G349" s="66" t="n">
        <v>449</v>
      </c>
      <c r="H349" s="66" t="n">
        <v>473</v>
      </c>
      <c r="I349" s="75" t="n">
        <f aca="false">IF(H349="","",G349-H349)</f>
        <v>-24</v>
      </c>
      <c r="J349" s="47" t="n">
        <f aca="false">IF(OR(D349="",D349+G349=0),"",D349/(D349+G349))</f>
        <v>0.36039886039886</v>
      </c>
      <c r="K349" s="47" t="n">
        <f aca="false">IF(E349="","",E349/(E349+H349))</f>
        <v>0.324285714285714</v>
      </c>
      <c r="L349" s="76" t="n">
        <f aca="false">IF(OR(K349="",J349=""),"",(J349-K349)*100)</f>
        <v>3.61131461131461</v>
      </c>
      <c r="M349" s="36" t="n">
        <v>3.50278191458698</v>
      </c>
      <c r="N349" s="36" t="n">
        <v>0.126550125655765</v>
      </c>
      <c r="O349" s="36" t="n">
        <f aca="false">SQRT(M349^2+N349^2)</f>
        <v>3.50506719984955</v>
      </c>
      <c r="P349" s="47" t="n">
        <f aca="false">IF(J349="","",MAX(0,J349-1.96*O349/100))</f>
        <v>0.291699543281809</v>
      </c>
      <c r="Q349" s="47" t="n">
        <f aca="false">IF(J349="","",MIN(1,J349+1.96*O349/100))</f>
        <v>0.429098177515912</v>
      </c>
      <c r="R349" s="32" t="str">
        <f aca="false">IF(L349="","",IF(ABS(L349)&lt;=O349,"Yes","No"))</f>
        <v>No</v>
      </c>
      <c r="S349" s="32" t="str">
        <f aca="false">IF(L349="","",IF(ABS(L349)&lt;=1.96*O349,"Yes","No"))</f>
        <v>Yes</v>
      </c>
      <c r="T349" s="66" t="n">
        <f aca="false">IF(D349="","",ROUND(SQRT(((D349+G349)*O349/100)^2+(J349*(D349+G349)*0.14653)^2),0))</f>
        <v>44</v>
      </c>
      <c r="U349" s="32"/>
    </row>
    <row r="350" customFormat="false" ht="15" hidden="false" customHeight="false" outlineLevel="0" collapsed="false">
      <c r="A350" s="32" t="s">
        <v>444</v>
      </c>
      <c r="B350" s="32" t="s">
        <v>602</v>
      </c>
      <c r="C350" s="32" t="s">
        <v>605</v>
      </c>
      <c r="D350" s="66" t="n">
        <v>204</v>
      </c>
      <c r="E350" s="66" t="n">
        <v>171</v>
      </c>
      <c r="F350" s="75" t="n">
        <f aca="false">IF(E350="","",D350-E350)</f>
        <v>33</v>
      </c>
      <c r="G350" s="66" t="n">
        <v>438</v>
      </c>
      <c r="H350" s="66" t="n">
        <v>432</v>
      </c>
      <c r="I350" s="75" t="n">
        <f aca="false">IF(H350="","",G350-H350)</f>
        <v>6</v>
      </c>
      <c r="J350" s="47" t="n">
        <f aca="false">IF(OR(D350="",D350+G350=0),"",D350/(D350+G350))</f>
        <v>0.317757009345794</v>
      </c>
      <c r="K350" s="47" t="n">
        <f aca="false">IF(E350="","",E350/(E350+H350))</f>
        <v>0.283582089552239</v>
      </c>
      <c r="L350" s="76" t="n">
        <f aca="false">IF(OR(K350="",J350=""),"",(J350-K350)*100)</f>
        <v>3.41749197935556</v>
      </c>
      <c r="M350" s="36" t="n">
        <v>3.50278191458698</v>
      </c>
      <c r="N350" s="36" t="n">
        <v>0.126550125655765</v>
      </c>
      <c r="O350" s="36" t="n">
        <f aca="false">SQRT(M350^2+N350^2)</f>
        <v>3.50506719984955</v>
      </c>
      <c r="P350" s="47" t="n">
        <f aca="false">IF(J350="","",MAX(0,J350-1.96*O350/100))</f>
        <v>0.249057692228743</v>
      </c>
      <c r="Q350" s="47" t="n">
        <f aca="false">IF(J350="","",MIN(1,J350+1.96*O350/100))</f>
        <v>0.386456326462846</v>
      </c>
      <c r="R350" s="32" t="str">
        <f aca="false">IF(L350="","",IF(ABS(L350)&lt;=O350,"Yes","No"))</f>
        <v>Yes</v>
      </c>
      <c r="S350" s="32" t="str">
        <f aca="false">IF(L350="","",IF(ABS(L350)&lt;=1.96*O350,"Yes","No"))</f>
        <v>Yes</v>
      </c>
      <c r="T350" s="66" t="n">
        <f aca="false">IF(D350="","",ROUND(SQRT(((D350+G350)*O350/100)^2+(J350*(D350+G350)*0.14653)^2),0))</f>
        <v>37</v>
      </c>
      <c r="U350" s="32"/>
    </row>
    <row r="351" customFormat="false" ht="15" hidden="false" customHeight="false" outlineLevel="0" collapsed="false">
      <c r="A351" s="32" t="s">
        <v>444</v>
      </c>
      <c r="B351" s="32" t="s">
        <v>602</v>
      </c>
      <c r="C351" s="32" t="s">
        <v>606</v>
      </c>
      <c r="D351" s="66" t="n">
        <v>195</v>
      </c>
      <c r="E351" s="66" t="n">
        <v>197</v>
      </c>
      <c r="F351" s="75" t="n">
        <f aca="false">IF(E351="","",D351-E351)</f>
        <v>-2</v>
      </c>
      <c r="G351" s="66" t="n">
        <v>409</v>
      </c>
      <c r="H351" s="66" t="n">
        <v>397</v>
      </c>
      <c r="I351" s="75" t="n">
        <f aca="false">IF(H351="","",G351-H351)</f>
        <v>12</v>
      </c>
      <c r="J351" s="47" t="n">
        <f aca="false">IF(OR(D351="",D351+G351=0),"",D351/(D351+G351))</f>
        <v>0.322847682119205</v>
      </c>
      <c r="K351" s="47" t="n">
        <f aca="false">IF(E351="","",E351/(E351+H351))</f>
        <v>0.331649831649832</v>
      </c>
      <c r="L351" s="76" t="n">
        <f aca="false">IF(OR(K351="",J351=""),"",(J351-K351)*100)</f>
        <v>-0.880214953062636</v>
      </c>
      <c r="M351" s="36" t="n">
        <v>3.50278191458698</v>
      </c>
      <c r="N351" s="36" t="n">
        <v>0.126550125655765</v>
      </c>
      <c r="O351" s="36" t="n">
        <f aca="false">SQRT(M351^2+N351^2)</f>
        <v>3.50506719984955</v>
      </c>
      <c r="P351" s="47" t="n">
        <f aca="false">IF(J351="","",MAX(0,J351-1.96*O351/100))</f>
        <v>0.254148365002154</v>
      </c>
      <c r="Q351" s="47" t="n">
        <f aca="false">IF(J351="","",MIN(1,J351+1.96*O351/100))</f>
        <v>0.391546999236256</v>
      </c>
      <c r="R351" s="32" t="str">
        <f aca="false">IF(L351="","",IF(ABS(L351)&lt;=O351,"Yes","No"))</f>
        <v>Yes</v>
      </c>
      <c r="S351" s="32" t="str">
        <f aca="false">IF(L351="","",IF(ABS(L351)&lt;=1.96*O351,"Yes","No"))</f>
        <v>Yes</v>
      </c>
      <c r="T351" s="66" t="n">
        <f aca="false">IF(D351="","",ROUND(SQRT(((D351+G351)*O351/100)^2+(J351*(D351+G351)*0.14653)^2),0))</f>
        <v>36</v>
      </c>
      <c r="U351" s="32"/>
    </row>
    <row r="352" customFormat="false" ht="15" hidden="false" customHeight="false" outlineLevel="0" collapsed="false">
      <c r="A352" s="32" t="s">
        <v>444</v>
      </c>
      <c r="B352" s="32" t="s">
        <v>602</v>
      </c>
      <c r="C352" s="32" t="s">
        <v>607</v>
      </c>
      <c r="D352" s="66" t="n">
        <v>375</v>
      </c>
      <c r="E352" s="66" t="n">
        <v>336</v>
      </c>
      <c r="F352" s="75" t="n">
        <f aca="false">IF(E352="","",D352-E352)</f>
        <v>39</v>
      </c>
      <c r="G352" s="66" t="n">
        <v>569</v>
      </c>
      <c r="H352" s="66" t="n">
        <v>577</v>
      </c>
      <c r="I352" s="75" t="n">
        <f aca="false">IF(H352="","",G352-H352)</f>
        <v>-8</v>
      </c>
      <c r="J352" s="47" t="n">
        <f aca="false">IF(OR(D352="",D352+G352=0),"",D352/(D352+G352))</f>
        <v>0.397245762711864</v>
      </c>
      <c r="K352" s="47" t="n">
        <f aca="false">IF(E352="","",E352/(E352+H352))</f>
        <v>0.368017524644031</v>
      </c>
      <c r="L352" s="76" t="n">
        <f aca="false">IF(OR(K352="",J352=""),"",(J352-K352)*100)</f>
        <v>2.92282380678338</v>
      </c>
      <c r="M352" s="36" t="n">
        <v>2.43699899914484</v>
      </c>
      <c r="N352" s="36" t="n">
        <v>0.126550125655765</v>
      </c>
      <c r="O352" s="36" t="n">
        <f aca="false">SQRT(M352^2+N352^2)</f>
        <v>2.44028257710791</v>
      </c>
      <c r="P352" s="47" t="n">
        <f aca="false">IF(J352="","",MAX(0,J352-1.96*O352/100))</f>
        <v>0.349416224200549</v>
      </c>
      <c r="Q352" s="47" t="n">
        <f aca="false">IF(J352="","",MIN(1,J352+1.96*O352/100))</f>
        <v>0.44507530122318</v>
      </c>
      <c r="R352" s="32" t="str">
        <f aca="false">IF(L352="","",IF(ABS(L352)&lt;=O352,"Yes","No"))</f>
        <v>No</v>
      </c>
      <c r="S352" s="32" t="str">
        <f aca="false">IF(L352="","",IF(ABS(L352)&lt;=1.96*O352,"Yes","No"))</f>
        <v>Yes</v>
      </c>
      <c r="T352" s="66" t="n">
        <f aca="false">IF(D352="","",ROUND(SQRT(((D352+G352)*O352/100)^2+(J352*(D352+G352)*0.0886)^2),0))</f>
        <v>40</v>
      </c>
      <c r="U352" s="32"/>
    </row>
    <row r="353" customFormat="false" ht="15" hidden="false" customHeight="false" outlineLevel="0" collapsed="false">
      <c r="A353" s="32" t="s">
        <v>444</v>
      </c>
      <c r="B353" s="32" t="s">
        <v>608</v>
      </c>
      <c r="C353" s="32" t="s">
        <v>609</v>
      </c>
      <c r="D353" s="66" t="n">
        <v>1075</v>
      </c>
      <c r="E353" s="66" t="n">
        <v>993</v>
      </c>
      <c r="F353" s="75" t="n">
        <f aca="false">IF(E353="","",D353-E353)</f>
        <v>82</v>
      </c>
      <c r="G353" s="66" t="n">
        <v>1133</v>
      </c>
      <c r="H353" s="66" t="n">
        <v>1180</v>
      </c>
      <c r="I353" s="75" t="n">
        <f aca="false">IF(H353="","",G353-H353)</f>
        <v>-47</v>
      </c>
      <c r="J353" s="47" t="n">
        <f aca="false">IF(OR(D353="",D353+G353=0),"",D353/(D353+G353))</f>
        <v>0.486865942028986</v>
      </c>
      <c r="K353" s="47" t="n">
        <f aca="false">IF(E353="","",E353/(E353+H353))</f>
        <v>0.456971928209848</v>
      </c>
      <c r="L353" s="76" t="n">
        <f aca="false">IF(OR(K353="",J353=""),"",(J353-K353)*100)</f>
        <v>2.98940138191374</v>
      </c>
      <c r="M353" s="36" t="n">
        <v>2.17211657538669</v>
      </c>
      <c r="N353" s="36" t="n">
        <v>0.126550125655765</v>
      </c>
      <c r="O353" s="36" t="n">
        <f aca="false">SQRT(M353^2+N353^2)</f>
        <v>2.17579993367338</v>
      </c>
      <c r="P353" s="47" t="n">
        <f aca="false">IF(J353="","",MAX(0,J353-1.96*O353/100))</f>
        <v>0.444220263328987</v>
      </c>
      <c r="Q353" s="47" t="n">
        <f aca="false">IF(J353="","",MIN(1,J353+1.96*O353/100))</f>
        <v>0.529511620728984</v>
      </c>
      <c r="R353" s="32" t="str">
        <f aca="false">IF(L353="","",IF(ABS(L353)&lt;=O353,"Yes","No"))</f>
        <v>No</v>
      </c>
      <c r="S353" s="32" t="str">
        <f aca="false">IF(L353="","",IF(ABS(L353)&lt;=1.96*O353,"Yes","No"))</f>
        <v>Yes</v>
      </c>
      <c r="T353" s="66" t="n">
        <f aca="false">IF(D353="","",ROUND(SQRT(((D353+G353)*O353/100)^2+(J353*(D353+G353)*0.06777)^2),0))</f>
        <v>87</v>
      </c>
      <c r="U353" s="32"/>
    </row>
    <row r="354" customFormat="false" ht="15" hidden="false" customHeight="false" outlineLevel="0" collapsed="false">
      <c r="A354" s="32" t="s">
        <v>444</v>
      </c>
      <c r="B354" s="32" t="s">
        <v>608</v>
      </c>
      <c r="C354" s="32" t="s">
        <v>610</v>
      </c>
      <c r="D354" s="66" t="n">
        <v>862</v>
      </c>
      <c r="E354" s="66" t="n">
        <v>845</v>
      </c>
      <c r="F354" s="75" t="n">
        <f aca="false">IF(E354="","",D354-E354)</f>
        <v>17</v>
      </c>
      <c r="G354" s="66" t="n">
        <v>921</v>
      </c>
      <c r="H354" s="66" t="n">
        <v>932</v>
      </c>
      <c r="I354" s="75" t="n">
        <f aca="false">IF(H354="","",G354-H354)</f>
        <v>-11</v>
      </c>
      <c r="J354" s="47" t="n">
        <f aca="false">IF(OR(D354="",D354+G354=0),"",D354/(D354+G354))</f>
        <v>0.483454851374089</v>
      </c>
      <c r="K354" s="47" t="n">
        <f aca="false">IF(E354="","",E354/(E354+H354))</f>
        <v>0.475520540236353</v>
      </c>
      <c r="L354" s="76" t="n">
        <f aca="false">IF(OR(K354="",J354=""),"",(J354-K354)*100)</f>
        <v>0.793431113773518</v>
      </c>
      <c r="M354" s="36" t="n">
        <v>2.17211657538669</v>
      </c>
      <c r="N354" s="36" t="n">
        <v>0.126550125655765</v>
      </c>
      <c r="O354" s="36" t="n">
        <f aca="false">SQRT(M354^2+N354^2)</f>
        <v>2.17579993367338</v>
      </c>
      <c r="P354" s="47" t="n">
        <f aca="false">IF(J354="","",MAX(0,J354-1.96*O354/100))</f>
        <v>0.44080917267409</v>
      </c>
      <c r="Q354" s="47" t="n">
        <f aca="false">IF(J354="","",MIN(1,J354+1.96*O354/100))</f>
        <v>0.526100530074087</v>
      </c>
      <c r="R354" s="32" t="str">
        <f aca="false">IF(L354="","",IF(ABS(L354)&lt;=O354,"Yes","No"))</f>
        <v>Yes</v>
      </c>
      <c r="S354" s="32" t="str">
        <f aca="false">IF(L354="","",IF(ABS(L354)&lt;=1.96*O354,"Yes","No"))</f>
        <v>Yes</v>
      </c>
      <c r="T354" s="66" t="n">
        <f aca="false">IF(D354="","",ROUND(SQRT(((D354+G354)*O354/100)^2+(J354*(D354+G354)*0.06777)^2),0))</f>
        <v>70</v>
      </c>
      <c r="U354" s="32"/>
    </row>
    <row r="355" customFormat="false" ht="15" hidden="false" customHeight="false" outlineLevel="0" collapsed="false">
      <c r="A355" s="32" t="s">
        <v>444</v>
      </c>
      <c r="B355" s="32" t="s">
        <v>611</v>
      </c>
      <c r="C355" s="32" t="s">
        <v>612</v>
      </c>
      <c r="D355" s="66" t="n">
        <v>418</v>
      </c>
      <c r="E355" s="66" t="n">
        <v>379</v>
      </c>
      <c r="F355" s="75" t="n">
        <f aca="false">IF(E355="","",D355-E355)</f>
        <v>39</v>
      </c>
      <c r="G355" s="66" t="n">
        <v>578</v>
      </c>
      <c r="H355" s="66" t="n">
        <v>605</v>
      </c>
      <c r="I355" s="75" t="n">
        <f aca="false">IF(H355="","",G355-H355)</f>
        <v>-27</v>
      </c>
      <c r="J355" s="47" t="n">
        <f aca="false">IF(OR(D355="",D355+G355=0),"",D355/(D355+G355))</f>
        <v>0.419678714859438</v>
      </c>
      <c r="K355" s="47" t="n">
        <f aca="false">IF(E355="","",E355/(E355+H355))</f>
        <v>0.385162601626016</v>
      </c>
      <c r="L355" s="76" t="n">
        <f aca="false">IF(OR(K355="",J355=""),"",(J355-K355)*100)</f>
        <v>3.45161132334215</v>
      </c>
      <c r="M355" s="36" t="n">
        <v>2.43699899914484</v>
      </c>
      <c r="N355" s="36" t="n">
        <v>0.126550125655765</v>
      </c>
      <c r="O355" s="36" t="n">
        <f aca="false">SQRT(M355^2+N355^2)</f>
        <v>2.44028257710791</v>
      </c>
      <c r="P355" s="47" t="n">
        <f aca="false">IF(J355="","",MAX(0,J355-1.96*O355/100))</f>
        <v>0.371849176348123</v>
      </c>
      <c r="Q355" s="47" t="n">
        <f aca="false">IF(J355="","",MIN(1,J355+1.96*O355/100))</f>
        <v>0.467508253370753</v>
      </c>
      <c r="R355" s="32" t="str">
        <f aca="false">IF(L355="","",IF(ABS(L355)&lt;=O355,"Yes","No"))</f>
        <v>No</v>
      </c>
      <c r="S355" s="32" t="str">
        <f aca="false">IF(L355="","",IF(ABS(L355)&lt;=1.96*O355,"Yes","No"))</f>
        <v>Yes</v>
      </c>
      <c r="T355" s="66" t="n">
        <f aca="false">IF(D355="","",ROUND(SQRT(((D355+G355)*O355/100)^2+(J355*(D355+G355)*0.0886)^2),0))</f>
        <v>44</v>
      </c>
      <c r="U355" s="32"/>
    </row>
    <row r="356" customFormat="false" ht="15" hidden="false" customHeight="false" outlineLevel="0" collapsed="false">
      <c r="A356" s="32" t="s">
        <v>444</v>
      </c>
      <c r="B356" s="32" t="s">
        <v>419</v>
      </c>
      <c r="C356" s="32" t="s">
        <v>613</v>
      </c>
      <c r="D356" s="66" t="n">
        <v>849</v>
      </c>
      <c r="E356" s="66" t="n">
        <v>786</v>
      </c>
      <c r="F356" s="75" t="n">
        <f aca="false">IF(E356="","",D356-E356)</f>
        <v>63</v>
      </c>
      <c r="G356" s="66" t="n">
        <v>1490</v>
      </c>
      <c r="H356" s="66" t="n">
        <v>1523</v>
      </c>
      <c r="I356" s="75" t="n">
        <f aca="false">IF(H356="","",G356-H356)</f>
        <v>-33</v>
      </c>
      <c r="J356" s="47" t="n">
        <f aca="false">IF(OR(D356="",D356+G356=0),"",D356/(D356+G356))</f>
        <v>0.362975630611372</v>
      </c>
      <c r="K356" s="47" t="n">
        <f aca="false">IF(E356="","",E356/(E356+H356))</f>
        <v>0.340407102641836</v>
      </c>
      <c r="L356" s="76" t="n">
        <f aca="false">IF(OR(K356="",J356=""),"",(J356-K356)*100)</f>
        <v>2.25685279695361</v>
      </c>
      <c r="M356" s="36" t="n">
        <v>2.17211657538669</v>
      </c>
      <c r="N356" s="36" t="n">
        <v>0.126550125655765</v>
      </c>
      <c r="O356" s="36" t="n">
        <f aca="false">SQRT(M356^2+N356^2)</f>
        <v>2.17579993367338</v>
      </c>
      <c r="P356" s="47" t="n">
        <f aca="false">IF(J356="","",MAX(0,J356-1.96*O356/100))</f>
        <v>0.320329951911374</v>
      </c>
      <c r="Q356" s="47" t="n">
        <f aca="false">IF(J356="","",MIN(1,J356+1.96*O356/100))</f>
        <v>0.405621309311371</v>
      </c>
      <c r="R356" s="32" t="str">
        <f aca="false">IF(L356="","",IF(ABS(L356)&lt;=O356,"Yes","No"))</f>
        <v>No</v>
      </c>
      <c r="S356" s="32" t="str">
        <f aca="false">IF(L356="","",IF(ABS(L356)&lt;=1.96*O356,"Yes","No"))</f>
        <v>Yes</v>
      </c>
      <c r="T356" s="66" t="n">
        <f aca="false">IF(D356="","",ROUND(SQRT(((D356+G356)*O356/100)^2+(J356*(D356+G356)*0.06777)^2),0))</f>
        <v>77</v>
      </c>
      <c r="U356" s="32"/>
    </row>
    <row r="357" customFormat="false" ht="15" hidden="false" customHeight="false" outlineLevel="0" collapsed="false">
      <c r="A357" s="32" t="s">
        <v>444</v>
      </c>
      <c r="B357" s="32" t="s">
        <v>419</v>
      </c>
      <c r="C357" s="32" t="s">
        <v>614</v>
      </c>
      <c r="D357" s="66" t="n">
        <v>253</v>
      </c>
      <c r="E357" s="66"/>
      <c r="F357" s="75" t="str">
        <f aca="false">IF(E357="","",D357-E357)</f>
        <v/>
      </c>
      <c r="G357" s="66" t="n">
        <v>459</v>
      </c>
      <c r="H357" s="66"/>
      <c r="I357" s="75" t="str">
        <f aca="false">IF(H357="","",G357-H357)</f>
        <v/>
      </c>
      <c r="J357" s="47" t="n">
        <f aca="false">IF(OR(D357="",D357+G357=0),"",D357/(D357+G357))</f>
        <v>0.355337078651685</v>
      </c>
      <c r="K357" s="47" t="str">
        <f aca="false">IF(E357="","",E357/(E357+H357))</f>
        <v/>
      </c>
      <c r="L357" s="76" t="str">
        <f aca="false">IF(OR(K357="",J357=""),"",(J357-K357)*100)</f>
        <v/>
      </c>
      <c r="M357" s="36" t="n">
        <v>3.50278191458698</v>
      </c>
      <c r="N357" s="36" t="n">
        <v>0.126550125655765</v>
      </c>
      <c r="O357" s="36" t="n">
        <f aca="false">SQRT(M357^2+N357^2)</f>
        <v>3.50506719984955</v>
      </c>
      <c r="P357" s="47" t="n">
        <f aca="false">IF(J357="","",MAX(0,J357-1.96*O357/100))</f>
        <v>0.286637761534634</v>
      </c>
      <c r="Q357" s="47" t="n">
        <f aca="false">IF(J357="","",MIN(1,J357+1.96*O357/100))</f>
        <v>0.424036395768737</v>
      </c>
      <c r="R357" s="32" t="str">
        <f aca="false">IF(L357="","",IF(ABS(L357)&lt;=O357,"Yes","No"))</f>
        <v/>
      </c>
      <c r="S357" s="32" t="str">
        <f aca="false">IF(L357="","",IF(ABS(L357)&lt;=1.96*O357,"Yes","No"))</f>
        <v/>
      </c>
      <c r="T357" s="66" t="n">
        <f aca="false">IF(D357="","",ROUND(SQRT(((D357+G357)*O357/100)^2+(J357*(D357+G357)*0.14653)^2),0))</f>
        <v>45</v>
      </c>
      <c r="U357" s="32" t="s">
        <v>814</v>
      </c>
    </row>
    <row r="358" customFormat="false" ht="15" hidden="false" customHeight="false" outlineLevel="0" collapsed="false">
      <c r="A358" s="32" t="s">
        <v>444</v>
      </c>
      <c r="B358" s="32" t="s">
        <v>616</v>
      </c>
      <c r="C358" s="32" t="s">
        <v>616</v>
      </c>
      <c r="D358" s="66" t="n">
        <v>275</v>
      </c>
      <c r="E358" s="66" t="n">
        <v>249</v>
      </c>
      <c r="F358" s="75" t="n">
        <f aca="false">IF(E358="","",D358-E358)</f>
        <v>26</v>
      </c>
      <c r="G358" s="66" t="n">
        <v>285</v>
      </c>
      <c r="H358" s="66" t="n">
        <v>326</v>
      </c>
      <c r="I358" s="75" t="n">
        <f aca="false">IF(H358="","",G358-H358)</f>
        <v>-41</v>
      </c>
      <c r="J358" s="47" t="n">
        <f aca="false">IF(OR(D358="",D358+G358=0),"",D358/(D358+G358))</f>
        <v>0.491071428571429</v>
      </c>
      <c r="K358" s="47" t="n">
        <f aca="false">IF(E358="","",E358/(E358+H358))</f>
        <v>0.43304347826087</v>
      </c>
      <c r="L358" s="76" t="n">
        <f aca="false">IF(OR(K358="",J358=""),"",(J358-K358)*100)</f>
        <v>5.8027950310559</v>
      </c>
      <c r="M358" s="36" t="n">
        <v>3.50278191458698</v>
      </c>
      <c r="N358" s="36" t="n">
        <v>0.126550125655765</v>
      </c>
      <c r="O358" s="36" t="n">
        <f aca="false">SQRT(M358^2+N358^2)</f>
        <v>3.50506719984955</v>
      </c>
      <c r="P358" s="47" t="n">
        <f aca="false">IF(J358="","",MAX(0,J358-1.96*O358/100))</f>
        <v>0.422372111454377</v>
      </c>
      <c r="Q358" s="47" t="n">
        <f aca="false">IF(J358="","",MIN(1,J358+1.96*O358/100))</f>
        <v>0.55977074568848</v>
      </c>
      <c r="R358" s="32" t="str">
        <f aca="false">IF(L358="","",IF(ABS(L358)&lt;=O358,"Yes","No"))</f>
        <v>No</v>
      </c>
      <c r="S358" s="32" t="str">
        <f aca="false">IF(L358="","",IF(ABS(L358)&lt;=1.96*O358,"Yes","No"))</f>
        <v>Yes</v>
      </c>
      <c r="T358" s="66" t="n">
        <f aca="false">IF(D358="","",ROUND(SQRT(((D358+G358)*O358/100)^2+(J358*(D358+G358)*0.14653)^2),0))</f>
        <v>45</v>
      </c>
      <c r="U358" s="32"/>
    </row>
    <row r="359" customFormat="false" ht="15" hidden="false" customHeight="false" outlineLevel="0" collapsed="false">
      <c r="A359" s="32" t="s">
        <v>444</v>
      </c>
      <c r="B359" s="32" t="s">
        <v>617</v>
      </c>
      <c r="C359" s="32" t="s">
        <v>618</v>
      </c>
      <c r="D359" s="66" t="n">
        <v>510</v>
      </c>
      <c r="E359" s="66" t="n">
        <v>467</v>
      </c>
      <c r="F359" s="75" t="n">
        <f aca="false">IF(E359="","",D359-E359)</f>
        <v>43</v>
      </c>
      <c r="G359" s="66" t="n">
        <v>668</v>
      </c>
      <c r="H359" s="66" t="n">
        <v>684</v>
      </c>
      <c r="I359" s="75" t="n">
        <f aca="false">IF(H359="","",G359-H359)</f>
        <v>-16</v>
      </c>
      <c r="J359" s="47" t="n">
        <f aca="false">IF(OR(D359="",D359+G359=0),"",D359/(D359+G359))</f>
        <v>0.432937181663837</v>
      </c>
      <c r="K359" s="47" t="n">
        <f aca="false">IF(E359="","",E359/(E359+H359))</f>
        <v>0.405734144222415</v>
      </c>
      <c r="L359" s="76" t="n">
        <f aca="false">IF(OR(K359="",J359=""),"",(J359-K359)*100)</f>
        <v>2.72030374414217</v>
      </c>
      <c r="M359" s="36" t="n">
        <v>2.17211657538669</v>
      </c>
      <c r="N359" s="36" t="n">
        <v>0.126550125655765</v>
      </c>
      <c r="O359" s="36" t="n">
        <f aca="false">SQRT(M359^2+N359^2)</f>
        <v>2.17579993367338</v>
      </c>
      <c r="P359" s="47" t="n">
        <f aca="false">IF(J359="","",MAX(0,J359-1.96*O359/100))</f>
        <v>0.390291502963839</v>
      </c>
      <c r="Q359" s="47" t="n">
        <f aca="false">IF(J359="","",MIN(1,J359+1.96*O359/100))</f>
        <v>0.475582860363835</v>
      </c>
      <c r="R359" s="32" t="str">
        <f aca="false">IF(L359="","",IF(ABS(L359)&lt;=O359,"Yes","No"))</f>
        <v>No</v>
      </c>
      <c r="S359" s="32" t="str">
        <f aca="false">IF(L359="","",IF(ABS(L359)&lt;=1.96*O359,"Yes","No"))</f>
        <v>Yes</v>
      </c>
      <c r="T359" s="66" t="n">
        <f aca="false">IF(D359="","",ROUND(SQRT(((D359+G359)*O359/100)^2+(J359*(D359+G359)*0.06777)^2),0))</f>
        <v>43</v>
      </c>
      <c r="U359" s="32"/>
    </row>
    <row r="360" customFormat="false" ht="15" hidden="false" customHeight="false" outlineLevel="0" collapsed="false">
      <c r="A360" s="32" t="s">
        <v>444</v>
      </c>
      <c r="B360" s="32" t="s">
        <v>617</v>
      </c>
      <c r="C360" s="32" t="s">
        <v>619</v>
      </c>
      <c r="D360" s="66" t="n">
        <v>429</v>
      </c>
      <c r="E360" s="66" t="n">
        <v>385</v>
      </c>
      <c r="F360" s="75" t="n">
        <f aca="false">IF(E360="","",D360-E360)</f>
        <v>44</v>
      </c>
      <c r="G360" s="66" t="n">
        <v>608</v>
      </c>
      <c r="H360" s="66" t="n">
        <v>656</v>
      </c>
      <c r="I360" s="75" t="n">
        <f aca="false">IF(H360="","",G360-H360)</f>
        <v>-48</v>
      </c>
      <c r="J360" s="47" t="n">
        <f aca="false">IF(OR(D360="",D360+G360=0),"",D360/(D360+G360))</f>
        <v>0.413693346190935</v>
      </c>
      <c r="K360" s="47" t="n">
        <f aca="false">IF(E360="","",E360/(E360+H360))</f>
        <v>0.36983669548511</v>
      </c>
      <c r="L360" s="76" t="n">
        <f aca="false">IF(OR(K360="",J360=""),"",(J360-K360)*100)</f>
        <v>4.3856650705825</v>
      </c>
      <c r="M360" s="36" t="n">
        <v>2.43699899914484</v>
      </c>
      <c r="N360" s="36" t="n">
        <v>0.126550125655765</v>
      </c>
      <c r="O360" s="36" t="n">
        <f aca="false">SQRT(M360^2+N360^2)</f>
        <v>2.44028257710791</v>
      </c>
      <c r="P360" s="47" t="n">
        <f aca="false">IF(J360="","",MAX(0,J360-1.96*O360/100))</f>
        <v>0.36586380767962</v>
      </c>
      <c r="Q360" s="47" t="n">
        <f aca="false">IF(J360="","",MIN(1,J360+1.96*O360/100))</f>
        <v>0.461522884702251</v>
      </c>
      <c r="R360" s="32" t="str">
        <f aca="false">IF(L360="","",IF(ABS(L360)&lt;=O360,"Yes","No"))</f>
        <v>No</v>
      </c>
      <c r="S360" s="32" t="str">
        <f aca="false">IF(L360="","",IF(ABS(L360)&lt;=1.96*O360,"Yes","No"))</f>
        <v>Yes</v>
      </c>
      <c r="T360" s="66" t="n">
        <f aca="false">IF(D360="","",ROUND(SQRT(((D360+G360)*O360/100)^2+(J360*(D360+G360)*0.0886)^2),0))</f>
        <v>46</v>
      </c>
      <c r="U360" s="32"/>
    </row>
    <row r="361" customFormat="false" ht="15" hidden="false" customHeight="false" outlineLevel="0" collapsed="false">
      <c r="A361" s="32" t="s">
        <v>444</v>
      </c>
      <c r="B361" s="32" t="s">
        <v>617</v>
      </c>
      <c r="C361" s="32" t="s">
        <v>620</v>
      </c>
      <c r="D361" s="66" t="n">
        <v>608</v>
      </c>
      <c r="E361" s="66" t="n">
        <v>620</v>
      </c>
      <c r="F361" s="75" t="n">
        <f aca="false">IF(E361="","",D361-E361)</f>
        <v>-12</v>
      </c>
      <c r="G361" s="66" t="n">
        <v>681</v>
      </c>
      <c r="H361" s="66" t="n">
        <v>647</v>
      </c>
      <c r="I361" s="75" t="n">
        <f aca="false">IF(H361="","",G361-H361)</f>
        <v>34</v>
      </c>
      <c r="J361" s="47" t="n">
        <f aca="false">IF(OR(D361="",D361+G361=0),"",D361/(D361+G361))</f>
        <v>0.471683475562452</v>
      </c>
      <c r="K361" s="47" t="n">
        <f aca="false">IF(E361="","",E361/(E361+H361))</f>
        <v>0.489344909234412</v>
      </c>
      <c r="L361" s="76" t="n">
        <f aca="false">IF(OR(K361="",J361=""),"",(J361-K361)*100)</f>
        <v>-1.76614336719605</v>
      </c>
      <c r="M361" s="36" t="n">
        <v>2.17211657538669</v>
      </c>
      <c r="N361" s="36" t="n">
        <v>0.126550125655765</v>
      </c>
      <c r="O361" s="36" t="n">
        <f aca="false">SQRT(M361^2+N361^2)</f>
        <v>2.17579993367338</v>
      </c>
      <c r="P361" s="47" t="n">
        <f aca="false">IF(J361="","",MAX(0,J361-1.96*O361/100))</f>
        <v>0.429037796862453</v>
      </c>
      <c r="Q361" s="47" t="n">
        <f aca="false">IF(J361="","",MIN(1,J361+1.96*O361/100))</f>
        <v>0.51432915426245</v>
      </c>
      <c r="R361" s="32" t="str">
        <f aca="false">IF(L361="","",IF(ABS(L361)&lt;=O361,"Yes","No"))</f>
        <v>Yes</v>
      </c>
      <c r="S361" s="32" t="str">
        <f aca="false">IF(L361="","",IF(ABS(L361)&lt;=1.96*O361,"Yes","No"))</f>
        <v>Yes</v>
      </c>
      <c r="T361" s="66" t="n">
        <f aca="false">IF(D361="","",ROUND(SQRT(((D361+G361)*O361/100)^2+(J361*(D361+G361)*0.06777)^2),0))</f>
        <v>50</v>
      </c>
      <c r="U361" s="32"/>
    </row>
    <row r="362" customFormat="false" ht="15" hidden="false" customHeight="false" outlineLevel="0" collapsed="false">
      <c r="A362" s="32" t="s">
        <v>444</v>
      </c>
      <c r="B362" s="32" t="s">
        <v>617</v>
      </c>
      <c r="C362" s="32" t="s">
        <v>621</v>
      </c>
      <c r="D362" s="66" t="n">
        <v>302</v>
      </c>
      <c r="E362" s="66" t="n">
        <v>295</v>
      </c>
      <c r="F362" s="75" t="n">
        <f aca="false">IF(E362="","",D362-E362)</f>
        <v>7</v>
      </c>
      <c r="G362" s="66" t="n">
        <v>388</v>
      </c>
      <c r="H362" s="66" t="n">
        <v>392</v>
      </c>
      <c r="I362" s="75" t="n">
        <f aca="false">IF(H362="","",G362-H362)</f>
        <v>-4</v>
      </c>
      <c r="J362" s="47" t="n">
        <f aca="false">IF(OR(D362="",D362+G362=0),"",D362/(D362+G362))</f>
        <v>0.43768115942029</v>
      </c>
      <c r="K362" s="47" t="n">
        <f aca="false">IF(E362="","",E362/(E362+H362))</f>
        <v>0.429403202328967</v>
      </c>
      <c r="L362" s="76" t="n">
        <f aca="false">IF(OR(K362="",J362=""),"",(J362-K362)*100)</f>
        <v>0.827795709132334</v>
      </c>
      <c r="M362" s="36" t="n">
        <v>3.50278191458698</v>
      </c>
      <c r="N362" s="36" t="n">
        <v>0.126550125655765</v>
      </c>
      <c r="O362" s="36" t="n">
        <f aca="false">SQRT(M362^2+N362^2)</f>
        <v>3.50506719984955</v>
      </c>
      <c r="P362" s="47" t="n">
        <f aca="false">IF(J362="","",MAX(0,J362-1.96*O362/100))</f>
        <v>0.368981842303239</v>
      </c>
      <c r="Q362" s="47" t="n">
        <f aca="false">IF(J362="","",MIN(1,J362+1.96*O362/100))</f>
        <v>0.506380476537341</v>
      </c>
      <c r="R362" s="32" t="str">
        <f aca="false">IF(L362="","",IF(ABS(L362)&lt;=O362,"Yes","No"))</f>
        <v>Yes</v>
      </c>
      <c r="S362" s="32" t="str">
        <f aca="false">IF(L362="","",IF(ABS(L362)&lt;=1.96*O362,"Yes","No"))</f>
        <v>Yes</v>
      </c>
      <c r="T362" s="66" t="n">
        <f aca="false">IF(D362="","",ROUND(SQRT(((D362+G362)*O362/100)^2+(J362*(D362+G362)*0.14653)^2),0))</f>
        <v>50</v>
      </c>
      <c r="U362" s="32"/>
    </row>
    <row r="363" customFormat="false" ht="15" hidden="false" customHeight="false" outlineLevel="0" collapsed="false">
      <c r="A363" s="32" t="s">
        <v>444</v>
      </c>
      <c r="B363" s="32" t="s">
        <v>622</v>
      </c>
      <c r="C363" s="32" t="s">
        <v>623</v>
      </c>
      <c r="D363" s="66" t="n">
        <v>671</v>
      </c>
      <c r="E363" s="66" t="n">
        <v>625</v>
      </c>
      <c r="F363" s="75" t="n">
        <f aca="false">IF(E363="","",D363-E363)</f>
        <v>46</v>
      </c>
      <c r="G363" s="66" t="n">
        <v>429</v>
      </c>
      <c r="H363" s="66" t="n">
        <v>447</v>
      </c>
      <c r="I363" s="75" t="n">
        <f aca="false">IF(H363="","",G363-H363)</f>
        <v>-18</v>
      </c>
      <c r="J363" s="47" t="n">
        <f aca="false">IF(OR(D363="",D363+G363=0),"",D363/(D363+G363))</f>
        <v>0.61</v>
      </c>
      <c r="K363" s="47" t="n">
        <f aca="false">IF(E363="","",E363/(E363+H363))</f>
        <v>0.583022388059702</v>
      </c>
      <c r="L363" s="76" t="n">
        <f aca="false">IF(OR(K363="",J363=""),"",(J363-K363)*100)</f>
        <v>2.69776119402985</v>
      </c>
      <c r="M363" s="36" t="n">
        <v>2.43699899914484</v>
      </c>
      <c r="N363" s="36" t="n">
        <v>0.126550125655765</v>
      </c>
      <c r="O363" s="36" t="n">
        <f aca="false">SQRT(M363^2+N363^2)</f>
        <v>2.44028257710791</v>
      </c>
      <c r="P363" s="47" t="n">
        <f aca="false">IF(J363="","",MAX(0,J363-1.96*O363/100))</f>
        <v>0.562170461488685</v>
      </c>
      <c r="Q363" s="47" t="n">
        <f aca="false">IF(J363="","",MIN(1,J363+1.96*O363/100))</f>
        <v>0.657829538511315</v>
      </c>
      <c r="R363" s="32" t="str">
        <f aca="false">IF(L363="","",IF(ABS(L363)&lt;=O363,"Yes","No"))</f>
        <v>No</v>
      </c>
      <c r="S363" s="32" t="str">
        <f aca="false">IF(L363="","",IF(ABS(L363)&lt;=1.96*O363,"Yes","No"))</f>
        <v>Yes</v>
      </c>
      <c r="T363" s="66" t="n">
        <f aca="false">IF(D363="","",ROUND(SQRT(((D363+G363)*O363/100)^2+(J363*(D363+G363)*0.0886)^2),0))</f>
        <v>65</v>
      </c>
      <c r="U363" s="32"/>
    </row>
    <row r="364" customFormat="false" ht="15" hidden="false" customHeight="false" outlineLevel="0" collapsed="false">
      <c r="A364" s="32" t="s">
        <v>444</v>
      </c>
      <c r="B364" s="32" t="s">
        <v>622</v>
      </c>
      <c r="C364" s="32" t="s">
        <v>624</v>
      </c>
      <c r="D364" s="66" t="n">
        <v>558</v>
      </c>
      <c r="E364" s="66" t="n">
        <v>518</v>
      </c>
      <c r="F364" s="75" t="n">
        <f aca="false">IF(E364="","",D364-E364)</f>
        <v>40</v>
      </c>
      <c r="G364" s="66" t="n">
        <v>354</v>
      </c>
      <c r="H364" s="66" t="n">
        <v>384</v>
      </c>
      <c r="I364" s="75" t="n">
        <f aca="false">IF(H364="","",G364-H364)</f>
        <v>-30</v>
      </c>
      <c r="J364" s="47" t="n">
        <f aca="false">IF(OR(D364="",D364+G364=0),"",D364/(D364+G364))</f>
        <v>0.611842105263158</v>
      </c>
      <c r="K364" s="47" t="n">
        <f aca="false">IF(E364="","",E364/(E364+H364))</f>
        <v>0.574279379157428</v>
      </c>
      <c r="L364" s="76" t="n">
        <f aca="false">IF(OR(K364="",J364=""),"",(J364-K364)*100)</f>
        <v>3.756272610573</v>
      </c>
      <c r="M364" s="36" t="n">
        <v>2.43699899914484</v>
      </c>
      <c r="N364" s="36" t="n">
        <v>0.126550125655765</v>
      </c>
      <c r="O364" s="36" t="n">
        <f aca="false">SQRT(M364^2+N364^2)</f>
        <v>2.44028257710791</v>
      </c>
      <c r="P364" s="47" t="n">
        <f aca="false">IF(J364="","",MAX(0,J364-1.96*O364/100))</f>
        <v>0.564012566751843</v>
      </c>
      <c r="Q364" s="47" t="n">
        <f aca="false">IF(J364="","",MIN(1,J364+1.96*O364/100))</f>
        <v>0.659671643774473</v>
      </c>
      <c r="R364" s="32" t="str">
        <f aca="false">IF(L364="","",IF(ABS(L364)&lt;=O364,"Yes","No"))</f>
        <v>No</v>
      </c>
      <c r="S364" s="32" t="str">
        <f aca="false">IF(L364="","",IF(ABS(L364)&lt;=1.96*O364,"Yes","No"))</f>
        <v>Yes</v>
      </c>
      <c r="T364" s="66" t="n">
        <f aca="false">IF(D364="","",ROUND(SQRT(((D364+G364)*O364/100)^2+(J364*(D364+G364)*0.0886)^2),0))</f>
        <v>54</v>
      </c>
      <c r="U364" s="32"/>
    </row>
    <row r="365" customFormat="false" ht="15" hidden="false" customHeight="false" outlineLevel="0" collapsed="false">
      <c r="A365" s="32" t="s">
        <v>444</v>
      </c>
      <c r="B365" s="32" t="s">
        <v>622</v>
      </c>
      <c r="C365" s="32" t="s">
        <v>625</v>
      </c>
      <c r="D365" s="66" t="n">
        <v>794</v>
      </c>
      <c r="E365" s="66" t="n">
        <v>765</v>
      </c>
      <c r="F365" s="75" t="n">
        <f aca="false">IF(E365="","",D365-E365)</f>
        <v>29</v>
      </c>
      <c r="G365" s="66" t="n">
        <v>650</v>
      </c>
      <c r="H365" s="66" t="n">
        <v>687</v>
      </c>
      <c r="I365" s="75" t="n">
        <f aca="false">IF(H365="","",G365-H365)</f>
        <v>-37</v>
      </c>
      <c r="J365" s="47" t="n">
        <f aca="false">IF(OR(D365="",D365+G365=0),"",D365/(D365+G365))</f>
        <v>0.549861495844875</v>
      </c>
      <c r="K365" s="47" t="n">
        <f aca="false">IF(E365="","",E365/(E365+H365))</f>
        <v>0.526859504132231</v>
      </c>
      <c r="L365" s="76" t="n">
        <f aca="false">IF(OR(K365="",J365=""),"",(J365-K365)*100)</f>
        <v>2.30019917126439</v>
      </c>
      <c r="M365" s="36" t="n">
        <v>2.17211657538669</v>
      </c>
      <c r="N365" s="36" t="n">
        <v>0.126550125655765</v>
      </c>
      <c r="O365" s="36" t="n">
        <f aca="false">SQRT(M365^2+N365^2)</f>
        <v>2.17579993367338</v>
      </c>
      <c r="P365" s="47" t="n">
        <f aca="false">IF(J365="","",MAX(0,J365-1.96*O365/100))</f>
        <v>0.507215817144877</v>
      </c>
      <c r="Q365" s="47" t="n">
        <f aca="false">IF(J365="","",MIN(1,J365+1.96*O365/100))</f>
        <v>0.592507174544874</v>
      </c>
      <c r="R365" s="32" t="str">
        <f aca="false">IF(L365="","",IF(ABS(L365)&lt;=O365,"Yes","No"))</f>
        <v>No</v>
      </c>
      <c r="S365" s="32" t="str">
        <f aca="false">IF(L365="","",IF(ABS(L365)&lt;=1.96*O365,"Yes","No"))</f>
        <v>Yes</v>
      </c>
      <c r="T365" s="66" t="n">
        <f aca="false">IF(D365="","",ROUND(SQRT(((D365+G365)*O365/100)^2+(J365*(D365+G365)*0.06777)^2),0))</f>
        <v>62</v>
      </c>
      <c r="U365" s="32"/>
    </row>
    <row r="366" customFormat="false" ht="15" hidden="false" customHeight="false" outlineLevel="0" collapsed="false">
      <c r="A366" s="32" t="s">
        <v>444</v>
      </c>
      <c r="B366" s="32" t="s">
        <v>626</v>
      </c>
      <c r="C366" s="32" t="s">
        <v>626</v>
      </c>
      <c r="D366" s="66" t="n">
        <v>549</v>
      </c>
      <c r="E366" s="66" t="n">
        <v>508</v>
      </c>
      <c r="F366" s="75" t="n">
        <f aca="false">IF(E366="","",D366-E366)</f>
        <v>41</v>
      </c>
      <c r="G366" s="66" t="n">
        <v>719</v>
      </c>
      <c r="H366" s="66" t="n">
        <v>791</v>
      </c>
      <c r="I366" s="75" t="n">
        <f aca="false">IF(H366="","",G366-H366)</f>
        <v>-72</v>
      </c>
      <c r="J366" s="47" t="n">
        <f aca="false">IF(OR(D366="",D366+G366=0),"",D366/(D366+G366))</f>
        <v>0.432965299684543</v>
      </c>
      <c r="K366" s="47" t="n">
        <f aca="false">IF(E366="","",E366/(E366+H366))</f>
        <v>0.391070053887606</v>
      </c>
      <c r="L366" s="76" t="n">
        <f aca="false">IF(OR(K366="",J366=""),"",(J366-K366)*100)</f>
        <v>4.18952457969367</v>
      </c>
      <c r="M366" s="36" t="n">
        <v>2.17211657538669</v>
      </c>
      <c r="N366" s="36" t="n">
        <v>0.126550125655765</v>
      </c>
      <c r="O366" s="36" t="n">
        <f aca="false">SQRT(M366^2+N366^2)</f>
        <v>2.17579993367338</v>
      </c>
      <c r="P366" s="47" t="n">
        <f aca="false">IF(J366="","",MAX(0,J366-1.96*O366/100))</f>
        <v>0.390319620984544</v>
      </c>
      <c r="Q366" s="47" t="n">
        <f aca="false">IF(J366="","",MIN(1,J366+1.96*O366/100))</f>
        <v>0.475610978384541</v>
      </c>
      <c r="R366" s="32" t="str">
        <f aca="false">IF(L366="","",IF(ABS(L366)&lt;=O366,"Yes","No"))</f>
        <v>No</v>
      </c>
      <c r="S366" s="32" t="str">
        <f aca="false">IF(L366="","",IF(ABS(L366)&lt;=1.96*O366,"Yes","No"))</f>
        <v>Yes</v>
      </c>
      <c r="T366" s="66" t="n">
        <f aca="false">IF(D366="","",ROUND(SQRT(((D366+G366)*O366/100)^2+(J366*(D366+G366)*0.06777)^2),0))</f>
        <v>46</v>
      </c>
      <c r="U366" s="32"/>
    </row>
    <row r="368" customFormat="false" ht="15" hidden="false" customHeight="false" outlineLevel="0" collapsed="false">
      <c r="A368" s="20" t="s">
        <v>763</v>
      </c>
      <c r="B368" s="44"/>
      <c r="C368" s="44"/>
      <c r="D368" s="77" t="n">
        <f aca="false">SUMIF(E2:E366,"&lt;&gt;",D2:D366)</f>
        <v>198400</v>
      </c>
      <c r="E368" s="77" t="n">
        <f aca="false">SUM(E2:E366)</f>
        <v>190519</v>
      </c>
      <c r="F368" s="78" t="n">
        <f aca="false">D368-E368</f>
        <v>7881</v>
      </c>
      <c r="G368" s="77" t="n">
        <f aca="false">SUMIF(H2:H366,"&lt;&gt;",G2:G366)</f>
        <v>187407</v>
      </c>
      <c r="H368" s="77" t="n">
        <f aca="false">SUM(H2:H366)</f>
        <v>193894</v>
      </c>
      <c r="I368" s="78" t="n">
        <f aca="false">G368-H368</f>
        <v>-6487</v>
      </c>
      <c r="J368" s="46" t="n">
        <f aca="false">D368/(D368+G368)</f>
        <v>0.514246760686043</v>
      </c>
      <c r="K368" s="46" t="n">
        <f aca="false">E368/(E368+H368)</f>
        <v>0.495610190082021</v>
      </c>
      <c r="L368" s="79" t="n">
        <f aca="false">(J368-K368)*100</f>
        <v>1.86365706040213</v>
      </c>
      <c r="M368" s="45" t="n">
        <v>0</v>
      </c>
      <c r="N368" s="45" t="n">
        <v>0.126550125655765</v>
      </c>
      <c r="O368" s="45" t="n">
        <f aca="false">SQRT(M368^2+N368^2)</f>
        <v>0.126550125655765</v>
      </c>
      <c r="P368" s="46" t="n">
        <f aca="false">J368-1.96*O368/100</f>
        <v>0.51176637822319</v>
      </c>
      <c r="Q368" s="46" t="n">
        <f aca="false">J368+1.96*O368/100</f>
        <v>0.516727143148896</v>
      </c>
      <c r="R368" s="44" t="str">
        <f aca="false">IF(ABS(L368)&lt;=O368,"Yes","No")</f>
        <v>No</v>
      </c>
      <c r="S368" s="44" t="str">
        <f aca="false">IF(ABS(L368)&lt;=1.96*O368,"Yes","No")</f>
        <v>No</v>
      </c>
      <c r="T368" s="77" t="n">
        <f aca="false">ROUND(SQRT(((D368+G368)*O368/100)^2+(J368*(D368+G368)*0.04485)^2),0)</f>
        <v>8912</v>
      </c>
    </row>
    <row r="369" customFormat="false" ht="15" hidden="false" customHeight="false" outlineLevel="0" collapsed="false">
      <c r="A369" s="20" t="s">
        <v>764</v>
      </c>
      <c r="B369" s="44"/>
      <c r="C369" s="44"/>
      <c r="D369" s="77" t="n">
        <f aca="false">SUM(D2:D366)</f>
        <v>199911</v>
      </c>
      <c r="E369" s="77"/>
      <c r="F369" s="78"/>
      <c r="G369" s="77" t="n">
        <f aca="false">SUM(G2:G366)</f>
        <v>188321</v>
      </c>
      <c r="H369" s="77"/>
      <c r="I369" s="78"/>
      <c r="J369" s="46" t="n">
        <f aca="false">D369/(D369+G369)</f>
        <v>0.514926641801809</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30.6211699164345</v>
      </c>
    </row>
    <row r="372" customFormat="false" ht="15" hidden="false" customHeight="false" outlineLevel="0" collapsed="false">
      <c r="A372" s="2" t="s">
        <v>766</v>
      </c>
      <c r="F372" s="80" t="n">
        <f aca="false">(SUMIF(I2:I366,"&gt;0")-SUMIF(I2:I366,"&lt;0"))/COUNT(I2:I366)</f>
        <v>25.6016713091922</v>
      </c>
    </row>
    <row r="373" customFormat="false" ht="15" hidden="false" customHeight="false" outlineLevel="0" collapsed="false">
      <c r="A373" s="2" t="s">
        <v>767</v>
      </c>
      <c r="F373" s="81" t="n">
        <f aca="false">(SUMIF(L2:L366,"&gt;0")-SUMIF(L2:L366,"&lt;0"))/COUNT(L2:L366)</f>
        <v>2.50656339374728</v>
      </c>
    </row>
    <row r="374" customFormat="false" ht="15" hidden="false" customHeight="false" outlineLevel="0" collapsed="false">
      <c r="A374" s="5" t="s">
        <v>768</v>
      </c>
      <c r="F374" s="82" t="n">
        <f aca="false">SQRT(SUMSQ(L2:L366)/COUNT(L2:L366))</f>
        <v>3.14485414527849</v>
      </c>
    </row>
    <row r="375" customFormat="false" ht="15" hidden="false" customHeight="false" outlineLevel="0" collapsed="false">
      <c r="A375" s="5" t="s">
        <v>769</v>
      </c>
      <c r="F375" s="83" t="n">
        <f aca="false">L368</f>
        <v>1.86365706040213</v>
      </c>
    </row>
    <row r="376" customFormat="false" ht="15" hidden="false" customHeight="false" outlineLevel="0" collapsed="false">
      <c r="A376" s="5" t="s">
        <v>770</v>
      </c>
      <c r="F376" s="82" t="n">
        <f aca="false">SQRT((SUMSQ(L2:L366)-2*L368*SUM(L2:L366)+COUNT(L2:L366)*L368^2)/COUNT(L2:L366))</f>
        <v>2.24455674873889</v>
      </c>
    </row>
    <row r="377" customFormat="false" ht="15" hidden="false" customHeight="false" outlineLevel="0" collapsed="false">
      <c r="A377" s="2" t="s">
        <v>771</v>
      </c>
      <c r="F377" s="84" t="n">
        <f aca="false">D368/E368-1</f>
        <v>0.0413659530020627</v>
      </c>
    </row>
    <row r="378" customFormat="false" ht="15" hidden="false" customHeight="false" outlineLevel="0" collapsed="false">
      <c r="A378" s="5" t="s">
        <v>772</v>
      </c>
      <c r="F378" s="85" t="n">
        <f aca="false">G368/H368-1</f>
        <v>-0.0334564246443934</v>
      </c>
    </row>
    <row r="379" customFormat="false" ht="15" hidden="false" customHeight="false" outlineLevel="0" collapsed="false">
      <c r="A379" s="2" t="s">
        <v>773</v>
      </c>
      <c r="F379" s="84" t="n">
        <f aca="false">(D368+G368)/(E368+H368)-1</f>
        <v>0.00362630816335563</v>
      </c>
    </row>
    <row r="380" customFormat="false" ht="15" hidden="false" customHeight="false" outlineLevel="0" collapsed="false">
      <c r="A380" s="2" t="s">
        <v>774</v>
      </c>
      <c r="F380" s="81" t="n">
        <f aca="false">AVERAGE(O2:O366)</f>
        <v>2.70778077293111</v>
      </c>
    </row>
    <row r="381" customFormat="false" ht="15" hidden="false" customHeight="false" outlineLevel="0" collapsed="false">
      <c r="A381" s="5" t="s">
        <v>775</v>
      </c>
      <c r="F381" s="86" t="n">
        <f aca="false">COUNTIF(R2:R366,"Yes")/(COUNTIF(R2:R366,"Yes")+COUNTIF(R2:R366,"No"))</f>
        <v>0.590529247910864</v>
      </c>
    </row>
    <row r="382" customFormat="false" ht="15" hidden="false" customHeight="false" outlineLevel="0" collapsed="false">
      <c r="A382" s="5" t="s">
        <v>776</v>
      </c>
      <c r="F382" s="86" t="n">
        <f aca="false">COUNTIF(S2:S366,"Yes")/(COUNTIF(S2:S366,"Yes")+COUNTIF(S2:S366,"No"))</f>
        <v>0.927576601671309</v>
      </c>
    </row>
    <row r="383" customFormat="false" ht="15" hidden="false" customHeight="false" outlineLevel="0" collapsed="false">
      <c r="A383" s="2" t="s">
        <v>777</v>
      </c>
      <c r="F383" s="87" t="n">
        <f aca="false">COUNTIFS(L2:L366,"&gt;=-3",L2:L366,"&lt;=3")/COUNT(L2:L366)</f>
        <v>0.657381615598886</v>
      </c>
    </row>
    <row r="384" customFormat="false" ht="15" hidden="false" customHeight="false" outlineLevel="0" collapsed="false">
      <c r="A384" s="2" t="s">
        <v>817</v>
      </c>
      <c r="F384" s="88" t="n">
        <f aca="false">COUNT(E2:E366)</f>
        <v>359</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690.880604974338</v>
      </c>
    </row>
    <row r="388" customFormat="false" ht="15" hidden="false" customHeight="false" outlineLevel="0" collapsed="false">
      <c r="A388" s="2" t="s">
        <v>782</v>
      </c>
      <c r="F388" s="89" t="n">
        <f aca="false">F368-((D368+G368)-(E368+H368))*K368</f>
        <v>7190.11939502566</v>
      </c>
    </row>
    <row r="389" customFormat="false" ht="15" hidden="false" customHeight="false" outlineLevel="0" collapsed="false">
      <c r="A389" s="2" t="s">
        <v>783</v>
      </c>
      <c r="F389" s="89" t="n">
        <f aca="false">((D368+G368)-(E368+H368))*(1-K368)</f>
        <v>703.119395025663</v>
      </c>
    </row>
    <row r="390" customFormat="false" ht="15" hidden="false" customHeight="false" outlineLevel="0" collapsed="false">
      <c r="A390" s="2" t="s">
        <v>784</v>
      </c>
      <c r="F390" s="89" t="n">
        <f aca="false">I368-((D368+G368)-(E368+H368))*(1-K368)</f>
        <v>-7190.11939502566</v>
      </c>
    </row>
    <row r="391" customFormat="false" ht="15" hidden="false" customHeight="false" outlineLevel="0" collapsed="false">
      <c r="A391" s="2" t="s">
        <v>785</v>
      </c>
      <c r="F391" s="84" t="n">
        <f aca="false">(F368-((D368+G368)-(E368+H368))*K368)/E368</f>
        <v>0.0377396448387072</v>
      </c>
    </row>
    <row r="392" customFormat="false" ht="15" hidden="false" customHeight="false" outlineLevel="0" collapsed="false">
      <c r="A392" s="2" t="s">
        <v>786</v>
      </c>
      <c r="F392" s="84" t="n">
        <f aca="false">(I368-((D368+G368)-(E368+H368))*(1-K368))/H368</f>
        <v>-0.0370827328077489</v>
      </c>
    </row>
    <row r="394" customFormat="false" ht="15" hidden="false" customHeight="false" outlineLevel="0" collapsed="false">
      <c r="U394" s="5" t="s">
        <v>162</v>
      </c>
    </row>
    <row r="395" customFormat="false" ht="41.75" hidden="false" customHeight="false" outlineLevel="0" collapsed="false">
      <c r="U395" s="74" t="s">
        <v>818</v>
      </c>
    </row>
    <row r="396" customFormat="false" ht="41.75" hidden="false" customHeight="false" outlineLevel="0" collapsed="false">
      <c r="U396" s="74" t="s">
        <v>819</v>
      </c>
    </row>
    <row r="397" customFormat="false" ht="68.65" hidden="false" customHeight="false" outlineLevel="0" collapsed="false">
      <c r="U397" s="74" t="s">
        <v>826</v>
      </c>
    </row>
    <row r="398" customFormat="false" ht="28.35" hidden="false" customHeight="false" outlineLevel="0" collapsed="false">
      <c r="U398" s="74" t="s">
        <v>821</v>
      </c>
    </row>
    <row r="399" customFormat="false" ht="41.75" hidden="false" customHeight="false" outlineLevel="0" collapsed="false">
      <c r="U399" s="74" t="s">
        <v>822</v>
      </c>
    </row>
    <row r="400" customFormat="false" ht="28.35" hidden="false" customHeight="false" outlineLevel="0" collapsed="false">
      <c r="U400" s="74" t="s">
        <v>823</v>
      </c>
    </row>
    <row r="401" customFormat="false" ht="28.35" hidden="false" customHeight="false" outlineLevel="0" collapsed="false">
      <c r="U401" s="74" t="s">
        <v>793</v>
      </c>
    </row>
    <row r="402" customFormat="false" ht="41.75" hidden="false" customHeight="false" outlineLevel="0" collapsed="false">
      <c r="U402" s="74" t="s">
        <v>824</v>
      </c>
    </row>
    <row r="403" customFormat="false" ht="28.35" hidden="false" customHeight="false" outlineLevel="0" collapsed="false">
      <c r="U403" s="74" t="s">
        <v>825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745</v>
      </c>
      <c r="E1" s="8" t="s">
        <v>746</v>
      </c>
      <c r="F1" s="8" t="s">
        <v>747</v>
      </c>
      <c r="G1" s="8" t="s">
        <v>798</v>
      </c>
      <c r="H1" s="8" t="s">
        <v>749</v>
      </c>
      <c r="I1" s="8" t="s">
        <v>750</v>
      </c>
      <c r="J1" s="8" t="s">
        <v>751</v>
      </c>
      <c r="K1" s="8" t="s">
        <v>752</v>
      </c>
      <c r="L1" s="8" t="s">
        <v>753</v>
      </c>
      <c r="M1" s="8" t="s">
        <v>811</v>
      </c>
      <c r="N1" s="8" t="s">
        <v>812</v>
      </c>
      <c r="O1" s="8" t="s">
        <v>165</v>
      </c>
      <c r="P1" s="8" t="s">
        <v>756</v>
      </c>
      <c r="Q1" s="8" t="s">
        <v>757</v>
      </c>
      <c r="R1" s="8" t="s">
        <v>758</v>
      </c>
      <c r="S1" s="8" t="s">
        <v>759</v>
      </c>
      <c r="T1" s="8" t="s">
        <v>760</v>
      </c>
      <c r="U1" s="8" t="s">
        <v>761</v>
      </c>
    </row>
    <row r="2" customFormat="false" ht="15" hidden="false" customHeight="false" outlineLevel="0" collapsed="false">
      <c r="A2" s="32" t="s">
        <v>185</v>
      </c>
      <c r="B2" s="32" t="s">
        <v>186</v>
      </c>
      <c r="C2" s="32" t="s">
        <v>186</v>
      </c>
      <c r="D2" s="66" t="n">
        <v>215</v>
      </c>
      <c r="E2" s="66" t="n">
        <v>171</v>
      </c>
      <c r="F2" s="75" t="n">
        <f aca="false">IF(E2="","",D2-E2)</f>
        <v>44</v>
      </c>
      <c r="G2" s="66" t="n">
        <v>319</v>
      </c>
      <c r="H2" s="66" t="n">
        <v>332</v>
      </c>
      <c r="I2" s="75" t="n">
        <f aca="false">IF(H2="","",G2-H2)</f>
        <v>-13</v>
      </c>
      <c r="J2" s="47" t="n">
        <f aca="false">IF(OR(D2="",D2+G2=0),"",D2/(D2+G2))</f>
        <v>0.402621722846442</v>
      </c>
      <c r="K2" s="47" t="n">
        <f aca="false">IF(E2="","",E2/(E2+H2))</f>
        <v>0.339960238568589</v>
      </c>
      <c r="L2" s="76" t="n">
        <f aca="false">IF(OR(K2="",J2=""),"",(J2-K2)*100)</f>
        <v>6.26614842778535</v>
      </c>
      <c r="M2" s="36" t="n">
        <v>3.09428986375504</v>
      </c>
      <c r="N2" s="36" t="n">
        <v>0.128498235726664</v>
      </c>
      <c r="O2" s="36" t="n">
        <f aca="false">SQRT(M2^2+N2^2)</f>
        <v>3.09695682203063</v>
      </c>
      <c r="P2" s="47" t="n">
        <f aca="false">IF(J2="","",MAX(0,J2-1.96*O2/100))</f>
        <v>0.341921369134642</v>
      </c>
      <c r="Q2" s="47" t="n">
        <f aca="false">IF(J2="","",MIN(1,J2+1.96*O2/100))</f>
        <v>0.463322076558242</v>
      </c>
      <c r="R2" s="32" t="str">
        <f aca="false">IF(L2="","",IF(ABS(L2)&lt;=O2,"Yes","No"))</f>
        <v>No</v>
      </c>
      <c r="S2" s="32" t="str">
        <f aca="false">IF(L2="","",IF(ABS(L2)&lt;=1.96*O2,"Yes","No"))</f>
        <v>No</v>
      </c>
      <c r="T2" s="66" t="n">
        <f aca="false">IF(D2="","",ROUND(SQRT(((D2+G2)*O2/100)^2+(J2*(D2+G2)*0.14653)^2),0))</f>
        <v>36</v>
      </c>
      <c r="U2" s="32" t="s">
        <v>813</v>
      </c>
    </row>
    <row r="3" customFormat="false" ht="15" hidden="false" customHeight="false" outlineLevel="0" collapsed="false">
      <c r="A3" s="32" t="s">
        <v>185</v>
      </c>
      <c r="B3" s="32" t="s">
        <v>190</v>
      </c>
      <c r="C3" s="32" t="s">
        <v>190</v>
      </c>
      <c r="D3" s="66" t="n">
        <v>131</v>
      </c>
      <c r="E3" s="66" t="n">
        <v>100</v>
      </c>
      <c r="F3" s="75" t="n">
        <f aca="false">IF(E3="","",D3-E3)</f>
        <v>31</v>
      </c>
      <c r="G3" s="66" t="n">
        <v>284</v>
      </c>
      <c r="H3" s="66" t="n">
        <v>303</v>
      </c>
      <c r="I3" s="75" t="n">
        <f aca="false">IF(H3="","",G3-H3)</f>
        <v>-19</v>
      </c>
      <c r="J3" s="47" t="n">
        <f aca="false">IF(OR(D3="",D3+G3=0),"",D3/(D3+G3))</f>
        <v>0.31566265060241</v>
      </c>
      <c r="K3" s="47" t="n">
        <f aca="false">IF(E3="","",E3/(E3+H3))</f>
        <v>0.248138957816377</v>
      </c>
      <c r="L3" s="76" t="n">
        <f aca="false">IF(OR(K3="",J3=""),"",(J3-K3)*100)</f>
        <v>6.75236927860324</v>
      </c>
      <c r="M3" s="36" t="n">
        <v>3.09428986375504</v>
      </c>
      <c r="N3" s="36" t="n">
        <v>0.128498235726664</v>
      </c>
      <c r="O3" s="36" t="n">
        <f aca="false">SQRT(M3^2+N3^2)</f>
        <v>3.09695682203063</v>
      </c>
      <c r="P3" s="47" t="n">
        <f aca="false">IF(J3="","",MAX(0,J3-1.96*O3/100))</f>
        <v>0.254962296890609</v>
      </c>
      <c r="Q3" s="47" t="n">
        <f aca="false">IF(J3="","",MIN(1,J3+1.96*O3/100))</f>
        <v>0.37636300431421</v>
      </c>
      <c r="R3" s="32" t="str">
        <f aca="false">IF(L3="","",IF(ABS(L3)&lt;=O3,"Yes","No"))</f>
        <v>No</v>
      </c>
      <c r="S3" s="32" t="str">
        <f aca="false">IF(L3="","",IF(ABS(L3)&lt;=1.96*O3,"Yes","No"))</f>
        <v>No</v>
      </c>
      <c r="T3" s="66" t="n">
        <f aca="false">IF(D3="","",ROUND(SQRT(((D3+G3)*O3/100)^2+(J3*(D3+G3)*0.14653)^2),0))</f>
        <v>23</v>
      </c>
      <c r="U3" s="32" t="s">
        <v>813</v>
      </c>
    </row>
    <row r="4" customFormat="false" ht="15" hidden="false" customHeight="false" outlineLevel="0" collapsed="false">
      <c r="A4" s="32" t="s">
        <v>185</v>
      </c>
      <c r="B4" s="32" t="s">
        <v>191</v>
      </c>
      <c r="C4" s="32" t="s">
        <v>191</v>
      </c>
      <c r="D4" s="66" t="n">
        <v>166</v>
      </c>
      <c r="E4" s="66" t="n">
        <v>111</v>
      </c>
      <c r="F4" s="75" t="n">
        <f aca="false">IF(E4="","",D4-E4)</f>
        <v>55</v>
      </c>
      <c r="G4" s="66" t="n">
        <v>314</v>
      </c>
      <c r="H4" s="66" t="n">
        <v>317</v>
      </c>
      <c r="I4" s="75" t="n">
        <f aca="false">IF(H4="","",G4-H4)</f>
        <v>-3</v>
      </c>
      <c r="J4" s="47" t="n">
        <f aca="false">IF(OR(D4="",D4+G4=0),"",D4/(D4+G4))</f>
        <v>0.345833333333333</v>
      </c>
      <c r="K4" s="47" t="n">
        <f aca="false">IF(E4="","",E4/(E4+H4))</f>
        <v>0.259345794392523</v>
      </c>
      <c r="L4" s="76" t="n">
        <f aca="false">IF(OR(K4="",J4=""),"",(J4-K4)*100)</f>
        <v>8.648753894081</v>
      </c>
      <c r="M4" s="36" t="n">
        <v>3.09428986375504</v>
      </c>
      <c r="N4" s="36" t="n">
        <v>0.128498235726664</v>
      </c>
      <c r="O4" s="36" t="n">
        <f aca="false">SQRT(M4^2+N4^2)</f>
        <v>3.09695682203063</v>
      </c>
      <c r="P4" s="47" t="n">
        <f aca="false">IF(J4="","",MAX(0,J4-1.96*O4/100))</f>
        <v>0.285132979621533</v>
      </c>
      <c r="Q4" s="47" t="n">
        <f aca="false">IF(J4="","",MIN(1,J4+1.96*O4/100))</f>
        <v>0.406533687045134</v>
      </c>
      <c r="R4" s="32" t="str">
        <f aca="false">IF(L4="","",IF(ABS(L4)&lt;=O4,"Yes","No"))</f>
        <v>No</v>
      </c>
      <c r="S4" s="32" t="str">
        <f aca="false">IF(L4="","",IF(ABS(L4)&lt;=1.96*O4,"Yes","No"))</f>
        <v>No</v>
      </c>
      <c r="T4" s="66" t="n">
        <f aca="false">IF(D4="","",ROUND(SQRT(((D4+G4)*O4/100)^2+(J4*(D4+G4)*0.14653)^2),0))</f>
        <v>29</v>
      </c>
      <c r="U4" s="32" t="s">
        <v>813</v>
      </c>
    </row>
    <row r="5" customFormat="false" ht="15" hidden="false" customHeight="false" outlineLevel="0" collapsed="false">
      <c r="A5" s="32" t="s">
        <v>185</v>
      </c>
      <c r="B5" s="32" t="s">
        <v>192</v>
      </c>
      <c r="C5" s="32" t="s">
        <v>193</v>
      </c>
      <c r="D5" s="66" t="n">
        <v>235</v>
      </c>
      <c r="E5" s="66" t="n">
        <v>194</v>
      </c>
      <c r="F5" s="75" t="n">
        <f aca="false">IF(E5="","",D5-E5)</f>
        <v>41</v>
      </c>
      <c r="G5" s="66" t="n">
        <v>602</v>
      </c>
      <c r="H5" s="66" t="n">
        <v>593</v>
      </c>
      <c r="I5" s="75" t="n">
        <f aca="false">IF(H5="","",G5-H5)</f>
        <v>9</v>
      </c>
      <c r="J5" s="47" t="n">
        <f aca="false">IF(OR(D5="",D5+G5=0),"",D5/(D5+G5))</f>
        <v>0.280764635603345</v>
      </c>
      <c r="K5" s="47" t="n">
        <f aca="false">IF(E5="","",E5/(E5+H5))</f>
        <v>0.246505717916137</v>
      </c>
      <c r="L5" s="76" t="n">
        <f aca="false">IF(OR(K5="",J5=""),"",(J5-K5)*100)</f>
        <v>3.42589176872081</v>
      </c>
      <c r="M5" s="36" t="n">
        <v>2.14160243278479</v>
      </c>
      <c r="N5" s="36" t="n">
        <v>0.128498235726664</v>
      </c>
      <c r="O5" s="36" t="n">
        <f aca="false">SQRT(M5^2+N5^2)</f>
        <v>2.14545397916026</v>
      </c>
      <c r="P5" s="47" t="n">
        <f aca="false">IF(J5="","",MAX(0,J5-1.96*O5/100))</f>
        <v>0.238713737611804</v>
      </c>
      <c r="Q5" s="47" t="n">
        <f aca="false">IF(J5="","",MIN(1,J5+1.96*O5/100))</f>
        <v>0.322815533594886</v>
      </c>
      <c r="R5" s="32" t="str">
        <f aca="false">IF(L5="","",IF(ABS(L5)&lt;=O5,"Yes","No"))</f>
        <v>No</v>
      </c>
      <c r="S5" s="32" t="str">
        <f aca="false">IF(L5="","",IF(ABS(L5)&lt;=1.96*O5,"Yes","No"))</f>
        <v>Yes</v>
      </c>
      <c r="T5" s="66" t="n">
        <f aca="false">IF(D5="","",ROUND(SQRT(((D5+G5)*O5/100)^2+(J5*(D5+G5)*0.0886)^2),0))</f>
        <v>27</v>
      </c>
      <c r="U5" s="32" t="s">
        <v>813</v>
      </c>
    </row>
    <row r="6" customFormat="false" ht="15" hidden="false" customHeight="false" outlineLevel="0" collapsed="false">
      <c r="A6" s="32" t="s">
        <v>185</v>
      </c>
      <c r="B6" s="32" t="s">
        <v>192</v>
      </c>
      <c r="C6" s="32" t="s">
        <v>195</v>
      </c>
      <c r="D6" s="66" t="n">
        <v>257</v>
      </c>
      <c r="E6" s="66" t="n">
        <v>196</v>
      </c>
      <c r="F6" s="75" t="n">
        <f aca="false">IF(E6="","",D6-E6)</f>
        <v>61</v>
      </c>
      <c r="G6" s="66" t="n">
        <v>578</v>
      </c>
      <c r="H6" s="66" t="n">
        <v>587</v>
      </c>
      <c r="I6" s="75" t="n">
        <f aca="false">IF(H6="","",G6-H6)</f>
        <v>-9</v>
      </c>
      <c r="J6" s="47" t="n">
        <f aca="false">IF(OR(D6="",D6+G6=0),"",D6/(D6+G6))</f>
        <v>0.307784431137725</v>
      </c>
      <c r="K6" s="47" t="n">
        <f aca="false">IF(E6="","",E6/(E6+H6))</f>
        <v>0.250319284802043</v>
      </c>
      <c r="L6" s="76" t="n">
        <f aca="false">IF(OR(K6="",J6=""),"",(J6-K6)*100)</f>
        <v>5.74651463356811</v>
      </c>
      <c r="M6" s="36" t="n">
        <v>2.14160243278479</v>
      </c>
      <c r="N6" s="36" t="n">
        <v>0.128498235726664</v>
      </c>
      <c r="O6" s="36" t="n">
        <f aca="false">SQRT(M6^2+N6^2)</f>
        <v>2.14545397916026</v>
      </c>
      <c r="P6" s="47" t="n">
        <f aca="false">IF(J6="","",MAX(0,J6-1.96*O6/100))</f>
        <v>0.265733533146184</v>
      </c>
      <c r="Q6" s="47" t="n">
        <f aca="false">IF(J6="","",MIN(1,J6+1.96*O6/100))</f>
        <v>0.349835329129266</v>
      </c>
      <c r="R6" s="32" t="str">
        <f aca="false">IF(L6="","",IF(ABS(L6)&lt;=O6,"Yes","No"))</f>
        <v>No</v>
      </c>
      <c r="S6" s="32" t="str">
        <f aca="false">IF(L6="","",IF(ABS(L6)&lt;=1.96*O6,"Yes","No"))</f>
        <v>No</v>
      </c>
      <c r="T6" s="66" t="n">
        <f aca="false">IF(D6="","",ROUND(SQRT(((D6+G6)*O6/100)^2+(J6*(D6+G6)*0.0886)^2),0))</f>
        <v>29</v>
      </c>
      <c r="U6" s="32" t="s">
        <v>813</v>
      </c>
    </row>
    <row r="7" customFormat="false" ht="15" hidden="false" customHeight="false" outlineLevel="0" collapsed="false">
      <c r="A7" s="32" t="s">
        <v>185</v>
      </c>
      <c r="B7" s="32" t="s">
        <v>196</v>
      </c>
      <c r="C7" s="32" t="s">
        <v>196</v>
      </c>
      <c r="D7" s="66" t="n">
        <v>50</v>
      </c>
      <c r="E7" s="66" t="n">
        <v>47</v>
      </c>
      <c r="F7" s="75" t="n">
        <f aca="false">IF(E7="","",D7-E7)</f>
        <v>3</v>
      </c>
      <c r="G7" s="66" t="n">
        <v>76</v>
      </c>
      <c r="H7" s="66" t="n">
        <v>74</v>
      </c>
      <c r="I7" s="75" t="n">
        <f aca="false">IF(H7="","",G7-H7)</f>
        <v>2</v>
      </c>
      <c r="J7" s="47" t="n">
        <f aca="false">IF(OR(D7="",D7+G7=0),"",D7/(D7+G7))</f>
        <v>0.396825396825397</v>
      </c>
      <c r="K7" s="47" t="n">
        <f aca="false">IF(E7="","",E7/(E7+H7))</f>
        <v>0.388429752066116</v>
      </c>
      <c r="L7" s="76" t="n">
        <f aca="false">IF(OR(K7="",J7=""),"",(J7-K7)*100)</f>
        <v>0.839564475928112</v>
      </c>
      <c r="M7" s="36" t="n">
        <v>3.09428986375504</v>
      </c>
      <c r="N7" s="36" t="n">
        <v>0.128498235726664</v>
      </c>
      <c r="O7" s="36" t="n">
        <f aca="false">SQRT(M7^2+N7^2)</f>
        <v>3.09695682203063</v>
      </c>
      <c r="P7" s="47" t="n">
        <f aca="false">IF(J7="","",MAX(0,J7-1.96*O7/100))</f>
        <v>0.336125043113597</v>
      </c>
      <c r="Q7" s="47" t="n">
        <f aca="false">IF(J7="","",MIN(1,J7+1.96*O7/100))</f>
        <v>0.457525750537197</v>
      </c>
      <c r="R7" s="32" t="str">
        <f aca="false">IF(L7="","",IF(ABS(L7)&lt;=O7,"Yes","No"))</f>
        <v>Yes</v>
      </c>
      <c r="S7" s="32" t="str">
        <f aca="false">IF(L7="","",IF(ABS(L7)&lt;=1.96*O7,"Yes","No"))</f>
        <v>Yes</v>
      </c>
      <c r="T7" s="66" t="n">
        <f aca="false">IF(D7="","",ROUND(SQRT(((D7+G7)*O7/100)^2+(J7*(D7+G7)*0.14653)^2),0))</f>
        <v>8</v>
      </c>
      <c r="U7" s="32" t="s">
        <v>813</v>
      </c>
    </row>
    <row r="8" customFormat="false" ht="15" hidden="false" customHeight="false" outlineLevel="0" collapsed="false">
      <c r="A8" s="32" t="s">
        <v>185</v>
      </c>
      <c r="B8" s="32" t="s">
        <v>197</v>
      </c>
      <c r="C8" s="32" t="s">
        <v>198</v>
      </c>
      <c r="D8" s="66" t="n">
        <v>325</v>
      </c>
      <c r="E8" s="66" t="n">
        <v>268</v>
      </c>
      <c r="F8" s="75" t="n">
        <f aca="false">IF(E8="","",D8-E8)</f>
        <v>57</v>
      </c>
      <c r="G8" s="66" t="n">
        <v>749</v>
      </c>
      <c r="H8" s="66" t="n">
        <v>753</v>
      </c>
      <c r="I8" s="75" t="n">
        <f aca="false">IF(H8="","",G8-H8)</f>
        <v>-4</v>
      </c>
      <c r="J8" s="47" t="n">
        <f aca="false">IF(OR(D8="",D8+G8=0),"",D8/(D8+G8))</f>
        <v>0.302607076350093</v>
      </c>
      <c r="K8" s="47" t="n">
        <f aca="false">IF(E8="","",E8/(E8+H8))</f>
        <v>0.262487757100882</v>
      </c>
      <c r="L8" s="76" t="n">
        <f aca="false">IF(OR(K8="",J8=""),"",(J8-K8)*100)</f>
        <v>4.01193192492116</v>
      </c>
      <c r="M8" s="36" t="n">
        <v>2.14160243278479</v>
      </c>
      <c r="N8" s="36" t="n">
        <v>0.128498235726664</v>
      </c>
      <c r="O8" s="36" t="n">
        <f aca="false">SQRT(M8^2+N8^2)</f>
        <v>2.14545397916026</v>
      </c>
      <c r="P8" s="47" t="n">
        <f aca="false">IF(J8="","",MAX(0,J8-1.96*O8/100))</f>
        <v>0.260556178358552</v>
      </c>
      <c r="Q8" s="47" t="n">
        <f aca="false">IF(J8="","",MIN(1,J8+1.96*O8/100))</f>
        <v>0.344657974341634</v>
      </c>
      <c r="R8" s="32" t="str">
        <f aca="false">IF(L8="","",IF(ABS(L8)&lt;=O8,"Yes","No"))</f>
        <v>No</v>
      </c>
      <c r="S8" s="32" t="str">
        <f aca="false">IF(L8="","",IF(ABS(L8)&lt;=1.96*O8,"Yes","No"))</f>
        <v>Yes</v>
      </c>
      <c r="T8" s="66" t="n">
        <f aca="false">IF(D8="","",ROUND(SQRT(((D8+G8)*O8/100)^2+(J8*(D8+G8)*0.0886)^2),0))</f>
        <v>37</v>
      </c>
      <c r="U8" s="32" t="s">
        <v>813</v>
      </c>
    </row>
    <row r="9" customFormat="false" ht="15" hidden="false" customHeight="false" outlineLevel="0" collapsed="false">
      <c r="A9" s="32" t="s">
        <v>185</v>
      </c>
      <c r="B9" s="32" t="s">
        <v>197</v>
      </c>
      <c r="C9" s="32" t="s">
        <v>199</v>
      </c>
      <c r="D9" s="66" t="n">
        <v>192</v>
      </c>
      <c r="E9" s="66" t="n">
        <v>163</v>
      </c>
      <c r="F9" s="75" t="n">
        <f aca="false">IF(E9="","",D9-E9)</f>
        <v>29</v>
      </c>
      <c r="G9" s="66" t="n">
        <v>441</v>
      </c>
      <c r="H9" s="66" t="n">
        <v>443</v>
      </c>
      <c r="I9" s="75" t="n">
        <f aca="false">IF(H9="","",G9-H9)</f>
        <v>-2</v>
      </c>
      <c r="J9" s="47" t="n">
        <f aca="false">IF(OR(D9="",D9+G9=0),"",D9/(D9+G9))</f>
        <v>0.303317535545024</v>
      </c>
      <c r="K9" s="47" t="n">
        <f aca="false">IF(E9="","",E9/(E9+H9))</f>
        <v>0.268976897689769</v>
      </c>
      <c r="L9" s="76" t="n">
        <f aca="false">IF(OR(K9="",J9=""),"",(J9-K9)*100)</f>
        <v>3.43406378552548</v>
      </c>
      <c r="M9" s="36" t="n">
        <v>3.09428986375504</v>
      </c>
      <c r="N9" s="36" t="n">
        <v>0.128498235726664</v>
      </c>
      <c r="O9" s="36" t="n">
        <f aca="false">SQRT(M9^2+N9^2)</f>
        <v>3.09695682203063</v>
      </c>
      <c r="P9" s="47" t="n">
        <f aca="false">IF(J9="","",MAX(0,J9-1.96*O9/100))</f>
        <v>0.242617181833223</v>
      </c>
      <c r="Q9" s="47" t="n">
        <f aca="false">IF(J9="","",MIN(1,J9+1.96*O9/100))</f>
        <v>0.364017889256824</v>
      </c>
      <c r="R9" s="32" t="str">
        <f aca="false">IF(L9="","",IF(ABS(L9)&lt;=O9,"Yes","No"))</f>
        <v>No</v>
      </c>
      <c r="S9" s="32" t="str">
        <f aca="false">IF(L9="","",IF(ABS(L9)&lt;=1.96*O9,"Yes","No"))</f>
        <v>Yes</v>
      </c>
      <c r="T9" s="66" t="n">
        <f aca="false">IF(D9="","",ROUND(SQRT(((D9+G9)*O9/100)^2+(J9*(D9+G9)*0.14653)^2),0))</f>
        <v>34</v>
      </c>
      <c r="U9" s="32" t="s">
        <v>813</v>
      </c>
    </row>
    <row r="10" customFormat="false" ht="15" hidden="false" customHeight="false" outlineLevel="0" collapsed="false">
      <c r="A10" s="32" t="s">
        <v>185</v>
      </c>
      <c r="B10" s="32" t="s">
        <v>197</v>
      </c>
      <c r="C10" s="32" t="s">
        <v>200</v>
      </c>
      <c r="D10" s="66" t="n">
        <v>242</v>
      </c>
      <c r="E10" s="66" t="n">
        <v>200</v>
      </c>
      <c r="F10" s="75" t="n">
        <f aca="false">IF(E10="","",D10-E10)</f>
        <v>42</v>
      </c>
      <c r="G10" s="66" t="n">
        <v>613</v>
      </c>
      <c r="H10" s="66" t="n">
        <v>632</v>
      </c>
      <c r="I10" s="75" t="n">
        <f aca="false">IF(H10="","",G10-H10)</f>
        <v>-19</v>
      </c>
      <c r="J10" s="47" t="n">
        <f aca="false">IF(OR(D10="",D10+G10=0),"",D10/(D10+G10))</f>
        <v>0.283040935672515</v>
      </c>
      <c r="K10" s="47" t="n">
        <f aca="false">IF(E10="","",E10/(E10+H10))</f>
        <v>0.240384615384615</v>
      </c>
      <c r="L10" s="76" t="n">
        <f aca="false">IF(OR(K10="",J10=""),"",(J10-K10)*100)</f>
        <v>4.26563202878992</v>
      </c>
      <c r="M10" s="36" t="n">
        <v>2.14160243278479</v>
      </c>
      <c r="N10" s="36" t="n">
        <v>0.128498235726664</v>
      </c>
      <c r="O10" s="36" t="n">
        <f aca="false">SQRT(M10^2+N10^2)</f>
        <v>2.14545397916026</v>
      </c>
      <c r="P10" s="47" t="n">
        <f aca="false">IF(J10="","",MAX(0,J10-1.96*O10/100))</f>
        <v>0.240990037680974</v>
      </c>
      <c r="Q10" s="47" t="n">
        <f aca="false">IF(J10="","",MIN(1,J10+1.96*O10/100))</f>
        <v>0.325091833664056</v>
      </c>
      <c r="R10" s="32" t="str">
        <f aca="false">IF(L10="","",IF(ABS(L10)&lt;=O10,"Yes","No"))</f>
        <v>No</v>
      </c>
      <c r="S10" s="32" t="str">
        <f aca="false">IF(L10="","",IF(ABS(L10)&lt;=1.96*O10,"Yes","No"))</f>
        <v>No</v>
      </c>
      <c r="T10" s="66" t="n">
        <f aca="false">IF(D10="","",ROUND(SQRT(((D10+G10)*O10/100)^2+(J10*(D10+G10)*0.0886)^2),0))</f>
        <v>28</v>
      </c>
      <c r="U10" s="32" t="s">
        <v>813</v>
      </c>
    </row>
    <row r="11" customFormat="false" ht="15" hidden="false" customHeight="false" outlineLevel="0" collapsed="false">
      <c r="A11" s="32" t="s">
        <v>185</v>
      </c>
      <c r="B11" s="32" t="s">
        <v>201</v>
      </c>
      <c r="C11" s="32" t="s">
        <v>202</v>
      </c>
      <c r="D11" s="66" t="n">
        <v>281</v>
      </c>
      <c r="E11" s="66" t="n">
        <v>231</v>
      </c>
      <c r="F11" s="75" t="n">
        <f aca="false">IF(E11="","",D11-E11)</f>
        <v>50</v>
      </c>
      <c r="G11" s="66" t="n">
        <v>297</v>
      </c>
      <c r="H11" s="66" t="n">
        <v>313</v>
      </c>
      <c r="I11" s="75" t="n">
        <f aca="false">IF(H11="","",G11-H11)</f>
        <v>-16</v>
      </c>
      <c r="J11" s="47" t="n">
        <f aca="false">IF(OR(D11="",D11+G11=0),"",D11/(D11+G11))</f>
        <v>0.486159169550173</v>
      </c>
      <c r="K11" s="47" t="n">
        <f aca="false">IF(E11="","",E11/(E11+H11))</f>
        <v>0.424632352941176</v>
      </c>
      <c r="L11" s="76" t="n">
        <f aca="false">IF(OR(K11="",J11=""),"",(J11-K11)*100)</f>
        <v>6.15268166089966</v>
      </c>
      <c r="M11" s="36" t="n">
        <v>3.09428986375504</v>
      </c>
      <c r="N11" s="36" t="n">
        <v>0.128498235726664</v>
      </c>
      <c r="O11" s="36" t="n">
        <f aca="false">SQRT(M11^2+N11^2)</f>
        <v>3.09695682203063</v>
      </c>
      <c r="P11" s="47" t="n">
        <f aca="false">IF(J11="","",MAX(0,J11-1.96*O11/100))</f>
        <v>0.425458815838373</v>
      </c>
      <c r="Q11" s="47" t="n">
        <f aca="false">IF(J11="","",MIN(1,J11+1.96*O11/100))</f>
        <v>0.546859523261973</v>
      </c>
      <c r="R11" s="32" t="str">
        <f aca="false">IF(L11="","",IF(ABS(L11)&lt;=O11,"Yes","No"))</f>
        <v>No</v>
      </c>
      <c r="S11" s="32" t="str">
        <f aca="false">IF(L11="","",IF(ABS(L11)&lt;=1.96*O11,"Yes","No"))</f>
        <v>No</v>
      </c>
      <c r="T11" s="66" t="n">
        <f aca="false">IF(D11="","",ROUND(SQRT(((D11+G11)*O11/100)^2+(J11*(D11+G11)*0.14653)^2),0))</f>
        <v>45</v>
      </c>
      <c r="U11" s="32" t="s">
        <v>813</v>
      </c>
    </row>
    <row r="12" customFormat="false" ht="15" hidden="false" customHeight="false" outlineLevel="0" collapsed="false">
      <c r="A12" s="32" t="s">
        <v>185</v>
      </c>
      <c r="B12" s="32" t="s">
        <v>201</v>
      </c>
      <c r="C12" s="32" t="s">
        <v>203</v>
      </c>
      <c r="D12" s="66" t="n">
        <v>184</v>
      </c>
      <c r="E12" s="66" t="n">
        <v>147</v>
      </c>
      <c r="F12" s="75" t="n">
        <f aca="false">IF(E12="","",D12-E12)</f>
        <v>37</v>
      </c>
      <c r="G12" s="66" t="n">
        <v>226</v>
      </c>
      <c r="H12" s="66" t="n">
        <v>243</v>
      </c>
      <c r="I12" s="75" t="n">
        <f aca="false">IF(H12="","",G12-H12)</f>
        <v>-17</v>
      </c>
      <c r="J12" s="47" t="n">
        <f aca="false">IF(OR(D12="",D12+G12=0),"",D12/(D12+G12))</f>
        <v>0.448780487804878</v>
      </c>
      <c r="K12" s="47" t="n">
        <f aca="false">IF(E12="","",E12/(E12+H12))</f>
        <v>0.376923076923077</v>
      </c>
      <c r="L12" s="76" t="n">
        <f aca="false">IF(OR(K12="",J12=""),"",(J12-K12)*100)</f>
        <v>7.18574108818011</v>
      </c>
      <c r="M12" s="36" t="n">
        <v>3.09428986375504</v>
      </c>
      <c r="N12" s="36" t="n">
        <v>0.128498235726664</v>
      </c>
      <c r="O12" s="36" t="n">
        <f aca="false">SQRT(M12^2+N12^2)</f>
        <v>3.09695682203063</v>
      </c>
      <c r="P12" s="47" t="n">
        <f aca="false">IF(J12="","",MAX(0,J12-1.96*O12/100))</f>
        <v>0.388080134093078</v>
      </c>
      <c r="Q12" s="47" t="n">
        <f aca="false">IF(J12="","",MIN(1,J12+1.96*O12/100))</f>
        <v>0.509480841516678</v>
      </c>
      <c r="R12" s="32" t="str">
        <f aca="false">IF(L12="","",IF(ABS(L12)&lt;=O12,"Yes","No"))</f>
        <v>No</v>
      </c>
      <c r="S12" s="32" t="str">
        <f aca="false">IF(L12="","",IF(ABS(L12)&lt;=1.96*O12,"Yes","No"))</f>
        <v>No</v>
      </c>
      <c r="T12" s="66" t="n">
        <f aca="false">IF(D12="","",ROUND(SQRT(((D12+G12)*O12/100)^2+(J12*(D12+G12)*0.14653)^2),0))</f>
        <v>30</v>
      </c>
      <c r="U12" s="32" t="s">
        <v>813</v>
      </c>
    </row>
    <row r="13" customFormat="false" ht="15" hidden="false" customHeight="false" outlineLevel="0" collapsed="false">
      <c r="A13" s="32" t="s">
        <v>185</v>
      </c>
      <c r="B13" s="32" t="s">
        <v>201</v>
      </c>
      <c r="C13" s="32" t="s">
        <v>204</v>
      </c>
      <c r="D13" s="66" t="n">
        <v>315</v>
      </c>
      <c r="E13" s="66" t="n">
        <v>276</v>
      </c>
      <c r="F13" s="75" t="n">
        <f aca="false">IF(E13="","",D13-E13)</f>
        <v>39</v>
      </c>
      <c r="G13" s="66" t="n">
        <v>437</v>
      </c>
      <c r="H13" s="66" t="n">
        <v>451</v>
      </c>
      <c r="I13" s="75" t="n">
        <f aca="false">IF(H13="","",G13-H13)</f>
        <v>-14</v>
      </c>
      <c r="J13" s="47" t="n">
        <f aca="false">IF(OR(D13="",D13+G13=0),"",D13/(D13+G13))</f>
        <v>0.418882978723404</v>
      </c>
      <c r="K13" s="47" t="n">
        <f aca="false">IF(E13="","",E13/(E13+H13))</f>
        <v>0.379642365887208</v>
      </c>
      <c r="L13" s="76" t="n">
        <f aca="false">IF(OR(K13="",J13=""),"",(J13-K13)*100)</f>
        <v>3.92406128361966</v>
      </c>
      <c r="M13" s="36" t="n">
        <v>2.14160243278479</v>
      </c>
      <c r="N13" s="36" t="n">
        <v>0.128498235726664</v>
      </c>
      <c r="O13" s="36" t="n">
        <f aca="false">SQRT(M13^2+N13^2)</f>
        <v>2.14545397916026</v>
      </c>
      <c r="P13" s="47" t="n">
        <f aca="false">IF(J13="","",MAX(0,J13-1.96*O13/100))</f>
        <v>0.376832080731863</v>
      </c>
      <c r="Q13" s="47" t="n">
        <f aca="false">IF(J13="","",MIN(1,J13+1.96*O13/100))</f>
        <v>0.460933876714945</v>
      </c>
      <c r="R13" s="32" t="str">
        <f aca="false">IF(L13="","",IF(ABS(L13)&lt;=O13,"Yes","No"))</f>
        <v>No</v>
      </c>
      <c r="S13" s="32" t="str">
        <f aca="false">IF(L13="","",IF(ABS(L13)&lt;=1.96*O13,"Yes","No"))</f>
        <v>Yes</v>
      </c>
      <c r="T13" s="66" t="n">
        <f aca="false">IF(D13="","",ROUND(SQRT(((D13+G13)*O13/100)^2+(J13*(D13+G13)*0.0886)^2),0))</f>
        <v>32</v>
      </c>
      <c r="U13" s="32" t="s">
        <v>813</v>
      </c>
    </row>
    <row r="14" customFormat="false" ht="15" hidden="false" customHeight="false" outlineLevel="0" collapsed="false">
      <c r="A14" s="32" t="s">
        <v>185</v>
      </c>
      <c r="B14" s="32" t="s">
        <v>201</v>
      </c>
      <c r="C14" s="32" t="s">
        <v>205</v>
      </c>
      <c r="D14" s="66" t="n">
        <v>182</v>
      </c>
      <c r="E14" s="66" t="n">
        <v>158</v>
      </c>
      <c r="F14" s="75" t="n">
        <f aca="false">IF(E14="","",D14-E14)</f>
        <v>24</v>
      </c>
      <c r="G14" s="66" t="n">
        <v>146</v>
      </c>
      <c r="H14" s="66" t="n">
        <v>142</v>
      </c>
      <c r="I14" s="75" t="n">
        <f aca="false">IF(H14="","",G14-H14)</f>
        <v>4</v>
      </c>
      <c r="J14" s="47" t="n">
        <f aca="false">IF(OR(D14="",D14+G14=0),"",D14/(D14+G14))</f>
        <v>0.554878048780488</v>
      </c>
      <c r="K14" s="47" t="n">
        <f aca="false">IF(E14="","",E14/(E14+H14))</f>
        <v>0.526666666666667</v>
      </c>
      <c r="L14" s="76" t="n">
        <f aca="false">IF(OR(K14="",J14=""),"",(J14-K14)*100)</f>
        <v>2.82113821138212</v>
      </c>
      <c r="M14" s="36" t="n">
        <v>3.09428986375504</v>
      </c>
      <c r="N14" s="36" t="n">
        <v>0.128498235726664</v>
      </c>
      <c r="O14" s="36" t="n">
        <f aca="false">SQRT(M14^2+N14^2)</f>
        <v>3.09695682203063</v>
      </c>
      <c r="P14" s="47" t="n">
        <f aca="false">IF(J14="","",MAX(0,J14-1.96*O14/100))</f>
        <v>0.494177695068688</v>
      </c>
      <c r="Q14" s="47" t="n">
        <f aca="false">IF(J14="","",MIN(1,J14+1.96*O14/100))</f>
        <v>0.615578402492288</v>
      </c>
      <c r="R14" s="32" t="str">
        <f aca="false">IF(L14="","",IF(ABS(L14)&lt;=O14,"Yes","No"))</f>
        <v>Yes</v>
      </c>
      <c r="S14" s="32" t="str">
        <f aca="false">IF(L14="","",IF(ABS(L14)&lt;=1.96*O14,"Yes","No"))</f>
        <v>Yes</v>
      </c>
      <c r="T14" s="66" t="n">
        <f aca="false">IF(D14="","",ROUND(SQRT(((D14+G14)*O14/100)^2+(J14*(D14+G14)*0.14653)^2),0))</f>
        <v>29</v>
      </c>
      <c r="U14" s="32" t="s">
        <v>813</v>
      </c>
    </row>
    <row r="15" customFormat="false" ht="15" hidden="false" customHeight="false" outlineLevel="0" collapsed="false">
      <c r="A15" s="32" t="s">
        <v>185</v>
      </c>
      <c r="B15" s="32" t="s">
        <v>201</v>
      </c>
      <c r="C15" s="32" t="s">
        <v>206</v>
      </c>
      <c r="D15" s="66" t="n">
        <v>303</v>
      </c>
      <c r="E15" s="66" t="n">
        <v>248</v>
      </c>
      <c r="F15" s="75" t="n">
        <f aca="false">IF(E15="","",D15-E15)</f>
        <v>55</v>
      </c>
      <c r="G15" s="66" t="n">
        <v>350</v>
      </c>
      <c r="H15" s="66" t="n">
        <v>368</v>
      </c>
      <c r="I15" s="75" t="n">
        <f aca="false">IF(H15="","",G15-H15)</f>
        <v>-18</v>
      </c>
      <c r="J15" s="47" t="n">
        <f aca="false">IF(OR(D15="",D15+G15=0),"",D15/(D15+G15))</f>
        <v>0.464012251148545</v>
      </c>
      <c r="K15" s="47" t="n">
        <f aca="false">IF(E15="","",E15/(E15+H15))</f>
        <v>0.402597402597403</v>
      </c>
      <c r="L15" s="76" t="n">
        <f aca="false">IF(OR(K15="",J15=""),"",(J15-K15)*100)</f>
        <v>6.14148485511425</v>
      </c>
      <c r="M15" s="36" t="n">
        <v>3.09428986375504</v>
      </c>
      <c r="N15" s="36" t="n">
        <v>0.128498235726664</v>
      </c>
      <c r="O15" s="36" t="n">
        <f aca="false">SQRT(M15^2+N15^2)</f>
        <v>3.09695682203063</v>
      </c>
      <c r="P15" s="47" t="n">
        <f aca="false">IF(J15="","",MAX(0,J15-1.96*O15/100))</f>
        <v>0.403311897436745</v>
      </c>
      <c r="Q15" s="47" t="n">
        <f aca="false">IF(J15="","",MIN(1,J15+1.96*O15/100))</f>
        <v>0.524712604860345</v>
      </c>
      <c r="R15" s="32" t="str">
        <f aca="false">IF(L15="","",IF(ABS(L15)&lt;=O15,"Yes","No"))</f>
        <v>No</v>
      </c>
      <c r="S15" s="32" t="str">
        <f aca="false">IF(L15="","",IF(ABS(L15)&lt;=1.96*O15,"Yes","No"))</f>
        <v>No</v>
      </c>
      <c r="T15" s="66" t="n">
        <f aca="false">IF(D15="","",ROUND(SQRT(((D15+G15)*O15/100)^2+(J15*(D15+G15)*0.14653)^2),0))</f>
        <v>49</v>
      </c>
      <c r="U15" s="32" t="s">
        <v>813</v>
      </c>
    </row>
    <row r="16" customFormat="false" ht="15" hidden="false" customHeight="false" outlineLevel="0" collapsed="false">
      <c r="A16" s="32" t="s">
        <v>185</v>
      </c>
      <c r="B16" s="32" t="s">
        <v>207</v>
      </c>
      <c r="C16" s="32" t="s">
        <v>208</v>
      </c>
      <c r="D16" s="66" t="n">
        <v>109</v>
      </c>
      <c r="E16" s="66" t="n">
        <v>98</v>
      </c>
      <c r="F16" s="75" t="n">
        <f aca="false">IF(E16="","",D16-E16)</f>
        <v>11</v>
      </c>
      <c r="G16" s="66" t="n">
        <v>193</v>
      </c>
      <c r="H16" s="66" t="n">
        <v>208</v>
      </c>
      <c r="I16" s="75" t="n">
        <f aca="false">IF(H16="","",G16-H16)</f>
        <v>-15</v>
      </c>
      <c r="J16" s="47" t="n">
        <f aca="false">IF(OR(D16="",D16+G16=0),"",D16/(D16+G16))</f>
        <v>0.360927152317881</v>
      </c>
      <c r="K16" s="47" t="n">
        <f aca="false">IF(E16="","",E16/(E16+H16))</f>
        <v>0.320261437908497</v>
      </c>
      <c r="L16" s="76" t="n">
        <f aca="false">IF(OR(K16="",J16=""),"",(J16-K16)*100)</f>
        <v>4.06657144093841</v>
      </c>
      <c r="M16" s="36" t="n">
        <v>3.09428986375504</v>
      </c>
      <c r="N16" s="36" t="n">
        <v>0.128498235726664</v>
      </c>
      <c r="O16" s="36" t="n">
        <f aca="false">SQRT(M16^2+N16^2)</f>
        <v>3.09695682203063</v>
      </c>
      <c r="P16" s="47" t="n">
        <f aca="false">IF(J16="","",MAX(0,J16-1.96*O16/100))</f>
        <v>0.300226798606081</v>
      </c>
      <c r="Q16" s="47" t="n">
        <f aca="false">IF(J16="","",MIN(1,J16+1.96*O16/100))</f>
        <v>0.421627506029681</v>
      </c>
      <c r="R16" s="32" t="str">
        <f aca="false">IF(L16="","",IF(ABS(L16)&lt;=O16,"Yes","No"))</f>
        <v>No</v>
      </c>
      <c r="S16" s="32" t="str">
        <f aca="false">IF(L16="","",IF(ABS(L16)&lt;=1.96*O16,"Yes","No"))</f>
        <v>Yes</v>
      </c>
      <c r="T16" s="66" t="n">
        <f aca="false">IF(D16="","",ROUND(SQRT(((D16+G16)*O16/100)^2+(J16*(D16+G16)*0.14653)^2),0))</f>
        <v>19</v>
      </c>
      <c r="U16" s="32" t="s">
        <v>813</v>
      </c>
    </row>
    <row r="17" customFormat="false" ht="15" hidden="false" customHeight="false" outlineLevel="0" collapsed="false">
      <c r="A17" s="32" t="s">
        <v>185</v>
      </c>
      <c r="B17" s="32" t="s">
        <v>207</v>
      </c>
      <c r="C17" s="32" t="s">
        <v>209</v>
      </c>
      <c r="D17" s="66" t="n">
        <v>259</v>
      </c>
      <c r="E17" s="66" t="n">
        <v>237</v>
      </c>
      <c r="F17" s="75" t="n">
        <f aca="false">IF(E17="","",D17-E17)</f>
        <v>22</v>
      </c>
      <c r="G17" s="66" t="n">
        <v>531</v>
      </c>
      <c r="H17" s="66" t="n">
        <v>558</v>
      </c>
      <c r="I17" s="75" t="n">
        <f aca="false">IF(H17="","",G17-H17)</f>
        <v>-27</v>
      </c>
      <c r="J17" s="47" t="n">
        <f aca="false">IF(OR(D17="",D17+G17=0),"",D17/(D17+G17))</f>
        <v>0.327848101265823</v>
      </c>
      <c r="K17" s="47" t="n">
        <f aca="false">IF(E17="","",E17/(E17+H17))</f>
        <v>0.29811320754717</v>
      </c>
      <c r="L17" s="76" t="n">
        <f aca="false">IF(OR(K17="",J17=""),"",(J17-K17)*100)</f>
        <v>2.9734893718653</v>
      </c>
      <c r="M17" s="36" t="n">
        <v>2.14160243278479</v>
      </c>
      <c r="N17" s="36" t="n">
        <v>0.128498235726664</v>
      </c>
      <c r="O17" s="36" t="n">
        <f aca="false">SQRT(M17^2+N17^2)</f>
        <v>2.14545397916026</v>
      </c>
      <c r="P17" s="47" t="n">
        <f aca="false">IF(J17="","",MAX(0,J17-1.96*O17/100))</f>
        <v>0.285797203274282</v>
      </c>
      <c r="Q17" s="47" t="n">
        <f aca="false">IF(J17="","",MIN(1,J17+1.96*O17/100))</f>
        <v>0.369898999257364</v>
      </c>
      <c r="R17" s="32" t="str">
        <f aca="false">IF(L17="","",IF(ABS(L17)&lt;=O17,"Yes","No"))</f>
        <v>No</v>
      </c>
      <c r="S17" s="32" t="str">
        <f aca="false">IF(L17="","",IF(ABS(L17)&lt;=1.96*O17,"Yes","No"))</f>
        <v>Yes</v>
      </c>
      <c r="T17" s="66" t="n">
        <f aca="false">IF(D17="","",ROUND(SQRT(((D17+G17)*O17/100)^2+(J17*(D17+G17)*0.0886)^2),0))</f>
        <v>29</v>
      </c>
      <c r="U17" s="32" t="s">
        <v>813</v>
      </c>
    </row>
    <row r="18" customFormat="false" ht="15" hidden="false" customHeight="false" outlineLevel="0" collapsed="false">
      <c r="A18" s="32" t="s">
        <v>185</v>
      </c>
      <c r="B18" s="32" t="s">
        <v>210</v>
      </c>
      <c r="C18" s="32" t="s">
        <v>211</v>
      </c>
      <c r="D18" s="66" t="n">
        <v>298</v>
      </c>
      <c r="E18" s="66" t="n">
        <v>286</v>
      </c>
      <c r="F18" s="75" t="n">
        <f aca="false">IF(E18="","",D18-E18)</f>
        <v>12</v>
      </c>
      <c r="G18" s="66" t="n">
        <v>366</v>
      </c>
      <c r="H18" s="66" t="n">
        <v>390</v>
      </c>
      <c r="I18" s="75" t="n">
        <f aca="false">IF(H18="","",G18-H18)</f>
        <v>-24</v>
      </c>
      <c r="J18" s="47" t="n">
        <f aca="false">IF(OR(D18="",D18+G18=0),"",D18/(D18+G18))</f>
        <v>0.448795180722892</v>
      </c>
      <c r="K18" s="47" t="n">
        <f aca="false">IF(E18="","",E18/(E18+H18))</f>
        <v>0.423076923076923</v>
      </c>
      <c r="L18" s="76" t="n">
        <f aca="false">IF(OR(K18="",J18=""),"",(J18-K18)*100)</f>
        <v>2.57182576459685</v>
      </c>
      <c r="M18" s="36" t="n">
        <v>3.09428986375504</v>
      </c>
      <c r="N18" s="36" t="n">
        <v>0.128498235726664</v>
      </c>
      <c r="O18" s="36" t="n">
        <f aca="false">SQRT(M18^2+N18^2)</f>
        <v>3.09695682203063</v>
      </c>
      <c r="P18" s="47" t="n">
        <f aca="false">IF(J18="","",MAX(0,J18-1.96*O18/100))</f>
        <v>0.388094827011091</v>
      </c>
      <c r="Q18" s="47" t="n">
        <f aca="false">IF(J18="","",MIN(1,J18+1.96*O18/100))</f>
        <v>0.509495534434692</v>
      </c>
      <c r="R18" s="32" t="str">
        <f aca="false">IF(L18="","",IF(ABS(L18)&lt;=O18,"Yes","No"))</f>
        <v>Yes</v>
      </c>
      <c r="S18" s="32" t="str">
        <f aca="false">IF(L18="","",IF(ABS(L18)&lt;=1.96*O18,"Yes","No"))</f>
        <v>Yes</v>
      </c>
      <c r="T18" s="66" t="n">
        <f aca="false">IF(D18="","",ROUND(SQRT(((D18+G18)*O18/100)^2+(J18*(D18+G18)*0.14653)^2),0))</f>
        <v>48</v>
      </c>
      <c r="U18" s="32" t="s">
        <v>813</v>
      </c>
    </row>
    <row r="19" customFormat="false" ht="15" hidden="false" customHeight="false" outlineLevel="0" collapsed="false">
      <c r="A19" s="32" t="s">
        <v>185</v>
      </c>
      <c r="B19" s="32" t="s">
        <v>210</v>
      </c>
      <c r="C19" s="32" t="s">
        <v>212</v>
      </c>
      <c r="D19" s="66" t="n">
        <v>182</v>
      </c>
      <c r="E19" s="66" t="n">
        <v>171</v>
      </c>
      <c r="F19" s="75" t="n">
        <f aca="false">IF(E19="","",D19-E19)</f>
        <v>11</v>
      </c>
      <c r="G19" s="66" t="n">
        <v>223</v>
      </c>
      <c r="H19" s="66" t="n">
        <v>245</v>
      </c>
      <c r="I19" s="75" t="n">
        <f aca="false">IF(H19="","",G19-H19)</f>
        <v>-22</v>
      </c>
      <c r="J19" s="47" t="n">
        <f aca="false">IF(OR(D19="",D19+G19=0),"",D19/(D19+G19))</f>
        <v>0.449382716049383</v>
      </c>
      <c r="K19" s="47" t="n">
        <f aca="false">IF(E19="","",E19/(E19+H19))</f>
        <v>0.411057692307692</v>
      </c>
      <c r="L19" s="76" t="n">
        <f aca="false">IF(OR(K19="",J19=""),"",(J19-K19)*100)</f>
        <v>3.83250237416904</v>
      </c>
      <c r="M19" s="36" t="n">
        <v>3.09428986375504</v>
      </c>
      <c r="N19" s="36" t="n">
        <v>0.128498235726664</v>
      </c>
      <c r="O19" s="36" t="n">
        <f aca="false">SQRT(M19^2+N19^2)</f>
        <v>3.09695682203063</v>
      </c>
      <c r="P19" s="47" t="n">
        <f aca="false">IF(J19="","",MAX(0,J19-1.96*O19/100))</f>
        <v>0.388682362337582</v>
      </c>
      <c r="Q19" s="47" t="n">
        <f aca="false">IF(J19="","",MIN(1,J19+1.96*O19/100))</f>
        <v>0.510083069761183</v>
      </c>
      <c r="R19" s="32" t="str">
        <f aca="false">IF(L19="","",IF(ABS(L19)&lt;=O19,"Yes","No"))</f>
        <v>No</v>
      </c>
      <c r="S19" s="32" t="str">
        <f aca="false">IF(L19="","",IF(ABS(L19)&lt;=1.96*O19,"Yes","No"))</f>
        <v>Yes</v>
      </c>
      <c r="T19" s="66" t="n">
        <f aca="false">IF(D19="","",ROUND(SQRT(((D19+G19)*O19/100)^2+(J19*(D19+G19)*0.14653)^2),0))</f>
        <v>29</v>
      </c>
      <c r="U19" s="32" t="s">
        <v>813</v>
      </c>
    </row>
    <row r="20" customFormat="false" ht="15" hidden="false" customHeight="false" outlineLevel="0" collapsed="false">
      <c r="A20" s="32" t="s">
        <v>185</v>
      </c>
      <c r="B20" s="32" t="s">
        <v>210</v>
      </c>
      <c r="C20" s="32" t="s">
        <v>213</v>
      </c>
      <c r="D20" s="66" t="n">
        <v>212</v>
      </c>
      <c r="E20" s="66" t="n">
        <v>157</v>
      </c>
      <c r="F20" s="75" t="n">
        <f aca="false">IF(E20="","",D20-E20)</f>
        <v>55</v>
      </c>
      <c r="G20" s="66" t="n">
        <v>214</v>
      </c>
      <c r="H20" s="66" t="n">
        <v>211</v>
      </c>
      <c r="I20" s="75" t="n">
        <f aca="false">IF(H20="","",G20-H20)</f>
        <v>3</v>
      </c>
      <c r="J20" s="47" t="n">
        <f aca="false">IF(OR(D20="",D20+G20=0),"",D20/(D20+G20))</f>
        <v>0.497652582159624</v>
      </c>
      <c r="K20" s="47" t="n">
        <f aca="false">IF(E20="","",E20/(E20+H20))</f>
        <v>0.426630434782609</v>
      </c>
      <c r="L20" s="76" t="n">
        <f aca="false">IF(OR(K20="",J20=""),"",(J20-K20)*100)</f>
        <v>7.10221473770157</v>
      </c>
      <c r="M20" s="36" t="n">
        <v>3.09428986375504</v>
      </c>
      <c r="N20" s="36" t="n">
        <v>0.128498235726664</v>
      </c>
      <c r="O20" s="36" t="n">
        <f aca="false">SQRT(M20^2+N20^2)</f>
        <v>3.09695682203063</v>
      </c>
      <c r="P20" s="47" t="n">
        <f aca="false">IF(J20="","",MAX(0,J20-1.96*O20/100))</f>
        <v>0.436952228447824</v>
      </c>
      <c r="Q20" s="47" t="n">
        <f aca="false">IF(J20="","",MIN(1,J20+1.96*O20/100))</f>
        <v>0.558352935871425</v>
      </c>
      <c r="R20" s="32" t="str">
        <f aca="false">IF(L20="","",IF(ABS(L20)&lt;=O20,"Yes","No"))</f>
        <v>No</v>
      </c>
      <c r="S20" s="32" t="str">
        <f aca="false">IF(L20="","",IF(ABS(L20)&lt;=1.96*O20,"Yes","No"))</f>
        <v>No</v>
      </c>
      <c r="T20" s="66" t="n">
        <f aca="false">IF(D20="","",ROUND(SQRT(((D20+G20)*O20/100)^2+(J20*(D20+G20)*0.14653)^2),0))</f>
        <v>34</v>
      </c>
      <c r="U20" s="32" t="s">
        <v>813</v>
      </c>
    </row>
    <row r="21" customFormat="false" ht="15" hidden="false" customHeight="false" outlineLevel="0" collapsed="false">
      <c r="A21" s="32" t="s">
        <v>185</v>
      </c>
      <c r="B21" s="32" t="s">
        <v>214</v>
      </c>
      <c r="C21" s="32" t="s">
        <v>214</v>
      </c>
      <c r="D21" s="66" t="n">
        <v>45</v>
      </c>
      <c r="E21" s="66" t="n">
        <v>42</v>
      </c>
      <c r="F21" s="75" t="n">
        <f aca="false">IF(E21="","",D21-E21)</f>
        <v>3</v>
      </c>
      <c r="G21" s="66" t="n">
        <v>101</v>
      </c>
      <c r="H21" s="66" t="n">
        <v>99</v>
      </c>
      <c r="I21" s="75" t="n">
        <f aca="false">IF(H21="","",G21-H21)</f>
        <v>2</v>
      </c>
      <c r="J21" s="47" t="n">
        <f aca="false">IF(OR(D21="",D21+G21=0),"",D21/(D21+G21))</f>
        <v>0.308219178082192</v>
      </c>
      <c r="K21" s="47" t="n">
        <f aca="false">IF(E21="","",E21/(E21+H21))</f>
        <v>0.297872340425532</v>
      </c>
      <c r="L21" s="76" t="n">
        <f aca="false">IF(OR(K21="",J21=""),"",(J21-K21)*100)</f>
        <v>1.03468376566599</v>
      </c>
      <c r="M21" s="36" t="n">
        <v>3.09428986375504</v>
      </c>
      <c r="N21" s="36" t="n">
        <v>0.128498235726664</v>
      </c>
      <c r="O21" s="36" t="n">
        <f aca="false">SQRT(M21^2+N21^2)</f>
        <v>3.09695682203063</v>
      </c>
      <c r="P21" s="47" t="n">
        <f aca="false">IF(J21="","",MAX(0,J21-1.96*O21/100))</f>
        <v>0.247518824370392</v>
      </c>
      <c r="Q21" s="47" t="n">
        <f aca="false">IF(J21="","",MIN(1,J21+1.96*O21/100))</f>
        <v>0.368919531793992</v>
      </c>
      <c r="R21" s="32" t="str">
        <f aca="false">IF(L21="","",IF(ABS(L21)&lt;=O21,"Yes","No"))</f>
        <v>Yes</v>
      </c>
      <c r="S21" s="32" t="str">
        <f aca="false">IF(L21="","",IF(ABS(L21)&lt;=1.96*O21,"Yes","No"))</f>
        <v>Yes</v>
      </c>
      <c r="T21" s="66" t="n">
        <f aca="false">IF(D21="","",ROUND(SQRT(((D21+G21)*O21/100)^2+(J21*(D21+G21)*0.14653)^2),0))</f>
        <v>8</v>
      </c>
      <c r="U21" s="32" t="s">
        <v>813</v>
      </c>
    </row>
    <row r="22" customFormat="false" ht="15" hidden="false" customHeight="false" outlineLevel="0" collapsed="false">
      <c r="A22" s="32" t="s">
        <v>185</v>
      </c>
      <c r="B22" s="32" t="s">
        <v>215</v>
      </c>
      <c r="C22" s="32" t="s">
        <v>215</v>
      </c>
      <c r="D22" s="66" t="n">
        <v>57</v>
      </c>
      <c r="E22" s="66" t="n">
        <v>51</v>
      </c>
      <c r="F22" s="75" t="n">
        <f aca="false">IF(E22="","",D22-E22)</f>
        <v>6</v>
      </c>
      <c r="G22" s="66" t="n">
        <v>225</v>
      </c>
      <c r="H22" s="66" t="n">
        <v>223</v>
      </c>
      <c r="I22" s="75" t="n">
        <f aca="false">IF(H22="","",G22-H22)</f>
        <v>2</v>
      </c>
      <c r="J22" s="47" t="n">
        <f aca="false">IF(OR(D22="",D22+G22=0),"",D22/(D22+G22))</f>
        <v>0.202127659574468</v>
      </c>
      <c r="K22" s="47" t="n">
        <f aca="false">IF(E22="","",E22/(E22+H22))</f>
        <v>0.186131386861314</v>
      </c>
      <c r="L22" s="76" t="n">
        <f aca="false">IF(OR(K22="",J22=""),"",(J22-K22)*100)</f>
        <v>1.59962727131542</v>
      </c>
      <c r="M22" s="36" t="n">
        <v>3.09428986375504</v>
      </c>
      <c r="N22" s="36" t="n">
        <v>0.128498235726664</v>
      </c>
      <c r="O22" s="36" t="n">
        <f aca="false">SQRT(M22^2+N22^2)</f>
        <v>3.09695682203063</v>
      </c>
      <c r="P22" s="47" t="n">
        <f aca="false">IF(J22="","",MAX(0,J22-1.96*O22/100))</f>
        <v>0.141427305862668</v>
      </c>
      <c r="Q22" s="47" t="n">
        <f aca="false">IF(J22="","",MIN(1,J22+1.96*O22/100))</f>
        <v>0.262828013286268</v>
      </c>
      <c r="R22" s="32" t="str">
        <f aca="false">IF(L22="","",IF(ABS(L22)&lt;=O22,"Yes","No"))</f>
        <v>Yes</v>
      </c>
      <c r="S22" s="32" t="str">
        <f aca="false">IF(L22="","",IF(ABS(L22)&lt;=1.96*O22,"Yes","No"))</f>
        <v>Yes</v>
      </c>
      <c r="T22" s="66" t="n">
        <f aca="false">IF(D22="","",ROUND(SQRT(((D22+G22)*O22/100)^2+(J22*(D22+G22)*0.14653)^2),0))</f>
        <v>12</v>
      </c>
      <c r="U22" s="32" t="s">
        <v>813</v>
      </c>
    </row>
    <row r="23" customFormat="false" ht="15" hidden="false" customHeight="false" outlineLevel="0" collapsed="false">
      <c r="A23" s="32" t="s">
        <v>185</v>
      </c>
      <c r="B23" s="32" t="s">
        <v>216</v>
      </c>
      <c r="C23" s="32" t="s">
        <v>217</v>
      </c>
      <c r="D23" s="66" t="n">
        <v>350</v>
      </c>
      <c r="E23" s="66" t="n">
        <v>294</v>
      </c>
      <c r="F23" s="75" t="n">
        <f aca="false">IF(E23="","",D23-E23)</f>
        <v>56</v>
      </c>
      <c r="G23" s="66" t="n">
        <v>480</v>
      </c>
      <c r="H23" s="66" t="n">
        <v>502</v>
      </c>
      <c r="I23" s="75" t="n">
        <f aca="false">IF(H23="","",G23-H23)</f>
        <v>-22</v>
      </c>
      <c r="J23" s="47" t="n">
        <f aca="false">IF(OR(D23="",D23+G23=0),"",D23/(D23+G23))</f>
        <v>0.421686746987952</v>
      </c>
      <c r="K23" s="47" t="n">
        <f aca="false">IF(E23="","",E23/(E23+H23))</f>
        <v>0.369346733668342</v>
      </c>
      <c r="L23" s="76" t="n">
        <f aca="false">IF(OR(K23="",J23=""),"",(J23-K23)*100)</f>
        <v>5.23400133196101</v>
      </c>
      <c r="M23" s="36" t="n">
        <v>2.14160243278479</v>
      </c>
      <c r="N23" s="36" t="n">
        <v>0.128498235726664</v>
      </c>
      <c r="O23" s="36" t="n">
        <f aca="false">SQRT(M23^2+N23^2)</f>
        <v>2.14545397916026</v>
      </c>
      <c r="P23" s="47" t="n">
        <f aca="false">IF(J23="","",MAX(0,J23-1.96*O23/100))</f>
        <v>0.379635848996411</v>
      </c>
      <c r="Q23" s="47" t="n">
        <f aca="false">IF(J23="","",MIN(1,J23+1.96*O23/100))</f>
        <v>0.463737644979493</v>
      </c>
      <c r="R23" s="32" t="str">
        <f aca="false">IF(L23="","",IF(ABS(L23)&lt;=O23,"Yes","No"))</f>
        <v>No</v>
      </c>
      <c r="S23" s="32" t="str">
        <f aca="false">IF(L23="","",IF(ABS(L23)&lt;=1.96*O23,"Yes","No"))</f>
        <v>No</v>
      </c>
      <c r="T23" s="66" t="n">
        <f aca="false">IF(D23="","",ROUND(SQRT(((D23+G23)*O23/100)^2+(J23*(D23+G23)*0.0886)^2),0))</f>
        <v>36</v>
      </c>
      <c r="U23" s="32" t="s">
        <v>813</v>
      </c>
    </row>
    <row r="24" customFormat="false" ht="15" hidden="false" customHeight="false" outlineLevel="0" collapsed="false">
      <c r="A24" s="32" t="s">
        <v>185</v>
      </c>
      <c r="B24" s="32" t="s">
        <v>216</v>
      </c>
      <c r="C24" s="32" t="s">
        <v>218</v>
      </c>
      <c r="D24" s="66" t="n">
        <v>317</v>
      </c>
      <c r="E24" s="66" t="n">
        <v>275</v>
      </c>
      <c r="F24" s="75" t="n">
        <f aca="false">IF(E24="","",D24-E24)</f>
        <v>42</v>
      </c>
      <c r="G24" s="66" t="n">
        <v>420</v>
      </c>
      <c r="H24" s="66" t="n">
        <v>430</v>
      </c>
      <c r="I24" s="75" t="n">
        <f aca="false">IF(H24="","",G24-H24)</f>
        <v>-10</v>
      </c>
      <c r="J24" s="47" t="n">
        <f aca="false">IF(OR(D24="",D24+G24=0),"",D24/(D24+G24))</f>
        <v>0.430122116689281</v>
      </c>
      <c r="K24" s="47" t="n">
        <f aca="false">IF(E24="","",E24/(E24+H24))</f>
        <v>0.390070921985816</v>
      </c>
      <c r="L24" s="76" t="n">
        <f aca="false">IF(OR(K24="",J24=""),"",(J24-K24)*100)</f>
        <v>4.00511947034652</v>
      </c>
      <c r="M24" s="36" t="n">
        <v>2.14160243278479</v>
      </c>
      <c r="N24" s="36" t="n">
        <v>0.128498235726664</v>
      </c>
      <c r="O24" s="36" t="n">
        <f aca="false">SQRT(M24^2+N24^2)</f>
        <v>2.14545397916026</v>
      </c>
      <c r="P24" s="47" t="n">
        <f aca="false">IF(J24="","",MAX(0,J24-1.96*O24/100))</f>
        <v>0.38807121869774</v>
      </c>
      <c r="Q24" s="47" t="n">
        <f aca="false">IF(J24="","",MIN(1,J24+1.96*O24/100))</f>
        <v>0.472173014680822</v>
      </c>
      <c r="R24" s="32" t="str">
        <f aca="false">IF(L24="","",IF(ABS(L24)&lt;=O24,"Yes","No"))</f>
        <v>No</v>
      </c>
      <c r="S24" s="32" t="str">
        <f aca="false">IF(L24="","",IF(ABS(L24)&lt;=1.96*O24,"Yes","No"))</f>
        <v>Yes</v>
      </c>
      <c r="T24" s="66" t="n">
        <f aca="false">IF(D24="","",ROUND(SQRT(((D24+G24)*O24/100)^2+(J24*(D24+G24)*0.0886)^2),0))</f>
        <v>32</v>
      </c>
      <c r="U24" s="32" t="s">
        <v>813</v>
      </c>
    </row>
    <row r="25" customFormat="false" ht="15" hidden="false" customHeight="false" outlineLevel="0" collapsed="false">
      <c r="A25" s="32" t="s">
        <v>185</v>
      </c>
      <c r="B25" s="32" t="s">
        <v>216</v>
      </c>
      <c r="C25" s="32" t="s">
        <v>219</v>
      </c>
      <c r="D25" s="66" t="n">
        <v>360</v>
      </c>
      <c r="E25" s="66" t="n">
        <v>272</v>
      </c>
      <c r="F25" s="75" t="n">
        <f aca="false">IF(E25="","",D25-E25)</f>
        <v>88</v>
      </c>
      <c r="G25" s="66" t="n">
        <v>457</v>
      </c>
      <c r="H25" s="66" t="n">
        <v>478</v>
      </c>
      <c r="I25" s="75" t="n">
        <f aca="false">IF(H25="","",G25-H25)</f>
        <v>-21</v>
      </c>
      <c r="J25" s="47" t="n">
        <f aca="false">IF(OR(D25="",D25+G25=0),"",D25/(D25+G25))</f>
        <v>0.440636474908201</v>
      </c>
      <c r="K25" s="47" t="n">
        <f aca="false">IF(E25="","",E25/(E25+H25))</f>
        <v>0.362666666666667</v>
      </c>
      <c r="L25" s="76" t="n">
        <f aca="false">IF(OR(K25="",J25=""),"",(J25-K25)*100)</f>
        <v>7.79698082415341</v>
      </c>
      <c r="M25" s="36" t="n">
        <v>2.14160243278479</v>
      </c>
      <c r="N25" s="36" t="n">
        <v>0.128498235726664</v>
      </c>
      <c r="O25" s="36" t="n">
        <f aca="false">SQRT(M25^2+N25^2)</f>
        <v>2.14545397916026</v>
      </c>
      <c r="P25" s="47" t="n">
        <f aca="false">IF(J25="","",MAX(0,J25-1.96*O25/100))</f>
        <v>0.39858557691666</v>
      </c>
      <c r="Q25" s="47" t="n">
        <f aca="false">IF(J25="","",MIN(1,J25+1.96*O25/100))</f>
        <v>0.482687372899742</v>
      </c>
      <c r="R25" s="32" t="str">
        <f aca="false">IF(L25="","",IF(ABS(L25)&lt;=O25,"Yes","No"))</f>
        <v>No</v>
      </c>
      <c r="S25" s="32" t="str">
        <f aca="false">IF(L25="","",IF(ABS(L25)&lt;=1.96*O25,"Yes","No"))</f>
        <v>No</v>
      </c>
      <c r="T25" s="66" t="n">
        <f aca="false">IF(D25="","",ROUND(SQRT(((D25+G25)*O25/100)^2+(J25*(D25+G25)*0.0886)^2),0))</f>
        <v>36</v>
      </c>
      <c r="U25" s="32" t="s">
        <v>813</v>
      </c>
    </row>
    <row r="26" customFormat="false" ht="15" hidden="false" customHeight="false" outlineLevel="0" collapsed="false">
      <c r="A26" s="32" t="s">
        <v>185</v>
      </c>
      <c r="B26" s="32" t="s">
        <v>220</v>
      </c>
      <c r="C26" s="32" t="s">
        <v>221</v>
      </c>
      <c r="D26" s="66" t="n">
        <v>329</v>
      </c>
      <c r="E26" s="66" t="n">
        <v>283</v>
      </c>
      <c r="F26" s="75" t="n">
        <f aca="false">IF(E26="","",D26-E26)</f>
        <v>46</v>
      </c>
      <c r="G26" s="66" t="n">
        <v>707</v>
      </c>
      <c r="H26" s="66" t="n">
        <v>714</v>
      </c>
      <c r="I26" s="75" t="n">
        <f aca="false">IF(H26="","",G26-H26)</f>
        <v>-7</v>
      </c>
      <c r="J26" s="47" t="n">
        <f aca="false">IF(OR(D26="",D26+G26=0),"",D26/(D26+G26))</f>
        <v>0.317567567567568</v>
      </c>
      <c r="K26" s="47" t="n">
        <f aca="false">IF(E26="","",E26/(E26+H26))</f>
        <v>0.283851554663992</v>
      </c>
      <c r="L26" s="76" t="n">
        <f aca="false">IF(OR(K26="",J26=""),"",(J26-K26)*100)</f>
        <v>3.37160129035756</v>
      </c>
      <c r="M26" s="36" t="n">
        <v>2.14160243278479</v>
      </c>
      <c r="N26" s="36" t="n">
        <v>0.128498235726664</v>
      </c>
      <c r="O26" s="36" t="n">
        <f aca="false">SQRT(M26^2+N26^2)</f>
        <v>2.14545397916026</v>
      </c>
      <c r="P26" s="47" t="n">
        <f aca="false">IF(J26="","",MAX(0,J26-1.96*O26/100))</f>
        <v>0.275516669576027</v>
      </c>
      <c r="Q26" s="47" t="n">
        <f aca="false">IF(J26="","",MIN(1,J26+1.96*O26/100))</f>
        <v>0.359618465559109</v>
      </c>
      <c r="R26" s="32" t="str">
        <f aca="false">IF(L26="","",IF(ABS(L26)&lt;=O26,"Yes","No"))</f>
        <v>No</v>
      </c>
      <c r="S26" s="32" t="str">
        <f aca="false">IF(L26="","",IF(ABS(L26)&lt;=1.96*O26,"Yes","No"))</f>
        <v>Yes</v>
      </c>
      <c r="T26" s="66" t="n">
        <f aca="false">IF(D26="","",ROUND(SQRT(((D26+G26)*O26/100)^2+(J26*(D26+G26)*0.0886)^2),0))</f>
        <v>37</v>
      </c>
      <c r="U26" s="32" t="s">
        <v>813</v>
      </c>
    </row>
    <row r="27" customFormat="false" ht="15" hidden="false" customHeight="false" outlineLevel="0" collapsed="false">
      <c r="A27" s="32" t="s">
        <v>185</v>
      </c>
      <c r="B27" s="32" t="s">
        <v>220</v>
      </c>
      <c r="C27" s="32" t="s">
        <v>222</v>
      </c>
      <c r="D27" s="66" t="n">
        <v>251</v>
      </c>
      <c r="E27" s="66" t="n">
        <v>206</v>
      </c>
      <c r="F27" s="75" t="n">
        <f aca="false">IF(E27="","",D27-E27)</f>
        <v>45</v>
      </c>
      <c r="G27" s="66" t="n">
        <v>478</v>
      </c>
      <c r="H27" s="66" t="n">
        <v>450</v>
      </c>
      <c r="I27" s="75" t="n">
        <f aca="false">IF(H27="","",G27-H27)</f>
        <v>28</v>
      </c>
      <c r="J27" s="47" t="n">
        <f aca="false">IF(OR(D27="",D27+G27=0),"",D27/(D27+G27))</f>
        <v>0.344307270233196</v>
      </c>
      <c r="K27" s="47" t="n">
        <f aca="false">IF(E27="","",E27/(E27+H27))</f>
        <v>0.314024390243902</v>
      </c>
      <c r="L27" s="76" t="n">
        <f aca="false">IF(OR(K27="",J27=""),"",(J27-K27)*100)</f>
        <v>3.02828799892937</v>
      </c>
      <c r="M27" s="36" t="n">
        <v>3.09428986375504</v>
      </c>
      <c r="N27" s="36" t="n">
        <v>0.128498235726664</v>
      </c>
      <c r="O27" s="36" t="n">
        <f aca="false">SQRT(M27^2+N27^2)</f>
        <v>3.09695682203063</v>
      </c>
      <c r="P27" s="47" t="n">
        <f aca="false">IF(J27="","",MAX(0,J27-1.96*O27/100))</f>
        <v>0.283606916521396</v>
      </c>
      <c r="Q27" s="47" t="n">
        <f aca="false">IF(J27="","",MIN(1,J27+1.96*O27/100))</f>
        <v>0.405007623944996</v>
      </c>
      <c r="R27" s="32" t="str">
        <f aca="false">IF(L27="","",IF(ABS(L27)&lt;=O27,"Yes","No"))</f>
        <v>Yes</v>
      </c>
      <c r="S27" s="32" t="str">
        <f aca="false">IF(L27="","",IF(ABS(L27)&lt;=1.96*O27,"Yes","No"))</f>
        <v>Yes</v>
      </c>
      <c r="T27" s="66" t="n">
        <f aca="false">IF(D27="","",ROUND(SQRT(((D27+G27)*O27/100)^2+(J27*(D27+G27)*0.14653)^2),0))</f>
        <v>43</v>
      </c>
      <c r="U27" s="32" t="s">
        <v>813</v>
      </c>
    </row>
    <row r="28" customFormat="false" ht="15" hidden="false" customHeight="false" outlineLevel="0" collapsed="false">
      <c r="A28" s="32" t="s">
        <v>185</v>
      </c>
      <c r="B28" s="32" t="s">
        <v>223</v>
      </c>
      <c r="C28" s="32" t="s">
        <v>224</v>
      </c>
      <c r="D28" s="66" t="n">
        <v>137</v>
      </c>
      <c r="E28" s="66" t="n">
        <v>108</v>
      </c>
      <c r="F28" s="75" t="n">
        <f aca="false">IF(E28="","",D28-E28)</f>
        <v>29</v>
      </c>
      <c r="G28" s="66" t="n">
        <v>362</v>
      </c>
      <c r="H28" s="66" t="n">
        <v>379</v>
      </c>
      <c r="I28" s="75" t="n">
        <f aca="false">IF(H28="","",G28-H28)</f>
        <v>-17</v>
      </c>
      <c r="J28" s="47" t="n">
        <f aca="false">IF(OR(D28="",D28+G28=0),"",D28/(D28+G28))</f>
        <v>0.274549098196393</v>
      </c>
      <c r="K28" s="47" t="n">
        <f aca="false">IF(E28="","",E28/(E28+H28))</f>
        <v>0.2217659137577</v>
      </c>
      <c r="L28" s="76" t="n">
        <f aca="false">IF(OR(K28="",J28=""),"",(J28-K28)*100)</f>
        <v>5.27831844386926</v>
      </c>
      <c r="M28" s="36" t="n">
        <v>3.09428986375504</v>
      </c>
      <c r="N28" s="36" t="n">
        <v>0.128498235726664</v>
      </c>
      <c r="O28" s="36" t="n">
        <f aca="false">SQRT(M28^2+N28^2)</f>
        <v>3.09695682203063</v>
      </c>
      <c r="P28" s="47" t="n">
        <f aca="false">IF(J28="","",MAX(0,J28-1.96*O28/100))</f>
        <v>0.213848744484593</v>
      </c>
      <c r="Q28" s="47" t="n">
        <f aca="false">IF(J28="","",MIN(1,J28+1.96*O28/100))</f>
        <v>0.335249451908193</v>
      </c>
      <c r="R28" s="32" t="str">
        <f aca="false">IF(L28="","",IF(ABS(L28)&lt;=O28,"Yes","No"))</f>
        <v>No</v>
      </c>
      <c r="S28" s="32" t="str">
        <f aca="false">IF(L28="","",IF(ABS(L28)&lt;=1.96*O28,"Yes","No"))</f>
        <v>Yes</v>
      </c>
      <c r="T28" s="66" t="n">
        <f aca="false">IF(D28="","",ROUND(SQRT(((D28+G28)*O28/100)^2+(J28*(D28+G28)*0.14653)^2),0))</f>
        <v>25</v>
      </c>
      <c r="U28" s="32" t="s">
        <v>813</v>
      </c>
    </row>
    <row r="29" customFormat="false" ht="15" hidden="false" customHeight="false" outlineLevel="0" collapsed="false">
      <c r="A29" s="32" t="s">
        <v>185</v>
      </c>
      <c r="B29" s="32" t="s">
        <v>223</v>
      </c>
      <c r="C29" s="32" t="s">
        <v>225</v>
      </c>
      <c r="D29" s="66" t="n">
        <v>130</v>
      </c>
      <c r="E29" s="66" t="n">
        <v>108</v>
      </c>
      <c r="F29" s="75" t="n">
        <f aca="false">IF(E29="","",D29-E29)</f>
        <v>22</v>
      </c>
      <c r="G29" s="66" t="n">
        <v>271</v>
      </c>
      <c r="H29" s="66" t="n">
        <v>267</v>
      </c>
      <c r="I29" s="75" t="n">
        <f aca="false">IF(H29="","",G29-H29)</f>
        <v>4</v>
      </c>
      <c r="J29" s="47" t="n">
        <f aca="false">IF(OR(D29="",D29+G29=0),"",D29/(D29+G29))</f>
        <v>0.324189526184539</v>
      </c>
      <c r="K29" s="47" t="n">
        <f aca="false">IF(E29="","",E29/(E29+H29))</f>
        <v>0.288</v>
      </c>
      <c r="L29" s="76" t="n">
        <f aca="false">IF(OR(K29="",J29=""),"",(J29-K29)*100)</f>
        <v>3.61895261845387</v>
      </c>
      <c r="M29" s="36" t="n">
        <v>3.09428986375504</v>
      </c>
      <c r="N29" s="36" t="n">
        <v>0.128498235726664</v>
      </c>
      <c r="O29" s="36" t="n">
        <f aca="false">SQRT(M29^2+N29^2)</f>
        <v>3.09695682203063</v>
      </c>
      <c r="P29" s="47" t="n">
        <f aca="false">IF(J29="","",MAX(0,J29-1.96*O29/100))</f>
        <v>0.263489172472738</v>
      </c>
      <c r="Q29" s="47" t="n">
        <f aca="false">IF(J29="","",MIN(1,J29+1.96*O29/100))</f>
        <v>0.384889879896339</v>
      </c>
      <c r="R29" s="32" t="str">
        <f aca="false">IF(L29="","",IF(ABS(L29)&lt;=O29,"Yes","No"))</f>
        <v>No</v>
      </c>
      <c r="S29" s="32" t="str">
        <f aca="false">IF(L29="","",IF(ABS(L29)&lt;=1.96*O29,"Yes","No"))</f>
        <v>Yes</v>
      </c>
      <c r="T29" s="66" t="n">
        <f aca="false">IF(D29="","",ROUND(SQRT(((D29+G29)*O29/100)^2+(J29*(D29+G29)*0.14653)^2),0))</f>
        <v>23</v>
      </c>
      <c r="U29" s="32" t="s">
        <v>813</v>
      </c>
    </row>
    <row r="30" customFormat="false" ht="15" hidden="false" customHeight="false" outlineLevel="0" collapsed="false">
      <c r="A30" s="32" t="s">
        <v>185</v>
      </c>
      <c r="B30" s="32" t="s">
        <v>223</v>
      </c>
      <c r="C30" s="32" t="s">
        <v>226</v>
      </c>
      <c r="D30" s="66" t="n">
        <v>445</v>
      </c>
      <c r="E30" s="66" t="n">
        <v>347</v>
      </c>
      <c r="F30" s="75" t="n">
        <f aca="false">IF(E30="","",D30-E30)</f>
        <v>98</v>
      </c>
      <c r="G30" s="66" t="n">
        <v>948</v>
      </c>
      <c r="H30" s="66" t="n">
        <v>913</v>
      </c>
      <c r="I30" s="75" t="n">
        <f aca="false">IF(H30="","",G30-H30)</f>
        <v>35</v>
      </c>
      <c r="J30" s="47" t="n">
        <f aca="false">IF(OR(D30="",D30+G30=0),"",D30/(D30+G30))</f>
        <v>0.319454414931802</v>
      </c>
      <c r="K30" s="47" t="n">
        <f aca="false">IF(E30="","",E30/(E30+H30))</f>
        <v>0.275396825396825</v>
      </c>
      <c r="L30" s="76" t="n">
        <f aca="false">IF(OR(K30="",J30=""),"",(J30-K30)*100)</f>
        <v>4.40575895349765</v>
      </c>
      <c r="M30" s="36" t="n">
        <v>1.97223401507502</v>
      </c>
      <c r="N30" s="36" t="n">
        <v>0.128498235726664</v>
      </c>
      <c r="O30" s="36" t="n">
        <f aca="false">SQRT(M30^2+N30^2)</f>
        <v>1.97641564626568</v>
      </c>
      <c r="P30" s="47" t="n">
        <f aca="false">IF(J30="","",MAX(0,J30-1.96*O30/100))</f>
        <v>0.280716668264995</v>
      </c>
      <c r="Q30" s="47" t="n">
        <f aca="false">IF(J30="","",MIN(1,J30+1.96*O30/100))</f>
        <v>0.358192161598609</v>
      </c>
      <c r="R30" s="32" t="str">
        <f aca="false">IF(L30="","",IF(ABS(L30)&lt;=O30,"Yes","No"))</f>
        <v>No</v>
      </c>
      <c r="S30" s="32" t="str">
        <f aca="false">IF(L30="","",IF(ABS(L30)&lt;=1.96*O30,"Yes","No"))</f>
        <v>No</v>
      </c>
      <c r="T30" s="66" t="n">
        <f aca="false">IF(D30="","",ROUND(SQRT(((D30+G30)*O30/100)^2+(J30*(D30+G30)*0.06777)^2),0))</f>
        <v>41</v>
      </c>
      <c r="U30" s="32" t="s">
        <v>813</v>
      </c>
    </row>
    <row r="31" customFormat="false" ht="15" hidden="false" customHeight="false" outlineLevel="0" collapsed="false">
      <c r="A31" s="32" t="s">
        <v>185</v>
      </c>
      <c r="B31" s="32" t="s">
        <v>228</v>
      </c>
      <c r="C31" s="32" t="s">
        <v>229</v>
      </c>
      <c r="D31" s="66" t="n">
        <v>332</v>
      </c>
      <c r="E31" s="66" t="n">
        <v>275</v>
      </c>
      <c r="F31" s="75" t="n">
        <f aca="false">IF(E31="","",D31-E31)</f>
        <v>57</v>
      </c>
      <c r="G31" s="66" t="n">
        <v>411</v>
      </c>
      <c r="H31" s="66" t="n">
        <v>448</v>
      </c>
      <c r="I31" s="75" t="n">
        <f aca="false">IF(H31="","",G31-H31)</f>
        <v>-37</v>
      </c>
      <c r="J31" s="47" t="n">
        <f aca="false">IF(OR(D31="",D31+G31=0),"",D31/(D31+G31))</f>
        <v>0.446837146702557</v>
      </c>
      <c r="K31" s="47" t="n">
        <f aca="false">IF(E31="","",E31/(E31+H31))</f>
        <v>0.380359612724758</v>
      </c>
      <c r="L31" s="76" t="n">
        <f aca="false">IF(OR(K31="",J31=""),"",(J31-K31)*100)</f>
        <v>6.64775339777993</v>
      </c>
      <c r="M31" s="36" t="n">
        <v>2.14160243278479</v>
      </c>
      <c r="N31" s="36" t="n">
        <v>0.128498235726664</v>
      </c>
      <c r="O31" s="36" t="n">
        <f aca="false">SQRT(M31^2+N31^2)</f>
        <v>2.14545397916026</v>
      </c>
      <c r="P31" s="47" t="n">
        <f aca="false">IF(J31="","",MAX(0,J31-1.96*O31/100))</f>
        <v>0.404786248711016</v>
      </c>
      <c r="Q31" s="47" t="n">
        <f aca="false">IF(J31="","",MIN(1,J31+1.96*O31/100))</f>
        <v>0.488888044694098</v>
      </c>
      <c r="R31" s="32" t="str">
        <f aca="false">IF(L31="","",IF(ABS(L31)&lt;=O31,"Yes","No"))</f>
        <v>No</v>
      </c>
      <c r="S31" s="32" t="str">
        <f aca="false">IF(L31="","",IF(ABS(L31)&lt;=1.96*O31,"Yes","No"))</f>
        <v>No</v>
      </c>
      <c r="T31" s="66" t="n">
        <f aca="false">IF(D31="","",ROUND(SQRT(((D31+G31)*O31/100)^2+(J31*(D31+G31)*0.0886)^2),0))</f>
        <v>33</v>
      </c>
      <c r="U31" s="32" t="s">
        <v>813</v>
      </c>
    </row>
    <row r="32" customFormat="false" ht="15" hidden="false" customHeight="false" outlineLevel="0" collapsed="false">
      <c r="A32" s="32" t="s">
        <v>185</v>
      </c>
      <c r="B32" s="32" t="s">
        <v>228</v>
      </c>
      <c r="C32" s="32" t="s">
        <v>230</v>
      </c>
      <c r="D32" s="66" t="n">
        <v>378</v>
      </c>
      <c r="E32" s="66" t="n">
        <v>299</v>
      </c>
      <c r="F32" s="75" t="n">
        <f aca="false">IF(E32="","",D32-E32)</f>
        <v>79</v>
      </c>
      <c r="G32" s="66" t="n">
        <v>483</v>
      </c>
      <c r="H32" s="66" t="n">
        <v>515</v>
      </c>
      <c r="I32" s="75" t="n">
        <f aca="false">IF(H32="","",G32-H32)</f>
        <v>-32</v>
      </c>
      <c r="J32" s="47" t="n">
        <f aca="false">IF(OR(D32="",D32+G32=0),"",D32/(D32+G32))</f>
        <v>0.439024390243902</v>
      </c>
      <c r="K32" s="47" t="n">
        <f aca="false">IF(E32="","",E32/(E32+H32))</f>
        <v>0.367321867321867</v>
      </c>
      <c r="L32" s="76" t="n">
        <f aca="false">IF(OR(K32="",J32=""),"",(J32-K32)*100)</f>
        <v>7.17025229220351</v>
      </c>
      <c r="M32" s="36" t="n">
        <v>2.14160243278479</v>
      </c>
      <c r="N32" s="36" t="n">
        <v>0.128498235726664</v>
      </c>
      <c r="O32" s="36" t="n">
        <f aca="false">SQRT(M32^2+N32^2)</f>
        <v>2.14545397916026</v>
      </c>
      <c r="P32" s="47" t="n">
        <f aca="false">IF(J32="","",MAX(0,J32-1.96*O32/100))</f>
        <v>0.396973492252361</v>
      </c>
      <c r="Q32" s="47" t="n">
        <f aca="false">IF(J32="","",MIN(1,J32+1.96*O32/100))</f>
        <v>0.481075288235444</v>
      </c>
      <c r="R32" s="32" t="str">
        <f aca="false">IF(L32="","",IF(ABS(L32)&lt;=O32,"Yes","No"))</f>
        <v>No</v>
      </c>
      <c r="S32" s="32" t="str">
        <f aca="false">IF(L32="","",IF(ABS(L32)&lt;=1.96*O32,"Yes","No"))</f>
        <v>No</v>
      </c>
      <c r="T32" s="66" t="n">
        <f aca="false">IF(D32="","",ROUND(SQRT(((D32+G32)*O32/100)^2+(J32*(D32+G32)*0.0886)^2),0))</f>
        <v>38</v>
      </c>
      <c r="U32" s="32" t="s">
        <v>813</v>
      </c>
    </row>
    <row r="33" customFormat="false" ht="15" hidden="false" customHeight="false" outlineLevel="0" collapsed="false">
      <c r="A33" s="32" t="s">
        <v>185</v>
      </c>
      <c r="B33" s="32" t="s">
        <v>231</v>
      </c>
      <c r="C33" s="32" t="s">
        <v>231</v>
      </c>
      <c r="D33" s="66" t="n">
        <v>136</v>
      </c>
      <c r="E33" s="66" t="n">
        <v>109</v>
      </c>
      <c r="F33" s="75" t="n">
        <f aca="false">IF(E33="","",D33-E33)</f>
        <v>27</v>
      </c>
      <c r="G33" s="66" t="n">
        <v>550</v>
      </c>
      <c r="H33" s="66" t="n">
        <v>531</v>
      </c>
      <c r="I33" s="75" t="n">
        <f aca="false">IF(H33="","",G33-H33)</f>
        <v>19</v>
      </c>
      <c r="J33" s="47" t="n">
        <f aca="false">IF(OR(D33="",D33+G33=0),"",D33/(D33+G33))</f>
        <v>0.198250728862974</v>
      </c>
      <c r="K33" s="47" t="n">
        <f aca="false">IF(E33="","",E33/(E33+H33))</f>
        <v>0.1703125</v>
      </c>
      <c r="L33" s="76" t="n">
        <f aca="false">IF(OR(K33="",J33=""),"",(J33-K33)*100)</f>
        <v>2.79382288629738</v>
      </c>
      <c r="M33" s="36" t="n">
        <v>3.09428986375504</v>
      </c>
      <c r="N33" s="36" t="n">
        <v>0.128498235726664</v>
      </c>
      <c r="O33" s="36" t="n">
        <f aca="false">SQRT(M33^2+N33^2)</f>
        <v>3.09695682203063</v>
      </c>
      <c r="P33" s="47" t="n">
        <f aca="false">IF(J33="","",MAX(0,J33-1.96*O33/100))</f>
        <v>0.137550375151174</v>
      </c>
      <c r="Q33" s="47" t="n">
        <f aca="false">IF(J33="","",MIN(1,J33+1.96*O33/100))</f>
        <v>0.258951082574774</v>
      </c>
      <c r="R33" s="32" t="str">
        <f aca="false">IF(L33="","",IF(ABS(L33)&lt;=O33,"Yes","No"))</f>
        <v>Yes</v>
      </c>
      <c r="S33" s="32" t="str">
        <f aca="false">IF(L33="","",IF(ABS(L33)&lt;=1.96*O33,"Yes","No"))</f>
        <v>Yes</v>
      </c>
      <c r="T33" s="66" t="n">
        <f aca="false">IF(D33="","",ROUND(SQRT(((D33+G33)*O33/100)^2+(J33*(D33+G33)*0.14653)^2),0))</f>
        <v>29</v>
      </c>
      <c r="U33" s="32" t="s">
        <v>813</v>
      </c>
    </row>
    <row r="34" customFormat="false" ht="15" hidden="false" customHeight="false" outlineLevel="0" collapsed="false">
      <c r="A34" s="32" t="s">
        <v>185</v>
      </c>
      <c r="B34" s="32" t="s">
        <v>232</v>
      </c>
      <c r="C34" s="32" t="s">
        <v>233</v>
      </c>
      <c r="D34" s="66" t="n">
        <v>307</v>
      </c>
      <c r="E34" s="66" t="n">
        <v>279</v>
      </c>
      <c r="F34" s="75" t="n">
        <f aca="false">IF(E34="","",D34-E34)</f>
        <v>28</v>
      </c>
      <c r="G34" s="66" t="n">
        <v>560</v>
      </c>
      <c r="H34" s="66" t="n">
        <v>584</v>
      </c>
      <c r="I34" s="75" t="n">
        <f aca="false">IF(H34="","",G34-H34)</f>
        <v>-24</v>
      </c>
      <c r="J34" s="47" t="n">
        <f aca="false">IF(OR(D34="",D34+G34=0),"",D34/(D34+G34))</f>
        <v>0.354094579008074</v>
      </c>
      <c r="K34" s="47" t="n">
        <f aca="false">IF(E34="","",E34/(E34+H34))</f>
        <v>0.323290845886443</v>
      </c>
      <c r="L34" s="76" t="n">
        <f aca="false">IF(OR(K34="",J34=""),"",(J34-K34)*100)</f>
        <v>3.08037331216312</v>
      </c>
      <c r="M34" s="36" t="n">
        <v>2.14160243278479</v>
      </c>
      <c r="N34" s="36" t="n">
        <v>0.128498235726664</v>
      </c>
      <c r="O34" s="36" t="n">
        <f aca="false">SQRT(M34^2+N34^2)</f>
        <v>2.14545397916026</v>
      </c>
      <c r="P34" s="47" t="n">
        <f aca="false">IF(J34="","",MAX(0,J34-1.96*O34/100))</f>
        <v>0.312043681016533</v>
      </c>
      <c r="Q34" s="47" t="n">
        <f aca="false">IF(J34="","",MIN(1,J34+1.96*O34/100))</f>
        <v>0.396145476999615</v>
      </c>
      <c r="R34" s="32" t="str">
        <f aca="false">IF(L34="","",IF(ABS(L34)&lt;=O34,"Yes","No"))</f>
        <v>No</v>
      </c>
      <c r="S34" s="32" t="str">
        <f aca="false">IF(L34="","",IF(ABS(L34)&lt;=1.96*O34,"Yes","No"))</f>
        <v>Yes</v>
      </c>
      <c r="T34" s="66" t="n">
        <f aca="false">IF(D34="","",ROUND(SQRT(((D34+G34)*O34/100)^2+(J34*(D34+G34)*0.0886)^2),0))</f>
        <v>33</v>
      </c>
      <c r="U34" s="32" t="s">
        <v>813</v>
      </c>
    </row>
    <row r="35" customFormat="false" ht="15" hidden="false" customHeight="false" outlineLevel="0" collapsed="false">
      <c r="A35" s="32" t="s">
        <v>185</v>
      </c>
      <c r="B35" s="32" t="s">
        <v>232</v>
      </c>
      <c r="C35" s="32" t="s">
        <v>234</v>
      </c>
      <c r="D35" s="66" t="n">
        <v>508</v>
      </c>
      <c r="E35" s="66" t="n">
        <v>459</v>
      </c>
      <c r="F35" s="75" t="n">
        <f aca="false">IF(E35="","",D35-E35)</f>
        <v>49</v>
      </c>
      <c r="G35" s="66" t="n">
        <v>735</v>
      </c>
      <c r="H35" s="66" t="n">
        <v>811</v>
      </c>
      <c r="I35" s="75" t="n">
        <f aca="false">IF(H35="","",G35-H35)</f>
        <v>-76</v>
      </c>
      <c r="J35" s="47" t="n">
        <f aca="false">IF(OR(D35="",D35+G35=0),"",D35/(D35+G35))</f>
        <v>0.408688656476267</v>
      </c>
      <c r="K35" s="47" t="n">
        <f aca="false">IF(E35="","",E35/(E35+H35))</f>
        <v>0.361417322834646</v>
      </c>
      <c r="L35" s="76" t="n">
        <f aca="false">IF(OR(K35="",J35=""),"",(J35-K35)*100)</f>
        <v>4.72713336416215</v>
      </c>
      <c r="M35" s="36" t="n">
        <v>1.97223401507502</v>
      </c>
      <c r="N35" s="36" t="n">
        <v>0.128498235726664</v>
      </c>
      <c r="O35" s="36" t="n">
        <f aca="false">SQRT(M35^2+N35^2)</f>
        <v>1.97641564626568</v>
      </c>
      <c r="P35" s="47" t="n">
        <f aca="false">IF(J35="","",MAX(0,J35-1.96*O35/100))</f>
        <v>0.36995090980946</v>
      </c>
      <c r="Q35" s="47" t="n">
        <f aca="false">IF(J35="","",MIN(1,J35+1.96*O35/100))</f>
        <v>0.447426403143075</v>
      </c>
      <c r="R35" s="32" t="str">
        <f aca="false">IF(L35="","",IF(ABS(L35)&lt;=O35,"Yes","No"))</f>
        <v>No</v>
      </c>
      <c r="S35" s="32" t="str">
        <f aca="false">IF(L35="","",IF(ABS(L35)&lt;=1.96*O35,"Yes","No"))</f>
        <v>No</v>
      </c>
      <c r="T35" s="66" t="n">
        <f aca="false">IF(D35="","",ROUND(SQRT(((D35+G35)*O35/100)^2+(J35*(D35+G35)*0.06777)^2),0))</f>
        <v>42</v>
      </c>
      <c r="U35" s="32" t="s">
        <v>813</v>
      </c>
    </row>
    <row r="36" customFormat="false" ht="15" hidden="false" customHeight="false" outlineLevel="0" collapsed="false">
      <c r="A36" s="32" t="s">
        <v>185</v>
      </c>
      <c r="B36" s="32" t="s">
        <v>232</v>
      </c>
      <c r="C36" s="32" t="s">
        <v>235</v>
      </c>
      <c r="D36" s="66" t="n">
        <v>153</v>
      </c>
      <c r="E36" s="66" t="n">
        <v>125</v>
      </c>
      <c r="F36" s="75" t="n">
        <f aca="false">IF(E36="","",D36-E36)</f>
        <v>28</v>
      </c>
      <c r="G36" s="66" t="n">
        <v>252</v>
      </c>
      <c r="H36" s="66" t="n">
        <v>281</v>
      </c>
      <c r="I36" s="75" t="n">
        <f aca="false">IF(H36="","",G36-H36)</f>
        <v>-29</v>
      </c>
      <c r="J36" s="47" t="n">
        <f aca="false">IF(OR(D36="",D36+G36=0),"",D36/(D36+G36))</f>
        <v>0.377777777777778</v>
      </c>
      <c r="K36" s="47" t="n">
        <f aca="false">IF(E36="","",E36/(E36+H36))</f>
        <v>0.307881773399015</v>
      </c>
      <c r="L36" s="76" t="n">
        <f aca="false">IF(OR(K36="",J36=""),"",(J36-K36)*100)</f>
        <v>6.9896004378763</v>
      </c>
      <c r="M36" s="36" t="n">
        <v>3.09428986375504</v>
      </c>
      <c r="N36" s="36" t="n">
        <v>0.128498235726664</v>
      </c>
      <c r="O36" s="36" t="n">
        <f aca="false">SQRT(M36^2+N36^2)</f>
        <v>3.09695682203063</v>
      </c>
      <c r="P36" s="47" t="n">
        <f aca="false">IF(J36="","",MAX(0,J36-1.96*O36/100))</f>
        <v>0.317077424065978</v>
      </c>
      <c r="Q36" s="47" t="n">
        <f aca="false">IF(J36="","",MIN(1,J36+1.96*O36/100))</f>
        <v>0.438478131489578</v>
      </c>
      <c r="R36" s="32" t="str">
        <f aca="false">IF(L36="","",IF(ABS(L36)&lt;=O36,"Yes","No"))</f>
        <v>No</v>
      </c>
      <c r="S36" s="32" t="str">
        <f aca="false">IF(L36="","",IF(ABS(L36)&lt;=1.96*O36,"Yes","No"))</f>
        <v>No</v>
      </c>
      <c r="T36" s="66" t="n">
        <f aca="false">IF(D36="","",ROUND(SQRT(((D36+G36)*O36/100)^2+(J36*(D36+G36)*0.14653)^2),0))</f>
        <v>26</v>
      </c>
      <c r="U36" s="32" t="s">
        <v>813</v>
      </c>
    </row>
    <row r="37" customFormat="false" ht="15" hidden="false" customHeight="false" outlineLevel="0" collapsed="false">
      <c r="A37" s="32" t="s">
        <v>185</v>
      </c>
      <c r="B37" s="32" t="s">
        <v>236</v>
      </c>
      <c r="C37" s="32" t="s">
        <v>236</v>
      </c>
      <c r="D37" s="66" t="n">
        <v>71</v>
      </c>
      <c r="E37" s="66" t="n">
        <v>52</v>
      </c>
      <c r="F37" s="75" t="n">
        <f aca="false">IF(E37="","",D37-E37)</f>
        <v>19</v>
      </c>
      <c r="G37" s="66" t="n">
        <v>154</v>
      </c>
      <c r="H37" s="66" t="n">
        <v>167</v>
      </c>
      <c r="I37" s="75" t="n">
        <f aca="false">IF(H37="","",G37-H37)</f>
        <v>-13</v>
      </c>
      <c r="J37" s="47" t="n">
        <f aca="false">IF(OR(D37="",D37+G37=0),"",D37/(D37+G37))</f>
        <v>0.315555555555556</v>
      </c>
      <c r="K37" s="47" t="n">
        <f aca="false">IF(E37="","",E37/(E37+H37))</f>
        <v>0.237442922374429</v>
      </c>
      <c r="L37" s="76" t="n">
        <f aca="false">IF(OR(K37="",J37=""),"",(J37-K37)*100)</f>
        <v>7.81126331811263</v>
      </c>
      <c r="M37" s="36" t="n">
        <v>3.09428986375504</v>
      </c>
      <c r="N37" s="36" t="n">
        <v>0.128498235726664</v>
      </c>
      <c r="O37" s="36" t="n">
        <f aca="false">SQRT(M37^2+N37^2)</f>
        <v>3.09695682203063</v>
      </c>
      <c r="P37" s="47" t="n">
        <f aca="false">IF(J37="","",MAX(0,J37-1.96*O37/100))</f>
        <v>0.254855201843755</v>
      </c>
      <c r="Q37" s="47" t="n">
        <f aca="false">IF(J37="","",MIN(1,J37+1.96*O37/100))</f>
        <v>0.376255909267356</v>
      </c>
      <c r="R37" s="32" t="str">
        <f aca="false">IF(L37="","",IF(ABS(L37)&lt;=O37,"Yes","No"))</f>
        <v>No</v>
      </c>
      <c r="S37" s="32" t="str">
        <f aca="false">IF(L37="","",IF(ABS(L37)&lt;=1.96*O37,"Yes","No"))</f>
        <v>No</v>
      </c>
      <c r="T37" s="66" t="n">
        <f aca="false">IF(D37="","",ROUND(SQRT(((D37+G37)*O37/100)^2+(J37*(D37+G37)*0.14653)^2),0))</f>
        <v>13</v>
      </c>
      <c r="U37" s="32" t="s">
        <v>813</v>
      </c>
    </row>
    <row r="38" customFormat="false" ht="15" hidden="false" customHeight="false" outlineLevel="0" collapsed="false">
      <c r="A38" s="32" t="s">
        <v>185</v>
      </c>
      <c r="B38" s="32" t="s">
        <v>237</v>
      </c>
      <c r="C38" s="32" t="s">
        <v>238</v>
      </c>
      <c r="D38" s="66" t="n">
        <v>503</v>
      </c>
      <c r="E38" s="66" t="n">
        <v>461</v>
      </c>
      <c r="F38" s="75" t="n">
        <f aca="false">IF(E38="","",D38-E38)</f>
        <v>42</v>
      </c>
      <c r="G38" s="66" t="n">
        <v>737</v>
      </c>
      <c r="H38" s="66" t="n">
        <v>669</v>
      </c>
      <c r="I38" s="75" t="n">
        <f aca="false">IF(H38="","",G38-H38)</f>
        <v>68</v>
      </c>
      <c r="J38" s="47" t="n">
        <f aca="false">IF(OR(D38="",D38+G38=0),"",D38/(D38+G38))</f>
        <v>0.405645161290323</v>
      </c>
      <c r="K38" s="47" t="n">
        <f aca="false">IF(E38="","",E38/(E38+H38))</f>
        <v>0.407964601769912</v>
      </c>
      <c r="L38" s="76" t="n">
        <f aca="false">IF(OR(K38="",J38=""),"",(J38-K38)*100)</f>
        <v>-0.231944047958893</v>
      </c>
      <c r="M38" s="36" t="n">
        <v>1.97223401507502</v>
      </c>
      <c r="N38" s="36" t="n">
        <v>0.128498235726664</v>
      </c>
      <c r="O38" s="36" t="n">
        <f aca="false">SQRT(M38^2+N38^2)</f>
        <v>1.97641564626568</v>
      </c>
      <c r="P38" s="47" t="n">
        <f aca="false">IF(J38="","",MAX(0,J38-1.96*O38/100))</f>
        <v>0.366907414623515</v>
      </c>
      <c r="Q38" s="47" t="n">
        <f aca="false">IF(J38="","",MIN(1,J38+1.96*O38/100))</f>
        <v>0.44438290795713</v>
      </c>
      <c r="R38" s="32" t="str">
        <f aca="false">IF(L38="","",IF(ABS(L38)&lt;=O38,"Yes","No"))</f>
        <v>Yes</v>
      </c>
      <c r="S38" s="32" t="str">
        <f aca="false">IF(L38="","",IF(ABS(L38)&lt;=1.96*O38,"Yes","No"))</f>
        <v>Yes</v>
      </c>
      <c r="T38" s="66" t="n">
        <f aca="false">IF(D38="","",ROUND(SQRT(((D38+G38)*O38/100)^2+(J38*(D38+G38)*0.06777)^2),0))</f>
        <v>42</v>
      </c>
      <c r="U38" s="32" t="s">
        <v>813</v>
      </c>
    </row>
    <row r="39" customFormat="false" ht="15" hidden="false" customHeight="false" outlineLevel="0" collapsed="false">
      <c r="A39" s="32" t="s">
        <v>185</v>
      </c>
      <c r="B39" s="32" t="s">
        <v>237</v>
      </c>
      <c r="C39" s="32" t="s">
        <v>239</v>
      </c>
      <c r="D39" s="66" t="n">
        <v>326</v>
      </c>
      <c r="E39" s="66" t="n">
        <v>312</v>
      </c>
      <c r="F39" s="75" t="n">
        <f aca="false">IF(E39="","",D39-E39)</f>
        <v>14</v>
      </c>
      <c r="G39" s="66" t="n">
        <v>517</v>
      </c>
      <c r="H39" s="66" t="n">
        <v>511</v>
      </c>
      <c r="I39" s="75" t="n">
        <f aca="false">IF(H39="","",G39-H39)</f>
        <v>6</v>
      </c>
      <c r="J39" s="47" t="n">
        <f aca="false">IF(OR(D39="",D39+G39=0),"",D39/(D39+G39))</f>
        <v>0.386714116251483</v>
      </c>
      <c r="K39" s="47" t="n">
        <f aca="false">IF(E39="","",E39/(E39+H39))</f>
        <v>0.37910085054678</v>
      </c>
      <c r="L39" s="76" t="n">
        <f aca="false">IF(OR(K39="",J39=""),"",(J39-K39)*100)</f>
        <v>0.761326570470272</v>
      </c>
      <c r="M39" s="36" t="n">
        <v>2.14160243278479</v>
      </c>
      <c r="N39" s="36" t="n">
        <v>0.128498235726664</v>
      </c>
      <c r="O39" s="36" t="n">
        <f aca="false">SQRT(M39^2+N39^2)</f>
        <v>2.14545397916026</v>
      </c>
      <c r="P39" s="47" t="n">
        <f aca="false">IF(J39="","",MAX(0,J39-1.96*O39/100))</f>
        <v>0.344663218259942</v>
      </c>
      <c r="Q39" s="47" t="n">
        <f aca="false">IF(J39="","",MIN(1,J39+1.96*O39/100))</f>
        <v>0.428765014243024</v>
      </c>
      <c r="R39" s="32" t="str">
        <f aca="false">IF(L39="","",IF(ABS(L39)&lt;=O39,"Yes","No"))</f>
        <v>Yes</v>
      </c>
      <c r="S39" s="32" t="str">
        <f aca="false">IF(L39="","",IF(ABS(L39)&lt;=1.96*O39,"Yes","No"))</f>
        <v>Yes</v>
      </c>
      <c r="T39" s="66" t="n">
        <f aca="false">IF(D39="","",ROUND(SQRT(((D39+G39)*O39/100)^2+(J39*(D39+G39)*0.0886)^2),0))</f>
        <v>34</v>
      </c>
      <c r="U39" s="32" t="s">
        <v>813</v>
      </c>
    </row>
    <row r="40" customFormat="false" ht="15" hidden="false" customHeight="false" outlineLevel="0" collapsed="false">
      <c r="A40" s="32" t="s">
        <v>185</v>
      </c>
      <c r="B40" s="32" t="s">
        <v>237</v>
      </c>
      <c r="C40" s="32" t="s">
        <v>240</v>
      </c>
      <c r="D40" s="66" t="n">
        <v>539</v>
      </c>
      <c r="E40" s="66" t="n">
        <v>478</v>
      </c>
      <c r="F40" s="75" t="n">
        <f aca="false">IF(E40="","",D40-E40)</f>
        <v>61</v>
      </c>
      <c r="G40" s="66" t="n">
        <v>804</v>
      </c>
      <c r="H40" s="66" t="n">
        <v>767</v>
      </c>
      <c r="I40" s="75" t="n">
        <f aca="false">IF(H40="","",G40-H40)</f>
        <v>37</v>
      </c>
      <c r="J40" s="47" t="n">
        <f aca="false">IF(OR(D40="",D40+G40=0),"",D40/(D40+G40))</f>
        <v>0.401340282948623</v>
      </c>
      <c r="K40" s="47" t="n">
        <f aca="false">IF(E40="","",E40/(E40+H40))</f>
        <v>0.383935742971888</v>
      </c>
      <c r="L40" s="76" t="n">
        <f aca="false">IF(OR(K40="",J40=""),"",(J40-K40)*100)</f>
        <v>1.7404539976735</v>
      </c>
      <c r="M40" s="36" t="n">
        <v>1.97223401507502</v>
      </c>
      <c r="N40" s="36" t="n">
        <v>0.128498235726664</v>
      </c>
      <c r="O40" s="36" t="n">
        <f aca="false">SQRT(M40^2+N40^2)</f>
        <v>1.97641564626568</v>
      </c>
      <c r="P40" s="47" t="n">
        <f aca="false">IF(J40="","",MAX(0,J40-1.96*O40/100))</f>
        <v>0.362602536281815</v>
      </c>
      <c r="Q40" s="47" t="n">
        <f aca="false">IF(J40="","",MIN(1,J40+1.96*O40/100))</f>
        <v>0.44007802961543</v>
      </c>
      <c r="R40" s="32" t="str">
        <f aca="false">IF(L40="","",IF(ABS(L40)&lt;=O40,"Yes","No"))</f>
        <v>Yes</v>
      </c>
      <c r="S40" s="32" t="str">
        <f aca="false">IF(L40="","",IF(ABS(L40)&lt;=1.96*O40,"Yes","No"))</f>
        <v>Yes</v>
      </c>
      <c r="T40" s="66" t="n">
        <f aca="false">IF(D40="","",ROUND(SQRT(((D40+G40)*O40/100)^2+(J40*(D40+G40)*0.06777)^2),0))</f>
        <v>45</v>
      </c>
      <c r="U40" s="32" t="s">
        <v>813</v>
      </c>
    </row>
    <row r="41" customFormat="false" ht="15" hidden="false" customHeight="false" outlineLevel="0" collapsed="false">
      <c r="A41" s="32" t="s">
        <v>185</v>
      </c>
      <c r="B41" s="32" t="s">
        <v>237</v>
      </c>
      <c r="C41" s="32" t="s">
        <v>241</v>
      </c>
      <c r="D41" s="66" t="n">
        <v>457</v>
      </c>
      <c r="E41" s="66" t="n">
        <v>380</v>
      </c>
      <c r="F41" s="75" t="n">
        <f aca="false">IF(E41="","",D41-E41)</f>
        <v>77</v>
      </c>
      <c r="G41" s="66" t="n">
        <v>896</v>
      </c>
      <c r="H41" s="66" t="n">
        <v>822</v>
      </c>
      <c r="I41" s="75" t="n">
        <f aca="false">IF(H41="","",G41-H41)</f>
        <v>74</v>
      </c>
      <c r="J41" s="47" t="n">
        <f aca="false">IF(OR(D41="",D41+G41=0),"",D41/(D41+G41))</f>
        <v>0.337767923133777</v>
      </c>
      <c r="K41" s="47" t="n">
        <f aca="false">IF(E41="","",E41/(E41+H41))</f>
        <v>0.316139767054909</v>
      </c>
      <c r="L41" s="76" t="n">
        <f aca="false">IF(OR(K41="",J41=""),"",(J41-K41)*100)</f>
        <v>2.16281560788683</v>
      </c>
      <c r="M41" s="36" t="n">
        <v>1.97223401507502</v>
      </c>
      <c r="N41" s="36" t="n">
        <v>0.128498235726664</v>
      </c>
      <c r="O41" s="36" t="n">
        <f aca="false">SQRT(M41^2+N41^2)</f>
        <v>1.97641564626568</v>
      </c>
      <c r="P41" s="47" t="n">
        <f aca="false">IF(J41="","",MAX(0,J41-1.96*O41/100))</f>
        <v>0.299030176466969</v>
      </c>
      <c r="Q41" s="47" t="n">
        <f aca="false">IF(J41="","",MIN(1,J41+1.96*O41/100))</f>
        <v>0.376505669800584</v>
      </c>
      <c r="R41" s="32" t="str">
        <f aca="false">IF(L41="","",IF(ABS(L41)&lt;=O41,"Yes","No"))</f>
        <v>No</v>
      </c>
      <c r="S41" s="32" t="str">
        <f aca="false">IF(L41="","",IF(ABS(L41)&lt;=1.96*O41,"Yes","No"))</f>
        <v>Yes</v>
      </c>
      <c r="T41" s="66" t="n">
        <f aca="false">IF(D41="","",ROUND(SQRT(((D41+G41)*O41/100)^2+(J41*(D41+G41)*0.06777)^2),0))</f>
        <v>41</v>
      </c>
      <c r="U41" s="32" t="s">
        <v>813</v>
      </c>
    </row>
    <row r="42" customFormat="false" ht="15" hidden="false" customHeight="false" outlineLevel="0" collapsed="false">
      <c r="A42" s="32" t="s">
        <v>185</v>
      </c>
      <c r="B42" s="32" t="s">
        <v>237</v>
      </c>
      <c r="C42" s="32" t="s">
        <v>242</v>
      </c>
      <c r="D42" s="66" t="n">
        <v>391</v>
      </c>
      <c r="E42" s="66" t="n">
        <v>366</v>
      </c>
      <c r="F42" s="75" t="n">
        <f aca="false">IF(E42="","",D42-E42)</f>
        <v>25</v>
      </c>
      <c r="G42" s="66" t="n">
        <v>721</v>
      </c>
      <c r="H42" s="66" t="n">
        <v>705</v>
      </c>
      <c r="I42" s="75" t="n">
        <f aca="false">IF(H42="","",G42-H42)</f>
        <v>16</v>
      </c>
      <c r="J42" s="47" t="n">
        <f aca="false">IF(OR(D42="",D42+G42=0),"",D42/(D42+G42))</f>
        <v>0.351618705035971</v>
      </c>
      <c r="K42" s="47" t="n">
        <f aca="false">IF(E42="","",E42/(E42+H42))</f>
        <v>0.341736694677871</v>
      </c>
      <c r="L42" s="76" t="n">
        <f aca="false">IF(OR(K42="",J42=""),"",(J42-K42)*100)</f>
        <v>0.988201035810005</v>
      </c>
      <c r="M42" s="36" t="n">
        <v>2.14160243278479</v>
      </c>
      <c r="N42" s="36" t="n">
        <v>0.128498235726664</v>
      </c>
      <c r="O42" s="36" t="n">
        <f aca="false">SQRT(M42^2+N42^2)</f>
        <v>2.14545397916026</v>
      </c>
      <c r="P42" s="47" t="n">
        <f aca="false">IF(J42="","",MAX(0,J42-1.96*O42/100))</f>
        <v>0.30956780704443</v>
      </c>
      <c r="Q42" s="47" t="n">
        <f aca="false">IF(J42="","",MIN(1,J42+1.96*O42/100))</f>
        <v>0.393669603027512</v>
      </c>
      <c r="R42" s="32" t="str">
        <f aca="false">IF(L42="","",IF(ABS(L42)&lt;=O42,"Yes","No"))</f>
        <v>Yes</v>
      </c>
      <c r="S42" s="32" t="str">
        <f aca="false">IF(L42="","",IF(ABS(L42)&lt;=1.96*O42,"Yes","No"))</f>
        <v>Yes</v>
      </c>
      <c r="T42" s="66" t="n">
        <f aca="false">IF(D42="","",ROUND(SQRT(((D42+G42)*O42/100)^2+(J42*(D42+G42)*0.0886)^2),0))</f>
        <v>42</v>
      </c>
      <c r="U42" s="32" t="s">
        <v>813</v>
      </c>
    </row>
    <row r="43" customFormat="false" ht="15" hidden="false" customHeight="false" outlineLevel="0" collapsed="false">
      <c r="A43" s="32" t="s">
        <v>185</v>
      </c>
      <c r="B43" s="32" t="s">
        <v>243</v>
      </c>
      <c r="C43" s="32" t="s">
        <v>244</v>
      </c>
      <c r="D43" s="66" t="n">
        <v>206</v>
      </c>
      <c r="E43" s="66" t="n">
        <v>175</v>
      </c>
      <c r="F43" s="75" t="n">
        <f aca="false">IF(E43="","",D43-E43)</f>
        <v>31</v>
      </c>
      <c r="G43" s="66" t="n">
        <v>184</v>
      </c>
      <c r="H43" s="66" t="n">
        <v>208</v>
      </c>
      <c r="I43" s="75" t="n">
        <f aca="false">IF(H43="","",G43-H43)</f>
        <v>-24</v>
      </c>
      <c r="J43" s="47" t="n">
        <f aca="false">IF(OR(D43="",D43+G43=0),"",D43/(D43+G43))</f>
        <v>0.528205128205128</v>
      </c>
      <c r="K43" s="47" t="n">
        <f aca="false">IF(E43="","",E43/(E43+H43))</f>
        <v>0.456919060052219</v>
      </c>
      <c r="L43" s="76" t="n">
        <f aca="false">IF(OR(K43="",J43=""),"",(J43-K43)*100)</f>
        <v>7.12860681529089</v>
      </c>
      <c r="M43" s="36" t="n">
        <v>3.09428986375504</v>
      </c>
      <c r="N43" s="36" t="n">
        <v>0.128498235726664</v>
      </c>
      <c r="O43" s="36" t="n">
        <f aca="false">SQRT(M43^2+N43^2)</f>
        <v>3.09695682203063</v>
      </c>
      <c r="P43" s="47" t="n">
        <f aca="false">IF(J43="","",MAX(0,J43-1.96*O43/100))</f>
        <v>0.467504774493328</v>
      </c>
      <c r="Q43" s="47" t="n">
        <f aca="false">IF(J43="","",MIN(1,J43+1.96*O43/100))</f>
        <v>0.588905481916929</v>
      </c>
      <c r="R43" s="32" t="str">
        <f aca="false">IF(L43="","",IF(ABS(L43)&lt;=O43,"Yes","No"))</f>
        <v>No</v>
      </c>
      <c r="S43" s="32" t="str">
        <f aca="false">IF(L43="","",IF(ABS(L43)&lt;=1.96*O43,"Yes","No"))</f>
        <v>No</v>
      </c>
      <c r="T43" s="66" t="n">
        <f aca="false">IF(D43="","",ROUND(SQRT(((D43+G43)*O43/100)^2+(J43*(D43+G43)*0.14653)^2),0))</f>
        <v>33</v>
      </c>
      <c r="U43" s="32" t="s">
        <v>813</v>
      </c>
    </row>
    <row r="44" customFormat="false" ht="15" hidden="false" customHeight="false" outlineLevel="0" collapsed="false">
      <c r="A44" s="32" t="s">
        <v>185</v>
      </c>
      <c r="B44" s="32" t="s">
        <v>243</v>
      </c>
      <c r="C44" s="32" t="s">
        <v>245</v>
      </c>
      <c r="D44" s="66" t="n">
        <v>209</v>
      </c>
      <c r="E44" s="66" t="n">
        <v>181</v>
      </c>
      <c r="F44" s="75" t="n">
        <f aca="false">IF(E44="","",D44-E44)</f>
        <v>28</v>
      </c>
      <c r="G44" s="66" t="n">
        <v>178</v>
      </c>
      <c r="H44" s="66" t="n">
        <v>205</v>
      </c>
      <c r="I44" s="75" t="n">
        <f aca="false">IF(H44="","",G44-H44)</f>
        <v>-27</v>
      </c>
      <c r="J44" s="47" t="n">
        <f aca="false">IF(OR(D44="",D44+G44=0),"",D44/(D44+G44))</f>
        <v>0.540051679586563</v>
      </c>
      <c r="K44" s="47" t="n">
        <f aca="false">IF(E44="","",E44/(E44+H44))</f>
        <v>0.468911917098446</v>
      </c>
      <c r="L44" s="76" t="n">
        <f aca="false">IF(OR(K44="",J44=""),"",(J44-K44)*100)</f>
        <v>7.11397624881177</v>
      </c>
      <c r="M44" s="36" t="n">
        <v>3.09428986375504</v>
      </c>
      <c r="N44" s="36" t="n">
        <v>0.128498235726664</v>
      </c>
      <c r="O44" s="36" t="n">
        <f aca="false">SQRT(M44^2+N44^2)</f>
        <v>3.09695682203063</v>
      </c>
      <c r="P44" s="47" t="n">
        <f aca="false">IF(J44="","",MAX(0,J44-1.96*O44/100))</f>
        <v>0.479351325874763</v>
      </c>
      <c r="Q44" s="47" t="n">
        <f aca="false">IF(J44="","",MIN(1,J44+1.96*O44/100))</f>
        <v>0.600752033298364</v>
      </c>
      <c r="R44" s="32" t="str">
        <f aca="false">IF(L44="","",IF(ABS(L44)&lt;=O44,"Yes","No"))</f>
        <v>No</v>
      </c>
      <c r="S44" s="32" t="str">
        <f aca="false">IF(L44="","",IF(ABS(L44)&lt;=1.96*O44,"Yes","No"))</f>
        <v>No</v>
      </c>
      <c r="T44" s="66" t="n">
        <f aca="false">IF(D44="","",ROUND(SQRT(((D44+G44)*O44/100)^2+(J44*(D44+G44)*0.14653)^2),0))</f>
        <v>33</v>
      </c>
      <c r="U44" s="32" t="s">
        <v>813</v>
      </c>
    </row>
    <row r="45" customFormat="false" ht="15" hidden="false" customHeight="false" outlineLevel="0" collapsed="false">
      <c r="A45" s="32" t="s">
        <v>185</v>
      </c>
      <c r="B45" s="32" t="s">
        <v>243</v>
      </c>
      <c r="C45" s="32" t="s">
        <v>246</v>
      </c>
      <c r="D45" s="66" t="n">
        <v>104</v>
      </c>
      <c r="E45" s="66" t="n">
        <v>94</v>
      </c>
      <c r="F45" s="75" t="n">
        <f aca="false">IF(E45="","",D45-E45)</f>
        <v>10</v>
      </c>
      <c r="G45" s="66" t="n">
        <v>185</v>
      </c>
      <c r="H45" s="66" t="n">
        <v>206</v>
      </c>
      <c r="I45" s="75" t="n">
        <f aca="false">IF(H45="","",G45-H45)</f>
        <v>-21</v>
      </c>
      <c r="J45" s="47" t="n">
        <f aca="false">IF(OR(D45="",D45+G45=0),"",D45/(D45+G45))</f>
        <v>0.359861591695502</v>
      </c>
      <c r="K45" s="47" t="n">
        <f aca="false">IF(E45="","",E45/(E45+H45))</f>
        <v>0.313333333333333</v>
      </c>
      <c r="L45" s="76" t="n">
        <f aca="false">IF(OR(K45="",J45=""),"",(J45-K45)*100)</f>
        <v>4.65282583621684</v>
      </c>
      <c r="M45" s="36" t="n">
        <v>3.09428986375504</v>
      </c>
      <c r="N45" s="36" t="n">
        <v>0.128498235726664</v>
      </c>
      <c r="O45" s="36" t="n">
        <f aca="false">SQRT(M45^2+N45^2)</f>
        <v>3.09695682203063</v>
      </c>
      <c r="P45" s="47" t="n">
        <f aca="false">IF(J45="","",MAX(0,J45-1.96*O45/100))</f>
        <v>0.299161237983702</v>
      </c>
      <c r="Q45" s="47" t="n">
        <f aca="false">IF(J45="","",MIN(1,J45+1.96*O45/100))</f>
        <v>0.420561945407302</v>
      </c>
      <c r="R45" s="32" t="str">
        <f aca="false">IF(L45="","",IF(ABS(L45)&lt;=O45,"Yes","No"))</f>
        <v>No</v>
      </c>
      <c r="S45" s="32" t="str">
        <f aca="false">IF(L45="","",IF(ABS(L45)&lt;=1.96*O45,"Yes","No"))</f>
        <v>Yes</v>
      </c>
      <c r="T45" s="66" t="n">
        <f aca="false">IF(D45="","",ROUND(SQRT(((D45+G45)*O45/100)^2+(J45*(D45+G45)*0.14653)^2),0))</f>
        <v>18</v>
      </c>
      <c r="U45" s="32" t="s">
        <v>813</v>
      </c>
    </row>
    <row r="46" customFormat="false" ht="15" hidden="false" customHeight="false" outlineLevel="0" collapsed="false">
      <c r="A46" s="32" t="s">
        <v>185</v>
      </c>
      <c r="B46" s="32" t="s">
        <v>243</v>
      </c>
      <c r="C46" s="32" t="s">
        <v>247</v>
      </c>
      <c r="D46" s="66" t="n">
        <v>222</v>
      </c>
      <c r="E46" s="66" t="n">
        <v>170</v>
      </c>
      <c r="F46" s="75" t="n">
        <f aca="false">IF(E46="","",D46-E46)</f>
        <v>52</v>
      </c>
      <c r="G46" s="66" t="n">
        <v>273</v>
      </c>
      <c r="H46" s="66" t="n">
        <v>298</v>
      </c>
      <c r="I46" s="75" t="n">
        <f aca="false">IF(H46="","",G46-H46)</f>
        <v>-25</v>
      </c>
      <c r="J46" s="47" t="n">
        <f aca="false">IF(OR(D46="",D46+G46=0),"",D46/(D46+G46))</f>
        <v>0.448484848484849</v>
      </c>
      <c r="K46" s="47" t="n">
        <f aca="false">IF(E46="","",E46/(E46+H46))</f>
        <v>0.363247863247863</v>
      </c>
      <c r="L46" s="76" t="n">
        <f aca="false">IF(OR(K46="",J46=""),"",(J46-K46)*100)</f>
        <v>8.52369852369853</v>
      </c>
      <c r="M46" s="36" t="n">
        <v>3.09428986375504</v>
      </c>
      <c r="N46" s="36" t="n">
        <v>0.128498235726664</v>
      </c>
      <c r="O46" s="36" t="n">
        <f aca="false">SQRT(M46^2+N46^2)</f>
        <v>3.09695682203063</v>
      </c>
      <c r="P46" s="47" t="n">
        <f aca="false">IF(J46="","",MAX(0,J46-1.96*O46/100))</f>
        <v>0.387784494773048</v>
      </c>
      <c r="Q46" s="47" t="n">
        <f aca="false">IF(J46="","",MIN(1,J46+1.96*O46/100))</f>
        <v>0.509185202196649</v>
      </c>
      <c r="R46" s="32" t="str">
        <f aca="false">IF(L46="","",IF(ABS(L46)&lt;=O46,"Yes","No"))</f>
        <v>No</v>
      </c>
      <c r="S46" s="32" t="str">
        <f aca="false">IF(L46="","",IF(ABS(L46)&lt;=1.96*O46,"Yes","No"))</f>
        <v>No</v>
      </c>
      <c r="T46" s="66" t="n">
        <f aca="false">IF(D46="","",ROUND(SQRT(((D46+G46)*O46/100)^2+(J46*(D46+G46)*0.14653)^2),0))</f>
        <v>36</v>
      </c>
      <c r="U46" s="32" t="s">
        <v>813</v>
      </c>
    </row>
    <row r="47" customFormat="false" ht="15" hidden="false" customHeight="false" outlineLevel="0" collapsed="false">
      <c r="A47" s="32" t="s">
        <v>185</v>
      </c>
      <c r="B47" s="32" t="s">
        <v>248</v>
      </c>
      <c r="C47" s="32" t="s">
        <v>249</v>
      </c>
      <c r="D47" s="66" t="n">
        <v>287</v>
      </c>
      <c r="E47" s="66" t="n">
        <v>255</v>
      </c>
      <c r="F47" s="75" t="n">
        <f aca="false">IF(E47="","",D47-E47)</f>
        <v>32</v>
      </c>
      <c r="G47" s="66" t="n">
        <v>600</v>
      </c>
      <c r="H47" s="66" t="n">
        <v>611</v>
      </c>
      <c r="I47" s="75" t="n">
        <f aca="false">IF(H47="","",G47-H47)</f>
        <v>-11</v>
      </c>
      <c r="J47" s="47" t="n">
        <f aca="false">IF(OR(D47="",D47+G47=0),"",D47/(D47+G47))</f>
        <v>0.323562570462232</v>
      </c>
      <c r="K47" s="47" t="n">
        <f aca="false">IF(E47="","",E47/(E47+H47))</f>
        <v>0.29445727482679</v>
      </c>
      <c r="L47" s="76" t="n">
        <f aca="false">IF(OR(K47="",J47=""),"",(J47-K47)*100)</f>
        <v>2.91052956354424</v>
      </c>
      <c r="M47" s="36" t="n">
        <v>2.14160243278479</v>
      </c>
      <c r="N47" s="36" t="n">
        <v>0.128498235726664</v>
      </c>
      <c r="O47" s="36" t="n">
        <f aca="false">SQRT(M47^2+N47^2)</f>
        <v>2.14545397916026</v>
      </c>
      <c r="P47" s="47" t="n">
        <f aca="false">IF(J47="","",MAX(0,J47-1.96*O47/100))</f>
        <v>0.281511672470691</v>
      </c>
      <c r="Q47" s="47" t="n">
        <f aca="false">IF(J47="","",MIN(1,J47+1.96*O47/100))</f>
        <v>0.365613468453773</v>
      </c>
      <c r="R47" s="32" t="str">
        <f aca="false">IF(L47="","",IF(ABS(L47)&lt;=O47,"Yes","No"))</f>
        <v>No</v>
      </c>
      <c r="S47" s="32" t="str">
        <f aca="false">IF(L47="","",IF(ABS(L47)&lt;=1.96*O47,"Yes","No"))</f>
        <v>Yes</v>
      </c>
      <c r="T47" s="66" t="n">
        <f aca="false">IF(D47="","",ROUND(SQRT(((D47+G47)*O47/100)^2+(J47*(D47+G47)*0.0886)^2),0))</f>
        <v>32</v>
      </c>
      <c r="U47" s="32" t="s">
        <v>813</v>
      </c>
    </row>
    <row r="48" customFormat="false" ht="15" hidden="false" customHeight="false" outlineLevel="0" collapsed="false">
      <c r="A48" s="32" t="s">
        <v>185</v>
      </c>
      <c r="B48" s="32" t="s">
        <v>248</v>
      </c>
      <c r="C48" s="32" t="s">
        <v>250</v>
      </c>
      <c r="D48" s="66" t="n">
        <v>290</v>
      </c>
      <c r="E48" s="66" t="n">
        <v>229</v>
      </c>
      <c r="F48" s="75" t="n">
        <f aca="false">IF(E48="","",D48-E48)</f>
        <v>61</v>
      </c>
      <c r="G48" s="66" t="n">
        <v>680</v>
      </c>
      <c r="H48" s="66" t="n">
        <v>679</v>
      </c>
      <c r="I48" s="75" t="n">
        <f aca="false">IF(H48="","",G48-H48)</f>
        <v>1</v>
      </c>
      <c r="J48" s="47" t="n">
        <f aca="false">IF(OR(D48="",D48+G48=0),"",D48/(D48+G48))</f>
        <v>0.298969072164948</v>
      </c>
      <c r="K48" s="47" t="n">
        <f aca="false">IF(E48="","",E48/(E48+H48))</f>
        <v>0.252202643171806</v>
      </c>
      <c r="L48" s="76" t="n">
        <f aca="false">IF(OR(K48="",J48=""),"",(J48-K48)*100)</f>
        <v>4.67664289931423</v>
      </c>
      <c r="M48" s="36" t="n">
        <v>2.14160243278479</v>
      </c>
      <c r="N48" s="36" t="n">
        <v>0.128498235726664</v>
      </c>
      <c r="O48" s="36" t="n">
        <f aca="false">SQRT(M48^2+N48^2)</f>
        <v>2.14545397916026</v>
      </c>
      <c r="P48" s="47" t="n">
        <f aca="false">IF(J48="","",MAX(0,J48-1.96*O48/100))</f>
        <v>0.256918174173407</v>
      </c>
      <c r="Q48" s="47" t="n">
        <f aca="false">IF(J48="","",MIN(1,J48+1.96*O48/100))</f>
        <v>0.34101997015649</v>
      </c>
      <c r="R48" s="32" t="str">
        <f aca="false">IF(L48="","",IF(ABS(L48)&lt;=O48,"Yes","No"))</f>
        <v>No</v>
      </c>
      <c r="S48" s="32" t="str">
        <f aca="false">IF(L48="","",IF(ABS(L48)&lt;=1.96*O48,"Yes","No"))</f>
        <v>No</v>
      </c>
      <c r="T48" s="66" t="n">
        <f aca="false">IF(D48="","",ROUND(SQRT(((D48+G48)*O48/100)^2+(J48*(D48+G48)*0.0886)^2),0))</f>
        <v>33</v>
      </c>
      <c r="U48" s="32" t="s">
        <v>813</v>
      </c>
    </row>
    <row r="49" customFormat="false" ht="15" hidden="false" customHeight="false" outlineLevel="0" collapsed="false">
      <c r="A49" s="32" t="s">
        <v>185</v>
      </c>
      <c r="B49" s="32" t="s">
        <v>248</v>
      </c>
      <c r="C49" s="32" t="s">
        <v>251</v>
      </c>
      <c r="D49" s="66" t="n">
        <v>265</v>
      </c>
      <c r="E49" s="66" t="n">
        <v>239</v>
      </c>
      <c r="F49" s="75" t="n">
        <f aca="false">IF(E49="","",D49-E49)</f>
        <v>26</v>
      </c>
      <c r="G49" s="66" t="n">
        <v>582</v>
      </c>
      <c r="H49" s="66" t="n">
        <v>602</v>
      </c>
      <c r="I49" s="75" t="n">
        <f aca="false">IF(H49="","",G49-H49)</f>
        <v>-20</v>
      </c>
      <c r="J49" s="47" t="n">
        <f aca="false">IF(OR(D49="",D49+G49=0),"",D49/(D49+G49))</f>
        <v>0.312868949232586</v>
      </c>
      <c r="K49" s="47" t="n">
        <f aca="false">IF(E49="","",E49/(E49+H49))</f>
        <v>0.284185493460166</v>
      </c>
      <c r="L49" s="76" t="n">
        <f aca="false">IF(OR(K49="",J49=""),"",(J49-K49)*100)</f>
        <v>2.86834557724191</v>
      </c>
      <c r="M49" s="36" t="n">
        <v>2.14160243278479</v>
      </c>
      <c r="N49" s="36" t="n">
        <v>0.128498235726664</v>
      </c>
      <c r="O49" s="36" t="n">
        <f aca="false">SQRT(M49^2+N49^2)</f>
        <v>2.14545397916026</v>
      </c>
      <c r="P49" s="47" t="n">
        <f aca="false">IF(J49="","",MAX(0,J49-1.96*O49/100))</f>
        <v>0.270818051241045</v>
      </c>
      <c r="Q49" s="47" t="n">
        <f aca="false">IF(J49="","",MIN(1,J49+1.96*O49/100))</f>
        <v>0.354919847224127</v>
      </c>
      <c r="R49" s="32" t="str">
        <f aca="false">IF(L49="","",IF(ABS(L49)&lt;=O49,"Yes","No"))</f>
        <v>No</v>
      </c>
      <c r="S49" s="32" t="str">
        <f aca="false">IF(L49="","",IF(ABS(L49)&lt;=1.96*O49,"Yes","No"))</f>
        <v>Yes</v>
      </c>
      <c r="T49" s="66" t="n">
        <f aca="false">IF(D49="","",ROUND(SQRT(((D49+G49)*O49/100)^2+(J49*(D49+G49)*0.0886)^2),0))</f>
        <v>30</v>
      </c>
      <c r="U49" s="32" t="s">
        <v>813</v>
      </c>
    </row>
    <row r="50" customFormat="false" ht="15" hidden="false" customHeight="false" outlineLevel="0" collapsed="false">
      <c r="A50" s="32" t="s">
        <v>185</v>
      </c>
      <c r="B50" s="32" t="s">
        <v>252</v>
      </c>
      <c r="C50" s="32" t="s">
        <v>253</v>
      </c>
      <c r="D50" s="66" t="n">
        <v>251</v>
      </c>
      <c r="E50" s="66" t="n">
        <v>223</v>
      </c>
      <c r="F50" s="75" t="n">
        <f aca="false">IF(E50="","",D50-E50)</f>
        <v>28</v>
      </c>
      <c r="G50" s="66" t="n">
        <v>568</v>
      </c>
      <c r="H50" s="66" t="n">
        <v>610</v>
      </c>
      <c r="I50" s="75" t="n">
        <f aca="false">IF(H50="","",G50-H50)</f>
        <v>-42</v>
      </c>
      <c r="J50" s="47" t="n">
        <f aca="false">IF(OR(D50="",D50+G50=0),"",D50/(D50+G50))</f>
        <v>0.306471306471307</v>
      </c>
      <c r="K50" s="47" t="n">
        <f aca="false">IF(E50="","",E50/(E50+H50))</f>
        <v>0.267707082833133</v>
      </c>
      <c r="L50" s="76" t="n">
        <f aca="false">IF(OR(K50="",J50=""),"",(J50-K50)*100)</f>
        <v>3.87642236381732</v>
      </c>
      <c r="M50" s="36" t="n">
        <v>2.14160243278479</v>
      </c>
      <c r="N50" s="36" t="n">
        <v>0.128498235726664</v>
      </c>
      <c r="O50" s="36" t="n">
        <f aca="false">SQRT(M50^2+N50^2)</f>
        <v>2.14545397916026</v>
      </c>
      <c r="P50" s="47" t="n">
        <f aca="false">IF(J50="","",MAX(0,J50-1.96*O50/100))</f>
        <v>0.264420408479765</v>
      </c>
      <c r="Q50" s="47" t="n">
        <f aca="false">IF(J50="","",MIN(1,J50+1.96*O50/100))</f>
        <v>0.348522204462848</v>
      </c>
      <c r="R50" s="32" t="str">
        <f aca="false">IF(L50="","",IF(ABS(L50)&lt;=O50,"Yes","No"))</f>
        <v>No</v>
      </c>
      <c r="S50" s="32" t="str">
        <f aca="false">IF(L50="","",IF(ABS(L50)&lt;=1.96*O50,"Yes","No"))</f>
        <v>Yes</v>
      </c>
      <c r="T50" s="66" t="n">
        <f aca="false">IF(D50="","",ROUND(SQRT(((D50+G50)*O50/100)^2+(J50*(D50+G50)*0.0886)^2),0))</f>
        <v>28</v>
      </c>
      <c r="U50" s="32" t="s">
        <v>813</v>
      </c>
    </row>
    <row r="51" customFormat="false" ht="15" hidden="false" customHeight="false" outlineLevel="0" collapsed="false">
      <c r="A51" s="32" t="s">
        <v>185</v>
      </c>
      <c r="B51" s="32" t="s">
        <v>252</v>
      </c>
      <c r="C51" s="32" t="s">
        <v>254</v>
      </c>
      <c r="D51" s="66" t="n">
        <v>117</v>
      </c>
      <c r="E51" s="66" t="n">
        <v>100</v>
      </c>
      <c r="F51" s="75" t="n">
        <f aca="false">IF(E51="","",D51-E51)</f>
        <v>17</v>
      </c>
      <c r="G51" s="66" t="n">
        <v>270</v>
      </c>
      <c r="H51" s="66" t="n">
        <v>288</v>
      </c>
      <c r="I51" s="75" t="n">
        <f aca="false">IF(H51="","",G51-H51)</f>
        <v>-18</v>
      </c>
      <c r="J51" s="47" t="n">
        <f aca="false">IF(OR(D51="",D51+G51=0),"",D51/(D51+G51))</f>
        <v>0.302325581395349</v>
      </c>
      <c r="K51" s="47" t="n">
        <f aca="false">IF(E51="","",E51/(E51+H51))</f>
        <v>0.257731958762887</v>
      </c>
      <c r="L51" s="76" t="n">
        <f aca="false">IF(OR(K51="",J51=""),"",(J51-K51)*100)</f>
        <v>4.45936226324623</v>
      </c>
      <c r="M51" s="36" t="n">
        <v>3.09428986375504</v>
      </c>
      <c r="N51" s="36" t="n">
        <v>0.128498235726664</v>
      </c>
      <c r="O51" s="36" t="n">
        <f aca="false">SQRT(M51^2+N51^2)</f>
        <v>3.09695682203063</v>
      </c>
      <c r="P51" s="47" t="n">
        <f aca="false">IF(J51="","",MAX(0,J51-1.96*O51/100))</f>
        <v>0.241625227683549</v>
      </c>
      <c r="Q51" s="47" t="n">
        <f aca="false">IF(J51="","",MIN(1,J51+1.96*O51/100))</f>
        <v>0.363025935107149</v>
      </c>
      <c r="R51" s="32" t="str">
        <f aca="false">IF(L51="","",IF(ABS(L51)&lt;=O51,"Yes","No"))</f>
        <v>No</v>
      </c>
      <c r="S51" s="32" t="str">
        <f aca="false">IF(L51="","",IF(ABS(L51)&lt;=1.96*O51,"Yes","No"))</f>
        <v>Yes</v>
      </c>
      <c r="T51" s="66" t="n">
        <f aca="false">IF(D51="","",ROUND(SQRT(((D51+G51)*O51/100)^2+(J51*(D51+G51)*0.14653)^2),0))</f>
        <v>21</v>
      </c>
      <c r="U51" s="32" t="s">
        <v>813</v>
      </c>
    </row>
    <row r="52" customFormat="false" ht="15" hidden="false" customHeight="false" outlineLevel="0" collapsed="false">
      <c r="A52" s="32" t="s">
        <v>185</v>
      </c>
      <c r="B52" s="32" t="s">
        <v>255</v>
      </c>
      <c r="C52" s="32" t="s">
        <v>255</v>
      </c>
      <c r="D52" s="66" t="n">
        <v>76</v>
      </c>
      <c r="E52" s="66" t="n">
        <v>62</v>
      </c>
      <c r="F52" s="75" t="n">
        <f aca="false">IF(E52="","",D52-E52)</f>
        <v>14</v>
      </c>
      <c r="G52" s="66" t="n">
        <v>86</v>
      </c>
      <c r="H52" s="66" t="n">
        <v>91</v>
      </c>
      <c r="I52" s="75" t="n">
        <f aca="false">IF(H52="","",G52-H52)</f>
        <v>-5</v>
      </c>
      <c r="J52" s="47" t="n">
        <f aca="false">IF(OR(D52="",D52+G52=0),"",D52/(D52+G52))</f>
        <v>0.469135802469136</v>
      </c>
      <c r="K52" s="47" t="n">
        <f aca="false">IF(E52="","",E52/(E52+H52))</f>
        <v>0.405228758169935</v>
      </c>
      <c r="L52" s="76" t="n">
        <f aca="false">IF(OR(K52="",J52=""),"",(J52-K52)*100)</f>
        <v>6.39070442992011</v>
      </c>
      <c r="M52" s="36" t="n">
        <v>3.09428986375504</v>
      </c>
      <c r="N52" s="36" t="n">
        <v>0.128498235726664</v>
      </c>
      <c r="O52" s="36" t="n">
        <f aca="false">SQRT(M52^2+N52^2)</f>
        <v>3.09695682203063</v>
      </c>
      <c r="P52" s="47" t="n">
        <f aca="false">IF(J52="","",MAX(0,J52-1.96*O52/100))</f>
        <v>0.408435448757336</v>
      </c>
      <c r="Q52" s="47" t="n">
        <f aca="false">IF(J52="","",MIN(1,J52+1.96*O52/100))</f>
        <v>0.529836156180936</v>
      </c>
      <c r="R52" s="32" t="str">
        <f aca="false">IF(L52="","",IF(ABS(L52)&lt;=O52,"Yes","No"))</f>
        <v>No</v>
      </c>
      <c r="S52" s="32" t="str">
        <f aca="false">IF(L52="","",IF(ABS(L52)&lt;=1.96*O52,"Yes","No"))</f>
        <v>No</v>
      </c>
      <c r="T52" s="66" t="n">
        <f aca="false">IF(D52="","",ROUND(SQRT(((D52+G52)*O52/100)^2+(J52*(D52+G52)*0.14653)^2),0))</f>
        <v>12</v>
      </c>
      <c r="U52" s="32" t="s">
        <v>813</v>
      </c>
    </row>
    <row r="53" customFormat="false" ht="15" hidden="false" customHeight="false" outlineLevel="0" collapsed="false">
      <c r="A53" s="32" t="s">
        <v>256</v>
      </c>
      <c r="B53" s="32" t="s">
        <v>257</v>
      </c>
      <c r="C53" s="32" t="s">
        <v>257</v>
      </c>
      <c r="D53" s="66" t="n">
        <v>667</v>
      </c>
      <c r="E53" s="66" t="n">
        <v>646</v>
      </c>
      <c r="F53" s="75" t="n">
        <f aca="false">IF(E53="","",D53-E53)</f>
        <v>21</v>
      </c>
      <c r="G53" s="66" t="n">
        <v>666</v>
      </c>
      <c r="H53" s="66" t="n">
        <v>738</v>
      </c>
      <c r="I53" s="75" t="n">
        <f aca="false">IF(H53="","",G53-H53)</f>
        <v>-72</v>
      </c>
      <c r="J53" s="47" t="n">
        <f aca="false">IF(OR(D53="",D53+G53=0),"",D53/(D53+G53))</f>
        <v>0.500375093773443</v>
      </c>
      <c r="K53" s="47" t="n">
        <f aca="false">IF(E53="","",E53/(E53+H53))</f>
        <v>0.466763005780347</v>
      </c>
      <c r="L53" s="76" t="n">
        <f aca="false">IF(OR(K53="",J53=""),"",(J53-K53)*100)</f>
        <v>3.36120879930966</v>
      </c>
      <c r="M53" s="36" t="n">
        <v>1.97223401507502</v>
      </c>
      <c r="N53" s="36" t="n">
        <v>0.128498235726664</v>
      </c>
      <c r="O53" s="36" t="n">
        <f aca="false">SQRT(M53^2+N53^2)</f>
        <v>1.97641564626568</v>
      </c>
      <c r="P53" s="47" t="n">
        <f aca="false">IF(J53="","",MAX(0,J53-1.96*O53/100))</f>
        <v>0.461637347106636</v>
      </c>
      <c r="Q53" s="47" t="n">
        <f aca="false">IF(J53="","",MIN(1,J53+1.96*O53/100))</f>
        <v>0.539112840440251</v>
      </c>
      <c r="R53" s="32" t="str">
        <f aca="false">IF(L53="","",IF(ABS(L53)&lt;=O53,"Yes","No"))</f>
        <v>No</v>
      </c>
      <c r="S53" s="32" t="str">
        <f aca="false">IF(L53="","",IF(ABS(L53)&lt;=1.96*O53,"Yes","No"))</f>
        <v>Yes</v>
      </c>
      <c r="T53" s="66" t="n">
        <f aca="false">IF(D53="","",ROUND(SQRT(((D53+G53)*O53/100)^2+(J53*(D53+G53)*0.06777)^2),0))</f>
        <v>52</v>
      </c>
      <c r="U53" s="32"/>
    </row>
    <row r="54" customFormat="false" ht="15" hidden="false" customHeight="false" outlineLevel="0" collapsed="false">
      <c r="A54" s="32" t="s">
        <v>256</v>
      </c>
      <c r="B54" s="32" t="s">
        <v>258</v>
      </c>
      <c r="C54" s="32" t="s">
        <v>259</v>
      </c>
      <c r="D54" s="66" t="n">
        <v>468</v>
      </c>
      <c r="E54" s="66" t="n">
        <v>529</v>
      </c>
      <c r="F54" s="75" t="n">
        <f aca="false">IF(E54="","",D54-E54)</f>
        <v>-61</v>
      </c>
      <c r="G54" s="66" t="n">
        <v>107</v>
      </c>
      <c r="H54" s="66" t="n">
        <v>144</v>
      </c>
      <c r="I54" s="75" t="n">
        <f aca="false">IF(H54="","",G54-H54)</f>
        <v>-37</v>
      </c>
      <c r="J54" s="47" t="n">
        <f aca="false">IF(OR(D54="",D54+G54=0),"",D54/(D54+G54))</f>
        <v>0.813913043478261</v>
      </c>
      <c r="K54" s="47" t="n">
        <f aca="false">IF(E54="","",E54/(E54+H54))</f>
        <v>0.786032689450223</v>
      </c>
      <c r="L54" s="76" t="n">
        <f aca="false">IF(OR(K54="",J54=""),"",(J54-K54)*100)</f>
        <v>2.7880354028038</v>
      </c>
      <c r="M54" s="36" t="n">
        <v>3.09428986375504</v>
      </c>
      <c r="N54" s="36" t="n">
        <v>0.128498235726664</v>
      </c>
      <c r="O54" s="36" t="n">
        <f aca="false">SQRT(M54^2+N54^2)</f>
        <v>3.09695682203063</v>
      </c>
      <c r="P54" s="47" t="n">
        <f aca="false">IF(J54="","",MAX(0,J54-1.96*O54/100))</f>
        <v>0.753212689766461</v>
      </c>
      <c r="Q54" s="47" t="n">
        <f aca="false">IF(J54="","",MIN(1,J54+1.96*O54/100))</f>
        <v>0.874613397190061</v>
      </c>
      <c r="R54" s="32" t="str">
        <f aca="false">IF(L54="","",IF(ABS(L54)&lt;=O54,"Yes","No"))</f>
        <v>Yes</v>
      </c>
      <c r="S54" s="32" t="str">
        <f aca="false">IF(L54="","",IF(ABS(L54)&lt;=1.96*O54,"Yes","No"))</f>
        <v>Yes</v>
      </c>
      <c r="T54" s="66" t="n">
        <f aca="false">IF(D54="","",ROUND(SQRT(((D54+G54)*O54/100)^2+(J54*(D54+G54)*0.14653)^2),0))</f>
        <v>71</v>
      </c>
      <c r="U54" s="32"/>
    </row>
    <row r="55" customFormat="false" ht="15" hidden="false" customHeight="false" outlineLevel="0" collapsed="false">
      <c r="A55" s="32" t="s">
        <v>256</v>
      </c>
      <c r="B55" s="32" t="s">
        <v>258</v>
      </c>
      <c r="C55" s="32" t="s">
        <v>260</v>
      </c>
      <c r="D55" s="66" t="n">
        <v>428</v>
      </c>
      <c r="E55" s="66" t="n">
        <v>370</v>
      </c>
      <c r="F55" s="75" t="n">
        <f aca="false">IF(E55="","",D55-E55)</f>
        <v>58</v>
      </c>
      <c r="G55" s="66" t="n">
        <v>107</v>
      </c>
      <c r="H55" s="66" t="n">
        <v>139</v>
      </c>
      <c r="I55" s="75" t="n">
        <f aca="false">IF(H55="","",G55-H55)</f>
        <v>-32</v>
      </c>
      <c r="J55" s="47" t="n">
        <f aca="false">IF(OR(D55="",D55+G55=0),"",D55/(D55+G55))</f>
        <v>0.8</v>
      </c>
      <c r="K55" s="47" t="n">
        <f aca="false">IF(E55="","",E55/(E55+H55))</f>
        <v>0.726915520628684</v>
      </c>
      <c r="L55" s="76" t="n">
        <f aca="false">IF(OR(K55="",J55=""),"",(J55-K55)*100)</f>
        <v>7.30844793713164</v>
      </c>
      <c r="M55" s="36" t="n">
        <v>3.09428986375504</v>
      </c>
      <c r="N55" s="36" t="n">
        <v>0.128498235726664</v>
      </c>
      <c r="O55" s="36" t="n">
        <f aca="false">SQRT(M55^2+N55^2)</f>
        <v>3.09695682203063</v>
      </c>
      <c r="P55" s="47" t="n">
        <f aca="false">IF(J55="","",MAX(0,J55-1.96*O55/100))</f>
        <v>0.7392996462882</v>
      </c>
      <c r="Q55" s="47" t="n">
        <f aca="false">IF(J55="","",MIN(1,J55+1.96*O55/100))</f>
        <v>0.8607003537118</v>
      </c>
      <c r="R55" s="32" t="str">
        <f aca="false">IF(L55="","",IF(ABS(L55)&lt;=O55,"Yes","No"))</f>
        <v>No</v>
      </c>
      <c r="S55" s="32" t="str">
        <f aca="false">IF(L55="","",IF(ABS(L55)&lt;=1.96*O55,"Yes","No"))</f>
        <v>No</v>
      </c>
      <c r="T55" s="66" t="n">
        <f aca="false">IF(D55="","",ROUND(SQRT(((D55+G55)*O55/100)^2+(J55*(D55+G55)*0.14653)^2),0))</f>
        <v>65</v>
      </c>
      <c r="U55" s="32"/>
    </row>
    <row r="56" customFormat="false" ht="15" hidden="false" customHeight="false" outlineLevel="0" collapsed="false">
      <c r="A56" s="32" t="s">
        <v>256</v>
      </c>
      <c r="B56" s="32" t="s">
        <v>258</v>
      </c>
      <c r="C56" s="32" t="s">
        <v>261</v>
      </c>
      <c r="D56" s="66" t="n">
        <v>410</v>
      </c>
      <c r="E56" s="66" t="n">
        <v>401</v>
      </c>
      <c r="F56" s="75" t="n">
        <f aca="false">IF(E56="","",D56-E56)</f>
        <v>9</v>
      </c>
      <c r="G56" s="66" t="n">
        <v>88</v>
      </c>
      <c r="H56" s="66" t="n">
        <v>117</v>
      </c>
      <c r="I56" s="75" t="n">
        <f aca="false">IF(H56="","",G56-H56)</f>
        <v>-29</v>
      </c>
      <c r="J56" s="47" t="n">
        <f aca="false">IF(OR(D56="",D56+G56=0),"",D56/(D56+G56))</f>
        <v>0.823293172690763</v>
      </c>
      <c r="K56" s="47" t="n">
        <f aca="false">IF(E56="","",E56/(E56+H56))</f>
        <v>0.774131274131274</v>
      </c>
      <c r="L56" s="76" t="n">
        <f aca="false">IF(OR(K56="",J56=""),"",(J56-K56)*100)</f>
        <v>4.91618985594889</v>
      </c>
      <c r="M56" s="36" t="n">
        <v>3.09428986375504</v>
      </c>
      <c r="N56" s="36" t="n">
        <v>0.128498235726664</v>
      </c>
      <c r="O56" s="36" t="n">
        <f aca="false">SQRT(M56^2+N56^2)</f>
        <v>3.09695682203063</v>
      </c>
      <c r="P56" s="47" t="n">
        <f aca="false">IF(J56="","",MAX(0,J56-1.96*O56/100))</f>
        <v>0.762592818978963</v>
      </c>
      <c r="Q56" s="47" t="n">
        <f aca="false">IF(J56="","",MIN(1,J56+1.96*O56/100))</f>
        <v>0.883993526402563</v>
      </c>
      <c r="R56" s="32" t="str">
        <f aca="false">IF(L56="","",IF(ABS(L56)&lt;=O56,"Yes","No"))</f>
        <v>No</v>
      </c>
      <c r="S56" s="32" t="str">
        <f aca="false">IF(L56="","",IF(ABS(L56)&lt;=1.96*O56,"Yes","No"))</f>
        <v>Yes</v>
      </c>
      <c r="T56" s="66" t="n">
        <f aca="false">IF(D56="","",ROUND(SQRT(((D56+G56)*O56/100)^2+(J56*(D56+G56)*0.14653)^2),0))</f>
        <v>62</v>
      </c>
      <c r="U56" s="32"/>
    </row>
    <row r="57" customFormat="false" ht="15" hidden="false" customHeight="false" outlineLevel="0" collapsed="false">
      <c r="A57" s="32" t="s">
        <v>256</v>
      </c>
      <c r="B57" s="32" t="s">
        <v>258</v>
      </c>
      <c r="C57" s="32" t="s">
        <v>262</v>
      </c>
      <c r="D57" s="66" t="n">
        <v>345</v>
      </c>
      <c r="E57" s="66" t="n">
        <v>341</v>
      </c>
      <c r="F57" s="75" t="n">
        <f aca="false">IF(E57="","",D57-E57)</f>
        <v>4</v>
      </c>
      <c r="G57" s="66" t="n">
        <v>113</v>
      </c>
      <c r="H57" s="66" t="n">
        <v>128</v>
      </c>
      <c r="I57" s="75" t="n">
        <f aca="false">IF(H57="","",G57-H57)</f>
        <v>-15</v>
      </c>
      <c r="J57" s="47" t="n">
        <f aca="false">IF(OR(D57="",D57+G57=0),"",D57/(D57+G57))</f>
        <v>0.753275109170306</v>
      </c>
      <c r="K57" s="47" t="n">
        <f aca="false">IF(E57="","",E57/(E57+H57))</f>
        <v>0.727078891257996</v>
      </c>
      <c r="L57" s="76" t="n">
        <f aca="false">IF(OR(K57="",J57=""),"",(J57-K57)*100)</f>
        <v>2.619621791231</v>
      </c>
      <c r="M57" s="36" t="n">
        <v>3.09428986375504</v>
      </c>
      <c r="N57" s="36" t="n">
        <v>0.128498235726664</v>
      </c>
      <c r="O57" s="36" t="n">
        <f aca="false">SQRT(M57^2+N57^2)</f>
        <v>3.09695682203063</v>
      </c>
      <c r="P57" s="47" t="n">
        <f aca="false">IF(J57="","",MAX(0,J57-1.96*O57/100))</f>
        <v>0.692574755458505</v>
      </c>
      <c r="Q57" s="47" t="n">
        <f aca="false">IF(J57="","",MIN(1,J57+1.96*O57/100))</f>
        <v>0.813975462882106</v>
      </c>
      <c r="R57" s="32" t="str">
        <f aca="false">IF(L57="","",IF(ABS(L57)&lt;=O57,"Yes","No"))</f>
        <v>Yes</v>
      </c>
      <c r="S57" s="32" t="str">
        <f aca="false">IF(L57="","",IF(ABS(L57)&lt;=1.96*O57,"Yes","No"))</f>
        <v>Yes</v>
      </c>
      <c r="T57" s="66" t="n">
        <f aca="false">IF(D57="","",ROUND(SQRT(((D57+G57)*O57/100)^2+(J57*(D57+G57)*0.14653)^2),0))</f>
        <v>53</v>
      </c>
      <c r="U57" s="32"/>
    </row>
    <row r="58" customFormat="false" ht="15" hidden="false" customHeight="false" outlineLevel="0" collapsed="false">
      <c r="A58" s="32" t="s">
        <v>256</v>
      </c>
      <c r="B58" s="32" t="s">
        <v>258</v>
      </c>
      <c r="C58" s="32" t="s">
        <v>263</v>
      </c>
      <c r="D58" s="66" t="n">
        <v>446</v>
      </c>
      <c r="E58" s="66" t="n">
        <v>423</v>
      </c>
      <c r="F58" s="75" t="n">
        <f aca="false">IF(E58="","",D58-E58)</f>
        <v>23</v>
      </c>
      <c r="G58" s="66" t="n">
        <v>83</v>
      </c>
      <c r="H58" s="66" t="n">
        <v>126</v>
      </c>
      <c r="I58" s="75" t="n">
        <f aca="false">IF(H58="","",G58-H58)</f>
        <v>-43</v>
      </c>
      <c r="J58" s="47" t="n">
        <f aca="false">IF(OR(D58="",D58+G58=0),"",D58/(D58+G58))</f>
        <v>0.843100189035917</v>
      </c>
      <c r="K58" s="47" t="n">
        <f aca="false">IF(E58="","",E58/(E58+H58))</f>
        <v>0.770491803278689</v>
      </c>
      <c r="L58" s="76" t="n">
        <f aca="false">IF(OR(K58="",J58=""),"",(J58-K58)*100)</f>
        <v>7.26083857572283</v>
      </c>
      <c r="M58" s="36" t="n">
        <v>3.09428986375504</v>
      </c>
      <c r="N58" s="36" t="n">
        <v>0.128498235726664</v>
      </c>
      <c r="O58" s="36" t="n">
        <f aca="false">SQRT(M58^2+N58^2)</f>
        <v>3.09695682203063</v>
      </c>
      <c r="P58" s="47" t="n">
        <f aca="false">IF(J58="","",MAX(0,J58-1.96*O58/100))</f>
        <v>0.782399835324117</v>
      </c>
      <c r="Q58" s="47" t="n">
        <f aca="false">IF(J58="","",MIN(1,J58+1.96*O58/100))</f>
        <v>0.903800542747717</v>
      </c>
      <c r="R58" s="32" t="str">
        <f aca="false">IF(L58="","",IF(ABS(L58)&lt;=O58,"Yes","No"))</f>
        <v>No</v>
      </c>
      <c r="S58" s="32" t="str">
        <f aca="false">IF(L58="","",IF(ABS(L58)&lt;=1.96*O58,"Yes","No"))</f>
        <v>No</v>
      </c>
      <c r="T58" s="66" t="n">
        <f aca="false">IF(D58="","",ROUND(SQRT(((D58+G58)*O58/100)^2+(J58*(D58+G58)*0.14653)^2),0))</f>
        <v>67</v>
      </c>
      <c r="U58" s="32"/>
    </row>
    <row r="59" customFormat="false" ht="15" hidden="false" customHeight="false" outlineLevel="0" collapsed="false">
      <c r="A59" s="32" t="s">
        <v>256</v>
      </c>
      <c r="B59" s="32" t="s">
        <v>258</v>
      </c>
      <c r="C59" s="32" t="s">
        <v>264</v>
      </c>
      <c r="D59" s="66" t="n">
        <v>433</v>
      </c>
      <c r="E59" s="66" t="n">
        <v>470</v>
      </c>
      <c r="F59" s="75" t="n">
        <f aca="false">IF(E59="","",D59-E59)</f>
        <v>-37</v>
      </c>
      <c r="G59" s="66" t="n">
        <v>148</v>
      </c>
      <c r="H59" s="66" t="n">
        <v>179</v>
      </c>
      <c r="I59" s="75" t="n">
        <f aca="false">IF(H59="","",G59-H59)</f>
        <v>-31</v>
      </c>
      <c r="J59" s="47" t="n">
        <f aca="false">IF(OR(D59="",D59+G59=0),"",D59/(D59+G59))</f>
        <v>0.74526678141136</v>
      </c>
      <c r="K59" s="47" t="n">
        <f aca="false">IF(E59="","",E59/(E59+H59))</f>
        <v>0.724191063174114</v>
      </c>
      <c r="L59" s="76" t="n">
        <f aca="false">IF(OR(K59="",J59=""),"",(J59-K59)*100)</f>
        <v>2.10757182372457</v>
      </c>
      <c r="M59" s="36" t="n">
        <v>3.09428986375504</v>
      </c>
      <c r="N59" s="36" t="n">
        <v>0.128498235726664</v>
      </c>
      <c r="O59" s="36" t="n">
        <f aca="false">SQRT(M59^2+N59^2)</f>
        <v>3.09695682203063</v>
      </c>
      <c r="P59" s="47" t="n">
        <f aca="false">IF(J59="","",MAX(0,J59-1.96*O59/100))</f>
        <v>0.684566427699559</v>
      </c>
      <c r="Q59" s="47" t="n">
        <f aca="false">IF(J59="","",MIN(1,J59+1.96*O59/100))</f>
        <v>0.80596713512316</v>
      </c>
      <c r="R59" s="32" t="str">
        <f aca="false">IF(L59="","",IF(ABS(L59)&lt;=O59,"Yes","No"))</f>
        <v>Yes</v>
      </c>
      <c r="S59" s="32" t="str">
        <f aca="false">IF(L59="","",IF(ABS(L59)&lt;=1.96*O59,"Yes","No"))</f>
        <v>Yes</v>
      </c>
      <c r="T59" s="66" t="n">
        <f aca="false">IF(D59="","",ROUND(SQRT(((D59+G59)*O59/100)^2+(J59*(D59+G59)*0.14653)^2),0))</f>
        <v>66</v>
      </c>
      <c r="U59" s="32"/>
    </row>
    <row r="60" customFormat="false" ht="15" hidden="false" customHeight="false" outlineLevel="0" collapsed="false">
      <c r="A60" s="32" t="s">
        <v>256</v>
      </c>
      <c r="B60" s="32" t="s">
        <v>258</v>
      </c>
      <c r="C60" s="32" t="s">
        <v>265</v>
      </c>
      <c r="D60" s="66" t="n">
        <v>835</v>
      </c>
      <c r="E60" s="66" t="n">
        <v>798</v>
      </c>
      <c r="F60" s="75" t="n">
        <f aca="false">IF(E60="","",D60-E60)</f>
        <v>37</v>
      </c>
      <c r="G60" s="66" t="n">
        <v>253</v>
      </c>
      <c r="H60" s="66" t="n">
        <v>252</v>
      </c>
      <c r="I60" s="75" t="n">
        <f aca="false">IF(H60="","",G60-H60)</f>
        <v>1</v>
      </c>
      <c r="J60" s="47" t="n">
        <f aca="false">IF(OR(D60="",D60+G60=0),"",D60/(D60+G60))</f>
        <v>0.767463235294118</v>
      </c>
      <c r="K60" s="47" t="n">
        <f aca="false">IF(E60="","",E60/(E60+H60))</f>
        <v>0.76</v>
      </c>
      <c r="L60" s="76" t="n">
        <f aca="false">IF(OR(K60="",J60=""),"",(J60-K60)*100)</f>
        <v>0.746323529411763</v>
      </c>
      <c r="M60" s="36" t="n">
        <v>2.14160243278479</v>
      </c>
      <c r="N60" s="36" t="n">
        <v>0.128498235726664</v>
      </c>
      <c r="O60" s="36" t="n">
        <f aca="false">SQRT(M60^2+N60^2)</f>
        <v>2.14545397916026</v>
      </c>
      <c r="P60" s="47" t="n">
        <f aca="false">IF(J60="","",MAX(0,J60-1.96*O60/100))</f>
        <v>0.725412337302577</v>
      </c>
      <c r="Q60" s="47" t="n">
        <f aca="false">IF(J60="","",MIN(1,J60+1.96*O60/100))</f>
        <v>0.809514133285659</v>
      </c>
      <c r="R60" s="32" t="str">
        <f aca="false">IF(L60="","",IF(ABS(L60)&lt;=O60,"Yes","No"))</f>
        <v>Yes</v>
      </c>
      <c r="S60" s="32" t="str">
        <f aca="false">IF(L60="","",IF(ABS(L60)&lt;=1.96*O60,"Yes","No"))</f>
        <v>Yes</v>
      </c>
      <c r="T60" s="66" t="n">
        <f aca="false">IF(D60="","",ROUND(SQRT(((D60+G60)*O60/100)^2+(J60*(D60+G60)*0.0886)^2),0))</f>
        <v>78</v>
      </c>
      <c r="U60" s="32"/>
    </row>
    <row r="61" customFormat="false" ht="15" hidden="false" customHeight="false" outlineLevel="0" collapsed="false">
      <c r="A61" s="32" t="s">
        <v>256</v>
      </c>
      <c r="B61" s="32" t="s">
        <v>258</v>
      </c>
      <c r="C61" s="32" t="s">
        <v>266</v>
      </c>
      <c r="D61" s="66" t="n">
        <v>390</v>
      </c>
      <c r="E61" s="66" t="n">
        <v>386</v>
      </c>
      <c r="F61" s="75" t="n">
        <f aca="false">IF(E61="","",D61-E61)</f>
        <v>4</v>
      </c>
      <c r="G61" s="66" t="n">
        <v>173</v>
      </c>
      <c r="H61" s="66" t="n">
        <v>215</v>
      </c>
      <c r="I61" s="75" t="n">
        <f aca="false">IF(H61="","",G61-H61)</f>
        <v>-42</v>
      </c>
      <c r="J61" s="47" t="n">
        <f aca="false">IF(OR(D61="",D61+G61=0),"",D61/(D61+G61))</f>
        <v>0.692717584369449</v>
      </c>
      <c r="K61" s="47" t="n">
        <f aca="false">IF(E61="","",E61/(E61+H61))</f>
        <v>0.642262895174709</v>
      </c>
      <c r="L61" s="76" t="n">
        <f aca="false">IF(OR(K61="",J61=""),"",(J61-K61)*100)</f>
        <v>5.04546891947406</v>
      </c>
      <c r="M61" s="36" t="n">
        <v>3.09428986375504</v>
      </c>
      <c r="N61" s="36" t="n">
        <v>0.128498235726664</v>
      </c>
      <c r="O61" s="36" t="n">
        <f aca="false">SQRT(M61^2+N61^2)</f>
        <v>3.09695682203063</v>
      </c>
      <c r="P61" s="47" t="n">
        <f aca="false">IF(J61="","",MAX(0,J61-1.96*O61/100))</f>
        <v>0.632017230657649</v>
      </c>
      <c r="Q61" s="47" t="n">
        <f aca="false">IF(J61="","",MIN(1,J61+1.96*O61/100))</f>
        <v>0.75341793808125</v>
      </c>
      <c r="R61" s="32" t="str">
        <f aca="false">IF(L61="","",IF(ABS(L61)&lt;=O61,"Yes","No"))</f>
        <v>No</v>
      </c>
      <c r="S61" s="32" t="str">
        <f aca="false">IF(L61="","",IF(ABS(L61)&lt;=1.96*O61,"Yes","No"))</f>
        <v>Yes</v>
      </c>
      <c r="T61" s="66" t="n">
        <f aca="false">IF(D61="","",ROUND(SQRT(((D61+G61)*O61/100)^2+(J61*(D61+G61)*0.14653)^2),0))</f>
        <v>60</v>
      </c>
      <c r="U61" s="32"/>
    </row>
    <row r="62" customFormat="false" ht="15" hidden="false" customHeight="false" outlineLevel="0" collapsed="false">
      <c r="A62" s="32" t="s">
        <v>256</v>
      </c>
      <c r="B62" s="32" t="s">
        <v>258</v>
      </c>
      <c r="C62" s="32" t="s">
        <v>267</v>
      </c>
      <c r="D62" s="66" t="n">
        <v>644</v>
      </c>
      <c r="E62" s="66" t="n">
        <v>627</v>
      </c>
      <c r="F62" s="75" t="n">
        <f aca="false">IF(E62="","",D62-E62)</f>
        <v>17</v>
      </c>
      <c r="G62" s="66" t="n">
        <v>378</v>
      </c>
      <c r="H62" s="66" t="n">
        <v>374</v>
      </c>
      <c r="I62" s="75" t="n">
        <f aca="false">IF(H62="","",G62-H62)</f>
        <v>4</v>
      </c>
      <c r="J62" s="47" t="n">
        <f aca="false">IF(OR(D62="",D62+G62=0),"",D62/(D62+G62))</f>
        <v>0.63013698630137</v>
      </c>
      <c r="K62" s="47" t="n">
        <f aca="false">IF(E62="","",E62/(E62+H62))</f>
        <v>0.626373626373626</v>
      </c>
      <c r="L62" s="76" t="n">
        <f aca="false">IF(OR(K62="",J62=""),"",(J62-K62)*100)</f>
        <v>0.376335992774346</v>
      </c>
      <c r="M62" s="36" t="n">
        <v>2.14160243278479</v>
      </c>
      <c r="N62" s="36" t="n">
        <v>0.128498235726664</v>
      </c>
      <c r="O62" s="36" t="n">
        <f aca="false">SQRT(M62^2+N62^2)</f>
        <v>2.14545397916026</v>
      </c>
      <c r="P62" s="47" t="n">
        <f aca="false">IF(J62="","",MAX(0,J62-1.96*O62/100))</f>
        <v>0.588086088309829</v>
      </c>
      <c r="Q62" s="47" t="n">
        <f aca="false">IF(J62="","",MIN(1,J62+1.96*O62/100))</f>
        <v>0.672187884292911</v>
      </c>
      <c r="R62" s="32" t="str">
        <f aca="false">IF(L62="","",IF(ABS(L62)&lt;=O62,"Yes","No"))</f>
        <v>Yes</v>
      </c>
      <c r="S62" s="32" t="str">
        <f aca="false">IF(L62="","",IF(ABS(L62)&lt;=1.96*O62,"Yes","No"))</f>
        <v>Yes</v>
      </c>
      <c r="T62" s="66" t="n">
        <f aca="false">IF(D62="","",ROUND(SQRT(((D62+G62)*O62/100)^2+(J62*(D62+G62)*0.0886)^2),0))</f>
        <v>61</v>
      </c>
      <c r="U62" s="32"/>
    </row>
    <row r="63" customFormat="false" ht="15" hidden="false" customHeight="false" outlineLevel="0" collapsed="false">
      <c r="A63" s="32" t="s">
        <v>256</v>
      </c>
      <c r="B63" s="32" t="s">
        <v>258</v>
      </c>
      <c r="C63" s="32" t="s">
        <v>268</v>
      </c>
      <c r="D63" s="66" t="n">
        <v>437</v>
      </c>
      <c r="E63" s="66" t="n">
        <v>448</v>
      </c>
      <c r="F63" s="75" t="n">
        <f aca="false">IF(E63="","",D63-E63)</f>
        <v>-11</v>
      </c>
      <c r="G63" s="66" t="n">
        <v>256</v>
      </c>
      <c r="H63" s="66" t="n">
        <v>264</v>
      </c>
      <c r="I63" s="75" t="n">
        <f aca="false">IF(H63="","",G63-H63)</f>
        <v>-8</v>
      </c>
      <c r="J63" s="47" t="n">
        <f aca="false">IF(OR(D63="",D63+G63=0),"",D63/(D63+G63))</f>
        <v>0.630591630591631</v>
      </c>
      <c r="K63" s="47" t="n">
        <f aca="false">IF(E63="","",E63/(E63+H63))</f>
        <v>0.629213483146067</v>
      </c>
      <c r="L63" s="76" t="n">
        <f aca="false">IF(OR(K63="",J63=""),"",(J63-K63)*100)</f>
        <v>0.137814744556319</v>
      </c>
      <c r="M63" s="36" t="n">
        <v>3.09428986375504</v>
      </c>
      <c r="N63" s="36" t="n">
        <v>0.128498235726664</v>
      </c>
      <c r="O63" s="36" t="n">
        <f aca="false">SQRT(M63^2+N63^2)</f>
        <v>3.09695682203063</v>
      </c>
      <c r="P63" s="47" t="n">
        <f aca="false">IF(J63="","",MAX(0,J63-1.96*O63/100))</f>
        <v>0.56989127687983</v>
      </c>
      <c r="Q63" s="47" t="n">
        <f aca="false">IF(J63="","",MIN(1,J63+1.96*O63/100))</f>
        <v>0.691291984303431</v>
      </c>
      <c r="R63" s="32" t="str">
        <f aca="false">IF(L63="","",IF(ABS(L63)&lt;=O63,"Yes","No"))</f>
        <v>Yes</v>
      </c>
      <c r="S63" s="32" t="str">
        <f aca="false">IF(L63="","",IF(ABS(L63)&lt;=1.96*O63,"Yes","No"))</f>
        <v>Yes</v>
      </c>
      <c r="T63" s="66" t="n">
        <f aca="false">IF(D63="","",ROUND(SQRT(((D63+G63)*O63/100)^2+(J63*(D63+G63)*0.14653)^2),0))</f>
        <v>68</v>
      </c>
      <c r="U63" s="32"/>
    </row>
    <row r="64" customFormat="false" ht="15" hidden="false" customHeight="false" outlineLevel="0" collapsed="false">
      <c r="A64" s="32" t="s">
        <v>256</v>
      </c>
      <c r="B64" s="32" t="s">
        <v>258</v>
      </c>
      <c r="C64" s="32" t="s">
        <v>269</v>
      </c>
      <c r="D64" s="66" t="n">
        <v>474</v>
      </c>
      <c r="E64" s="66" t="n">
        <v>478</v>
      </c>
      <c r="F64" s="75" t="n">
        <f aca="false">IF(E64="","",D64-E64)</f>
        <v>-4</v>
      </c>
      <c r="G64" s="66" t="n">
        <v>163</v>
      </c>
      <c r="H64" s="66" t="n">
        <v>197</v>
      </c>
      <c r="I64" s="75" t="n">
        <f aca="false">IF(H64="","",G64-H64)</f>
        <v>-34</v>
      </c>
      <c r="J64" s="47" t="n">
        <f aca="false">IF(OR(D64="",D64+G64=0),"",D64/(D64+G64))</f>
        <v>0.744113029827316</v>
      </c>
      <c r="K64" s="47" t="n">
        <f aca="false">IF(E64="","",E64/(E64+H64))</f>
        <v>0.708148148148148</v>
      </c>
      <c r="L64" s="76" t="n">
        <f aca="false">IF(OR(K64="",J64=""),"",(J64-K64)*100)</f>
        <v>3.59648816791673</v>
      </c>
      <c r="M64" s="36" t="n">
        <v>3.09428986375504</v>
      </c>
      <c r="N64" s="36" t="n">
        <v>0.128498235726664</v>
      </c>
      <c r="O64" s="36" t="n">
        <f aca="false">SQRT(M64^2+N64^2)</f>
        <v>3.09695682203063</v>
      </c>
      <c r="P64" s="47" t="n">
        <f aca="false">IF(J64="","",MAX(0,J64-1.96*O64/100))</f>
        <v>0.683412676115515</v>
      </c>
      <c r="Q64" s="47" t="n">
        <f aca="false">IF(J64="","",MIN(1,J64+1.96*O64/100))</f>
        <v>0.804813383539116</v>
      </c>
      <c r="R64" s="32" t="str">
        <f aca="false">IF(L64="","",IF(ABS(L64)&lt;=O64,"Yes","No"))</f>
        <v>No</v>
      </c>
      <c r="S64" s="32" t="str">
        <f aca="false">IF(L64="","",IF(ABS(L64)&lt;=1.96*O64,"Yes","No"))</f>
        <v>Yes</v>
      </c>
      <c r="T64" s="66" t="n">
        <f aca="false">IF(D64="","",ROUND(SQRT(((D64+G64)*O64/100)^2+(J64*(D64+G64)*0.14653)^2),0))</f>
        <v>72</v>
      </c>
      <c r="U64" s="32"/>
    </row>
    <row r="65" customFormat="false" ht="15" hidden="false" customHeight="false" outlineLevel="0" collapsed="false">
      <c r="A65" s="32" t="s">
        <v>256</v>
      </c>
      <c r="B65" s="32" t="s">
        <v>258</v>
      </c>
      <c r="C65" s="32" t="s">
        <v>270</v>
      </c>
      <c r="D65" s="66" t="n">
        <v>683</v>
      </c>
      <c r="E65" s="66" t="n">
        <v>613</v>
      </c>
      <c r="F65" s="75" t="n">
        <f aca="false">IF(E65="","",D65-E65)</f>
        <v>70</v>
      </c>
      <c r="G65" s="66" t="n">
        <v>247</v>
      </c>
      <c r="H65" s="66" t="n">
        <v>277</v>
      </c>
      <c r="I65" s="75" t="n">
        <f aca="false">IF(H65="","",G65-H65)</f>
        <v>-30</v>
      </c>
      <c r="J65" s="47" t="n">
        <f aca="false">IF(OR(D65="",D65+G65=0),"",D65/(D65+G65))</f>
        <v>0.734408602150538</v>
      </c>
      <c r="K65" s="47" t="n">
        <f aca="false">IF(E65="","",E65/(E65+H65))</f>
        <v>0.68876404494382</v>
      </c>
      <c r="L65" s="76" t="n">
        <f aca="false">IF(OR(K65="",J65=""),"",(J65-K65)*100)</f>
        <v>4.56445572067173</v>
      </c>
      <c r="M65" s="36" t="n">
        <v>2.14160243278479</v>
      </c>
      <c r="N65" s="36" t="n">
        <v>0.128498235726664</v>
      </c>
      <c r="O65" s="36" t="n">
        <f aca="false">SQRT(M65^2+N65^2)</f>
        <v>2.14545397916026</v>
      </c>
      <c r="P65" s="47" t="n">
        <f aca="false">IF(J65="","",MAX(0,J65-1.96*O65/100))</f>
        <v>0.692357704158997</v>
      </c>
      <c r="Q65" s="47" t="n">
        <f aca="false">IF(J65="","",MIN(1,J65+1.96*O65/100))</f>
        <v>0.776459500142079</v>
      </c>
      <c r="R65" s="32" t="str">
        <f aca="false">IF(L65="","",IF(ABS(L65)&lt;=O65,"Yes","No"))</f>
        <v>No</v>
      </c>
      <c r="S65" s="32" t="str">
        <f aca="false">IF(L65="","",IF(ABS(L65)&lt;=1.96*O65,"Yes","No"))</f>
        <v>No</v>
      </c>
      <c r="T65" s="66" t="n">
        <f aca="false">IF(D65="","",ROUND(SQRT(((D65+G65)*O65/100)^2+(J65*(D65+G65)*0.0886)^2),0))</f>
        <v>64</v>
      </c>
      <c r="U65" s="32"/>
    </row>
    <row r="66" customFormat="false" ht="15" hidden="false" customHeight="false" outlineLevel="0" collapsed="false">
      <c r="A66" s="32" t="s">
        <v>256</v>
      </c>
      <c r="B66" s="32" t="s">
        <v>258</v>
      </c>
      <c r="C66" s="32" t="s">
        <v>271</v>
      </c>
      <c r="D66" s="66" t="n">
        <v>415</v>
      </c>
      <c r="E66" s="66" t="n">
        <v>422</v>
      </c>
      <c r="F66" s="75" t="n">
        <f aca="false">IF(E66="","",D66-E66)</f>
        <v>-7</v>
      </c>
      <c r="G66" s="66" t="n">
        <v>238</v>
      </c>
      <c r="H66" s="66" t="n">
        <v>251</v>
      </c>
      <c r="I66" s="75" t="n">
        <f aca="false">IF(H66="","",G66-H66)</f>
        <v>-13</v>
      </c>
      <c r="J66" s="47" t="n">
        <f aca="false">IF(OR(D66="",D66+G66=0),"",D66/(D66+G66))</f>
        <v>0.635528330781011</v>
      </c>
      <c r="K66" s="47" t="n">
        <f aca="false">IF(E66="","",E66/(E66+H66))</f>
        <v>0.62704309063893</v>
      </c>
      <c r="L66" s="76" t="n">
        <f aca="false">IF(OR(K66="",J66=""),"",(J66-K66)*100)</f>
        <v>0.848524014208052</v>
      </c>
      <c r="M66" s="36" t="n">
        <v>3.09428986375504</v>
      </c>
      <c r="N66" s="36" t="n">
        <v>0.128498235726664</v>
      </c>
      <c r="O66" s="36" t="n">
        <f aca="false">SQRT(M66^2+N66^2)</f>
        <v>3.09695682203063</v>
      </c>
      <c r="P66" s="47" t="n">
        <f aca="false">IF(J66="","",MAX(0,J66-1.96*O66/100))</f>
        <v>0.57482797706921</v>
      </c>
      <c r="Q66" s="47" t="n">
        <f aca="false">IF(J66="","",MIN(1,J66+1.96*O66/100))</f>
        <v>0.696228684492811</v>
      </c>
      <c r="R66" s="32" t="str">
        <f aca="false">IF(L66="","",IF(ABS(L66)&lt;=O66,"Yes","No"))</f>
        <v>Yes</v>
      </c>
      <c r="S66" s="32" t="str">
        <f aca="false">IF(L66="","",IF(ABS(L66)&lt;=1.96*O66,"Yes","No"))</f>
        <v>Yes</v>
      </c>
      <c r="T66" s="66" t="n">
        <f aca="false">IF(D66="","",ROUND(SQRT(((D66+G66)*O66/100)^2+(J66*(D66+G66)*0.14653)^2),0))</f>
        <v>64</v>
      </c>
      <c r="U66" s="32"/>
    </row>
    <row r="67" customFormat="false" ht="15" hidden="false" customHeight="false" outlineLevel="0" collapsed="false">
      <c r="A67" s="32" t="s">
        <v>256</v>
      </c>
      <c r="B67" s="32" t="s">
        <v>258</v>
      </c>
      <c r="C67" s="32" t="s">
        <v>272</v>
      </c>
      <c r="D67" s="66" t="n">
        <v>433</v>
      </c>
      <c r="E67" s="66" t="n">
        <v>426</v>
      </c>
      <c r="F67" s="75" t="n">
        <f aca="false">IF(E67="","",D67-E67)</f>
        <v>7</v>
      </c>
      <c r="G67" s="66" t="n">
        <v>312</v>
      </c>
      <c r="H67" s="66" t="n">
        <v>320</v>
      </c>
      <c r="I67" s="75" t="n">
        <f aca="false">IF(H67="","",G67-H67)</f>
        <v>-8</v>
      </c>
      <c r="J67" s="47" t="n">
        <f aca="false">IF(OR(D67="",D67+G67=0),"",D67/(D67+G67))</f>
        <v>0.581208053691275</v>
      </c>
      <c r="K67" s="47" t="n">
        <f aca="false">IF(E67="","",E67/(E67+H67))</f>
        <v>0.571045576407507</v>
      </c>
      <c r="L67" s="76" t="n">
        <f aca="false">IF(OR(K67="",J67=""),"",(J67-K67)*100)</f>
        <v>1.01624772837684</v>
      </c>
      <c r="M67" s="36" t="n">
        <v>2.14160243278479</v>
      </c>
      <c r="N67" s="36" t="n">
        <v>0.128498235726664</v>
      </c>
      <c r="O67" s="36" t="n">
        <f aca="false">SQRT(M67^2+N67^2)</f>
        <v>2.14545397916026</v>
      </c>
      <c r="P67" s="47" t="n">
        <f aca="false">IF(J67="","",MAX(0,J67-1.96*O67/100))</f>
        <v>0.539157155699734</v>
      </c>
      <c r="Q67" s="47" t="n">
        <f aca="false">IF(J67="","",MIN(1,J67+1.96*O67/100))</f>
        <v>0.623258951682816</v>
      </c>
      <c r="R67" s="32" t="str">
        <f aca="false">IF(L67="","",IF(ABS(L67)&lt;=O67,"Yes","No"))</f>
        <v>Yes</v>
      </c>
      <c r="S67" s="32" t="str">
        <f aca="false">IF(L67="","",IF(ABS(L67)&lt;=1.96*O67,"Yes","No"))</f>
        <v>Yes</v>
      </c>
      <c r="T67" s="66" t="n">
        <f aca="false">IF(D67="","",ROUND(SQRT(((D67+G67)*O67/100)^2+(J67*(D67+G67)*0.0886)^2),0))</f>
        <v>42</v>
      </c>
      <c r="U67" s="32"/>
    </row>
    <row r="68" customFormat="false" ht="15" hidden="false" customHeight="false" outlineLevel="0" collapsed="false">
      <c r="A68" s="32" t="s">
        <v>256</v>
      </c>
      <c r="B68" s="32" t="s">
        <v>258</v>
      </c>
      <c r="C68" s="32" t="s">
        <v>273</v>
      </c>
      <c r="D68" s="66" t="n">
        <v>467</v>
      </c>
      <c r="E68" s="66" t="n">
        <v>467</v>
      </c>
      <c r="F68" s="75" t="n">
        <f aca="false">IF(E68="","",D68-E68)</f>
        <v>0</v>
      </c>
      <c r="G68" s="66" t="n">
        <v>240</v>
      </c>
      <c r="H68" s="66" t="n">
        <v>261</v>
      </c>
      <c r="I68" s="75" t="n">
        <f aca="false">IF(H68="","",G68-H68)</f>
        <v>-21</v>
      </c>
      <c r="J68" s="47" t="n">
        <f aca="false">IF(OR(D68="",D68+G68=0),"",D68/(D68+G68))</f>
        <v>0.660537482319661</v>
      </c>
      <c r="K68" s="47" t="n">
        <f aca="false">IF(E68="","",E68/(E68+H68))</f>
        <v>0.641483516483517</v>
      </c>
      <c r="L68" s="76" t="n">
        <f aca="false">IF(OR(K68="",J68=""),"",(J68-K68)*100)</f>
        <v>1.90539658361441</v>
      </c>
      <c r="M68" s="36" t="n">
        <v>3.09428986375504</v>
      </c>
      <c r="N68" s="36" t="n">
        <v>0.128498235726664</v>
      </c>
      <c r="O68" s="36" t="n">
        <f aca="false">SQRT(M68^2+N68^2)</f>
        <v>3.09695682203063</v>
      </c>
      <c r="P68" s="47" t="n">
        <f aca="false">IF(J68="","",MAX(0,J68-1.96*O68/100))</f>
        <v>0.59983712860786</v>
      </c>
      <c r="Q68" s="47" t="n">
        <f aca="false">IF(J68="","",MIN(1,J68+1.96*O68/100))</f>
        <v>0.721237836031461</v>
      </c>
      <c r="R68" s="32" t="str">
        <f aca="false">IF(L68="","",IF(ABS(L68)&lt;=O68,"Yes","No"))</f>
        <v>Yes</v>
      </c>
      <c r="S68" s="32" t="str">
        <f aca="false">IF(L68="","",IF(ABS(L68)&lt;=1.96*O68,"Yes","No"))</f>
        <v>Yes</v>
      </c>
      <c r="T68" s="66" t="n">
        <f aca="false">IF(D68="","",ROUND(SQRT(((D68+G68)*O68/100)^2+(J68*(D68+G68)*0.14653)^2),0))</f>
        <v>72</v>
      </c>
      <c r="U68" s="32"/>
    </row>
    <row r="69" customFormat="false" ht="15" hidden="false" customHeight="false" outlineLevel="0" collapsed="false">
      <c r="A69" s="32" t="s">
        <v>256</v>
      </c>
      <c r="B69" s="32" t="s">
        <v>258</v>
      </c>
      <c r="C69" s="32" t="s">
        <v>274</v>
      </c>
      <c r="D69" s="66" t="n">
        <v>500</v>
      </c>
      <c r="E69" s="66" t="n">
        <v>496</v>
      </c>
      <c r="F69" s="75" t="n">
        <f aca="false">IF(E69="","",D69-E69)</f>
        <v>4</v>
      </c>
      <c r="G69" s="66" t="n">
        <v>127</v>
      </c>
      <c r="H69" s="66" t="n">
        <v>148</v>
      </c>
      <c r="I69" s="75" t="n">
        <f aca="false">IF(H69="","",G69-H69)</f>
        <v>-21</v>
      </c>
      <c r="J69" s="47" t="n">
        <f aca="false">IF(OR(D69="",D69+G69=0),"",D69/(D69+G69))</f>
        <v>0.797448165869219</v>
      </c>
      <c r="K69" s="47" t="n">
        <f aca="false">IF(E69="","",E69/(E69+H69))</f>
        <v>0.770186335403727</v>
      </c>
      <c r="L69" s="76" t="n">
        <f aca="false">IF(OR(K69="",J69=""),"",(J69-K69)*100)</f>
        <v>2.72618304654918</v>
      </c>
      <c r="M69" s="36" t="n">
        <v>3.09428986375504</v>
      </c>
      <c r="N69" s="36" t="n">
        <v>0.128498235726664</v>
      </c>
      <c r="O69" s="36" t="n">
        <f aca="false">SQRT(M69^2+N69^2)</f>
        <v>3.09695682203063</v>
      </c>
      <c r="P69" s="47" t="n">
        <f aca="false">IF(J69="","",MAX(0,J69-1.96*O69/100))</f>
        <v>0.736747812157418</v>
      </c>
      <c r="Q69" s="47" t="n">
        <f aca="false">IF(J69="","",MIN(1,J69+1.96*O69/100))</f>
        <v>0.858148519581019</v>
      </c>
      <c r="R69" s="32" t="str">
        <f aca="false">IF(L69="","",IF(ABS(L69)&lt;=O69,"Yes","No"))</f>
        <v>Yes</v>
      </c>
      <c r="S69" s="32" t="str">
        <f aca="false">IF(L69="","",IF(ABS(L69)&lt;=1.96*O69,"Yes","No"))</f>
        <v>Yes</v>
      </c>
      <c r="T69" s="66" t="n">
        <f aca="false">IF(D69="","",ROUND(SQRT(((D69+G69)*O69/100)^2+(J69*(D69+G69)*0.14653)^2),0))</f>
        <v>76</v>
      </c>
      <c r="U69" s="32"/>
    </row>
    <row r="70" customFormat="false" ht="15" hidden="false" customHeight="false" outlineLevel="0" collapsed="false">
      <c r="A70" s="32" t="s">
        <v>256</v>
      </c>
      <c r="B70" s="32" t="s">
        <v>258</v>
      </c>
      <c r="C70" s="32" t="s">
        <v>275</v>
      </c>
      <c r="D70" s="66" t="n">
        <v>372</v>
      </c>
      <c r="E70" s="66" t="n">
        <v>360</v>
      </c>
      <c r="F70" s="75" t="n">
        <f aca="false">IF(E70="","",D70-E70)</f>
        <v>12</v>
      </c>
      <c r="G70" s="66" t="n">
        <v>144</v>
      </c>
      <c r="H70" s="66" t="n">
        <v>174</v>
      </c>
      <c r="I70" s="75" t="n">
        <f aca="false">IF(H70="","",G70-H70)</f>
        <v>-30</v>
      </c>
      <c r="J70" s="47" t="n">
        <f aca="false">IF(OR(D70="",D70+G70=0),"",D70/(D70+G70))</f>
        <v>0.72093023255814</v>
      </c>
      <c r="K70" s="47" t="n">
        <f aca="false">IF(E70="","",E70/(E70+H70))</f>
        <v>0.674157303370787</v>
      </c>
      <c r="L70" s="76" t="n">
        <f aca="false">IF(OR(K70="",J70=""),"",(J70-K70)*100)</f>
        <v>4.6772929187353</v>
      </c>
      <c r="M70" s="36" t="n">
        <v>3.09428986375504</v>
      </c>
      <c r="N70" s="36" t="n">
        <v>0.128498235726664</v>
      </c>
      <c r="O70" s="36" t="n">
        <f aca="false">SQRT(M70^2+N70^2)</f>
        <v>3.09695682203063</v>
      </c>
      <c r="P70" s="47" t="n">
        <f aca="false">IF(J70="","",MAX(0,J70-1.96*O70/100))</f>
        <v>0.660229878846339</v>
      </c>
      <c r="Q70" s="47" t="n">
        <f aca="false">IF(J70="","",MIN(1,J70+1.96*O70/100))</f>
        <v>0.78163058626994</v>
      </c>
      <c r="R70" s="32" t="str">
        <f aca="false">IF(L70="","",IF(ABS(L70)&lt;=O70,"Yes","No"))</f>
        <v>No</v>
      </c>
      <c r="S70" s="32" t="str">
        <f aca="false">IF(L70="","",IF(ABS(L70)&lt;=1.96*O70,"Yes","No"))</f>
        <v>Yes</v>
      </c>
      <c r="T70" s="66" t="n">
        <f aca="false">IF(D70="","",ROUND(SQRT(((D70+G70)*O70/100)^2+(J70*(D70+G70)*0.14653)^2),0))</f>
        <v>57</v>
      </c>
      <c r="U70" s="32"/>
    </row>
    <row r="71" customFormat="false" ht="15" hidden="false" customHeight="false" outlineLevel="0" collapsed="false">
      <c r="A71" s="32" t="s">
        <v>256</v>
      </c>
      <c r="B71" s="32" t="s">
        <v>258</v>
      </c>
      <c r="C71" s="32" t="s">
        <v>276</v>
      </c>
      <c r="D71" s="66" t="n">
        <v>451</v>
      </c>
      <c r="E71" s="66" t="n">
        <v>457</v>
      </c>
      <c r="F71" s="75" t="n">
        <f aca="false">IF(E71="","",D71-E71)</f>
        <v>-6</v>
      </c>
      <c r="G71" s="66" t="n">
        <v>193</v>
      </c>
      <c r="H71" s="66" t="n">
        <v>203</v>
      </c>
      <c r="I71" s="75" t="n">
        <f aca="false">IF(H71="","",G71-H71)</f>
        <v>-10</v>
      </c>
      <c r="J71" s="47" t="n">
        <f aca="false">IF(OR(D71="",D71+G71=0),"",D71/(D71+G71))</f>
        <v>0.700310559006211</v>
      </c>
      <c r="K71" s="47" t="n">
        <f aca="false">IF(E71="","",E71/(E71+H71))</f>
        <v>0.692424242424242</v>
      </c>
      <c r="L71" s="76" t="n">
        <f aca="false">IF(OR(K71="",J71=""),"",(J71-K71)*100)</f>
        <v>0.788631658196881</v>
      </c>
      <c r="M71" s="36" t="n">
        <v>3.09428986375504</v>
      </c>
      <c r="N71" s="36" t="n">
        <v>0.128498235726664</v>
      </c>
      <c r="O71" s="36" t="n">
        <f aca="false">SQRT(M71^2+N71^2)</f>
        <v>3.09695682203063</v>
      </c>
      <c r="P71" s="47" t="n">
        <f aca="false">IF(J71="","",MAX(0,J71-1.96*O71/100))</f>
        <v>0.639610205294411</v>
      </c>
      <c r="Q71" s="47" t="n">
        <f aca="false">IF(J71="","",MIN(1,J71+1.96*O71/100))</f>
        <v>0.761010912718012</v>
      </c>
      <c r="R71" s="32" t="str">
        <f aca="false">IF(L71="","",IF(ABS(L71)&lt;=O71,"Yes","No"))</f>
        <v>Yes</v>
      </c>
      <c r="S71" s="32" t="str">
        <f aca="false">IF(L71="","",IF(ABS(L71)&lt;=1.96*O71,"Yes","No"))</f>
        <v>Yes</v>
      </c>
      <c r="T71" s="66" t="n">
        <f aca="false">IF(D71="","",ROUND(SQRT(((D71+G71)*O71/100)^2+(J71*(D71+G71)*0.14653)^2),0))</f>
        <v>69</v>
      </c>
      <c r="U71" s="32"/>
    </row>
    <row r="72" customFormat="false" ht="15" hidden="false" customHeight="false" outlineLevel="0" collapsed="false">
      <c r="A72" s="32" t="s">
        <v>256</v>
      </c>
      <c r="B72" s="32" t="s">
        <v>258</v>
      </c>
      <c r="C72" s="32" t="s">
        <v>277</v>
      </c>
      <c r="D72" s="66" t="n">
        <v>329</v>
      </c>
      <c r="E72" s="66" t="n">
        <v>323</v>
      </c>
      <c r="F72" s="75" t="n">
        <f aca="false">IF(E72="","",D72-E72)</f>
        <v>6</v>
      </c>
      <c r="G72" s="66" t="n">
        <v>140</v>
      </c>
      <c r="H72" s="66" t="n">
        <v>136</v>
      </c>
      <c r="I72" s="75" t="n">
        <f aca="false">IF(H72="","",G72-H72)</f>
        <v>4</v>
      </c>
      <c r="J72" s="47" t="n">
        <f aca="false">IF(OR(D72="",D72+G72=0),"",D72/(D72+G72))</f>
        <v>0.701492537313433</v>
      </c>
      <c r="K72" s="47" t="n">
        <f aca="false">IF(E72="","",E72/(E72+H72))</f>
        <v>0.703703703703704</v>
      </c>
      <c r="L72" s="76" t="n">
        <f aca="false">IF(OR(K72="",J72=""),"",(J72-K72)*100)</f>
        <v>-0.221116639027086</v>
      </c>
      <c r="M72" s="36" t="n">
        <v>3.09428986375504</v>
      </c>
      <c r="N72" s="36" t="n">
        <v>0.128498235726664</v>
      </c>
      <c r="O72" s="36" t="n">
        <f aca="false">SQRT(M72^2+N72^2)</f>
        <v>3.09695682203063</v>
      </c>
      <c r="P72" s="47" t="n">
        <f aca="false">IF(J72="","",MAX(0,J72-1.96*O72/100))</f>
        <v>0.640792183601633</v>
      </c>
      <c r="Q72" s="47" t="n">
        <f aca="false">IF(J72="","",MIN(1,J72+1.96*O72/100))</f>
        <v>0.762192891025233</v>
      </c>
      <c r="R72" s="32" t="str">
        <f aca="false">IF(L72="","",IF(ABS(L72)&lt;=O72,"Yes","No"))</f>
        <v>Yes</v>
      </c>
      <c r="S72" s="32" t="str">
        <f aca="false">IF(L72="","",IF(ABS(L72)&lt;=1.96*O72,"Yes","No"))</f>
        <v>Yes</v>
      </c>
      <c r="T72" s="66" t="n">
        <f aca="false">IF(D72="","",ROUND(SQRT(((D72+G72)*O72/100)^2+(J72*(D72+G72)*0.14653)^2),0))</f>
        <v>50</v>
      </c>
      <c r="U72" s="32"/>
    </row>
    <row r="73" customFormat="false" ht="15" hidden="false" customHeight="false" outlineLevel="0" collapsed="false">
      <c r="A73" s="32" t="s">
        <v>256</v>
      </c>
      <c r="B73" s="32" t="s">
        <v>258</v>
      </c>
      <c r="C73" s="32" t="s">
        <v>278</v>
      </c>
      <c r="D73" s="66" t="n">
        <v>708</v>
      </c>
      <c r="E73" s="66" t="n">
        <v>707</v>
      </c>
      <c r="F73" s="75" t="n">
        <f aca="false">IF(E73="","",D73-E73)</f>
        <v>1</v>
      </c>
      <c r="G73" s="66" t="n">
        <v>307</v>
      </c>
      <c r="H73" s="66" t="n">
        <v>345</v>
      </c>
      <c r="I73" s="75" t="n">
        <f aca="false">IF(H73="","",G73-H73)</f>
        <v>-38</v>
      </c>
      <c r="J73" s="47" t="n">
        <f aca="false">IF(OR(D73="",D73+G73=0),"",D73/(D73+G73))</f>
        <v>0.697536945812808</v>
      </c>
      <c r="K73" s="47" t="n">
        <f aca="false">IF(E73="","",E73/(E73+H73))</f>
        <v>0.672053231939164</v>
      </c>
      <c r="L73" s="76" t="n">
        <f aca="false">IF(OR(K73="",J73=""),"",(J73-K73)*100)</f>
        <v>2.54837138736443</v>
      </c>
      <c r="M73" s="36" t="n">
        <v>2.14160243278479</v>
      </c>
      <c r="N73" s="36" t="n">
        <v>0.128498235726664</v>
      </c>
      <c r="O73" s="36" t="n">
        <f aca="false">SQRT(M73^2+N73^2)</f>
        <v>2.14545397916026</v>
      </c>
      <c r="P73" s="47" t="n">
        <f aca="false">IF(J73="","",MAX(0,J73-1.96*O73/100))</f>
        <v>0.655486047821267</v>
      </c>
      <c r="Q73" s="47" t="n">
        <f aca="false">IF(J73="","",MIN(1,J73+1.96*O73/100))</f>
        <v>0.739587843804349</v>
      </c>
      <c r="R73" s="32" t="str">
        <f aca="false">IF(L73="","",IF(ABS(L73)&lt;=O73,"Yes","No"))</f>
        <v>No</v>
      </c>
      <c r="S73" s="32" t="str">
        <f aca="false">IF(L73="","",IF(ABS(L73)&lt;=1.96*O73,"Yes","No"))</f>
        <v>Yes</v>
      </c>
      <c r="T73" s="66" t="n">
        <f aca="false">IF(D73="","",ROUND(SQRT(((D73+G73)*O73/100)^2+(J73*(D73+G73)*0.0886)^2),0))</f>
        <v>66</v>
      </c>
      <c r="U73" s="32"/>
    </row>
    <row r="74" customFormat="false" ht="15" hidden="false" customHeight="false" outlineLevel="0" collapsed="false">
      <c r="A74" s="32" t="s">
        <v>256</v>
      </c>
      <c r="B74" s="32" t="s">
        <v>258</v>
      </c>
      <c r="C74" s="32" t="s">
        <v>279</v>
      </c>
      <c r="D74" s="66" t="n">
        <v>792</v>
      </c>
      <c r="E74" s="66" t="n">
        <v>791</v>
      </c>
      <c r="F74" s="75" t="n">
        <f aca="false">IF(E74="","",D74-E74)</f>
        <v>1</v>
      </c>
      <c r="G74" s="66" t="n">
        <v>249</v>
      </c>
      <c r="H74" s="66" t="n">
        <v>315</v>
      </c>
      <c r="I74" s="75" t="n">
        <f aca="false">IF(H74="","",G74-H74)</f>
        <v>-66</v>
      </c>
      <c r="J74" s="47" t="n">
        <f aca="false">IF(OR(D74="",D74+G74=0),"",D74/(D74+G74))</f>
        <v>0.760806916426513</v>
      </c>
      <c r="K74" s="47" t="n">
        <f aca="false">IF(E74="","",E74/(E74+H74))</f>
        <v>0.715189873417722</v>
      </c>
      <c r="L74" s="76" t="n">
        <f aca="false">IF(OR(K74="",J74=""),"",(J74-K74)*100)</f>
        <v>4.56170430087914</v>
      </c>
      <c r="M74" s="36" t="n">
        <v>2.14160243278479</v>
      </c>
      <c r="N74" s="36" t="n">
        <v>0.128498235726664</v>
      </c>
      <c r="O74" s="36" t="n">
        <f aca="false">SQRT(M74^2+N74^2)</f>
        <v>2.14545397916026</v>
      </c>
      <c r="P74" s="47" t="n">
        <f aca="false">IF(J74="","",MAX(0,J74-1.96*O74/100))</f>
        <v>0.718756018434972</v>
      </c>
      <c r="Q74" s="47" t="n">
        <f aca="false">IF(J74="","",MIN(1,J74+1.96*O74/100))</f>
        <v>0.802857814418054</v>
      </c>
      <c r="R74" s="32" t="str">
        <f aca="false">IF(L74="","",IF(ABS(L74)&lt;=O74,"Yes","No"))</f>
        <v>No</v>
      </c>
      <c r="S74" s="32" t="str">
        <f aca="false">IF(L74="","",IF(ABS(L74)&lt;=1.96*O74,"Yes","No"))</f>
        <v>No</v>
      </c>
      <c r="T74" s="66" t="n">
        <f aca="false">IF(D74="","",ROUND(SQRT(((D74+G74)*O74/100)^2+(J74*(D74+G74)*0.0886)^2),0))</f>
        <v>74</v>
      </c>
      <c r="U74" s="32"/>
    </row>
    <row r="75" customFormat="false" ht="15" hidden="false" customHeight="false" outlineLevel="0" collapsed="false">
      <c r="A75" s="32" t="s">
        <v>256</v>
      </c>
      <c r="B75" s="32" t="s">
        <v>258</v>
      </c>
      <c r="C75" s="32" t="s">
        <v>280</v>
      </c>
      <c r="D75" s="66" t="n">
        <v>511</v>
      </c>
      <c r="E75" s="66" t="n">
        <v>508</v>
      </c>
      <c r="F75" s="75" t="n">
        <f aca="false">IF(E75="","",D75-E75)</f>
        <v>3</v>
      </c>
      <c r="G75" s="66" t="n">
        <v>300</v>
      </c>
      <c r="H75" s="66" t="n">
        <v>308</v>
      </c>
      <c r="I75" s="75" t="n">
        <f aca="false">IF(H75="","",G75-H75)</f>
        <v>-8</v>
      </c>
      <c r="J75" s="47" t="n">
        <f aca="false">IF(OR(D75="",D75+G75=0),"",D75/(D75+G75))</f>
        <v>0.630086313193588</v>
      </c>
      <c r="K75" s="47" t="n">
        <f aca="false">IF(E75="","",E75/(E75+H75))</f>
        <v>0.622549019607843</v>
      </c>
      <c r="L75" s="76" t="n">
        <f aca="false">IF(OR(K75="",J75=""),"",(J75-K75)*100)</f>
        <v>0.753729358574506</v>
      </c>
      <c r="M75" s="36" t="n">
        <v>2.14160243278479</v>
      </c>
      <c r="N75" s="36" t="n">
        <v>0.128498235726664</v>
      </c>
      <c r="O75" s="36" t="n">
        <f aca="false">SQRT(M75^2+N75^2)</f>
        <v>2.14545397916026</v>
      </c>
      <c r="P75" s="47" t="n">
        <f aca="false">IF(J75="","",MAX(0,J75-1.96*O75/100))</f>
        <v>0.588035415202047</v>
      </c>
      <c r="Q75" s="47" t="n">
        <f aca="false">IF(J75="","",MIN(1,J75+1.96*O75/100))</f>
        <v>0.672137211185129</v>
      </c>
      <c r="R75" s="32" t="str">
        <f aca="false">IF(L75="","",IF(ABS(L75)&lt;=O75,"Yes","No"))</f>
        <v>Yes</v>
      </c>
      <c r="S75" s="32" t="str">
        <f aca="false">IF(L75="","",IF(ABS(L75)&lt;=1.96*O75,"Yes","No"))</f>
        <v>Yes</v>
      </c>
      <c r="T75" s="66" t="n">
        <f aca="false">IF(D75="","",ROUND(SQRT(((D75+G75)*O75/100)^2+(J75*(D75+G75)*0.0886)^2),0))</f>
        <v>49</v>
      </c>
      <c r="U75" s="32"/>
    </row>
    <row r="76" customFormat="false" ht="15" hidden="false" customHeight="false" outlineLevel="0" collapsed="false">
      <c r="A76" s="32" t="s">
        <v>256</v>
      </c>
      <c r="B76" s="32" t="s">
        <v>258</v>
      </c>
      <c r="C76" s="32" t="s">
        <v>281</v>
      </c>
      <c r="D76" s="66" t="n">
        <v>668</v>
      </c>
      <c r="E76" s="66" t="n">
        <v>650</v>
      </c>
      <c r="F76" s="75" t="n">
        <f aca="false">IF(E76="","",D76-E76)</f>
        <v>18</v>
      </c>
      <c r="G76" s="66" t="n">
        <v>349</v>
      </c>
      <c r="H76" s="66" t="n">
        <v>361</v>
      </c>
      <c r="I76" s="75" t="n">
        <f aca="false">IF(H76="","",G76-H76)</f>
        <v>-12</v>
      </c>
      <c r="J76" s="47" t="n">
        <f aca="false">IF(OR(D76="",D76+G76=0),"",D76/(D76+G76))</f>
        <v>0.656833824975418</v>
      </c>
      <c r="K76" s="47" t="n">
        <f aca="false">IF(E76="","",E76/(E76+H76))</f>
        <v>0.642927794263106</v>
      </c>
      <c r="L76" s="76" t="n">
        <f aca="false">IF(OR(K76="",J76=""),"",(J76-K76)*100)</f>
        <v>1.3906030712312</v>
      </c>
      <c r="M76" s="36" t="n">
        <v>2.14160243278479</v>
      </c>
      <c r="N76" s="36" t="n">
        <v>0.128498235726664</v>
      </c>
      <c r="O76" s="36" t="n">
        <f aca="false">SQRT(M76^2+N76^2)</f>
        <v>2.14545397916026</v>
      </c>
      <c r="P76" s="47" t="n">
        <f aca="false">IF(J76="","",MAX(0,J76-1.96*O76/100))</f>
        <v>0.614782926983877</v>
      </c>
      <c r="Q76" s="47" t="n">
        <f aca="false">IF(J76="","",MIN(1,J76+1.96*O76/100))</f>
        <v>0.698884722966959</v>
      </c>
      <c r="R76" s="32" t="str">
        <f aca="false">IF(L76="","",IF(ABS(L76)&lt;=O76,"Yes","No"))</f>
        <v>Yes</v>
      </c>
      <c r="S76" s="32" t="str">
        <f aca="false">IF(L76="","",IF(ABS(L76)&lt;=1.96*O76,"Yes","No"))</f>
        <v>Yes</v>
      </c>
      <c r="T76" s="66" t="n">
        <f aca="false">IF(D76="","",ROUND(SQRT(((D76+G76)*O76/100)^2+(J76*(D76+G76)*0.0886)^2),0))</f>
        <v>63</v>
      </c>
      <c r="U76" s="32"/>
    </row>
    <row r="77" customFormat="false" ht="15" hidden="false" customHeight="false" outlineLevel="0" collapsed="false">
      <c r="A77" s="32" t="s">
        <v>256</v>
      </c>
      <c r="B77" s="32" t="s">
        <v>258</v>
      </c>
      <c r="C77" s="32" t="s">
        <v>282</v>
      </c>
      <c r="D77" s="66" t="n">
        <v>713</v>
      </c>
      <c r="E77" s="66" t="n">
        <v>691</v>
      </c>
      <c r="F77" s="75" t="n">
        <f aca="false">IF(E77="","",D77-E77)</f>
        <v>22</v>
      </c>
      <c r="G77" s="66" t="n">
        <v>375</v>
      </c>
      <c r="H77" s="66" t="n">
        <v>365</v>
      </c>
      <c r="I77" s="75" t="n">
        <f aca="false">IF(H77="","",G77-H77)</f>
        <v>10</v>
      </c>
      <c r="J77" s="47" t="n">
        <f aca="false">IF(OR(D77="",D77+G77=0),"",D77/(D77+G77))</f>
        <v>0.655330882352941</v>
      </c>
      <c r="K77" s="47" t="n">
        <f aca="false">IF(E77="","",E77/(E77+H77))</f>
        <v>0.654356060606061</v>
      </c>
      <c r="L77" s="76" t="n">
        <f aca="false">IF(OR(K77="",J77=""),"",(J77-K77)*100)</f>
        <v>0.0974821746880572</v>
      </c>
      <c r="M77" s="36" t="n">
        <v>2.14160243278479</v>
      </c>
      <c r="N77" s="36" t="n">
        <v>0.128498235726664</v>
      </c>
      <c r="O77" s="36" t="n">
        <f aca="false">SQRT(M77^2+N77^2)</f>
        <v>2.14545397916026</v>
      </c>
      <c r="P77" s="47" t="n">
        <f aca="false">IF(J77="","",MAX(0,J77-1.96*O77/100))</f>
        <v>0.6132799843614</v>
      </c>
      <c r="Q77" s="47" t="n">
        <f aca="false">IF(J77="","",MIN(1,J77+1.96*O77/100))</f>
        <v>0.697381780344482</v>
      </c>
      <c r="R77" s="32" t="str">
        <f aca="false">IF(L77="","",IF(ABS(L77)&lt;=O77,"Yes","No"))</f>
        <v>Yes</v>
      </c>
      <c r="S77" s="32" t="str">
        <f aca="false">IF(L77="","",IF(ABS(L77)&lt;=1.96*O77,"Yes","No"))</f>
        <v>Yes</v>
      </c>
      <c r="T77" s="66" t="n">
        <f aca="false">IF(D77="","",ROUND(SQRT(((D77+G77)*O77/100)^2+(J77*(D77+G77)*0.0886)^2),0))</f>
        <v>67</v>
      </c>
      <c r="U77" s="32"/>
    </row>
    <row r="78" customFormat="false" ht="15" hidden="false" customHeight="false" outlineLevel="0" collapsed="false">
      <c r="A78" s="32" t="s">
        <v>256</v>
      </c>
      <c r="B78" s="32" t="s">
        <v>258</v>
      </c>
      <c r="C78" s="32" t="s">
        <v>283</v>
      </c>
      <c r="D78" s="66" t="n">
        <v>492</v>
      </c>
      <c r="E78" s="66" t="n">
        <v>499</v>
      </c>
      <c r="F78" s="75" t="n">
        <f aca="false">IF(E78="","",D78-E78)</f>
        <v>-7</v>
      </c>
      <c r="G78" s="66" t="n">
        <v>237</v>
      </c>
      <c r="H78" s="66" t="n">
        <v>246</v>
      </c>
      <c r="I78" s="75" t="n">
        <f aca="false">IF(H78="","",G78-H78)</f>
        <v>-9</v>
      </c>
      <c r="J78" s="47" t="n">
        <f aca="false">IF(OR(D78="",D78+G78=0),"",D78/(D78+G78))</f>
        <v>0.674897119341564</v>
      </c>
      <c r="K78" s="47" t="n">
        <f aca="false">IF(E78="","",E78/(E78+H78))</f>
        <v>0.669798657718121</v>
      </c>
      <c r="L78" s="76" t="n">
        <f aca="false">IF(OR(K78="",J78=""),"",(J78-K78)*100)</f>
        <v>0.509846162344296</v>
      </c>
      <c r="M78" s="36" t="n">
        <v>3.09428986375504</v>
      </c>
      <c r="N78" s="36" t="n">
        <v>0.128498235726664</v>
      </c>
      <c r="O78" s="36" t="n">
        <f aca="false">SQRT(M78^2+N78^2)</f>
        <v>3.09695682203063</v>
      </c>
      <c r="P78" s="47" t="n">
        <f aca="false">IF(J78="","",MAX(0,J78-1.96*O78/100))</f>
        <v>0.614196765629764</v>
      </c>
      <c r="Q78" s="47" t="n">
        <f aca="false">IF(J78="","",MIN(1,J78+1.96*O78/100))</f>
        <v>0.735597473053364</v>
      </c>
      <c r="R78" s="32" t="str">
        <f aca="false">IF(L78="","",IF(ABS(L78)&lt;=O78,"Yes","No"))</f>
        <v>Yes</v>
      </c>
      <c r="S78" s="32" t="str">
        <f aca="false">IF(L78="","",IF(ABS(L78)&lt;=1.96*O78,"Yes","No"))</f>
        <v>Yes</v>
      </c>
      <c r="T78" s="66" t="n">
        <f aca="false">IF(D78="","",ROUND(SQRT(((D78+G78)*O78/100)^2+(J78*(D78+G78)*0.14653)^2),0))</f>
        <v>76</v>
      </c>
      <c r="U78" s="32"/>
    </row>
    <row r="79" customFormat="false" ht="15" hidden="false" customHeight="false" outlineLevel="0" collapsed="false">
      <c r="A79" s="32" t="s">
        <v>256</v>
      </c>
      <c r="B79" s="32" t="s">
        <v>258</v>
      </c>
      <c r="C79" s="32" t="s">
        <v>284</v>
      </c>
      <c r="D79" s="66" t="n">
        <v>571</v>
      </c>
      <c r="E79" s="66" t="n">
        <v>596</v>
      </c>
      <c r="F79" s="75" t="n">
        <f aca="false">IF(E79="","",D79-E79)</f>
        <v>-25</v>
      </c>
      <c r="G79" s="66" t="n">
        <v>265</v>
      </c>
      <c r="H79" s="66" t="n">
        <v>282</v>
      </c>
      <c r="I79" s="75" t="n">
        <f aca="false">IF(H79="","",G79-H79)</f>
        <v>-17</v>
      </c>
      <c r="J79" s="47" t="n">
        <f aca="false">IF(OR(D79="",D79+G79=0),"",D79/(D79+G79))</f>
        <v>0.683014354066986</v>
      </c>
      <c r="K79" s="47" t="n">
        <f aca="false">IF(E79="","",E79/(E79+H79))</f>
        <v>0.678815489749431</v>
      </c>
      <c r="L79" s="76" t="n">
        <f aca="false">IF(OR(K79="",J79=""),"",(J79-K79)*100)</f>
        <v>0.419886431755512</v>
      </c>
      <c r="M79" s="36" t="n">
        <v>2.14160243278479</v>
      </c>
      <c r="N79" s="36" t="n">
        <v>0.128498235726664</v>
      </c>
      <c r="O79" s="36" t="n">
        <f aca="false">SQRT(M79^2+N79^2)</f>
        <v>2.14545397916026</v>
      </c>
      <c r="P79" s="47" t="n">
        <f aca="false">IF(J79="","",MAX(0,J79-1.96*O79/100))</f>
        <v>0.640963456075445</v>
      </c>
      <c r="Q79" s="47" t="n">
        <f aca="false">IF(J79="","",MIN(1,J79+1.96*O79/100))</f>
        <v>0.725065252058527</v>
      </c>
      <c r="R79" s="32" t="str">
        <f aca="false">IF(L79="","",IF(ABS(L79)&lt;=O79,"Yes","No"))</f>
        <v>Yes</v>
      </c>
      <c r="S79" s="32" t="str">
        <f aca="false">IF(L79="","",IF(ABS(L79)&lt;=1.96*O79,"Yes","No"))</f>
        <v>Yes</v>
      </c>
      <c r="T79" s="66" t="n">
        <f aca="false">IF(D79="","",ROUND(SQRT(((D79+G79)*O79/100)^2+(J79*(D79+G79)*0.0886)^2),0))</f>
        <v>54</v>
      </c>
      <c r="U79" s="32"/>
    </row>
    <row r="80" customFormat="false" ht="15" hidden="false" customHeight="false" outlineLevel="0" collapsed="false">
      <c r="A80" s="32" t="s">
        <v>256</v>
      </c>
      <c r="B80" s="32" t="s">
        <v>258</v>
      </c>
      <c r="C80" s="32" t="s">
        <v>285</v>
      </c>
      <c r="D80" s="66" t="n">
        <v>852</v>
      </c>
      <c r="E80" s="66" t="n">
        <v>801</v>
      </c>
      <c r="F80" s="75" t="n">
        <f aca="false">IF(E80="","",D80-E80)</f>
        <v>51</v>
      </c>
      <c r="G80" s="66" t="n">
        <v>454</v>
      </c>
      <c r="H80" s="66" t="n">
        <v>494</v>
      </c>
      <c r="I80" s="75" t="n">
        <f aca="false">IF(H80="","",G80-H80)</f>
        <v>-40</v>
      </c>
      <c r="J80" s="47" t="n">
        <f aca="false">IF(OR(D80="",D80+G80=0),"",D80/(D80+G80))</f>
        <v>0.652373660030628</v>
      </c>
      <c r="K80" s="47" t="n">
        <f aca="false">IF(E80="","",E80/(E80+H80))</f>
        <v>0.618532818532819</v>
      </c>
      <c r="L80" s="76" t="n">
        <f aca="false">IF(OR(K80="",J80=""),"",(J80-K80)*100)</f>
        <v>3.38408414978094</v>
      </c>
      <c r="M80" s="36" t="n">
        <v>1.97223401507502</v>
      </c>
      <c r="N80" s="36" t="n">
        <v>0.128498235726664</v>
      </c>
      <c r="O80" s="36" t="n">
        <f aca="false">SQRT(M80^2+N80^2)</f>
        <v>1.97641564626568</v>
      </c>
      <c r="P80" s="47" t="n">
        <f aca="false">IF(J80="","",MAX(0,J80-1.96*O80/100))</f>
        <v>0.613635913363821</v>
      </c>
      <c r="Q80" s="47" t="n">
        <f aca="false">IF(J80="","",MIN(1,J80+1.96*O80/100))</f>
        <v>0.691111406697435</v>
      </c>
      <c r="R80" s="32" t="str">
        <f aca="false">IF(L80="","",IF(ABS(L80)&lt;=O80,"Yes","No"))</f>
        <v>No</v>
      </c>
      <c r="S80" s="32" t="str">
        <f aca="false">IF(L80="","",IF(ABS(L80)&lt;=1.96*O80,"Yes","No"))</f>
        <v>Yes</v>
      </c>
      <c r="T80" s="66" t="n">
        <f aca="false">IF(D80="","",ROUND(SQRT(((D80+G80)*O80/100)^2+(J80*(D80+G80)*0.06777)^2),0))</f>
        <v>63</v>
      </c>
      <c r="U80" s="32"/>
    </row>
    <row r="81" customFormat="false" ht="15" hidden="false" customHeight="false" outlineLevel="0" collapsed="false">
      <c r="A81" s="32" t="s">
        <v>256</v>
      </c>
      <c r="B81" s="32" t="s">
        <v>258</v>
      </c>
      <c r="C81" s="32" t="s">
        <v>286</v>
      </c>
      <c r="D81" s="66" t="n">
        <v>437</v>
      </c>
      <c r="E81" s="66" t="n">
        <v>451</v>
      </c>
      <c r="F81" s="75" t="n">
        <f aca="false">IF(E81="","",D81-E81)</f>
        <v>-14</v>
      </c>
      <c r="G81" s="66" t="n">
        <v>221</v>
      </c>
      <c r="H81" s="66" t="n">
        <v>233</v>
      </c>
      <c r="I81" s="75" t="n">
        <f aca="false">IF(H81="","",G81-H81)</f>
        <v>-12</v>
      </c>
      <c r="J81" s="47" t="n">
        <f aca="false">IF(OR(D81="",D81+G81=0),"",D81/(D81+G81))</f>
        <v>0.664133738601824</v>
      </c>
      <c r="K81" s="47" t="n">
        <f aca="false">IF(E81="","",E81/(E81+H81))</f>
        <v>0.659356725146199</v>
      </c>
      <c r="L81" s="76" t="n">
        <f aca="false">IF(OR(K81="",J81=""),"",(J81-K81)*100)</f>
        <v>0.477701345562487</v>
      </c>
      <c r="M81" s="36" t="n">
        <v>3.09428986375504</v>
      </c>
      <c r="N81" s="36" t="n">
        <v>0.128498235726664</v>
      </c>
      <c r="O81" s="36" t="n">
        <f aca="false">SQRT(M81^2+N81^2)</f>
        <v>3.09695682203063</v>
      </c>
      <c r="P81" s="47" t="n">
        <f aca="false">IF(J81="","",MAX(0,J81-1.96*O81/100))</f>
        <v>0.603433384890023</v>
      </c>
      <c r="Q81" s="47" t="n">
        <f aca="false">IF(J81="","",MIN(1,J81+1.96*O81/100))</f>
        <v>0.724834092313624</v>
      </c>
      <c r="R81" s="32" t="str">
        <f aca="false">IF(L81="","",IF(ABS(L81)&lt;=O81,"Yes","No"))</f>
        <v>Yes</v>
      </c>
      <c r="S81" s="32" t="str">
        <f aca="false">IF(L81="","",IF(ABS(L81)&lt;=1.96*O81,"Yes","No"))</f>
        <v>Yes</v>
      </c>
      <c r="T81" s="66" t="n">
        <f aca="false">IF(D81="","",ROUND(SQRT(((D81+G81)*O81/100)^2+(J81*(D81+G81)*0.14653)^2),0))</f>
        <v>67</v>
      </c>
      <c r="U81" s="32"/>
    </row>
    <row r="82" customFormat="false" ht="15" hidden="false" customHeight="false" outlineLevel="0" collapsed="false">
      <c r="A82" s="32" t="s">
        <v>256</v>
      </c>
      <c r="B82" s="32" t="s">
        <v>258</v>
      </c>
      <c r="C82" s="32" t="s">
        <v>287</v>
      </c>
      <c r="D82" s="66" t="n">
        <v>489</v>
      </c>
      <c r="E82" s="66" t="n">
        <v>474</v>
      </c>
      <c r="F82" s="75" t="n">
        <f aca="false">IF(E82="","",D82-E82)</f>
        <v>15</v>
      </c>
      <c r="G82" s="66" t="n">
        <v>284</v>
      </c>
      <c r="H82" s="66" t="n">
        <v>294</v>
      </c>
      <c r="I82" s="75" t="n">
        <f aca="false">IF(H82="","",G82-H82)</f>
        <v>-10</v>
      </c>
      <c r="J82" s="47" t="n">
        <f aca="false">IF(OR(D82="",D82+G82=0),"",D82/(D82+G82))</f>
        <v>0.632600258732212</v>
      </c>
      <c r="K82" s="47" t="n">
        <f aca="false">IF(E82="","",E82/(E82+H82))</f>
        <v>0.6171875</v>
      </c>
      <c r="L82" s="76" t="n">
        <f aca="false">IF(OR(K82="",J82=""),"",(J82-K82)*100)</f>
        <v>1.54127587322122</v>
      </c>
      <c r="M82" s="36" t="n">
        <v>2.14160243278479</v>
      </c>
      <c r="N82" s="36" t="n">
        <v>0.128498235726664</v>
      </c>
      <c r="O82" s="36" t="n">
        <f aca="false">SQRT(M82^2+N82^2)</f>
        <v>2.14545397916026</v>
      </c>
      <c r="P82" s="47" t="n">
        <f aca="false">IF(J82="","",MAX(0,J82-1.96*O82/100))</f>
        <v>0.590549360740671</v>
      </c>
      <c r="Q82" s="47" t="n">
        <f aca="false">IF(J82="","",MIN(1,J82+1.96*O82/100))</f>
        <v>0.674651156723753</v>
      </c>
      <c r="R82" s="32" t="str">
        <f aca="false">IF(L82="","",IF(ABS(L82)&lt;=O82,"Yes","No"))</f>
        <v>Yes</v>
      </c>
      <c r="S82" s="32" t="str">
        <f aca="false">IF(L82="","",IF(ABS(L82)&lt;=1.96*O82,"Yes","No"))</f>
        <v>Yes</v>
      </c>
      <c r="T82" s="66" t="n">
        <f aca="false">IF(D82="","",ROUND(SQRT(((D82+G82)*O82/100)^2+(J82*(D82+G82)*0.0886)^2),0))</f>
        <v>46</v>
      </c>
      <c r="U82" s="32"/>
    </row>
    <row r="83" customFormat="false" ht="15" hidden="false" customHeight="false" outlineLevel="0" collapsed="false">
      <c r="A83" s="32" t="s">
        <v>256</v>
      </c>
      <c r="B83" s="32" t="s">
        <v>258</v>
      </c>
      <c r="C83" s="32" t="s">
        <v>288</v>
      </c>
      <c r="D83" s="66" t="n">
        <v>466</v>
      </c>
      <c r="E83" s="66" t="n">
        <v>492</v>
      </c>
      <c r="F83" s="75" t="n">
        <f aca="false">IF(E83="","",D83-E83)</f>
        <v>-26</v>
      </c>
      <c r="G83" s="66" t="n">
        <v>308</v>
      </c>
      <c r="H83" s="66" t="n">
        <v>299</v>
      </c>
      <c r="I83" s="75" t="n">
        <f aca="false">IF(H83="","",G83-H83)</f>
        <v>9</v>
      </c>
      <c r="J83" s="47" t="n">
        <f aca="false">IF(OR(D83="",D83+G83=0),"",D83/(D83+G83))</f>
        <v>0.602067183462532</v>
      </c>
      <c r="K83" s="47" t="n">
        <f aca="false">IF(E83="","",E83/(E83+H83))</f>
        <v>0.621997471554994</v>
      </c>
      <c r="L83" s="76" t="n">
        <f aca="false">IF(OR(K83="",J83=""),"",(J83-K83)*100)</f>
        <v>-1.99302880924613</v>
      </c>
      <c r="M83" s="36" t="n">
        <v>2.14160243278479</v>
      </c>
      <c r="N83" s="36" t="n">
        <v>0.128498235726664</v>
      </c>
      <c r="O83" s="36" t="n">
        <f aca="false">SQRT(M83^2+N83^2)</f>
        <v>2.14545397916026</v>
      </c>
      <c r="P83" s="47" t="n">
        <f aca="false">IF(J83="","",MAX(0,J83-1.96*O83/100))</f>
        <v>0.560016285470991</v>
      </c>
      <c r="Q83" s="47" t="n">
        <f aca="false">IF(J83="","",MIN(1,J83+1.96*O83/100))</f>
        <v>0.644118081454073</v>
      </c>
      <c r="R83" s="32" t="str">
        <f aca="false">IF(L83="","",IF(ABS(L83)&lt;=O83,"Yes","No"))</f>
        <v>Yes</v>
      </c>
      <c r="S83" s="32" t="str">
        <f aca="false">IF(L83="","",IF(ABS(L83)&lt;=1.96*O83,"Yes","No"))</f>
        <v>Yes</v>
      </c>
      <c r="T83" s="66" t="n">
        <f aca="false">IF(D83="","",ROUND(SQRT(((D83+G83)*O83/100)^2+(J83*(D83+G83)*0.0886)^2),0))</f>
        <v>45</v>
      </c>
      <c r="U83" s="32"/>
    </row>
    <row r="84" customFormat="false" ht="15" hidden="false" customHeight="false" outlineLevel="0" collapsed="false">
      <c r="A84" s="32" t="s">
        <v>256</v>
      </c>
      <c r="B84" s="32" t="s">
        <v>258</v>
      </c>
      <c r="C84" s="32" t="s">
        <v>289</v>
      </c>
      <c r="D84" s="66" t="n">
        <v>382</v>
      </c>
      <c r="E84" s="66" t="n">
        <v>361</v>
      </c>
      <c r="F84" s="75" t="n">
        <f aca="false">IF(E84="","",D84-E84)</f>
        <v>21</v>
      </c>
      <c r="G84" s="66" t="n">
        <v>212</v>
      </c>
      <c r="H84" s="66" t="n">
        <v>231</v>
      </c>
      <c r="I84" s="75" t="n">
        <f aca="false">IF(H84="","",G84-H84)</f>
        <v>-19</v>
      </c>
      <c r="J84" s="47" t="n">
        <f aca="false">IF(OR(D84="",D84+G84=0),"",D84/(D84+G84))</f>
        <v>0.643097643097643</v>
      </c>
      <c r="K84" s="47" t="n">
        <f aca="false">IF(E84="","",E84/(E84+H84))</f>
        <v>0.609797297297297</v>
      </c>
      <c r="L84" s="76" t="n">
        <f aca="false">IF(OR(K84="",J84=""),"",(J84-K84)*100)</f>
        <v>3.33003458003458</v>
      </c>
      <c r="M84" s="36" t="n">
        <v>3.09428986375504</v>
      </c>
      <c r="N84" s="36" t="n">
        <v>0.128498235726664</v>
      </c>
      <c r="O84" s="36" t="n">
        <f aca="false">SQRT(M84^2+N84^2)</f>
        <v>3.09695682203063</v>
      </c>
      <c r="P84" s="47" t="n">
        <f aca="false">IF(J84="","",MAX(0,J84-1.96*O84/100))</f>
        <v>0.582397289385843</v>
      </c>
      <c r="Q84" s="47" t="n">
        <f aca="false">IF(J84="","",MIN(1,J84+1.96*O84/100))</f>
        <v>0.703797996809443</v>
      </c>
      <c r="R84" s="32" t="str">
        <f aca="false">IF(L84="","",IF(ABS(L84)&lt;=O84,"Yes","No"))</f>
        <v>No</v>
      </c>
      <c r="S84" s="32" t="str">
        <f aca="false">IF(L84="","",IF(ABS(L84)&lt;=1.96*O84,"Yes","No"))</f>
        <v>Yes</v>
      </c>
      <c r="T84" s="66" t="n">
        <f aca="false">IF(D84="","",ROUND(SQRT(((D84+G84)*O84/100)^2+(J84*(D84+G84)*0.14653)^2),0))</f>
        <v>59</v>
      </c>
      <c r="U84" s="32"/>
    </row>
    <row r="85" customFormat="false" ht="15" hidden="false" customHeight="false" outlineLevel="0" collapsed="false">
      <c r="A85" s="32" t="s">
        <v>256</v>
      </c>
      <c r="B85" s="32" t="s">
        <v>258</v>
      </c>
      <c r="C85" s="32" t="s">
        <v>291</v>
      </c>
      <c r="D85" s="66" t="n">
        <v>1130</v>
      </c>
      <c r="E85" s="66" t="n">
        <v>965</v>
      </c>
      <c r="F85" s="75" t="n">
        <f aca="false">IF(E85="","",D85-E85)</f>
        <v>165</v>
      </c>
      <c r="G85" s="66" t="n">
        <v>558</v>
      </c>
      <c r="H85" s="66" t="n">
        <v>643</v>
      </c>
      <c r="I85" s="75" t="n">
        <f aca="false">IF(H85="","",G85-H85)</f>
        <v>-85</v>
      </c>
      <c r="J85" s="47" t="n">
        <f aca="false">IF(OR(D85="",D85+G85=0),"",D85/(D85+G85))</f>
        <v>0.669431279620853</v>
      </c>
      <c r="K85" s="47" t="n">
        <f aca="false">IF(E85="","",E85/(E85+H85))</f>
        <v>0.600124378109453</v>
      </c>
      <c r="L85" s="76" t="n">
        <f aca="false">IF(OR(K85="",J85=""),"",(J85-K85)*100)</f>
        <v>6.93069015114003</v>
      </c>
      <c r="M85" s="36" t="n">
        <v>1.97223401507502</v>
      </c>
      <c r="N85" s="36" t="n">
        <v>0.128498235726664</v>
      </c>
      <c r="O85" s="36" t="n">
        <f aca="false">SQRT(M85^2+N85^2)</f>
        <v>1.97641564626568</v>
      </c>
      <c r="P85" s="47" t="n">
        <f aca="false">IF(J85="","",MAX(0,J85-1.96*O85/100))</f>
        <v>0.630693532954046</v>
      </c>
      <c r="Q85" s="47" t="n">
        <f aca="false">IF(J85="","",MIN(1,J85+1.96*O85/100))</f>
        <v>0.70816902628766</v>
      </c>
      <c r="R85" s="32" t="str">
        <f aca="false">IF(L85="","",IF(ABS(L85)&lt;=O85,"Yes","No"))</f>
        <v>No</v>
      </c>
      <c r="S85" s="32" t="str">
        <f aca="false">IF(L85="","",IF(ABS(L85)&lt;=1.96*O85,"Yes","No"))</f>
        <v>No</v>
      </c>
      <c r="T85" s="66" t="n">
        <f aca="false">IF(D85="","",ROUND(SQRT(((D85+G85)*O85/100)^2+(J85*(D85+G85)*0.06777)^2),0))</f>
        <v>84</v>
      </c>
      <c r="U85" s="32"/>
    </row>
    <row r="86" customFormat="false" ht="15" hidden="false" customHeight="false" outlineLevel="0" collapsed="false">
      <c r="A86" s="32" t="s">
        <v>256</v>
      </c>
      <c r="B86" s="32" t="s">
        <v>258</v>
      </c>
      <c r="C86" s="32" t="s">
        <v>293</v>
      </c>
      <c r="D86" s="66" t="n">
        <v>502</v>
      </c>
      <c r="E86" s="66" t="n">
        <v>509</v>
      </c>
      <c r="F86" s="75" t="n">
        <f aca="false">IF(E86="","",D86-E86)</f>
        <v>-7</v>
      </c>
      <c r="G86" s="66" t="n">
        <v>240</v>
      </c>
      <c r="H86" s="66" t="n">
        <v>243</v>
      </c>
      <c r="I86" s="75" t="n">
        <f aca="false">IF(H86="","",G86-H86)</f>
        <v>-3</v>
      </c>
      <c r="J86" s="47" t="n">
        <f aca="false">IF(OR(D86="",D86+G86=0),"",D86/(D86+G86))</f>
        <v>0.676549865229111</v>
      </c>
      <c r="K86" s="47" t="n">
        <f aca="false">IF(E86="","",E86/(E86+H86))</f>
        <v>0.67686170212766</v>
      </c>
      <c r="L86" s="76" t="n">
        <f aca="false">IF(OR(K86="",J86=""),"",(J86-K86)*100)</f>
        <v>-0.0311836898549078</v>
      </c>
      <c r="M86" s="36" t="n">
        <v>2.14160243278479</v>
      </c>
      <c r="N86" s="36" t="n">
        <v>0.128498235726664</v>
      </c>
      <c r="O86" s="36" t="n">
        <f aca="false">SQRT(M86^2+N86^2)</f>
        <v>2.14545397916026</v>
      </c>
      <c r="P86" s="47" t="n">
        <f aca="false">IF(J86="","",MAX(0,J86-1.96*O86/100))</f>
        <v>0.63449896723757</v>
      </c>
      <c r="Q86" s="47" t="n">
        <f aca="false">IF(J86="","",MIN(1,J86+1.96*O86/100))</f>
        <v>0.718600763220652</v>
      </c>
      <c r="R86" s="32" t="str">
        <f aca="false">IF(L86="","",IF(ABS(L86)&lt;=O86,"Yes","No"))</f>
        <v>Yes</v>
      </c>
      <c r="S86" s="32" t="str">
        <f aca="false">IF(L86="","",IF(ABS(L86)&lt;=1.96*O86,"Yes","No"))</f>
        <v>Yes</v>
      </c>
      <c r="T86" s="66" t="n">
        <f aca="false">IF(D86="","",ROUND(SQRT(((D86+G86)*O86/100)^2+(J86*(D86+G86)*0.0886)^2),0))</f>
        <v>47</v>
      </c>
      <c r="U86" s="32"/>
    </row>
    <row r="87" customFormat="false" ht="15" hidden="false" customHeight="false" outlineLevel="0" collapsed="false">
      <c r="A87" s="32" t="s">
        <v>256</v>
      </c>
      <c r="B87" s="32" t="s">
        <v>258</v>
      </c>
      <c r="C87" s="32" t="s">
        <v>294</v>
      </c>
      <c r="D87" s="66" t="n">
        <v>591</v>
      </c>
      <c r="E87" s="66" t="n">
        <v>600</v>
      </c>
      <c r="F87" s="75" t="n">
        <f aca="false">IF(E87="","",D87-E87)</f>
        <v>-9</v>
      </c>
      <c r="G87" s="66" t="n">
        <v>365</v>
      </c>
      <c r="H87" s="66" t="n">
        <v>389</v>
      </c>
      <c r="I87" s="75" t="n">
        <f aca="false">IF(H87="","",G87-H87)</f>
        <v>-24</v>
      </c>
      <c r="J87" s="47" t="n">
        <f aca="false">IF(OR(D87="",D87+G87=0),"",D87/(D87+G87))</f>
        <v>0.618200836820084</v>
      </c>
      <c r="K87" s="47" t="n">
        <f aca="false">IF(E87="","",E87/(E87+H87))</f>
        <v>0.606673407482305</v>
      </c>
      <c r="L87" s="76" t="n">
        <f aca="false">IF(OR(K87="",J87=""),"",(J87-K87)*100)</f>
        <v>1.15274293377783</v>
      </c>
      <c r="M87" s="36" t="n">
        <v>2.14160243278479</v>
      </c>
      <c r="N87" s="36" t="n">
        <v>0.128498235726664</v>
      </c>
      <c r="O87" s="36" t="n">
        <f aca="false">SQRT(M87^2+N87^2)</f>
        <v>2.14545397916026</v>
      </c>
      <c r="P87" s="47" t="n">
        <f aca="false">IF(J87="","",MAX(0,J87-1.96*O87/100))</f>
        <v>0.576149938828543</v>
      </c>
      <c r="Q87" s="47" t="n">
        <f aca="false">IF(J87="","",MIN(1,J87+1.96*O87/100))</f>
        <v>0.660251734811625</v>
      </c>
      <c r="R87" s="32" t="str">
        <f aca="false">IF(L87="","",IF(ABS(L87)&lt;=O87,"Yes","No"))</f>
        <v>Yes</v>
      </c>
      <c r="S87" s="32" t="str">
        <f aca="false">IF(L87="","",IF(ABS(L87)&lt;=1.96*O87,"Yes","No"))</f>
        <v>Yes</v>
      </c>
      <c r="T87" s="66" t="n">
        <f aca="false">IF(D87="","",ROUND(SQRT(((D87+G87)*O87/100)^2+(J87*(D87+G87)*0.0886)^2),0))</f>
        <v>56</v>
      </c>
      <c r="U87" s="32"/>
    </row>
    <row r="88" customFormat="false" ht="15" hidden="false" customHeight="false" outlineLevel="0" collapsed="false">
      <c r="A88" s="32" t="s">
        <v>256</v>
      </c>
      <c r="B88" s="32" t="s">
        <v>258</v>
      </c>
      <c r="C88" s="32" t="s">
        <v>295</v>
      </c>
      <c r="D88" s="66" t="n">
        <v>19</v>
      </c>
      <c r="E88" s="66"/>
      <c r="F88" s="75" t="str">
        <f aca="false">IF(E88="","",D88-E88)</f>
        <v/>
      </c>
      <c r="G88" s="66" t="n">
        <v>10</v>
      </c>
      <c r="H88" s="66"/>
      <c r="I88" s="75" t="str">
        <f aca="false">IF(H88="","",G88-H88)</f>
        <v/>
      </c>
      <c r="J88" s="47" t="n">
        <f aca="false">IF(OR(D88="",D88+G88=0),"",D88/(D88+G88))</f>
        <v>0.655172413793103</v>
      </c>
      <c r="K88" s="47" t="str">
        <f aca="false">IF(E88="","",E88/(E88+H88))</f>
        <v/>
      </c>
      <c r="L88" s="76" t="str">
        <f aca="false">IF(OR(K88="",J88=""),"",(J88-K88)*100)</f>
        <v/>
      </c>
      <c r="M88" s="36" t="n">
        <v>3.09428986375504</v>
      </c>
      <c r="N88" s="36" t="n">
        <v>0.128498235726664</v>
      </c>
      <c r="O88" s="36" t="n">
        <f aca="false">SQRT(M88^2+N88^2)</f>
        <v>3.09695682203063</v>
      </c>
      <c r="P88" s="47" t="n">
        <f aca="false">IF(J88="","",MAX(0,J88-1.96*O88/100))</f>
        <v>0.594472060081303</v>
      </c>
      <c r="Q88" s="47" t="n">
        <f aca="false">IF(J88="","",MIN(1,J88+1.96*O88/100))</f>
        <v>0.715872767504904</v>
      </c>
      <c r="R88" s="32" t="str">
        <f aca="false">IF(L88="","",IF(ABS(L88)&lt;=O88,"Yes","No"))</f>
        <v/>
      </c>
      <c r="S88" s="32" t="str">
        <f aca="false">IF(L88="","",IF(ABS(L88)&lt;=1.96*O88,"Yes","No"))</f>
        <v/>
      </c>
      <c r="T88" s="66" t="n">
        <f aca="false">IF(D88="","",ROUND(SQRT(((D88+G88)*O88/100)^2+(J88*(D88+G88)*0.14653)^2),0))</f>
        <v>3</v>
      </c>
      <c r="U88" s="32" t="s">
        <v>814</v>
      </c>
    </row>
    <row r="89" customFormat="false" ht="15" hidden="false" customHeight="false" outlineLevel="0" collapsed="false">
      <c r="A89" s="32" t="s">
        <v>256</v>
      </c>
      <c r="B89" s="32" t="s">
        <v>258</v>
      </c>
      <c r="C89" s="32" t="s">
        <v>296</v>
      </c>
      <c r="D89" s="66" t="n">
        <v>360</v>
      </c>
      <c r="E89" s="66" t="n">
        <v>364</v>
      </c>
      <c r="F89" s="75" t="n">
        <f aca="false">IF(E89="","",D89-E89)</f>
        <v>-4</v>
      </c>
      <c r="G89" s="66" t="n">
        <v>220</v>
      </c>
      <c r="H89" s="66" t="n">
        <v>219</v>
      </c>
      <c r="I89" s="75" t="n">
        <f aca="false">IF(H89="","",G89-H89)</f>
        <v>1</v>
      </c>
      <c r="J89" s="47" t="n">
        <f aca="false">IF(OR(D89="",D89+G89=0),"",D89/(D89+G89))</f>
        <v>0.620689655172414</v>
      </c>
      <c r="K89" s="47" t="n">
        <f aca="false">IF(E89="","",E89/(E89+H89))</f>
        <v>0.624356775300172</v>
      </c>
      <c r="L89" s="76" t="n">
        <f aca="false">IF(OR(K89="",J89=""),"",(J89-K89)*100)</f>
        <v>-0.366712012775772</v>
      </c>
      <c r="M89" s="36" t="n">
        <v>3.09428986375504</v>
      </c>
      <c r="N89" s="36" t="n">
        <v>0.128498235726664</v>
      </c>
      <c r="O89" s="36" t="n">
        <f aca="false">SQRT(M89^2+N89^2)</f>
        <v>3.09695682203063</v>
      </c>
      <c r="P89" s="47" t="n">
        <f aca="false">IF(J89="","",MAX(0,J89-1.96*O89/100))</f>
        <v>0.559989301460614</v>
      </c>
      <c r="Q89" s="47" t="n">
        <f aca="false">IF(J89="","",MIN(1,J89+1.96*O89/100))</f>
        <v>0.681390008884214</v>
      </c>
      <c r="R89" s="32" t="str">
        <f aca="false">IF(L89="","",IF(ABS(L89)&lt;=O89,"Yes","No"))</f>
        <v>Yes</v>
      </c>
      <c r="S89" s="32" t="str">
        <f aca="false">IF(L89="","",IF(ABS(L89)&lt;=1.96*O89,"Yes","No"))</f>
        <v>Yes</v>
      </c>
      <c r="T89" s="66" t="n">
        <f aca="false">IF(D89="","",ROUND(SQRT(((D89+G89)*O89/100)^2+(J89*(D89+G89)*0.14653)^2),0))</f>
        <v>56</v>
      </c>
      <c r="U89" s="32"/>
    </row>
    <row r="90" customFormat="false" ht="15" hidden="false" customHeight="false" outlineLevel="0" collapsed="false">
      <c r="A90" s="32" t="s">
        <v>256</v>
      </c>
      <c r="B90" s="32" t="s">
        <v>258</v>
      </c>
      <c r="C90" s="32" t="s">
        <v>297</v>
      </c>
      <c r="D90" s="66" t="n">
        <v>698</v>
      </c>
      <c r="E90" s="66" t="n">
        <v>689</v>
      </c>
      <c r="F90" s="75" t="n">
        <f aca="false">IF(E90="","",D90-E90)</f>
        <v>9</v>
      </c>
      <c r="G90" s="66" t="n">
        <v>262</v>
      </c>
      <c r="H90" s="66" t="n">
        <v>278</v>
      </c>
      <c r="I90" s="75" t="n">
        <f aca="false">IF(H90="","",G90-H90)</f>
        <v>-16</v>
      </c>
      <c r="J90" s="47" t="n">
        <f aca="false">IF(OR(D90="",D90+G90=0),"",D90/(D90+G90))</f>
        <v>0.727083333333333</v>
      </c>
      <c r="K90" s="47" t="n">
        <f aca="false">IF(E90="","",E90/(E90+H90))</f>
        <v>0.712512926577042</v>
      </c>
      <c r="L90" s="76" t="n">
        <f aca="false">IF(OR(K90="",J90=""),"",(J90-K90)*100)</f>
        <v>1.4570406756291</v>
      </c>
      <c r="M90" s="36" t="n">
        <v>2.14160243278479</v>
      </c>
      <c r="N90" s="36" t="n">
        <v>0.128498235726664</v>
      </c>
      <c r="O90" s="36" t="n">
        <f aca="false">SQRT(M90^2+N90^2)</f>
        <v>2.14545397916026</v>
      </c>
      <c r="P90" s="47" t="n">
        <f aca="false">IF(J90="","",MAX(0,J90-1.96*O90/100))</f>
        <v>0.685032435341792</v>
      </c>
      <c r="Q90" s="47" t="n">
        <f aca="false">IF(J90="","",MIN(1,J90+1.96*O90/100))</f>
        <v>0.769134231324874</v>
      </c>
      <c r="R90" s="32" t="str">
        <f aca="false">IF(L90="","",IF(ABS(L90)&lt;=O90,"Yes","No"))</f>
        <v>Yes</v>
      </c>
      <c r="S90" s="32" t="str">
        <f aca="false">IF(L90="","",IF(ABS(L90)&lt;=1.96*O90,"Yes","No"))</f>
        <v>Yes</v>
      </c>
      <c r="T90" s="66" t="n">
        <f aca="false">IF(D90="","",ROUND(SQRT(((D90+G90)*O90/100)^2+(J90*(D90+G90)*0.0886)^2),0))</f>
        <v>65</v>
      </c>
      <c r="U90" s="32"/>
    </row>
    <row r="91" customFormat="false" ht="15" hidden="false" customHeight="false" outlineLevel="0" collapsed="false">
      <c r="A91" s="32" t="s">
        <v>256</v>
      </c>
      <c r="B91" s="32" t="s">
        <v>258</v>
      </c>
      <c r="C91" s="32" t="s">
        <v>298</v>
      </c>
      <c r="D91" s="66" t="n">
        <v>360</v>
      </c>
      <c r="E91" s="66" t="n">
        <v>349</v>
      </c>
      <c r="F91" s="75" t="n">
        <f aca="false">IF(E91="","",D91-E91)</f>
        <v>11</v>
      </c>
      <c r="G91" s="66" t="n">
        <v>232</v>
      </c>
      <c r="H91" s="66" t="n">
        <v>245</v>
      </c>
      <c r="I91" s="75" t="n">
        <f aca="false">IF(H91="","",G91-H91)</f>
        <v>-13</v>
      </c>
      <c r="J91" s="47" t="n">
        <f aca="false">IF(OR(D91="",D91+G91=0),"",D91/(D91+G91))</f>
        <v>0.608108108108108</v>
      </c>
      <c r="K91" s="47" t="n">
        <f aca="false">IF(E91="","",E91/(E91+H91))</f>
        <v>0.587542087542088</v>
      </c>
      <c r="L91" s="76" t="n">
        <f aca="false">IF(OR(K91="",J91=""),"",(J91-K91)*100)</f>
        <v>2.05660205660205</v>
      </c>
      <c r="M91" s="36" t="n">
        <v>3.09428986375504</v>
      </c>
      <c r="N91" s="36" t="n">
        <v>0.128498235726664</v>
      </c>
      <c r="O91" s="36" t="n">
        <f aca="false">SQRT(M91^2+N91^2)</f>
        <v>3.09695682203063</v>
      </c>
      <c r="P91" s="47" t="n">
        <f aca="false">IF(J91="","",MAX(0,J91-1.96*O91/100))</f>
        <v>0.547407754396308</v>
      </c>
      <c r="Q91" s="47" t="n">
        <f aca="false">IF(J91="","",MIN(1,J91+1.96*O91/100))</f>
        <v>0.668808461819908</v>
      </c>
      <c r="R91" s="32" t="str">
        <f aca="false">IF(L91="","",IF(ABS(L91)&lt;=O91,"Yes","No"))</f>
        <v>Yes</v>
      </c>
      <c r="S91" s="32" t="str">
        <f aca="false">IF(L91="","",IF(ABS(L91)&lt;=1.96*O91,"Yes","No"))</f>
        <v>Yes</v>
      </c>
      <c r="T91" s="66" t="n">
        <f aca="false">IF(D91="","",ROUND(SQRT(((D91+G91)*O91/100)^2+(J91*(D91+G91)*0.14653)^2),0))</f>
        <v>56</v>
      </c>
      <c r="U91" s="32"/>
    </row>
    <row r="92" customFormat="false" ht="15" hidden="false" customHeight="false" outlineLevel="0" collapsed="false">
      <c r="A92" s="32" t="s">
        <v>256</v>
      </c>
      <c r="B92" s="32" t="s">
        <v>258</v>
      </c>
      <c r="C92" s="32" t="s">
        <v>299</v>
      </c>
      <c r="D92" s="66" t="n">
        <v>526</v>
      </c>
      <c r="E92" s="66" t="n">
        <v>525</v>
      </c>
      <c r="F92" s="75" t="n">
        <f aca="false">IF(E92="","",D92-E92)</f>
        <v>1</v>
      </c>
      <c r="G92" s="66" t="n">
        <v>219</v>
      </c>
      <c r="H92" s="66" t="n">
        <v>238</v>
      </c>
      <c r="I92" s="75" t="n">
        <f aca="false">IF(H92="","",G92-H92)</f>
        <v>-19</v>
      </c>
      <c r="J92" s="47" t="n">
        <f aca="false">IF(OR(D92="",D92+G92=0),"",D92/(D92+G92))</f>
        <v>0.706040268456376</v>
      </c>
      <c r="K92" s="47" t="n">
        <f aca="false">IF(E92="","",E92/(E92+H92))</f>
        <v>0.688073394495413</v>
      </c>
      <c r="L92" s="76" t="n">
        <f aca="false">IF(OR(K92="",J92=""),"",(J92-K92)*100)</f>
        <v>1.7966873960963</v>
      </c>
      <c r="M92" s="36" t="n">
        <v>2.14160243278479</v>
      </c>
      <c r="N92" s="36" t="n">
        <v>0.128498235726664</v>
      </c>
      <c r="O92" s="36" t="n">
        <f aca="false">SQRT(M92^2+N92^2)</f>
        <v>2.14545397916026</v>
      </c>
      <c r="P92" s="47" t="n">
        <f aca="false">IF(J92="","",MAX(0,J92-1.96*O92/100))</f>
        <v>0.663989370464835</v>
      </c>
      <c r="Q92" s="47" t="n">
        <f aca="false">IF(J92="","",MIN(1,J92+1.96*O92/100))</f>
        <v>0.748091166447917</v>
      </c>
      <c r="R92" s="32" t="str">
        <f aca="false">IF(L92="","",IF(ABS(L92)&lt;=O92,"Yes","No"))</f>
        <v>Yes</v>
      </c>
      <c r="S92" s="32" t="str">
        <f aca="false">IF(L92="","",IF(ABS(L92)&lt;=1.96*O92,"Yes","No"))</f>
        <v>Yes</v>
      </c>
      <c r="T92" s="66" t="n">
        <f aca="false">IF(D92="","",ROUND(SQRT(((D92+G92)*O92/100)^2+(J92*(D92+G92)*0.0886)^2),0))</f>
        <v>49</v>
      </c>
      <c r="U92" s="32"/>
    </row>
    <row r="93" customFormat="false" ht="15" hidden="false" customHeight="false" outlineLevel="0" collapsed="false">
      <c r="A93" s="32" t="s">
        <v>256</v>
      </c>
      <c r="B93" s="32" t="s">
        <v>258</v>
      </c>
      <c r="C93" s="32" t="s">
        <v>300</v>
      </c>
      <c r="D93" s="66" t="n">
        <v>528</v>
      </c>
      <c r="E93" s="66" t="n">
        <v>533</v>
      </c>
      <c r="F93" s="75" t="n">
        <f aca="false">IF(E93="","",D93-E93)</f>
        <v>-5</v>
      </c>
      <c r="G93" s="66" t="n">
        <v>347</v>
      </c>
      <c r="H93" s="66" t="n">
        <v>393</v>
      </c>
      <c r="I93" s="75" t="n">
        <f aca="false">IF(H93="","",G93-H93)</f>
        <v>-46</v>
      </c>
      <c r="J93" s="47" t="n">
        <f aca="false">IF(OR(D93="",D93+G93=0),"",D93/(D93+G93))</f>
        <v>0.603428571428571</v>
      </c>
      <c r="K93" s="47" t="n">
        <f aca="false">IF(E93="","",E93/(E93+H93))</f>
        <v>0.575593952483801</v>
      </c>
      <c r="L93" s="76" t="n">
        <f aca="false">IF(OR(K93="",J93=""),"",(J93-K93)*100)</f>
        <v>2.78346189447701</v>
      </c>
      <c r="M93" s="36" t="n">
        <v>2.14160243278479</v>
      </c>
      <c r="N93" s="36" t="n">
        <v>0.128498235726664</v>
      </c>
      <c r="O93" s="36" t="n">
        <f aca="false">SQRT(M93^2+N93^2)</f>
        <v>2.14545397916026</v>
      </c>
      <c r="P93" s="47" t="n">
        <f aca="false">IF(J93="","",MAX(0,J93-1.96*O93/100))</f>
        <v>0.56137767343703</v>
      </c>
      <c r="Q93" s="47" t="n">
        <f aca="false">IF(J93="","",MIN(1,J93+1.96*O93/100))</f>
        <v>0.645479469420113</v>
      </c>
      <c r="R93" s="32" t="str">
        <f aca="false">IF(L93="","",IF(ABS(L93)&lt;=O93,"Yes","No"))</f>
        <v>No</v>
      </c>
      <c r="S93" s="32" t="str">
        <f aca="false">IF(L93="","",IF(ABS(L93)&lt;=1.96*O93,"Yes","No"))</f>
        <v>Yes</v>
      </c>
      <c r="T93" s="66" t="n">
        <f aca="false">IF(D93="","",ROUND(SQRT(((D93+G93)*O93/100)^2+(J93*(D93+G93)*0.0886)^2),0))</f>
        <v>50</v>
      </c>
      <c r="U93" s="32"/>
    </row>
    <row r="94" customFormat="false" ht="15" hidden="false" customHeight="false" outlineLevel="0" collapsed="false">
      <c r="A94" s="32" t="s">
        <v>256</v>
      </c>
      <c r="B94" s="32" t="s">
        <v>258</v>
      </c>
      <c r="C94" s="32" t="s">
        <v>301</v>
      </c>
      <c r="D94" s="66" t="n">
        <v>2</v>
      </c>
      <c r="E94" s="66"/>
      <c r="F94" s="75" t="str">
        <f aca="false">IF(E94="","",D94-E94)</f>
        <v/>
      </c>
      <c r="G94" s="66" t="n">
        <v>1</v>
      </c>
      <c r="H94" s="66"/>
      <c r="I94" s="75" t="str">
        <f aca="false">IF(H94="","",G94-H94)</f>
        <v/>
      </c>
      <c r="J94" s="47" t="n">
        <f aca="false">IF(OR(D94="",D94+G94=0),"",D94/(D94+G94))</f>
        <v>0.666666666666667</v>
      </c>
      <c r="K94" s="47" t="str">
        <f aca="false">IF(E94="","",E94/(E94+H94))</f>
        <v/>
      </c>
      <c r="L94" s="76" t="str">
        <f aca="false">IF(OR(K94="",J94=""),"",(J94-K94)*100)</f>
        <v/>
      </c>
      <c r="M94" s="36" t="n">
        <v>3.09428986375504</v>
      </c>
      <c r="N94" s="36" t="n">
        <v>0.128498235726664</v>
      </c>
      <c r="O94" s="36" t="n">
        <f aca="false">SQRT(M94^2+N94^2)</f>
        <v>3.09695682203063</v>
      </c>
      <c r="P94" s="47" t="n">
        <f aca="false">IF(J94="","",MAX(0,J94-1.96*O94/100))</f>
        <v>0.605966312954866</v>
      </c>
      <c r="Q94" s="47" t="n">
        <f aca="false">IF(J94="","",MIN(1,J94+1.96*O94/100))</f>
        <v>0.727367020378467</v>
      </c>
      <c r="R94" s="32" t="str">
        <f aca="false">IF(L94="","",IF(ABS(L94)&lt;=O94,"Yes","No"))</f>
        <v/>
      </c>
      <c r="S94" s="32" t="str">
        <f aca="false">IF(L94="","",IF(ABS(L94)&lt;=1.96*O94,"Yes","No"))</f>
        <v/>
      </c>
      <c r="T94" s="66" t="n">
        <f aca="false">IF(D94="","",ROUND(SQRT(((D94+G94)*O94/100)^2+(J94*(D94+G94)*0.14653)^2),0))</f>
        <v>0</v>
      </c>
      <c r="U94" s="32" t="s">
        <v>814</v>
      </c>
    </row>
    <row r="95" customFormat="false" ht="15" hidden="false" customHeight="false" outlineLevel="0" collapsed="false">
      <c r="A95" s="32" t="s">
        <v>256</v>
      </c>
      <c r="B95" s="32" t="s">
        <v>258</v>
      </c>
      <c r="C95" s="32" t="s">
        <v>302</v>
      </c>
      <c r="D95" s="66" t="n">
        <v>886</v>
      </c>
      <c r="E95" s="66" t="n">
        <v>934</v>
      </c>
      <c r="F95" s="75" t="n">
        <f aca="false">IF(E95="","",D95-E95)</f>
        <v>-48</v>
      </c>
      <c r="G95" s="66" t="n">
        <v>437</v>
      </c>
      <c r="H95" s="66" t="n">
        <v>442</v>
      </c>
      <c r="I95" s="75" t="n">
        <f aca="false">IF(H95="","",G95-H95)</f>
        <v>-5</v>
      </c>
      <c r="J95" s="47" t="n">
        <f aca="false">IF(OR(D95="",D95+G95=0),"",D95/(D95+G95))</f>
        <v>0.669690098261527</v>
      </c>
      <c r="K95" s="47" t="n">
        <f aca="false">IF(E95="","",E95/(E95+H95))</f>
        <v>0.678779069767442</v>
      </c>
      <c r="L95" s="76" t="n">
        <f aca="false">IF(OR(K95="",J95=""),"",(J95-K95)*100)</f>
        <v>-0.908897150591503</v>
      </c>
      <c r="M95" s="36" t="n">
        <v>1.97223401507502</v>
      </c>
      <c r="N95" s="36" t="n">
        <v>0.128498235726664</v>
      </c>
      <c r="O95" s="36" t="n">
        <f aca="false">SQRT(M95^2+N95^2)</f>
        <v>1.97641564626568</v>
      </c>
      <c r="P95" s="47" t="n">
        <f aca="false">IF(J95="","",MAX(0,J95-1.96*O95/100))</f>
        <v>0.630952351594719</v>
      </c>
      <c r="Q95" s="47" t="n">
        <f aca="false">IF(J95="","",MIN(1,J95+1.96*O95/100))</f>
        <v>0.708427844928334</v>
      </c>
      <c r="R95" s="32" t="str">
        <f aca="false">IF(L95="","",IF(ABS(L95)&lt;=O95,"Yes","No"))</f>
        <v>Yes</v>
      </c>
      <c r="S95" s="32" t="str">
        <f aca="false">IF(L95="","",IF(ABS(L95)&lt;=1.96*O95,"Yes","No"))</f>
        <v>Yes</v>
      </c>
      <c r="T95" s="66" t="n">
        <f aca="false">IF(D95="","",ROUND(SQRT(((D95+G95)*O95/100)^2+(J95*(D95+G95)*0.06777)^2),0))</f>
        <v>65</v>
      </c>
      <c r="U95" s="32"/>
    </row>
    <row r="96" customFormat="false" ht="15" hidden="false" customHeight="false" outlineLevel="0" collapsed="false">
      <c r="A96" s="32" t="s">
        <v>256</v>
      </c>
      <c r="B96" s="32" t="s">
        <v>258</v>
      </c>
      <c r="C96" s="32" t="s">
        <v>303</v>
      </c>
      <c r="D96" s="66" t="n">
        <v>542</v>
      </c>
      <c r="E96" s="66" t="n">
        <v>529</v>
      </c>
      <c r="F96" s="75" t="n">
        <f aca="false">IF(E96="","",D96-E96)</f>
        <v>13</v>
      </c>
      <c r="G96" s="66" t="n">
        <v>125</v>
      </c>
      <c r="H96" s="66" t="n">
        <v>130</v>
      </c>
      <c r="I96" s="75" t="n">
        <f aca="false">IF(H96="","",G96-H96)</f>
        <v>-5</v>
      </c>
      <c r="J96" s="47" t="n">
        <f aca="false">IF(OR(D96="",D96+G96=0),"",D96/(D96+G96))</f>
        <v>0.812593703148426</v>
      </c>
      <c r="K96" s="47" t="n">
        <f aca="false">IF(E96="","",E96/(E96+H96))</f>
        <v>0.802731411229135</v>
      </c>
      <c r="L96" s="76" t="n">
        <f aca="false">IF(OR(K96="",J96=""),"",(J96-K96)*100)</f>
        <v>0.986229191929078</v>
      </c>
      <c r="M96" s="36" t="n">
        <v>3.09428986375504</v>
      </c>
      <c r="N96" s="36" t="n">
        <v>0.128498235726664</v>
      </c>
      <c r="O96" s="36" t="n">
        <f aca="false">SQRT(M96^2+N96^2)</f>
        <v>3.09695682203063</v>
      </c>
      <c r="P96" s="47" t="n">
        <f aca="false">IF(J96="","",MAX(0,J96-1.96*O96/100))</f>
        <v>0.751893349436626</v>
      </c>
      <c r="Q96" s="47" t="n">
        <f aca="false">IF(J96="","",MIN(1,J96+1.96*O96/100))</f>
        <v>0.873294056860226</v>
      </c>
      <c r="R96" s="32" t="str">
        <f aca="false">IF(L96="","",IF(ABS(L96)&lt;=O96,"Yes","No"))</f>
        <v>Yes</v>
      </c>
      <c r="S96" s="32" t="str">
        <f aca="false">IF(L96="","",IF(ABS(L96)&lt;=1.96*O96,"Yes","No"))</f>
        <v>Yes</v>
      </c>
      <c r="T96" s="66" t="n">
        <f aca="false">IF(D96="","",ROUND(SQRT(((D96+G96)*O96/100)^2+(J96*(D96+G96)*0.14653)^2),0))</f>
        <v>82</v>
      </c>
      <c r="U96" s="32"/>
    </row>
    <row r="97" customFormat="false" ht="15" hidden="false" customHeight="false" outlineLevel="0" collapsed="false">
      <c r="A97" s="32" t="s">
        <v>256</v>
      </c>
      <c r="B97" s="32" t="s">
        <v>258</v>
      </c>
      <c r="C97" s="32" t="s">
        <v>304</v>
      </c>
      <c r="D97" s="66" t="n">
        <v>458</v>
      </c>
      <c r="E97" s="66" t="n">
        <v>456</v>
      </c>
      <c r="F97" s="75" t="n">
        <f aca="false">IF(E97="","",D97-E97)</f>
        <v>2</v>
      </c>
      <c r="G97" s="66" t="n">
        <v>107</v>
      </c>
      <c r="H97" s="66" t="n">
        <v>140</v>
      </c>
      <c r="I97" s="75" t="n">
        <f aca="false">IF(H97="","",G97-H97)</f>
        <v>-33</v>
      </c>
      <c r="J97" s="47" t="n">
        <f aca="false">IF(OR(D97="",D97+G97=0),"",D97/(D97+G97))</f>
        <v>0.810619469026549</v>
      </c>
      <c r="K97" s="47" t="n">
        <f aca="false">IF(E97="","",E97/(E97+H97))</f>
        <v>0.76510067114094</v>
      </c>
      <c r="L97" s="76" t="n">
        <f aca="false">IF(OR(K97="",J97=""),"",(J97-K97)*100)</f>
        <v>4.55187978856091</v>
      </c>
      <c r="M97" s="36" t="n">
        <v>3.09428986375504</v>
      </c>
      <c r="N97" s="36" t="n">
        <v>0.128498235726664</v>
      </c>
      <c r="O97" s="36" t="n">
        <f aca="false">SQRT(M97^2+N97^2)</f>
        <v>3.09695682203063</v>
      </c>
      <c r="P97" s="47" t="n">
        <f aca="false">IF(J97="","",MAX(0,J97-1.96*O97/100))</f>
        <v>0.749919115314748</v>
      </c>
      <c r="Q97" s="47" t="n">
        <f aca="false">IF(J97="","",MIN(1,J97+1.96*O97/100))</f>
        <v>0.871319822738349</v>
      </c>
      <c r="R97" s="32" t="str">
        <f aca="false">IF(L97="","",IF(ABS(L97)&lt;=O97,"Yes","No"))</f>
        <v>No</v>
      </c>
      <c r="S97" s="32" t="str">
        <f aca="false">IF(L97="","",IF(ABS(L97)&lt;=1.96*O97,"Yes","No"))</f>
        <v>Yes</v>
      </c>
      <c r="T97" s="66" t="n">
        <f aca="false">IF(D97="","",ROUND(SQRT(((D97+G97)*O97/100)^2+(J97*(D97+G97)*0.14653)^2),0))</f>
        <v>69</v>
      </c>
      <c r="U97" s="32"/>
    </row>
    <row r="98" customFormat="false" ht="15" hidden="false" customHeight="false" outlineLevel="0" collapsed="false">
      <c r="A98" s="32" t="s">
        <v>256</v>
      </c>
      <c r="B98" s="32" t="s">
        <v>258</v>
      </c>
      <c r="C98" s="32" t="s">
        <v>305</v>
      </c>
      <c r="D98" s="66" t="n">
        <v>625</v>
      </c>
      <c r="E98" s="66" t="n">
        <v>533</v>
      </c>
      <c r="F98" s="75" t="n">
        <f aca="false">IF(E98="","",D98-E98)</f>
        <v>92</v>
      </c>
      <c r="G98" s="66" t="n">
        <v>131</v>
      </c>
      <c r="H98" s="66" t="n">
        <v>162</v>
      </c>
      <c r="I98" s="75" t="n">
        <f aca="false">IF(H98="","",G98-H98)</f>
        <v>-31</v>
      </c>
      <c r="J98" s="47" t="n">
        <f aca="false">IF(OR(D98="",D98+G98=0),"",D98/(D98+G98))</f>
        <v>0.826719576719577</v>
      </c>
      <c r="K98" s="47" t="n">
        <f aca="false">IF(E98="","",E98/(E98+H98))</f>
        <v>0.766906474820144</v>
      </c>
      <c r="L98" s="76" t="n">
        <f aca="false">IF(OR(K98="",J98=""),"",(J98-K98)*100)</f>
        <v>5.98131018994329</v>
      </c>
      <c r="M98" s="36" t="n">
        <v>2.14160243278479</v>
      </c>
      <c r="N98" s="36" t="n">
        <v>0.128498235726664</v>
      </c>
      <c r="O98" s="36" t="n">
        <f aca="false">SQRT(M98^2+N98^2)</f>
        <v>2.14545397916026</v>
      </c>
      <c r="P98" s="47" t="n">
        <f aca="false">IF(J98="","",MAX(0,J98-1.96*O98/100))</f>
        <v>0.784668678728036</v>
      </c>
      <c r="Q98" s="47" t="n">
        <f aca="false">IF(J98="","",MIN(1,J98+1.96*O98/100))</f>
        <v>0.868770474711118</v>
      </c>
      <c r="R98" s="32" t="str">
        <f aca="false">IF(L98="","",IF(ABS(L98)&lt;=O98,"Yes","No"))</f>
        <v>No</v>
      </c>
      <c r="S98" s="32" t="str">
        <f aca="false">IF(L98="","",IF(ABS(L98)&lt;=1.96*O98,"Yes","No"))</f>
        <v>No</v>
      </c>
      <c r="T98" s="66" t="n">
        <f aca="false">IF(D98="","",ROUND(SQRT(((D98+G98)*O98/100)^2+(J98*(D98+G98)*0.0886)^2),0))</f>
        <v>58</v>
      </c>
      <c r="U98" s="32"/>
    </row>
    <row r="99" customFormat="false" ht="15" hidden="false" customHeight="false" outlineLevel="0" collapsed="false">
      <c r="A99" s="32" t="s">
        <v>256</v>
      </c>
      <c r="B99" s="32" t="s">
        <v>258</v>
      </c>
      <c r="C99" s="32" t="s">
        <v>306</v>
      </c>
      <c r="D99" s="66" t="n">
        <v>331</v>
      </c>
      <c r="E99" s="66" t="n">
        <v>320</v>
      </c>
      <c r="F99" s="75" t="n">
        <f aca="false">IF(E99="","",D99-E99)</f>
        <v>11</v>
      </c>
      <c r="G99" s="66" t="n">
        <v>96</v>
      </c>
      <c r="H99" s="66" t="n">
        <v>98</v>
      </c>
      <c r="I99" s="75" t="n">
        <f aca="false">IF(H99="","",G99-H99)</f>
        <v>-2</v>
      </c>
      <c r="J99" s="47" t="n">
        <f aca="false">IF(OR(D99="",D99+G99=0),"",D99/(D99+G99))</f>
        <v>0.775175644028103</v>
      </c>
      <c r="K99" s="47" t="n">
        <f aca="false">IF(E99="","",E99/(E99+H99))</f>
        <v>0.76555023923445</v>
      </c>
      <c r="L99" s="76" t="n">
        <f aca="false">IF(OR(K99="",J99=""),"",(J99-K99)*100)</f>
        <v>0.962540479365326</v>
      </c>
      <c r="M99" s="36" t="n">
        <v>3.09428986375504</v>
      </c>
      <c r="N99" s="36" t="n">
        <v>0.128498235726664</v>
      </c>
      <c r="O99" s="36" t="n">
        <f aca="false">SQRT(M99^2+N99^2)</f>
        <v>3.09695682203063</v>
      </c>
      <c r="P99" s="47" t="n">
        <f aca="false">IF(J99="","",MAX(0,J99-1.96*O99/100))</f>
        <v>0.714475290316303</v>
      </c>
      <c r="Q99" s="47" t="n">
        <f aca="false">IF(J99="","",MIN(1,J99+1.96*O99/100))</f>
        <v>0.835875997739903</v>
      </c>
      <c r="R99" s="32" t="str">
        <f aca="false">IF(L99="","",IF(ABS(L99)&lt;=O99,"Yes","No"))</f>
        <v>Yes</v>
      </c>
      <c r="S99" s="32" t="str">
        <f aca="false">IF(L99="","",IF(ABS(L99)&lt;=1.96*O99,"Yes","No"))</f>
        <v>Yes</v>
      </c>
      <c r="T99" s="66" t="n">
        <f aca="false">IF(D99="","",ROUND(SQRT(((D99+G99)*O99/100)^2+(J99*(D99+G99)*0.14653)^2),0))</f>
        <v>50</v>
      </c>
      <c r="U99" s="32"/>
    </row>
    <row r="100" customFormat="false" ht="15" hidden="false" customHeight="false" outlineLevel="0" collapsed="false">
      <c r="A100" s="32" t="s">
        <v>256</v>
      </c>
      <c r="B100" s="32" t="s">
        <v>258</v>
      </c>
      <c r="C100" s="32" t="s">
        <v>307</v>
      </c>
      <c r="D100" s="66" t="n">
        <v>429</v>
      </c>
      <c r="E100" s="66" t="n">
        <v>435</v>
      </c>
      <c r="F100" s="75" t="n">
        <f aca="false">IF(E100="","",D100-E100)</f>
        <v>-6</v>
      </c>
      <c r="G100" s="66" t="n">
        <v>101</v>
      </c>
      <c r="H100" s="66" t="n">
        <v>105</v>
      </c>
      <c r="I100" s="75" t="n">
        <f aca="false">IF(H100="","",G100-H100)</f>
        <v>-4</v>
      </c>
      <c r="J100" s="47" t="n">
        <f aca="false">IF(OR(D100="",D100+G100=0),"",D100/(D100+G100))</f>
        <v>0.809433962264151</v>
      </c>
      <c r="K100" s="47" t="n">
        <f aca="false">IF(E100="","",E100/(E100+H100))</f>
        <v>0.805555555555556</v>
      </c>
      <c r="L100" s="76" t="n">
        <f aca="false">IF(OR(K100="",J100=""),"",(J100-K100)*100)</f>
        <v>0.387840670859541</v>
      </c>
      <c r="M100" s="36" t="n">
        <v>3.09428986375504</v>
      </c>
      <c r="N100" s="36" t="n">
        <v>0.128498235726664</v>
      </c>
      <c r="O100" s="36" t="n">
        <f aca="false">SQRT(M100^2+N100^2)</f>
        <v>3.09695682203063</v>
      </c>
      <c r="P100" s="47" t="n">
        <f aca="false">IF(J100="","",MAX(0,J100-1.96*O100/100))</f>
        <v>0.748733608552351</v>
      </c>
      <c r="Q100" s="47" t="n">
        <f aca="false">IF(J100="","",MIN(1,J100+1.96*O100/100))</f>
        <v>0.870134315975951</v>
      </c>
      <c r="R100" s="32" t="str">
        <f aca="false">IF(L100="","",IF(ABS(L100)&lt;=O100,"Yes","No"))</f>
        <v>Yes</v>
      </c>
      <c r="S100" s="32" t="str">
        <f aca="false">IF(L100="","",IF(ABS(L100)&lt;=1.96*O100,"Yes","No"))</f>
        <v>Yes</v>
      </c>
      <c r="T100" s="66" t="n">
        <f aca="false">IF(D100="","",ROUND(SQRT(((D100+G100)*O100/100)^2+(J100*(D100+G100)*0.14653)^2),0))</f>
        <v>65</v>
      </c>
      <c r="U100" s="32"/>
    </row>
    <row r="101" customFormat="false" ht="15" hidden="false" customHeight="false" outlineLevel="0" collapsed="false">
      <c r="A101" s="32" t="s">
        <v>256</v>
      </c>
      <c r="B101" s="32" t="s">
        <v>258</v>
      </c>
      <c r="C101" s="32" t="s">
        <v>308</v>
      </c>
      <c r="D101" s="66" t="n">
        <v>236</v>
      </c>
      <c r="E101" s="66" t="n">
        <v>253</v>
      </c>
      <c r="F101" s="75" t="n">
        <f aca="false">IF(E101="","",D101-E101)</f>
        <v>-17</v>
      </c>
      <c r="G101" s="66" t="n">
        <v>59</v>
      </c>
      <c r="H101" s="66" t="n">
        <v>77</v>
      </c>
      <c r="I101" s="75" t="n">
        <f aca="false">IF(H101="","",G101-H101)</f>
        <v>-18</v>
      </c>
      <c r="J101" s="47" t="n">
        <f aca="false">IF(OR(D101="",D101+G101=0),"",D101/(D101+G101))</f>
        <v>0.8</v>
      </c>
      <c r="K101" s="47" t="n">
        <f aca="false">IF(E101="","",E101/(E101+H101))</f>
        <v>0.766666666666667</v>
      </c>
      <c r="L101" s="76" t="n">
        <f aca="false">IF(OR(K101="",J101=""),"",(J101-K101)*100)</f>
        <v>3.33333333333333</v>
      </c>
      <c r="M101" s="36" t="n">
        <v>3.09428986375504</v>
      </c>
      <c r="N101" s="36" t="n">
        <v>0.128498235726664</v>
      </c>
      <c r="O101" s="36" t="n">
        <f aca="false">SQRT(M101^2+N101^2)</f>
        <v>3.09695682203063</v>
      </c>
      <c r="P101" s="47" t="n">
        <f aca="false">IF(J101="","",MAX(0,J101-1.96*O101/100))</f>
        <v>0.7392996462882</v>
      </c>
      <c r="Q101" s="47" t="n">
        <f aca="false">IF(J101="","",MIN(1,J101+1.96*O101/100))</f>
        <v>0.8607003537118</v>
      </c>
      <c r="R101" s="32" t="str">
        <f aca="false">IF(L101="","",IF(ABS(L101)&lt;=O101,"Yes","No"))</f>
        <v>No</v>
      </c>
      <c r="S101" s="32" t="str">
        <f aca="false">IF(L101="","",IF(ABS(L101)&lt;=1.96*O101,"Yes","No"))</f>
        <v>Yes</v>
      </c>
      <c r="T101" s="66" t="n">
        <f aca="false">IF(D101="","",ROUND(SQRT(((D101+G101)*O101/100)^2+(J101*(D101+G101)*0.14653)^2),0))</f>
        <v>36</v>
      </c>
      <c r="U101" s="32"/>
    </row>
    <row r="102" customFormat="false" ht="15" hidden="false" customHeight="false" outlineLevel="0" collapsed="false">
      <c r="A102" s="32" t="s">
        <v>256</v>
      </c>
      <c r="B102" s="32" t="s">
        <v>258</v>
      </c>
      <c r="C102" s="32" t="s">
        <v>309</v>
      </c>
      <c r="D102" s="66" t="n">
        <v>418</v>
      </c>
      <c r="E102" s="66" t="n">
        <v>402</v>
      </c>
      <c r="F102" s="75" t="n">
        <f aca="false">IF(E102="","",D102-E102)</f>
        <v>16</v>
      </c>
      <c r="G102" s="66" t="n">
        <v>150</v>
      </c>
      <c r="H102" s="66" t="n">
        <v>152</v>
      </c>
      <c r="I102" s="75" t="n">
        <f aca="false">IF(H102="","",G102-H102)</f>
        <v>-2</v>
      </c>
      <c r="J102" s="47" t="n">
        <f aca="false">IF(OR(D102="",D102+G102=0),"",D102/(D102+G102))</f>
        <v>0.735915492957747</v>
      </c>
      <c r="K102" s="47" t="n">
        <f aca="false">IF(E102="","",E102/(E102+H102))</f>
        <v>0.725631768953069</v>
      </c>
      <c r="L102" s="76" t="n">
        <f aca="false">IF(OR(K102="",J102=""),"",(J102-K102)*100)</f>
        <v>1.02837240046779</v>
      </c>
      <c r="M102" s="36" t="n">
        <v>3.09428986375504</v>
      </c>
      <c r="N102" s="36" t="n">
        <v>0.128498235726664</v>
      </c>
      <c r="O102" s="36" t="n">
        <f aca="false">SQRT(M102^2+N102^2)</f>
        <v>3.09695682203063</v>
      </c>
      <c r="P102" s="47" t="n">
        <f aca="false">IF(J102="","",MAX(0,J102-1.96*O102/100))</f>
        <v>0.675215139245946</v>
      </c>
      <c r="Q102" s="47" t="n">
        <f aca="false">IF(J102="","",MIN(1,J102+1.96*O102/100))</f>
        <v>0.796615846669547</v>
      </c>
      <c r="R102" s="32" t="str">
        <f aca="false">IF(L102="","",IF(ABS(L102)&lt;=O102,"Yes","No"))</f>
        <v>Yes</v>
      </c>
      <c r="S102" s="32" t="str">
        <f aca="false">IF(L102="","",IF(ABS(L102)&lt;=1.96*O102,"Yes","No"))</f>
        <v>Yes</v>
      </c>
      <c r="T102" s="66" t="n">
        <f aca="false">IF(D102="","",ROUND(SQRT(((D102+G102)*O102/100)^2+(J102*(D102+G102)*0.14653)^2),0))</f>
        <v>64</v>
      </c>
      <c r="U102" s="32"/>
    </row>
    <row r="103" customFormat="false" ht="15" hidden="false" customHeight="false" outlineLevel="0" collapsed="false">
      <c r="A103" s="32" t="s">
        <v>256</v>
      </c>
      <c r="B103" s="32" t="s">
        <v>258</v>
      </c>
      <c r="C103" s="32" t="s">
        <v>310</v>
      </c>
      <c r="D103" s="66" t="n">
        <v>602</v>
      </c>
      <c r="E103" s="66" t="n">
        <v>631</v>
      </c>
      <c r="F103" s="75" t="n">
        <f aca="false">IF(E103="","",D103-E103)</f>
        <v>-29</v>
      </c>
      <c r="G103" s="66" t="n">
        <v>137</v>
      </c>
      <c r="H103" s="66" t="n">
        <v>181</v>
      </c>
      <c r="I103" s="75" t="n">
        <f aca="false">IF(H103="","",G103-H103)</f>
        <v>-44</v>
      </c>
      <c r="J103" s="47" t="n">
        <f aca="false">IF(OR(D103="",D103+G103=0),"",D103/(D103+G103))</f>
        <v>0.814614343707713</v>
      </c>
      <c r="K103" s="47" t="n">
        <f aca="false">IF(E103="","",E103/(E103+H103))</f>
        <v>0.777093596059113</v>
      </c>
      <c r="L103" s="76" t="n">
        <f aca="false">IF(OR(K103="",J103=""),"",(J103-K103)*100)</f>
        <v>3.75207476485998</v>
      </c>
      <c r="M103" s="36" t="n">
        <v>2.14160243278479</v>
      </c>
      <c r="N103" s="36" t="n">
        <v>0.128498235726664</v>
      </c>
      <c r="O103" s="36" t="n">
        <f aca="false">SQRT(M103^2+N103^2)</f>
        <v>2.14545397916026</v>
      </c>
      <c r="P103" s="47" t="n">
        <f aca="false">IF(J103="","",MAX(0,J103-1.96*O103/100))</f>
        <v>0.772563445716172</v>
      </c>
      <c r="Q103" s="47" t="n">
        <f aca="false">IF(J103="","",MIN(1,J103+1.96*O103/100))</f>
        <v>0.856665241699254</v>
      </c>
      <c r="R103" s="32" t="str">
        <f aca="false">IF(L103="","",IF(ABS(L103)&lt;=O103,"Yes","No"))</f>
        <v>No</v>
      </c>
      <c r="S103" s="32" t="str">
        <f aca="false">IF(L103="","",IF(ABS(L103)&lt;=1.96*O103,"Yes","No"))</f>
        <v>Yes</v>
      </c>
      <c r="T103" s="66" t="n">
        <f aca="false">IF(D103="","",ROUND(SQRT(((D103+G103)*O103/100)^2+(J103*(D103+G103)*0.0886)^2),0))</f>
        <v>56</v>
      </c>
      <c r="U103" s="32"/>
    </row>
    <row r="104" customFormat="false" ht="15" hidden="false" customHeight="false" outlineLevel="0" collapsed="false">
      <c r="A104" s="32" t="s">
        <v>256</v>
      </c>
      <c r="B104" s="32" t="s">
        <v>258</v>
      </c>
      <c r="C104" s="32" t="s">
        <v>311</v>
      </c>
      <c r="D104" s="66" t="n">
        <v>254</v>
      </c>
      <c r="E104" s="66" t="n">
        <v>226</v>
      </c>
      <c r="F104" s="75" t="n">
        <f aca="false">IF(E104="","",D104-E104)</f>
        <v>28</v>
      </c>
      <c r="G104" s="66" t="n">
        <v>50</v>
      </c>
      <c r="H104" s="66" t="n">
        <v>80</v>
      </c>
      <c r="I104" s="75" t="n">
        <f aca="false">IF(H104="","",G104-H104)</f>
        <v>-30</v>
      </c>
      <c r="J104" s="47" t="n">
        <f aca="false">IF(OR(D104="",D104+G104=0),"",D104/(D104+G104))</f>
        <v>0.835526315789474</v>
      </c>
      <c r="K104" s="47" t="n">
        <f aca="false">IF(E104="","",E104/(E104+H104))</f>
        <v>0.738562091503268</v>
      </c>
      <c r="L104" s="76" t="n">
        <f aca="false">IF(OR(K104="",J104=""),"",(J104-K104)*100)</f>
        <v>9.69642242862057</v>
      </c>
      <c r="M104" s="36" t="n">
        <v>3.09428986375504</v>
      </c>
      <c r="N104" s="36" t="n">
        <v>0.128498235726664</v>
      </c>
      <c r="O104" s="36" t="n">
        <f aca="false">SQRT(M104^2+N104^2)</f>
        <v>3.09695682203063</v>
      </c>
      <c r="P104" s="47" t="n">
        <f aca="false">IF(J104="","",MAX(0,J104-1.96*O104/100))</f>
        <v>0.774825962077673</v>
      </c>
      <c r="Q104" s="47" t="n">
        <f aca="false">IF(J104="","",MIN(1,J104+1.96*O104/100))</f>
        <v>0.896226669501274</v>
      </c>
      <c r="R104" s="32" t="str">
        <f aca="false">IF(L104="","",IF(ABS(L104)&lt;=O104,"Yes","No"))</f>
        <v>No</v>
      </c>
      <c r="S104" s="32" t="str">
        <f aca="false">IF(L104="","",IF(ABS(L104)&lt;=1.96*O104,"Yes","No"))</f>
        <v>No</v>
      </c>
      <c r="T104" s="66" t="n">
        <f aca="false">IF(D104="","",ROUND(SQRT(((D104+G104)*O104/100)^2+(J104*(D104+G104)*0.14653)^2),0))</f>
        <v>38</v>
      </c>
      <c r="U104" s="32"/>
    </row>
    <row r="105" customFormat="false" ht="15" hidden="false" customHeight="false" outlineLevel="0" collapsed="false">
      <c r="A105" s="32" t="s">
        <v>256</v>
      </c>
      <c r="B105" s="32" t="s">
        <v>258</v>
      </c>
      <c r="C105" s="32" t="s">
        <v>312</v>
      </c>
      <c r="D105" s="66" t="n">
        <v>345</v>
      </c>
      <c r="E105" s="66" t="n">
        <v>295</v>
      </c>
      <c r="F105" s="75" t="n">
        <f aca="false">IF(E105="","",D105-E105)</f>
        <v>50</v>
      </c>
      <c r="G105" s="66" t="n">
        <v>64</v>
      </c>
      <c r="H105" s="66" t="n">
        <v>80</v>
      </c>
      <c r="I105" s="75" t="n">
        <f aca="false">IF(H105="","",G105-H105)</f>
        <v>-16</v>
      </c>
      <c r="J105" s="47" t="n">
        <f aca="false">IF(OR(D105="",D105+G105=0),"",D105/(D105+G105))</f>
        <v>0.843520782396088</v>
      </c>
      <c r="K105" s="47" t="n">
        <f aca="false">IF(E105="","",E105/(E105+H105))</f>
        <v>0.786666666666667</v>
      </c>
      <c r="L105" s="76" t="n">
        <f aca="false">IF(OR(K105="",J105=""),"",(J105-K105)*100)</f>
        <v>5.68541157294213</v>
      </c>
      <c r="M105" s="36" t="n">
        <v>3.09428986375504</v>
      </c>
      <c r="N105" s="36" t="n">
        <v>0.128498235726664</v>
      </c>
      <c r="O105" s="36" t="n">
        <f aca="false">SQRT(M105^2+N105^2)</f>
        <v>3.09695682203063</v>
      </c>
      <c r="P105" s="47" t="n">
        <f aca="false">IF(J105="","",MAX(0,J105-1.96*O105/100))</f>
        <v>0.782820428684288</v>
      </c>
      <c r="Q105" s="47" t="n">
        <f aca="false">IF(J105="","",MIN(1,J105+1.96*O105/100))</f>
        <v>0.904221136107888</v>
      </c>
      <c r="R105" s="32" t="str">
        <f aca="false">IF(L105="","",IF(ABS(L105)&lt;=O105,"Yes","No"))</f>
        <v>No</v>
      </c>
      <c r="S105" s="32" t="str">
        <f aca="false">IF(L105="","",IF(ABS(L105)&lt;=1.96*O105,"Yes","No"))</f>
        <v>Yes</v>
      </c>
      <c r="T105" s="66" t="n">
        <f aca="false">IF(D105="","",ROUND(SQRT(((D105+G105)*O105/100)^2+(J105*(D105+G105)*0.14653)^2),0))</f>
        <v>52</v>
      </c>
      <c r="U105" s="32"/>
    </row>
    <row r="106" customFormat="false" ht="15" hidden="false" customHeight="false" outlineLevel="0" collapsed="false">
      <c r="A106" s="32" t="s">
        <v>256</v>
      </c>
      <c r="B106" s="32" t="s">
        <v>258</v>
      </c>
      <c r="C106" s="32" t="s">
        <v>313</v>
      </c>
      <c r="D106" s="66" t="n">
        <v>509</v>
      </c>
      <c r="E106" s="66" t="n">
        <v>483</v>
      </c>
      <c r="F106" s="75" t="n">
        <f aca="false">IF(E106="","",D106-E106)</f>
        <v>26</v>
      </c>
      <c r="G106" s="66" t="n">
        <v>102</v>
      </c>
      <c r="H106" s="66" t="n">
        <v>138</v>
      </c>
      <c r="I106" s="75" t="n">
        <f aca="false">IF(H106="","",G106-H106)</f>
        <v>-36</v>
      </c>
      <c r="J106" s="47" t="n">
        <f aca="false">IF(OR(D106="",D106+G106=0),"",D106/(D106+G106))</f>
        <v>0.833060556464812</v>
      </c>
      <c r="K106" s="47" t="n">
        <f aca="false">IF(E106="","",E106/(E106+H106))</f>
        <v>0.777777777777778</v>
      </c>
      <c r="L106" s="76" t="n">
        <f aca="false">IF(OR(K106="",J106=""),"",(J106-K106)*100)</f>
        <v>5.5282778687034</v>
      </c>
      <c r="M106" s="36" t="n">
        <v>3.09428986375504</v>
      </c>
      <c r="N106" s="36" t="n">
        <v>0.128498235726664</v>
      </c>
      <c r="O106" s="36" t="n">
        <f aca="false">SQRT(M106^2+N106^2)</f>
        <v>3.09695682203063</v>
      </c>
      <c r="P106" s="47" t="n">
        <f aca="false">IF(J106="","",MAX(0,J106-1.96*O106/100))</f>
        <v>0.772360202753012</v>
      </c>
      <c r="Q106" s="47" t="n">
        <f aca="false">IF(J106="","",MIN(1,J106+1.96*O106/100))</f>
        <v>0.893760910176612</v>
      </c>
      <c r="R106" s="32" t="str">
        <f aca="false">IF(L106="","",IF(ABS(L106)&lt;=O106,"Yes","No"))</f>
        <v>No</v>
      </c>
      <c r="S106" s="32" t="str">
        <f aca="false">IF(L106="","",IF(ABS(L106)&lt;=1.96*O106,"Yes","No"))</f>
        <v>Yes</v>
      </c>
      <c r="T106" s="66" t="n">
        <f aca="false">IF(D106="","",ROUND(SQRT(((D106+G106)*O106/100)^2+(J106*(D106+G106)*0.14653)^2),0))</f>
        <v>77</v>
      </c>
      <c r="U106" s="32"/>
    </row>
    <row r="107" customFormat="false" ht="15" hidden="false" customHeight="false" outlineLevel="0" collapsed="false">
      <c r="A107" s="32" t="s">
        <v>256</v>
      </c>
      <c r="B107" s="32" t="s">
        <v>258</v>
      </c>
      <c r="C107" s="32" t="s">
        <v>314</v>
      </c>
      <c r="D107" s="66" t="n">
        <v>632</v>
      </c>
      <c r="E107" s="66" t="n">
        <v>572</v>
      </c>
      <c r="F107" s="75" t="n">
        <f aca="false">IF(E107="","",D107-E107)</f>
        <v>60</v>
      </c>
      <c r="G107" s="66" t="n">
        <v>218</v>
      </c>
      <c r="H107" s="66" t="n">
        <v>242</v>
      </c>
      <c r="I107" s="75" t="n">
        <f aca="false">IF(H107="","",G107-H107)</f>
        <v>-24</v>
      </c>
      <c r="J107" s="47" t="n">
        <f aca="false">IF(OR(D107="",D107+G107=0),"",D107/(D107+G107))</f>
        <v>0.743529411764706</v>
      </c>
      <c r="K107" s="47" t="n">
        <f aca="false">IF(E107="","",E107/(E107+H107))</f>
        <v>0.702702702702703</v>
      </c>
      <c r="L107" s="76" t="n">
        <f aca="false">IF(OR(K107="",J107=""),"",(J107-K107)*100)</f>
        <v>4.08267090620031</v>
      </c>
      <c r="M107" s="36" t="n">
        <v>2.14160243278479</v>
      </c>
      <c r="N107" s="36" t="n">
        <v>0.128498235726664</v>
      </c>
      <c r="O107" s="36" t="n">
        <f aca="false">SQRT(M107^2+N107^2)</f>
        <v>2.14545397916026</v>
      </c>
      <c r="P107" s="47" t="n">
        <f aca="false">IF(J107="","",MAX(0,J107-1.96*O107/100))</f>
        <v>0.701478513773165</v>
      </c>
      <c r="Q107" s="47" t="n">
        <f aca="false">IF(J107="","",MIN(1,J107+1.96*O107/100))</f>
        <v>0.785580309756247</v>
      </c>
      <c r="R107" s="32" t="str">
        <f aca="false">IF(L107="","",IF(ABS(L107)&lt;=O107,"Yes","No"))</f>
        <v>No</v>
      </c>
      <c r="S107" s="32" t="str">
        <f aca="false">IF(L107="","",IF(ABS(L107)&lt;=1.96*O107,"Yes","No"))</f>
        <v>Yes</v>
      </c>
      <c r="T107" s="66" t="n">
        <f aca="false">IF(D107="","",ROUND(SQRT(((D107+G107)*O107/100)^2+(J107*(D107+G107)*0.0886)^2),0))</f>
        <v>59</v>
      </c>
      <c r="U107" s="32"/>
    </row>
    <row r="108" customFormat="false" ht="15" hidden="false" customHeight="false" outlineLevel="0" collapsed="false">
      <c r="A108" s="32" t="s">
        <v>256</v>
      </c>
      <c r="B108" s="32" t="s">
        <v>258</v>
      </c>
      <c r="C108" s="32" t="s">
        <v>315</v>
      </c>
      <c r="D108" s="66" t="n">
        <v>289</v>
      </c>
      <c r="E108" s="66" t="n">
        <v>266</v>
      </c>
      <c r="F108" s="75" t="n">
        <f aca="false">IF(E108="","",D108-E108)</f>
        <v>23</v>
      </c>
      <c r="G108" s="66" t="n">
        <v>84</v>
      </c>
      <c r="H108" s="66" t="n">
        <v>86</v>
      </c>
      <c r="I108" s="75" t="n">
        <f aca="false">IF(H108="","",G108-H108)</f>
        <v>-2</v>
      </c>
      <c r="J108" s="47" t="n">
        <f aca="false">IF(OR(D108="",D108+G108=0),"",D108/(D108+G108))</f>
        <v>0.774798927613941</v>
      </c>
      <c r="K108" s="47" t="n">
        <f aca="false">IF(E108="","",E108/(E108+H108))</f>
        <v>0.755681818181818</v>
      </c>
      <c r="L108" s="76" t="n">
        <f aca="false">IF(OR(K108="",J108=""),"",(J108-K108)*100)</f>
        <v>1.91171094321227</v>
      </c>
      <c r="M108" s="36" t="n">
        <v>3.09428986375504</v>
      </c>
      <c r="N108" s="36" t="n">
        <v>0.128498235726664</v>
      </c>
      <c r="O108" s="36" t="n">
        <f aca="false">SQRT(M108^2+N108^2)</f>
        <v>3.09695682203063</v>
      </c>
      <c r="P108" s="47" t="n">
        <f aca="false">IF(J108="","",MAX(0,J108-1.96*O108/100))</f>
        <v>0.714098573902141</v>
      </c>
      <c r="Q108" s="47" t="n">
        <f aca="false">IF(J108="","",MIN(1,J108+1.96*O108/100))</f>
        <v>0.835499281325741</v>
      </c>
      <c r="R108" s="32" t="str">
        <f aca="false">IF(L108="","",IF(ABS(L108)&lt;=O108,"Yes","No"))</f>
        <v>Yes</v>
      </c>
      <c r="S108" s="32" t="str">
        <f aca="false">IF(L108="","",IF(ABS(L108)&lt;=1.96*O108,"Yes","No"))</f>
        <v>Yes</v>
      </c>
      <c r="T108" s="66" t="n">
        <f aca="false">IF(D108="","",ROUND(SQRT(((D108+G108)*O108/100)^2+(J108*(D108+G108)*0.14653)^2),0))</f>
        <v>44</v>
      </c>
      <c r="U108" s="32"/>
    </row>
    <row r="109" customFormat="false" ht="15" hidden="false" customHeight="false" outlineLevel="0" collapsed="false">
      <c r="A109" s="32" t="s">
        <v>256</v>
      </c>
      <c r="B109" s="32" t="s">
        <v>258</v>
      </c>
      <c r="C109" s="32" t="s">
        <v>316</v>
      </c>
      <c r="D109" s="66" t="n">
        <v>397</v>
      </c>
      <c r="E109" s="66" t="n">
        <v>384</v>
      </c>
      <c r="F109" s="75" t="n">
        <f aca="false">IF(E109="","",D109-E109)</f>
        <v>13</v>
      </c>
      <c r="G109" s="66" t="n">
        <v>93</v>
      </c>
      <c r="H109" s="66" t="n">
        <v>113</v>
      </c>
      <c r="I109" s="75" t="n">
        <f aca="false">IF(H109="","",G109-H109)</f>
        <v>-20</v>
      </c>
      <c r="J109" s="47" t="n">
        <f aca="false">IF(OR(D109="",D109+G109=0),"",D109/(D109+G109))</f>
        <v>0.810204081632653</v>
      </c>
      <c r="K109" s="47" t="n">
        <f aca="false">IF(E109="","",E109/(E109+H109))</f>
        <v>0.772635814889336</v>
      </c>
      <c r="L109" s="76" t="n">
        <f aca="false">IF(OR(K109="",J109=""),"",(J109-K109)*100)</f>
        <v>3.7568266743317</v>
      </c>
      <c r="M109" s="36" t="n">
        <v>3.09428986375504</v>
      </c>
      <c r="N109" s="36" t="n">
        <v>0.128498235726664</v>
      </c>
      <c r="O109" s="36" t="n">
        <f aca="false">SQRT(M109^2+N109^2)</f>
        <v>3.09695682203063</v>
      </c>
      <c r="P109" s="47" t="n">
        <f aca="false">IF(J109="","",MAX(0,J109-1.96*O109/100))</f>
        <v>0.749503727920853</v>
      </c>
      <c r="Q109" s="47" t="n">
        <f aca="false">IF(J109="","",MIN(1,J109+1.96*O109/100))</f>
        <v>0.870904435344453</v>
      </c>
      <c r="R109" s="32" t="str">
        <f aca="false">IF(L109="","",IF(ABS(L109)&lt;=O109,"Yes","No"))</f>
        <v>No</v>
      </c>
      <c r="S109" s="32" t="str">
        <f aca="false">IF(L109="","",IF(ABS(L109)&lt;=1.96*O109,"Yes","No"))</f>
        <v>Yes</v>
      </c>
      <c r="T109" s="66" t="n">
        <f aca="false">IF(D109="","",ROUND(SQRT(((D109+G109)*O109/100)^2+(J109*(D109+G109)*0.14653)^2),0))</f>
        <v>60</v>
      </c>
      <c r="U109" s="32"/>
    </row>
    <row r="110" customFormat="false" ht="15" hidden="false" customHeight="false" outlineLevel="0" collapsed="false">
      <c r="A110" s="32" t="s">
        <v>256</v>
      </c>
      <c r="B110" s="32" t="s">
        <v>258</v>
      </c>
      <c r="C110" s="32" t="s">
        <v>317</v>
      </c>
      <c r="D110" s="66" t="n">
        <v>463</v>
      </c>
      <c r="E110" s="66" t="n">
        <v>436</v>
      </c>
      <c r="F110" s="75" t="n">
        <f aca="false">IF(E110="","",D110-E110)</f>
        <v>27</v>
      </c>
      <c r="G110" s="66" t="n">
        <v>250</v>
      </c>
      <c r="H110" s="66" t="n">
        <v>274</v>
      </c>
      <c r="I110" s="75" t="n">
        <f aca="false">IF(H110="","",G110-H110)</f>
        <v>-24</v>
      </c>
      <c r="J110" s="47" t="n">
        <f aca="false">IF(OR(D110="",D110+G110=0),"",D110/(D110+G110))</f>
        <v>0.649368863955119</v>
      </c>
      <c r="K110" s="47" t="n">
        <f aca="false">IF(E110="","",E110/(E110+H110))</f>
        <v>0.614084507042254</v>
      </c>
      <c r="L110" s="76" t="n">
        <f aca="false">IF(OR(K110="",J110=""),"",(J110-K110)*100)</f>
        <v>3.52843569128657</v>
      </c>
      <c r="M110" s="36" t="n">
        <v>3.09428986375504</v>
      </c>
      <c r="N110" s="36" t="n">
        <v>0.128498235726664</v>
      </c>
      <c r="O110" s="36" t="n">
        <f aca="false">SQRT(M110^2+N110^2)</f>
        <v>3.09695682203063</v>
      </c>
      <c r="P110" s="47" t="n">
        <f aca="false">IF(J110="","",MAX(0,J110-1.96*O110/100))</f>
        <v>0.588668510243319</v>
      </c>
      <c r="Q110" s="47" t="n">
        <f aca="false">IF(J110="","",MIN(1,J110+1.96*O110/100))</f>
        <v>0.710069217666919</v>
      </c>
      <c r="R110" s="32" t="str">
        <f aca="false">IF(L110="","",IF(ABS(L110)&lt;=O110,"Yes","No"))</f>
        <v>No</v>
      </c>
      <c r="S110" s="32" t="str">
        <f aca="false">IF(L110="","",IF(ABS(L110)&lt;=1.96*O110,"Yes","No"))</f>
        <v>Yes</v>
      </c>
      <c r="T110" s="66" t="n">
        <f aca="false">IF(D110="","",ROUND(SQRT(((D110+G110)*O110/100)^2+(J110*(D110+G110)*0.14653)^2),0))</f>
        <v>71</v>
      </c>
      <c r="U110" s="32"/>
    </row>
    <row r="111" customFormat="false" ht="15" hidden="false" customHeight="false" outlineLevel="0" collapsed="false">
      <c r="A111" s="32" t="s">
        <v>256</v>
      </c>
      <c r="B111" s="32" t="s">
        <v>258</v>
      </c>
      <c r="C111" s="32" t="s">
        <v>318</v>
      </c>
      <c r="D111" s="66" t="n">
        <v>517</v>
      </c>
      <c r="E111" s="66" t="n">
        <v>461</v>
      </c>
      <c r="F111" s="75" t="n">
        <f aca="false">IF(E111="","",D111-E111)</f>
        <v>56</v>
      </c>
      <c r="G111" s="66" t="n">
        <v>128</v>
      </c>
      <c r="H111" s="66" t="n">
        <v>149</v>
      </c>
      <c r="I111" s="75" t="n">
        <f aca="false">IF(H111="","",G111-H111)</f>
        <v>-21</v>
      </c>
      <c r="J111" s="47" t="n">
        <f aca="false">IF(OR(D111="",D111+G111=0),"",D111/(D111+G111))</f>
        <v>0.801550387596899</v>
      </c>
      <c r="K111" s="47" t="n">
        <f aca="false">IF(E111="","",E111/(E111+H111))</f>
        <v>0.755737704918033</v>
      </c>
      <c r="L111" s="76" t="n">
        <f aca="false">IF(OR(K111="",J111=""),"",(J111-K111)*100)</f>
        <v>4.58126826788664</v>
      </c>
      <c r="M111" s="36" t="n">
        <v>3.09428986375504</v>
      </c>
      <c r="N111" s="36" t="n">
        <v>0.128498235726664</v>
      </c>
      <c r="O111" s="36" t="n">
        <f aca="false">SQRT(M111^2+N111^2)</f>
        <v>3.09695682203063</v>
      </c>
      <c r="P111" s="47" t="n">
        <f aca="false">IF(J111="","",MAX(0,J111-1.96*O111/100))</f>
        <v>0.740850033885099</v>
      </c>
      <c r="Q111" s="47" t="n">
        <f aca="false">IF(J111="","",MIN(1,J111+1.96*O111/100))</f>
        <v>0.8622507413087</v>
      </c>
      <c r="R111" s="32" t="str">
        <f aca="false">IF(L111="","",IF(ABS(L111)&lt;=O111,"Yes","No"))</f>
        <v>No</v>
      </c>
      <c r="S111" s="32" t="str">
        <f aca="false">IF(L111="","",IF(ABS(L111)&lt;=1.96*O111,"Yes","No"))</f>
        <v>Yes</v>
      </c>
      <c r="T111" s="66" t="n">
        <f aca="false">IF(D111="","",ROUND(SQRT(((D111+G111)*O111/100)^2+(J111*(D111+G111)*0.14653)^2),0))</f>
        <v>78</v>
      </c>
      <c r="U111" s="32"/>
    </row>
    <row r="112" customFormat="false" ht="15" hidden="false" customHeight="false" outlineLevel="0" collapsed="false">
      <c r="A112" s="32" t="s">
        <v>256</v>
      </c>
      <c r="B112" s="32" t="s">
        <v>319</v>
      </c>
      <c r="C112" s="32" t="s">
        <v>320</v>
      </c>
      <c r="D112" s="66" t="n">
        <v>588</v>
      </c>
      <c r="E112" s="66" t="n">
        <v>594</v>
      </c>
      <c r="F112" s="75" t="n">
        <f aca="false">IF(E112="","",D112-E112)</f>
        <v>-6</v>
      </c>
      <c r="G112" s="66" t="n">
        <v>211</v>
      </c>
      <c r="H112" s="66" t="n">
        <v>231</v>
      </c>
      <c r="I112" s="75" t="n">
        <f aca="false">IF(H112="","",G112-H112)</f>
        <v>-20</v>
      </c>
      <c r="J112" s="47" t="n">
        <f aca="false">IF(OR(D112="",D112+G112=0),"",D112/(D112+G112))</f>
        <v>0.735919899874844</v>
      </c>
      <c r="K112" s="47" t="n">
        <f aca="false">IF(E112="","",E112/(E112+H112))</f>
        <v>0.72</v>
      </c>
      <c r="L112" s="76" t="n">
        <f aca="false">IF(OR(K112="",J112=""),"",(J112-K112)*100)</f>
        <v>1.59198998748435</v>
      </c>
      <c r="M112" s="36" t="n">
        <v>2.14160243278479</v>
      </c>
      <c r="N112" s="36" t="n">
        <v>0.128498235726664</v>
      </c>
      <c r="O112" s="36" t="n">
        <f aca="false">SQRT(M112^2+N112^2)</f>
        <v>2.14545397916026</v>
      </c>
      <c r="P112" s="47" t="n">
        <f aca="false">IF(J112="","",MAX(0,J112-1.96*O112/100))</f>
        <v>0.693869001883303</v>
      </c>
      <c r="Q112" s="47" t="n">
        <f aca="false">IF(J112="","",MIN(1,J112+1.96*O112/100))</f>
        <v>0.777970797866385</v>
      </c>
      <c r="R112" s="32" t="str">
        <f aca="false">IF(L112="","",IF(ABS(L112)&lt;=O112,"Yes","No"))</f>
        <v>Yes</v>
      </c>
      <c r="S112" s="32" t="str">
        <f aca="false">IF(L112="","",IF(ABS(L112)&lt;=1.96*O112,"Yes","No"))</f>
        <v>Yes</v>
      </c>
      <c r="T112" s="66" t="n">
        <f aca="false">IF(D112="","",ROUND(SQRT(((D112+G112)*O112/100)^2+(J112*(D112+G112)*0.0886)^2),0))</f>
        <v>55</v>
      </c>
      <c r="U112" s="32"/>
    </row>
    <row r="113" customFormat="false" ht="15" hidden="false" customHeight="false" outlineLevel="0" collapsed="false">
      <c r="A113" s="32" t="s">
        <v>256</v>
      </c>
      <c r="B113" s="32" t="s">
        <v>319</v>
      </c>
      <c r="C113" s="32" t="s">
        <v>321</v>
      </c>
      <c r="D113" s="66" t="n">
        <v>443</v>
      </c>
      <c r="E113" s="66" t="n">
        <v>415</v>
      </c>
      <c r="F113" s="75" t="n">
        <f aca="false">IF(E113="","",D113-E113)</f>
        <v>28</v>
      </c>
      <c r="G113" s="66" t="n">
        <v>172</v>
      </c>
      <c r="H113" s="66" t="n">
        <v>216</v>
      </c>
      <c r="I113" s="75" t="n">
        <f aca="false">IF(H113="","",G113-H113)</f>
        <v>-44</v>
      </c>
      <c r="J113" s="47" t="n">
        <f aca="false">IF(OR(D113="",D113+G113=0),"",D113/(D113+G113))</f>
        <v>0.720325203252033</v>
      </c>
      <c r="K113" s="47" t="n">
        <f aca="false">IF(E113="","",E113/(E113+H113))</f>
        <v>0.657686212361331</v>
      </c>
      <c r="L113" s="76" t="n">
        <f aca="false">IF(OR(K113="",J113=""),"",(J113-K113)*100)</f>
        <v>6.26389908907014</v>
      </c>
      <c r="M113" s="36" t="n">
        <v>3.09428986375504</v>
      </c>
      <c r="N113" s="36" t="n">
        <v>0.128498235726664</v>
      </c>
      <c r="O113" s="36" t="n">
        <f aca="false">SQRT(M113^2+N113^2)</f>
        <v>3.09695682203063</v>
      </c>
      <c r="P113" s="47" t="n">
        <f aca="false">IF(J113="","",MAX(0,J113-1.96*O113/100))</f>
        <v>0.659624849540232</v>
      </c>
      <c r="Q113" s="47" t="n">
        <f aca="false">IF(J113="","",MIN(1,J113+1.96*O113/100))</f>
        <v>0.781025556963833</v>
      </c>
      <c r="R113" s="32" t="str">
        <f aca="false">IF(L113="","",IF(ABS(L113)&lt;=O113,"Yes","No"))</f>
        <v>No</v>
      </c>
      <c r="S113" s="32" t="str">
        <f aca="false">IF(L113="","",IF(ABS(L113)&lt;=1.96*O113,"Yes","No"))</f>
        <v>No</v>
      </c>
      <c r="T113" s="66" t="n">
        <f aca="false">IF(D113="","",ROUND(SQRT(((D113+G113)*O113/100)^2+(J113*(D113+G113)*0.14653)^2),0))</f>
        <v>68</v>
      </c>
      <c r="U113" s="32"/>
    </row>
    <row r="114" customFormat="false" ht="15" hidden="false" customHeight="false" outlineLevel="0" collapsed="false">
      <c r="A114" s="32" t="s">
        <v>256</v>
      </c>
      <c r="B114" s="32" t="s">
        <v>319</v>
      </c>
      <c r="C114" s="32" t="s">
        <v>322</v>
      </c>
      <c r="D114" s="66" t="n">
        <v>433</v>
      </c>
      <c r="E114" s="66" t="n">
        <v>431</v>
      </c>
      <c r="F114" s="75" t="n">
        <f aca="false">IF(E114="","",D114-E114)</f>
        <v>2</v>
      </c>
      <c r="G114" s="66" t="n">
        <v>161</v>
      </c>
      <c r="H114" s="66" t="n">
        <v>182</v>
      </c>
      <c r="I114" s="75" t="n">
        <f aca="false">IF(H114="","",G114-H114)</f>
        <v>-21</v>
      </c>
      <c r="J114" s="47" t="n">
        <f aca="false">IF(OR(D114="",D114+G114=0),"",D114/(D114+G114))</f>
        <v>0.728956228956229</v>
      </c>
      <c r="K114" s="47" t="n">
        <f aca="false">IF(E114="","",E114/(E114+H114))</f>
        <v>0.703099510603589</v>
      </c>
      <c r="L114" s="76" t="n">
        <f aca="false">IF(OR(K114="",J114=""),"",(J114-K114)*100)</f>
        <v>2.585671835264</v>
      </c>
      <c r="M114" s="36" t="n">
        <v>3.09428986375504</v>
      </c>
      <c r="N114" s="36" t="n">
        <v>0.128498235726664</v>
      </c>
      <c r="O114" s="36" t="n">
        <f aca="false">SQRT(M114^2+N114^2)</f>
        <v>3.09695682203063</v>
      </c>
      <c r="P114" s="47" t="n">
        <f aca="false">IF(J114="","",MAX(0,J114-1.96*O114/100))</f>
        <v>0.668255875244429</v>
      </c>
      <c r="Q114" s="47" t="n">
        <f aca="false">IF(J114="","",MIN(1,J114+1.96*O114/100))</f>
        <v>0.789656582668029</v>
      </c>
      <c r="R114" s="32" t="str">
        <f aca="false">IF(L114="","",IF(ABS(L114)&lt;=O114,"Yes","No"))</f>
        <v>Yes</v>
      </c>
      <c r="S114" s="32" t="str">
        <f aca="false">IF(L114="","",IF(ABS(L114)&lt;=1.96*O114,"Yes","No"))</f>
        <v>Yes</v>
      </c>
      <c r="T114" s="66" t="n">
        <f aca="false">IF(D114="","",ROUND(SQRT(((D114+G114)*O114/100)^2+(J114*(D114+G114)*0.14653)^2),0))</f>
        <v>66</v>
      </c>
      <c r="U114" s="32"/>
    </row>
    <row r="115" customFormat="false" ht="15" hidden="false" customHeight="false" outlineLevel="0" collapsed="false">
      <c r="A115" s="32" t="s">
        <v>256</v>
      </c>
      <c r="B115" s="32" t="s">
        <v>319</v>
      </c>
      <c r="C115" s="32" t="s">
        <v>323</v>
      </c>
      <c r="D115" s="66" t="n">
        <v>476</v>
      </c>
      <c r="E115" s="66" t="n">
        <v>468</v>
      </c>
      <c r="F115" s="75" t="n">
        <f aca="false">IF(E115="","",D115-E115)</f>
        <v>8</v>
      </c>
      <c r="G115" s="66" t="n">
        <v>200</v>
      </c>
      <c r="H115" s="66" t="n">
        <v>214</v>
      </c>
      <c r="I115" s="75" t="n">
        <f aca="false">IF(H115="","",G115-H115)</f>
        <v>-14</v>
      </c>
      <c r="J115" s="47" t="n">
        <f aca="false">IF(OR(D115="",D115+G115=0),"",D115/(D115+G115))</f>
        <v>0.70414201183432</v>
      </c>
      <c r="K115" s="47" t="n">
        <f aca="false">IF(E115="","",E115/(E115+H115))</f>
        <v>0.686217008797654</v>
      </c>
      <c r="L115" s="76" t="n">
        <f aca="false">IF(OR(K115="",J115=""),"",(J115-K115)*100)</f>
        <v>1.79250030366657</v>
      </c>
      <c r="M115" s="36" t="n">
        <v>3.09428986375504</v>
      </c>
      <c r="N115" s="36" t="n">
        <v>0.128498235726664</v>
      </c>
      <c r="O115" s="36" t="n">
        <f aca="false">SQRT(M115^2+N115^2)</f>
        <v>3.09695682203063</v>
      </c>
      <c r="P115" s="47" t="n">
        <f aca="false">IF(J115="","",MAX(0,J115-1.96*O115/100))</f>
        <v>0.643441658122519</v>
      </c>
      <c r="Q115" s="47" t="n">
        <f aca="false">IF(J115="","",MIN(1,J115+1.96*O115/100))</f>
        <v>0.76484236554612</v>
      </c>
      <c r="R115" s="32" t="str">
        <f aca="false">IF(L115="","",IF(ABS(L115)&lt;=O115,"Yes","No"))</f>
        <v>Yes</v>
      </c>
      <c r="S115" s="32" t="str">
        <f aca="false">IF(L115="","",IF(ABS(L115)&lt;=1.96*O115,"Yes","No"))</f>
        <v>Yes</v>
      </c>
      <c r="T115" s="66" t="n">
        <f aca="false">IF(D115="","",ROUND(SQRT(((D115+G115)*O115/100)^2+(J115*(D115+G115)*0.14653)^2),0))</f>
        <v>73</v>
      </c>
      <c r="U115" s="32"/>
    </row>
    <row r="116" customFormat="false" ht="15" hidden="false" customHeight="false" outlineLevel="0" collapsed="false">
      <c r="A116" s="32" t="s">
        <v>256</v>
      </c>
      <c r="B116" s="32" t="s">
        <v>319</v>
      </c>
      <c r="C116" s="32" t="s">
        <v>324</v>
      </c>
      <c r="D116" s="66" t="n">
        <v>778</v>
      </c>
      <c r="E116" s="66" t="n">
        <v>812</v>
      </c>
      <c r="F116" s="75" t="n">
        <f aca="false">IF(E116="","",D116-E116)</f>
        <v>-34</v>
      </c>
      <c r="G116" s="66" t="n">
        <v>377</v>
      </c>
      <c r="H116" s="66" t="n">
        <v>418</v>
      </c>
      <c r="I116" s="75" t="n">
        <f aca="false">IF(H116="","",G116-H116)</f>
        <v>-41</v>
      </c>
      <c r="J116" s="47" t="n">
        <f aca="false">IF(OR(D116="",D116+G116=0),"",D116/(D116+G116))</f>
        <v>0.673593073593074</v>
      </c>
      <c r="K116" s="47" t="n">
        <f aca="false">IF(E116="","",E116/(E116+H116))</f>
        <v>0.660162601626016</v>
      </c>
      <c r="L116" s="76" t="n">
        <f aca="false">IF(OR(K116="",J116=""),"",(J116-K116)*100)</f>
        <v>1.34304719670574</v>
      </c>
      <c r="M116" s="36" t="n">
        <v>1.97223401507502</v>
      </c>
      <c r="N116" s="36" t="n">
        <v>0.128498235726664</v>
      </c>
      <c r="O116" s="36" t="n">
        <f aca="false">SQRT(M116^2+N116^2)</f>
        <v>1.97641564626568</v>
      </c>
      <c r="P116" s="47" t="n">
        <f aca="false">IF(J116="","",MAX(0,J116-1.96*O116/100))</f>
        <v>0.634855326926266</v>
      </c>
      <c r="Q116" s="47" t="n">
        <f aca="false">IF(J116="","",MIN(1,J116+1.96*O116/100))</f>
        <v>0.712330820259881</v>
      </c>
      <c r="R116" s="32" t="str">
        <f aca="false">IF(L116="","",IF(ABS(L116)&lt;=O116,"Yes","No"))</f>
        <v>Yes</v>
      </c>
      <c r="S116" s="32" t="str">
        <f aca="false">IF(L116="","",IF(ABS(L116)&lt;=1.96*O116,"Yes","No"))</f>
        <v>Yes</v>
      </c>
      <c r="T116" s="66" t="n">
        <f aca="false">IF(D116="","",ROUND(SQRT(((D116+G116)*O116/100)^2+(J116*(D116+G116)*0.06777)^2),0))</f>
        <v>57</v>
      </c>
      <c r="U116" s="32"/>
    </row>
    <row r="117" customFormat="false" ht="15" hidden="false" customHeight="false" outlineLevel="0" collapsed="false">
      <c r="A117" s="32" t="s">
        <v>256</v>
      </c>
      <c r="B117" s="32" t="s">
        <v>319</v>
      </c>
      <c r="C117" s="32" t="s">
        <v>325</v>
      </c>
      <c r="D117" s="66" t="n">
        <v>506</v>
      </c>
      <c r="E117" s="66" t="n">
        <v>499</v>
      </c>
      <c r="F117" s="75" t="n">
        <f aca="false">IF(E117="","",D117-E117)</f>
        <v>7</v>
      </c>
      <c r="G117" s="66" t="n">
        <v>280</v>
      </c>
      <c r="H117" s="66" t="n">
        <v>308</v>
      </c>
      <c r="I117" s="75" t="n">
        <f aca="false">IF(H117="","",G117-H117)</f>
        <v>-28</v>
      </c>
      <c r="J117" s="47" t="n">
        <f aca="false">IF(OR(D117="",D117+G117=0),"",D117/(D117+G117))</f>
        <v>0.643765903307888</v>
      </c>
      <c r="K117" s="47" t="n">
        <f aca="false">IF(E117="","",E117/(E117+H117))</f>
        <v>0.618339529120198</v>
      </c>
      <c r="L117" s="76" t="n">
        <f aca="false">IF(OR(K117="",J117=""),"",(J117-K117)*100)</f>
        <v>2.54263741876898</v>
      </c>
      <c r="M117" s="36" t="n">
        <v>2.14160243278479</v>
      </c>
      <c r="N117" s="36" t="n">
        <v>0.128498235726664</v>
      </c>
      <c r="O117" s="36" t="n">
        <f aca="false">SQRT(M117^2+N117^2)</f>
        <v>2.14545397916026</v>
      </c>
      <c r="P117" s="47" t="n">
        <f aca="false">IF(J117="","",MAX(0,J117-1.96*O117/100))</f>
        <v>0.601715005316347</v>
      </c>
      <c r="Q117" s="47" t="n">
        <f aca="false">IF(J117="","",MIN(1,J117+1.96*O117/100))</f>
        <v>0.685816801299429</v>
      </c>
      <c r="R117" s="32" t="str">
        <f aca="false">IF(L117="","",IF(ABS(L117)&lt;=O117,"Yes","No"))</f>
        <v>No</v>
      </c>
      <c r="S117" s="32" t="str">
        <f aca="false">IF(L117="","",IF(ABS(L117)&lt;=1.96*O117,"Yes","No"))</f>
        <v>Yes</v>
      </c>
      <c r="T117" s="66" t="n">
        <f aca="false">IF(D117="","",ROUND(SQRT(((D117+G117)*O117/100)^2+(J117*(D117+G117)*0.0886)^2),0))</f>
        <v>48</v>
      </c>
      <c r="U117" s="32"/>
    </row>
    <row r="118" customFormat="false" ht="15" hidden="false" customHeight="false" outlineLevel="0" collapsed="false">
      <c r="A118" s="32" t="s">
        <v>256</v>
      </c>
      <c r="B118" s="32" t="s">
        <v>319</v>
      </c>
      <c r="C118" s="32" t="s">
        <v>326</v>
      </c>
      <c r="D118" s="66" t="n">
        <v>600</v>
      </c>
      <c r="E118" s="66" t="n">
        <v>596</v>
      </c>
      <c r="F118" s="75" t="n">
        <f aca="false">IF(E118="","",D118-E118)</f>
        <v>4</v>
      </c>
      <c r="G118" s="66" t="n">
        <v>392</v>
      </c>
      <c r="H118" s="66" t="n">
        <v>436</v>
      </c>
      <c r="I118" s="75" t="n">
        <f aca="false">IF(H118="","",G118-H118)</f>
        <v>-44</v>
      </c>
      <c r="J118" s="47" t="n">
        <f aca="false">IF(OR(D118="",D118+G118=0),"",D118/(D118+G118))</f>
        <v>0.604838709677419</v>
      </c>
      <c r="K118" s="47" t="n">
        <f aca="false">IF(E118="","",E118/(E118+H118))</f>
        <v>0.577519379844961</v>
      </c>
      <c r="L118" s="76" t="n">
        <f aca="false">IF(OR(K118="",J118=""),"",(J118-K118)*100)</f>
        <v>2.73193298324581</v>
      </c>
      <c r="M118" s="36" t="n">
        <v>2.14160243278479</v>
      </c>
      <c r="N118" s="36" t="n">
        <v>0.128498235726664</v>
      </c>
      <c r="O118" s="36" t="n">
        <f aca="false">SQRT(M118^2+N118^2)</f>
        <v>2.14545397916026</v>
      </c>
      <c r="P118" s="47" t="n">
        <f aca="false">IF(J118="","",MAX(0,J118-1.96*O118/100))</f>
        <v>0.562787811685878</v>
      </c>
      <c r="Q118" s="47" t="n">
        <f aca="false">IF(J118="","",MIN(1,J118+1.96*O118/100))</f>
        <v>0.64688960766896</v>
      </c>
      <c r="R118" s="32" t="str">
        <f aca="false">IF(L118="","",IF(ABS(L118)&lt;=O118,"Yes","No"))</f>
        <v>No</v>
      </c>
      <c r="S118" s="32" t="str">
        <f aca="false">IF(L118="","",IF(ABS(L118)&lt;=1.96*O118,"Yes","No"))</f>
        <v>Yes</v>
      </c>
      <c r="T118" s="66" t="n">
        <f aca="false">IF(D118="","",ROUND(SQRT(((D118+G118)*O118/100)^2+(J118*(D118+G118)*0.0886)^2),0))</f>
        <v>57</v>
      </c>
      <c r="U118" s="32"/>
    </row>
    <row r="119" customFormat="false" ht="15" hidden="false" customHeight="false" outlineLevel="0" collapsed="false">
      <c r="A119" s="32" t="s">
        <v>256</v>
      </c>
      <c r="B119" s="32" t="s">
        <v>319</v>
      </c>
      <c r="C119" s="32" t="s">
        <v>327</v>
      </c>
      <c r="D119" s="66" t="n">
        <v>681</v>
      </c>
      <c r="E119" s="66" t="n">
        <v>646</v>
      </c>
      <c r="F119" s="75" t="n">
        <f aca="false">IF(E119="","",D119-E119)</f>
        <v>35</v>
      </c>
      <c r="G119" s="66" t="n">
        <v>440</v>
      </c>
      <c r="H119" s="66" t="n">
        <v>453</v>
      </c>
      <c r="I119" s="75" t="n">
        <f aca="false">IF(H119="","",G119-H119)</f>
        <v>-13</v>
      </c>
      <c r="J119" s="47" t="n">
        <f aca="false">IF(OR(D119="",D119+G119=0),"",D119/(D119+G119))</f>
        <v>0.607493309545049</v>
      </c>
      <c r="K119" s="47" t="n">
        <f aca="false">IF(E119="","",E119/(E119+H119))</f>
        <v>0.587807097361238</v>
      </c>
      <c r="L119" s="76" t="n">
        <f aca="false">IF(OR(K119="",J119=""),"",(J119-K119)*100)</f>
        <v>1.96862121838116</v>
      </c>
      <c r="M119" s="36" t="n">
        <v>2.14160243278479</v>
      </c>
      <c r="N119" s="36" t="n">
        <v>0.128498235726664</v>
      </c>
      <c r="O119" s="36" t="n">
        <f aca="false">SQRT(M119^2+N119^2)</f>
        <v>2.14545397916026</v>
      </c>
      <c r="P119" s="47" t="n">
        <f aca="false">IF(J119="","",MAX(0,J119-1.96*O119/100))</f>
        <v>0.565442411553508</v>
      </c>
      <c r="Q119" s="47" t="n">
        <f aca="false">IF(J119="","",MIN(1,J119+1.96*O119/100))</f>
        <v>0.64954420753659</v>
      </c>
      <c r="R119" s="32" t="str">
        <f aca="false">IF(L119="","",IF(ABS(L119)&lt;=O119,"Yes","No"))</f>
        <v>Yes</v>
      </c>
      <c r="S119" s="32" t="str">
        <f aca="false">IF(L119="","",IF(ABS(L119)&lt;=1.96*O119,"Yes","No"))</f>
        <v>Yes</v>
      </c>
      <c r="T119" s="66" t="n">
        <f aca="false">IF(D119="","",ROUND(SQRT(((D119+G119)*O119/100)^2+(J119*(D119+G119)*0.0886)^2),0))</f>
        <v>65</v>
      </c>
      <c r="U119" s="32"/>
    </row>
    <row r="120" customFormat="false" ht="15" hidden="false" customHeight="false" outlineLevel="0" collapsed="false">
      <c r="A120" s="32" t="s">
        <v>256</v>
      </c>
      <c r="B120" s="32" t="s">
        <v>319</v>
      </c>
      <c r="C120" s="32" t="s">
        <v>328</v>
      </c>
      <c r="D120" s="66" t="n">
        <v>539</v>
      </c>
      <c r="E120" s="66" t="n">
        <v>534</v>
      </c>
      <c r="F120" s="75" t="n">
        <f aca="false">IF(E120="","",D120-E120)</f>
        <v>5</v>
      </c>
      <c r="G120" s="66" t="n">
        <v>295</v>
      </c>
      <c r="H120" s="66" t="n">
        <v>314</v>
      </c>
      <c r="I120" s="75" t="n">
        <f aca="false">IF(H120="","",G120-H120)</f>
        <v>-19</v>
      </c>
      <c r="J120" s="47" t="n">
        <f aca="false">IF(OR(D120="",D120+G120=0),"",D120/(D120+G120))</f>
        <v>0.646282973621103</v>
      </c>
      <c r="K120" s="47" t="n">
        <f aca="false">IF(E120="","",E120/(E120+H120))</f>
        <v>0.629716981132076</v>
      </c>
      <c r="L120" s="76" t="n">
        <f aca="false">IF(OR(K120="",J120=""),"",(J120-K120)*100)</f>
        <v>1.65659924890276</v>
      </c>
      <c r="M120" s="36" t="n">
        <v>2.14160243278479</v>
      </c>
      <c r="N120" s="36" t="n">
        <v>0.128498235726664</v>
      </c>
      <c r="O120" s="36" t="n">
        <f aca="false">SQRT(M120^2+N120^2)</f>
        <v>2.14545397916026</v>
      </c>
      <c r="P120" s="47" t="n">
        <f aca="false">IF(J120="","",MAX(0,J120-1.96*O120/100))</f>
        <v>0.604232075629562</v>
      </c>
      <c r="Q120" s="47" t="n">
        <f aca="false">IF(J120="","",MIN(1,J120+1.96*O120/100))</f>
        <v>0.688333871612644</v>
      </c>
      <c r="R120" s="32" t="str">
        <f aca="false">IF(L120="","",IF(ABS(L120)&lt;=O120,"Yes","No"))</f>
        <v>Yes</v>
      </c>
      <c r="S120" s="32" t="str">
        <f aca="false">IF(L120="","",IF(ABS(L120)&lt;=1.96*O120,"Yes","No"))</f>
        <v>Yes</v>
      </c>
      <c r="T120" s="66" t="n">
        <f aca="false">IF(D120="","",ROUND(SQRT(((D120+G120)*O120/100)^2+(J120*(D120+G120)*0.0886)^2),0))</f>
        <v>51</v>
      </c>
      <c r="U120" s="32"/>
    </row>
    <row r="121" customFormat="false" ht="15" hidden="false" customHeight="false" outlineLevel="0" collapsed="false">
      <c r="A121" s="32" t="s">
        <v>256</v>
      </c>
      <c r="B121" s="32" t="s">
        <v>319</v>
      </c>
      <c r="C121" s="32" t="s">
        <v>329</v>
      </c>
      <c r="D121" s="66" t="n">
        <v>429</v>
      </c>
      <c r="E121" s="66" t="n">
        <v>393</v>
      </c>
      <c r="F121" s="75" t="n">
        <f aca="false">IF(E121="","",D121-E121)</f>
        <v>36</v>
      </c>
      <c r="G121" s="66" t="n">
        <v>316</v>
      </c>
      <c r="H121" s="66" t="n">
        <v>318</v>
      </c>
      <c r="I121" s="75" t="n">
        <f aca="false">IF(H121="","",G121-H121)</f>
        <v>-2</v>
      </c>
      <c r="J121" s="47" t="n">
        <f aca="false">IF(OR(D121="",D121+G121=0),"",D121/(D121+G121))</f>
        <v>0.575838926174497</v>
      </c>
      <c r="K121" s="47" t="n">
        <f aca="false">IF(E121="","",E121/(E121+H121))</f>
        <v>0.552742616033755</v>
      </c>
      <c r="L121" s="76" t="n">
        <f aca="false">IF(OR(K121="",J121=""),"",(J121-K121)*100)</f>
        <v>2.30963101407413</v>
      </c>
      <c r="M121" s="36" t="n">
        <v>2.14160243278479</v>
      </c>
      <c r="N121" s="36" t="n">
        <v>0.128498235726664</v>
      </c>
      <c r="O121" s="36" t="n">
        <f aca="false">SQRT(M121^2+N121^2)</f>
        <v>2.14545397916026</v>
      </c>
      <c r="P121" s="47" t="n">
        <f aca="false">IF(J121="","",MAX(0,J121-1.96*O121/100))</f>
        <v>0.533788028182956</v>
      </c>
      <c r="Q121" s="47" t="n">
        <f aca="false">IF(J121="","",MIN(1,J121+1.96*O121/100))</f>
        <v>0.617889824166038</v>
      </c>
      <c r="R121" s="32" t="str">
        <f aca="false">IF(L121="","",IF(ABS(L121)&lt;=O121,"Yes","No"))</f>
        <v>No</v>
      </c>
      <c r="S121" s="32" t="str">
        <f aca="false">IF(L121="","",IF(ABS(L121)&lt;=1.96*O121,"Yes","No"))</f>
        <v>Yes</v>
      </c>
      <c r="T121" s="66" t="n">
        <f aca="false">IF(D121="","",ROUND(SQRT(((D121+G121)*O121/100)^2+(J121*(D121+G121)*0.0886)^2),0))</f>
        <v>41</v>
      </c>
      <c r="U121" s="32"/>
    </row>
    <row r="122" customFormat="false" ht="15" hidden="false" customHeight="false" outlineLevel="0" collapsed="false">
      <c r="A122" s="32" t="s">
        <v>256</v>
      </c>
      <c r="B122" s="32" t="s">
        <v>319</v>
      </c>
      <c r="C122" s="32" t="s">
        <v>330</v>
      </c>
      <c r="D122" s="66" t="n">
        <v>567</v>
      </c>
      <c r="E122" s="66" t="n">
        <v>563</v>
      </c>
      <c r="F122" s="75" t="n">
        <f aca="false">IF(E122="","",D122-E122)</f>
        <v>4</v>
      </c>
      <c r="G122" s="66" t="n">
        <v>308</v>
      </c>
      <c r="H122" s="66" t="n">
        <v>322</v>
      </c>
      <c r="I122" s="75" t="n">
        <f aca="false">IF(H122="","",G122-H122)</f>
        <v>-14</v>
      </c>
      <c r="J122" s="47" t="n">
        <f aca="false">IF(OR(D122="",D122+G122=0),"",D122/(D122+G122))</f>
        <v>0.648</v>
      </c>
      <c r="K122" s="47" t="n">
        <f aca="false">IF(E122="","",E122/(E122+H122))</f>
        <v>0.636158192090396</v>
      </c>
      <c r="L122" s="76" t="n">
        <f aca="false">IF(OR(K122="",J122=""),"",(J122-K122)*100)</f>
        <v>1.18418079096045</v>
      </c>
      <c r="M122" s="36" t="n">
        <v>2.14160243278479</v>
      </c>
      <c r="N122" s="36" t="n">
        <v>0.128498235726664</v>
      </c>
      <c r="O122" s="36" t="n">
        <f aca="false">SQRT(M122^2+N122^2)</f>
        <v>2.14545397916026</v>
      </c>
      <c r="P122" s="47" t="n">
        <f aca="false">IF(J122="","",MAX(0,J122-1.96*O122/100))</f>
        <v>0.605949102008459</v>
      </c>
      <c r="Q122" s="47" t="n">
        <f aca="false">IF(J122="","",MIN(1,J122+1.96*O122/100))</f>
        <v>0.690050897991541</v>
      </c>
      <c r="R122" s="32" t="str">
        <f aca="false">IF(L122="","",IF(ABS(L122)&lt;=O122,"Yes","No"))</f>
        <v>Yes</v>
      </c>
      <c r="S122" s="32" t="str">
        <f aca="false">IF(L122="","",IF(ABS(L122)&lt;=1.96*O122,"Yes","No"))</f>
        <v>Yes</v>
      </c>
      <c r="T122" s="66" t="n">
        <f aca="false">IF(D122="","",ROUND(SQRT(((D122+G122)*O122/100)^2+(J122*(D122+G122)*0.0886)^2),0))</f>
        <v>54</v>
      </c>
      <c r="U122" s="32"/>
    </row>
    <row r="123" customFormat="false" ht="15" hidden="false" customHeight="false" outlineLevel="0" collapsed="false">
      <c r="A123" s="32" t="s">
        <v>256</v>
      </c>
      <c r="B123" s="32" t="s">
        <v>319</v>
      </c>
      <c r="C123" s="32" t="s">
        <v>331</v>
      </c>
      <c r="D123" s="66" t="n">
        <v>529</v>
      </c>
      <c r="E123" s="66" t="n">
        <v>534</v>
      </c>
      <c r="F123" s="75" t="n">
        <f aca="false">IF(E123="","",D123-E123)</f>
        <v>-5</v>
      </c>
      <c r="G123" s="66" t="n">
        <v>356</v>
      </c>
      <c r="H123" s="66" t="n">
        <v>376</v>
      </c>
      <c r="I123" s="75" t="n">
        <f aca="false">IF(H123="","",G123-H123)</f>
        <v>-20</v>
      </c>
      <c r="J123" s="47" t="n">
        <f aca="false">IF(OR(D123="",D123+G123=0),"",D123/(D123+G123))</f>
        <v>0.59774011299435</v>
      </c>
      <c r="K123" s="47" t="n">
        <f aca="false">IF(E123="","",E123/(E123+H123))</f>
        <v>0.586813186813187</v>
      </c>
      <c r="L123" s="76" t="n">
        <f aca="false">IF(OR(K123="",J123=""),"",(J123-K123)*100)</f>
        <v>1.09269261811634</v>
      </c>
      <c r="M123" s="36" t="n">
        <v>2.14160243278479</v>
      </c>
      <c r="N123" s="36" t="n">
        <v>0.128498235726664</v>
      </c>
      <c r="O123" s="36" t="n">
        <f aca="false">SQRT(M123^2+N123^2)</f>
        <v>2.14545397916026</v>
      </c>
      <c r="P123" s="47" t="n">
        <f aca="false">IF(J123="","",MAX(0,J123-1.96*O123/100))</f>
        <v>0.555689215002809</v>
      </c>
      <c r="Q123" s="47" t="n">
        <f aca="false">IF(J123="","",MIN(1,J123+1.96*O123/100))</f>
        <v>0.639791010985891</v>
      </c>
      <c r="R123" s="32" t="str">
        <f aca="false">IF(L123="","",IF(ABS(L123)&lt;=O123,"Yes","No"))</f>
        <v>Yes</v>
      </c>
      <c r="S123" s="32" t="str">
        <f aca="false">IF(L123="","",IF(ABS(L123)&lt;=1.96*O123,"Yes","No"))</f>
        <v>Yes</v>
      </c>
      <c r="T123" s="66" t="n">
        <f aca="false">IF(D123="","",ROUND(SQRT(((D123+G123)*O123/100)^2+(J123*(D123+G123)*0.0886)^2),0))</f>
        <v>51</v>
      </c>
      <c r="U123" s="32"/>
    </row>
    <row r="124" customFormat="false" ht="15" hidden="false" customHeight="false" outlineLevel="0" collapsed="false">
      <c r="A124" s="32" t="s">
        <v>256</v>
      </c>
      <c r="B124" s="32" t="s">
        <v>332</v>
      </c>
      <c r="C124" s="32" t="s">
        <v>333</v>
      </c>
      <c r="D124" s="66" t="n">
        <v>611</v>
      </c>
      <c r="E124" s="66" t="n">
        <v>553</v>
      </c>
      <c r="F124" s="75" t="n">
        <f aca="false">IF(E124="","",D124-E124)</f>
        <v>58</v>
      </c>
      <c r="G124" s="66" t="n">
        <v>410</v>
      </c>
      <c r="H124" s="66" t="n">
        <v>418</v>
      </c>
      <c r="I124" s="75" t="n">
        <f aca="false">IF(H124="","",G124-H124)</f>
        <v>-8</v>
      </c>
      <c r="J124" s="47" t="n">
        <f aca="false">IF(OR(D124="",D124+G124=0),"",D124/(D124+G124))</f>
        <v>0.598432908912831</v>
      </c>
      <c r="K124" s="47" t="n">
        <f aca="false">IF(E124="","",E124/(E124+H124))</f>
        <v>0.56951596292482</v>
      </c>
      <c r="L124" s="76" t="n">
        <f aca="false">IF(OR(K124="",J124=""),"",(J124-K124)*100)</f>
        <v>2.89169459880108</v>
      </c>
      <c r="M124" s="36" t="n">
        <v>2.14160243278479</v>
      </c>
      <c r="N124" s="36" t="n">
        <v>0.128498235726664</v>
      </c>
      <c r="O124" s="36" t="n">
        <f aca="false">SQRT(M124^2+N124^2)</f>
        <v>2.14545397916026</v>
      </c>
      <c r="P124" s="47" t="n">
        <f aca="false">IF(J124="","",MAX(0,J124-1.96*O124/100))</f>
        <v>0.55638201092129</v>
      </c>
      <c r="Q124" s="47" t="n">
        <f aca="false">IF(J124="","",MIN(1,J124+1.96*O124/100))</f>
        <v>0.640483806904372</v>
      </c>
      <c r="R124" s="32" t="str">
        <f aca="false">IF(L124="","",IF(ABS(L124)&lt;=O124,"Yes","No"))</f>
        <v>No</v>
      </c>
      <c r="S124" s="32" t="str">
        <f aca="false">IF(L124="","",IF(ABS(L124)&lt;=1.96*O124,"Yes","No"))</f>
        <v>Yes</v>
      </c>
      <c r="T124" s="66" t="n">
        <f aca="false">IF(D124="","",ROUND(SQRT(((D124+G124)*O124/100)^2+(J124*(D124+G124)*0.0886)^2),0))</f>
        <v>58</v>
      </c>
      <c r="U124" s="32"/>
    </row>
    <row r="125" customFormat="false" ht="15" hidden="false" customHeight="false" outlineLevel="0" collapsed="false">
      <c r="A125" s="32" t="s">
        <v>256</v>
      </c>
      <c r="B125" s="32" t="s">
        <v>332</v>
      </c>
      <c r="C125" s="32" t="s">
        <v>334</v>
      </c>
      <c r="D125" s="66" t="n">
        <v>503</v>
      </c>
      <c r="E125" s="66" t="n">
        <v>491</v>
      </c>
      <c r="F125" s="75" t="n">
        <f aca="false">IF(E125="","",D125-E125)</f>
        <v>12</v>
      </c>
      <c r="G125" s="66" t="n">
        <v>459</v>
      </c>
      <c r="H125" s="66" t="n">
        <v>541</v>
      </c>
      <c r="I125" s="75" t="n">
        <f aca="false">IF(H125="","",G125-H125)</f>
        <v>-82</v>
      </c>
      <c r="J125" s="47" t="n">
        <f aca="false">IF(OR(D125="",D125+G125=0),"",D125/(D125+G125))</f>
        <v>0.522869022869023</v>
      </c>
      <c r="K125" s="47" t="n">
        <f aca="false">IF(E125="","",E125/(E125+H125))</f>
        <v>0.47577519379845</v>
      </c>
      <c r="L125" s="76" t="n">
        <f aca="false">IF(OR(K125="",J125=""),"",(J125-K125)*100)</f>
        <v>4.70938290705732</v>
      </c>
      <c r="M125" s="36" t="n">
        <v>2.14160243278479</v>
      </c>
      <c r="N125" s="36" t="n">
        <v>0.128498235726664</v>
      </c>
      <c r="O125" s="36" t="n">
        <f aca="false">SQRT(M125^2+N125^2)</f>
        <v>2.14545397916026</v>
      </c>
      <c r="P125" s="47" t="n">
        <f aca="false">IF(J125="","",MAX(0,J125-1.96*O125/100))</f>
        <v>0.480818124877482</v>
      </c>
      <c r="Q125" s="47" t="n">
        <f aca="false">IF(J125="","",MIN(1,J125+1.96*O125/100))</f>
        <v>0.564919920860564</v>
      </c>
      <c r="R125" s="32" t="str">
        <f aca="false">IF(L125="","",IF(ABS(L125)&lt;=O125,"Yes","No"))</f>
        <v>No</v>
      </c>
      <c r="S125" s="32" t="str">
        <f aca="false">IF(L125="","",IF(ABS(L125)&lt;=1.96*O125,"Yes","No"))</f>
        <v>No</v>
      </c>
      <c r="T125" s="66" t="n">
        <f aca="false">IF(D125="","",ROUND(SQRT(((D125+G125)*O125/100)^2+(J125*(D125+G125)*0.0886)^2),0))</f>
        <v>49</v>
      </c>
      <c r="U125" s="32"/>
    </row>
    <row r="126" customFormat="false" ht="15" hidden="false" customHeight="false" outlineLevel="0" collapsed="false">
      <c r="A126" s="32" t="s">
        <v>256</v>
      </c>
      <c r="B126" s="32" t="s">
        <v>332</v>
      </c>
      <c r="C126" s="32" t="s">
        <v>335</v>
      </c>
      <c r="D126" s="66" t="n">
        <v>592</v>
      </c>
      <c r="E126" s="66" t="n">
        <v>538</v>
      </c>
      <c r="F126" s="75" t="n">
        <f aca="false">IF(E126="","",D126-E126)</f>
        <v>54</v>
      </c>
      <c r="G126" s="66" t="n">
        <v>466</v>
      </c>
      <c r="H126" s="66" t="n">
        <v>539</v>
      </c>
      <c r="I126" s="75" t="n">
        <f aca="false">IF(H126="","",G126-H126)</f>
        <v>-73</v>
      </c>
      <c r="J126" s="47" t="n">
        <f aca="false">IF(OR(D126="",D126+G126=0),"",D126/(D126+G126))</f>
        <v>0.559546313799622</v>
      </c>
      <c r="K126" s="47" t="n">
        <f aca="false">IF(E126="","",E126/(E126+H126))</f>
        <v>0.499535747446611</v>
      </c>
      <c r="L126" s="76" t="n">
        <f aca="false">IF(OR(K126="",J126=""),"",(J126-K126)*100)</f>
        <v>6.0010566353011</v>
      </c>
      <c r="M126" s="36" t="n">
        <v>2.14160243278479</v>
      </c>
      <c r="N126" s="36" t="n">
        <v>0.128498235726664</v>
      </c>
      <c r="O126" s="36" t="n">
        <f aca="false">SQRT(M126^2+N126^2)</f>
        <v>2.14545397916026</v>
      </c>
      <c r="P126" s="47" t="n">
        <f aca="false">IF(J126="","",MAX(0,J126-1.96*O126/100))</f>
        <v>0.517495415808081</v>
      </c>
      <c r="Q126" s="47" t="n">
        <f aca="false">IF(J126="","",MIN(1,J126+1.96*O126/100))</f>
        <v>0.601597211791163</v>
      </c>
      <c r="R126" s="32" t="str">
        <f aca="false">IF(L126="","",IF(ABS(L126)&lt;=O126,"Yes","No"))</f>
        <v>No</v>
      </c>
      <c r="S126" s="32" t="str">
        <f aca="false">IF(L126="","",IF(ABS(L126)&lt;=1.96*O126,"Yes","No"))</f>
        <v>No</v>
      </c>
      <c r="T126" s="66" t="n">
        <f aca="false">IF(D126="","",ROUND(SQRT(((D126+G126)*O126/100)^2+(J126*(D126+G126)*0.0886)^2),0))</f>
        <v>57</v>
      </c>
      <c r="U126" s="32"/>
    </row>
    <row r="127" customFormat="false" ht="15" hidden="false" customHeight="false" outlineLevel="0" collapsed="false">
      <c r="A127" s="32" t="s">
        <v>256</v>
      </c>
      <c r="B127" s="32" t="s">
        <v>336</v>
      </c>
      <c r="C127" s="32" t="s">
        <v>336</v>
      </c>
      <c r="D127" s="66" t="n">
        <v>757</v>
      </c>
      <c r="E127" s="66" t="n">
        <v>704</v>
      </c>
      <c r="F127" s="75" t="n">
        <f aca="false">IF(E127="","",D127-E127)</f>
        <v>53</v>
      </c>
      <c r="G127" s="66" t="n">
        <v>708</v>
      </c>
      <c r="H127" s="66" t="n">
        <v>792</v>
      </c>
      <c r="I127" s="75" t="n">
        <f aca="false">IF(H127="","",G127-H127)</f>
        <v>-84</v>
      </c>
      <c r="J127" s="47" t="n">
        <f aca="false">IF(OR(D127="",D127+G127=0),"",D127/(D127+G127))</f>
        <v>0.516723549488055</v>
      </c>
      <c r="K127" s="47" t="n">
        <f aca="false">IF(E127="","",E127/(E127+H127))</f>
        <v>0.470588235294118</v>
      </c>
      <c r="L127" s="76" t="n">
        <f aca="false">IF(OR(K127="",J127=""),"",(J127-K127)*100)</f>
        <v>4.6135314193937</v>
      </c>
      <c r="M127" s="36" t="n">
        <v>1.97223401507502</v>
      </c>
      <c r="N127" s="36" t="n">
        <v>0.128498235726664</v>
      </c>
      <c r="O127" s="36" t="n">
        <f aca="false">SQRT(M127^2+N127^2)</f>
        <v>1.97641564626568</v>
      </c>
      <c r="P127" s="47" t="n">
        <f aca="false">IF(J127="","",MAX(0,J127-1.96*O127/100))</f>
        <v>0.477985802821247</v>
      </c>
      <c r="Q127" s="47" t="n">
        <f aca="false">IF(J127="","",MIN(1,J127+1.96*O127/100))</f>
        <v>0.555461296154862</v>
      </c>
      <c r="R127" s="32" t="str">
        <f aca="false">IF(L127="","",IF(ABS(L127)&lt;=O127,"Yes","No"))</f>
        <v>No</v>
      </c>
      <c r="S127" s="32" t="str">
        <f aca="false">IF(L127="","",IF(ABS(L127)&lt;=1.96*O127,"Yes","No"))</f>
        <v>No</v>
      </c>
      <c r="T127" s="66" t="n">
        <f aca="false">IF(D127="","",ROUND(SQRT(((D127+G127)*O127/100)^2+(J127*(D127+G127)*0.06777)^2),0))</f>
        <v>59</v>
      </c>
      <c r="U127" s="32"/>
    </row>
    <row r="128" customFormat="false" ht="15" hidden="false" customHeight="false" outlineLevel="0" collapsed="false">
      <c r="A128" s="32" t="s">
        <v>256</v>
      </c>
      <c r="B128" s="32" t="s">
        <v>337</v>
      </c>
      <c r="C128" s="32" t="s">
        <v>338</v>
      </c>
      <c r="D128" s="66" t="n">
        <v>406</v>
      </c>
      <c r="E128" s="66" t="n">
        <v>389</v>
      </c>
      <c r="F128" s="75" t="n">
        <f aca="false">IF(E128="","",D128-E128)</f>
        <v>17</v>
      </c>
      <c r="G128" s="66" t="n">
        <v>330</v>
      </c>
      <c r="H128" s="66" t="n">
        <v>397</v>
      </c>
      <c r="I128" s="75" t="n">
        <f aca="false">IF(H128="","",G128-H128)</f>
        <v>-67</v>
      </c>
      <c r="J128" s="47" t="n">
        <f aca="false">IF(OR(D128="",D128+G128=0),"",D128/(D128+G128))</f>
        <v>0.551630434782609</v>
      </c>
      <c r="K128" s="47" t="n">
        <f aca="false">IF(E128="","",E128/(E128+H128))</f>
        <v>0.494910941475827</v>
      </c>
      <c r="L128" s="76" t="n">
        <f aca="false">IF(OR(K128="",J128=""),"",(J128-K128)*100)</f>
        <v>5.67194933067817</v>
      </c>
      <c r="M128" s="36" t="n">
        <v>3.09428986375504</v>
      </c>
      <c r="N128" s="36" t="n">
        <v>0.128498235726664</v>
      </c>
      <c r="O128" s="36" t="n">
        <f aca="false">SQRT(M128^2+N128^2)</f>
        <v>3.09695682203063</v>
      </c>
      <c r="P128" s="47" t="n">
        <f aca="false">IF(J128="","",MAX(0,J128-1.96*O128/100))</f>
        <v>0.490930081070808</v>
      </c>
      <c r="Q128" s="47" t="n">
        <f aca="false">IF(J128="","",MIN(1,J128+1.96*O128/100))</f>
        <v>0.612330788494409</v>
      </c>
      <c r="R128" s="32" t="str">
        <f aca="false">IF(L128="","",IF(ABS(L128)&lt;=O128,"Yes","No"))</f>
        <v>No</v>
      </c>
      <c r="S128" s="32" t="str">
        <f aca="false">IF(L128="","",IF(ABS(L128)&lt;=1.96*O128,"Yes","No"))</f>
        <v>Yes</v>
      </c>
      <c r="T128" s="66" t="n">
        <f aca="false">IF(D128="","",ROUND(SQRT(((D128+G128)*O128/100)^2+(J128*(D128+G128)*0.14653)^2),0))</f>
        <v>64</v>
      </c>
      <c r="U128" s="32"/>
    </row>
    <row r="129" customFormat="false" ht="15" hidden="false" customHeight="false" outlineLevel="0" collapsed="false">
      <c r="A129" s="32" t="s">
        <v>256</v>
      </c>
      <c r="B129" s="32" t="s">
        <v>337</v>
      </c>
      <c r="C129" s="32" t="s">
        <v>339</v>
      </c>
      <c r="D129" s="66" t="n">
        <v>538</v>
      </c>
      <c r="E129" s="66" t="n">
        <v>490</v>
      </c>
      <c r="F129" s="75" t="n">
        <f aca="false">IF(E129="","",D129-E129)</f>
        <v>48</v>
      </c>
      <c r="G129" s="66" t="n">
        <v>436</v>
      </c>
      <c r="H129" s="66" t="n">
        <v>474</v>
      </c>
      <c r="I129" s="75" t="n">
        <f aca="false">IF(H129="","",G129-H129)</f>
        <v>-38</v>
      </c>
      <c r="J129" s="47" t="n">
        <f aca="false">IF(OR(D129="",D129+G129=0),"",D129/(D129+G129))</f>
        <v>0.552361396303902</v>
      </c>
      <c r="K129" s="47" t="n">
        <f aca="false">IF(E129="","",E129/(E129+H129))</f>
        <v>0.508298755186722</v>
      </c>
      <c r="L129" s="76" t="n">
        <f aca="false">IF(OR(K129="",J129=""),"",(J129-K129)*100)</f>
        <v>4.40626411171795</v>
      </c>
      <c r="M129" s="36" t="n">
        <v>2.14160243278479</v>
      </c>
      <c r="N129" s="36" t="n">
        <v>0.128498235726664</v>
      </c>
      <c r="O129" s="36" t="n">
        <f aca="false">SQRT(M129^2+N129^2)</f>
        <v>2.14545397916026</v>
      </c>
      <c r="P129" s="47" t="n">
        <f aca="false">IF(J129="","",MAX(0,J129-1.96*O129/100))</f>
        <v>0.51031049831236</v>
      </c>
      <c r="Q129" s="47" t="n">
        <f aca="false">IF(J129="","",MIN(1,J129+1.96*O129/100))</f>
        <v>0.594412294295443</v>
      </c>
      <c r="R129" s="32" t="str">
        <f aca="false">IF(L129="","",IF(ABS(L129)&lt;=O129,"Yes","No"))</f>
        <v>No</v>
      </c>
      <c r="S129" s="32" t="str">
        <f aca="false">IF(L129="","",IF(ABS(L129)&lt;=1.96*O129,"Yes","No"))</f>
        <v>No</v>
      </c>
      <c r="T129" s="66" t="n">
        <f aca="false">IF(D129="","",ROUND(SQRT(((D129+G129)*O129/100)^2+(J129*(D129+G129)*0.0886)^2),0))</f>
        <v>52</v>
      </c>
      <c r="U129" s="32"/>
    </row>
    <row r="130" customFormat="false" ht="15" hidden="false" customHeight="false" outlineLevel="0" collapsed="false">
      <c r="A130" s="32" t="s">
        <v>256</v>
      </c>
      <c r="B130" s="32" t="s">
        <v>340</v>
      </c>
      <c r="C130" s="32" t="s">
        <v>341</v>
      </c>
      <c r="D130" s="66" t="n">
        <v>590</v>
      </c>
      <c r="E130" s="66" t="n">
        <v>575</v>
      </c>
      <c r="F130" s="75" t="n">
        <f aca="false">IF(E130="","",D130-E130)</f>
        <v>15</v>
      </c>
      <c r="G130" s="66" t="n">
        <v>462</v>
      </c>
      <c r="H130" s="66" t="n">
        <v>468</v>
      </c>
      <c r="I130" s="75" t="n">
        <f aca="false">IF(H130="","",G130-H130)</f>
        <v>-6</v>
      </c>
      <c r="J130" s="47" t="n">
        <f aca="false">IF(OR(D130="",D130+G130=0),"",D130/(D130+G130))</f>
        <v>0.560836501901141</v>
      </c>
      <c r="K130" s="47" t="n">
        <f aca="false">IF(E130="","",E130/(E130+H130))</f>
        <v>0.551294343240652</v>
      </c>
      <c r="L130" s="76" t="n">
        <f aca="false">IF(OR(K130="",J130=""),"",(J130-K130)*100)</f>
        <v>0.954215866048869</v>
      </c>
      <c r="M130" s="36" t="n">
        <v>2.14160243278479</v>
      </c>
      <c r="N130" s="36" t="n">
        <v>0.128498235726664</v>
      </c>
      <c r="O130" s="36" t="n">
        <f aca="false">SQRT(M130^2+N130^2)</f>
        <v>2.14545397916026</v>
      </c>
      <c r="P130" s="47" t="n">
        <f aca="false">IF(J130="","",MAX(0,J130-1.96*O130/100))</f>
        <v>0.5187856039096</v>
      </c>
      <c r="Q130" s="47" t="n">
        <f aca="false">IF(J130="","",MIN(1,J130+1.96*O130/100))</f>
        <v>0.602887399892682</v>
      </c>
      <c r="R130" s="32" t="str">
        <f aca="false">IF(L130="","",IF(ABS(L130)&lt;=O130,"Yes","No"))</f>
        <v>Yes</v>
      </c>
      <c r="S130" s="32" t="str">
        <f aca="false">IF(L130="","",IF(ABS(L130)&lt;=1.96*O130,"Yes","No"))</f>
        <v>Yes</v>
      </c>
      <c r="T130" s="66" t="n">
        <f aca="false">IF(D130="","",ROUND(SQRT(((D130+G130)*O130/100)^2+(J130*(D130+G130)*0.0886)^2),0))</f>
        <v>57</v>
      </c>
      <c r="U130" s="32"/>
    </row>
    <row r="131" customFormat="false" ht="15" hidden="false" customHeight="false" outlineLevel="0" collapsed="false">
      <c r="A131" s="32" t="s">
        <v>256</v>
      </c>
      <c r="B131" s="32" t="s">
        <v>340</v>
      </c>
      <c r="C131" s="32" t="s">
        <v>342</v>
      </c>
      <c r="D131" s="66" t="n">
        <v>548</v>
      </c>
      <c r="E131" s="66" t="n">
        <v>547</v>
      </c>
      <c r="F131" s="75" t="n">
        <f aca="false">IF(E131="","",D131-E131)</f>
        <v>1</v>
      </c>
      <c r="G131" s="66" t="n">
        <v>479</v>
      </c>
      <c r="H131" s="66" t="n">
        <v>484</v>
      </c>
      <c r="I131" s="75" t="n">
        <f aca="false">IF(H131="","",G131-H131)</f>
        <v>-5</v>
      </c>
      <c r="J131" s="47" t="n">
        <f aca="false">IF(OR(D131="",D131+G131=0),"",D131/(D131+G131))</f>
        <v>0.533592989289192</v>
      </c>
      <c r="K131" s="47" t="n">
        <f aca="false">IF(E131="","",E131/(E131+H131))</f>
        <v>0.530552861299709</v>
      </c>
      <c r="L131" s="76" t="n">
        <f aca="false">IF(OR(K131="",J131=""),"",(J131-K131)*100)</f>
        <v>0.304012798948283</v>
      </c>
      <c r="M131" s="36" t="n">
        <v>2.14160243278479</v>
      </c>
      <c r="N131" s="36" t="n">
        <v>0.128498235726664</v>
      </c>
      <c r="O131" s="36" t="n">
        <f aca="false">SQRT(M131^2+N131^2)</f>
        <v>2.14545397916026</v>
      </c>
      <c r="P131" s="47" t="n">
        <f aca="false">IF(J131="","",MAX(0,J131-1.96*O131/100))</f>
        <v>0.491542091297651</v>
      </c>
      <c r="Q131" s="47" t="n">
        <f aca="false">IF(J131="","",MIN(1,J131+1.96*O131/100))</f>
        <v>0.575643887280733</v>
      </c>
      <c r="R131" s="32" t="str">
        <f aca="false">IF(L131="","",IF(ABS(L131)&lt;=O131,"Yes","No"))</f>
        <v>Yes</v>
      </c>
      <c r="S131" s="32" t="str">
        <f aca="false">IF(L131="","",IF(ABS(L131)&lt;=1.96*O131,"Yes","No"))</f>
        <v>Yes</v>
      </c>
      <c r="T131" s="66" t="n">
        <f aca="false">IF(D131="","",ROUND(SQRT(((D131+G131)*O131/100)^2+(J131*(D131+G131)*0.0886)^2),0))</f>
        <v>53</v>
      </c>
      <c r="U131" s="32"/>
    </row>
    <row r="132" customFormat="false" ht="15" hidden="false" customHeight="false" outlineLevel="0" collapsed="false">
      <c r="A132" s="32" t="s">
        <v>256</v>
      </c>
      <c r="B132" s="32" t="s">
        <v>340</v>
      </c>
      <c r="C132" s="32" t="s">
        <v>343</v>
      </c>
      <c r="D132" s="66" t="n">
        <v>696</v>
      </c>
      <c r="E132" s="66" t="n">
        <v>634</v>
      </c>
      <c r="F132" s="75" t="n">
        <f aca="false">IF(E132="","",D132-E132)</f>
        <v>62</v>
      </c>
      <c r="G132" s="66" t="n">
        <v>657</v>
      </c>
      <c r="H132" s="66" t="n">
        <v>695</v>
      </c>
      <c r="I132" s="75" t="n">
        <f aca="false">IF(H132="","",G132-H132)</f>
        <v>-38</v>
      </c>
      <c r="J132" s="47" t="n">
        <f aca="false">IF(OR(D132="",D132+G132=0),"",D132/(D132+G132))</f>
        <v>0.514412416851441</v>
      </c>
      <c r="K132" s="47" t="n">
        <f aca="false">IF(E132="","",E132/(E132+H132))</f>
        <v>0.477050413844996</v>
      </c>
      <c r="L132" s="76" t="n">
        <f aca="false">IF(OR(K132="",J132=""),"",(J132-K132)*100)</f>
        <v>3.7362003006445</v>
      </c>
      <c r="M132" s="36" t="n">
        <v>1.97223401507502</v>
      </c>
      <c r="N132" s="36" t="n">
        <v>0.128498235726664</v>
      </c>
      <c r="O132" s="36" t="n">
        <f aca="false">SQRT(M132^2+N132^2)</f>
        <v>1.97641564626568</v>
      </c>
      <c r="P132" s="47" t="n">
        <f aca="false">IF(J132="","",MAX(0,J132-1.96*O132/100))</f>
        <v>0.475674670184634</v>
      </c>
      <c r="Q132" s="47" t="n">
        <f aca="false">IF(J132="","",MIN(1,J132+1.96*O132/100))</f>
        <v>0.553150163518249</v>
      </c>
      <c r="R132" s="32" t="str">
        <f aca="false">IF(L132="","",IF(ABS(L132)&lt;=O132,"Yes","No"))</f>
        <v>No</v>
      </c>
      <c r="S132" s="32" t="str">
        <f aca="false">IF(L132="","",IF(ABS(L132)&lt;=1.96*O132,"Yes","No"))</f>
        <v>Yes</v>
      </c>
      <c r="T132" s="66" t="n">
        <f aca="false">IF(D132="","",ROUND(SQRT(((D132+G132)*O132/100)^2+(J132*(D132+G132)*0.06777)^2),0))</f>
        <v>54</v>
      </c>
      <c r="U132" s="32"/>
    </row>
    <row r="133" customFormat="false" ht="15" hidden="false" customHeight="false" outlineLevel="0" collapsed="false">
      <c r="A133" s="32" t="s">
        <v>256</v>
      </c>
      <c r="B133" s="32" t="s">
        <v>340</v>
      </c>
      <c r="C133" s="32" t="s">
        <v>344</v>
      </c>
      <c r="D133" s="66" t="n">
        <v>718</v>
      </c>
      <c r="E133" s="66" t="n">
        <v>683</v>
      </c>
      <c r="F133" s="75" t="n">
        <f aca="false">IF(E133="","",D133-E133)</f>
        <v>35</v>
      </c>
      <c r="G133" s="66" t="n">
        <v>521</v>
      </c>
      <c r="H133" s="66" t="n">
        <v>546</v>
      </c>
      <c r="I133" s="75" t="n">
        <f aca="false">IF(H133="","",G133-H133)</f>
        <v>-25</v>
      </c>
      <c r="J133" s="47" t="n">
        <f aca="false">IF(OR(D133="",D133+G133=0),"",D133/(D133+G133))</f>
        <v>0.579499596448749</v>
      </c>
      <c r="K133" s="47" t="n">
        <f aca="false">IF(E133="","",E133/(E133+H133))</f>
        <v>0.555736371033361</v>
      </c>
      <c r="L133" s="76" t="n">
        <f aca="false">IF(OR(K133="",J133=""),"",(J133-K133)*100)</f>
        <v>2.37632254153886</v>
      </c>
      <c r="M133" s="36" t="n">
        <v>1.97223401507502</v>
      </c>
      <c r="N133" s="36" t="n">
        <v>0.128498235726664</v>
      </c>
      <c r="O133" s="36" t="n">
        <f aca="false">SQRT(M133^2+N133^2)</f>
        <v>1.97641564626568</v>
      </c>
      <c r="P133" s="47" t="n">
        <f aca="false">IF(J133="","",MAX(0,J133-1.96*O133/100))</f>
        <v>0.540761849781942</v>
      </c>
      <c r="Q133" s="47" t="n">
        <f aca="false">IF(J133="","",MIN(1,J133+1.96*O133/100))</f>
        <v>0.618237343115556</v>
      </c>
      <c r="R133" s="32" t="str">
        <f aca="false">IF(L133="","",IF(ABS(L133)&lt;=O133,"Yes","No"))</f>
        <v>No</v>
      </c>
      <c r="S133" s="32" t="str">
        <f aca="false">IF(L133="","",IF(ABS(L133)&lt;=1.96*O133,"Yes","No"))</f>
        <v>Yes</v>
      </c>
      <c r="T133" s="66" t="n">
        <f aca="false">IF(D133="","",ROUND(SQRT(((D133+G133)*O133/100)^2+(J133*(D133+G133)*0.06777)^2),0))</f>
        <v>54</v>
      </c>
      <c r="U133" s="32"/>
    </row>
    <row r="134" customFormat="false" ht="15" hidden="false" customHeight="false" outlineLevel="0" collapsed="false">
      <c r="A134" s="32" t="s">
        <v>256</v>
      </c>
      <c r="B134" s="32" t="s">
        <v>340</v>
      </c>
      <c r="C134" s="32" t="s">
        <v>345</v>
      </c>
      <c r="D134" s="66" t="n">
        <v>337</v>
      </c>
      <c r="E134" s="66" t="n">
        <v>325</v>
      </c>
      <c r="F134" s="75" t="n">
        <f aca="false">IF(E134="","",D134-E134)</f>
        <v>12</v>
      </c>
      <c r="G134" s="66" t="n">
        <v>315</v>
      </c>
      <c r="H134" s="66" t="n">
        <v>334</v>
      </c>
      <c r="I134" s="75" t="n">
        <f aca="false">IF(H134="","",G134-H134)</f>
        <v>-19</v>
      </c>
      <c r="J134" s="47" t="n">
        <f aca="false">IF(OR(D134="",D134+G134=0),"",D134/(D134+G134))</f>
        <v>0.516871165644172</v>
      </c>
      <c r="K134" s="47" t="n">
        <f aca="false">IF(E134="","",E134/(E134+H134))</f>
        <v>0.493171471927162</v>
      </c>
      <c r="L134" s="76" t="n">
        <f aca="false">IF(OR(K134="",J134=""),"",(J134-K134)*100)</f>
        <v>2.36996937170094</v>
      </c>
      <c r="M134" s="36" t="n">
        <v>3.09428986375504</v>
      </c>
      <c r="N134" s="36" t="n">
        <v>0.128498235726664</v>
      </c>
      <c r="O134" s="36" t="n">
        <f aca="false">SQRT(M134^2+N134^2)</f>
        <v>3.09695682203063</v>
      </c>
      <c r="P134" s="47" t="n">
        <f aca="false">IF(J134="","",MAX(0,J134-1.96*O134/100))</f>
        <v>0.456170811932372</v>
      </c>
      <c r="Q134" s="47" t="n">
        <f aca="false">IF(J134="","",MIN(1,J134+1.96*O134/100))</f>
        <v>0.577571519355972</v>
      </c>
      <c r="R134" s="32" t="str">
        <f aca="false">IF(L134="","",IF(ABS(L134)&lt;=O134,"Yes","No"))</f>
        <v>Yes</v>
      </c>
      <c r="S134" s="32" t="str">
        <f aca="false">IF(L134="","",IF(ABS(L134)&lt;=1.96*O134,"Yes","No"))</f>
        <v>Yes</v>
      </c>
      <c r="T134" s="66" t="n">
        <f aca="false">IF(D134="","",ROUND(SQRT(((D134+G134)*O134/100)^2+(J134*(D134+G134)*0.14653)^2),0))</f>
        <v>53</v>
      </c>
      <c r="U134" s="32"/>
    </row>
    <row r="135" customFormat="false" ht="15" hidden="false" customHeight="false" outlineLevel="0" collapsed="false">
      <c r="A135" s="32" t="s">
        <v>256</v>
      </c>
      <c r="B135" s="32" t="s">
        <v>340</v>
      </c>
      <c r="C135" s="32" t="s">
        <v>346</v>
      </c>
      <c r="D135" s="66" t="n">
        <v>655</v>
      </c>
      <c r="E135" s="66" t="n">
        <v>633</v>
      </c>
      <c r="F135" s="75" t="n">
        <f aca="false">IF(E135="","",D135-E135)</f>
        <v>22</v>
      </c>
      <c r="G135" s="66" t="n">
        <v>534</v>
      </c>
      <c r="H135" s="66" t="n">
        <v>555</v>
      </c>
      <c r="I135" s="75" t="n">
        <f aca="false">IF(H135="","",G135-H135)</f>
        <v>-21</v>
      </c>
      <c r="J135" s="47" t="n">
        <f aca="false">IF(OR(D135="",D135+G135=0),"",D135/(D135+G135))</f>
        <v>0.550883095037847</v>
      </c>
      <c r="K135" s="47" t="n">
        <f aca="false">IF(E135="","",E135/(E135+H135))</f>
        <v>0.532828282828283</v>
      </c>
      <c r="L135" s="76" t="n">
        <f aca="false">IF(OR(K135="",J135=""),"",(J135-K135)*100)</f>
        <v>1.80548122095641</v>
      </c>
      <c r="M135" s="36" t="n">
        <v>1.97223401507502</v>
      </c>
      <c r="N135" s="36" t="n">
        <v>0.128498235726664</v>
      </c>
      <c r="O135" s="36" t="n">
        <f aca="false">SQRT(M135^2+N135^2)</f>
        <v>1.97641564626568</v>
      </c>
      <c r="P135" s="47" t="n">
        <f aca="false">IF(J135="","",MAX(0,J135-1.96*O135/100))</f>
        <v>0.51214534837104</v>
      </c>
      <c r="Q135" s="47" t="n">
        <f aca="false">IF(J135="","",MIN(1,J135+1.96*O135/100))</f>
        <v>0.589620841704654</v>
      </c>
      <c r="R135" s="32" t="str">
        <f aca="false">IF(L135="","",IF(ABS(L135)&lt;=O135,"Yes","No"))</f>
        <v>Yes</v>
      </c>
      <c r="S135" s="32" t="str">
        <f aca="false">IF(L135="","",IF(ABS(L135)&lt;=1.96*O135,"Yes","No"))</f>
        <v>Yes</v>
      </c>
      <c r="T135" s="66" t="n">
        <f aca="false">IF(D135="","",ROUND(SQRT(((D135+G135)*O135/100)^2+(J135*(D135+G135)*0.06777)^2),0))</f>
        <v>50</v>
      </c>
      <c r="U135" s="32"/>
    </row>
    <row r="136" customFormat="false" ht="15" hidden="false" customHeight="false" outlineLevel="0" collapsed="false">
      <c r="A136" s="32" t="s">
        <v>256</v>
      </c>
      <c r="B136" s="32" t="s">
        <v>347</v>
      </c>
      <c r="C136" s="32" t="s">
        <v>348</v>
      </c>
      <c r="D136" s="66" t="n">
        <v>579</v>
      </c>
      <c r="E136" s="66" t="n">
        <v>613</v>
      </c>
      <c r="F136" s="75" t="n">
        <f aca="false">IF(E136="","",D136-E136)</f>
        <v>-34</v>
      </c>
      <c r="G136" s="66" t="n">
        <v>233</v>
      </c>
      <c r="H136" s="66" t="n">
        <v>265</v>
      </c>
      <c r="I136" s="75" t="n">
        <f aca="false">IF(H136="","",G136-H136)</f>
        <v>-32</v>
      </c>
      <c r="J136" s="47" t="n">
        <f aca="false">IF(OR(D136="",D136+G136=0),"",D136/(D136+G136))</f>
        <v>0.713054187192118</v>
      </c>
      <c r="K136" s="47" t="n">
        <f aca="false">IF(E136="","",E136/(E136+H136))</f>
        <v>0.698177676537585</v>
      </c>
      <c r="L136" s="76" t="n">
        <f aca="false">IF(OR(K136="",J136=""),"",(J136-K136)*100)</f>
        <v>1.48765106545328</v>
      </c>
      <c r="M136" s="36" t="n">
        <v>2.14160243278479</v>
      </c>
      <c r="N136" s="36" t="n">
        <v>0.128498235726664</v>
      </c>
      <c r="O136" s="36" t="n">
        <f aca="false">SQRT(M136^2+N136^2)</f>
        <v>2.14545397916026</v>
      </c>
      <c r="P136" s="47" t="n">
        <f aca="false">IF(J136="","",MAX(0,J136-1.96*O136/100))</f>
        <v>0.671003289200577</v>
      </c>
      <c r="Q136" s="47" t="n">
        <f aca="false">IF(J136="","",MIN(1,J136+1.96*O136/100))</f>
        <v>0.755105085183659</v>
      </c>
      <c r="R136" s="32" t="str">
        <f aca="false">IF(L136="","",IF(ABS(L136)&lt;=O136,"Yes","No"))</f>
        <v>Yes</v>
      </c>
      <c r="S136" s="32" t="str">
        <f aca="false">IF(L136="","",IF(ABS(L136)&lt;=1.96*O136,"Yes","No"))</f>
        <v>Yes</v>
      </c>
      <c r="T136" s="66" t="n">
        <f aca="false">IF(D136="","",ROUND(SQRT(((D136+G136)*O136/100)^2+(J136*(D136+G136)*0.0886)^2),0))</f>
        <v>54</v>
      </c>
      <c r="U136" s="32"/>
    </row>
    <row r="137" customFormat="false" ht="15" hidden="false" customHeight="false" outlineLevel="0" collapsed="false">
      <c r="A137" s="32" t="s">
        <v>256</v>
      </c>
      <c r="B137" s="32" t="s">
        <v>347</v>
      </c>
      <c r="C137" s="32" t="s">
        <v>349</v>
      </c>
      <c r="D137" s="66" t="n">
        <v>437</v>
      </c>
      <c r="E137" s="66" t="n">
        <v>442</v>
      </c>
      <c r="F137" s="75" t="n">
        <f aca="false">IF(E137="","",D137-E137)</f>
        <v>-5</v>
      </c>
      <c r="G137" s="66" t="n">
        <v>226</v>
      </c>
      <c r="H137" s="66" t="n">
        <v>235</v>
      </c>
      <c r="I137" s="75" t="n">
        <f aca="false">IF(H137="","",G137-H137)</f>
        <v>-9</v>
      </c>
      <c r="J137" s="47" t="n">
        <f aca="false">IF(OR(D137="",D137+G137=0),"",D137/(D137+G137))</f>
        <v>0.659125188536953</v>
      </c>
      <c r="K137" s="47" t="n">
        <f aca="false">IF(E137="","",E137/(E137+H137))</f>
        <v>0.65288035450517</v>
      </c>
      <c r="L137" s="76" t="n">
        <f aca="false">IF(OR(K137="",J137=""),"",(J137-K137)*100)</f>
        <v>0.624483403178333</v>
      </c>
      <c r="M137" s="36" t="n">
        <v>3.09428986375504</v>
      </c>
      <c r="N137" s="36" t="n">
        <v>0.128498235726664</v>
      </c>
      <c r="O137" s="36" t="n">
        <f aca="false">SQRT(M137^2+N137^2)</f>
        <v>3.09695682203063</v>
      </c>
      <c r="P137" s="47" t="n">
        <f aca="false">IF(J137="","",MAX(0,J137-1.96*O137/100))</f>
        <v>0.598424834825153</v>
      </c>
      <c r="Q137" s="47" t="n">
        <f aca="false">IF(J137="","",MIN(1,J137+1.96*O137/100))</f>
        <v>0.719825542248754</v>
      </c>
      <c r="R137" s="32" t="str">
        <f aca="false">IF(L137="","",IF(ABS(L137)&lt;=O137,"Yes","No"))</f>
        <v>Yes</v>
      </c>
      <c r="S137" s="32" t="str">
        <f aca="false">IF(L137="","",IF(ABS(L137)&lt;=1.96*O137,"Yes","No"))</f>
        <v>Yes</v>
      </c>
      <c r="T137" s="66" t="n">
        <f aca="false">IF(D137="","",ROUND(SQRT(((D137+G137)*O137/100)^2+(J137*(D137+G137)*0.14653)^2),0))</f>
        <v>67</v>
      </c>
      <c r="U137" s="32"/>
    </row>
    <row r="138" customFormat="false" ht="15" hidden="false" customHeight="false" outlineLevel="0" collapsed="false">
      <c r="A138" s="32" t="s">
        <v>256</v>
      </c>
      <c r="B138" s="32" t="s">
        <v>347</v>
      </c>
      <c r="C138" s="32" t="s">
        <v>350</v>
      </c>
      <c r="D138" s="66" t="n">
        <v>428</v>
      </c>
      <c r="E138" s="66" t="n">
        <v>428</v>
      </c>
      <c r="F138" s="75" t="n">
        <f aca="false">IF(E138="","",D138-E138)</f>
        <v>0</v>
      </c>
      <c r="G138" s="66" t="n">
        <v>210</v>
      </c>
      <c r="H138" s="66" t="n">
        <v>237</v>
      </c>
      <c r="I138" s="75" t="n">
        <f aca="false">IF(H138="","",G138-H138)</f>
        <v>-27</v>
      </c>
      <c r="J138" s="47" t="n">
        <f aca="false">IF(OR(D138="",D138+G138=0),"",D138/(D138+G138))</f>
        <v>0.670846394984326</v>
      </c>
      <c r="K138" s="47" t="n">
        <f aca="false">IF(E138="","",E138/(E138+H138))</f>
        <v>0.643609022556391</v>
      </c>
      <c r="L138" s="76" t="n">
        <f aca="false">IF(OR(K138="",J138=""),"",(J138-K138)*100)</f>
        <v>2.7237372427935</v>
      </c>
      <c r="M138" s="36" t="n">
        <v>3.09428986375504</v>
      </c>
      <c r="N138" s="36" t="n">
        <v>0.128498235726664</v>
      </c>
      <c r="O138" s="36" t="n">
        <f aca="false">SQRT(M138^2+N138^2)</f>
        <v>3.09695682203063</v>
      </c>
      <c r="P138" s="47" t="n">
        <f aca="false">IF(J138="","",MAX(0,J138-1.96*O138/100))</f>
        <v>0.610146041272526</v>
      </c>
      <c r="Q138" s="47" t="n">
        <f aca="false">IF(J138="","",MIN(1,J138+1.96*O138/100))</f>
        <v>0.731546748696126</v>
      </c>
      <c r="R138" s="32" t="str">
        <f aca="false">IF(L138="","",IF(ABS(L138)&lt;=O138,"Yes","No"))</f>
        <v>Yes</v>
      </c>
      <c r="S138" s="32" t="str">
        <f aca="false">IF(L138="","",IF(ABS(L138)&lt;=1.96*O138,"Yes","No"))</f>
        <v>Yes</v>
      </c>
      <c r="T138" s="66" t="n">
        <f aca="false">IF(D138="","",ROUND(SQRT(((D138+G138)*O138/100)^2+(J138*(D138+G138)*0.14653)^2),0))</f>
        <v>66</v>
      </c>
      <c r="U138" s="32"/>
    </row>
    <row r="139" customFormat="false" ht="15" hidden="false" customHeight="false" outlineLevel="0" collapsed="false">
      <c r="A139" s="32" t="s">
        <v>256</v>
      </c>
      <c r="B139" s="32" t="s">
        <v>351</v>
      </c>
      <c r="C139" s="32" t="s">
        <v>351</v>
      </c>
      <c r="D139" s="66" t="n">
        <v>392</v>
      </c>
      <c r="E139" s="66" t="n">
        <v>405</v>
      </c>
      <c r="F139" s="75" t="n">
        <f aca="false">IF(E139="","",D139-E139)</f>
        <v>-13</v>
      </c>
      <c r="G139" s="66" t="n">
        <v>288</v>
      </c>
      <c r="H139" s="66" t="n">
        <v>306</v>
      </c>
      <c r="I139" s="75" t="n">
        <f aca="false">IF(H139="","",G139-H139)</f>
        <v>-18</v>
      </c>
      <c r="J139" s="47" t="n">
        <f aca="false">IF(OR(D139="",D139+G139=0),"",D139/(D139+G139))</f>
        <v>0.576470588235294</v>
      </c>
      <c r="K139" s="47" t="n">
        <f aca="false">IF(E139="","",E139/(E139+H139))</f>
        <v>0.569620253164557</v>
      </c>
      <c r="L139" s="76" t="n">
        <f aca="false">IF(OR(K139="",J139=""),"",(J139-K139)*100)</f>
        <v>0.685033507073707</v>
      </c>
      <c r="M139" s="36" t="n">
        <v>3.09428986375504</v>
      </c>
      <c r="N139" s="36" t="n">
        <v>0.128498235726664</v>
      </c>
      <c r="O139" s="36" t="n">
        <f aca="false">SQRT(M139^2+N139^2)</f>
        <v>3.09695682203063</v>
      </c>
      <c r="P139" s="47" t="n">
        <f aca="false">IF(J139="","",MAX(0,J139-1.96*O139/100))</f>
        <v>0.515770234523494</v>
      </c>
      <c r="Q139" s="47" t="n">
        <f aca="false">IF(J139="","",MIN(1,J139+1.96*O139/100))</f>
        <v>0.637170941947094</v>
      </c>
      <c r="R139" s="32" t="str">
        <f aca="false">IF(L139="","",IF(ABS(L139)&lt;=O139,"Yes","No"))</f>
        <v>Yes</v>
      </c>
      <c r="S139" s="32" t="str">
        <f aca="false">IF(L139="","",IF(ABS(L139)&lt;=1.96*O139,"Yes","No"))</f>
        <v>Yes</v>
      </c>
      <c r="T139" s="66" t="n">
        <f aca="false">IF(D139="","",ROUND(SQRT(((D139+G139)*O139/100)^2+(J139*(D139+G139)*0.14653)^2),0))</f>
        <v>61</v>
      </c>
      <c r="U139" s="32"/>
    </row>
    <row r="140" customFormat="false" ht="15" hidden="false" customHeight="false" outlineLevel="0" collapsed="false">
      <c r="A140" s="32" t="s">
        <v>256</v>
      </c>
      <c r="B140" s="32" t="s">
        <v>352</v>
      </c>
      <c r="C140" s="32" t="s">
        <v>352</v>
      </c>
      <c r="D140" s="66" t="n">
        <v>651</v>
      </c>
      <c r="E140" s="66" t="n">
        <v>604</v>
      </c>
      <c r="F140" s="75" t="n">
        <f aca="false">IF(E140="","",D140-E140)</f>
        <v>47</v>
      </c>
      <c r="G140" s="66" t="n">
        <v>1327</v>
      </c>
      <c r="H140" s="66" t="n">
        <v>1340</v>
      </c>
      <c r="I140" s="75" t="n">
        <f aca="false">IF(H140="","",G140-H140)</f>
        <v>-13</v>
      </c>
      <c r="J140" s="47" t="n">
        <f aca="false">IF(OR(D140="",D140+G140=0),"",D140/(D140+G140))</f>
        <v>0.329120323559151</v>
      </c>
      <c r="K140" s="47" t="n">
        <f aca="false">IF(E140="","",E140/(E140+H140))</f>
        <v>0.310699588477366</v>
      </c>
      <c r="L140" s="76" t="n">
        <f aca="false">IF(OR(K140="",J140=""),"",(J140-K140)*100)</f>
        <v>1.84207350817844</v>
      </c>
      <c r="M140" s="36" t="n">
        <v>1.97223401507502</v>
      </c>
      <c r="N140" s="36" t="n">
        <v>0.128498235726664</v>
      </c>
      <c r="O140" s="36" t="n">
        <f aca="false">SQRT(M140^2+N140^2)</f>
        <v>1.97641564626568</v>
      </c>
      <c r="P140" s="47" t="n">
        <f aca="false">IF(J140="","",MAX(0,J140-1.96*O140/100))</f>
        <v>0.290382576892343</v>
      </c>
      <c r="Q140" s="47" t="n">
        <f aca="false">IF(J140="","",MIN(1,J140+1.96*O140/100))</f>
        <v>0.367858070225958</v>
      </c>
      <c r="R140" s="32" t="str">
        <f aca="false">IF(L140="","",IF(ABS(L140)&lt;=O140,"Yes","No"))</f>
        <v>Yes</v>
      </c>
      <c r="S140" s="32" t="str">
        <f aca="false">IF(L140="","",IF(ABS(L140)&lt;=1.96*O140,"Yes","No"))</f>
        <v>Yes</v>
      </c>
      <c r="T140" s="66" t="n">
        <f aca="false">IF(D140="","",ROUND(SQRT(((D140+G140)*O140/100)^2+(J140*(D140+G140)*0.06777)^2),0))</f>
        <v>59</v>
      </c>
      <c r="U140" s="32"/>
    </row>
    <row r="141" customFormat="false" ht="15" hidden="false" customHeight="false" outlineLevel="0" collapsed="false">
      <c r="A141" s="32" t="s">
        <v>256</v>
      </c>
      <c r="B141" s="32" t="s">
        <v>353</v>
      </c>
      <c r="C141" s="32" t="s">
        <v>354</v>
      </c>
      <c r="D141" s="66" t="n">
        <v>897</v>
      </c>
      <c r="E141" s="66" t="n">
        <v>906</v>
      </c>
      <c r="F141" s="75" t="n">
        <f aca="false">IF(E141="","",D141-E141)</f>
        <v>-9</v>
      </c>
      <c r="G141" s="66" t="n">
        <v>969</v>
      </c>
      <c r="H141" s="66" t="n">
        <v>980</v>
      </c>
      <c r="I141" s="75" t="n">
        <f aca="false">IF(H141="","",G141-H141)</f>
        <v>-11</v>
      </c>
      <c r="J141" s="47" t="n">
        <f aca="false">IF(OR(D141="",D141+G141=0),"",D141/(D141+G141))</f>
        <v>0.480707395498392</v>
      </c>
      <c r="K141" s="47" t="n">
        <f aca="false">IF(E141="","",E141/(E141+H141))</f>
        <v>0.480381760339343</v>
      </c>
      <c r="L141" s="76" t="n">
        <f aca="false">IF(OR(K141="",J141=""),"",(J141-K141)*100)</f>
        <v>0.0325635159049764</v>
      </c>
      <c r="M141" s="36" t="n">
        <v>1.97223401507502</v>
      </c>
      <c r="N141" s="36" t="n">
        <v>0.128498235726664</v>
      </c>
      <c r="O141" s="36" t="n">
        <f aca="false">SQRT(M141^2+N141^2)</f>
        <v>1.97641564626568</v>
      </c>
      <c r="P141" s="47" t="n">
        <f aca="false">IF(J141="","",MAX(0,J141-1.96*O141/100))</f>
        <v>0.441969648831585</v>
      </c>
      <c r="Q141" s="47" t="n">
        <f aca="false">IF(J141="","",MIN(1,J141+1.96*O141/100))</f>
        <v>0.5194451421652</v>
      </c>
      <c r="R141" s="32" t="str">
        <f aca="false">IF(L141="","",IF(ABS(L141)&lt;=O141,"Yes","No"))</f>
        <v>Yes</v>
      </c>
      <c r="S141" s="32" t="str">
        <f aca="false">IF(L141="","",IF(ABS(L141)&lt;=1.96*O141,"Yes","No"))</f>
        <v>Yes</v>
      </c>
      <c r="T141" s="66" t="n">
        <f aca="false">IF(D141="","",ROUND(SQRT(((D141+G141)*O141/100)^2+(J141*(D141+G141)*0.06777)^2),0))</f>
        <v>71</v>
      </c>
      <c r="U141" s="32"/>
    </row>
    <row r="142" customFormat="false" ht="15" hidden="false" customHeight="false" outlineLevel="0" collapsed="false">
      <c r="A142" s="32" t="s">
        <v>256</v>
      </c>
      <c r="B142" s="32" t="s">
        <v>353</v>
      </c>
      <c r="C142" s="32" t="s">
        <v>355</v>
      </c>
      <c r="D142" s="66" t="n">
        <v>1089</v>
      </c>
      <c r="E142" s="66" t="n">
        <v>1093</v>
      </c>
      <c r="F142" s="75" t="n">
        <f aca="false">IF(E142="","",D142-E142)</f>
        <v>-4</v>
      </c>
      <c r="G142" s="66" t="n">
        <v>1049</v>
      </c>
      <c r="H142" s="66" t="n">
        <v>1115</v>
      </c>
      <c r="I142" s="75" t="n">
        <f aca="false">IF(H142="","",G142-H142)</f>
        <v>-66</v>
      </c>
      <c r="J142" s="47" t="n">
        <f aca="false">IF(OR(D142="",D142+G142=0),"",D142/(D142+G142))</f>
        <v>0.509354536950421</v>
      </c>
      <c r="K142" s="47" t="n">
        <f aca="false">IF(E142="","",E142/(E142+H142))</f>
        <v>0.495018115942029</v>
      </c>
      <c r="L142" s="76" t="n">
        <f aca="false">IF(OR(K142="",J142=""),"",(J142-K142)*100)</f>
        <v>1.4336421008392</v>
      </c>
      <c r="M142" s="36" t="n">
        <v>1.97223401507502</v>
      </c>
      <c r="N142" s="36" t="n">
        <v>0.128498235726664</v>
      </c>
      <c r="O142" s="36" t="n">
        <f aca="false">SQRT(M142^2+N142^2)</f>
        <v>1.97641564626568</v>
      </c>
      <c r="P142" s="47" t="n">
        <f aca="false">IF(J142="","",MAX(0,J142-1.96*O142/100))</f>
        <v>0.470616790283614</v>
      </c>
      <c r="Q142" s="47" t="n">
        <f aca="false">IF(J142="","",MIN(1,J142+1.96*O142/100))</f>
        <v>0.548092283617228</v>
      </c>
      <c r="R142" s="32" t="str">
        <f aca="false">IF(L142="","",IF(ABS(L142)&lt;=O142,"Yes","No"))</f>
        <v>Yes</v>
      </c>
      <c r="S142" s="32" t="str">
        <f aca="false">IF(L142="","",IF(ABS(L142)&lt;=1.96*O142,"Yes","No"))</f>
        <v>Yes</v>
      </c>
      <c r="T142" s="66" t="n">
        <f aca="false">IF(D142="","",ROUND(SQRT(((D142+G142)*O142/100)^2+(J142*(D142+G142)*0.06777)^2),0))</f>
        <v>85</v>
      </c>
      <c r="U142" s="32"/>
    </row>
    <row r="143" customFormat="false" ht="15" hidden="false" customHeight="false" outlineLevel="0" collapsed="false">
      <c r="A143" s="32" t="s">
        <v>256</v>
      </c>
      <c r="B143" s="32" t="s">
        <v>353</v>
      </c>
      <c r="C143" s="32" t="s">
        <v>356</v>
      </c>
      <c r="D143" s="66" t="n">
        <v>1793</v>
      </c>
      <c r="E143" s="66" t="n">
        <v>1830</v>
      </c>
      <c r="F143" s="75" t="n">
        <f aca="false">IF(E143="","",D143-E143)</f>
        <v>-37</v>
      </c>
      <c r="G143" s="66" t="n">
        <v>1804</v>
      </c>
      <c r="H143" s="66" t="n">
        <v>1873</v>
      </c>
      <c r="I143" s="75" t="n">
        <f aca="false">IF(H143="","",G143-H143)</f>
        <v>-69</v>
      </c>
      <c r="J143" s="47" t="n">
        <f aca="false">IF(OR(D143="",D143+G143=0),"",D143/(D143+G143))</f>
        <v>0.498470948012232</v>
      </c>
      <c r="K143" s="47" t="n">
        <f aca="false">IF(E143="","",E143/(E143+H143))</f>
        <v>0.4941938968404</v>
      </c>
      <c r="L143" s="76" t="n">
        <f aca="false">IF(OR(K143="",J143=""),"",(J143-K143)*100)</f>
        <v>0.427705117183275</v>
      </c>
      <c r="M143" s="36" t="n">
        <v>1.97223401507502</v>
      </c>
      <c r="N143" s="36" t="n">
        <v>0.128498235726664</v>
      </c>
      <c r="O143" s="36" t="n">
        <f aca="false">SQRT(M143^2+N143^2)</f>
        <v>1.97641564626568</v>
      </c>
      <c r="P143" s="47" t="n">
        <f aca="false">IF(J143="","",MAX(0,J143-1.96*O143/100))</f>
        <v>0.459733201345425</v>
      </c>
      <c r="Q143" s="47" t="n">
        <f aca="false">IF(J143="","",MIN(1,J143+1.96*O143/100))</f>
        <v>0.53720869467904</v>
      </c>
      <c r="R143" s="32" t="str">
        <f aca="false">IF(L143="","",IF(ABS(L143)&lt;=O143,"Yes","No"))</f>
        <v>Yes</v>
      </c>
      <c r="S143" s="32" t="str">
        <f aca="false">IF(L143="","",IF(ABS(L143)&lt;=1.96*O143,"Yes","No"))</f>
        <v>Yes</v>
      </c>
      <c r="T143" s="66" t="n">
        <f aca="false">IF(D143="","",ROUND(SQRT(((D143+G143)*O143/100)^2+(J143*(D143+G143)*0.06777)^2),0))</f>
        <v>141</v>
      </c>
      <c r="U143" s="32"/>
    </row>
    <row r="144" customFormat="false" ht="15" hidden="false" customHeight="false" outlineLevel="0" collapsed="false">
      <c r="A144" s="32" t="s">
        <v>256</v>
      </c>
      <c r="B144" s="32" t="s">
        <v>353</v>
      </c>
      <c r="C144" s="32" t="s">
        <v>357</v>
      </c>
      <c r="D144" s="66" t="n">
        <v>868</v>
      </c>
      <c r="E144" s="66" t="n">
        <v>863</v>
      </c>
      <c r="F144" s="75" t="n">
        <f aca="false">IF(E144="","",D144-E144)</f>
        <v>5</v>
      </c>
      <c r="G144" s="66" t="n">
        <v>929</v>
      </c>
      <c r="H144" s="66" t="n">
        <v>938</v>
      </c>
      <c r="I144" s="75" t="n">
        <f aca="false">IF(H144="","",G144-H144)</f>
        <v>-9</v>
      </c>
      <c r="J144" s="47" t="n">
        <f aca="false">IF(OR(D144="",D144+G144=0),"",D144/(D144+G144))</f>
        <v>0.483027267668336</v>
      </c>
      <c r="K144" s="47" t="n">
        <f aca="false">IF(E144="","",E144/(E144+H144))</f>
        <v>0.47917823431427</v>
      </c>
      <c r="L144" s="76" t="n">
        <f aca="false">IF(OR(K144="",J144=""),"",(J144-K144)*100)</f>
        <v>0.384903335406622</v>
      </c>
      <c r="M144" s="36" t="n">
        <v>1.97223401507502</v>
      </c>
      <c r="N144" s="36" t="n">
        <v>0.128498235726664</v>
      </c>
      <c r="O144" s="36" t="n">
        <f aca="false">SQRT(M144^2+N144^2)</f>
        <v>1.97641564626568</v>
      </c>
      <c r="P144" s="47" t="n">
        <f aca="false">IF(J144="","",MAX(0,J144-1.96*O144/100))</f>
        <v>0.444289521001529</v>
      </c>
      <c r="Q144" s="47" t="n">
        <f aca="false">IF(J144="","",MIN(1,J144+1.96*O144/100))</f>
        <v>0.521765014335143</v>
      </c>
      <c r="R144" s="32" t="str">
        <f aca="false">IF(L144="","",IF(ABS(L144)&lt;=O144,"Yes","No"))</f>
        <v>Yes</v>
      </c>
      <c r="S144" s="32" t="str">
        <f aca="false">IF(L144="","",IF(ABS(L144)&lt;=1.96*O144,"Yes","No"))</f>
        <v>Yes</v>
      </c>
      <c r="T144" s="66" t="n">
        <f aca="false">IF(D144="","",ROUND(SQRT(((D144+G144)*O144/100)^2+(J144*(D144+G144)*0.06777)^2),0))</f>
        <v>69</v>
      </c>
      <c r="U144" s="32"/>
    </row>
    <row r="145" customFormat="false" ht="15" hidden="false" customHeight="false" outlineLevel="0" collapsed="false">
      <c r="A145" s="32" t="s">
        <v>256</v>
      </c>
      <c r="B145" s="32" t="s">
        <v>353</v>
      </c>
      <c r="C145" s="32" t="s">
        <v>358</v>
      </c>
      <c r="D145" s="66" t="n">
        <v>893</v>
      </c>
      <c r="E145" s="66" t="n">
        <v>835</v>
      </c>
      <c r="F145" s="75" t="n">
        <f aca="false">IF(E145="","",D145-E145)</f>
        <v>58</v>
      </c>
      <c r="G145" s="66" t="n">
        <v>858</v>
      </c>
      <c r="H145" s="66" t="n">
        <v>908</v>
      </c>
      <c r="I145" s="75" t="n">
        <f aca="false">IF(H145="","",G145-H145)</f>
        <v>-50</v>
      </c>
      <c r="J145" s="47" t="n">
        <f aca="false">IF(OR(D145="",D145+G145=0),"",D145/(D145+G145))</f>
        <v>0.509994288977727</v>
      </c>
      <c r="K145" s="47" t="n">
        <f aca="false">IF(E145="","",E145/(E145+H145))</f>
        <v>0.479059093516925</v>
      </c>
      <c r="L145" s="76" t="n">
        <f aca="false">IF(OR(K145="",J145=""),"",(J145-K145)*100)</f>
        <v>3.09351954608022</v>
      </c>
      <c r="M145" s="36" t="n">
        <v>1.97223401507502</v>
      </c>
      <c r="N145" s="36" t="n">
        <v>0.128498235726664</v>
      </c>
      <c r="O145" s="36" t="n">
        <f aca="false">SQRT(M145^2+N145^2)</f>
        <v>1.97641564626568</v>
      </c>
      <c r="P145" s="47" t="n">
        <f aca="false">IF(J145="","",MAX(0,J145-1.96*O145/100))</f>
        <v>0.47125654231092</v>
      </c>
      <c r="Q145" s="47" t="n">
        <f aca="false">IF(J145="","",MIN(1,J145+1.96*O145/100))</f>
        <v>0.548732035644534</v>
      </c>
      <c r="R145" s="32" t="str">
        <f aca="false">IF(L145="","",IF(ABS(L145)&lt;=O145,"Yes","No"))</f>
        <v>No</v>
      </c>
      <c r="S145" s="32" t="str">
        <f aca="false">IF(L145="","",IF(ABS(L145)&lt;=1.96*O145,"Yes","No"))</f>
        <v>Yes</v>
      </c>
      <c r="T145" s="66" t="n">
        <f aca="false">IF(D145="","",ROUND(SQRT(((D145+G145)*O145/100)^2+(J145*(D145+G145)*0.06777)^2),0))</f>
        <v>70</v>
      </c>
      <c r="U145" s="32"/>
    </row>
    <row r="146" customFormat="false" ht="15" hidden="false" customHeight="false" outlineLevel="0" collapsed="false">
      <c r="A146" s="32" t="s">
        <v>256</v>
      </c>
      <c r="B146" s="32" t="s">
        <v>353</v>
      </c>
      <c r="C146" s="32" t="s">
        <v>359</v>
      </c>
      <c r="D146" s="66" t="n">
        <v>651</v>
      </c>
      <c r="E146" s="66" t="n">
        <v>665</v>
      </c>
      <c r="F146" s="75" t="n">
        <f aca="false">IF(E146="","",D146-E146)</f>
        <v>-14</v>
      </c>
      <c r="G146" s="66" t="n">
        <v>720</v>
      </c>
      <c r="H146" s="66" t="n">
        <v>703</v>
      </c>
      <c r="I146" s="75" t="n">
        <f aca="false">IF(H146="","",G146-H146)</f>
        <v>17</v>
      </c>
      <c r="J146" s="47" t="n">
        <f aca="false">IF(OR(D146="",D146+G146=0),"",D146/(D146+G146))</f>
        <v>0.474835886214442</v>
      </c>
      <c r="K146" s="47" t="n">
        <f aca="false">IF(E146="","",E146/(E146+H146))</f>
        <v>0.486111111111111</v>
      </c>
      <c r="L146" s="76" t="n">
        <f aca="false">IF(OR(K146="",J146=""),"",(J146-K146)*100)</f>
        <v>-1.12752248966691</v>
      </c>
      <c r="M146" s="36" t="n">
        <v>1.97223401507502</v>
      </c>
      <c r="N146" s="36" t="n">
        <v>0.128498235726664</v>
      </c>
      <c r="O146" s="36" t="n">
        <f aca="false">SQRT(M146^2+N146^2)</f>
        <v>1.97641564626568</v>
      </c>
      <c r="P146" s="47" t="n">
        <f aca="false">IF(J146="","",MAX(0,J146-1.96*O146/100))</f>
        <v>0.436098139547635</v>
      </c>
      <c r="Q146" s="47" t="n">
        <f aca="false">IF(J146="","",MIN(1,J146+1.96*O146/100))</f>
        <v>0.513573632881249</v>
      </c>
      <c r="R146" s="32" t="str">
        <f aca="false">IF(L146="","",IF(ABS(L146)&lt;=O146,"Yes","No"))</f>
        <v>Yes</v>
      </c>
      <c r="S146" s="32" t="str">
        <f aca="false">IF(L146="","",IF(ABS(L146)&lt;=1.96*O146,"Yes","No"))</f>
        <v>Yes</v>
      </c>
      <c r="T146" s="66" t="n">
        <f aca="false">IF(D146="","",ROUND(SQRT(((D146+G146)*O146/100)^2+(J146*(D146+G146)*0.06777)^2),0))</f>
        <v>52</v>
      </c>
      <c r="U146" s="32"/>
    </row>
    <row r="147" customFormat="false" ht="15" hidden="false" customHeight="false" outlineLevel="0" collapsed="false">
      <c r="A147" s="32" t="s">
        <v>256</v>
      </c>
      <c r="B147" s="32" t="s">
        <v>353</v>
      </c>
      <c r="C147" s="32" t="s">
        <v>360</v>
      </c>
      <c r="D147" s="66" t="n">
        <v>1491</v>
      </c>
      <c r="E147" s="66" t="n">
        <v>1427</v>
      </c>
      <c r="F147" s="75" t="n">
        <f aca="false">IF(E147="","",D147-E147)</f>
        <v>64</v>
      </c>
      <c r="G147" s="66" t="n">
        <v>1254</v>
      </c>
      <c r="H147" s="66" t="n">
        <v>1391</v>
      </c>
      <c r="I147" s="75" t="n">
        <f aca="false">IF(H147="","",G147-H147)</f>
        <v>-137</v>
      </c>
      <c r="J147" s="47" t="n">
        <f aca="false">IF(OR(D147="",D147+G147=0),"",D147/(D147+G147))</f>
        <v>0.543169398907104</v>
      </c>
      <c r="K147" s="47" t="n">
        <f aca="false">IF(E147="","",E147/(E147+H147))</f>
        <v>0.50638750887154</v>
      </c>
      <c r="L147" s="76" t="n">
        <f aca="false">IF(OR(K147="",J147=""),"",(J147-K147)*100)</f>
        <v>3.67818900355638</v>
      </c>
      <c r="M147" s="36" t="n">
        <v>1.97223401507502</v>
      </c>
      <c r="N147" s="36" t="n">
        <v>0.128498235726664</v>
      </c>
      <c r="O147" s="36" t="n">
        <f aca="false">SQRT(M147^2+N147^2)</f>
        <v>1.97641564626568</v>
      </c>
      <c r="P147" s="47" t="n">
        <f aca="false">IF(J147="","",MAX(0,J147-1.96*O147/100))</f>
        <v>0.504431652240296</v>
      </c>
      <c r="Q147" s="47" t="n">
        <f aca="false">IF(J147="","",MIN(1,J147+1.96*O147/100))</f>
        <v>0.581907145573911</v>
      </c>
      <c r="R147" s="32" t="str">
        <f aca="false">IF(L147="","",IF(ABS(L147)&lt;=O147,"Yes","No"))</f>
        <v>No</v>
      </c>
      <c r="S147" s="32" t="str">
        <f aca="false">IF(L147="","",IF(ABS(L147)&lt;=1.96*O147,"Yes","No"))</f>
        <v>Yes</v>
      </c>
      <c r="T147" s="66" t="n">
        <f aca="false">IF(D147="","",ROUND(SQRT(((D147+G147)*O147/100)^2+(J147*(D147+G147)*0.06777)^2),0))</f>
        <v>115</v>
      </c>
      <c r="U147" s="32"/>
    </row>
    <row r="148" customFormat="false" ht="15" hidden="false" customHeight="false" outlineLevel="0" collapsed="false">
      <c r="A148" s="32" t="s">
        <v>256</v>
      </c>
      <c r="B148" s="32" t="s">
        <v>353</v>
      </c>
      <c r="C148" s="32" t="s">
        <v>361</v>
      </c>
      <c r="D148" s="66" t="n">
        <v>899</v>
      </c>
      <c r="E148" s="66" t="n">
        <v>878</v>
      </c>
      <c r="F148" s="75" t="n">
        <f aca="false">IF(E148="","",D148-E148)</f>
        <v>21</v>
      </c>
      <c r="G148" s="66" t="n">
        <v>779</v>
      </c>
      <c r="H148" s="66" t="n">
        <v>810</v>
      </c>
      <c r="I148" s="75" t="n">
        <f aca="false">IF(H148="","",G148-H148)</f>
        <v>-31</v>
      </c>
      <c r="J148" s="47" t="n">
        <f aca="false">IF(OR(D148="",D148+G148=0),"",D148/(D148+G148))</f>
        <v>0.535756853396901</v>
      </c>
      <c r="K148" s="47" t="n">
        <f aca="false">IF(E148="","",E148/(E148+H148))</f>
        <v>0.520142180094787</v>
      </c>
      <c r="L148" s="76" t="n">
        <f aca="false">IF(OR(K148="",J148=""),"",(J148-K148)*100)</f>
        <v>1.56146733021143</v>
      </c>
      <c r="M148" s="36" t="n">
        <v>1.97223401507502</v>
      </c>
      <c r="N148" s="36" t="n">
        <v>0.128498235726664</v>
      </c>
      <c r="O148" s="36" t="n">
        <f aca="false">SQRT(M148^2+N148^2)</f>
        <v>1.97641564626568</v>
      </c>
      <c r="P148" s="47" t="n">
        <f aca="false">IF(J148="","",MAX(0,J148-1.96*O148/100))</f>
        <v>0.497019106730094</v>
      </c>
      <c r="Q148" s="47" t="n">
        <f aca="false">IF(J148="","",MIN(1,J148+1.96*O148/100))</f>
        <v>0.574494600063708</v>
      </c>
      <c r="R148" s="32" t="str">
        <f aca="false">IF(L148="","",IF(ABS(L148)&lt;=O148,"Yes","No"))</f>
        <v>Yes</v>
      </c>
      <c r="S148" s="32" t="str">
        <f aca="false">IF(L148="","",IF(ABS(L148)&lt;=1.96*O148,"Yes","No"))</f>
        <v>Yes</v>
      </c>
      <c r="T148" s="66" t="n">
        <f aca="false">IF(D148="","",ROUND(SQRT(((D148+G148)*O148/100)^2+(J148*(D148+G148)*0.06777)^2),0))</f>
        <v>69</v>
      </c>
      <c r="U148" s="32"/>
    </row>
    <row r="149" customFormat="false" ht="15" hidden="false" customHeight="false" outlineLevel="0" collapsed="false">
      <c r="A149" s="32" t="s">
        <v>256</v>
      </c>
      <c r="B149" s="32" t="s">
        <v>353</v>
      </c>
      <c r="C149" s="32" t="s">
        <v>362</v>
      </c>
      <c r="D149" s="66" t="n">
        <v>720</v>
      </c>
      <c r="E149" s="66" t="n">
        <v>728</v>
      </c>
      <c r="F149" s="75" t="n">
        <f aca="false">IF(E149="","",D149-E149)</f>
        <v>-8</v>
      </c>
      <c r="G149" s="66" t="n">
        <v>770</v>
      </c>
      <c r="H149" s="66" t="n">
        <v>732</v>
      </c>
      <c r="I149" s="75" t="n">
        <f aca="false">IF(H149="","",G149-H149)</f>
        <v>38</v>
      </c>
      <c r="J149" s="47" t="n">
        <f aca="false">IF(OR(D149="",D149+G149=0),"",D149/(D149+G149))</f>
        <v>0.483221476510067</v>
      </c>
      <c r="K149" s="47" t="n">
        <f aca="false">IF(E149="","",E149/(E149+H149))</f>
        <v>0.498630136986301</v>
      </c>
      <c r="L149" s="76" t="n">
        <f aca="false">IF(OR(K149="",J149=""),"",(J149-K149)*100)</f>
        <v>-1.54086604762342</v>
      </c>
      <c r="M149" s="36" t="n">
        <v>1.97223401507502</v>
      </c>
      <c r="N149" s="36" t="n">
        <v>0.128498235726664</v>
      </c>
      <c r="O149" s="36" t="n">
        <f aca="false">SQRT(M149^2+N149^2)</f>
        <v>1.97641564626568</v>
      </c>
      <c r="P149" s="47" t="n">
        <f aca="false">IF(J149="","",MAX(0,J149-1.96*O149/100))</f>
        <v>0.44448372984326</v>
      </c>
      <c r="Q149" s="47" t="n">
        <f aca="false">IF(J149="","",MIN(1,J149+1.96*O149/100))</f>
        <v>0.521959223176875</v>
      </c>
      <c r="R149" s="32" t="str">
        <f aca="false">IF(L149="","",IF(ABS(L149)&lt;=O149,"Yes","No"))</f>
        <v>Yes</v>
      </c>
      <c r="S149" s="32" t="str">
        <f aca="false">IF(L149="","",IF(ABS(L149)&lt;=1.96*O149,"Yes","No"))</f>
        <v>Yes</v>
      </c>
      <c r="T149" s="66" t="n">
        <f aca="false">IF(D149="","",ROUND(SQRT(((D149+G149)*O149/100)^2+(J149*(D149+G149)*0.06777)^2),0))</f>
        <v>57</v>
      </c>
      <c r="U149" s="32"/>
    </row>
    <row r="150" customFormat="false" ht="15" hidden="false" customHeight="false" outlineLevel="0" collapsed="false">
      <c r="A150" s="32" t="s">
        <v>256</v>
      </c>
      <c r="B150" s="32" t="s">
        <v>353</v>
      </c>
      <c r="C150" s="32" t="s">
        <v>363</v>
      </c>
      <c r="D150" s="66" t="n">
        <v>596</v>
      </c>
      <c r="E150" s="66" t="n">
        <v>576</v>
      </c>
      <c r="F150" s="75" t="n">
        <f aca="false">IF(E150="","",D150-E150)</f>
        <v>20</v>
      </c>
      <c r="G150" s="66" t="n">
        <v>565</v>
      </c>
      <c r="H150" s="66" t="n">
        <v>589</v>
      </c>
      <c r="I150" s="75" t="n">
        <f aca="false">IF(H150="","",G150-H150)</f>
        <v>-24</v>
      </c>
      <c r="J150" s="47" t="n">
        <f aca="false">IF(OR(D150="",D150+G150=0),"",D150/(D150+G150))</f>
        <v>0.513350559862188</v>
      </c>
      <c r="K150" s="47" t="n">
        <f aca="false">IF(E150="","",E150/(E150+H150))</f>
        <v>0.494420600858369</v>
      </c>
      <c r="L150" s="76" t="n">
        <f aca="false">IF(OR(K150="",J150=""),"",(J150-K150)*100)</f>
        <v>1.89299590038187</v>
      </c>
      <c r="M150" s="36" t="n">
        <v>1.97223401507502</v>
      </c>
      <c r="N150" s="36" t="n">
        <v>0.128498235726664</v>
      </c>
      <c r="O150" s="36" t="n">
        <f aca="false">SQRT(M150^2+N150^2)</f>
        <v>1.97641564626568</v>
      </c>
      <c r="P150" s="47" t="n">
        <f aca="false">IF(J150="","",MAX(0,J150-1.96*O150/100))</f>
        <v>0.47461281319538</v>
      </c>
      <c r="Q150" s="47" t="n">
        <f aca="false">IF(J150="","",MIN(1,J150+1.96*O150/100))</f>
        <v>0.552088306528995</v>
      </c>
      <c r="R150" s="32" t="str">
        <f aca="false">IF(L150="","",IF(ABS(L150)&lt;=O150,"Yes","No"))</f>
        <v>Yes</v>
      </c>
      <c r="S150" s="32" t="str">
        <f aca="false">IF(L150="","",IF(ABS(L150)&lt;=1.96*O150,"Yes","No"))</f>
        <v>Yes</v>
      </c>
      <c r="T150" s="66" t="n">
        <f aca="false">IF(D150="","",ROUND(SQRT(((D150+G150)*O150/100)^2+(J150*(D150+G150)*0.06777)^2),0))</f>
        <v>46</v>
      </c>
      <c r="U150" s="32"/>
    </row>
    <row r="151" customFormat="false" ht="15" hidden="false" customHeight="false" outlineLevel="0" collapsed="false">
      <c r="A151" s="32" t="s">
        <v>256</v>
      </c>
      <c r="B151" s="32" t="s">
        <v>364</v>
      </c>
      <c r="C151" s="32" t="s">
        <v>364</v>
      </c>
      <c r="D151" s="66" t="n">
        <v>932</v>
      </c>
      <c r="E151" s="66" t="n">
        <v>922</v>
      </c>
      <c r="F151" s="75" t="n">
        <f aca="false">IF(E151="","",D151-E151)</f>
        <v>10</v>
      </c>
      <c r="G151" s="66" t="n">
        <v>1555</v>
      </c>
      <c r="H151" s="66" t="n">
        <v>1599</v>
      </c>
      <c r="I151" s="75" t="n">
        <f aca="false">IF(H151="","",G151-H151)</f>
        <v>-44</v>
      </c>
      <c r="J151" s="47" t="n">
        <f aca="false">IF(OR(D151="",D151+G151=0),"",D151/(D151+G151))</f>
        <v>0.374748693204664</v>
      </c>
      <c r="K151" s="47" t="n">
        <f aca="false">IF(E151="","",E151/(E151+H151))</f>
        <v>0.365727885759619</v>
      </c>
      <c r="L151" s="76" t="n">
        <f aca="false">IF(OR(K151="",J151=""),"",(J151-K151)*100)</f>
        <v>0.902080744504508</v>
      </c>
      <c r="M151" s="36" t="n">
        <v>1.97223401507502</v>
      </c>
      <c r="N151" s="36" t="n">
        <v>0.128498235726664</v>
      </c>
      <c r="O151" s="36" t="n">
        <f aca="false">SQRT(M151^2+N151^2)</f>
        <v>1.97641564626568</v>
      </c>
      <c r="P151" s="47" t="n">
        <f aca="false">IF(J151="","",MAX(0,J151-1.96*O151/100))</f>
        <v>0.336010946537857</v>
      </c>
      <c r="Q151" s="47" t="n">
        <f aca="false">IF(J151="","",MIN(1,J151+1.96*O151/100))</f>
        <v>0.413486439871472</v>
      </c>
      <c r="R151" s="32" t="str">
        <f aca="false">IF(L151="","",IF(ABS(L151)&lt;=O151,"Yes","No"))</f>
        <v>Yes</v>
      </c>
      <c r="S151" s="32" t="str">
        <f aca="false">IF(L151="","",IF(ABS(L151)&lt;=1.96*O151,"Yes","No"))</f>
        <v>Yes</v>
      </c>
      <c r="T151" s="66" t="n">
        <f aca="false">IF(D151="","",ROUND(SQRT(((D151+G151)*O151/100)^2+(J151*(D151+G151)*0.06777)^2),0))</f>
        <v>80</v>
      </c>
      <c r="U151" s="32"/>
    </row>
    <row r="152" customFormat="false" ht="15" hidden="false" customHeight="false" outlineLevel="0" collapsed="false">
      <c r="A152" s="32" t="s">
        <v>256</v>
      </c>
      <c r="B152" s="32" t="s">
        <v>365</v>
      </c>
      <c r="C152" s="32" t="s">
        <v>365</v>
      </c>
      <c r="D152" s="66" t="n">
        <v>514</v>
      </c>
      <c r="E152" s="66" t="n">
        <v>534</v>
      </c>
      <c r="F152" s="75" t="n">
        <f aca="false">IF(E152="","",D152-E152)</f>
        <v>-20</v>
      </c>
      <c r="G152" s="66" t="n">
        <v>945</v>
      </c>
      <c r="H152" s="66" t="n">
        <v>955</v>
      </c>
      <c r="I152" s="75" t="n">
        <f aca="false">IF(H152="","",G152-H152)</f>
        <v>-10</v>
      </c>
      <c r="J152" s="47" t="n">
        <f aca="false">IF(OR(D152="",D152+G152=0),"",D152/(D152+G152))</f>
        <v>0.352296093214531</v>
      </c>
      <c r="K152" s="47" t="n">
        <f aca="false">IF(E152="","",E152/(E152+H152))</f>
        <v>0.358629952988583</v>
      </c>
      <c r="L152" s="76" t="n">
        <f aca="false">IF(OR(K152="",J152=""),"",(J152-K152)*100)</f>
        <v>-0.633385977405249</v>
      </c>
      <c r="M152" s="36" t="n">
        <v>1.97223401507502</v>
      </c>
      <c r="N152" s="36" t="n">
        <v>0.128498235726664</v>
      </c>
      <c r="O152" s="36" t="n">
        <f aca="false">SQRT(M152^2+N152^2)</f>
        <v>1.97641564626568</v>
      </c>
      <c r="P152" s="47" t="n">
        <f aca="false">IF(J152="","",MAX(0,J152-1.96*O152/100))</f>
        <v>0.313558346547723</v>
      </c>
      <c r="Q152" s="47" t="n">
        <f aca="false">IF(J152="","",MIN(1,J152+1.96*O152/100))</f>
        <v>0.391033839881338</v>
      </c>
      <c r="R152" s="32" t="str">
        <f aca="false">IF(L152="","",IF(ABS(L152)&lt;=O152,"Yes","No"))</f>
        <v>Yes</v>
      </c>
      <c r="S152" s="32" t="str">
        <f aca="false">IF(L152="","",IF(ABS(L152)&lt;=1.96*O152,"Yes","No"))</f>
        <v>Yes</v>
      </c>
      <c r="T152" s="66" t="n">
        <f aca="false">IF(D152="","",ROUND(SQRT(((D152+G152)*O152/100)^2+(J152*(D152+G152)*0.06777)^2),0))</f>
        <v>45</v>
      </c>
      <c r="U152" s="32"/>
    </row>
    <row r="153" customFormat="false" ht="15" hidden="false" customHeight="false" outlineLevel="0" collapsed="false">
      <c r="A153" s="32" t="s">
        <v>256</v>
      </c>
      <c r="B153" s="32" t="s">
        <v>366</v>
      </c>
      <c r="C153" s="32" t="s">
        <v>367</v>
      </c>
      <c r="D153" s="66" t="n">
        <v>172</v>
      </c>
      <c r="E153" s="66" t="n">
        <v>182</v>
      </c>
      <c r="F153" s="75" t="n">
        <f aca="false">IF(E153="","",D153-E153)</f>
        <v>-10</v>
      </c>
      <c r="G153" s="66" t="n">
        <v>446</v>
      </c>
      <c r="H153" s="66" t="n">
        <v>451</v>
      </c>
      <c r="I153" s="75" t="n">
        <f aca="false">IF(H153="","",G153-H153)</f>
        <v>-5</v>
      </c>
      <c r="J153" s="47" t="n">
        <f aca="false">IF(OR(D153="",D153+G153=0),"",D153/(D153+G153))</f>
        <v>0.27831715210356</v>
      </c>
      <c r="K153" s="47" t="n">
        <f aca="false">IF(E153="","",E153/(E153+H153))</f>
        <v>0.287519747235387</v>
      </c>
      <c r="L153" s="76" t="n">
        <f aca="false">IF(OR(K153="",J153=""),"",(J153-K153)*100)</f>
        <v>-0.920259513182714</v>
      </c>
      <c r="M153" s="36" t="n">
        <v>3.09428986375504</v>
      </c>
      <c r="N153" s="36" t="n">
        <v>0.128498235726664</v>
      </c>
      <c r="O153" s="36" t="n">
        <f aca="false">SQRT(M153^2+N153^2)</f>
        <v>3.09695682203063</v>
      </c>
      <c r="P153" s="47" t="n">
        <f aca="false">IF(J153="","",MAX(0,J153-1.96*O153/100))</f>
        <v>0.21761679839176</v>
      </c>
      <c r="Q153" s="47" t="n">
        <f aca="false">IF(J153="","",MIN(1,J153+1.96*O153/100))</f>
        <v>0.33901750581536</v>
      </c>
      <c r="R153" s="32" t="str">
        <f aca="false">IF(L153="","",IF(ABS(L153)&lt;=O153,"Yes","No"))</f>
        <v>Yes</v>
      </c>
      <c r="S153" s="32" t="str">
        <f aca="false">IF(L153="","",IF(ABS(L153)&lt;=1.96*O153,"Yes","No"))</f>
        <v>Yes</v>
      </c>
      <c r="T153" s="66" t="n">
        <f aca="false">IF(D153="","",ROUND(SQRT(((D153+G153)*O153/100)^2+(J153*(D153+G153)*0.14653)^2),0))</f>
        <v>32</v>
      </c>
      <c r="U153" s="32"/>
    </row>
    <row r="154" customFormat="false" ht="15" hidden="false" customHeight="false" outlineLevel="0" collapsed="false">
      <c r="A154" s="32" t="s">
        <v>256</v>
      </c>
      <c r="B154" s="32" t="s">
        <v>366</v>
      </c>
      <c r="C154" s="32" t="s">
        <v>368</v>
      </c>
      <c r="D154" s="66" t="n">
        <v>144</v>
      </c>
      <c r="E154" s="66" t="n">
        <v>134</v>
      </c>
      <c r="F154" s="75" t="n">
        <f aca="false">IF(E154="","",D154-E154)</f>
        <v>10</v>
      </c>
      <c r="G154" s="66" t="n">
        <v>307</v>
      </c>
      <c r="H154" s="66" t="n">
        <v>317</v>
      </c>
      <c r="I154" s="75" t="n">
        <f aca="false">IF(H154="","",G154-H154)</f>
        <v>-10</v>
      </c>
      <c r="J154" s="47" t="n">
        <f aca="false">IF(OR(D154="",D154+G154=0),"",D154/(D154+G154))</f>
        <v>0.319290465631929</v>
      </c>
      <c r="K154" s="47" t="n">
        <f aca="false">IF(E154="","",E154/(E154+H154))</f>
        <v>0.297117516629712</v>
      </c>
      <c r="L154" s="76" t="n">
        <f aca="false">IF(OR(K154="",J154=""),"",(J154-K154)*100)</f>
        <v>2.21729490022173</v>
      </c>
      <c r="M154" s="36" t="n">
        <v>3.09428986375504</v>
      </c>
      <c r="N154" s="36" t="n">
        <v>0.128498235726664</v>
      </c>
      <c r="O154" s="36" t="n">
        <f aca="false">SQRT(M154^2+N154^2)</f>
        <v>3.09695682203063</v>
      </c>
      <c r="P154" s="47" t="n">
        <f aca="false">IF(J154="","",MAX(0,J154-1.96*O154/100))</f>
        <v>0.258590111920129</v>
      </c>
      <c r="Q154" s="47" t="n">
        <f aca="false">IF(J154="","",MIN(1,J154+1.96*O154/100))</f>
        <v>0.379990819343729</v>
      </c>
      <c r="R154" s="32" t="str">
        <f aca="false">IF(L154="","",IF(ABS(L154)&lt;=O154,"Yes","No"))</f>
        <v>Yes</v>
      </c>
      <c r="S154" s="32" t="str">
        <f aca="false">IF(L154="","",IF(ABS(L154)&lt;=1.96*O154,"Yes","No"))</f>
        <v>Yes</v>
      </c>
      <c r="T154" s="66" t="n">
        <f aca="false">IF(D154="","",ROUND(SQRT(((D154+G154)*O154/100)^2+(J154*(D154+G154)*0.14653)^2),0))</f>
        <v>25</v>
      </c>
      <c r="U154" s="32"/>
    </row>
    <row r="155" customFormat="false" ht="15" hidden="false" customHeight="false" outlineLevel="0" collapsed="false">
      <c r="A155" s="32" t="s">
        <v>256</v>
      </c>
      <c r="B155" s="32" t="s">
        <v>366</v>
      </c>
      <c r="C155" s="32" t="s">
        <v>369</v>
      </c>
      <c r="D155" s="66" t="n">
        <v>531</v>
      </c>
      <c r="E155" s="66" t="n">
        <v>534</v>
      </c>
      <c r="F155" s="75" t="n">
        <f aca="false">IF(E155="","",D155-E155)</f>
        <v>-3</v>
      </c>
      <c r="G155" s="66" t="n">
        <v>1036</v>
      </c>
      <c r="H155" s="66" t="n">
        <v>1016</v>
      </c>
      <c r="I155" s="75" t="n">
        <f aca="false">IF(H155="","",G155-H155)</f>
        <v>20</v>
      </c>
      <c r="J155" s="47" t="n">
        <f aca="false">IF(OR(D155="",D155+G155=0),"",D155/(D155+G155))</f>
        <v>0.338864071474154</v>
      </c>
      <c r="K155" s="47" t="n">
        <f aca="false">IF(E155="","",E155/(E155+H155))</f>
        <v>0.344516129032258</v>
      </c>
      <c r="L155" s="76" t="n">
        <f aca="false">IF(OR(K155="",J155=""),"",(J155-K155)*100)</f>
        <v>-0.565205755810366</v>
      </c>
      <c r="M155" s="36" t="n">
        <v>1.97223401507502</v>
      </c>
      <c r="N155" s="36" t="n">
        <v>0.128498235726664</v>
      </c>
      <c r="O155" s="36" t="n">
        <f aca="false">SQRT(M155^2+N155^2)</f>
        <v>1.97641564626568</v>
      </c>
      <c r="P155" s="47" t="n">
        <f aca="false">IF(J155="","",MAX(0,J155-1.96*O155/100))</f>
        <v>0.300126324807347</v>
      </c>
      <c r="Q155" s="47" t="n">
        <f aca="false">IF(J155="","",MIN(1,J155+1.96*O155/100))</f>
        <v>0.377601818140962</v>
      </c>
      <c r="R155" s="32" t="str">
        <f aca="false">IF(L155="","",IF(ABS(L155)&lt;=O155,"Yes","No"))</f>
        <v>Yes</v>
      </c>
      <c r="S155" s="32" t="str">
        <f aca="false">IF(L155="","",IF(ABS(L155)&lt;=1.96*O155,"Yes","No"))</f>
        <v>Yes</v>
      </c>
      <c r="T155" s="66" t="n">
        <f aca="false">IF(D155="","",ROUND(SQRT(((D155+G155)*O155/100)^2+(J155*(D155+G155)*0.06777)^2),0))</f>
        <v>47</v>
      </c>
      <c r="U155" s="32"/>
    </row>
    <row r="156" customFormat="false" ht="15" hidden="false" customHeight="false" outlineLevel="0" collapsed="false">
      <c r="A156" s="32" t="s">
        <v>256</v>
      </c>
      <c r="B156" s="32" t="s">
        <v>370</v>
      </c>
      <c r="C156" s="32" t="s">
        <v>370</v>
      </c>
      <c r="D156" s="66" t="n">
        <v>994</v>
      </c>
      <c r="E156" s="66" t="n">
        <v>1000</v>
      </c>
      <c r="F156" s="75" t="n">
        <f aca="false">IF(E156="","",D156-E156)</f>
        <v>-6</v>
      </c>
      <c r="G156" s="66" t="n">
        <v>823</v>
      </c>
      <c r="H156" s="66" t="n">
        <v>864</v>
      </c>
      <c r="I156" s="75" t="n">
        <f aca="false">IF(H156="","",G156-H156)</f>
        <v>-41</v>
      </c>
      <c r="J156" s="47" t="n">
        <f aca="false">IF(OR(D156="",D156+G156=0),"",D156/(D156+G156))</f>
        <v>0.547055586130985</v>
      </c>
      <c r="K156" s="47" t="n">
        <f aca="false">IF(E156="","",E156/(E156+H156))</f>
        <v>0.536480686695279</v>
      </c>
      <c r="L156" s="76" t="n">
        <f aca="false">IF(OR(K156="",J156=""),"",(J156-K156)*100)</f>
        <v>1.05748994357062</v>
      </c>
      <c r="M156" s="36" t="n">
        <v>1.97223401507502</v>
      </c>
      <c r="N156" s="36" t="n">
        <v>0.128498235726664</v>
      </c>
      <c r="O156" s="36" t="n">
        <f aca="false">SQRT(M156^2+N156^2)</f>
        <v>1.97641564626568</v>
      </c>
      <c r="P156" s="47" t="n">
        <f aca="false">IF(J156="","",MAX(0,J156-1.96*O156/100))</f>
        <v>0.508317839464178</v>
      </c>
      <c r="Q156" s="47" t="n">
        <f aca="false">IF(J156="","",MIN(1,J156+1.96*O156/100))</f>
        <v>0.585793332797793</v>
      </c>
      <c r="R156" s="32" t="str">
        <f aca="false">IF(L156="","",IF(ABS(L156)&lt;=O156,"Yes","No"))</f>
        <v>Yes</v>
      </c>
      <c r="S156" s="32" t="str">
        <f aca="false">IF(L156="","",IF(ABS(L156)&lt;=1.96*O156,"Yes","No"))</f>
        <v>Yes</v>
      </c>
      <c r="T156" s="66" t="n">
        <f aca="false">IF(D156="","",ROUND(SQRT(((D156+G156)*O156/100)^2+(J156*(D156+G156)*0.06777)^2),0))</f>
        <v>76</v>
      </c>
      <c r="U156" s="32"/>
    </row>
    <row r="157" customFormat="false" ht="15" hidden="false" customHeight="false" outlineLevel="0" collapsed="false">
      <c r="A157" s="32" t="s">
        <v>256</v>
      </c>
      <c r="B157" s="32" t="s">
        <v>371</v>
      </c>
      <c r="C157" s="32" t="s">
        <v>372</v>
      </c>
      <c r="D157" s="66" t="n">
        <v>978</v>
      </c>
      <c r="E157" s="66" t="n">
        <v>937</v>
      </c>
      <c r="F157" s="75" t="n">
        <f aca="false">IF(E157="","",D157-E157)</f>
        <v>41</v>
      </c>
      <c r="G157" s="66" t="n">
        <v>1311</v>
      </c>
      <c r="H157" s="66" t="n">
        <v>1369</v>
      </c>
      <c r="I157" s="75" t="n">
        <f aca="false">IF(H157="","",G157-H157)</f>
        <v>-58</v>
      </c>
      <c r="J157" s="47" t="n">
        <f aca="false">IF(OR(D157="",D157+G157=0),"",D157/(D157+G157))</f>
        <v>0.427260812581914</v>
      </c>
      <c r="K157" s="47" t="n">
        <f aca="false">IF(E157="","",E157/(E157+H157))</f>
        <v>0.40633130962706</v>
      </c>
      <c r="L157" s="76" t="n">
        <f aca="false">IF(OR(K157="",J157=""),"",(J157-K157)*100)</f>
        <v>2.09295029548537</v>
      </c>
      <c r="M157" s="36" t="n">
        <v>1.97223401507502</v>
      </c>
      <c r="N157" s="36" t="n">
        <v>0.128498235726664</v>
      </c>
      <c r="O157" s="36" t="n">
        <f aca="false">SQRT(M157^2+N157^2)</f>
        <v>1.97641564626568</v>
      </c>
      <c r="P157" s="47" t="n">
        <f aca="false">IF(J157="","",MAX(0,J157-1.96*O157/100))</f>
        <v>0.388523065915106</v>
      </c>
      <c r="Q157" s="47" t="n">
        <f aca="false">IF(J157="","",MIN(1,J157+1.96*O157/100))</f>
        <v>0.465998559248721</v>
      </c>
      <c r="R157" s="32" t="str">
        <f aca="false">IF(L157="","",IF(ABS(L157)&lt;=O157,"Yes","No"))</f>
        <v>No</v>
      </c>
      <c r="S157" s="32" t="str">
        <f aca="false">IF(L157="","",IF(ABS(L157)&lt;=1.96*O157,"Yes","No"))</f>
        <v>Yes</v>
      </c>
      <c r="T157" s="66" t="n">
        <f aca="false">IF(D157="","",ROUND(SQRT(((D157+G157)*O157/100)^2+(J157*(D157+G157)*0.06777)^2),0))</f>
        <v>80</v>
      </c>
      <c r="U157" s="32"/>
    </row>
    <row r="158" customFormat="false" ht="15" hidden="false" customHeight="false" outlineLevel="0" collapsed="false">
      <c r="A158" s="32" t="s">
        <v>256</v>
      </c>
      <c r="B158" s="32" t="s">
        <v>371</v>
      </c>
      <c r="C158" s="32" t="s">
        <v>373</v>
      </c>
      <c r="D158" s="66" t="n">
        <v>863</v>
      </c>
      <c r="E158" s="66" t="n">
        <v>850</v>
      </c>
      <c r="F158" s="75" t="n">
        <f aca="false">IF(E158="","",D158-E158)</f>
        <v>13</v>
      </c>
      <c r="G158" s="66" t="n">
        <v>1256</v>
      </c>
      <c r="H158" s="66" t="n">
        <v>1298</v>
      </c>
      <c r="I158" s="75" t="n">
        <f aca="false">IF(H158="","",G158-H158)</f>
        <v>-42</v>
      </c>
      <c r="J158" s="47" t="n">
        <f aca="false">IF(OR(D158="",D158+G158=0),"",D158/(D158+G158))</f>
        <v>0.40726757904672</v>
      </c>
      <c r="K158" s="47" t="n">
        <f aca="false">IF(E158="","",E158/(E158+H158))</f>
        <v>0.395716945996276</v>
      </c>
      <c r="L158" s="76" t="n">
        <f aca="false">IF(OR(K158="",J158=""),"",(J158-K158)*100)</f>
        <v>1.15506330504446</v>
      </c>
      <c r="M158" s="36" t="n">
        <v>1.97223401507502</v>
      </c>
      <c r="N158" s="36" t="n">
        <v>0.128498235726664</v>
      </c>
      <c r="O158" s="36" t="n">
        <f aca="false">SQRT(M158^2+N158^2)</f>
        <v>1.97641564626568</v>
      </c>
      <c r="P158" s="47" t="n">
        <f aca="false">IF(J158="","",MAX(0,J158-1.96*O158/100))</f>
        <v>0.368529832379913</v>
      </c>
      <c r="Q158" s="47" t="n">
        <f aca="false">IF(J158="","",MIN(1,J158+1.96*O158/100))</f>
        <v>0.446005325713528</v>
      </c>
      <c r="R158" s="32" t="str">
        <f aca="false">IF(L158="","",IF(ABS(L158)&lt;=O158,"Yes","No"))</f>
        <v>Yes</v>
      </c>
      <c r="S158" s="32" t="str">
        <f aca="false">IF(L158="","",IF(ABS(L158)&lt;=1.96*O158,"Yes","No"))</f>
        <v>Yes</v>
      </c>
      <c r="T158" s="66" t="n">
        <f aca="false">IF(D158="","",ROUND(SQRT(((D158+G158)*O158/100)^2+(J158*(D158+G158)*0.06777)^2),0))</f>
        <v>72</v>
      </c>
      <c r="U158" s="32"/>
    </row>
    <row r="159" customFormat="false" ht="15" hidden="false" customHeight="false" outlineLevel="0" collapsed="false">
      <c r="A159" s="32" t="s">
        <v>256</v>
      </c>
      <c r="B159" s="32" t="s">
        <v>371</v>
      </c>
      <c r="C159" s="32" t="s">
        <v>374</v>
      </c>
      <c r="D159" s="66" t="n">
        <v>456</v>
      </c>
      <c r="E159" s="66" t="n">
        <v>458</v>
      </c>
      <c r="F159" s="75" t="n">
        <f aca="false">IF(E159="","",D159-E159)</f>
        <v>-2</v>
      </c>
      <c r="G159" s="66" t="n">
        <v>714</v>
      </c>
      <c r="H159" s="66" t="n">
        <v>701</v>
      </c>
      <c r="I159" s="75" t="n">
        <f aca="false">IF(H159="","",G159-H159)</f>
        <v>13</v>
      </c>
      <c r="J159" s="47" t="n">
        <f aca="false">IF(OR(D159="",D159+G159=0),"",D159/(D159+G159))</f>
        <v>0.38974358974359</v>
      </c>
      <c r="K159" s="47" t="n">
        <f aca="false">IF(E159="","",E159/(E159+H159))</f>
        <v>0.395168248490078</v>
      </c>
      <c r="L159" s="76" t="n">
        <f aca="false">IF(OR(K159="",J159=""),"",(J159-K159)*100)</f>
        <v>-0.54246587464879</v>
      </c>
      <c r="M159" s="36" t="n">
        <v>1.97223401507502</v>
      </c>
      <c r="N159" s="36" t="n">
        <v>0.128498235726664</v>
      </c>
      <c r="O159" s="36" t="n">
        <f aca="false">SQRT(M159^2+N159^2)</f>
        <v>1.97641564626568</v>
      </c>
      <c r="P159" s="47" t="n">
        <f aca="false">IF(J159="","",MAX(0,J159-1.96*O159/100))</f>
        <v>0.351005843076782</v>
      </c>
      <c r="Q159" s="47" t="n">
        <f aca="false">IF(J159="","",MIN(1,J159+1.96*O159/100))</f>
        <v>0.428481336410397</v>
      </c>
      <c r="R159" s="32" t="str">
        <f aca="false">IF(L159="","",IF(ABS(L159)&lt;=O159,"Yes","No"))</f>
        <v>Yes</v>
      </c>
      <c r="S159" s="32" t="str">
        <f aca="false">IF(L159="","",IF(ABS(L159)&lt;=1.96*O159,"Yes","No"))</f>
        <v>Yes</v>
      </c>
      <c r="T159" s="66" t="n">
        <f aca="false">IF(D159="","",ROUND(SQRT(((D159+G159)*O159/100)^2+(J159*(D159+G159)*0.06777)^2),0))</f>
        <v>39</v>
      </c>
      <c r="U159" s="32"/>
    </row>
    <row r="160" customFormat="false" ht="15" hidden="false" customHeight="false" outlineLevel="0" collapsed="false">
      <c r="A160" s="32" t="s">
        <v>256</v>
      </c>
      <c r="B160" s="32" t="s">
        <v>371</v>
      </c>
      <c r="C160" s="32" t="s">
        <v>375</v>
      </c>
      <c r="D160" s="66" t="n">
        <v>624</v>
      </c>
      <c r="E160" s="66" t="n">
        <v>614</v>
      </c>
      <c r="F160" s="75" t="n">
        <f aca="false">IF(E160="","",D160-E160)</f>
        <v>10</v>
      </c>
      <c r="G160" s="66" t="n">
        <v>924</v>
      </c>
      <c r="H160" s="66" t="n">
        <v>949</v>
      </c>
      <c r="I160" s="75" t="n">
        <f aca="false">IF(H160="","",G160-H160)</f>
        <v>-25</v>
      </c>
      <c r="J160" s="47" t="n">
        <f aca="false">IF(OR(D160="",D160+G160=0),"",D160/(D160+G160))</f>
        <v>0.403100775193798</v>
      </c>
      <c r="K160" s="47" t="n">
        <f aca="false">IF(E160="","",E160/(E160+H160))</f>
        <v>0.392834293026232</v>
      </c>
      <c r="L160" s="76" t="n">
        <f aca="false">IF(OR(K160="",J160=""),"",(J160-K160)*100)</f>
        <v>1.02664821675668</v>
      </c>
      <c r="M160" s="36" t="n">
        <v>1.97223401507502</v>
      </c>
      <c r="N160" s="36" t="n">
        <v>0.128498235726664</v>
      </c>
      <c r="O160" s="36" t="n">
        <f aca="false">SQRT(M160^2+N160^2)</f>
        <v>1.97641564626568</v>
      </c>
      <c r="P160" s="47" t="n">
        <f aca="false">IF(J160="","",MAX(0,J160-1.96*O160/100))</f>
        <v>0.364363028526991</v>
      </c>
      <c r="Q160" s="47" t="n">
        <f aca="false">IF(J160="","",MIN(1,J160+1.96*O160/100))</f>
        <v>0.441838521860606</v>
      </c>
      <c r="R160" s="32" t="str">
        <f aca="false">IF(L160="","",IF(ABS(L160)&lt;=O160,"Yes","No"))</f>
        <v>Yes</v>
      </c>
      <c r="S160" s="32" t="str">
        <f aca="false">IF(L160="","",IF(ABS(L160)&lt;=1.96*O160,"Yes","No"))</f>
        <v>Yes</v>
      </c>
      <c r="T160" s="66" t="n">
        <f aca="false">IF(D160="","",ROUND(SQRT(((D160+G160)*O160/100)^2+(J160*(D160+G160)*0.06777)^2),0))</f>
        <v>52</v>
      </c>
      <c r="U160" s="32"/>
    </row>
    <row r="161" customFormat="false" ht="15" hidden="false" customHeight="false" outlineLevel="0" collapsed="false">
      <c r="A161" s="32" t="s">
        <v>256</v>
      </c>
      <c r="B161" s="32" t="s">
        <v>371</v>
      </c>
      <c r="C161" s="32" t="s">
        <v>376</v>
      </c>
      <c r="D161" s="66" t="n">
        <v>532</v>
      </c>
      <c r="E161" s="66" t="n">
        <v>555</v>
      </c>
      <c r="F161" s="75" t="n">
        <f aca="false">IF(E161="","",D161-E161)</f>
        <v>-23</v>
      </c>
      <c r="G161" s="66" t="n">
        <v>884</v>
      </c>
      <c r="H161" s="66" t="n">
        <v>887</v>
      </c>
      <c r="I161" s="75" t="n">
        <f aca="false">IF(H161="","",G161-H161)</f>
        <v>-3</v>
      </c>
      <c r="J161" s="47" t="n">
        <f aca="false">IF(OR(D161="",D161+G161=0),"",D161/(D161+G161))</f>
        <v>0.375706214689266</v>
      </c>
      <c r="K161" s="47" t="n">
        <f aca="false">IF(E161="","",E161/(E161+H161))</f>
        <v>0.384882108183079</v>
      </c>
      <c r="L161" s="76" t="n">
        <f aca="false">IF(OR(K161="",J161=""),"",(J161-K161)*100)</f>
        <v>-0.917589349381354</v>
      </c>
      <c r="M161" s="36" t="n">
        <v>1.97223401507502</v>
      </c>
      <c r="N161" s="36" t="n">
        <v>0.128498235726664</v>
      </c>
      <c r="O161" s="36" t="n">
        <f aca="false">SQRT(M161^2+N161^2)</f>
        <v>1.97641564626568</v>
      </c>
      <c r="P161" s="47" t="n">
        <f aca="false">IF(J161="","",MAX(0,J161-1.96*O161/100))</f>
        <v>0.336968468022458</v>
      </c>
      <c r="Q161" s="47" t="n">
        <f aca="false">IF(J161="","",MIN(1,J161+1.96*O161/100))</f>
        <v>0.414443961356073</v>
      </c>
      <c r="R161" s="32" t="str">
        <f aca="false">IF(L161="","",IF(ABS(L161)&lt;=O161,"Yes","No"))</f>
        <v>Yes</v>
      </c>
      <c r="S161" s="32" t="str">
        <f aca="false">IF(L161="","",IF(ABS(L161)&lt;=1.96*O161,"Yes","No"))</f>
        <v>Yes</v>
      </c>
      <c r="T161" s="66" t="n">
        <f aca="false">IF(D161="","",ROUND(SQRT(((D161+G161)*O161/100)^2+(J161*(D161+G161)*0.06777)^2),0))</f>
        <v>46</v>
      </c>
      <c r="U161" s="32"/>
    </row>
    <row r="162" customFormat="false" ht="15" hidden="false" customHeight="false" outlineLevel="0" collapsed="false">
      <c r="A162" s="32" t="s">
        <v>256</v>
      </c>
      <c r="B162" s="32" t="s">
        <v>371</v>
      </c>
      <c r="C162" s="32" t="s">
        <v>377</v>
      </c>
      <c r="D162" s="66" t="n">
        <v>499</v>
      </c>
      <c r="E162" s="66" t="n">
        <v>492</v>
      </c>
      <c r="F162" s="75" t="n">
        <f aca="false">IF(E162="","",D162-E162)</f>
        <v>7</v>
      </c>
      <c r="G162" s="66" t="n">
        <v>624</v>
      </c>
      <c r="H162" s="66" t="n">
        <v>662</v>
      </c>
      <c r="I162" s="75" t="n">
        <f aca="false">IF(H162="","",G162-H162)</f>
        <v>-38</v>
      </c>
      <c r="J162" s="47" t="n">
        <f aca="false">IF(OR(D162="",D162+G162=0),"",D162/(D162+G162))</f>
        <v>0.444345503116652</v>
      </c>
      <c r="K162" s="47" t="n">
        <f aca="false">IF(E162="","",E162/(E162+H162))</f>
        <v>0.426343154246101</v>
      </c>
      <c r="L162" s="76" t="n">
        <f aca="false">IF(OR(K162="",J162=""),"",(J162-K162)*100)</f>
        <v>1.80023488705513</v>
      </c>
      <c r="M162" s="36" t="n">
        <v>2.14160243278479</v>
      </c>
      <c r="N162" s="36" t="n">
        <v>0.128498235726664</v>
      </c>
      <c r="O162" s="36" t="n">
        <f aca="false">SQRT(M162^2+N162^2)</f>
        <v>2.14545397916026</v>
      </c>
      <c r="P162" s="47" t="n">
        <f aca="false">IF(J162="","",MAX(0,J162-1.96*O162/100))</f>
        <v>0.402294605125111</v>
      </c>
      <c r="Q162" s="47" t="n">
        <f aca="false">IF(J162="","",MIN(1,J162+1.96*O162/100))</f>
        <v>0.486396401108193</v>
      </c>
      <c r="R162" s="32" t="str">
        <f aca="false">IF(L162="","",IF(ABS(L162)&lt;=O162,"Yes","No"))</f>
        <v>Yes</v>
      </c>
      <c r="S162" s="32" t="str">
        <f aca="false">IF(L162="","",IF(ABS(L162)&lt;=1.96*O162,"Yes","No"))</f>
        <v>Yes</v>
      </c>
      <c r="T162" s="66" t="n">
        <f aca="false">IF(D162="","",ROUND(SQRT(((D162+G162)*O162/100)^2+(J162*(D162+G162)*0.0886)^2),0))</f>
        <v>50</v>
      </c>
      <c r="U162" s="32"/>
    </row>
    <row r="163" customFormat="false" ht="15" hidden="false" customHeight="false" outlineLevel="0" collapsed="false">
      <c r="A163" s="32" t="s">
        <v>256</v>
      </c>
      <c r="B163" s="32" t="s">
        <v>378</v>
      </c>
      <c r="C163" s="32" t="s">
        <v>379</v>
      </c>
      <c r="D163" s="66" t="n">
        <v>713</v>
      </c>
      <c r="E163" s="66" t="n">
        <v>701</v>
      </c>
      <c r="F163" s="75" t="n">
        <f aca="false">IF(E163="","",D163-E163)</f>
        <v>12</v>
      </c>
      <c r="G163" s="66" t="n">
        <v>652</v>
      </c>
      <c r="H163" s="66" t="n">
        <v>692</v>
      </c>
      <c r="I163" s="75" t="n">
        <f aca="false">IF(H163="","",G163-H163)</f>
        <v>-40</v>
      </c>
      <c r="J163" s="47" t="n">
        <f aca="false">IF(OR(D163="",D163+G163=0),"",D163/(D163+G163))</f>
        <v>0.522344322344322</v>
      </c>
      <c r="K163" s="47" t="n">
        <f aca="false">IF(E163="","",E163/(E163+H163))</f>
        <v>0.503230437903805</v>
      </c>
      <c r="L163" s="76" t="n">
        <f aca="false">IF(OR(K163="",J163=""),"",(J163-K163)*100)</f>
        <v>1.91138844405176</v>
      </c>
      <c r="M163" s="36" t="n">
        <v>1.97223401507502</v>
      </c>
      <c r="N163" s="36" t="n">
        <v>0.128498235726664</v>
      </c>
      <c r="O163" s="36" t="n">
        <f aca="false">SQRT(M163^2+N163^2)</f>
        <v>1.97641564626568</v>
      </c>
      <c r="P163" s="47" t="n">
        <f aca="false">IF(J163="","",MAX(0,J163-1.96*O163/100))</f>
        <v>0.483606575677515</v>
      </c>
      <c r="Q163" s="47" t="n">
        <f aca="false">IF(J163="","",MIN(1,J163+1.96*O163/100))</f>
        <v>0.56108206901113</v>
      </c>
      <c r="R163" s="32" t="str">
        <f aca="false">IF(L163="","",IF(ABS(L163)&lt;=O163,"Yes","No"))</f>
        <v>Yes</v>
      </c>
      <c r="S163" s="32" t="str">
        <f aca="false">IF(L163="","",IF(ABS(L163)&lt;=1.96*O163,"Yes","No"))</f>
        <v>Yes</v>
      </c>
      <c r="T163" s="66" t="n">
        <f aca="false">IF(D163="","",ROUND(SQRT(((D163+G163)*O163/100)^2+(J163*(D163+G163)*0.06777)^2),0))</f>
        <v>55</v>
      </c>
      <c r="U163" s="32"/>
    </row>
    <row r="164" customFormat="false" ht="15" hidden="false" customHeight="false" outlineLevel="0" collapsed="false">
      <c r="A164" s="32" t="s">
        <v>256</v>
      </c>
      <c r="B164" s="32" t="s">
        <v>378</v>
      </c>
      <c r="C164" s="32" t="s">
        <v>380</v>
      </c>
      <c r="D164" s="66" t="n">
        <v>836</v>
      </c>
      <c r="E164" s="66" t="n">
        <v>798</v>
      </c>
      <c r="F164" s="75" t="n">
        <f aca="false">IF(E164="","",D164-E164)</f>
        <v>38</v>
      </c>
      <c r="G164" s="66" t="n">
        <v>751</v>
      </c>
      <c r="H164" s="66" t="n">
        <v>790</v>
      </c>
      <c r="I164" s="75" t="n">
        <f aca="false">IF(H164="","",G164-H164)</f>
        <v>-39</v>
      </c>
      <c r="J164" s="47" t="n">
        <f aca="false">IF(OR(D164="",D164+G164=0),"",D164/(D164+G164))</f>
        <v>0.526780088216761</v>
      </c>
      <c r="K164" s="47" t="n">
        <f aca="false">IF(E164="","",E164/(E164+H164))</f>
        <v>0.502518891687657</v>
      </c>
      <c r="L164" s="76" t="n">
        <f aca="false">IF(OR(K164="",J164=""),"",(J164-K164)*100)</f>
        <v>2.42611965291037</v>
      </c>
      <c r="M164" s="36" t="n">
        <v>1.97223401507502</v>
      </c>
      <c r="N164" s="36" t="n">
        <v>0.128498235726664</v>
      </c>
      <c r="O164" s="36" t="n">
        <f aca="false">SQRT(M164^2+N164^2)</f>
        <v>1.97641564626568</v>
      </c>
      <c r="P164" s="47" t="n">
        <f aca="false">IF(J164="","",MAX(0,J164-1.96*O164/100))</f>
        <v>0.488042341549954</v>
      </c>
      <c r="Q164" s="47" t="n">
        <f aca="false">IF(J164="","",MIN(1,J164+1.96*O164/100))</f>
        <v>0.565517834883569</v>
      </c>
      <c r="R164" s="32" t="str">
        <f aca="false">IF(L164="","",IF(ABS(L164)&lt;=O164,"Yes","No"))</f>
        <v>No</v>
      </c>
      <c r="S164" s="32" t="str">
        <f aca="false">IF(L164="","",IF(ABS(L164)&lt;=1.96*O164,"Yes","No"))</f>
        <v>Yes</v>
      </c>
      <c r="T164" s="66" t="n">
        <f aca="false">IF(D164="","",ROUND(SQRT(((D164+G164)*O164/100)^2+(J164*(D164+G164)*0.06777)^2),0))</f>
        <v>65</v>
      </c>
      <c r="U164" s="32"/>
    </row>
    <row r="165" customFormat="false" ht="15" hidden="false" customHeight="false" outlineLevel="0" collapsed="false">
      <c r="A165" s="32" t="s">
        <v>256</v>
      </c>
      <c r="B165" s="32" t="s">
        <v>378</v>
      </c>
      <c r="C165" s="32" t="s">
        <v>381</v>
      </c>
      <c r="D165" s="66" t="n">
        <v>366</v>
      </c>
      <c r="E165" s="66" t="n">
        <v>362</v>
      </c>
      <c r="F165" s="75" t="n">
        <f aca="false">IF(E165="","",D165-E165)</f>
        <v>4</v>
      </c>
      <c r="G165" s="66" t="n">
        <v>377</v>
      </c>
      <c r="H165" s="66" t="n">
        <v>375</v>
      </c>
      <c r="I165" s="75" t="n">
        <f aca="false">IF(H165="","",G165-H165)</f>
        <v>2</v>
      </c>
      <c r="J165" s="47" t="n">
        <f aca="false">IF(OR(D165="",D165+G165=0),"",D165/(D165+G165))</f>
        <v>0.492597577388964</v>
      </c>
      <c r="K165" s="47" t="n">
        <f aca="false">IF(E165="","",E165/(E165+H165))</f>
        <v>0.491180461329715</v>
      </c>
      <c r="L165" s="76" t="n">
        <f aca="false">IF(OR(K165="",J165=""),"",(J165-K165)*100)</f>
        <v>0.14171160592486</v>
      </c>
      <c r="M165" s="36" t="n">
        <v>2.14160243278479</v>
      </c>
      <c r="N165" s="36" t="n">
        <v>0.128498235726664</v>
      </c>
      <c r="O165" s="36" t="n">
        <f aca="false">SQRT(M165^2+N165^2)</f>
        <v>2.14545397916026</v>
      </c>
      <c r="P165" s="47" t="n">
        <f aca="false">IF(J165="","",MAX(0,J165-1.96*O165/100))</f>
        <v>0.450546679397423</v>
      </c>
      <c r="Q165" s="47" t="n">
        <f aca="false">IF(J165="","",MIN(1,J165+1.96*O165/100))</f>
        <v>0.534648475380505</v>
      </c>
      <c r="R165" s="32" t="str">
        <f aca="false">IF(L165="","",IF(ABS(L165)&lt;=O165,"Yes","No"))</f>
        <v>Yes</v>
      </c>
      <c r="S165" s="32" t="str">
        <f aca="false">IF(L165="","",IF(ABS(L165)&lt;=1.96*O165,"Yes","No"))</f>
        <v>Yes</v>
      </c>
      <c r="T165" s="66" t="n">
        <f aca="false">IF(D165="","",ROUND(SQRT(((D165+G165)*O165/100)^2+(J165*(D165+G165)*0.0886)^2),0))</f>
        <v>36</v>
      </c>
      <c r="U165" s="32"/>
    </row>
    <row r="166" customFormat="false" ht="15" hidden="false" customHeight="false" outlineLevel="0" collapsed="false">
      <c r="A166" s="32" t="s">
        <v>256</v>
      </c>
      <c r="B166" s="32" t="s">
        <v>378</v>
      </c>
      <c r="C166" s="32" t="s">
        <v>382</v>
      </c>
      <c r="D166" s="66" t="n">
        <v>400</v>
      </c>
      <c r="E166" s="66" t="n">
        <v>406</v>
      </c>
      <c r="F166" s="75" t="n">
        <f aca="false">IF(E166="","",D166-E166)</f>
        <v>-6</v>
      </c>
      <c r="G166" s="66" t="n">
        <v>395</v>
      </c>
      <c r="H166" s="66" t="n">
        <v>388</v>
      </c>
      <c r="I166" s="75" t="n">
        <f aca="false">IF(H166="","",G166-H166)</f>
        <v>7</v>
      </c>
      <c r="J166" s="47" t="n">
        <f aca="false">IF(OR(D166="",D166+G166=0),"",D166/(D166+G166))</f>
        <v>0.50314465408805</v>
      </c>
      <c r="K166" s="47" t="n">
        <f aca="false">IF(E166="","",E166/(E166+H166))</f>
        <v>0.511335012594459</v>
      </c>
      <c r="L166" s="76" t="n">
        <f aca="false">IF(OR(K166="",J166=""),"",(J166-K166)*100)</f>
        <v>-0.819035850640815</v>
      </c>
      <c r="M166" s="36" t="n">
        <v>2.14160243278479</v>
      </c>
      <c r="N166" s="36" t="n">
        <v>0.128498235726664</v>
      </c>
      <c r="O166" s="36" t="n">
        <f aca="false">SQRT(M166^2+N166^2)</f>
        <v>2.14545397916026</v>
      </c>
      <c r="P166" s="47" t="n">
        <f aca="false">IF(J166="","",MAX(0,J166-1.96*O166/100))</f>
        <v>0.461093756096509</v>
      </c>
      <c r="Q166" s="47" t="n">
        <f aca="false">IF(J166="","",MIN(1,J166+1.96*O166/100))</f>
        <v>0.545195552079591</v>
      </c>
      <c r="R166" s="32" t="str">
        <f aca="false">IF(L166="","",IF(ABS(L166)&lt;=O166,"Yes","No"))</f>
        <v>Yes</v>
      </c>
      <c r="S166" s="32" t="str">
        <f aca="false">IF(L166="","",IF(ABS(L166)&lt;=1.96*O166,"Yes","No"))</f>
        <v>Yes</v>
      </c>
      <c r="T166" s="66" t="n">
        <f aca="false">IF(D166="","",ROUND(SQRT(((D166+G166)*O166/100)^2+(J166*(D166+G166)*0.0886)^2),0))</f>
        <v>39</v>
      </c>
      <c r="U166" s="32"/>
    </row>
    <row r="167" customFormat="false" ht="15" hidden="false" customHeight="false" outlineLevel="0" collapsed="false">
      <c r="A167" s="32" t="s">
        <v>256</v>
      </c>
      <c r="B167" s="32" t="s">
        <v>378</v>
      </c>
      <c r="C167" s="32" t="s">
        <v>383</v>
      </c>
      <c r="D167" s="66" t="n">
        <v>519</v>
      </c>
      <c r="E167" s="66" t="n">
        <v>524</v>
      </c>
      <c r="F167" s="75" t="n">
        <f aca="false">IF(E167="","",D167-E167)</f>
        <v>-5</v>
      </c>
      <c r="G167" s="66" t="n">
        <v>567</v>
      </c>
      <c r="H167" s="66" t="n">
        <v>571</v>
      </c>
      <c r="I167" s="75" t="n">
        <f aca="false">IF(H167="","",G167-H167)</f>
        <v>-4</v>
      </c>
      <c r="J167" s="47" t="n">
        <f aca="false">IF(OR(D167="",D167+G167=0),"",D167/(D167+G167))</f>
        <v>0.477900552486188</v>
      </c>
      <c r="K167" s="47" t="n">
        <f aca="false">IF(E167="","",E167/(E167+H167))</f>
        <v>0.478538812785388</v>
      </c>
      <c r="L167" s="76" t="n">
        <f aca="false">IF(OR(K167="",J167=""),"",(J167-K167)*100)</f>
        <v>-0.0638260299200277</v>
      </c>
      <c r="M167" s="36" t="n">
        <v>2.14160243278479</v>
      </c>
      <c r="N167" s="36" t="n">
        <v>0.128498235726664</v>
      </c>
      <c r="O167" s="36" t="n">
        <f aca="false">SQRT(M167^2+N167^2)</f>
        <v>2.14545397916026</v>
      </c>
      <c r="P167" s="47" t="n">
        <f aca="false">IF(J167="","",MAX(0,J167-1.96*O167/100))</f>
        <v>0.435849654494647</v>
      </c>
      <c r="Q167" s="47" t="n">
        <f aca="false">IF(J167="","",MIN(1,J167+1.96*O167/100))</f>
        <v>0.519951450477729</v>
      </c>
      <c r="R167" s="32" t="str">
        <f aca="false">IF(L167="","",IF(ABS(L167)&lt;=O167,"Yes","No"))</f>
        <v>Yes</v>
      </c>
      <c r="S167" s="32" t="str">
        <f aca="false">IF(L167="","",IF(ABS(L167)&lt;=1.96*O167,"Yes","No"))</f>
        <v>Yes</v>
      </c>
      <c r="T167" s="66" t="n">
        <f aca="false">IF(D167="","",ROUND(SQRT(((D167+G167)*O167/100)^2+(J167*(D167+G167)*0.0886)^2),0))</f>
        <v>52</v>
      </c>
      <c r="U167" s="32"/>
    </row>
    <row r="168" customFormat="false" ht="15" hidden="false" customHeight="false" outlineLevel="0" collapsed="false">
      <c r="A168" s="32" t="s">
        <v>256</v>
      </c>
      <c r="B168" s="32" t="s">
        <v>378</v>
      </c>
      <c r="C168" s="32" t="s">
        <v>384</v>
      </c>
      <c r="D168" s="66" t="n">
        <v>296</v>
      </c>
      <c r="E168" s="66" t="n">
        <v>316</v>
      </c>
      <c r="F168" s="75" t="n">
        <f aca="false">IF(E168="","",D168-E168)</f>
        <v>-20</v>
      </c>
      <c r="G168" s="66" t="n">
        <v>333</v>
      </c>
      <c r="H168" s="66" t="n">
        <v>348</v>
      </c>
      <c r="I168" s="75" t="n">
        <f aca="false">IF(H168="","",G168-H168)</f>
        <v>-15</v>
      </c>
      <c r="J168" s="47" t="n">
        <f aca="false">IF(OR(D168="",D168+G168=0),"",D168/(D168+G168))</f>
        <v>0.470588235294118</v>
      </c>
      <c r="K168" s="47" t="n">
        <f aca="false">IF(E168="","",E168/(E168+H168))</f>
        <v>0.475903614457831</v>
      </c>
      <c r="L168" s="76" t="n">
        <f aca="false">IF(OR(K168="",J168=""),"",(J168-K168)*100)</f>
        <v>-0.531537916371366</v>
      </c>
      <c r="M168" s="36" t="n">
        <v>3.09428986375504</v>
      </c>
      <c r="N168" s="36" t="n">
        <v>0.128498235726664</v>
      </c>
      <c r="O168" s="36" t="n">
        <f aca="false">SQRT(M168^2+N168^2)</f>
        <v>3.09695682203063</v>
      </c>
      <c r="P168" s="47" t="n">
        <f aca="false">IF(J168="","",MAX(0,J168-1.96*O168/100))</f>
        <v>0.409887881582317</v>
      </c>
      <c r="Q168" s="47" t="n">
        <f aca="false">IF(J168="","",MIN(1,J168+1.96*O168/100))</f>
        <v>0.531288589005918</v>
      </c>
      <c r="R168" s="32" t="str">
        <f aca="false">IF(L168="","",IF(ABS(L168)&lt;=O168,"Yes","No"))</f>
        <v>Yes</v>
      </c>
      <c r="S168" s="32" t="str">
        <f aca="false">IF(L168="","",IF(ABS(L168)&lt;=1.96*O168,"Yes","No"))</f>
        <v>Yes</v>
      </c>
      <c r="T168" s="66" t="n">
        <f aca="false">IF(D168="","",ROUND(SQRT(((D168+G168)*O168/100)^2+(J168*(D168+G168)*0.14653)^2),0))</f>
        <v>48</v>
      </c>
      <c r="U168" s="32"/>
    </row>
    <row r="169" customFormat="false" ht="15" hidden="false" customHeight="false" outlineLevel="0" collapsed="false">
      <c r="A169" s="32" t="s">
        <v>256</v>
      </c>
      <c r="B169" s="32" t="s">
        <v>378</v>
      </c>
      <c r="C169" s="32" t="s">
        <v>385</v>
      </c>
      <c r="D169" s="66" t="n">
        <v>374</v>
      </c>
      <c r="E169" s="66" t="n">
        <v>377</v>
      </c>
      <c r="F169" s="75" t="n">
        <f aca="false">IF(E169="","",D169-E169)</f>
        <v>-3</v>
      </c>
      <c r="G169" s="66" t="n">
        <v>412</v>
      </c>
      <c r="H169" s="66" t="n">
        <v>399</v>
      </c>
      <c r="I169" s="75" t="n">
        <f aca="false">IF(H169="","",G169-H169)</f>
        <v>13</v>
      </c>
      <c r="J169" s="47" t="n">
        <f aca="false">IF(OR(D169="",D169+G169=0),"",D169/(D169+G169))</f>
        <v>0.475826972010178</v>
      </c>
      <c r="K169" s="47" t="n">
        <f aca="false">IF(E169="","",E169/(E169+H169))</f>
        <v>0.485824742268041</v>
      </c>
      <c r="L169" s="76" t="n">
        <f aca="false">IF(OR(K169="",J169=""),"",(J169-K169)*100)</f>
        <v>-0.999777025786314</v>
      </c>
      <c r="M169" s="36" t="n">
        <v>2.14160243278479</v>
      </c>
      <c r="N169" s="36" t="n">
        <v>0.128498235726664</v>
      </c>
      <c r="O169" s="36" t="n">
        <f aca="false">SQRT(M169^2+N169^2)</f>
        <v>2.14545397916026</v>
      </c>
      <c r="P169" s="47" t="n">
        <f aca="false">IF(J169="","",MAX(0,J169-1.96*O169/100))</f>
        <v>0.433776074018637</v>
      </c>
      <c r="Q169" s="47" t="n">
        <f aca="false">IF(J169="","",MIN(1,J169+1.96*O169/100))</f>
        <v>0.517877870001719</v>
      </c>
      <c r="R169" s="32" t="str">
        <f aca="false">IF(L169="","",IF(ABS(L169)&lt;=O169,"Yes","No"))</f>
        <v>Yes</v>
      </c>
      <c r="S169" s="32" t="str">
        <f aca="false">IF(L169="","",IF(ABS(L169)&lt;=1.96*O169,"Yes","No"))</f>
        <v>Yes</v>
      </c>
      <c r="T169" s="66" t="n">
        <f aca="false">IF(D169="","",ROUND(SQRT(((D169+G169)*O169/100)^2+(J169*(D169+G169)*0.0886)^2),0))</f>
        <v>37</v>
      </c>
      <c r="U169" s="32"/>
    </row>
    <row r="170" customFormat="false" ht="15" hidden="false" customHeight="false" outlineLevel="0" collapsed="false">
      <c r="A170" s="32" t="s">
        <v>256</v>
      </c>
      <c r="B170" s="32" t="s">
        <v>378</v>
      </c>
      <c r="C170" s="32" t="s">
        <v>386</v>
      </c>
      <c r="D170" s="66" t="n">
        <v>545</v>
      </c>
      <c r="E170" s="66" t="n">
        <v>550</v>
      </c>
      <c r="F170" s="75" t="n">
        <f aca="false">IF(E170="","",D170-E170)</f>
        <v>-5</v>
      </c>
      <c r="G170" s="66" t="n">
        <v>588</v>
      </c>
      <c r="H170" s="66" t="n">
        <v>585</v>
      </c>
      <c r="I170" s="75" t="n">
        <f aca="false">IF(H170="","",G170-H170)</f>
        <v>3</v>
      </c>
      <c r="J170" s="47" t="n">
        <f aca="false">IF(OR(D170="",D170+G170=0),"",D170/(D170+G170))</f>
        <v>0.481023830538394</v>
      </c>
      <c r="K170" s="47" t="n">
        <f aca="false">IF(E170="","",E170/(E170+H170))</f>
        <v>0.484581497797357</v>
      </c>
      <c r="L170" s="76" t="n">
        <f aca="false">IF(OR(K170="",J170=""),"",(J170-K170)*100)</f>
        <v>-0.355766725896317</v>
      </c>
      <c r="M170" s="36" t="n">
        <v>2.14160243278479</v>
      </c>
      <c r="N170" s="36" t="n">
        <v>0.128498235726664</v>
      </c>
      <c r="O170" s="36" t="n">
        <f aca="false">SQRT(M170^2+N170^2)</f>
        <v>2.14545397916026</v>
      </c>
      <c r="P170" s="47" t="n">
        <f aca="false">IF(J170="","",MAX(0,J170-1.96*O170/100))</f>
        <v>0.438972932546853</v>
      </c>
      <c r="Q170" s="47" t="n">
        <f aca="false">IF(J170="","",MIN(1,J170+1.96*O170/100))</f>
        <v>0.523074728529935</v>
      </c>
      <c r="R170" s="32" t="str">
        <f aca="false">IF(L170="","",IF(ABS(L170)&lt;=O170,"Yes","No"))</f>
        <v>Yes</v>
      </c>
      <c r="S170" s="32" t="str">
        <f aca="false">IF(L170="","",IF(ABS(L170)&lt;=1.96*O170,"Yes","No"))</f>
        <v>Yes</v>
      </c>
      <c r="T170" s="66" t="n">
        <f aca="false">IF(D170="","",ROUND(SQRT(((D170+G170)*O170/100)^2+(J170*(D170+G170)*0.0886)^2),0))</f>
        <v>54</v>
      </c>
      <c r="U170" s="32"/>
    </row>
    <row r="171" customFormat="false" ht="15" hidden="false" customHeight="false" outlineLevel="0" collapsed="false">
      <c r="A171" s="32" t="s">
        <v>256</v>
      </c>
      <c r="B171" s="32" t="s">
        <v>387</v>
      </c>
      <c r="C171" s="32" t="s">
        <v>388</v>
      </c>
      <c r="D171" s="66" t="n">
        <v>258</v>
      </c>
      <c r="E171" s="66" t="n">
        <v>218</v>
      </c>
      <c r="F171" s="75" t="n">
        <f aca="false">IF(E171="","",D171-E171)</f>
        <v>40</v>
      </c>
      <c r="G171" s="66" t="n">
        <v>289</v>
      </c>
      <c r="H171" s="66" t="n">
        <v>335</v>
      </c>
      <c r="I171" s="75" t="n">
        <f aca="false">IF(H171="","",G171-H171)</f>
        <v>-46</v>
      </c>
      <c r="J171" s="47" t="n">
        <f aca="false">IF(OR(D171="",D171+G171=0),"",D171/(D171+G171))</f>
        <v>0.471663619744059</v>
      </c>
      <c r="K171" s="47" t="n">
        <f aca="false">IF(E171="","",E171/(E171+H171))</f>
        <v>0.394213381555154</v>
      </c>
      <c r="L171" s="76" t="n">
        <f aca="false">IF(OR(K171="",J171=""),"",(J171-K171)*100)</f>
        <v>7.74502381889048</v>
      </c>
      <c r="M171" s="36" t="n">
        <v>3.09428986375504</v>
      </c>
      <c r="N171" s="36" t="n">
        <v>0.128498235726664</v>
      </c>
      <c r="O171" s="36" t="n">
        <f aca="false">SQRT(M171^2+N171^2)</f>
        <v>3.09695682203063</v>
      </c>
      <c r="P171" s="47" t="n">
        <f aca="false">IF(J171="","",MAX(0,J171-1.96*O171/100))</f>
        <v>0.410963266032258</v>
      </c>
      <c r="Q171" s="47" t="n">
        <f aca="false">IF(J171="","",MIN(1,J171+1.96*O171/100))</f>
        <v>0.532363973455859</v>
      </c>
      <c r="R171" s="32" t="str">
        <f aca="false">IF(L171="","",IF(ABS(L171)&lt;=O171,"Yes","No"))</f>
        <v>No</v>
      </c>
      <c r="S171" s="32" t="str">
        <f aca="false">IF(L171="","",IF(ABS(L171)&lt;=1.96*O171,"Yes","No"))</f>
        <v>No</v>
      </c>
      <c r="T171" s="66" t="n">
        <f aca="false">IF(D171="","",ROUND(SQRT(((D171+G171)*O171/100)^2+(J171*(D171+G171)*0.14653)^2),0))</f>
        <v>41</v>
      </c>
      <c r="U171" s="32"/>
    </row>
    <row r="172" customFormat="false" ht="15" hidden="false" customHeight="false" outlineLevel="0" collapsed="false">
      <c r="A172" s="32" t="s">
        <v>256</v>
      </c>
      <c r="B172" s="32" t="s">
        <v>387</v>
      </c>
      <c r="C172" s="32" t="s">
        <v>389</v>
      </c>
      <c r="D172" s="66" t="n">
        <v>201</v>
      </c>
      <c r="E172" s="66" t="n">
        <v>181</v>
      </c>
      <c r="F172" s="75" t="n">
        <f aca="false">IF(E172="","",D172-E172)</f>
        <v>20</v>
      </c>
      <c r="G172" s="66" t="n">
        <v>256</v>
      </c>
      <c r="H172" s="66" t="n">
        <v>287</v>
      </c>
      <c r="I172" s="75" t="n">
        <f aca="false">IF(H172="","",G172-H172)</f>
        <v>-31</v>
      </c>
      <c r="J172" s="47" t="n">
        <f aca="false">IF(OR(D172="",D172+G172=0),"",D172/(D172+G172))</f>
        <v>0.439824945295405</v>
      </c>
      <c r="K172" s="47" t="n">
        <f aca="false">IF(E172="","",E172/(E172+H172))</f>
        <v>0.386752136752137</v>
      </c>
      <c r="L172" s="76" t="n">
        <f aca="false">IF(OR(K172="",J172=""),"",(J172-K172)*100)</f>
        <v>5.30728085432681</v>
      </c>
      <c r="M172" s="36" t="n">
        <v>3.09428986375504</v>
      </c>
      <c r="N172" s="36" t="n">
        <v>0.128498235726664</v>
      </c>
      <c r="O172" s="36" t="n">
        <f aca="false">SQRT(M172^2+N172^2)</f>
        <v>3.09695682203063</v>
      </c>
      <c r="P172" s="47" t="n">
        <f aca="false">IF(J172="","",MAX(0,J172-1.96*O172/100))</f>
        <v>0.379124591583605</v>
      </c>
      <c r="Q172" s="47" t="n">
        <f aca="false">IF(J172="","",MIN(1,J172+1.96*O172/100))</f>
        <v>0.500525299007205</v>
      </c>
      <c r="R172" s="32" t="str">
        <f aca="false">IF(L172="","",IF(ABS(L172)&lt;=O172,"Yes","No"))</f>
        <v>No</v>
      </c>
      <c r="S172" s="32" t="str">
        <f aca="false">IF(L172="","",IF(ABS(L172)&lt;=1.96*O172,"Yes","No"))</f>
        <v>Yes</v>
      </c>
      <c r="T172" s="66" t="n">
        <f aca="false">IF(D172="","",ROUND(SQRT(((D172+G172)*O172/100)^2+(J172*(D172+G172)*0.14653)^2),0))</f>
        <v>33</v>
      </c>
      <c r="U172" s="32"/>
    </row>
    <row r="173" customFormat="false" ht="15" hidden="false" customHeight="false" outlineLevel="0" collapsed="false">
      <c r="A173" s="32" t="s">
        <v>256</v>
      </c>
      <c r="B173" s="32" t="s">
        <v>387</v>
      </c>
      <c r="C173" s="32" t="s">
        <v>390</v>
      </c>
      <c r="D173" s="66" t="n">
        <v>371</v>
      </c>
      <c r="E173" s="66" t="n">
        <v>350</v>
      </c>
      <c r="F173" s="75" t="n">
        <f aca="false">IF(E173="","",D173-E173)</f>
        <v>21</v>
      </c>
      <c r="G173" s="66" t="n">
        <v>482</v>
      </c>
      <c r="H173" s="66" t="n">
        <v>527</v>
      </c>
      <c r="I173" s="75" t="n">
        <f aca="false">IF(H173="","",G173-H173)</f>
        <v>-45</v>
      </c>
      <c r="J173" s="47" t="n">
        <f aca="false">IF(OR(D173="",D173+G173=0),"",D173/(D173+G173))</f>
        <v>0.434935521688159</v>
      </c>
      <c r="K173" s="47" t="n">
        <f aca="false">IF(E173="","",E173/(E173+H173))</f>
        <v>0.39908779931585</v>
      </c>
      <c r="L173" s="76" t="n">
        <f aca="false">IF(OR(K173="",J173=""),"",(J173-K173)*100)</f>
        <v>3.58477223723099</v>
      </c>
      <c r="M173" s="36" t="n">
        <v>2.14160243278479</v>
      </c>
      <c r="N173" s="36" t="n">
        <v>0.128498235726664</v>
      </c>
      <c r="O173" s="36" t="n">
        <f aca="false">SQRT(M173^2+N173^2)</f>
        <v>2.14545397916026</v>
      </c>
      <c r="P173" s="47" t="n">
        <f aca="false">IF(J173="","",MAX(0,J173-1.96*O173/100))</f>
        <v>0.392884623696618</v>
      </c>
      <c r="Q173" s="47" t="n">
        <f aca="false">IF(J173="","",MIN(1,J173+1.96*O173/100))</f>
        <v>0.4769864196797</v>
      </c>
      <c r="R173" s="32" t="str">
        <f aca="false">IF(L173="","",IF(ABS(L173)&lt;=O173,"Yes","No"))</f>
        <v>No</v>
      </c>
      <c r="S173" s="32" t="str">
        <f aca="false">IF(L173="","",IF(ABS(L173)&lt;=1.96*O173,"Yes","No"))</f>
        <v>Yes</v>
      </c>
      <c r="T173" s="66" t="n">
        <f aca="false">IF(D173="","",ROUND(SQRT(((D173+G173)*O173/100)^2+(J173*(D173+G173)*0.0886)^2),0))</f>
        <v>38</v>
      </c>
      <c r="U173" s="32"/>
    </row>
    <row r="174" customFormat="false" ht="15" hidden="false" customHeight="false" outlineLevel="0" collapsed="false">
      <c r="A174" s="32" t="s">
        <v>256</v>
      </c>
      <c r="B174" s="32" t="s">
        <v>391</v>
      </c>
      <c r="C174" s="32" t="s">
        <v>392</v>
      </c>
      <c r="D174" s="66" t="n">
        <v>988</v>
      </c>
      <c r="E174" s="66" t="n">
        <v>899</v>
      </c>
      <c r="F174" s="75" t="n">
        <f aca="false">IF(E174="","",D174-E174)</f>
        <v>89</v>
      </c>
      <c r="G174" s="66" t="n">
        <v>867</v>
      </c>
      <c r="H174" s="66" t="n">
        <v>944</v>
      </c>
      <c r="I174" s="75" t="n">
        <f aca="false">IF(H174="","",G174-H174)</f>
        <v>-77</v>
      </c>
      <c r="J174" s="47" t="n">
        <f aca="false">IF(OR(D174="",D174+G174=0),"",D174/(D174+G174))</f>
        <v>0.532614555256065</v>
      </c>
      <c r="K174" s="47" t="n">
        <f aca="false">IF(E174="","",E174/(E174+H174))</f>
        <v>0.4877916440586</v>
      </c>
      <c r="L174" s="76" t="n">
        <f aca="false">IF(OR(K174="",J174=""),"",(J174-K174)*100)</f>
        <v>4.48229111974646</v>
      </c>
      <c r="M174" s="36" t="n">
        <v>1.97223401507502</v>
      </c>
      <c r="N174" s="36" t="n">
        <v>0.128498235726664</v>
      </c>
      <c r="O174" s="36" t="n">
        <f aca="false">SQRT(M174^2+N174^2)</f>
        <v>1.97641564626568</v>
      </c>
      <c r="P174" s="47" t="n">
        <f aca="false">IF(J174="","",MAX(0,J174-1.96*O174/100))</f>
        <v>0.493876808589257</v>
      </c>
      <c r="Q174" s="47" t="n">
        <f aca="false">IF(J174="","",MIN(1,J174+1.96*O174/100))</f>
        <v>0.571352301922872</v>
      </c>
      <c r="R174" s="32" t="str">
        <f aca="false">IF(L174="","",IF(ABS(L174)&lt;=O174,"Yes","No"))</f>
        <v>No</v>
      </c>
      <c r="S174" s="32" t="str">
        <f aca="false">IF(L174="","",IF(ABS(L174)&lt;=1.96*O174,"Yes","No"))</f>
        <v>No</v>
      </c>
      <c r="T174" s="66" t="n">
        <f aca="false">IF(D174="","",ROUND(SQRT(((D174+G174)*O174/100)^2+(J174*(D174+G174)*0.06777)^2),0))</f>
        <v>76</v>
      </c>
      <c r="U174" s="32"/>
    </row>
    <row r="175" customFormat="false" ht="15" hidden="false" customHeight="false" outlineLevel="0" collapsed="false">
      <c r="A175" s="32" t="s">
        <v>256</v>
      </c>
      <c r="B175" s="32" t="s">
        <v>391</v>
      </c>
      <c r="C175" s="32" t="s">
        <v>393</v>
      </c>
      <c r="D175" s="66" t="n">
        <v>470</v>
      </c>
      <c r="E175" s="66" t="n">
        <v>463</v>
      </c>
      <c r="F175" s="75" t="n">
        <f aca="false">IF(E175="","",D175-E175)</f>
        <v>7</v>
      </c>
      <c r="G175" s="66" t="n">
        <v>394</v>
      </c>
      <c r="H175" s="66" t="n">
        <v>438</v>
      </c>
      <c r="I175" s="75" t="n">
        <f aca="false">IF(H175="","",G175-H175)</f>
        <v>-44</v>
      </c>
      <c r="J175" s="47" t="n">
        <f aca="false">IF(OR(D175="",D175+G175=0),"",D175/(D175+G175))</f>
        <v>0.543981481481482</v>
      </c>
      <c r="K175" s="47" t="n">
        <f aca="false">IF(E175="","",E175/(E175+H175))</f>
        <v>0.513873473917869</v>
      </c>
      <c r="L175" s="76" t="n">
        <f aca="false">IF(OR(K175="",J175=""),"",(J175-K175)*100)</f>
        <v>3.01080075636124</v>
      </c>
      <c r="M175" s="36" t="n">
        <v>2.14160243278479</v>
      </c>
      <c r="N175" s="36" t="n">
        <v>0.128498235726664</v>
      </c>
      <c r="O175" s="36" t="n">
        <f aca="false">SQRT(M175^2+N175^2)</f>
        <v>2.14545397916026</v>
      </c>
      <c r="P175" s="47" t="n">
        <f aca="false">IF(J175="","",MAX(0,J175-1.96*O175/100))</f>
        <v>0.501930583489941</v>
      </c>
      <c r="Q175" s="47" t="n">
        <f aca="false">IF(J175="","",MIN(1,J175+1.96*O175/100))</f>
        <v>0.586032379473023</v>
      </c>
      <c r="R175" s="32" t="str">
        <f aca="false">IF(L175="","",IF(ABS(L175)&lt;=O175,"Yes","No"))</f>
        <v>No</v>
      </c>
      <c r="S175" s="32" t="str">
        <f aca="false">IF(L175="","",IF(ABS(L175)&lt;=1.96*O175,"Yes","No"))</f>
        <v>Yes</v>
      </c>
      <c r="T175" s="66" t="n">
        <f aca="false">IF(D175="","",ROUND(SQRT(((D175+G175)*O175/100)^2+(J175*(D175+G175)*0.0886)^2),0))</f>
        <v>46</v>
      </c>
      <c r="U175" s="32"/>
    </row>
    <row r="176" customFormat="false" ht="15" hidden="false" customHeight="false" outlineLevel="0" collapsed="false">
      <c r="A176" s="32" t="s">
        <v>256</v>
      </c>
      <c r="B176" s="32" t="s">
        <v>391</v>
      </c>
      <c r="C176" s="32" t="s">
        <v>394</v>
      </c>
      <c r="D176" s="66" t="n">
        <v>1038</v>
      </c>
      <c r="E176" s="66" t="n">
        <v>1115</v>
      </c>
      <c r="F176" s="75" t="n">
        <f aca="false">IF(E176="","",D176-E176)</f>
        <v>-77</v>
      </c>
      <c r="G176" s="66" t="n">
        <v>835</v>
      </c>
      <c r="H176" s="66" t="n">
        <v>853</v>
      </c>
      <c r="I176" s="75" t="n">
        <f aca="false">IF(H176="","",G176-H176)</f>
        <v>-18</v>
      </c>
      <c r="J176" s="47" t="n">
        <f aca="false">IF(OR(D176="",D176+G176=0),"",D176/(D176+G176))</f>
        <v>0.554191137213027</v>
      </c>
      <c r="K176" s="47" t="n">
        <f aca="false">IF(E176="","",E176/(E176+H176))</f>
        <v>0.566565040650407</v>
      </c>
      <c r="L176" s="76" t="n">
        <f aca="false">IF(OR(K176="",J176=""),"",(J176-K176)*100)</f>
        <v>-1.23739034373792</v>
      </c>
      <c r="M176" s="36" t="n">
        <v>1.97223401507502</v>
      </c>
      <c r="N176" s="36" t="n">
        <v>0.128498235726664</v>
      </c>
      <c r="O176" s="36" t="n">
        <f aca="false">SQRT(M176^2+N176^2)</f>
        <v>1.97641564626568</v>
      </c>
      <c r="P176" s="47" t="n">
        <f aca="false">IF(J176="","",MAX(0,J176-1.96*O176/100))</f>
        <v>0.51545339054622</v>
      </c>
      <c r="Q176" s="47" t="n">
        <f aca="false">IF(J176="","",MIN(1,J176+1.96*O176/100))</f>
        <v>0.592928883879835</v>
      </c>
      <c r="R176" s="32" t="str">
        <f aca="false">IF(L176="","",IF(ABS(L176)&lt;=O176,"Yes","No"))</f>
        <v>Yes</v>
      </c>
      <c r="S176" s="32" t="str">
        <f aca="false">IF(L176="","",IF(ABS(L176)&lt;=1.96*O176,"Yes","No"))</f>
        <v>Yes</v>
      </c>
      <c r="T176" s="66" t="n">
        <f aca="false">IF(D176="","",ROUND(SQRT(((D176+G176)*O176/100)^2+(J176*(D176+G176)*0.06777)^2),0))</f>
        <v>79</v>
      </c>
      <c r="U176" s="32"/>
    </row>
    <row r="177" customFormat="false" ht="15" hidden="false" customHeight="false" outlineLevel="0" collapsed="false">
      <c r="A177" s="32" t="s">
        <v>256</v>
      </c>
      <c r="B177" s="32" t="s">
        <v>391</v>
      </c>
      <c r="C177" s="32" t="s">
        <v>395</v>
      </c>
      <c r="D177" s="66" t="n">
        <v>568</v>
      </c>
      <c r="E177" s="66" t="n">
        <v>532</v>
      </c>
      <c r="F177" s="75" t="n">
        <f aca="false">IF(E177="","",D177-E177)</f>
        <v>36</v>
      </c>
      <c r="G177" s="66" t="n">
        <v>546</v>
      </c>
      <c r="H177" s="66" t="n">
        <v>574</v>
      </c>
      <c r="I177" s="75" t="n">
        <f aca="false">IF(H177="","",G177-H177)</f>
        <v>-28</v>
      </c>
      <c r="J177" s="47" t="n">
        <f aca="false">IF(OR(D177="",D177+G177=0),"",D177/(D177+G177))</f>
        <v>0.509874326750449</v>
      </c>
      <c r="K177" s="47" t="n">
        <f aca="false">IF(E177="","",E177/(E177+H177))</f>
        <v>0.481012658227848</v>
      </c>
      <c r="L177" s="76" t="n">
        <f aca="false">IF(OR(K177="",J177=""),"",(J177-K177)*100)</f>
        <v>2.88616685226007</v>
      </c>
      <c r="M177" s="36" t="n">
        <v>2.14160243278479</v>
      </c>
      <c r="N177" s="36" t="n">
        <v>0.128498235726664</v>
      </c>
      <c r="O177" s="36" t="n">
        <f aca="false">SQRT(M177^2+N177^2)</f>
        <v>2.14545397916026</v>
      </c>
      <c r="P177" s="47" t="n">
        <f aca="false">IF(J177="","",MAX(0,J177-1.96*O177/100))</f>
        <v>0.467823428758908</v>
      </c>
      <c r="Q177" s="47" t="n">
        <f aca="false">IF(J177="","",MIN(1,J177+1.96*O177/100))</f>
        <v>0.55192522474199</v>
      </c>
      <c r="R177" s="32" t="str">
        <f aca="false">IF(L177="","",IF(ABS(L177)&lt;=O177,"Yes","No"))</f>
        <v>No</v>
      </c>
      <c r="S177" s="32" t="str">
        <f aca="false">IF(L177="","",IF(ABS(L177)&lt;=1.96*O177,"Yes","No"))</f>
        <v>Yes</v>
      </c>
      <c r="T177" s="66" t="n">
        <f aca="false">IF(D177="","",ROUND(SQRT(((D177+G177)*O177/100)^2+(J177*(D177+G177)*0.0886)^2),0))</f>
        <v>56</v>
      </c>
      <c r="U177" s="32"/>
    </row>
    <row r="178" customFormat="false" ht="15" hidden="false" customHeight="false" outlineLevel="0" collapsed="false">
      <c r="A178" s="32" t="s">
        <v>256</v>
      </c>
      <c r="B178" s="32" t="s">
        <v>391</v>
      </c>
      <c r="C178" s="32" t="s">
        <v>396</v>
      </c>
      <c r="D178" s="66" t="n">
        <v>1071</v>
      </c>
      <c r="E178" s="66" t="n">
        <v>1077</v>
      </c>
      <c r="F178" s="75" t="n">
        <f aca="false">IF(E178="","",D178-E178)</f>
        <v>-6</v>
      </c>
      <c r="G178" s="66" t="n">
        <v>786</v>
      </c>
      <c r="H178" s="66" t="n">
        <v>761</v>
      </c>
      <c r="I178" s="75" t="n">
        <f aca="false">IF(H178="","",G178-H178)</f>
        <v>25</v>
      </c>
      <c r="J178" s="47" t="n">
        <f aca="false">IF(OR(D178="",D178+G178=0),"",D178/(D178+G178))</f>
        <v>0.576736672051696</v>
      </c>
      <c r="K178" s="47" t="n">
        <f aca="false">IF(E178="","",E178/(E178+H178))</f>
        <v>0.585963003264418</v>
      </c>
      <c r="L178" s="76" t="n">
        <f aca="false">IF(OR(K178="",J178=""),"",(J178-K178)*100)</f>
        <v>-0.922633121272154</v>
      </c>
      <c r="M178" s="36" t="n">
        <v>1.97223401507502</v>
      </c>
      <c r="N178" s="36" t="n">
        <v>0.128498235726664</v>
      </c>
      <c r="O178" s="36" t="n">
        <f aca="false">SQRT(M178^2+N178^2)</f>
        <v>1.97641564626568</v>
      </c>
      <c r="P178" s="47" t="n">
        <f aca="false">IF(J178="","",MAX(0,J178-1.96*O178/100))</f>
        <v>0.537998925384889</v>
      </c>
      <c r="Q178" s="47" t="n">
        <f aca="false">IF(J178="","",MIN(1,J178+1.96*O178/100))</f>
        <v>0.615474418718504</v>
      </c>
      <c r="R178" s="32" t="str">
        <f aca="false">IF(L178="","",IF(ABS(L178)&lt;=O178,"Yes","No"))</f>
        <v>Yes</v>
      </c>
      <c r="S178" s="32" t="str">
        <f aca="false">IF(L178="","",IF(ABS(L178)&lt;=1.96*O178,"Yes","No"))</f>
        <v>Yes</v>
      </c>
      <c r="T178" s="66" t="n">
        <f aca="false">IF(D178="","",ROUND(SQRT(((D178+G178)*O178/100)^2+(J178*(D178+G178)*0.06777)^2),0))</f>
        <v>81</v>
      </c>
      <c r="U178" s="32"/>
    </row>
    <row r="179" customFormat="false" ht="15" hidden="false" customHeight="false" outlineLevel="0" collapsed="false">
      <c r="A179" s="32" t="s">
        <v>256</v>
      </c>
      <c r="B179" s="32" t="s">
        <v>391</v>
      </c>
      <c r="C179" s="32" t="s">
        <v>397</v>
      </c>
      <c r="D179" s="66" t="n">
        <v>967</v>
      </c>
      <c r="E179" s="66" t="n">
        <v>964</v>
      </c>
      <c r="F179" s="75" t="n">
        <f aca="false">IF(E179="","",D179-E179)</f>
        <v>3</v>
      </c>
      <c r="G179" s="66" t="n">
        <v>664</v>
      </c>
      <c r="H179" s="66" t="n">
        <v>652</v>
      </c>
      <c r="I179" s="75" t="n">
        <f aca="false">IF(H179="","",G179-H179)</f>
        <v>12</v>
      </c>
      <c r="J179" s="47" t="n">
        <f aca="false">IF(OR(D179="",D179+G179=0),"",D179/(D179+G179))</f>
        <v>0.592887798896383</v>
      </c>
      <c r="K179" s="47" t="n">
        <f aca="false">IF(E179="","",E179/(E179+H179))</f>
        <v>0.596534653465347</v>
      </c>
      <c r="L179" s="76" t="n">
        <f aca="false">IF(OR(K179="",J179=""),"",(J179-K179)*100)</f>
        <v>-0.364685456896396</v>
      </c>
      <c r="M179" s="36" t="n">
        <v>1.97223401507502</v>
      </c>
      <c r="N179" s="36" t="n">
        <v>0.128498235726664</v>
      </c>
      <c r="O179" s="36" t="n">
        <f aca="false">SQRT(M179^2+N179^2)</f>
        <v>1.97641564626568</v>
      </c>
      <c r="P179" s="47" t="n">
        <f aca="false">IF(J179="","",MAX(0,J179-1.96*O179/100))</f>
        <v>0.554150052229575</v>
      </c>
      <c r="Q179" s="47" t="n">
        <f aca="false">IF(J179="","",MIN(1,J179+1.96*O179/100))</f>
        <v>0.63162554556319</v>
      </c>
      <c r="R179" s="32" t="str">
        <f aca="false">IF(L179="","",IF(ABS(L179)&lt;=O179,"Yes","No"))</f>
        <v>Yes</v>
      </c>
      <c r="S179" s="32" t="str">
        <f aca="false">IF(L179="","",IF(ABS(L179)&lt;=1.96*O179,"Yes","No"))</f>
        <v>Yes</v>
      </c>
      <c r="T179" s="66" t="n">
        <f aca="false">IF(D179="","",ROUND(SQRT(((D179+G179)*O179/100)^2+(J179*(D179+G179)*0.06777)^2),0))</f>
        <v>73</v>
      </c>
      <c r="U179" s="32"/>
    </row>
    <row r="180" customFormat="false" ht="15" hidden="false" customHeight="false" outlineLevel="0" collapsed="false">
      <c r="A180" s="32" t="s">
        <v>256</v>
      </c>
      <c r="B180" s="32" t="s">
        <v>391</v>
      </c>
      <c r="C180" s="32" t="s">
        <v>398</v>
      </c>
      <c r="D180" s="66" t="n">
        <v>486</v>
      </c>
      <c r="E180" s="66" t="n">
        <v>463</v>
      </c>
      <c r="F180" s="75" t="n">
        <f aca="false">IF(E180="","",D180-E180)</f>
        <v>23</v>
      </c>
      <c r="G180" s="66" t="n">
        <v>411</v>
      </c>
      <c r="H180" s="66" t="n">
        <v>426</v>
      </c>
      <c r="I180" s="75" t="n">
        <f aca="false">IF(H180="","",G180-H180)</f>
        <v>-15</v>
      </c>
      <c r="J180" s="47" t="n">
        <f aca="false">IF(OR(D180="",D180+G180=0),"",D180/(D180+G180))</f>
        <v>0.54180602006689</v>
      </c>
      <c r="K180" s="47" t="n">
        <f aca="false">IF(E180="","",E180/(E180+H180))</f>
        <v>0.520809898762655</v>
      </c>
      <c r="L180" s="76" t="n">
        <f aca="false">IF(OR(K180="",J180=""),"",(J180-K180)*100)</f>
        <v>2.09961213042349</v>
      </c>
      <c r="M180" s="36" t="n">
        <v>2.14160243278479</v>
      </c>
      <c r="N180" s="36" t="n">
        <v>0.128498235726664</v>
      </c>
      <c r="O180" s="36" t="n">
        <f aca="false">SQRT(M180^2+N180^2)</f>
        <v>2.14545397916026</v>
      </c>
      <c r="P180" s="47" t="n">
        <f aca="false">IF(J180="","",MAX(0,J180-1.96*O180/100))</f>
        <v>0.499755122075349</v>
      </c>
      <c r="Q180" s="47" t="n">
        <f aca="false">IF(J180="","",MIN(1,J180+1.96*O180/100))</f>
        <v>0.583856918058431</v>
      </c>
      <c r="R180" s="32" t="str">
        <f aca="false">IF(L180="","",IF(ABS(L180)&lt;=O180,"Yes","No"))</f>
        <v>Yes</v>
      </c>
      <c r="S180" s="32" t="str">
        <f aca="false">IF(L180="","",IF(ABS(L180)&lt;=1.96*O180,"Yes","No"))</f>
        <v>Yes</v>
      </c>
      <c r="T180" s="66" t="n">
        <f aca="false">IF(D180="","",ROUND(SQRT(((D180+G180)*O180/100)^2+(J180*(D180+G180)*0.0886)^2),0))</f>
        <v>47</v>
      </c>
      <c r="U180" s="32"/>
    </row>
    <row r="181" customFormat="false" ht="15" hidden="false" customHeight="false" outlineLevel="0" collapsed="false">
      <c r="A181" s="32" t="s">
        <v>256</v>
      </c>
      <c r="B181" s="32" t="s">
        <v>391</v>
      </c>
      <c r="C181" s="32" t="s">
        <v>399</v>
      </c>
      <c r="D181" s="66" t="n">
        <v>1221</v>
      </c>
      <c r="E181" s="66" t="n">
        <v>1170</v>
      </c>
      <c r="F181" s="75" t="n">
        <f aca="false">IF(E181="","",D181-E181)</f>
        <v>51</v>
      </c>
      <c r="G181" s="66" t="n">
        <v>1153</v>
      </c>
      <c r="H181" s="66" t="n">
        <v>1217</v>
      </c>
      <c r="I181" s="75" t="n">
        <f aca="false">IF(H181="","",G181-H181)</f>
        <v>-64</v>
      </c>
      <c r="J181" s="47" t="n">
        <f aca="false">IF(OR(D181="",D181+G181=0),"",D181/(D181+G181))</f>
        <v>0.514321819713564</v>
      </c>
      <c r="K181" s="47" t="n">
        <f aca="false">IF(E181="","",E181/(E181+H181))</f>
        <v>0.490155006284039</v>
      </c>
      <c r="L181" s="76" t="n">
        <f aca="false">IF(OR(K181="",J181=""),"",(J181-K181)*100)</f>
        <v>2.41668134295251</v>
      </c>
      <c r="M181" s="36" t="n">
        <v>1.97223401507502</v>
      </c>
      <c r="N181" s="36" t="n">
        <v>0.128498235726664</v>
      </c>
      <c r="O181" s="36" t="n">
        <f aca="false">SQRT(M181^2+N181^2)</f>
        <v>1.97641564626568</v>
      </c>
      <c r="P181" s="47" t="n">
        <f aca="false">IF(J181="","",MAX(0,J181-1.96*O181/100))</f>
        <v>0.475584073046756</v>
      </c>
      <c r="Q181" s="47" t="n">
        <f aca="false">IF(J181="","",MIN(1,J181+1.96*O181/100))</f>
        <v>0.553059566380371</v>
      </c>
      <c r="R181" s="32" t="str">
        <f aca="false">IF(L181="","",IF(ABS(L181)&lt;=O181,"Yes","No"))</f>
        <v>No</v>
      </c>
      <c r="S181" s="32" t="str">
        <f aca="false">IF(L181="","",IF(ABS(L181)&lt;=1.96*O181,"Yes","No"))</f>
        <v>Yes</v>
      </c>
      <c r="T181" s="66" t="n">
        <f aca="false">IF(D181="","",ROUND(SQRT(((D181+G181)*O181/100)^2+(J181*(D181+G181)*0.06777)^2),0))</f>
        <v>95</v>
      </c>
      <c r="U181" s="32"/>
    </row>
    <row r="182" customFormat="false" ht="15" hidden="false" customHeight="false" outlineLevel="0" collapsed="false">
      <c r="A182" s="32" t="s">
        <v>256</v>
      </c>
      <c r="B182" s="32" t="s">
        <v>400</v>
      </c>
      <c r="C182" s="32" t="s">
        <v>401</v>
      </c>
      <c r="D182" s="66" t="n">
        <v>1008</v>
      </c>
      <c r="E182" s="66" t="n">
        <v>988</v>
      </c>
      <c r="F182" s="75" t="n">
        <f aca="false">IF(E182="","",D182-E182)</f>
        <v>20</v>
      </c>
      <c r="G182" s="66" t="n">
        <v>940</v>
      </c>
      <c r="H182" s="66" t="n">
        <v>975</v>
      </c>
      <c r="I182" s="75" t="n">
        <f aca="false">IF(H182="","",G182-H182)</f>
        <v>-35</v>
      </c>
      <c r="J182" s="47" t="n">
        <f aca="false">IF(OR(D182="",D182+G182=0),"",D182/(D182+G182))</f>
        <v>0.517453798767967</v>
      </c>
      <c r="K182" s="47" t="n">
        <f aca="false">IF(E182="","",E182/(E182+H182))</f>
        <v>0.503311258278146</v>
      </c>
      <c r="L182" s="76" t="n">
        <f aca="false">IF(OR(K182="",J182=""),"",(J182-K182)*100)</f>
        <v>1.41425404898214</v>
      </c>
      <c r="M182" s="36" t="n">
        <v>1.97223401507502</v>
      </c>
      <c r="N182" s="36" t="n">
        <v>0.128498235726664</v>
      </c>
      <c r="O182" s="36" t="n">
        <f aca="false">SQRT(M182^2+N182^2)</f>
        <v>1.97641564626568</v>
      </c>
      <c r="P182" s="47" t="n">
        <f aca="false">IF(J182="","",MAX(0,J182-1.96*O182/100))</f>
        <v>0.47871605210116</v>
      </c>
      <c r="Q182" s="47" t="n">
        <f aca="false">IF(J182="","",MIN(1,J182+1.96*O182/100))</f>
        <v>0.556191545434775</v>
      </c>
      <c r="R182" s="32" t="str">
        <f aca="false">IF(L182="","",IF(ABS(L182)&lt;=O182,"Yes","No"))</f>
        <v>Yes</v>
      </c>
      <c r="S182" s="32" t="str">
        <f aca="false">IF(L182="","",IF(ABS(L182)&lt;=1.96*O182,"Yes","No"))</f>
        <v>Yes</v>
      </c>
      <c r="T182" s="66" t="n">
        <f aca="false">IF(D182="","",ROUND(SQRT(((D182+G182)*O182/100)^2+(J182*(D182+G182)*0.06777)^2),0))</f>
        <v>78</v>
      </c>
      <c r="U182" s="32"/>
    </row>
    <row r="183" customFormat="false" ht="15" hidden="false" customHeight="false" outlineLevel="0" collapsed="false">
      <c r="A183" s="32" t="s">
        <v>256</v>
      </c>
      <c r="B183" s="32" t="s">
        <v>400</v>
      </c>
      <c r="C183" s="32" t="s">
        <v>402</v>
      </c>
      <c r="D183" s="66" t="n">
        <v>1291</v>
      </c>
      <c r="E183" s="66" t="n">
        <v>1279</v>
      </c>
      <c r="F183" s="75" t="n">
        <f aca="false">IF(E183="","",D183-E183)</f>
        <v>12</v>
      </c>
      <c r="G183" s="66" t="n">
        <v>1300</v>
      </c>
      <c r="H183" s="66" t="n">
        <v>1306</v>
      </c>
      <c r="I183" s="75" t="n">
        <f aca="false">IF(H183="","",G183-H183)</f>
        <v>-6</v>
      </c>
      <c r="J183" s="47" t="n">
        <f aca="false">IF(OR(D183="",D183+G183=0),"",D183/(D183+G183))</f>
        <v>0.498263218834427</v>
      </c>
      <c r="K183" s="47" t="n">
        <f aca="false">IF(E183="","",E183/(E183+H183))</f>
        <v>0.494777562862669</v>
      </c>
      <c r="L183" s="76" t="n">
        <f aca="false">IF(OR(K183="",J183=""),"",(J183-K183)*100)</f>
        <v>0.348565597175765</v>
      </c>
      <c r="M183" s="36" t="n">
        <v>1.97223401507502</v>
      </c>
      <c r="N183" s="36" t="n">
        <v>0.128498235726664</v>
      </c>
      <c r="O183" s="36" t="n">
        <f aca="false">SQRT(M183^2+N183^2)</f>
        <v>1.97641564626568</v>
      </c>
      <c r="P183" s="47" t="n">
        <f aca="false">IF(J183="","",MAX(0,J183-1.96*O183/100))</f>
        <v>0.459525472167619</v>
      </c>
      <c r="Q183" s="47" t="n">
        <f aca="false">IF(J183="","",MIN(1,J183+1.96*O183/100))</f>
        <v>0.537000965501234</v>
      </c>
      <c r="R183" s="32" t="str">
        <f aca="false">IF(L183="","",IF(ABS(L183)&lt;=O183,"Yes","No"))</f>
        <v>Yes</v>
      </c>
      <c r="S183" s="32" t="str">
        <f aca="false">IF(L183="","",IF(ABS(L183)&lt;=1.96*O183,"Yes","No"))</f>
        <v>Yes</v>
      </c>
      <c r="T183" s="66" t="n">
        <f aca="false">IF(D183="","",ROUND(SQRT(((D183+G183)*O183/100)^2+(J183*(D183+G183)*0.06777)^2),0))</f>
        <v>101</v>
      </c>
      <c r="U183" s="32"/>
    </row>
    <row r="184" customFormat="false" ht="15" hidden="false" customHeight="false" outlineLevel="0" collapsed="false">
      <c r="A184" s="32" t="s">
        <v>256</v>
      </c>
      <c r="B184" s="32" t="s">
        <v>400</v>
      </c>
      <c r="C184" s="32" t="s">
        <v>403</v>
      </c>
      <c r="D184" s="66" t="n">
        <v>796</v>
      </c>
      <c r="E184" s="66" t="n">
        <v>778</v>
      </c>
      <c r="F184" s="75" t="n">
        <f aca="false">IF(E184="","",D184-E184)</f>
        <v>18</v>
      </c>
      <c r="G184" s="66" t="n">
        <v>817</v>
      </c>
      <c r="H184" s="66" t="n">
        <v>875</v>
      </c>
      <c r="I184" s="75" t="n">
        <f aca="false">IF(H184="","",G184-H184)</f>
        <v>-58</v>
      </c>
      <c r="J184" s="47" t="n">
        <f aca="false">IF(OR(D184="",D184+G184=0),"",D184/(D184+G184))</f>
        <v>0.493490390576565</v>
      </c>
      <c r="K184" s="47" t="n">
        <f aca="false">IF(E184="","",E184/(E184+H184))</f>
        <v>0.470659407138536</v>
      </c>
      <c r="L184" s="76" t="n">
        <f aca="false">IF(OR(K184="",J184=""),"",(J184-K184)*100)</f>
        <v>2.28309834380294</v>
      </c>
      <c r="M184" s="36" t="n">
        <v>1.97223401507502</v>
      </c>
      <c r="N184" s="36" t="n">
        <v>0.128498235726664</v>
      </c>
      <c r="O184" s="36" t="n">
        <f aca="false">SQRT(M184^2+N184^2)</f>
        <v>1.97641564626568</v>
      </c>
      <c r="P184" s="47" t="n">
        <f aca="false">IF(J184="","",MAX(0,J184-1.96*O184/100))</f>
        <v>0.454752643909758</v>
      </c>
      <c r="Q184" s="47" t="n">
        <f aca="false">IF(J184="","",MIN(1,J184+1.96*O184/100))</f>
        <v>0.532228137243373</v>
      </c>
      <c r="R184" s="32" t="str">
        <f aca="false">IF(L184="","",IF(ABS(L184)&lt;=O184,"Yes","No"))</f>
        <v>No</v>
      </c>
      <c r="S184" s="32" t="str">
        <f aca="false">IF(L184="","",IF(ABS(L184)&lt;=1.96*O184,"Yes","No"))</f>
        <v>Yes</v>
      </c>
      <c r="T184" s="66" t="n">
        <f aca="false">IF(D184="","",ROUND(SQRT(((D184+G184)*O184/100)^2+(J184*(D184+G184)*0.06777)^2),0))</f>
        <v>63</v>
      </c>
      <c r="U184" s="32"/>
    </row>
    <row r="185" customFormat="false" ht="15" hidden="false" customHeight="false" outlineLevel="0" collapsed="false">
      <c r="A185" s="32" t="s">
        <v>256</v>
      </c>
      <c r="B185" s="32" t="s">
        <v>400</v>
      </c>
      <c r="C185" s="32" t="s">
        <v>404</v>
      </c>
      <c r="D185" s="66" t="n">
        <v>616</v>
      </c>
      <c r="E185" s="66" t="n">
        <v>625</v>
      </c>
      <c r="F185" s="75" t="n">
        <f aca="false">IF(E185="","",D185-E185)</f>
        <v>-9</v>
      </c>
      <c r="G185" s="66" t="n">
        <v>454</v>
      </c>
      <c r="H185" s="66" t="n">
        <v>456</v>
      </c>
      <c r="I185" s="75" t="n">
        <f aca="false">IF(H185="","",G185-H185)</f>
        <v>-2</v>
      </c>
      <c r="J185" s="47" t="n">
        <f aca="false">IF(OR(D185="",D185+G185=0),"",D185/(D185+G185))</f>
        <v>0.575700934579439</v>
      </c>
      <c r="K185" s="47" t="n">
        <f aca="false">IF(E185="","",E185/(E185+H185))</f>
        <v>0.578168362627197</v>
      </c>
      <c r="L185" s="76" t="n">
        <f aca="false">IF(OR(K185="",J185=""),"",(J185-K185)*100)</f>
        <v>-0.246742804775779</v>
      </c>
      <c r="M185" s="36" t="n">
        <v>2.14160243278479</v>
      </c>
      <c r="N185" s="36" t="n">
        <v>0.128498235726664</v>
      </c>
      <c r="O185" s="36" t="n">
        <f aca="false">SQRT(M185^2+N185^2)</f>
        <v>2.14545397916026</v>
      </c>
      <c r="P185" s="47" t="n">
        <f aca="false">IF(J185="","",MAX(0,J185-1.96*O185/100))</f>
        <v>0.533650036587898</v>
      </c>
      <c r="Q185" s="47" t="n">
        <f aca="false">IF(J185="","",MIN(1,J185+1.96*O185/100))</f>
        <v>0.61775183257098</v>
      </c>
      <c r="R185" s="32" t="str">
        <f aca="false">IF(L185="","",IF(ABS(L185)&lt;=O185,"Yes","No"))</f>
        <v>Yes</v>
      </c>
      <c r="S185" s="32" t="str">
        <f aca="false">IF(L185="","",IF(ABS(L185)&lt;=1.96*O185,"Yes","No"))</f>
        <v>Yes</v>
      </c>
      <c r="T185" s="66" t="n">
        <f aca="false">IF(D185="","",ROUND(SQRT(((D185+G185)*O185/100)^2+(J185*(D185+G185)*0.0886)^2),0))</f>
        <v>59</v>
      </c>
      <c r="U185" s="32"/>
    </row>
    <row r="186" customFormat="false" ht="15" hidden="false" customHeight="false" outlineLevel="0" collapsed="false">
      <c r="A186" s="32" t="s">
        <v>256</v>
      </c>
      <c r="B186" s="32" t="s">
        <v>400</v>
      </c>
      <c r="C186" s="32" t="s">
        <v>405</v>
      </c>
      <c r="D186" s="66" t="n">
        <v>1702</v>
      </c>
      <c r="E186" s="66" t="n">
        <v>1741</v>
      </c>
      <c r="F186" s="75" t="n">
        <f aca="false">IF(E186="","",D186-E186)</f>
        <v>-39</v>
      </c>
      <c r="G186" s="66" t="n">
        <v>1482</v>
      </c>
      <c r="H186" s="66" t="n">
        <v>1574</v>
      </c>
      <c r="I186" s="75" t="n">
        <f aca="false">IF(H186="","",G186-H186)</f>
        <v>-92</v>
      </c>
      <c r="J186" s="47" t="n">
        <f aca="false">IF(OR(D186="",D186+G186=0),"",D186/(D186+G186))</f>
        <v>0.534547738693467</v>
      </c>
      <c r="K186" s="47" t="n">
        <f aca="false">IF(E186="","",E186/(E186+H186))</f>
        <v>0.525188536953243</v>
      </c>
      <c r="L186" s="76" t="n">
        <f aca="false">IF(OR(K186="",J186=""),"",(J186-K186)*100)</f>
        <v>0.935920174022453</v>
      </c>
      <c r="M186" s="36" t="n">
        <v>1.97223401507502</v>
      </c>
      <c r="N186" s="36" t="n">
        <v>0.128498235726664</v>
      </c>
      <c r="O186" s="36" t="n">
        <f aca="false">SQRT(M186^2+N186^2)</f>
        <v>1.97641564626568</v>
      </c>
      <c r="P186" s="47" t="n">
        <f aca="false">IF(J186="","",MAX(0,J186-1.96*O186/100))</f>
        <v>0.49580999202666</v>
      </c>
      <c r="Q186" s="47" t="n">
        <f aca="false">IF(J186="","",MIN(1,J186+1.96*O186/100))</f>
        <v>0.573285485360275</v>
      </c>
      <c r="R186" s="32" t="str">
        <f aca="false">IF(L186="","",IF(ABS(L186)&lt;=O186,"Yes","No"))</f>
        <v>Yes</v>
      </c>
      <c r="S186" s="32" t="str">
        <f aca="false">IF(L186="","",IF(ABS(L186)&lt;=1.96*O186,"Yes","No"))</f>
        <v>Yes</v>
      </c>
      <c r="T186" s="66" t="n">
        <f aca="false">IF(D186="","",ROUND(SQRT(((D186+G186)*O186/100)^2+(J186*(D186+G186)*0.06777)^2),0))</f>
        <v>131</v>
      </c>
      <c r="U186" s="32"/>
    </row>
    <row r="187" customFormat="false" ht="15" hidden="false" customHeight="false" outlineLevel="0" collapsed="false">
      <c r="A187" s="32" t="s">
        <v>256</v>
      </c>
      <c r="B187" s="32" t="s">
        <v>400</v>
      </c>
      <c r="C187" s="32" t="s">
        <v>406</v>
      </c>
      <c r="D187" s="66" t="n">
        <v>698</v>
      </c>
      <c r="E187" s="66" t="n">
        <v>715</v>
      </c>
      <c r="F187" s="75" t="n">
        <f aca="false">IF(E187="","",D187-E187)</f>
        <v>-17</v>
      </c>
      <c r="G187" s="66" t="n">
        <v>550</v>
      </c>
      <c r="H187" s="66" t="n">
        <v>569</v>
      </c>
      <c r="I187" s="75" t="n">
        <f aca="false">IF(H187="","",G187-H187)</f>
        <v>-19</v>
      </c>
      <c r="J187" s="47" t="n">
        <f aca="false">IF(OR(D187="",D187+G187=0),"",D187/(D187+G187))</f>
        <v>0.559294871794872</v>
      </c>
      <c r="K187" s="47" t="n">
        <f aca="false">IF(E187="","",E187/(E187+H187))</f>
        <v>0.556853582554517</v>
      </c>
      <c r="L187" s="76" t="n">
        <f aca="false">IF(OR(K187="",J187=""),"",(J187-K187)*100)</f>
        <v>0.244128924035469</v>
      </c>
      <c r="M187" s="36" t="n">
        <v>1.97223401507502</v>
      </c>
      <c r="N187" s="36" t="n">
        <v>0.128498235726664</v>
      </c>
      <c r="O187" s="36" t="n">
        <f aca="false">SQRT(M187^2+N187^2)</f>
        <v>1.97641564626568</v>
      </c>
      <c r="P187" s="47" t="n">
        <f aca="false">IF(J187="","",MAX(0,J187-1.96*O187/100))</f>
        <v>0.520557125128064</v>
      </c>
      <c r="Q187" s="47" t="n">
        <f aca="false">IF(J187="","",MIN(1,J187+1.96*O187/100))</f>
        <v>0.598032618461679</v>
      </c>
      <c r="R187" s="32" t="str">
        <f aca="false">IF(L187="","",IF(ABS(L187)&lt;=O187,"Yes","No"))</f>
        <v>Yes</v>
      </c>
      <c r="S187" s="32" t="str">
        <f aca="false">IF(L187="","",IF(ABS(L187)&lt;=1.96*O187,"Yes","No"))</f>
        <v>Yes</v>
      </c>
      <c r="T187" s="66" t="n">
        <f aca="false">IF(D187="","",ROUND(SQRT(((D187+G187)*O187/100)^2+(J187*(D187+G187)*0.06777)^2),0))</f>
        <v>53</v>
      </c>
      <c r="U187" s="32"/>
    </row>
    <row r="188" customFormat="false" ht="15" hidden="false" customHeight="false" outlineLevel="0" collapsed="false">
      <c r="A188" s="32" t="s">
        <v>256</v>
      </c>
      <c r="B188" s="32" t="s">
        <v>400</v>
      </c>
      <c r="C188" s="32" t="s">
        <v>407</v>
      </c>
      <c r="D188" s="66" t="n">
        <v>706</v>
      </c>
      <c r="E188" s="66" t="n">
        <v>685</v>
      </c>
      <c r="F188" s="75" t="n">
        <f aca="false">IF(E188="","",D188-E188)</f>
        <v>21</v>
      </c>
      <c r="G188" s="66" t="n">
        <v>569</v>
      </c>
      <c r="H188" s="66" t="n">
        <v>645</v>
      </c>
      <c r="I188" s="75" t="n">
        <f aca="false">IF(H188="","",G188-H188)</f>
        <v>-76</v>
      </c>
      <c r="J188" s="47" t="n">
        <f aca="false">IF(OR(D188="",D188+G188=0),"",D188/(D188+G188))</f>
        <v>0.553725490196078</v>
      </c>
      <c r="K188" s="47" t="n">
        <f aca="false">IF(E188="","",E188/(E188+H188))</f>
        <v>0.515037593984962</v>
      </c>
      <c r="L188" s="76" t="n">
        <f aca="false">IF(OR(K188="",J188=""),"",(J188-K188)*100)</f>
        <v>3.8687896211116</v>
      </c>
      <c r="M188" s="36" t="n">
        <v>1.97223401507502</v>
      </c>
      <c r="N188" s="36" t="n">
        <v>0.128498235726664</v>
      </c>
      <c r="O188" s="36" t="n">
        <f aca="false">SQRT(M188^2+N188^2)</f>
        <v>1.97641564626568</v>
      </c>
      <c r="P188" s="47" t="n">
        <f aca="false">IF(J188="","",MAX(0,J188-1.96*O188/100))</f>
        <v>0.514987743529271</v>
      </c>
      <c r="Q188" s="47" t="n">
        <f aca="false">IF(J188="","",MIN(1,J188+1.96*O188/100))</f>
        <v>0.592463236862886</v>
      </c>
      <c r="R188" s="32" t="str">
        <f aca="false">IF(L188="","",IF(ABS(L188)&lt;=O188,"Yes","No"))</f>
        <v>No</v>
      </c>
      <c r="S188" s="32" t="str">
        <f aca="false">IF(L188="","",IF(ABS(L188)&lt;=1.96*O188,"Yes","No"))</f>
        <v>Yes</v>
      </c>
      <c r="T188" s="66" t="n">
        <f aca="false">IF(D188="","",ROUND(SQRT(((D188+G188)*O188/100)^2+(J188*(D188+G188)*0.06777)^2),0))</f>
        <v>54</v>
      </c>
      <c r="U188" s="32"/>
    </row>
    <row r="189" customFormat="false" ht="15" hidden="false" customHeight="false" outlineLevel="0" collapsed="false">
      <c r="A189" s="32" t="s">
        <v>256</v>
      </c>
      <c r="B189" s="32" t="s">
        <v>400</v>
      </c>
      <c r="C189" s="32" t="s">
        <v>408</v>
      </c>
      <c r="D189" s="66" t="n">
        <v>683</v>
      </c>
      <c r="E189" s="66" t="n">
        <v>708</v>
      </c>
      <c r="F189" s="75" t="n">
        <f aca="false">IF(E189="","",D189-E189)</f>
        <v>-25</v>
      </c>
      <c r="G189" s="66" t="n">
        <v>596</v>
      </c>
      <c r="H189" s="66" t="n">
        <v>630</v>
      </c>
      <c r="I189" s="75" t="n">
        <f aca="false">IF(H189="","",G189-H189)</f>
        <v>-34</v>
      </c>
      <c r="J189" s="47" t="n">
        <f aca="false">IF(OR(D189="",D189+G189=0),"",D189/(D189+G189))</f>
        <v>0.534010946051603</v>
      </c>
      <c r="K189" s="47" t="n">
        <f aca="false">IF(E189="","",E189/(E189+H189))</f>
        <v>0.52914798206278</v>
      </c>
      <c r="L189" s="76" t="n">
        <f aca="false">IF(OR(K189="",J189=""),"",(J189-K189)*100)</f>
        <v>0.486296398882258</v>
      </c>
      <c r="M189" s="36" t="n">
        <v>1.97223401507502</v>
      </c>
      <c r="N189" s="36" t="n">
        <v>0.128498235726664</v>
      </c>
      <c r="O189" s="36" t="n">
        <f aca="false">SQRT(M189^2+N189^2)</f>
        <v>1.97641564626568</v>
      </c>
      <c r="P189" s="47" t="n">
        <f aca="false">IF(J189="","",MAX(0,J189-1.96*O189/100))</f>
        <v>0.495273199384795</v>
      </c>
      <c r="Q189" s="47" t="n">
        <f aca="false">IF(J189="","",MIN(1,J189+1.96*O189/100))</f>
        <v>0.57274869271841</v>
      </c>
      <c r="R189" s="32" t="str">
        <f aca="false">IF(L189="","",IF(ABS(L189)&lt;=O189,"Yes","No"))</f>
        <v>Yes</v>
      </c>
      <c r="S189" s="32" t="str">
        <f aca="false">IF(L189="","",IF(ABS(L189)&lt;=1.96*O189,"Yes","No"))</f>
        <v>Yes</v>
      </c>
      <c r="T189" s="66" t="n">
        <f aca="false">IF(D189="","",ROUND(SQRT(((D189+G189)*O189/100)^2+(J189*(D189+G189)*0.06777)^2),0))</f>
        <v>53</v>
      </c>
      <c r="U189" s="32"/>
    </row>
    <row r="190" customFormat="false" ht="15" hidden="false" customHeight="false" outlineLevel="0" collapsed="false">
      <c r="A190" s="32" t="s">
        <v>256</v>
      </c>
      <c r="B190" s="32" t="s">
        <v>409</v>
      </c>
      <c r="C190" s="32" t="s">
        <v>410</v>
      </c>
      <c r="D190" s="66" t="n">
        <v>1345</v>
      </c>
      <c r="E190" s="66" t="n">
        <v>1317</v>
      </c>
      <c r="F190" s="75" t="n">
        <f aca="false">IF(E190="","",D190-E190)</f>
        <v>28</v>
      </c>
      <c r="G190" s="66" t="n">
        <v>1520</v>
      </c>
      <c r="H190" s="66" t="n">
        <v>1544</v>
      </c>
      <c r="I190" s="75" t="n">
        <f aca="false">IF(H190="","",G190-H190)</f>
        <v>-24</v>
      </c>
      <c r="J190" s="47" t="n">
        <f aca="false">IF(OR(D190="",D190+G190=0),"",D190/(D190+G190))</f>
        <v>0.469458987783595</v>
      </c>
      <c r="K190" s="47" t="n">
        <f aca="false">IF(E190="","",E190/(E190+H190))</f>
        <v>0.460328556448794</v>
      </c>
      <c r="L190" s="76" t="n">
        <f aca="false">IF(OR(K190="",J190=""),"",(J190-K190)*100)</f>
        <v>0.913043133480102</v>
      </c>
      <c r="M190" s="36" t="n">
        <v>1.97223401507502</v>
      </c>
      <c r="N190" s="36" t="n">
        <v>0.128498235726664</v>
      </c>
      <c r="O190" s="36" t="n">
        <f aca="false">SQRT(M190^2+N190^2)</f>
        <v>1.97641564626568</v>
      </c>
      <c r="P190" s="47" t="n">
        <f aca="false">IF(J190="","",MAX(0,J190-1.96*O190/100))</f>
        <v>0.430721241116788</v>
      </c>
      <c r="Q190" s="47" t="n">
        <f aca="false">IF(J190="","",MIN(1,J190+1.96*O190/100))</f>
        <v>0.508196734450403</v>
      </c>
      <c r="R190" s="32" t="str">
        <f aca="false">IF(L190="","",IF(ABS(L190)&lt;=O190,"Yes","No"))</f>
        <v>Yes</v>
      </c>
      <c r="S190" s="32" t="str">
        <f aca="false">IF(L190="","",IF(ABS(L190)&lt;=1.96*O190,"Yes","No"))</f>
        <v>Yes</v>
      </c>
      <c r="T190" s="66" t="n">
        <f aca="false">IF(D190="","",ROUND(SQRT(((D190+G190)*O190/100)^2+(J190*(D190+G190)*0.06777)^2),0))</f>
        <v>107</v>
      </c>
      <c r="U190" s="32"/>
    </row>
    <row r="191" customFormat="false" ht="15" hidden="false" customHeight="false" outlineLevel="0" collapsed="false">
      <c r="A191" s="32" t="s">
        <v>256</v>
      </c>
      <c r="B191" s="32" t="s">
        <v>409</v>
      </c>
      <c r="C191" s="32" t="s">
        <v>411</v>
      </c>
      <c r="D191" s="66" t="n">
        <v>940</v>
      </c>
      <c r="E191" s="66" t="n">
        <v>909</v>
      </c>
      <c r="F191" s="75" t="n">
        <f aca="false">IF(E191="","",D191-E191)</f>
        <v>31</v>
      </c>
      <c r="G191" s="66" t="n">
        <v>1431</v>
      </c>
      <c r="H191" s="66" t="n">
        <v>1417</v>
      </c>
      <c r="I191" s="75" t="n">
        <f aca="false">IF(H191="","",G191-H191)</f>
        <v>14</v>
      </c>
      <c r="J191" s="47" t="n">
        <f aca="false">IF(OR(D191="",D191+G191=0),"",D191/(D191+G191))</f>
        <v>0.396457191058625</v>
      </c>
      <c r="K191" s="47" t="n">
        <f aca="false">IF(E191="","",E191/(E191+H191))</f>
        <v>0.390799656061909</v>
      </c>
      <c r="L191" s="76" t="n">
        <f aca="false">IF(OR(K191="",J191=""),"",(J191-K191)*100)</f>
        <v>0.565753499671617</v>
      </c>
      <c r="M191" s="36" t="n">
        <v>1.97223401507502</v>
      </c>
      <c r="N191" s="36" t="n">
        <v>0.128498235726664</v>
      </c>
      <c r="O191" s="36" t="n">
        <f aca="false">SQRT(M191^2+N191^2)</f>
        <v>1.97641564626568</v>
      </c>
      <c r="P191" s="47" t="n">
        <f aca="false">IF(J191="","",MAX(0,J191-1.96*O191/100))</f>
        <v>0.357719444391818</v>
      </c>
      <c r="Q191" s="47" t="n">
        <f aca="false">IF(J191="","",MIN(1,J191+1.96*O191/100))</f>
        <v>0.435194937725432</v>
      </c>
      <c r="R191" s="32" t="str">
        <f aca="false">IF(L191="","",IF(ABS(L191)&lt;=O191,"Yes","No"))</f>
        <v>Yes</v>
      </c>
      <c r="S191" s="32" t="str">
        <f aca="false">IF(L191="","",IF(ABS(L191)&lt;=1.96*O191,"Yes","No"))</f>
        <v>Yes</v>
      </c>
      <c r="T191" s="66" t="n">
        <f aca="false">IF(D191="","",ROUND(SQRT(((D191+G191)*O191/100)^2+(J191*(D191+G191)*0.06777)^2),0))</f>
        <v>79</v>
      </c>
      <c r="U191" s="32"/>
    </row>
    <row r="192" customFormat="false" ht="15" hidden="false" customHeight="false" outlineLevel="0" collapsed="false">
      <c r="A192" s="32" t="s">
        <v>256</v>
      </c>
      <c r="B192" s="32" t="s">
        <v>412</v>
      </c>
      <c r="C192" s="32" t="s">
        <v>413</v>
      </c>
      <c r="D192" s="66" t="n">
        <v>978</v>
      </c>
      <c r="E192" s="66" t="n">
        <v>969</v>
      </c>
      <c r="F192" s="75" t="n">
        <f aca="false">IF(E192="","",D192-E192)</f>
        <v>9</v>
      </c>
      <c r="G192" s="66" t="n">
        <v>1084</v>
      </c>
      <c r="H192" s="66" t="n">
        <v>1077</v>
      </c>
      <c r="I192" s="75" t="n">
        <f aca="false">IF(H192="","",G192-H192)</f>
        <v>7</v>
      </c>
      <c r="J192" s="47" t="n">
        <f aca="false">IF(OR(D192="",D192+G192=0),"",D192/(D192+G192))</f>
        <v>0.474296799224054</v>
      </c>
      <c r="K192" s="47" t="n">
        <f aca="false">IF(E192="","",E192/(E192+H192))</f>
        <v>0.473607038123167</v>
      </c>
      <c r="L192" s="76" t="n">
        <f aca="false">IF(OR(K192="",J192=""),"",(J192-K192)*100)</f>
        <v>0.0689761100887143</v>
      </c>
      <c r="M192" s="36" t="n">
        <v>1.97223401507502</v>
      </c>
      <c r="N192" s="36" t="n">
        <v>0.128498235726664</v>
      </c>
      <c r="O192" s="36" t="n">
        <f aca="false">SQRT(M192^2+N192^2)</f>
        <v>1.97641564626568</v>
      </c>
      <c r="P192" s="47" t="n">
        <f aca="false">IF(J192="","",MAX(0,J192-1.96*O192/100))</f>
        <v>0.435559052557247</v>
      </c>
      <c r="Q192" s="47" t="n">
        <f aca="false">IF(J192="","",MIN(1,J192+1.96*O192/100))</f>
        <v>0.513034545890862</v>
      </c>
      <c r="R192" s="32" t="str">
        <f aca="false">IF(L192="","",IF(ABS(L192)&lt;=O192,"Yes","No"))</f>
        <v>Yes</v>
      </c>
      <c r="S192" s="32" t="str">
        <f aca="false">IF(L192="","",IF(ABS(L192)&lt;=1.96*O192,"Yes","No"))</f>
        <v>Yes</v>
      </c>
      <c r="T192" s="66" t="n">
        <f aca="false">IF(D192="","",ROUND(SQRT(((D192+G192)*O192/100)^2+(J192*(D192+G192)*0.06777)^2),0))</f>
        <v>78</v>
      </c>
      <c r="U192" s="32"/>
    </row>
    <row r="193" customFormat="false" ht="15" hidden="false" customHeight="false" outlineLevel="0" collapsed="false">
      <c r="A193" s="32" t="s">
        <v>256</v>
      </c>
      <c r="B193" s="32" t="s">
        <v>412</v>
      </c>
      <c r="C193" s="32" t="s">
        <v>414</v>
      </c>
      <c r="D193" s="66" t="n">
        <v>719</v>
      </c>
      <c r="E193" s="66" t="n">
        <v>635</v>
      </c>
      <c r="F193" s="75" t="n">
        <f aca="false">IF(E193="","",D193-E193)</f>
        <v>84</v>
      </c>
      <c r="G193" s="66" t="n">
        <v>765</v>
      </c>
      <c r="H193" s="66" t="n">
        <v>829</v>
      </c>
      <c r="I193" s="75" t="n">
        <f aca="false">IF(H193="","",G193-H193)</f>
        <v>-64</v>
      </c>
      <c r="J193" s="47" t="n">
        <f aca="false">IF(OR(D193="",D193+G193=0),"",D193/(D193+G193))</f>
        <v>0.484501347708895</v>
      </c>
      <c r="K193" s="47" t="n">
        <f aca="false">IF(E193="","",E193/(E193+H193))</f>
        <v>0.433743169398907</v>
      </c>
      <c r="L193" s="76" t="n">
        <f aca="false">IF(OR(K193="",J193=""),"",(J193-K193)*100)</f>
        <v>5.07581783099877</v>
      </c>
      <c r="M193" s="36" t="n">
        <v>1.97223401507502</v>
      </c>
      <c r="N193" s="36" t="n">
        <v>0.128498235726664</v>
      </c>
      <c r="O193" s="36" t="n">
        <f aca="false">SQRT(M193^2+N193^2)</f>
        <v>1.97641564626568</v>
      </c>
      <c r="P193" s="47" t="n">
        <f aca="false">IF(J193="","",MAX(0,J193-1.96*O193/100))</f>
        <v>0.445763601042087</v>
      </c>
      <c r="Q193" s="47" t="n">
        <f aca="false">IF(J193="","",MIN(1,J193+1.96*O193/100))</f>
        <v>0.523239094375702</v>
      </c>
      <c r="R193" s="32" t="str">
        <f aca="false">IF(L193="","",IF(ABS(L193)&lt;=O193,"Yes","No"))</f>
        <v>No</v>
      </c>
      <c r="S193" s="32" t="str">
        <f aca="false">IF(L193="","",IF(ABS(L193)&lt;=1.96*O193,"Yes","No"))</f>
        <v>No</v>
      </c>
      <c r="T193" s="66" t="n">
        <f aca="false">IF(D193="","",ROUND(SQRT(((D193+G193)*O193/100)^2+(J193*(D193+G193)*0.06777)^2),0))</f>
        <v>57</v>
      </c>
      <c r="U193" s="32"/>
    </row>
    <row r="194" customFormat="false" ht="15" hidden="false" customHeight="false" outlineLevel="0" collapsed="false">
      <c r="A194" s="32" t="s">
        <v>256</v>
      </c>
      <c r="B194" s="32" t="s">
        <v>412</v>
      </c>
      <c r="C194" s="32" t="s">
        <v>415</v>
      </c>
      <c r="D194" s="66" t="n">
        <v>553</v>
      </c>
      <c r="E194" s="66" t="n">
        <v>512</v>
      </c>
      <c r="F194" s="75" t="n">
        <f aca="false">IF(E194="","",D194-E194)</f>
        <v>41</v>
      </c>
      <c r="G194" s="66" t="n">
        <v>575</v>
      </c>
      <c r="H194" s="66" t="n">
        <v>586</v>
      </c>
      <c r="I194" s="75" t="n">
        <f aca="false">IF(H194="","",G194-H194)</f>
        <v>-11</v>
      </c>
      <c r="J194" s="47" t="n">
        <f aca="false">IF(OR(D194="",D194+G194=0),"",D194/(D194+G194))</f>
        <v>0.490248226950355</v>
      </c>
      <c r="K194" s="47" t="n">
        <f aca="false">IF(E194="","",E194/(E194+H194))</f>
        <v>0.466302367941712</v>
      </c>
      <c r="L194" s="76" t="n">
        <f aca="false">IF(OR(K194="",J194=""),"",(J194-K194)*100)</f>
        <v>2.39458590086424</v>
      </c>
      <c r="M194" s="36" t="n">
        <v>2.14160243278479</v>
      </c>
      <c r="N194" s="36" t="n">
        <v>0.128498235726664</v>
      </c>
      <c r="O194" s="36" t="n">
        <f aca="false">SQRT(M194^2+N194^2)</f>
        <v>2.14545397916026</v>
      </c>
      <c r="P194" s="47" t="n">
        <f aca="false">IF(J194="","",MAX(0,J194-1.96*O194/100))</f>
        <v>0.448197328958814</v>
      </c>
      <c r="Q194" s="47" t="n">
        <f aca="false">IF(J194="","",MIN(1,J194+1.96*O194/100))</f>
        <v>0.532299124941896</v>
      </c>
      <c r="R194" s="32" t="str">
        <f aca="false">IF(L194="","",IF(ABS(L194)&lt;=O194,"Yes","No"))</f>
        <v>No</v>
      </c>
      <c r="S194" s="32" t="str">
        <f aca="false">IF(L194="","",IF(ABS(L194)&lt;=1.96*O194,"Yes","No"))</f>
        <v>Yes</v>
      </c>
      <c r="T194" s="66" t="n">
        <f aca="false">IF(D194="","",ROUND(SQRT(((D194+G194)*O194/100)^2+(J194*(D194+G194)*0.0886)^2),0))</f>
        <v>55</v>
      </c>
      <c r="U194" s="32"/>
    </row>
    <row r="195" customFormat="false" ht="15" hidden="false" customHeight="false" outlineLevel="0" collapsed="false">
      <c r="A195" s="32" t="s">
        <v>256</v>
      </c>
      <c r="B195" s="32" t="s">
        <v>412</v>
      </c>
      <c r="C195" s="32" t="s">
        <v>416</v>
      </c>
      <c r="D195" s="66" t="n">
        <v>1561</v>
      </c>
      <c r="E195" s="66" t="n">
        <v>1467</v>
      </c>
      <c r="F195" s="75" t="n">
        <f aca="false">IF(E195="","",D195-E195)</f>
        <v>94</v>
      </c>
      <c r="G195" s="66" t="n">
        <v>1611</v>
      </c>
      <c r="H195" s="66" t="n">
        <v>1737</v>
      </c>
      <c r="I195" s="75" t="n">
        <f aca="false">IF(H195="","",G195-H195)</f>
        <v>-126</v>
      </c>
      <c r="J195" s="47" t="n">
        <f aca="false">IF(OR(D195="",D195+G195=0),"",D195/(D195+G195))</f>
        <v>0.492118537200504</v>
      </c>
      <c r="K195" s="47" t="n">
        <f aca="false">IF(E195="","",E195/(E195+H195))</f>
        <v>0.457865168539326</v>
      </c>
      <c r="L195" s="76" t="n">
        <f aca="false">IF(OR(K195="",J195=""),"",(J195-K195)*100)</f>
        <v>3.42533686611786</v>
      </c>
      <c r="M195" s="36" t="n">
        <v>1.97223401507502</v>
      </c>
      <c r="N195" s="36" t="n">
        <v>0.128498235726664</v>
      </c>
      <c r="O195" s="36" t="n">
        <f aca="false">SQRT(M195^2+N195^2)</f>
        <v>1.97641564626568</v>
      </c>
      <c r="P195" s="47" t="n">
        <f aca="false">IF(J195="","",MAX(0,J195-1.96*O195/100))</f>
        <v>0.453380790533697</v>
      </c>
      <c r="Q195" s="47" t="n">
        <f aca="false">IF(J195="","",MIN(1,J195+1.96*O195/100))</f>
        <v>0.530856283867312</v>
      </c>
      <c r="R195" s="32" t="str">
        <f aca="false">IF(L195="","",IF(ABS(L195)&lt;=O195,"Yes","No"))</f>
        <v>No</v>
      </c>
      <c r="S195" s="32" t="str">
        <f aca="false">IF(L195="","",IF(ABS(L195)&lt;=1.96*O195,"Yes","No"))</f>
        <v>Yes</v>
      </c>
      <c r="T195" s="66" t="n">
        <f aca="false">IF(D195="","",ROUND(SQRT(((D195+G195)*O195/100)^2+(J195*(D195+G195)*0.06777)^2),0))</f>
        <v>123</v>
      </c>
      <c r="U195" s="32"/>
    </row>
    <row r="196" customFormat="false" ht="15" hidden="false" customHeight="false" outlineLevel="0" collapsed="false">
      <c r="A196" s="32" t="s">
        <v>256</v>
      </c>
      <c r="B196" s="32" t="s">
        <v>412</v>
      </c>
      <c r="C196" s="32" t="s">
        <v>417</v>
      </c>
      <c r="D196" s="66" t="n">
        <v>641</v>
      </c>
      <c r="E196" s="66" t="n">
        <v>632</v>
      </c>
      <c r="F196" s="75" t="n">
        <f aca="false">IF(E196="","",D196-E196)</f>
        <v>9</v>
      </c>
      <c r="G196" s="66" t="n">
        <v>651</v>
      </c>
      <c r="H196" s="66" t="n">
        <v>705</v>
      </c>
      <c r="I196" s="75" t="n">
        <f aca="false">IF(H196="","",G196-H196)</f>
        <v>-54</v>
      </c>
      <c r="J196" s="47" t="n">
        <f aca="false">IF(OR(D196="",D196+G196=0),"",D196/(D196+G196))</f>
        <v>0.496130030959752</v>
      </c>
      <c r="K196" s="47" t="n">
        <f aca="false">IF(E196="","",E196/(E196+H196))</f>
        <v>0.472700074794316</v>
      </c>
      <c r="L196" s="76" t="n">
        <f aca="false">IF(OR(K196="",J196=""),"",(J196-K196)*100)</f>
        <v>2.34299561654367</v>
      </c>
      <c r="M196" s="36" t="n">
        <v>1.97223401507502</v>
      </c>
      <c r="N196" s="36" t="n">
        <v>0.128498235726664</v>
      </c>
      <c r="O196" s="36" t="n">
        <f aca="false">SQRT(M196^2+N196^2)</f>
        <v>1.97641564626568</v>
      </c>
      <c r="P196" s="47" t="n">
        <f aca="false">IF(J196="","",MAX(0,J196-1.96*O196/100))</f>
        <v>0.457392284292945</v>
      </c>
      <c r="Q196" s="47" t="n">
        <f aca="false">IF(J196="","",MIN(1,J196+1.96*O196/100))</f>
        <v>0.53486777762656</v>
      </c>
      <c r="R196" s="32" t="str">
        <f aca="false">IF(L196="","",IF(ABS(L196)&lt;=O196,"Yes","No"))</f>
        <v>No</v>
      </c>
      <c r="S196" s="32" t="str">
        <f aca="false">IF(L196="","",IF(ABS(L196)&lt;=1.96*O196,"Yes","No"))</f>
        <v>Yes</v>
      </c>
      <c r="T196" s="66" t="n">
        <f aca="false">IF(D196="","",ROUND(SQRT(((D196+G196)*O196/100)^2+(J196*(D196+G196)*0.06777)^2),0))</f>
        <v>50</v>
      </c>
      <c r="U196" s="32"/>
    </row>
    <row r="197" customFormat="false" ht="15" hidden="false" customHeight="false" outlineLevel="0" collapsed="false">
      <c r="A197" s="32" t="s">
        <v>256</v>
      </c>
      <c r="B197" s="32" t="s">
        <v>412</v>
      </c>
      <c r="C197" s="32" t="s">
        <v>418</v>
      </c>
      <c r="D197" s="66" t="n">
        <v>620</v>
      </c>
      <c r="E197" s="66" t="n">
        <v>621</v>
      </c>
      <c r="F197" s="75" t="n">
        <f aca="false">IF(E197="","",D197-E197)</f>
        <v>-1</v>
      </c>
      <c r="G197" s="66" t="n">
        <v>567</v>
      </c>
      <c r="H197" s="66" t="n">
        <v>589</v>
      </c>
      <c r="I197" s="75" t="n">
        <f aca="false">IF(H197="","",G197-H197)</f>
        <v>-22</v>
      </c>
      <c r="J197" s="47" t="n">
        <f aca="false">IF(OR(D197="",D197+G197=0),"",D197/(D197+G197))</f>
        <v>0.522325189553496</v>
      </c>
      <c r="K197" s="47" t="n">
        <f aca="false">IF(E197="","",E197/(E197+H197))</f>
        <v>0.513223140495868</v>
      </c>
      <c r="L197" s="76" t="n">
        <f aca="false">IF(OR(K197="",J197=""),"",(J197-K197)*100)</f>
        <v>0.910204905762835</v>
      </c>
      <c r="M197" s="36" t="n">
        <v>1.97223401507502</v>
      </c>
      <c r="N197" s="36" t="n">
        <v>0.128498235726664</v>
      </c>
      <c r="O197" s="36" t="n">
        <f aca="false">SQRT(M197^2+N197^2)</f>
        <v>1.97641564626568</v>
      </c>
      <c r="P197" s="47" t="n">
        <f aca="false">IF(J197="","",MAX(0,J197-1.96*O197/100))</f>
        <v>0.483587442886689</v>
      </c>
      <c r="Q197" s="47" t="n">
        <f aca="false">IF(J197="","",MIN(1,J197+1.96*O197/100))</f>
        <v>0.561062936220304</v>
      </c>
      <c r="R197" s="32" t="str">
        <f aca="false">IF(L197="","",IF(ABS(L197)&lt;=O197,"Yes","No"))</f>
        <v>Yes</v>
      </c>
      <c r="S197" s="32" t="str">
        <f aca="false">IF(L197="","",IF(ABS(L197)&lt;=1.96*O197,"Yes","No"))</f>
        <v>Yes</v>
      </c>
      <c r="T197" s="66" t="n">
        <f aca="false">IF(D197="","",ROUND(SQRT(((D197+G197)*O197/100)^2+(J197*(D197+G197)*0.06777)^2),0))</f>
        <v>48</v>
      </c>
      <c r="U197" s="32"/>
    </row>
    <row r="198" customFormat="false" ht="15" hidden="false" customHeight="false" outlineLevel="0" collapsed="false">
      <c r="A198" s="32" t="s">
        <v>256</v>
      </c>
      <c r="B198" s="32" t="s">
        <v>419</v>
      </c>
      <c r="C198" s="32" t="s">
        <v>420</v>
      </c>
      <c r="D198" s="66" t="n">
        <v>230</v>
      </c>
      <c r="E198" s="66" t="n">
        <v>217</v>
      </c>
      <c r="F198" s="75" t="n">
        <f aca="false">IF(E198="","",D198-E198)</f>
        <v>13</v>
      </c>
      <c r="G198" s="66" t="n">
        <v>490</v>
      </c>
      <c r="H198" s="66" t="n">
        <v>510</v>
      </c>
      <c r="I198" s="75" t="n">
        <f aca="false">IF(H198="","",G198-H198)</f>
        <v>-20</v>
      </c>
      <c r="J198" s="47" t="n">
        <f aca="false">IF(OR(D198="",D198+G198=0),"",D198/(D198+G198))</f>
        <v>0.319444444444444</v>
      </c>
      <c r="K198" s="47" t="n">
        <f aca="false">IF(E198="","",E198/(E198+H198))</f>
        <v>0.298486932599725</v>
      </c>
      <c r="L198" s="76" t="n">
        <f aca="false">IF(OR(K198="",J198=""),"",(J198-K198)*100)</f>
        <v>2.09575118447195</v>
      </c>
      <c r="M198" s="36" t="n">
        <v>3.09428986375504</v>
      </c>
      <c r="N198" s="36" t="n">
        <v>0.128498235726664</v>
      </c>
      <c r="O198" s="36" t="n">
        <f aca="false">SQRT(M198^2+N198^2)</f>
        <v>3.09695682203063</v>
      </c>
      <c r="P198" s="47" t="n">
        <f aca="false">IF(J198="","",MAX(0,J198-1.96*O198/100))</f>
        <v>0.258744090732644</v>
      </c>
      <c r="Q198" s="47" t="n">
        <f aca="false">IF(J198="","",MIN(1,J198+1.96*O198/100))</f>
        <v>0.380144798156245</v>
      </c>
      <c r="R198" s="32" t="str">
        <f aca="false">IF(L198="","",IF(ABS(L198)&lt;=O198,"Yes","No"))</f>
        <v>Yes</v>
      </c>
      <c r="S198" s="32" t="str">
        <f aca="false">IF(L198="","",IF(ABS(L198)&lt;=1.96*O198,"Yes","No"))</f>
        <v>Yes</v>
      </c>
      <c r="T198" s="66" t="n">
        <f aca="false">IF(D198="","",ROUND(SQRT(((D198+G198)*O198/100)^2+(J198*(D198+G198)*0.14653)^2),0))</f>
        <v>40</v>
      </c>
      <c r="U198" s="32"/>
    </row>
    <row r="199" customFormat="false" ht="15" hidden="false" customHeight="false" outlineLevel="0" collapsed="false">
      <c r="A199" s="32" t="s">
        <v>256</v>
      </c>
      <c r="B199" s="32" t="s">
        <v>419</v>
      </c>
      <c r="C199" s="32" t="s">
        <v>421</v>
      </c>
      <c r="D199" s="66" t="n">
        <v>847</v>
      </c>
      <c r="E199" s="66" t="n">
        <v>805</v>
      </c>
      <c r="F199" s="75" t="n">
        <f aca="false">IF(E199="","",D199-E199)</f>
        <v>42</v>
      </c>
      <c r="G199" s="66" t="n">
        <v>1616</v>
      </c>
      <c r="H199" s="66" t="n">
        <v>1646</v>
      </c>
      <c r="I199" s="75" t="n">
        <f aca="false">IF(H199="","",G199-H199)</f>
        <v>-30</v>
      </c>
      <c r="J199" s="47" t="n">
        <f aca="false">IF(OR(D199="",D199+G199=0),"",D199/(D199+G199))</f>
        <v>0.343889565570443</v>
      </c>
      <c r="K199" s="47" t="n">
        <f aca="false">IF(E199="","",E199/(E199+H199))</f>
        <v>0.32843737250102</v>
      </c>
      <c r="L199" s="76" t="n">
        <f aca="false">IF(OR(K199="",J199=""),"",(J199-K199)*100)</f>
        <v>1.54521930694225</v>
      </c>
      <c r="M199" s="36" t="n">
        <v>1.97223401507502</v>
      </c>
      <c r="N199" s="36" t="n">
        <v>0.128498235726664</v>
      </c>
      <c r="O199" s="36" t="n">
        <f aca="false">SQRT(M199^2+N199^2)</f>
        <v>1.97641564626568</v>
      </c>
      <c r="P199" s="47" t="n">
        <f aca="false">IF(J199="","",MAX(0,J199-1.96*O199/100))</f>
        <v>0.305151818903635</v>
      </c>
      <c r="Q199" s="47" t="n">
        <f aca="false">IF(J199="","",MIN(1,J199+1.96*O199/100))</f>
        <v>0.38262731223725</v>
      </c>
      <c r="R199" s="32" t="str">
        <f aca="false">IF(L199="","",IF(ABS(L199)&lt;=O199,"Yes","No"))</f>
        <v>Yes</v>
      </c>
      <c r="S199" s="32" t="str">
        <f aca="false">IF(L199="","",IF(ABS(L199)&lt;=1.96*O199,"Yes","No"))</f>
        <v>Yes</v>
      </c>
      <c r="T199" s="66" t="n">
        <f aca="false">IF(D199="","",ROUND(SQRT(((D199+G199)*O199/100)^2+(J199*(D199+G199)*0.06777)^2),0))</f>
        <v>75</v>
      </c>
      <c r="U199" s="32"/>
    </row>
    <row r="200" customFormat="false" ht="15" hidden="false" customHeight="false" outlineLevel="0" collapsed="false">
      <c r="A200" s="32" t="s">
        <v>256</v>
      </c>
      <c r="B200" s="32" t="s">
        <v>419</v>
      </c>
      <c r="C200" s="32" t="s">
        <v>422</v>
      </c>
      <c r="D200" s="66" t="n">
        <v>192</v>
      </c>
      <c r="E200" s="66" t="n">
        <v>210</v>
      </c>
      <c r="F200" s="75" t="n">
        <f aca="false">IF(E200="","",D200-E200)</f>
        <v>-18</v>
      </c>
      <c r="G200" s="66" t="n">
        <v>435</v>
      </c>
      <c r="H200" s="66" t="n">
        <v>424</v>
      </c>
      <c r="I200" s="75" t="n">
        <f aca="false">IF(H200="","",G200-H200)</f>
        <v>11</v>
      </c>
      <c r="J200" s="47" t="n">
        <f aca="false">IF(OR(D200="",D200+G200=0),"",D200/(D200+G200))</f>
        <v>0.30622009569378</v>
      </c>
      <c r="K200" s="47" t="n">
        <f aca="false">IF(E200="","",E200/(E200+H200))</f>
        <v>0.331230283911672</v>
      </c>
      <c r="L200" s="76" t="n">
        <f aca="false">IF(OR(K200="",J200=""),"",(J200-K200)*100)</f>
        <v>-2.5010188217892</v>
      </c>
      <c r="M200" s="36" t="n">
        <v>3.09428986375504</v>
      </c>
      <c r="N200" s="36" t="n">
        <v>0.128498235726664</v>
      </c>
      <c r="O200" s="36" t="n">
        <f aca="false">SQRT(M200^2+N200^2)</f>
        <v>3.09695682203063</v>
      </c>
      <c r="P200" s="47" t="n">
        <f aca="false">IF(J200="","",MAX(0,J200-1.96*O200/100))</f>
        <v>0.24551974198198</v>
      </c>
      <c r="Q200" s="47" t="n">
        <f aca="false">IF(J200="","",MIN(1,J200+1.96*O200/100))</f>
        <v>0.36692044940558</v>
      </c>
      <c r="R200" s="32" t="str">
        <f aca="false">IF(L200="","",IF(ABS(L200)&lt;=O200,"Yes","No"))</f>
        <v>Yes</v>
      </c>
      <c r="S200" s="32" t="str">
        <f aca="false">IF(L200="","",IF(ABS(L200)&lt;=1.96*O200,"Yes","No"))</f>
        <v>Yes</v>
      </c>
      <c r="T200" s="66" t="n">
        <f aca="false">IF(D200="","",ROUND(SQRT(((D200+G200)*O200/100)^2+(J200*(D200+G200)*0.14653)^2),0))</f>
        <v>34</v>
      </c>
      <c r="U200" s="32"/>
    </row>
    <row r="201" customFormat="false" ht="15" hidden="false" customHeight="false" outlineLevel="0" collapsed="false">
      <c r="A201" s="32" t="s">
        <v>256</v>
      </c>
      <c r="B201" s="32" t="s">
        <v>423</v>
      </c>
      <c r="C201" s="32" t="s">
        <v>423</v>
      </c>
      <c r="D201" s="66" t="n">
        <v>1113</v>
      </c>
      <c r="E201" s="66" t="n">
        <v>1075</v>
      </c>
      <c r="F201" s="75" t="n">
        <f aca="false">IF(E201="","",D201-E201)</f>
        <v>38</v>
      </c>
      <c r="G201" s="66" t="n">
        <v>2112</v>
      </c>
      <c r="H201" s="66" t="n">
        <v>2161</v>
      </c>
      <c r="I201" s="75" t="n">
        <f aca="false">IF(H201="","",G201-H201)</f>
        <v>-49</v>
      </c>
      <c r="J201" s="47" t="n">
        <f aca="false">IF(OR(D201="",D201+G201=0),"",D201/(D201+G201))</f>
        <v>0.345116279069767</v>
      </c>
      <c r="K201" s="47" t="n">
        <f aca="false">IF(E201="","",E201/(E201+H201))</f>
        <v>0.332200247218789</v>
      </c>
      <c r="L201" s="76" t="n">
        <f aca="false">IF(OR(K201="",J201=""),"",(J201-K201)*100)</f>
        <v>1.29160318509788</v>
      </c>
      <c r="M201" s="36" t="n">
        <v>1.97223401507502</v>
      </c>
      <c r="N201" s="36" t="n">
        <v>0.128498235726664</v>
      </c>
      <c r="O201" s="36" t="n">
        <f aca="false">SQRT(M201^2+N201^2)</f>
        <v>1.97641564626568</v>
      </c>
      <c r="P201" s="47" t="n">
        <f aca="false">IF(J201="","",MAX(0,J201-1.96*O201/100))</f>
        <v>0.30637853240296</v>
      </c>
      <c r="Q201" s="47" t="n">
        <f aca="false">IF(J201="","",MIN(1,J201+1.96*O201/100))</f>
        <v>0.383854025736575</v>
      </c>
      <c r="R201" s="32" t="str">
        <f aca="false">IF(L201="","",IF(ABS(L201)&lt;=O201,"Yes","No"))</f>
        <v>Yes</v>
      </c>
      <c r="S201" s="32" t="str">
        <f aca="false">IF(L201="","",IF(ABS(L201)&lt;=1.96*O201,"Yes","No"))</f>
        <v>Yes</v>
      </c>
      <c r="T201" s="66" t="n">
        <f aca="false">IF(D201="","",ROUND(SQRT(((D201+G201)*O201/100)^2+(J201*(D201+G201)*0.06777)^2),0))</f>
        <v>99</v>
      </c>
      <c r="U201" s="32"/>
    </row>
    <row r="202" customFormat="false" ht="15" hidden="false" customHeight="false" outlineLevel="0" collapsed="false">
      <c r="A202" s="32" t="s">
        <v>256</v>
      </c>
      <c r="B202" s="32" t="s">
        <v>424</v>
      </c>
      <c r="C202" s="32" t="s">
        <v>425</v>
      </c>
      <c r="D202" s="66" t="n">
        <v>768</v>
      </c>
      <c r="E202" s="66" t="n">
        <v>710</v>
      </c>
      <c r="F202" s="75" t="n">
        <f aca="false">IF(E202="","",D202-E202)</f>
        <v>58</v>
      </c>
      <c r="G202" s="66" t="n">
        <v>877</v>
      </c>
      <c r="H202" s="66" t="n">
        <v>924</v>
      </c>
      <c r="I202" s="75" t="n">
        <f aca="false">IF(H202="","",G202-H202)</f>
        <v>-47</v>
      </c>
      <c r="J202" s="47" t="n">
        <f aca="false">IF(OR(D202="",D202+G202=0),"",D202/(D202+G202))</f>
        <v>0.466869300911854</v>
      </c>
      <c r="K202" s="47" t="n">
        <f aca="false">IF(E202="","",E202/(E202+H202))</f>
        <v>0.434516523867809</v>
      </c>
      <c r="L202" s="76" t="n">
        <f aca="false">IF(OR(K202="",J202=""),"",(J202-K202)*100)</f>
        <v>3.2352777044045</v>
      </c>
      <c r="M202" s="36" t="n">
        <v>1.97223401507502</v>
      </c>
      <c r="N202" s="36" t="n">
        <v>0.128498235726664</v>
      </c>
      <c r="O202" s="36" t="n">
        <f aca="false">SQRT(M202^2+N202^2)</f>
        <v>1.97641564626568</v>
      </c>
      <c r="P202" s="47" t="n">
        <f aca="false">IF(J202="","",MAX(0,J202-1.96*O202/100))</f>
        <v>0.428131554245047</v>
      </c>
      <c r="Q202" s="47" t="n">
        <f aca="false">IF(J202="","",MIN(1,J202+1.96*O202/100))</f>
        <v>0.505607047578662</v>
      </c>
      <c r="R202" s="32" t="str">
        <f aca="false">IF(L202="","",IF(ABS(L202)&lt;=O202,"Yes","No"))</f>
        <v>No</v>
      </c>
      <c r="S202" s="32" t="str">
        <f aca="false">IF(L202="","",IF(ABS(L202)&lt;=1.96*O202,"Yes","No"))</f>
        <v>Yes</v>
      </c>
      <c r="T202" s="66" t="n">
        <f aca="false">IF(D202="","",ROUND(SQRT(((D202+G202)*O202/100)^2+(J202*(D202+G202)*0.06777)^2),0))</f>
        <v>61</v>
      </c>
      <c r="U202" s="32"/>
    </row>
    <row r="203" customFormat="false" ht="15" hidden="false" customHeight="false" outlineLevel="0" collapsed="false">
      <c r="A203" s="32" t="s">
        <v>256</v>
      </c>
      <c r="B203" s="32" t="s">
        <v>424</v>
      </c>
      <c r="C203" s="32" t="s">
        <v>426</v>
      </c>
      <c r="D203" s="66" t="n">
        <v>650</v>
      </c>
      <c r="E203" s="66" t="n">
        <v>632</v>
      </c>
      <c r="F203" s="75" t="n">
        <f aca="false">IF(E203="","",D203-E203)</f>
        <v>18</v>
      </c>
      <c r="G203" s="66" t="n">
        <v>641</v>
      </c>
      <c r="H203" s="66" t="n">
        <v>689</v>
      </c>
      <c r="I203" s="75" t="n">
        <f aca="false">IF(H203="","",G203-H203)</f>
        <v>-48</v>
      </c>
      <c r="J203" s="47" t="n">
        <f aca="false">IF(OR(D203="",D203+G203=0),"",D203/(D203+G203))</f>
        <v>0.503485670023238</v>
      </c>
      <c r="K203" s="47" t="n">
        <f aca="false">IF(E203="","",E203/(E203+H203))</f>
        <v>0.478425435276306</v>
      </c>
      <c r="L203" s="76" t="n">
        <f aca="false">IF(OR(K203="",J203=""),"",(J203-K203)*100)</f>
        <v>2.5060234746932</v>
      </c>
      <c r="M203" s="36" t="n">
        <v>1.97223401507502</v>
      </c>
      <c r="N203" s="36" t="n">
        <v>0.128498235726664</v>
      </c>
      <c r="O203" s="36" t="n">
        <f aca="false">SQRT(M203^2+N203^2)</f>
        <v>1.97641564626568</v>
      </c>
      <c r="P203" s="47" t="n">
        <f aca="false">IF(J203="","",MAX(0,J203-1.96*O203/100))</f>
        <v>0.46474792335643</v>
      </c>
      <c r="Q203" s="47" t="n">
        <f aca="false">IF(J203="","",MIN(1,J203+1.96*O203/100))</f>
        <v>0.542223416690045</v>
      </c>
      <c r="R203" s="32" t="str">
        <f aca="false">IF(L203="","",IF(ABS(L203)&lt;=O203,"Yes","No"))</f>
        <v>No</v>
      </c>
      <c r="S203" s="32" t="str">
        <f aca="false">IF(L203="","",IF(ABS(L203)&lt;=1.96*O203,"Yes","No"))</f>
        <v>Yes</v>
      </c>
      <c r="T203" s="66" t="n">
        <f aca="false">IF(D203="","",ROUND(SQRT(((D203+G203)*O203/100)^2+(J203*(D203+G203)*0.06777)^2),0))</f>
        <v>51</v>
      </c>
      <c r="U203" s="32"/>
    </row>
    <row r="204" customFormat="false" ht="15" hidden="false" customHeight="false" outlineLevel="0" collapsed="false">
      <c r="A204" s="32" t="s">
        <v>256</v>
      </c>
      <c r="B204" s="32" t="s">
        <v>424</v>
      </c>
      <c r="C204" s="32" t="s">
        <v>427</v>
      </c>
      <c r="D204" s="66" t="n">
        <v>813</v>
      </c>
      <c r="E204" s="66" t="n">
        <v>820</v>
      </c>
      <c r="F204" s="75" t="n">
        <f aca="false">IF(E204="","",D204-E204)</f>
        <v>-7</v>
      </c>
      <c r="G204" s="66" t="n">
        <v>547</v>
      </c>
      <c r="H204" s="66" t="n">
        <v>554</v>
      </c>
      <c r="I204" s="75" t="n">
        <f aca="false">IF(H204="","",G204-H204)</f>
        <v>-7</v>
      </c>
      <c r="J204" s="47" t="n">
        <f aca="false">IF(OR(D204="",D204+G204=0),"",D204/(D204+G204))</f>
        <v>0.597794117647059</v>
      </c>
      <c r="K204" s="47" t="n">
        <f aca="false">IF(E204="","",E204/(E204+H204))</f>
        <v>0.596797671033479</v>
      </c>
      <c r="L204" s="76" t="n">
        <f aca="false">IF(OR(K204="",J204=""),"",(J204-K204)*100)</f>
        <v>0.0996446613579893</v>
      </c>
      <c r="M204" s="36" t="n">
        <v>1.97223401507502</v>
      </c>
      <c r="N204" s="36" t="n">
        <v>0.128498235726664</v>
      </c>
      <c r="O204" s="36" t="n">
        <f aca="false">SQRT(M204^2+N204^2)</f>
        <v>1.97641564626568</v>
      </c>
      <c r="P204" s="47" t="n">
        <f aca="false">IF(J204="","",MAX(0,J204-1.96*O204/100))</f>
        <v>0.559056370980251</v>
      </c>
      <c r="Q204" s="47" t="n">
        <f aca="false">IF(J204="","",MIN(1,J204+1.96*O204/100))</f>
        <v>0.636531864313866</v>
      </c>
      <c r="R204" s="32" t="str">
        <f aca="false">IF(L204="","",IF(ABS(L204)&lt;=O204,"Yes","No"))</f>
        <v>Yes</v>
      </c>
      <c r="S204" s="32" t="str">
        <f aca="false">IF(L204="","",IF(ABS(L204)&lt;=1.96*O204,"Yes","No"))</f>
        <v>Yes</v>
      </c>
      <c r="T204" s="66" t="n">
        <f aca="false">IF(D204="","",ROUND(SQRT(((D204+G204)*O204/100)^2+(J204*(D204+G204)*0.06777)^2),0))</f>
        <v>61</v>
      </c>
      <c r="U204" s="32"/>
    </row>
    <row r="205" customFormat="false" ht="15" hidden="false" customHeight="false" outlineLevel="0" collapsed="false">
      <c r="A205" s="32" t="s">
        <v>256</v>
      </c>
      <c r="B205" s="32" t="s">
        <v>424</v>
      </c>
      <c r="C205" s="32" t="s">
        <v>428</v>
      </c>
      <c r="D205" s="66" t="n">
        <v>879</v>
      </c>
      <c r="E205" s="66" t="n">
        <v>919</v>
      </c>
      <c r="F205" s="75" t="n">
        <f aca="false">IF(E205="","",D205-E205)</f>
        <v>-40</v>
      </c>
      <c r="G205" s="66" t="n">
        <v>532</v>
      </c>
      <c r="H205" s="66" t="n">
        <v>542</v>
      </c>
      <c r="I205" s="75" t="n">
        <f aca="false">IF(H205="","",G205-H205)</f>
        <v>-10</v>
      </c>
      <c r="J205" s="47" t="n">
        <f aca="false">IF(OR(D205="",D205+G205=0),"",D205/(D205+G205))</f>
        <v>0.622962437987243</v>
      </c>
      <c r="K205" s="47" t="n">
        <f aca="false">IF(E205="","",E205/(E205+H205))</f>
        <v>0.6290212183436</v>
      </c>
      <c r="L205" s="76" t="n">
        <f aca="false">IF(OR(K205="",J205=""),"",(J205-K205)*100)</f>
        <v>-0.605878035635721</v>
      </c>
      <c r="M205" s="36" t="n">
        <v>1.97223401507502</v>
      </c>
      <c r="N205" s="36" t="n">
        <v>0.128498235726664</v>
      </c>
      <c r="O205" s="36" t="n">
        <f aca="false">SQRT(M205^2+N205^2)</f>
        <v>1.97641564626568</v>
      </c>
      <c r="P205" s="47" t="n">
        <f aca="false">IF(J205="","",MAX(0,J205-1.96*O205/100))</f>
        <v>0.584224691320436</v>
      </c>
      <c r="Q205" s="47" t="n">
        <f aca="false">IF(J205="","",MIN(1,J205+1.96*O205/100))</f>
        <v>0.66170018465405</v>
      </c>
      <c r="R205" s="32" t="str">
        <f aca="false">IF(L205="","",IF(ABS(L205)&lt;=O205,"Yes","No"))</f>
        <v>Yes</v>
      </c>
      <c r="S205" s="32" t="str">
        <f aca="false">IF(L205="","",IF(ABS(L205)&lt;=1.96*O205,"Yes","No"))</f>
        <v>Yes</v>
      </c>
      <c r="T205" s="66" t="n">
        <f aca="false">IF(D205="","",ROUND(SQRT(((D205+G205)*O205/100)^2+(J205*(D205+G205)*0.06777)^2),0))</f>
        <v>66</v>
      </c>
      <c r="U205" s="32"/>
    </row>
    <row r="206" customFormat="false" ht="15" hidden="false" customHeight="false" outlineLevel="0" collapsed="false">
      <c r="A206" s="32" t="s">
        <v>256</v>
      </c>
      <c r="B206" s="32" t="s">
        <v>424</v>
      </c>
      <c r="C206" s="32" t="s">
        <v>429</v>
      </c>
      <c r="D206" s="66" t="n">
        <v>329</v>
      </c>
      <c r="E206" s="66" t="n">
        <v>308</v>
      </c>
      <c r="F206" s="75" t="n">
        <f aca="false">IF(E206="","",D206-E206)</f>
        <v>21</v>
      </c>
      <c r="G206" s="66" t="n">
        <v>234</v>
      </c>
      <c r="H206" s="66" t="n">
        <v>263</v>
      </c>
      <c r="I206" s="75" t="n">
        <f aca="false">IF(H206="","",G206-H206)</f>
        <v>-29</v>
      </c>
      <c r="J206" s="47" t="n">
        <f aca="false">IF(OR(D206="",D206+G206=0),"",D206/(D206+G206))</f>
        <v>0.58436944937833</v>
      </c>
      <c r="K206" s="47" t="n">
        <f aca="false">IF(E206="","",E206/(E206+H206))</f>
        <v>0.539404553415061</v>
      </c>
      <c r="L206" s="76" t="n">
        <f aca="false">IF(OR(K206="",J206=""),"",(J206-K206)*100)</f>
        <v>4.4964895963269</v>
      </c>
      <c r="M206" s="36" t="n">
        <v>3.09428986375504</v>
      </c>
      <c r="N206" s="36" t="n">
        <v>0.128498235726664</v>
      </c>
      <c r="O206" s="36" t="n">
        <f aca="false">SQRT(M206^2+N206^2)</f>
        <v>3.09695682203063</v>
      </c>
      <c r="P206" s="47" t="n">
        <f aca="false">IF(J206="","",MAX(0,J206-1.96*O206/100))</f>
        <v>0.52366909566653</v>
      </c>
      <c r="Q206" s="47" t="n">
        <f aca="false">IF(J206="","",MIN(1,J206+1.96*O206/100))</f>
        <v>0.645069803090131</v>
      </c>
      <c r="R206" s="32" t="str">
        <f aca="false">IF(L206="","",IF(ABS(L206)&lt;=O206,"Yes","No"))</f>
        <v>No</v>
      </c>
      <c r="S206" s="32" t="str">
        <f aca="false">IF(L206="","",IF(ABS(L206)&lt;=1.96*O206,"Yes","No"))</f>
        <v>Yes</v>
      </c>
      <c r="T206" s="66" t="n">
        <f aca="false">IF(D206="","",ROUND(SQRT(((D206+G206)*O206/100)^2+(J206*(D206+G206)*0.14653)^2),0))</f>
        <v>51</v>
      </c>
      <c r="U206" s="32"/>
    </row>
    <row r="207" customFormat="false" ht="15" hidden="false" customHeight="false" outlineLevel="0" collapsed="false">
      <c r="A207" s="32" t="s">
        <v>256</v>
      </c>
      <c r="B207" s="32" t="s">
        <v>424</v>
      </c>
      <c r="C207" s="32" t="s">
        <v>430</v>
      </c>
      <c r="D207" s="66" t="n">
        <v>599</v>
      </c>
      <c r="E207" s="66" t="n">
        <v>602</v>
      </c>
      <c r="F207" s="75" t="n">
        <f aca="false">IF(E207="","",D207-E207)</f>
        <v>-3</v>
      </c>
      <c r="G207" s="66" t="n">
        <v>273</v>
      </c>
      <c r="H207" s="66" t="n">
        <v>269</v>
      </c>
      <c r="I207" s="75" t="n">
        <f aca="false">IF(H207="","",G207-H207)</f>
        <v>4</v>
      </c>
      <c r="J207" s="47" t="n">
        <f aca="false">IF(OR(D207="",D207+G207=0),"",D207/(D207+G207))</f>
        <v>0.686926605504587</v>
      </c>
      <c r="K207" s="47" t="n">
        <f aca="false">IF(E207="","",E207/(E207+H207))</f>
        <v>0.691159586681975</v>
      </c>
      <c r="L207" s="76" t="n">
        <f aca="false">IF(OR(K207="",J207=""),"",(J207-K207)*100)</f>
        <v>-0.423298117738757</v>
      </c>
      <c r="M207" s="36" t="n">
        <v>2.14160243278479</v>
      </c>
      <c r="N207" s="36" t="n">
        <v>0.128498235726664</v>
      </c>
      <c r="O207" s="36" t="n">
        <f aca="false">SQRT(M207^2+N207^2)</f>
        <v>2.14545397916026</v>
      </c>
      <c r="P207" s="47" t="n">
        <f aca="false">IF(J207="","",MAX(0,J207-1.96*O207/100))</f>
        <v>0.644875707513046</v>
      </c>
      <c r="Q207" s="47" t="n">
        <f aca="false">IF(J207="","",MIN(1,J207+1.96*O207/100))</f>
        <v>0.728977503496128</v>
      </c>
      <c r="R207" s="32" t="str">
        <f aca="false">IF(L207="","",IF(ABS(L207)&lt;=O207,"Yes","No"))</f>
        <v>Yes</v>
      </c>
      <c r="S207" s="32" t="str">
        <f aca="false">IF(L207="","",IF(ABS(L207)&lt;=1.96*O207,"Yes","No"))</f>
        <v>Yes</v>
      </c>
      <c r="T207" s="66" t="n">
        <f aca="false">IF(D207="","",ROUND(SQRT(((D207+G207)*O207/100)^2+(J207*(D207+G207)*0.0886)^2),0))</f>
        <v>56</v>
      </c>
      <c r="U207" s="32"/>
    </row>
    <row r="208" customFormat="false" ht="15" hidden="false" customHeight="false" outlineLevel="0" collapsed="false">
      <c r="A208" s="32" t="s">
        <v>256</v>
      </c>
      <c r="B208" s="32" t="s">
        <v>424</v>
      </c>
      <c r="C208" s="32" t="s">
        <v>431</v>
      </c>
      <c r="D208" s="66" t="n">
        <v>576</v>
      </c>
      <c r="E208" s="66" t="n">
        <v>512</v>
      </c>
      <c r="F208" s="75" t="n">
        <f aca="false">IF(E208="","",D208-E208)</f>
        <v>64</v>
      </c>
      <c r="G208" s="66" t="n">
        <v>426</v>
      </c>
      <c r="H208" s="66" t="n">
        <v>447</v>
      </c>
      <c r="I208" s="75" t="n">
        <f aca="false">IF(H208="","",G208-H208)</f>
        <v>-21</v>
      </c>
      <c r="J208" s="47" t="n">
        <f aca="false">IF(OR(D208="",D208+G208=0),"",D208/(D208+G208))</f>
        <v>0.574850299401198</v>
      </c>
      <c r="K208" s="47" t="n">
        <f aca="false">IF(E208="","",E208/(E208+H208))</f>
        <v>0.533889468196038</v>
      </c>
      <c r="L208" s="76" t="n">
        <f aca="false">IF(OR(K208="",J208=""),"",(J208-K208)*100)</f>
        <v>4.096083120516</v>
      </c>
      <c r="M208" s="36" t="n">
        <v>2.14160243278479</v>
      </c>
      <c r="N208" s="36" t="n">
        <v>0.128498235726664</v>
      </c>
      <c r="O208" s="36" t="n">
        <f aca="false">SQRT(M208^2+N208^2)</f>
        <v>2.14545397916026</v>
      </c>
      <c r="P208" s="47" t="n">
        <f aca="false">IF(J208="","",MAX(0,J208-1.96*O208/100))</f>
        <v>0.532799401409657</v>
      </c>
      <c r="Q208" s="47" t="n">
        <f aca="false">IF(J208="","",MIN(1,J208+1.96*O208/100))</f>
        <v>0.616901197392739</v>
      </c>
      <c r="R208" s="32" t="str">
        <f aca="false">IF(L208="","",IF(ABS(L208)&lt;=O208,"Yes","No"))</f>
        <v>No</v>
      </c>
      <c r="S208" s="32" t="str">
        <f aca="false">IF(L208="","",IF(ABS(L208)&lt;=1.96*O208,"Yes","No"))</f>
        <v>Yes</v>
      </c>
      <c r="T208" s="66" t="n">
        <f aca="false">IF(D208="","",ROUND(SQRT(((D208+G208)*O208/100)^2+(J208*(D208+G208)*0.0886)^2),0))</f>
        <v>55</v>
      </c>
      <c r="U208" s="32"/>
    </row>
    <row r="209" customFormat="false" ht="15" hidden="false" customHeight="false" outlineLevel="0" collapsed="false">
      <c r="A209" s="32" t="s">
        <v>256</v>
      </c>
      <c r="B209" s="32" t="s">
        <v>424</v>
      </c>
      <c r="C209" s="32" t="s">
        <v>432</v>
      </c>
      <c r="D209" s="66" t="n">
        <v>306</v>
      </c>
      <c r="E209" s="66" t="n">
        <v>276</v>
      </c>
      <c r="F209" s="75" t="n">
        <f aca="false">IF(E209="","",D209-E209)</f>
        <v>30</v>
      </c>
      <c r="G209" s="66" t="n">
        <v>284</v>
      </c>
      <c r="H209" s="66" t="n">
        <v>301</v>
      </c>
      <c r="I209" s="75" t="n">
        <f aca="false">IF(H209="","",G209-H209)</f>
        <v>-17</v>
      </c>
      <c r="J209" s="47" t="n">
        <f aca="false">IF(OR(D209="",D209+G209=0),"",D209/(D209+G209))</f>
        <v>0.51864406779661</v>
      </c>
      <c r="K209" s="47" t="n">
        <f aca="false">IF(E209="","",E209/(E209+H209))</f>
        <v>0.478336221837088</v>
      </c>
      <c r="L209" s="76" t="n">
        <f aca="false">IF(OR(K209="",J209=""),"",(J209-K209)*100)</f>
        <v>4.03078459595218</v>
      </c>
      <c r="M209" s="36" t="n">
        <v>3.09428986375504</v>
      </c>
      <c r="N209" s="36" t="n">
        <v>0.128498235726664</v>
      </c>
      <c r="O209" s="36" t="n">
        <f aca="false">SQRT(M209^2+N209^2)</f>
        <v>3.09695682203063</v>
      </c>
      <c r="P209" s="47" t="n">
        <f aca="false">IF(J209="","",MAX(0,J209-1.96*O209/100))</f>
        <v>0.45794371408481</v>
      </c>
      <c r="Q209" s="47" t="n">
        <f aca="false">IF(J209="","",MIN(1,J209+1.96*O209/100))</f>
        <v>0.579344421508411</v>
      </c>
      <c r="R209" s="32" t="str">
        <f aca="false">IF(L209="","",IF(ABS(L209)&lt;=O209,"Yes","No"))</f>
        <v>No</v>
      </c>
      <c r="S209" s="32" t="str">
        <f aca="false">IF(L209="","",IF(ABS(L209)&lt;=1.96*O209,"Yes","No"))</f>
        <v>Yes</v>
      </c>
      <c r="T209" s="66" t="n">
        <f aca="false">IF(D209="","",ROUND(SQRT(((D209+G209)*O209/100)^2+(J209*(D209+G209)*0.14653)^2),0))</f>
        <v>48</v>
      </c>
      <c r="U209" s="32"/>
    </row>
    <row r="210" customFormat="false" ht="15" hidden="false" customHeight="false" outlineLevel="0" collapsed="false">
      <c r="A210" s="32" t="s">
        <v>256</v>
      </c>
      <c r="B210" s="32" t="s">
        <v>424</v>
      </c>
      <c r="C210" s="32" t="s">
        <v>433</v>
      </c>
      <c r="D210" s="66" t="n">
        <v>588</v>
      </c>
      <c r="E210" s="66" t="n">
        <v>586</v>
      </c>
      <c r="F210" s="75" t="n">
        <f aca="false">IF(E210="","",D210-E210)</f>
        <v>2</v>
      </c>
      <c r="G210" s="66" t="n">
        <v>456</v>
      </c>
      <c r="H210" s="66" t="n">
        <v>476</v>
      </c>
      <c r="I210" s="75" t="n">
        <f aca="false">IF(H210="","",G210-H210)</f>
        <v>-20</v>
      </c>
      <c r="J210" s="47" t="n">
        <f aca="false">IF(OR(D210="",D210+G210=0),"",D210/(D210+G210))</f>
        <v>0.563218390804598</v>
      </c>
      <c r="K210" s="47" t="n">
        <f aca="false">IF(E210="","",E210/(E210+H210))</f>
        <v>0.551789077212806</v>
      </c>
      <c r="L210" s="76" t="n">
        <f aca="false">IF(OR(K210="",J210=""),"",(J210-K210)*100)</f>
        <v>1.14293135917917</v>
      </c>
      <c r="M210" s="36" t="n">
        <v>2.14160243278479</v>
      </c>
      <c r="N210" s="36" t="n">
        <v>0.128498235726664</v>
      </c>
      <c r="O210" s="36" t="n">
        <f aca="false">SQRT(M210^2+N210^2)</f>
        <v>2.14545397916026</v>
      </c>
      <c r="P210" s="47" t="n">
        <f aca="false">IF(J210="","",MAX(0,J210-1.96*O210/100))</f>
        <v>0.521167492813057</v>
      </c>
      <c r="Q210" s="47" t="n">
        <f aca="false">IF(J210="","",MIN(1,J210+1.96*O210/100))</f>
        <v>0.605269288796139</v>
      </c>
      <c r="R210" s="32" t="str">
        <f aca="false">IF(L210="","",IF(ABS(L210)&lt;=O210,"Yes","No"))</f>
        <v>Yes</v>
      </c>
      <c r="S210" s="32" t="str">
        <f aca="false">IF(L210="","",IF(ABS(L210)&lt;=1.96*O210,"Yes","No"))</f>
        <v>Yes</v>
      </c>
      <c r="T210" s="66" t="n">
        <f aca="false">IF(D210="","",ROUND(SQRT(((D210+G210)*O210/100)^2+(J210*(D210+G210)*0.0886)^2),0))</f>
        <v>57</v>
      </c>
      <c r="U210" s="32"/>
    </row>
    <row r="211" customFormat="false" ht="15" hidden="false" customHeight="false" outlineLevel="0" collapsed="false">
      <c r="A211" s="32" t="s">
        <v>256</v>
      </c>
      <c r="B211" s="32" t="s">
        <v>424</v>
      </c>
      <c r="C211" s="32" t="s">
        <v>434</v>
      </c>
      <c r="D211" s="66" t="n">
        <v>839</v>
      </c>
      <c r="E211" s="66" t="n">
        <v>820</v>
      </c>
      <c r="F211" s="75" t="n">
        <f aca="false">IF(E211="","",D211-E211)</f>
        <v>19</v>
      </c>
      <c r="G211" s="66" t="n">
        <v>930</v>
      </c>
      <c r="H211" s="66" t="n">
        <v>946</v>
      </c>
      <c r="I211" s="75" t="n">
        <f aca="false">IF(H211="","",G211-H211)</f>
        <v>-16</v>
      </c>
      <c r="J211" s="47" t="n">
        <f aca="false">IF(OR(D211="",D211+G211=0),"",D211/(D211+G211))</f>
        <v>0.474279253815715</v>
      </c>
      <c r="K211" s="47" t="n">
        <f aca="false">IF(E211="","",E211/(E211+H211))</f>
        <v>0.464326160815402</v>
      </c>
      <c r="L211" s="76" t="n">
        <f aca="false">IF(OR(K211="",J211=""),"",(J211-K211)*100)</f>
        <v>0.995309300031311</v>
      </c>
      <c r="M211" s="36" t="n">
        <v>1.97223401507502</v>
      </c>
      <c r="N211" s="36" t="n">
        <v>0.128498235726664</v>
      </c>
      <c r="O211" s="36" t="n">
        <f aca="false">SQRT(M211^2+N211^2)</f>
        <v>1.97641564626568</v>
      </c>
      <c r="P211" s="47" t="n">
        <f aca="false">IF(J211="","",MAX(0,J211-1.96*O211/100))</f>
        <v>0.435541507148908</v>
      </c>
      <c r="Q211" s="47" t="n">
        <f aca="false">IF(J211="","",MIN(1,J211+1.96*O211/100))</f>
        <v>0.513017000482523</v>
      </c>
      <c r="R211" s="32" t="str">
        <f aca="false">IF(L211="","",IF(ABS(L211)&lt;=O211,"Yes","No"))</f>
        <v>Yes</v>
      </c>
      <c r="S211" s="32" t="str">
        <f aca="false">IF(L211="","",IF(ABS(L211)&lt;=1.96*O211,"Yes","No"))</f>
        <v>Yes</v>
      </c>
      <c r="T211" s="66" t="n">
        <f aca="false">IF(D211="","",ROUND(SQRT(((D211+G211)*O211/100)^2+(J211*(D211+G211)*0.06777)^2),0))</f>
        <v>67</v>
      </c>
      <c r="U211" s="32"/>
    </row>
    <row r="212" customFormat="false" ht="15" hidden="false" customHeight="false" outlineLevel="0" collapsed="false">
      <c r="A212" s="32" t="s">
        <v>256</v>
      </c>
      <c r="B212" s="32" t="s">
        <v>424</v>
      </c>
      <c r="C212" s="32" t="s">
        <v>435</v>
      </c>
      <c r="D212" s="66" t="n">
        <v>732</v>
      </c>
      <c r="E212" s="66" t="n">
        <v>665</v>
      </c>
      <c r="F212" s="75" t="n">
        <f aca="false">IF(E212="","",D212-E212)</f>
        <v>67</v>
      </c>
      <c r="G212" s="66" t="n">
        <v>700</v>
      </c>
      <c r="H212" s="66" t="n">
        <v>763</v>
      </c>
      <c r="I212" s="75" t="n">
        <f aca="false">IF(H212="","",G212-H212)</f>
        <v>-63</v>
      </c>
      <c r="J212" s="47" t="n">
        <f aca="false">IF(OR(D212="",D212+G212=0),"",D212/(D212+G212))</f>
        <v>0.511173184357542</v>
      </c>
      <c r="K212" s="47" t="n">
        <f aca="false">IF(E212="","",E212/(E212+H212))</f>
        <v>0.465686274509804</v>
      </c>
      <c r="L212" s="76" t="n">
        <f aca="false">IF(OR(K212="",J212=""),"",(J212-K212)*100)</f>
        <v>4.5486909847738</v>
      </c>
      <c r="M212" s="36" t="n">
        <v>1.97223401507502</v>
      </c>
      <c r="N212" s="36" t="n">
        <v>0.128498235726664</v>
      </c>
      <c r="O212" s="36" t="n">
        <f aca="false">SQRT(M212^2+N212^2)</f>
        <v>1.97641564626568</v>
      </c>
      <c r="P212" s="47" t="n">
        <f aca="false">IF(J212="","",MAX(0,J212-1.96*O212/100))</f>
        <v>0.472435437690735</v>
      </c>
      <c r="Q212" s="47" t="n">
        <f aca="false">IF(J212="","",MIN(1,J212+1.96*O212/100))</f>
        <v>0.549910931024349</v>
      </c>
      <c r="R212" s="32" t="str">
        <f aca="false">IF(L212="","",IF(ABS(L212)&lt;=O212,"Yes","No"))</f>
        <v>No</v>
      </c>
      <c r="S212" s="32" t="str">
        <f aca="false">IF(L212="","",IF(ABS(L212)&lt;=1.96*O212,"Yes","No"))</f>
        <v>No</v>
      </c>
      <c r="T212" s="66" t="n">
        <f aca="false">IF(D212="","",ROUND(SQRT(((D212+G212)*O212/100)^2+(J212*(D212+G212)*0.06777)^2),0))</f>
        <v>57</v>
      </c>
      <c r="U212" s="32"/>
    </row>
    <row r="213" customFormat="false" ht="15" hidden="false" customHeight="false" outlineLevel="0" collapsed="false">
      <c r="A213" s="32" t="s">
        <v>256</v>
      </c>
      <c r="B213" s="32" t="s">
        <v>424</v>
      </c>
      <c r="C213" s="32" t="s">
        <v>436</v>
      </c>
      <c r="D213" s="66" t="n">
        <v>637</v>
      </c>
      <c r="E213" s="66" t="n">
        <v>621</v>
      </c>
      <c r="F213" s="75" t="n">
        <f aca="false">IF(E213="","",D213-E213)</f>
        <v>16</v>
      </c>
      <c r="G213" s="66" t="n">
        <v>520</v>
      </c>
      <c r="H213" s="66" t="n">
        <v>569</v>
      </c>
      <c r="I213" s="75" t="n">
        <f aca="false">IF(H213="","",G213-H213)</f>
        <v>-49</v>
      </c>
      <c r="J213" s="47" t="n">
        <f aca="false">IF(OR(D213="",D213+G213=0),"",D213/(D213+G213))</f>
        <v>0.550561797752809</v>
      </c>
      <c r="K213" s="47" t="n">
        <f aca="false">IF(E213="","",E213/(E213+H213))</f>
        <v>0.521848739495798</v>
      </c>
      <c r="L213" s="76" t="n">
        <f aca="false">IF(OR(K213="",J213=""),"",(J213-K213)*100)</f>
        <v>2.87130582570107</v>
      </c>
      <c r="M213" s="36" t="n">
        <v>1.97223401507502</v>
      </c>
      <c r="N213" s="36" t="n">
        <v>0.128498235726664</v>
      </c>
      <c r="O213" s="36" t="n">
        <f aca="false">SQRT(M213^2+N213^2)</f>
        <v>1.97641564626568</v>
      </c>
      <c r="P213" s="47" t="n">
        <f aca="false">IF(J213="","",MAX(0,J213-1.96*O213/100))</f>
        <v>0.511824051086002</v>
      </c>
      <c r="Q213" s="47" t="n">
        <f aca="false">IF(J213="","",MIN(1,J213+1.96*O213/100))</f>
        <v>0.589299544419616</v>
      </c>
      <c r="R213" s="32" t="str">
        <f aca="false">IF(L213="","",IF(ABS(L213)&lt;=O213,"Yes","No"))</f>
        <v>No</v>
      </c>
      <c r="S213" s="32" t="str">
        <f aca="false">IF(L213="","",IF(ABS(L213)&lt;=1.96*O213,"Yes","No"))</f>
        <v>Yes</v>
      </c>
      <c r="T213" s="66" t="n">
        <f aca="false">IF(D213="","",ROUND(SQRT(((D213+G213)*O213/100)^2+(J213*(D213+G213)*0.06777)^2),0))</f>
        <v>49</v>
      </c>
      <c r="U213" s="32"/>
    </row>
    <row r="214" customFormat="false" ht="15" hidden="false" customHeight="false" outlineLevel="0" collapsed="false">
      <c r="A214" s="32" t="s">
        <v>437</v>
      </c>
      <c r="B214" s="32" t="s">
        <v>438</v>
      </c>
      <c r="C214" s="32" t="s">
        <v>439</v>
      </c>
      <c r="D214" s="66" t="n">
        <v>484</v>
      </c>
      <c r="E214" s="66" t="n">
        <v>482</v>
      </c>
      <c r="F214" s="75" t="n">
        <f aca="false">IF(E214="","",D214-E214)</f>
        <v>2</v>
      </c>
      <c r="G214" s="66" t="n">
        <v>1034</v>
      </c>
      <c r="H214" s="66" t="n">
        <v>987</v>
      </c>
      <c r="I214" s="75" t="n">
        <f aca="false">IF(H214="","",G214-H214)</f>
        <v>47</v>
      </c>
      <c r="J214" s="47" t="n">
        <f aca="false">IF(OR(D214="",D214+G214=0),"",D214/(D214+G214))</f>
        <v>0.318840579710145</v>
      </c>
      <c r="K214" s="47" t="n">
        <f aca="false">IF(E214="","",E214/(E214+H214))</f>
        <v>0.328114363512594</v>
      </c>
      <c r="L214" s="76" t="n">
        <f aca="false">IF(OR(K214="",J214=""),"",(J214-K214)*100)</f>
        <v>-0.92737838024487</v>
      </c>
      <c r="M214" s="36" t="n">
        <v>1.97223401507502</v>
      </c>
      <c r="N214" s="36" t="n">
        <v>0.128498235726664</v>
      </c>
      <c r="O214" s="36" t="n">
        <f aca="false">SQRT(M214^2+N214^2)</f>
        <v>1.97641564626568</v>
      </c>
      <c r="P214" s="47" t="n">
        <f aca="false">IF(J214="","",MAX(0,J214-1.96*O214/100))</f>
        <v>0.280102833043338</v>
      </c>
      <c r="Q214" s="47" t="n">
        <f aca="false">IF(J214="","",MIN(1,J214+1.96*O214/100))</f>
        <v>0.357578326376952</v>
      </c>
      <c r="R214" s="32" t="str">
        <f aca="false">IF(L214="","",IF(ABS(L214)&lt;=O214,"Yes","No"))</f>
        <v>Yes</v>
      </c>
      <c r="S214" s="32" t="str">
        <f aca="false">IF(L214="","",IF(ABS(L214)&lt;=1.96*O214,"Yes","No"))</f>
        <v>Yes</v>
      </c>
      <c r="T214" s="66" t="n">
        <f aca="false">IF(D214="","",ROUND(SQRT(((D214+G214)*O214/100)^2+(J214*(D214+G214)*0.06777)^2),0))</f>
        <v>44</v>
      </c>
      <c r="U214" s="32"/>
    </row>
    <row r="215" customFormat="false" ht="15" hidden="false" customHeight="false" outlineLevel="0" collapsed="false">
      <c r="A215" s="32" t="s">
        <v>437</v>
      </c>
      <c r="B215" s="32" t="s">
        <v>440</v>
      </c>
      <c r="C215" s="32" t="s">
        <v>441</v>
      </c>
      <c r="D215" s="66" t="n">
        <v>1428</v>
      </c>
      <c r="E215" s="66" t="n">
        <v>1425</v>
      </c>
      <c r="F215" s="75" t="n">
        <f aca="false">IF(E215="","",D215-E215)</f>
        <v>3</v>
      </c>
      <c r="G215" s="66" t="n">
        <v>2619</v>
      </c>
      <c r="H215" s="66" t="n">
        <v>2491</v>
      </c>
      <c r="I215" s="75" t="n">
        <f aca="false">IF(H215="","",G215-H215)</f>
        <v>128</v>
      </c>
      <c r="J215" s="47" t="n">
        <f aca="false">IF(OR(D215="",D215+G215=0),"",D215/(D215+G215))</f>
        <v>0.352853965900667</v>
      </c>
      <c r="K215" s="47" t="n">
        <f aca="false">IF(E215="","",E215/(E215+H215))</f>
        <v>0.363891726251277</v>
      </c>
      <c r="L215" s="76" t="n">
        <f aca="false">IF(OR(K215="",J215=""),"",(J215-K215)*100)</f>
        <v>-1.10377603506097</v>
      </c>
      <c r="M215" s="36" t="n">
        <v>1.97223401507502</v>
      </c>
      <c r="N215" s="36" t="n">
        <v>0.128498235726664</v>
      </c>
      <c r="O215" s="36" t="n">
        <f aca="false">SQRT(M215^2+N215^2)</f>
        <v>1.97641564626568</v>
      </c>
      <c r="P215" s="47" t="n">
        <f aca="false">IF(J215="","",MAX(0,J215-1.96*O215/100))</f>
        <v>0.31411621923386</v>
      </c>
      <c r="Q215" s="47" t="n">
        <f aca="false">IF(J215="","",MIN(1,J215+1.96*O215/100))</f>
        <v>0.391591712567475</v>
      </c>
      <c r="R215" s="32" t="str">
        <f aca="false">IF(L215="","",IF(ABS(L215)&lt;=O215,"Yes","No"))</f>
        <v>Yes</v>
      </c>
      <c r="S215" s="32" t="str">
        <f aca="false">IF(L215="","",IF(ABS(L215)&lt;=1.96*O215,"Yes","No"))</f>
        <v>Yes</v>
      </c>
      <c r="T215" s="66" t="n">
        <f aca="false">IF(D215="","",ROUND(SQRT(((D215+G215)*O215/100)^2+(J215*(D215+G215)*0.06777)^2),0))</f>
        <v>126</v>
      </c>
      <c r="U215" s="32" t="s">
        <v>815</v>
      </c>
    </row>
    <row r="216" customFormat="false" ht="15" hidden="false" customHeight="false" outlineLevel="0" collapsed="false">
      <c r="A216" s="32" t="s">
        <v>437</v>
      </c>
      <c r="B216" s="32" t="s">
        <v>442</v>
      </c>
      <c r="C216" s="32" t="s">
        <v>443</v>
      </c>
      <c r="D216" s="66" t="n">
        <v>573</v>
      </c>
      <c r="E216" s="66" t="n">
        <v>509</v>
      </c>
      <c r="F216" s="75" t="n">
        <f aca="false">IF(E216="","",D216-E216)</f>
        <v>64</v>
      </c>
      <c r="G216" s="66" t="n">
        <v>930</v>
      </c>
      <c r="H216" s="66" t="n">
        <v>805</v>
      </c>
      <c r="I216" s="75" t="n">
        <f aca="false">IF(H216="","",G216-H216)</f>
        <v>125</v>
      </c>
      <c r="J216" s="47" t="n">
        <f aca="false">IF(OR(D216="",D216+G216=0),"",D216/(D216+G216))</f>
        <v>0.3812375249501</v>
      </c>
      <c r="K216" s="47" t="n">
        <f aca="false">IF(E216="","",E216/(E216+H216))</f>
        <v>0.387366818873668</v>
      </c>
      <c r="L216" s="76" t="n">
        <f aca="false">IF(OR(K216="",J216=""),"",(J216-K216)*100)</f>
        <v>-0.612929392356837</v>
      </c>
      <c r="M216" s="36" t="n">
        <v>1.97223401507502</v>
      </c>
      <c r="N216" s="36" t="n">
        <v>0.128498235726664</v>
      </c>
      <c r="O216" s="36" t="n">
        <f aca="false">SQRT(M216^2+N216^2)</f>
        <v>1.97641564626568</v>
      </c>
      <c r="P216" s="47" t="n">
        <f aca="false">IF(J216="","",MAX(0,J216-1.96*O216/100))</f>
        <v>0.342499778283292</v>
      </c>
      <c r="Q216" s="47" t="n">
        <f aca="false">IF(J216="","",MIN(1,J216+1.96*O216/100))</f>
        <v>0.419975271616907</v>
      </c>
      <c r="R216" s="32" t="str">
        <f aca="false">IF(L216="","",IF(ABS(L216)&lt;=O216,"Yes","No"))</f>
        <v>Yes</v>
      </c>
      <c r="S216" s="32" t="str">
        <f aca="false">IF(L216="","",IF(ABS(L216)&lt;=1.96*O216,"Yes","No"))</f>
        <v>Yes</v>
      </c>
      <c r="T216" s="66" t="n">
        <f aca="false">IF(D216="","",ROUND(SQRT(((D216+G216)*O216/100)^2+(J216*(D216+G216)*0.06777)^2),0))</f>
        <v>49</v>
      </c>
      <c r="U216" s="32" t="s">
        <v>816</v>
      </c>
    </row>
    <row r="217" customFormat="false" ht="15" hidden="false" customHeight="false" outlineLevel="0" collapsed="false">
      <c r="A217" s="32" t="s">
        <v>444</v>
      </c>
      <c r="B217" s="32" t="s">
        <v>445</v>
      </c>
      <c r="C217" s="32" t="s">
        <v>446</v>
      </c>
      <c r="D217" s="66" t="n">
        <v>676</v>
      </c>
      <c r="E217" s="66" t="n">
        <v>632</v>
      </c>
      <c r="F217" s="75" t="n">
        <f aca="false">IF(E217="","",D217-E217)</f>
        <v>44</v>
      </c>
      <c r="G217" s="66" t="n">
        <v>962</v>
      </c>
      <c r="H217" s="66" t="n">
        <v>1007</v>
      </c>
      <c r="I217" s="75" t="n">
        <f aca="false">IF(H217="","",G217-H217)</f>
        <v>-45</v>
      </c>
      <c r="J217" s="47" t="n">
        <f aca="false">IF(OR(D217="",D217+G217=0),"",D217/(D217+G217))</f>
        <v>0.412698412698413</v>
      </c>
      <c r="K217" s="47" t="n">
        <f aca="false">IF(E217="","",E217/(E217+H217))</f>
        <v>0.385600976205003</v>
      </c>
      <c r="L217" s="76" t="n">
        <f aca="false">IF(OR(K217="",J217=""),"",(J217-K217)*100)</f>
        <v>2.70974364934096</v>
      </c>
      <c r="M217" s="36" t="n">
        <v>1.97223401507502</v>
      </c>
      <c r="N217" s="36" t="n">
        <v>0.128498235726664</v>
      </c>
      <c r="O217" s="36" t="n">
        <f aca="false">SQRT(M217^2+N217^2)</f>
        <v>1.97641564626568</v>
      </c>
      <c r="P217" s="47" t="n">
        <f aca="false">IF(J217="","",MAX(0,J217-1.96*O217/100))</f>
        <v>0.373960666031605</v>
      </c>
      <c r="Q217" s="47" t="n">
        <f aca="false">IF(J217="","",MIN(1,J217+1.96*O217/100))</f>
        <v>0.45143615936522</v>
      </c>
      <c r="R217" s="32" t="str">
        <f aca="false">IF(L217="","",IF(ABS(L217)&lt;=O217,"Yes","No"))</f>
        <v>No</v>
      </c>
      <c r="S217" s="32" t="str">
        <f aca="false">IF(L217="","",IF(ABS(L217)&lt;=1.96*O217,"Yes","No"))</f>
        <v>Yes</v>
      </c>
      <c r="T217" s="66" t="n">
        <f aca="false">IF(D217="","",ROUND(SQRT(((D217+G217)*O217/100)^2+(J217*(D217+G217)*0.06777)^2),0))</f>
        <v>56</v>
      </c>
      <c r="U217" s="32"/>
    </row>
    <row r="218" customFormat="false" ht="15" hidden="false" customHeight="false" outlineLevel="0" collapsed="false">
      <c r="A218" s="32" t="s">
        <v>444</v>
      </c>
      <c r="B218" s="32" t="s">
        <v>445</v>
      </c>
      <c r="C218" s="32" t="s">
        <v>447</v>
      </c>
      <c r="D218" s="66" t="n">
        <v>794</v>
      </c>
      <c r="E218" s="66" t="n">
        <v>800</v>
      </c>
      <c r="F218" s="75" t="n">
        <f aca="false">IF(E218="","",D218-E218)</f>
        <v>-6</v>
      </c>
      <c r="G218" s="66" t="n">
        <v>945</v>
      </c>
      <c r="H218" s="66" t="n">
        <v>875</v>
      </c>
      <c r="I218" s="75" t="n">
        <f aca="false">IF(H218="","",G218-H218)</f>
        <v>70</v>
      </c>
      <c r="J218" s="47" t="n">
        <f aca="false">IF(OR(D218="",D218+G218=0),"",D218/(D218+G218))</f>
        <v>0.456584243818286</v>
      </c>
      <c r="K218" s="47" t="n">
        <f aca="false">IF(E218="","",E218/(E218+H218))</f>
        <v>0.477611940298507</v>
      </c>
      <c r="L218" s="76" t="n">
        <f aca="false">IF(OR(K218="",J218=""),"",(J218-K218)*100)</f>
        <v>-2.10276964802211</v>
      </c>
      <c r="M218" s="36" t="n">
        <v>1.97223401507502</v>
      </c>
      <c r="N218" s="36" t="n">
        <v>0.128498235726664</v>
      </c>
      <c r="O218" s="36" t="n">
        <f aca="false">SQRT(M218^2+N218^2)</f>
        <v>1.97641564626568</v>
      </c>
      <c r="P218" s="47" t="n">
        <f aca="false">IF(J218="","",MAX(0,J218-1.96*O218/100))</f>
        <v>0.417846497151479</v>
      </c>
      <c r="Q218" s="47" t="n">
        <f aca="false">IF(J218="","",MIN(1,J218+1.96*O218/100))</f>
        <v>0.495321990485094</v>
      </c>
      <c r="R218" s="32" t="str">
        <f aca="false">IF(L218="","",IF(ABS(L218)&lt;=O218,"Yes","No"))</f>
        <v>No</v>
      </c>
      <c r="S218" s="32" t="str">
        <f aca="false">IF(L218="","",IF(ABS(L218)&lt;=1.96*O218,"Yes","No"))</f>
        <v>Yes</v>
      </c>
      <c r="T218" s="66" t="n">
        <f aca="false">IF(D218="","",ROUND(SQRT(((D218+G218)*O218/100)^2+(J218*(D218+G218)*0.06777)^2),0))</f>
        <v>64</v>
      </c>
      <c r="U218" s="32"/>
    </row>
    <row r="219" customFormat="false" ht="15" hidden="false" customHeight="false" outlineLevel="0" collapsed="false">
      <c r="A219" s="32" t="s">
        <v>444</v>
      </c>
      <c r="B219" s="32" t="s">
        <v>448</v>
      </c>
      <c r="C219" s="32" t="s">
        <v>449</v>
      </c>
      <c r="D219" s="66" t="n">
        <v>267</v>
      </c>
      <c r="E219" s="66" t="n">
        <v>265</v>
      </c>
      <c r="F219" s="75" t="n">
        <f aca="false">IF(E219="","",D219-E219)</f>
        <v>2</v>
      </c>
      <c r="G219" s="66" t="n">
        <v>313</v>
      </c>
      <c r="H219" s="66" t="n">
        <v>334</v>
      </c>
      <c r="I219" s="75" t="n">
        <f aca="false">IF(H219="","",G219-H219)</f>
        <v>-21</v>
      </c>
      <c r="J219" s="47" t="n">
        <f aca="false">IF(OR(D219="",D219+G219=0),"",D219/(D219+G219))</f>
        <v>0.460344827586207</v>
      </c>
      <c r="K219" s="47" t="n">
        <f aca="false">IF(E219="","",E219/(E219+H219))</f>
        <v>0.442404006677796</v>
      </c>
      <c r="L219" s="76" t="n">
        <f aca="false">IF(OR(K219="",J219=""),"",(J219-K219)*100)</f>
        <v>1.79408209084105</v>
      </c>
      <c r="M219" s="36" t="n">
        <v>3.09428986375504</v>
      </c>
      <c r="N219" s="36" t="n">
        <v>0.128498235726664</v>
      </c>
      <c r="O219" s="36" t="n">
        <f aca="false">SQRT(M219^2+N219^2)</f>
        <v>3.09695682203063</v>
      </c>
      <c r="P219" s="47" t="n">
        <f aca="false">IF(J219="","",MAX(0,J219-1.96*O219/100))</f>
        <v>0.399644473874407</v>
      </c>
      <c r="Q219" s="47" t="n">
        <f aca="false">IF(J219="","",MIN(1,J219+1.96*O219/100))</f>
        <v>0.521045181298007</v>
      </c>
      <c r="R219" s="32" t="str">
        <f aca="false">IF(L219="","",IF(ABS(L219)&lt;=O219,"Yes","No"))</f>
        <v>Yes</v>
      </c>
      <c r="S219" s="32" t="str">
        <f aca="false">IF(L219="","",IF(ABS(L219)&lt;=1.96*O219,"Yes","No"))</f>
        <v>Yes</v>
      </c>
      <c r="T219" s="66" t="n">
        <f aca="false">IF(D219="","",ROUND(SQRT(((D219+G219)*O219/100)^2+(J219*(D219+G219)*0.14653)^2),0))</f>
        <v>43</v>
      </c>
      <c r="U219" s="32"/>
    </row>
    <row r="220" customFormat="false" ht="15" hidden="false" customHeight="false" outlineLevel="0" collapsed="false">
      <c r="A220" s="32" t="s">
        <v>444</v>
      </c>
      <c r="B220" s="32" t="s">
        <v>448</v>
      </c>
      <c r="C220" s="32" t="s">
        <v>452</v>
      </c>
      <c r="D220" s="66" t="n">
        <v>269</v>
      </c>
      <c r="E220" s="66" t="n">
        <v>220</v>
      </c>
      <c r="F220" s="75" t="n">
        <f aca="false">IF(E220="","",D220-E220)</f>
        <v>49</v>
      </c>
      <c r="G220" s="66" t="n">
        <v>278</v>
      </c>
      <c r="H220" s="66" t="n">
        <v>305</v>
      </c>
      <c r="I220" s="75" t="n">
        <f aca="false">IF(H220="","",G220-H220)</f>
        <v>-27</v>
      </c>
      <c r="J220" s="47" t="n">
        <f aca="false">IF(OR(D220="",D220+G220=0),"",D220/(D220+G220))</f>
        <v>0.491773308957952</v>
      </c>
      <c r="K220" s="47" t="n">
        <f aca="false">IF(E220="","",E220/(E220+H220))</f>
        <v>0.419047619047619</v>
      </c>
      <c r="L220" s="76" t="n">
        <f aca="false">IF(OR(K220="",J220=""),"",(J220-K220)*100)</f>
        <v>7.27256899103334</v>
      </c>
      <c r="M220" s="36" t="n">
        <v>3.09428986375504</v>
      </c>
      <c r="N220" s="36" t="n">
        <v>0.128498235726664</v>
      </c>
      <c r="O220" s="36" t="n">
        <f aca="false">SQRT(M220^2+N220^2)</f>
        <v>3.09695682203063</v>
      </c>
      <c r="P220" s="47" t="n">
        <f aca="false">IF(J220="","",MAX(0,J220-1.96*O220/100))</f>
        <v>0.431072955246152</v>
      </c>
      <c r="Q220" s="47" t="n">
        <f aca="false">IF(J220="","",MIN(1,J220+1.96*O220/100))</f>
        <v>0.552473662669753</v>
      </c>
      <c r="R220" s="32" t="str">
        <f aca="false">IF(L220="","",IF(ABS(L220)&lt;=O220,"Yes","No"))</f>
        <v>No</v>
      </c>
      <c r="S220" s="32" t="str">
        <f aca="false">IF(L220="","",IF(ABS(L220)&lt;=1.96*O220,"Yes","No"))</f>
        <v>No</v>
      </c>
      <c r="T220" s="66" t="n">
        <f aca="false">IF(D220="","",ROUND(SQRT(((D220+G220)*O220/100)^2+(J220*(D220+G220)*0.14653)^2),0))</f>
        <v>43</v>
      </c>
      <c r="U220" s="32"/>
    </row>
    <row r="221" customFormat="false" ht="15" hidden="false" customHeight="false" outlineLevel="0" collapsed="false">
      <c r="A221" s="32" t="s">
        <v>444</v>
      </c>
      <c r="B221" s="32" t="s">
        <v>448</v>
      </c>
      <c r="C221" s="32" t="s">
        <v>453</v>
      </c>
      <c r="D221" s="66" t="n">
        <v>266</v>
      </c>
      <c r="E221" s="66" t="n">
        <v>252</v>
      </c>
      <c r="F221" s="75" t="n">
        <f aca="false">IF(E221="","",D221-E221)</f>
        <v>14</v>
      </c>
      <c r="G221" s="66" t="n">
        <v>338</v>
      </c>
      <c r="H221" s="66" t="n">
        <v>361</v>
      </c>
      <c r="I221" s="75" t="n">
        <f aca="false">IF(H221="","",G221-H221)</f>
        <v>-23</v>
      </c>
      <c r="J221" s="47" t="n">
        <f aca="false">IF(OR(D221="",D221+G221=0),"",D221/(D221+G221))</f>
        <v>0.440397350993377</v>
      </c>
      <c r="K221" s="47" t="n">
        <f aca="false">IF(E221="","",E221/(E221+H221))</f>
        <v>0.411092985318108</v>
      </c>
      <c r="L221" s="76" t="n">
        <f aca="false">IF(OR(K221="",J221=""),"",(J221-K221)*100)</f>
        <v>2.93043656752698</v>
      </c>
      <c r="M221" s="36" t="n">
        <v>3.09428986375504</v>
      </c>
      <c r="N221" s="36" t="n">
        <v>0.128498235726664</v>
      </c>
      <c r="O221" s="36" t="n">
        <f aca="false">SQRT(M221^2+N221^2)</f>
        <v>3.09695682203063</v>
      </c>
      <c r="P221" s="47" t="n">
        <f aca="false">IF(J221="","",MAX(0,J221-1.96*O221/100))</f>
        <v>0.379696997281577</v>
      </c>
      <c r="Q221" s="47" t="n">
        <f aca="false">IF(J221="","",MIN(1,J221+1.96*O221/100))</f>
        <v>0.501097704705178</v>
      </c>
      <c r="R221" s="32" t="str">
        <f aca="false">IF(L221="","",IF(ABS(L221)&lt;=O221,"Yes","No"))</f>
        <v>Yes</v>
      </c>
      <c r="S221" s="32" t="str">
        <f aca="false">IF(L221="","",IF(ABS(L221)&lt;=1.96*O221,"Yes","No"))</f>
        <v>Yes</v>
      </c>
      <c r="T221" s="66" t="n">
        <f aca="false">IF(D221="","",ROUND(SQRT(((D221+G221)*O221/100)^2+(J221*(D221+G221)*0.14653)^2),0))</f>
        <v>43</v>
      </c>
      <c r="U221" s="32"/>
    </row>
    <row r="222" customFormat="false" ht="15" hidden="false" customHeight="false" outlineLevel="0" collapsed="false">
      <c r="A222" s="32" t="s">
        <v>444</v>
      </c>
      <c r="B222" s="32" t="s">
        <v>448</v>
      </c>
      <c r="C222" s="32" t="s">
        <v>454</v>
      </c>
      <c r="D222" s="66" t="n">
        <v>234</v>
      </c>
      <c r="E222" s="66" t="n">
        <v>228</v>
      </c>
      <c r="F222" s="75" t="n">
        <f aca="false">IF(E222="","",D222-E222)</f>
        <v>6</v>
      </c>
      <c r="G222" s="66" t="n">
        <v>328</v>
      </c>
      <c r="H222" s="66" t="n">
        <v>342</v>
      </c>
      <c r="I222" s="75" t="n">
        <f aca="false">IF(H222="","",G222-H222)</f>
        <v>-14</v>
      </c>
      <c r="J222" s="47" t="n">
        <f aca="false">IF(OR(D222="",D222+G222=0),"",D222/(D222+G222))</f>
        <v>0.416370106761566</v>
      </c>
      <c r="K222" s="47" t="n">
        <f aca="false">IF(E222="","",E222/(E222+H222))</f>
        <v>0.4</v>
      </c>
      <c r="L222" s="76" t="n">
        <f aca="false">IF(OR(K222="",J222=""),"",(J222-K222)*100)</f>
        <v>1.63701067615658</v>
      </c>
      <c r="M222" s="36" t="n">
        <v>3.09428986375504</v>
      </c>
      <c r="N222" s="36" t="n">
        <v>0.128498235726664</v>
      </c>
      <c r="O222" s="36" t="n">
        <f aca="false">SQRT(M222^2+N222^2)</f>
        <v>3.09695682203063</v>
      </c>
      <c r="P222" s="47" t="n">
        <f aca="false">IF(J222="","",MAX(0,J222-1.96*O222/100))</f>
        <v>0.355669753049766</v>
      </c>
      <c r="Q222" s="47" t="n">
        <f aca="false">IF(J222="","",MIN(1,J222+1.96*O222/100))</f>
        <v>0.477070460473366</v>
      </c>
      <c r="R222" s="32" t="str">
        <f aca="false">IF(L222="","",IF(ABS(L222)&lt;=O222,"Yes","No"))</f>
        <v>Yes</v>
      </c>
      <c r="S222" s="32" t="str">
        <f aca="false">IF(L222="","",IF(ABS(L222)&lt;=1.96*O222,"Yes","No"))</f>
        <v>Yes</v>
      </c>
      <c r="T222" s="66" t="n">
        <f aca="false">IF(D222="","",ROUND(SQRT(((D222+G222)*O222/100)^2+(J222*(D222+G222)*0.14653)^2),0))</f>
        <v>38</v>
      </c>
      <c r="U222" s="32"/>
    </row>
    <row r="223" customFormat="false" ht="15" hidden="false" customHeight="false" outlineLevel="0" collapsed="false">
      <c r="A223" s="32" t="s">
        <v>444</v>
      </c>
      <c r="B223" s="32" t="s">
        <v>455</v>
      </c>
      <c r="C223" s="32" t="s">
        <v>456</v>
      </c>
      <c r="D223" s="66" t="n">
        <v>589</v>
      </c>
      <c r="E223" s="66" t="n">
        <v>579</v>
      </c>
      <c r="F223" s="75" t="n">
        <f aca="false">IF(E223="","",D223-E223)</f>
        <v>10</v>
      </c>
      <c r="G223" s="66" t="n">
        <v>666</v>
      </c>
      <c r="H223" s="66" t="n">
        <v>695</v>
      </c>
      <c r="I223" s="75" t="n">
        <f aca="false">IF(H223="","",G223-H223)</f>
        <v>-29</v>
      </c>
      <c r="J223" s="47" t="n">
        <f aca="false">IF(OR(D223="",D223+G223=0),"",D223/(D223+G223))</f>
        <v>0.469322709163347</v>
      </c>
      <c r="K223" s="47" t="n">
        <f aca="false">IF(E223="","",E223/(E223+H223))</f>
        <v>0.45447409733124</v>
      </c>
      <c r="L223" s="76" t="n">
        <f aca="false">IF(OR(K223="",J223=""),"",(J223-K223)*100)</f>
        <v>1.48486118321065</v>
      </c>
      <c r="M223" s="36" t="n">
        <v>1.97223401507502</v>
      </c>
      <c r="N223" s="36" t="n">
        <v>0.128498235726664</v>
      </c>
      <c r="O223" s="36" t="n">
        <f aca="false">SQRT(M223^2+N223^2)</f>
        <v>1.97641564626568</v>
      </c>
      <c r="P223" s="47" t="n">
        <f aca="false">IF(J223="","",MAX(0,J223-1.96*O223/100))</f>
        <v>0.430584962496539</v>
      </c>
      <c r="Q223" s="47" t="n">
        <f aca="false">IF(J223="","",MIN(1,J223+1.96*O223/100))</f>
        <v>0.508060455830154</v>
      </c>
      <c r="R223" s="32" t="str">
        <f aca="false">IF(L223="","",IF(ABS(L223)&lt;=O223,"Yes","No"))</f>
        <v>Yes</v>
      </c>
      <c r="S223" s="32" t="str">
        <f aca="false">IF(L223="","",IF(ABS(L223)&lt;=1.96*O223,"Yes","No"))</f>
        <v>Yes</v>
      </c>
      <c r="T223" s="66" t="n">
        <f aca="false">IF(D223="","",ROUND(SQRT(((D223+G223)*O223/100)^2+(J223*(D223+G223)*0.06777)^2),0))</f>
        <v>47</v>
      </c>
      <c r="U223" s="32"/>
    </row>
    <row r="224" customFormat="false" ht="15" hidden="false" customHeight="false" outlineLevel="0" collapsed="false">
      <c r="A224" s="32" t="s">
        <v>444</v>
      </c>
      <c r="B224" s="32" t="s">
        <v>319</v>
      </c>
      <c r="C224" s="32" t="s">
        <v>457</v>
      </c>
      <c r="D224" s="66" t="n">
        <v>718</v>
      </c>
      <c r="E224" s="66" t="n">
        <v>684</v>
      </c>
      <c r="F224" s="75" t="n">
        <f aca="false">IF(E224="","",D224-E224)</f>
        <v>34</v>
      </c>
      <c r="G224" s="66" t="n">
        <v>460</v>
      </c>
      <c r="H224" s="66" t="n">
        <v>450</v>
      </c>
      <c r="I224" s="75" t="n">
        <f aca="false">IF(H224="","",G224-H224)</f>
        <v>10</v>
      </c>
      <c r="J224" s="47" t="n">
        <f aca="false">IF(OR(D224="",D224+G224=0),"",D224/(D224+G224))</f>
        <v>0.609507640067912</v>
      </c>
      <c r="K224" s="47" t="n">
        <f aca="false">IF(E224="","",E224/(E224+H224))</f>
        <v>0.603174603174603</v>
      </c>
      <c r="L224" s="76" t="n">
        <f aca="false">IF(OR(K224="",J224=""),"",(J224-K224)*100)</f>
        <v>0.633303689330855</v>
      </c>
      <c r="M224" s="36" t="n">
        <v>1.97223401507502</v>
      </c>
      <c r="N224" s="36" t="n">
        <v>0.128498235726664</v>
      </c>
      <c r="O224" s="36" t="n">
        <f aca="false">SQRT(M224^2+N224^2)</f>
        <v>1.97641564626568</v>
      </c>
      <c r="P224" s="47" t="n">
        <f aca="false">IF(J224="","",MAX(0,J224-1.96*O224/100))</f>
        <v>0.570769893401104</v>
      </c>
      <c r="Q224" s="47" t="n">
        <f aca="false">IF(J224="","",MIN(1,J224+1.96*O224/100))</f>
        <v>0.648245386734719</v>
      </c>
      <c r="R224" s="32" t="str">
        <f aca="false">IF(L224="","",IF(ABS(L224)&lt;=O224,"Yes","No"))</f>
        <v>Yes</v>
      </c>
      <c r="S224" s="32" t="str">
        <f aca="false">IF(L224="","",IF(ABS(L224)&lt;=1.96*O224,"Yes","No"))</f>
        <v>Yes</v>
      </c>
      <c r="T224" s="66" t="n">
        <f aca="false">IF(D224="","",ROUND(SQRT(((D224+G224)*O224/100)^2+(J224*(D224+G224)*0.06777)^2),0))</f>
        <v>54</v>
      </c>
      <c r="U224" s="32"/>
    </row>
    <row r="225" customFormat="false" ht="15" hidden="false" customHeight="false" outlineLevel="0" collapsed="false">
      <c r="A225" s="32" t="s">
        <v>444</v>
      </c>
      <c r="B225" s="32" t="s">
        <v>319</v>
      </c>
      <c r="C225" s="32" t="s">
        <v>458</v>
      </c>
      <c r="D225" s="66" t="n">
        <v>939</v>
      </c>
      <c r="E225" s="66" t="n">
        <v>954</v>
      </c>
      <c r="F225" s="75" t="n">
        <f aca="false">IF(E225="","",D225-E225)</f>
        <v>-15</v>
      </c>
      <c r="G225" s="66" t="n">
        <v>707</v>
      </c>
      <c r="H225" s="66" t="n">
        <v>665</v>
      </c>
      <c r="I225" s="75" t="n">
        <f aca="false">IF(H225="","",G225-H225)</f>
        <v>42</v>
      </c>
      <c r="J225" s="47" t="n">
        <f aca="false">IF(OR(D225="",D225+G225=0),"",D225/(D225+G225))</f>
        <v>0.570473876063183</v>
      </c>
      <c r="K225" s="47" t="n">
        <f aca="false">IF(E225="","",E225/(E225+H225))</f>
        <v>0.589252625077208</v>
      </c>
      <c r="L225" s="76" t="n">
        <f aca="false">IF(OR(K225="",J225=""),"",(J225-K225)*100)</f>
        <v>-1.87787490140247</v>
      </c>
      <c r="M225" s="36" t="n">
        <v>1.97223401507502</v>
      </c>
      <c r="N225" s="36" t="n">
        <v>0.128498235726664</v>
      </c>
      <c r="O225" s="36" t="n">
        <f aca="false">SQRT(M225^2+N225^2)</f>
        <v>1.97641564626568</v>
      </c>
      <c r="P225" s="47" t="n">
        <f aca="false">IF(J225="","",MAX(0,J225-1.96*O225/100))</f>
        <v>0.531736129396376</v>
      </c>
      <c r="Q225" s="47" t="n">
        <f aca="false">IF(J225="","",MIN(1,J225+1.96*O225/100))</f>
        <v>0.609211622729991</v>
      </c>
      <c r="R225" s="32" t="str">
        <f aca="false">IF(L225="","",IF(ABS(L225)&lt;=O225,"Yes","No"))</f>
        <v>Yes</v>
      </c>
      <c r="S225" s="32" t="str">
        <f aca="false">IF(L225="","",IF(ABS(L225)&lt;=1.96*O225,"Yes","No"))</f>
        <v>Yes</v>
      </c>
      <c r="T225" s="66" t="n">
        <f aca="false">IF(D225="","",ROUND(SQRT(((D225+G225)*O225/100)^2+(J225*(D225+G225)*0.06777)^2),0))</f>
        <v>71</v>
      </c>
      <c r="U225" s="32"/>
    </row>
    <row r="226" customFormat="false" ht="15" hidden="false" customHeight="false" outlineLevel="0" collapsed="false">
      <c r="A226" s="32" t="s">
        <v>444</v>
      </c>
      <c r="B226" s="32" t="s">
        <v>319</v>
      </c>
      <c r="C226" s="32" t="s">
        <v>459</v>
      </c>
      <c r="D226" s="66" t="n">
        <v>771</v>
      </c>
      <c r="E226" s="66" t="n">
        <v>739</v>
      </c>
      <c r="F226" s="75" t="n">
        <f aca="false">IF(E226="","",D226-E226)</f>
        <v>32</v>
      </c>
      <c r="G226" s="66" t="n">
        <v>415</v>
      </c>
      <c r="H226" s="66" t="n">
        <v>437</v>
      </c>
      <c r="I226" s="75" t="n">
        <f aca="false">IF(H226="","",G226-H226)</f>
        <v>-22</v>
      </c>
      <c r="J226" s="47" t="n">
        <f aca="false">IF(OR(D226="",D226+G226=0),"",D226/(D226+G226))</f>
        <v>0.650084317032041</v>
      </c>
      <c r="K226" s="47" t="n">
        <f aca="false">IF(E226="","",E226/(E226+H226))</f>
        <v>0.628401360544218</v>
      </c>
      <c r="L226" s="76" t="n">
        <f aca="false">IF(OR(K226="",J226=""),"",(J226-K226)*100)</f>
        <v>2.16829564878228</v>
      </c>
      <c r="M226" s="36" t="n">
        <v>1.97223401507502</v>
      </c>
      <c r="N226" s="36" t="n">
        <v>0.128498235726664</v>
      </c>
      <c r="O226" s="36" t="n">
        <f aca="false">SQRT(M226^2+N226^2)</f>
        <v>1.97641564626568</v>
      </c>
      <c r="P226" s="47" t="n">
        <f aca="false">IF(J226="","",MAX(0,J226-1.96*O226/100))</f>
        <v>0.611346570365233</v>
      </c>
      <c r="Q226" s="47" t="n">
        <f aca="false">IF(J226="","",MIN(1,J226+1.96*O226/100))</f>
        <v>0.688822063698848</v>
      </c>
      <c r="R226" s="32" t="str">
        <f aca="false">IF(L226="","",IF(ABS(L226)&lt;=O226,"Yes","No"))</f>
        <v>No</v>
      </c>
      <c r="S226" s="32" t="str">
        <f aca="false">IF(L226="","",IF(ABS(L226)&lt;=1.96*O226,"Yes","No"))</f>
        <v>Yes</v>
      </c>
      <c r="T226" s="66" t="n">
        <f aca="false">IF(D226="","",ROUND(SQRT(((D226+G226)*O226/100)^2+(J226*(D226+G226)*0.06777)^2),0))</f>
        <v>57</v>
      </c>
      <c r="U226" s="32"/>
    </row>
    <row r="227" customFormat="false" ht="15" hidden="false" customHeight="false" outlineLevel="0" collapsed="false">
      <c r="A227" s="32" t="s">
        <v>444</v>
      </c>
      <c r="B227" s="32" t="s">
        <v>319</v>
      </c>
      <c r="C227" s="32" t="s">
        <v>460</v>
      </c>
      <c r="D227" s="66" t="n">
        <v>629</v>
      </c>
      <c r="E227" s="66" t="n">
        <v>612</v>
      </c>
      <c r="F227" s="75" t="n">
        <f aca="false">IF(E227="","",D227-E227)</f>
        <v>17</v>
      </c>
      <c r="G227" s="66" t="n">
        <v>317</v>
      </c>
      <c r="H227" s="66" t="n">
        <v>338</v>
      </c>
      <c r="I227" s="75" t="n">
        <f aca="false">IF(H227="","",G227-H227)</f>
        <v>-21</v>
      </c>
      <c r="J227" s="47" t="n">
        <f aca="false">IF(OR(D227="",D227+G227=0),"",D227/(D227+G227))</f>
        <v>0.664904862579281</v>
      </c>
      <c r="K227" s="47" t="n">
        <f aca="false">IF(E227="","",E227/(E227+H227))</f>
        <v>0.64421052631579</v>
      </c>
      <c r="L227" s="76" t="n">
        <f aca="false">IF(OR(K227="",J227=""),"",(J227-K227)*100)</f>
        <v>2.06943362634917</v>
      </c>
      <c r="M227" s="36" t="n">
        <v>2.14160243278479</v>
      </c>
      <c r="N227" s="36" t="n">
        <v>0.128498235726664</v>
      </c>
      <c r="O227" s="36" t="n">
        <f aca="false">SQRT(M227^2+N227^2)</f>
        <v>2.14545397916026</v>
      </c>
      <c r="P227" s="47" t="n">
        <f aca="false">IF(J227="","",MAX(0,J227-1.96*O227/100))</f>
        <v>0.62285396458774</v>
      </c>
      <c r="Q227" s="47" t="n">
        <f aca="false">IF(J227="","",MIN(1,J227+1.96*O227/100))</f>
        <v>0.706955760570822</v>
      </c>
      <c r="R227" s="32" t="str">
        <f aca="false">IF(L227="","",IF(ABS(L227)&lt;=O227,"Yes","No"))</f>
        <v>Yes</v>
      </c>
      <c r="S227" s="32" t="str">
        <f aca="false">IF(L227="","",IF(ABS(L227)&lt;=1.96*O227,"Yes","No"))</f>
        <v>Yes</v>
      </c>
      <c r="T227" s="66" t="n">
        <f aca="false">IF(D227="","",ROUND(SQRT(((D227+G227)*O227/100)^2+(J227*(D227+G227)*0.0886)^2),0))</f>
        <v>59</v>
      </c>
      <c r="U227" s="32"/>
    </row>
    <row r="228" customFormat="false" ht="15" hidden="false" customHeight="false" outlineLevel="0" collapsed="false">
      <c r="A228" s="32" t="s">
        <v>444</v>
      </c>
      <c r="B228" s="32" t="s">
        <v>319</v>
      </c>
      <c r="C228" s="32" t="s">
        <v>461</v>
      </c>
      <c r="D228" s="66" t="n">
        <v>783</v>
      </c>
      <c r="E228" s="66" t="n">
        <v>768</v>
      </c>
      <c r="F228" s="75" t="n">
        <f aca="false">IF(E228="","",D228-E228)</f>
        <v>15</v>
      </c>
      <c r="G228" s="66" t="n">
        <v>489</v>
      </c>
      <c r="H228" s="66" t="n">
        <v>541</v>
      </c>
      <c r="I228" s="75" t="n">
        <f aca="false">IF(H228="","",G228-H228)</f>
        <v>-52</v>
      </c>
      <c r="J228" s="47" t="n">
        <f aca="false">IF(OR(D228="",D228+G228=0),"",D228/(D228+G228))</f>
        <v>0.615566037735849</v>
      </c>
      <c r="K228" s="47" t="n">
        <f aca="false">IF(E228="","",E228/(E228+H228))</f>
        <v>0.586707410236822</v>
      </c>
      <c r="L228" s="76" t="n">
        <f aca="false">IF(OR(K228="",J228=""),"",(J228-K228)*100)</f>
        <v>2.8858627499027</v>
      </c>
      <c r="M228" s="36" t="n">
        <v>1.97223401507502</v>
      </c>
      <c r="N228" s="36" t="n">
        <v>0.128498235726664</v>
      </c>
      <c r="O228" s="36" t="n">
        <f aca="false">SQRT(M228^2+N228^2)</f>
        <v>1.97641564626568</v>
      </c>
      <c r="P228" s="47" t="n">
        <f aca="false">IF(J228="","",MAX(0,J228-1.96*O228/100))</f>
        <v>0.576828291069042</v>
      </c>
      <c r="Q228" s="47" t="n">
        <f aca="false">IF(J228="","",MIN(1,J228+1.96*O228/100))</f>
        <v>0.654303784402657</v>
      </c>
      <c r="R228" s="32" t="str">
        <f aca="false">IF(L228="","",IF(ABS(L228)&lt;=O228,"Yes","No"))</f>
        <v>No</v>
      </c>
      <c r="S228" s="32" t="str">
        <f aca="false">IF(L228="","",IF(ABS(L228)&lt;=1.96*O228,"Yes","No"))</f>
        <v>Yes</v>
      </c>
      <c r="T228" s="66" t="n">
        <f aca="false">IF(D228="","",ROUND(SQRT(((D228+G228)*O228/100)^2+(J228*(D228+G228)*0.06777)^2),0))</f>
        <v>59</v>
      </c>
      <c r="U228" s="32"/>
    </row>
    <row r="229" customFormat="false" ht="15" hidden="false" customHeight="false" outlineLevel="0" collapsed="false">
      <c r="A229" s="32" t="s">
        <v>444</v>
      </c>
      <c r="B229" s="32" t="s">
        <v>319</v>
      </c>
      <c r="C229" s="32" t="s">
        <v>462</v>
      </c>
      <c r="D229" s="66" t="n">
        <v>1078</v>
      </c>
      <c r="E229" s="66" t="n">
        <v>1118</v>
      </c>
      <c r="F229" s="75" t="n">
        <f aca="false">IF(E229="","",D229-E229)</f>
        <v>-40</v>
      </c>
      <c r="G229" s="66" t="n">
        <v>626</v>
      </c>
      <c r="H229" s="66" t="n">
        <v>584</v>
      </c>
      <c r="I229" s="75" t="n">
        <f aca="false">IF(H229="","",G229-H229)</f>
        <v>42</v>
      </c>
      <c r="J229" s="47" t="n">
        <f aca="false">IF(OR(D229="",D229+G229=0),"",D229/(D229+G229))</f>
        <v>0.632629107981221</v>
      </c>
      <c r="K229" s="47" t="n">
        <f aca="false">IF(E229="","",E229/(E229+H229))</f>
        <v>0.656874265569918</v>
      </c>
      <c r="L229" s="76" t="n">
        <f aca="false">IF(OR(K229="",J229=""),"",(J229-K229)*100)</f>
        <v>-2.42451575886972</v>
      </c>
      <c r="M229" s="36" t="n">
        <v>1.97223401507502</v>
      </c>
      <c r="N229" s="36" t="n">
        <v>0.128498235726664</v>
      </c>
      <c r="O229" s="36" t="n">
        <f aca="false">SQRT(M229^2+N229^2)</f>
        <v>1.97641564626568</v>
      </c>
      <c r="P229" s="47" t="n">
        <f aca="false">IF(J229="","",MAX(0,J229-1.96*O229/100))</f>
        <v>0.593891361314413</v>
      </c>
      <c r="Q229" s="47" t="n">
        <f aca="false">IF(J229="","",MIN(1,J229+1.96*O229/100))</f>
        <v>0.671366854648028</v>
      </c>
      <c r="R229" s="32" t="str">
        <f aca="false">IF(L229="","",IF(ABS(L229)&lt;=O229,"Yes","No"))</f>
        <v>No</v>
      </c>
      <c r="S229" s="32" t="str">
        <f aca="false">IF(L229="","",IF(ABS(L229)&lt;=1.96*O229,"Yes","No"))</f>
        <v>Yes</v>
      </c>
      <c r="T229" s="66" t="n">
        <f aca="false">IF(D229="","",ROUND(SQRT(((D229+G229)*O229/100)^2+(J229*(D229+G229)*0.06777)^2),0))</f>
        <v>80</v>
      </c>
      <c r="U229" s="32"/>
    </row>
    <row r="230" customFormat="false" ht="15" hidden="false" customHeight="false" outlineLevel="0" collapsed="false">
      <c r="A230" s="32" t="s">
        <v>444</v>
      </c>
      <c r="B230" s="32" t="s">
        <v>319</v>
      </c>
      <c r="C230" s="32" t="s">
        <v>463</v>
      </c>
      <c r="D230" s="66" t="n">
        <v>707</v>
      </c>
      <c r="E230" s="66" t="n">
        <v>673</v>
      </c>
      <c r="F230" s="75" t="n">
        <f aca="false">IF(E230="","",D230-E230)</f>
        <v>34</v>
      </c>
      <c r="G230" s="66" t="n">
        <v>515</v>
      </c>
      <c r="H230" s="66" t="n">
        <v>519</v>
      </c>
      <c r="I230" s="75" t="n">
        <f aca="false">IF(H230="","",G230-H230)</f>
        <v>-4</v>
      </c>
      <c r="J230" s="47" t="n">
        <f aca="false">IF(OR(D230="",D230+G230=0),"",D230/(D230+G230))</f>
        <v>0.578559738134206</v>
      </c>
      <c r="K230" s="47" t="n">
        <f aca="false">IF(E230="","",E230/(E230+H230))</f>
        <v>0.564597315436242</v>
      </c>
      <c r="L230" s="76" t="n">
        <f aca="false">IF(OR(K230="",J230=""),"",(J230-K230)*100)</f>
        <v>1.39624226979647</v>
      </c>
      <c r="M230" s="36" t="n">
        <v>1.97223401507502</v>
      </c>
      <c r="N230" s="36" t="n">
        <v>0.128498235726664</v>
      </c>
      <c r="O230" s="36" t="n">
        <f aca="false">SQRT(M230^2+N230^2)</f>
        <v>1.97641564626568</v>
      </c>
      <c r="P230" s="47" t="n">
        <f aca="false">IF(J230="","",MAX(0,J230-1.96*O230/100))</f>
        <v>0.539821991467399</v>
      </c>
      <c r="Q230" s="47" t="n">
        <f aca="false">IF(J230="","",MIN(1,J230+1.96*O230/100))</f>
        <v>0.617297484801014</v>
      </c>
      <c r="R230" s="32" t="str">
        <f aca="false">IF(L230="","",IF(ABS(L230)&lt;=O230,"Yes","No"))</f>
        <v>Yes</v>
      </c>
      <c r="S230" s="32" t="str">
        <f aca="false">IF(L230="","",IF(ABS(L230)&lt;=1.96*O230,"Yes","No"))</f>
        <v>Yes</v>
      </c>
      <c r="T230" s="66" t="n">
        <f aca="false">IF(D230="","",ROUND(SQRT(((D230+G230)*O230/100)^2+(J230*(D230+G230)*0.06777)^2),0))</f>
        <v>54</v>
      </c>
      <c r="U230" s="32"/>
    </row>
    <row r="231" customFormat="false" ht="15" hidden="false" customHeight="false" outlineLevel="0" collapsed="false">
      <c r="A231" s="32" t="s">
        <v>444</v>
      </c>
      <c r="B231" s="32" t="s">
        <v>319</v>
      </c>
      <c r="C231" s="32" t="s">
        <v>464</v>
      </c>
      <c r="D231" s="66" t="n">
        <v>545</v>
      </c>
      <c r="E231" s="66" t="n">
        <v>542</v>
      </c>
      <c r="F231" s="75" t="n">
        <f aca="false">IF(E231="","",D231-E231)</f>
        <v>3</v>
      </c>
      <c r="G231" s="66" t="n">
        <v>301</v>
      </c>
      <c r="H231" s="66" t="n">
        <v>327</v>
      </c>
      <c r="I231" s="75" t="n">
        <f aca="false">IF(H231="","",G231-H231)</f>
        <v>-26</v>
      </c>
      <c r="J231" s="47" t="n">
        <f aca="false">IF(OR(D231="",D231+G231=0),"",D231/(D231+G231))</f>
        <v>0.644208037825059</v>
      </c>
      <c r="K231" s="47" t="n">
        <f aca="false">IF(E231="","",E231/(E231+H231))</f>
        <v>0.623705408515535</v>
      </c>
      <c r="L231" s="76" t="n">
        <f aca="false">IF(OR(K231="",J231=""),"",(J231-K231)*100)</f>
        <v>2.0502629309524</v>
      </c>
      <c r="M231" s="36" t="n">
        <v>2.14160243278479</v>
      </c>
      <c r="N231" s="36" t="n">
        <v>0.128498235726664</v>
      </c>
      <c r="O231" s="36" t="n">
        <f aca="false">SQRT(M231^2+N231^2)</f>
        <v>2.14545397916026</v>
      </c>
      <c r="P231" s="47" t="n">
        <f aca="false">IF(J231="","",MAX(0,J231-1.96*O231/100))</f>
        <v>0.602157139833518</v>
      </c>
      <c r="Q231" s="47" t="n">
        <f aca="false">IF(J231="","",MIN(1,J231+1.96*O231/100))</f>
        <v>0.6862589358166</v>
      </c>
      <c r="R231" s="32" t="str">
        <f aca="false">IF(L231="","",IF(ABS(L231)&lt;=O231,"Yes","No"))</f>
        <v>Yes</v>
      </c>
      <c r="S231" s="32" t="str">
        <f aca="false">IF(L231="","",IF(ABS(L231)&lt;=1.96*O231,"Yes","No"))</f>
        <v>Yes</v>
      </c>
      <c r="T231" s="66" t="n">
        <f aca="false">IF(D231="","",ROUND(SQRT(((D231+G231)*O231/100)^2+(J231*(D231+G231)*0.0886)^2),0))</f>
        <v>52</v>
      </c>
      <c r="U231" s="32"/>
    </row>
    <row r="232" customFormat="false" ht="15" hidden="false" customHeight="false" outlineLevel="0" collapsed="false">
      <c r="A232" s="32" t="s">
        <v>444</v>
      </c>
      <c r="B232" s="32" t="s">
        <v>319</v>
      </c>
      <c r="C232" s="32" t="s">
        <v>465</v>
      </c>
      <c r="D232" s="66" t="n">
        <v>697</v>
      </c>
      <c r="E232" s="66" t="n">
        <v>630</v>
      </c>
      <c r="F232" s="75" t="n">
        <f aca="false">IF(E232="","",D232-E232)</f>
        <v>67</v>
      </c>
      <c r="G232" s="66" t="n">
        <v>347</v>
      </c>
      <c r="H232" s="66" t="n">
        <v>381</v>
      </c>
      <c r="I232" s="75" t="n">
        <f aca="false">IF(H232="","",G232-H232)</f>
        <v>-34</v>
      </c>
      <c r="J232" s="47" t="n">
        <f aca="false">IF(OR(D232="",D232+G232=0),"",D232/(D232+G232))</f>
        <v>0.667624521072797</v>
      </c>
      <c r="K232" s="47" t="n">
        <f aca="false">IF(E232="","",E232/(E232+H232))</f>
        <v>0.623145400593472</v>
      </c>
      <c r="L232" s="76" t="n">
        <f aca="false">IF(OR(K232="",J232=""),"",(J232-K232)*100)</f>
        <v>4.44791204793251</v>
      </c>
      <c r="M232" s="36" t="n">
        <v>2.14160243278479</v>
      </c>
      <c r="N232" s="36" t="n">
        <v>0.128498235726664</v>
      </c>
      <c r="O232" s="36" t="n">
        <f aca="false">SQRT(M232^2+N232^2)</f>
        <v>2.14545397916026</v>
      </c>
      <c r="P232" s="47" t="n">
        <f aca="false">IF(J232="","",MAX(0,J232-1.96*O232/100))</f>
        <v>0.625573623081256</v>
      </c>
      <c r="Q232" s="47" t="n">
        <f aca="false">IF(J232="","",MIN(1,J232+1.96*O232/100))</f>
        <v>0.709675419064338</v>
      </c>
      <c r="R232" s="32" t="str">
        <f aca="false">IF(L232="","",IF(ABS(L232)&lt;=O232,"Yes","No"))</f>
        <v>No</v>
      </c>
      <c r="S232" s="32" t="str">
        <f aca="false">IF(L232="","",IF(ABS(L232)&lt;=1.96*O232,"Yes","No"))</f>
        <v>No</v>
      </c>
      <c r="T232" s="66" t="n">
        <f aca="false">IF(D232="","",ROUND(SQRT(((D232+G232)*O232/100)^2+(J232*(D232+G232)*0.0886)^2),0))</f>
        <v>66</v>
      </c>
      <c r="U232" s="32"/>
    </row>
    <row r="233" customFormat="false" ht="15" hidden="false" customHeight="false" outlineLevel="0" collapsed="false">
      <c r="A233" s="32" t="s">
        <v>444</v>
      </c>
      <c r="B233" s="32" t="s">
        <v>319</v>
      </c>
      <c r="C233" s="32" t="s">
        <v>466</v>
      </c>
      <c r="D233" s="66" t="n">
        <v>951</v>
      </c>
      <c r="E233" s="66" t="n">
        <v>911</v>
      </c>
      <c r="F233" s="75" t="n">
        <f aca="false">IF(E233="","",D233-E233)</f>
        <v>40</v>
      </c>
      <c r="G233" s="66" t="n">
        <v>517</v>
      </c>
      <c r="H233" s="66" t="n">
        <v>550</v>
      </c>
      <c r="I233" s="75" t="n">
        <f aca="false">IF(H233="","",G233-H233)</f>
        <v>-33</v>
      </c>
      <c r="J233" s="47" t="n">
        <f aca="false">IF(OR(D233="",D233+G233=0),"",D233/(D233+G233))</f>
        <v>0.647820163487738</v>
      </c>
      <c r="K233" s="47" t="n">
        <f aca="false">IF(E233="","",E233/(E233+H233))</f>
        <v>0.623545516769336</v>
      </c>
      <c r="L233" s="76" t="n">
        <f aca="false">IF(OR(K233="",J233=""),"",(J233-K233)*100)</f>
        <v>2.42746467184023</v>
      </c>
      <c r="M233" s="36" t="n">
        <v>1.97223401507502</v>
      </c>
      <c r="N233" s="36" t="n">
        <v>0.128498235726664</v>
      </c>
      <c r="O233" s="36" t="n">
        <f aca="false">SQRT(M233^2+N233^2)</f>
        <v>1.97641564626568</v>
      </c>
      <c r="P233" s="47" t="n">
        <f aca="false">IF(J233="","",MAX(0,J233-1.96*O233/100))</f>
        <v>0.609082416820931</v>
      </c>
      <c r="Q233" s="47" t="n">
        <f aca="false">IF(J233="","",MIN(1,J233+1.96*O233/100))</f>
        <v>0.686557910154546</v>
      </c>
      <c r="R233" s="32" t="str">
        <f aca="false">IF(L233="","",IF(ABS(L233)&lt;=O233,"Yes","No"))</f>
        <v>No</v>
      </c>
      <c r="S233" s="32" t="str">
        <f aca="false">IF(L233="","",IF(ABS(L233)&lt;=1.96*O233,"Yes","No"))</f>
        <v>Yes</v>
      </c>
      <c r="T233" s="66" t="n">
        <f aca="false">IF(D233="","",ROUND(SQRT(((D233+G233)*O233/100)^2+(J233*(D233+G233)*0.06777)^2),0))</f>
        <v>71</v>
      </c>
      <c r="U233" s="32"/>
    </row>
    <row r="234" customFormat="false" ht="15" hidden="false" customHeight="false" outlineLevel="0" collapsed="false">
      <c r="A234" s="32" t="s">
        <v>444</v>
      </c>
      <c r="B234" s="32" t="s">
        <v>319</v>
      </c>
      <c r="C234" s="32" t="s">
        <v>467</v>
      </c>
      <c r="D234" s="66" t="n">
        <v>1110</v>
      </c>
      <c r="E234" s="66" t="n">
        <v>933</v>
      </c>
      <c r="F234" s="75" t="n">
        <f aca="false">IF(E234="","",D234-E234)</f>
        <v>177</v>
      </c>
      <c r="G234" s="66" t="n">
        <v>270</v>
      </c>
      <c r="H234" s="66" t="n">
        <v>339</v>
      </c>
      <c r="I234" s="75" t="n">
        <f aca="false">IF(H234="","",G234-H234)</f>
        <v>-69</v>
      </c>
      <c r="J234" s="47" t="n">
        <f aca="false">IF(OR(D234="",D234+G234=0),"",D234/(D234+G234))</f>
        <v>0.804347826086957</v>
      </c>
      <c r="K234" s="47" t="n">
        <f aca="false">IF(E234="","",E234/(E234+H234))</f>
        <v>0.733490566037736</v>
      </c>
      <c r="L234" s="76" t="n">
        <f aca="false">IF(OR(K234="",J234=""),"",(J234-K234)*100)</f>
        <v>7.08572600492207</v>
      </c>
      <c r="M234" s="36" t="n">
        <v>1.97223401507502</v>
      </c>
      <c r="N234" s="36" t="n">
        <v>0.128498235726664</v>
      </c>
      <c r="O234" s="36" t="n">
        <f aca="false">SQRT(M234^2+N234^2)</f>
        <v>1.97641564626568</v>
      </c>
      <c r="P234" s="47" t="n">
        <f aca="false">IF(J234="","",MAX(0,J234-1.96*O234/100))</f>
        <v>0.765610079420149</v>
      </c>
      <c r="Q234" s="47" t="n">
        <f aca="false">IF(J234="","",MIN(1,J234+1.96*O234/100))</f>
        <v>0.843085572753764</v>
      </c>
      <c r="R234" s="32" t="str">
        <f aca="false">IF(L234="","",IF(ABS(L234)&lt;=O234,"Yes","No"))</f>
        <v>No</v>
      </c>
      <c r="S234" s="32" t="str">
        <f aca="false">IF(L234="","",IF(ABS(L234)&lt;=1.96*O234,"Yes","No"))</f>
        <v>No</v>
      </c>
      <c r="T234" s="66" t="n">
        <f aca="false">IF(D234="","",ROUND(SQRT(((D234+G234)*O234/100)^2+(J234*(D234+G234)*0.06777)^2),0))</f>
        <v>80</v>
      </c>
      <c r="U234" s="32"/>
    </row>
    <row r="235" customFormat="false" ht="15" hidden="false" customHeight="false" outlineLevel="0" collapsed="false">
      <c r="A235" s="32" t="s">
        <v>444</v>
      </c>
      <c r="B235" s="32" t="s">
        <v>319</v>
      </c>
      <c r="C235" s="32" t="s">
        <v>468</v>
      </c>
      <c r="D235" s="66" t="n">
        <v>846</v>
      </c>
      <c r="E235" s="66" t="n">
        <v>744</v>
      </c>
      <c r="F235" s="75" t="n">
        <f aca="false">IF(E235="","",D235-E235)</f>
        <v>102</v>
      </c>
      <c r="G235" s="66" t="n">
        <v>461</v>
      </c>
      <c r="H235" s="66" t="n">
        <v>459</v>
      </c>
      <c r="I235" s="75" t="n">
        <f aca="false">IF(H235="","",G235-H235)</f>
        <v>2</v>
      </c>
      <c r="J235" s="47" t="n">
        <f aca="false">IF(OR(D235="",D235+G235=0),"",D235/(D235+G235))</f>
        <v>0.647283856159143</v>
      </c>
      <c r="K235" s="47" t="n">
        <f aca="false">IF(E235="","",E235/(E235+H235))</f>
        <v>0.618453865336658</v>
      </c>
      <c r="L235" s="76" t="n">
        <f aca="false">IF(OR(K235="",J235=""),"",(J235-K235)*100)</f>
        <v>2.88299908224847</v>
      </c>
      <c r="M235" s="36" t="n">
        <v>1.97223401507502</v>
      </c>
      <c r="N235" s="36" t="n">
        <v>0.128498235726664</v>
      </c>
      <c r="O235" s="36" t="n">
        <f aca="false">SQRT(M235^2+N235^2)</f>
        <v>1.97641564626568</v>
      </c>
      <c r="P235" s="47" t="n">
        <f aca="false">IF(J235="","",MAX(0,J235-1.96*O235/100))</f>
        <v>0.608546109492336</v>
      </c>
      <c r="Q235" s="47" t="n">
        <f aca="false">IF(J235="","",MIN(1,J235+1.96*O235/100))</f>
        <v>0.686021602825951</v>
      </c>
      <c r="R235" s="32" t="str">
        <f aca="false">IF(L235="","",IF(ABS(L235)&lt;=O235,"Yes","No"))</f>
        <v>No</v>
      </c>
      <c r="S235" s="32" t="str">
        <f aca="false">IF(L235="","",IF(ABS(L235)&lt;=1.96*O235,"Yes","No"))</f>
        <v>Yes</v>
      </c>
      <c r="T235" s="66" t="n">
        <f aca="false">IF(D235="","",ROUND(SQRT(((D235+G235)*O235/100)^2+(J235*(D235+G235)*0.06777)^2),0))</f>
        <v>63</v>
      </c>
      <c r="U235" s="32"/>
    </row>
    <row r="236" customFormat="false" ht="15" hidden="false" customHeight="false" outlineLevel="0" collapsed="false">
      <c r="A236" s="32" t="s">
        <v>444</v>
      </c>
      <c r="B236" s="32" t="s">
        <v>319</v>
      </c>
      <c r="C236" s="32" t="s">
        <v>469</v>
      </c>
      <c r="D236" s="66" t="n">
        <v>336</v>
      </c>
      <c r="E236" s="66" t="n">
        <v>316</v>
      </c>
      <c r="F236" s="75" t="n">
        <f aca="false">IF(E236="","",D236-E236)</f>
        <v>20</v>
      </c>
      <c r="G236" s="66" t="n">
        <v>66</v>
      </c>
      <c r="H236" s="66" t="n">
        <v>72</v>
      </c>
      <c r="I236" s="75" t="n">
        <f aca="false">IF(H236="","",G236-H236)</f>
        <v>-6</v>
      </c>
      <c r="J236" s="47" t="n">
        <f aca="false">IF(OR(D236="",D236+G236=0),"",D236/(D236+G236))</f>
        <v>0.835820895522388</v>
      </c>
      <c r="K236" s="47" t="n">
        <f aca="false">IF(E236="","",E236/(E236+H236))</f>
        <v>0.814432989690722</v>
      </c>
      <c r="L236" s="76" t="n">
        <f aca="false">IF(OR(K236="",J236=""),"",(J236-K236)*100)</f>
        <v>2.13879058316664</v>
      </c>
      <c r="M236" s="36" t="n">
        <v>3.09428986375504</v>
      </c>
      <c r="N236" s="36" t="n">
        <v>0.128498235726664</v>
      </c>
      <c r="O236" s="36" t="n">
        <f aca="false">SQRT(M236^2+N236^2)</f>
        <v>3.09695682203063</v>
      </c>
      <c r="P236" s="47" t="n">
        <f aca="false">IF(J236="","",MAX(0,J236-1.96*O236/100))</f>
        <v>0.775120541810588</v>
      </c>
      <c r="Q236" s="47" t="n">
        <f aca="false">IF(J236="","",MIN(1,J236+1.96*O236/100))</f>
        <v>0.896521249234188</v>
      </c>
      <c r="R236" s="32" t="str">
        <f aca="false">IF(L236="","",IF(ABS(L236)&lt;=O236,"Yes","No"))</f>
        <v>Yes</v>
      </c>
      <c r="S236" s="32" t="str">
        <f aca="false">IF(L236="","",IF(ABS(L236)&lt;=1.96*O236,"Yes","No"))</f>
        <v>Yes</v>
      </c>
      <c r="T236" s="66" t="n">
        <f aca="false">IF(D236="","",ROUND(SQRT(((D236+G236)*O236/100)^2+(J236*(D236+G236)*0.14653)^2),0))</f>
        <v>51</v>
      </c>
      <c r="U236" s="32"/>
    </row>
    <row r="237" customFormat="false" ht="15" hidden="false" customHeight="false" outlineLevel="0" collapsed="false">
      <c r="A237" s="32" t="s">
        <v>444</v>
      </c>
      <c r="B237" s="32" t="s">
        <v>319</v>
      </c>
      <c r="C237" s="32" t="s">
        <v>470</v>
      </c>
      <c r="D237" s="66" t="n">
        <v>498</v>
      </c>
      <c r="E237" s="66" t="n">
        <v>503</v>
      </c>
      <c r="F237" s="75" t="n">
        <f aca="false">IF(E237="","",D237-E237)</f>
        <v>-5</v>
      </c>
      <c r="G237" s="66" t="n">
        <v>137</v>
      </c>
      <c r="H237" s="66" t="n">
        <v>158</v>
      </c>
      <c r="I237" s="75" t="n">
        <f aca="false">IF(H237="","",G237-H237)</f>
        <v>-21</v>
      </c>
      <c r="J237" s="47" t="n">
        <f aca="false">IF(OR(D237="",D237+G237=0),"",D237/(D237+G237))</f>
        <v>0.784251968503937</v>
      </c>
      <c r="K237" s="47" t="n">
        <f aca="false">IF(E237="","",E237/(E237+H237))</f>
        <v>0.760968229954614</v>
      </c>
      <c r="L237" s="76" t="n">
        <f aca="false">IF(OR(K237="",J237=""),"",(J237-K237)*100)</f>
        <v>2.32837385493228</v>
      </c>
      <c r="M237" s="36" t="n">
        <v>3.09428986375504</v>
      </c>
      <c r="N237" s="36" t="n">
        <v>0.128498235726664</v>
      </c>
      <c r="O237" s="36" t="n">
        <f aca="false">SQRT(M237^2+N237^2)</f>
        <v>3.09695682203063</v>
      </c>
      <c r="P237" s="47" t="n">
        <f aca="false">IF(J237="","",MAX(0,J237-1.96*O237/100))</f>
        <v>0.723551614792137</v>
      </c>
      <c r="Q237" s="47" t="n">
        <f aca="false">IF(J237="","",MIN(1,J237+1.96*O237/100))</f>
        <v>0.844952322215737</v>
      </c>
      <c r="R237" s="32" t="str">
        <f aca="false">IF(L237="","",IF(ABS(L237)&lt;=O237,"Yes","No"))</f>
        <v>Yes</v>
      </c>
      <c r="S237" s="32" t="str">
        <f aca="false">IF(L237="","",IF(ABS(L237)&lt;=1.96*O237,"Yes","No"))</f>
        <v>Yes</v>
      </c>
      <c r="T237" s="66" t="n">
        <f aca="false">IF(D237="","",ROUND(SQRT(((D237+G237)*O237/100)^2+(J237*(D237+G237)*0.14653)^2),0))</f>
        <v>76</v>
      </c>
      <c r="U237" s="32"/>
    </row>
    <row r="238" customFormat="false" ht="15" hidden="false" customHeight="false" outlineLevel="0" collapsed="false">
      <c r="A238" s="32" t="s">
        <v>444</v>
      </c>
      <c r="B238" s="32" t="s">
        <v>319</v>
      </c>
      <c r="C238" s="32" t="s">
        <v>471</v>
      </c>
      <c r="D238" s="66" t="n">
        <v>463</v>
      </c>
      <c r="E238" s="66" t="n">
        <v>511</v>
      </c>
      <c r="F238" s="75" t="n">
        <f aca="false">IF(E238="","",D238-E238)</f>
        <v>-48</v>
      </c>
      <c r="G238" s="66" t="n">
        <v>140</v>
      </c>
      <c r="H238" s="66" t="n">
        <v>155</v>
      </c>
      <c r="I238" s="75" t="n">
        <f aca="false">IF(H238="","",G238-H238)</f>
        <v>-15</v>
      </c>
      <c r="J238" s="47" t="n">
        <f aca="false">IF(OR(D238="",D238+G238=0),"",D238/(D238+G238))</f>
        <v>0.767827529021559</v>
      </c>
      <c r="K238" s="47" t="n">
        <f aca="false">IF(E238="","",E238/(E238+H238))</f>
        <v>0.767267267267267</v>
      </c>
      <c r="L238" s="76" t="n">
        <f aca="false">IF(OR(K238="",J238=""),"",(J238-K238)*100)</f>
        <v>0.056026175429158</v>
      </c>
      <c r="M238" s="36" t="n">
        <v>3.09428986375504</v>
      </c>
      <c r="N238" s="36" t="n">
        <v>0.128498235726664</v>
      </c>
      <c r="O238" s="36" t="n">
        <f aca="false">SQRT(M238^2+N238^2)</f>
        <v>3.09695682203063</v>
      </c>
      <c r="P238" s="47" t="n">
        <f aca="false">IF(J238="","",MAX(0,J238-1.96*O238/100))</f>
        <v>0.707127175309759</v>
      </c>
      <c r="Q238" s="47" t="n">
        <f aca="false">IF(J238="","",MIN(1,J238+1.96*O238/100))</f>
        <v>0.828527882733359</v>
      </c>
      <c r="R238" s="32" t="str">
        <f aca="false">IF(L238="","",IF(ABS(L238)&lt;=O238,"Yes","No"))</f>
        <v>Yes</v>
      </c>
      <c r="S238" s="32" t="str">
        <f aca="false">IF(L238="","",IF(ABS(L238)&lt;=1.96*O238,"Yes","No"))</f>
        <v>Yes</v>
      </c>
      <c r="T238" s="66" t="n">
        <f aca="false">IF(D238="","",ROUND(SQRT(((D238+G238)*O238/100)^2+(J238*(D238+G238)*0.14653)^2),0))</f>
        <v>70</v>
      </c>
      <c r="U238" s="32"/>
    </row>
    <row r="239" customFormat="false" ht="15" hidden="false" customHeight="false" outlineLevel="0" collapsed="false">
      <c r="A239" s="32" t="s">
        <v>444</v>
      </c>
      <c r="B239" s="32" t="s">
        <v>319</v>
      </c>
      <c r="C239" s="32" t="s">
        <v>472</v>
      </c>
      <c r="D239" s="66" t="n">
        <v>531</v>
      </c>
      <c r="E239" s="66" t="n">
        <v>606</v>
      </c>
      <c r="F239" s="75" t="n">
        <f aca="false">IF(E239="","",D239-E239)</f>
        <v>-75</v>
      </c>
      <c r="G239" s="66" t="n">
        <v>148</v>
      </c>
      <c r="H239" s="66" t="n">
        <v>162</v>
      </c>
      <c r="I239" s="75" t="n">
        <f aca="false">IF(H239="","",G239-H239)</f>
        <v>-14</v>
      </c>
      <c r="J239" s="47" t="n">
        <f aca="false">IF(OR(D239="",D239+G239=0),"",D239/(D239+G239))</f>
        <v>0.782032400589102</v>
      </c>
      <c r="K239" s="47" t="n">
        <f aca="false">IF(E239="","",E239/(E239+H239))</f>
        <v>0.7890625</v>
      </c>
      <c r="L239" s="76" t="n">
        <f aca="false">IF(OR(K239="",J239=""),"",(J239-K239)*100)</f>
        <v>-0.703009941089838</v>
      </c>
      <c r="M239" s="36" t="n">
        <v>3.09428986375504</v>
      </c>
      <c r="N239" s="36" t="n">
        <v>0.128498235726664</v>
      </c>
      <c r="O239" s="36" t="n">
        <f aca="false">SQRT(M239^2+N239^2)</f>
        <v>3.09695682203063</v>
      </c>
      <c r="P239" s="47" t="n">
        <f aca="false">IF(J239="","",MAX(0,J239-1.96*O239/100))</f>
        <v>0.721332046877301</v>
      </c>
      <c r="Q239" s="47" t="n">
        <f aca="false">IF(J239="","",MIN(1,J239+1.96*O239/100))</f>
        <v>0.842732754300902</v>
      </c>
      <c r="R239" s="32" t="str">
        <f aca="false">IF(L239="","",IF(ABS(L239)&lt;=O239,"Yes","No"))</f>
        <v>Yes</v>
      </c>
      <c r="S239" s="32" t="str">
        <f aca="false">IF(L239="","",IF(ABS(L239)&lt;=1.96*O239,"Yes","No"))</f>
        <v>Yes</v>
      </c>
      <c r="T239" s="66" t="n">
        <f aca="false">IF(D239="","",ROUND(SQRT(((D239+G239)*O239/100)^2+(J239*(D239+G239)*0.14653)^2),0))</f>
        <v>81</v>
      </c>
      <c r="U239" s="32"/>
    </row>
    <row r="240" customFormat="false" ht="15" hidden="false" customHeight="false" outlineLevel="0" collapsed="false">
      <c r="A240" s="32" t="s">
        <v>444</v>
      </c>
      <c r="B240" s="32" t="s">
        <v>319</v>
      </c>
      <c r="C240" s="32" t="s">
        <v>473</v>
      </c>
      <c r="D240" s="66" t="n">
        <v>1158</v>
      </c>
      <c r="E240" s="66" t="n">
        <v>759</v>
      </c>
      <c r="F240" s="75" t="n">
        <f aca="false">IF(E240="","",D240-E240)</f>
        <v>399</v>
      </c>
      <c r="G240" s="66" t="n">
        <v>316</v>
      </c>
      <c r="H240" s="66" t="n">
        <v>158</v>
      </c>
      <c r="I240" s="75" t="n">
        <f aca="false">IF(H240="","",G240-H240)</f>
        <v>158</v>
      </c>
      <c r="J240" s="47" t="n">
        <f aca="false">IF(OR(D240="",D240+G240=0),"",D240/(D240+G240))</f>
        <v>0.78561736770692</v>
      </c>
      <c r="K240" s="47" t="n">
        <f aca="false">IF(E240="","",E240/(E240+H240))</f>
        <v>0.827699018538713</v>
      </c>
      <c r="L240" s="76" t="n">
        <f aca="false">IF(OR(K240="",J240=""),"",(J240-K240)*100)</f>
        <v>-4.20816508317933</v>
      </c>
      <c r="M240" s="36" t="n">
        <v>1.97223401507502</v>
      </c>
      <c r="N240" s="36" t="n">
        <v>0.128498235726664</v>
      </c>
      <c r="O240" s="36" t="n">
        <f aca="false">SQRT(M240^2+N240^2)</f>
        <v>1.97641564626568</v>
      </c>
      <c r="P240" s="47" t="n">
        <f aca="false">IF(J240="","",MAX(0,J240-1.96*O240/100))</f>
        <v>0.746879621040113</v>
      </c>
      <c r="Q240" s="47" t="n">
        <f aca="false">IF(J240="","",MIN(1,J240+1.96*O240/100))</f>
        <v>0.824355114373727</v>
      </c>
      <c r="R240" s="32" t="str">
        <f aca="false">IF(L240="","",IF(ABS(L240)&lt;=O240,"Yes","No"))</f>
        <v>No</v>
      </c>
      <c r="S240" s="32" t="str">
        <f aca="false">IF(L240="","",IF(ABS(L240)&lt;=1.96*O240,"Yes","No"))</f>
        <v>No</v>
      </c>
      <c r="T240" s="66" t="n">
        <f aca="false">IF(D240="","",ROUND(SQRT(((D240+G240)*O240/100)^2+(J240*(D240+G240)*0.06777)^2),0))</f>
        <v>84</v>
      </c>
      <c r="U240" s="32"/>
    </row>
    <row r="241" customFormat="false" ht="15" hidden="false" customHeight="false" outlineLevel="0" collapsed="false">
      <c r="A241" s="32" t="s">
        <v>444</v>
      </c>
      <c r="B241" s="32" t="s">
        <v>319</v>
      </c>
      <c r="C241" s="32" t="s">
        <v>474</v>
      </c>
      <c r="D241" s="66" t="n">
        <v>620</v>
      </c>
      <c r="E241" s="66" t="n">
        <v>656</v>
      </c>
      <c r="F241" s="75" t="n">
        <f aca="false">IF(E241="","",D241-E241)</f>
        <v>-36</v>
      </c>
      <c r="G241" s="66" t="n">
        <v>172</v>
      </c>
      <c r="H241" s="66" t="n">
        <v>191</v>
      </c>
      <c r="I241" s="75" t="n">
        <f aca="false">IF(H241="","",G241-H241)</f>
        <v>-19</v>
      </c>
      <c r="J241" s="47" t="n">
        <f aca="false">IF(OR(D241="",D241+G241=0),"",D241/(D241+G241))</f>
        <v>0.782828282828283</v>
      </c>
      <c r="K241" s="47" t="n">
        <f aca="false">IF(E241="","",E241/(E241+H241))</f>
        <v>0.774498229043684</v>
      </c>
      <c r="L241" s="76" t="n">
        <f aca="false">IF(OR(K241="",J241=""),"",(J241-K241)*100)</f>
        <v>0.833005378459928</v>
      </c>
      <c r="M241" s="36" t="n">
        <v>2.14160243278479</v>
      </c>
      <c r="N241" s="36" t="n">
        <v>0.128498235726664</v>
      </c>
      <c r="O241" s="36" t="n">
        <f aca="false">SQRT(M241^2+N241^2)</f>
        <v>2.14545397916026</v>
      </c>
      <c r="P241" s="47" t="n">
        <f aca="false">IF(J241="","",MAX(0,J241-1.96*O241/100))</f>
        <v>0.740777384836742</v>
      </c>
      <c r="Q241" s="47" t="n">
        <f aca="false">IF(J241="","",MIN(1,J241+1.96*O241/100))</f>
        <v>0.824879180819824</v>
      </c>
      <c r="R241" s="32" t="str">
        <f aca="false">IF(L241="","",IF(ABS(L241)&lt;=O241,"Yes","No"))</f>
        <v>Yes</v>
      </c>
      <c r="S241" s="32" t="str">
        <f aca="false">IF(L241="","",IF(ABS(L241)&lt;=1.96*O241,"Yes","No"))</f>
        <v>Yes</v>
      </c>
      <c r="T241" s="66" t="n">
        <f aca="false">IF(D241="","",ROUND(SQRT(((D241+G241)*O241/100)^2+(J241*(D241+G241)*0.0886)^2),0))</f>
        <v>58</v>
      </c>
      <c r="U241" s="32"/>
    </row>
    <row r="242" customFormat="false" ht="15" hidden="false" customHeight="false" outlineLevel="0" collapsed="false">
      <c r="A242" s="32" t="s">
        <v>444</v>
      </c>
      <c r="B242" s="32" t="s">
        <v>319</v>
      </c>
      <c r="C242" s="32" t="s">
        <v>475</v>
      </c>
      <c r="D242" s="66" t="n">
        <v>727</v>
      </c>
      <c r="E242" s="66" t="n">
        <v>717</v>
      </c>
      <c r="F242" s="75" t="n">
        <f aca="false">IF(E242="","",D242-E242)</f>
        <v>10</v>
      </c>
      <c r="G242" s="66" t="n">
        <v>211</v>
      </c>
      <c r="H242" s="66" t="n">
        <v>241</v>
      </c>
      <c r="I242" s="75" t="n">
        <f aca="false">IF(H242="","",G242-H242)</f>
        <v>-30</v>
      </c>
      <c r="J242" s="47" t="n">
        <f aca="false">IF(OR(D242="",D242+G242=0),"",D242/(D242+G242))</f>
        <v>0.775053304904051</v>
      </c>
      <c r="K242" s="47" t="n">
        <f aca="false">IF(E242="","",E242/(E242+H242))</f>
        <v>0.748434237995825</v>
      </c>
      <c r="L242" s="76" t="n">
        <f aca="false">IF(OR(K242="",J242=""),"",(J242-K242)*100)</f>
        <v>2.66190669082266</v>
      </c>
      <c r="M242" s="36" t="n">
        <v>2.14160243278479</v>
      </c>
      <c r="N242" s="36" t="n">
        <v>0.128498235726664</v>
      </c>
      <c r="O242" s="36" t="n">
        <f aca="false">SQRT(M242^2+N242^2)</f>
        <v>2.14545397916026</v>
      </c>
      <c r="P242" s="47" t="n">
        <f aca="false">IF(J242="","",MAX(0,J242-1.96*O242/100))</f>
        <v>0.73300240691251</v>
      </c>
      <c r="Q242" s="47" t="n">
        <f aca="false">IF(J242="","",MIN(1,J242+1.96*O242/100))</f>
        <v>0.817104202895592</v>
      </c>
      <c r="R242" s="32" t="str">
        <f aca="false">IF(L242="","",IF(ABS(L242)&lt;=O242,"Yes","No"))</f>
        <v>No</v>
      </c>
      <c r="S242" s="32" t="str">
        <f aca="false">IF(L242="","",IF(ABS(L242)&lt;=1.96*O242,"Yes","No"))</f>
        <v>Yes</v>
      </c>
      <c r="T242" s="66" t="n">
        <f aca="false">IF(D242="","",ROUND(SQRT(((D242+G242)*O242/100)^2+(J242*(D242+G242)*0.0886)^2),0))</f>
        <v>67</v>
      </c>
      <c r="U242" s="32"/>
    </row>
    <row r="243" customFormat="false" ht="15" hidden="false" customHeight="false" outlineLevel="0" collapsed="false">
      <c r="A243" s="32" t="s">
        <v>444</v>
      </c>
      <c r="B243" s="32" t="s">
        <v>319</v>
      </c>
      <c r="C243" s="32" t="s">
        <v>476</v>
      </c>
      <c r="D243" s="66" t="n">
        <v>481</v>
      </c>
      <c r="E243" s="66" t="n">
        <v>455</v>
      </c>
      <c r="F243" s="75" t="n">
        <f aca="false">IF(E243="","",D243-E243)</f>
        <v>26</v>
      </c>
      <c r="G243" s="66" t="n">
        <v>188</v>
      </c>
      <c r="H243" s="66" t="n">
        <v>177</v>
      </c>
      <c r="I243" s="75" t="n">
        <f aca="false">IF(H243="","",G243-H243)</f>
        <v>11</v>
      </c>
      <c r="J243" s="47" t="n">
        <f aca="false">IF(OR(D243="",D243+G243=0),"",D243/(D243+G243))</f>
        <v>0.71898355754858</v>
      </c>
      <c r="K243" s="47" t="n">
        <f aca="false">IF(E243="","",E243/(E243+H243))</f>
        <v>0.719936708860759</v>
      </c>
      <c r="L243" s="76" t="n">
        <f aca="false">IF(OR(K243="",J243=""),"",(J243-K243)*100)</f>
        <v>-0.0953151312179434</v>
      </c>
      <c r="M243" s="36" t="n">
        <v>3.09428986375504</v>
      </c>
      <c r="N243" s="36" t="n">
        <v>0.128498235726664</v>
      </c>
      <c r="O243" s="36" t="n">
        <f aca="false">SQRT(M243^2+N243^2)</f>
        <v>3.09695682203063</v>
      </c>
      <c r="P243" s="47" t="n">
        <f aca="false">IF(J243="","",MAX(0,J243-1.96*O243/100))</f>
        <v>0.65828320383678</v>
      </c>
      <c r="Q243" s="47" t="n">
        <f aca="false">IF(J243="","",MIN(1,J243+1.96*O243/100))</f>
        <v>0.77968391126038</v>
      </c>
      <c r="R243" s="32" t="str">
        <f aca="false">IF(L243="","",IF(ABS(L243)&lt;=O243,"Yes","No"))</f>
        <v>Yes</v>
      </c>
      <c r="S243" s="32" t="str">
        <f aca="false">IF(L243="","",IF(ABS(L243)&lt;=1.96*O243,"Yes","No"))</f>
        <v>Yes</v>
      </c>
      <c r="T243" s="66" t="n">
        <f aca="false">IF(D243="","",ROUND(SQRT(((D243+G243)*O243/100)^2+(J243*(D243+G243)*0.14653)^2),0))</f>
        <v>73</v>
      </c>
      <c r="U243" s="32"/>
    </row>
    <row r="244" customFormat="false" ht="15" hidden="false" customHeight="false" outlineLevel="0" collapsed="false">
      <c r="A244" s="32" t="s">
        <v>444</v>
      </c>
      <c r="B244" s="32" t="s">
        <v>319</v>
      </c>
      <c r="C244" s="32" t="s">
        <v>477</v>
      </c>
      <c r="D244" s="66" t="n">
        <v>775</v>
      </c>
      <c r="E244" s="66" t="n">
        <v>762</v>
      </c>
      <c r="F244" s="75" t="n">
        <f aca="false">IF(E244="","",D244-E244)</f>
        <v>13</v>
      </c>
      <c r="G244" s="66" t="n">
        <v>271</v>
      </c>
      <c r="H244" s="66" t="n">
        <v>295</v>
      </c>
      <c r="I244" s="75" t="n">
        <f aca="false">IF(H244="","",G244-H244)</f>
        <v>-24</v>
      </c>
      <c r="J244" s="47" t="n">
        <f aca="false">IF(OR(D244="",D244+G244=0),"",D244/(D244+G244))</f>
        <v>0.740917782026769</v>
      </c>
      <c r="K244" s="47" t="n">
        <f aca="false">IF(E244="","",E244/(E244+H244))</f>
        <v>0.720908230842006</v>
      </c>
      <c r="L244" s="76" t="n">
        <f aca="false">IF(OR(K244="",J244=""),"",(J244-K244)*100)</f>
        <v>2.00095511847629</v>
      </c>
      <c r="M244" s="36" t="n">
        <v>2.14160243278479</v>
      </c>
      <c r="N244" s="36" t="n">
        <v>0.128498235726664</v>
      </c>
      <c r="O244" s="36" t="n">
        <f aca="false">SQRT(M244^2+N244^2)</f>
        <v>2.14545397916026</v>
      </c>
      <c r="P244" s="47" t="n">
        <f aca="false">IF(J244="","",MAX(0,J244-1.96*O244/100))</f>
        <v>0.698866884035228</v>
      </c>
      <c r="Q244" s="47" t="n">
        <f aca="false">IF(J244="","",MIN(1,J244+1.96*O244/100))</f>
        <v>0.78296868001831</v>
      </c>
      <c r="R244" s="32" t="str">
        <f aca="false">IF(L244="","",IF(ABS(L244)&lt;=O244,"Yes","No"))</f>
        <v>Yes</v>
      </c>
      <c r="S244" s="32" t="str">
        <f aca="false">IF(L244="","",IF(ABS(L244)&lt;=1.96*O244,"Yes","No"))</f>
        <v>Yes</v>
      </c>
      <c r="T244" s="66" t="n">
        <f aca="false">IF(D244="","",ROUND(SQRT(((D244+G244)*O244/100)^2+(J244*(D244+G244)*0.0886)^2),0))</f>
        <v>72</v>
      </c>
      <c r="U244" s="32"/>
    </row>
    <row r="245" customFormat="false" ht="15" hidden="false" customHeight="false" outlineLevel="0" collapsed="false">
      <c r="A245" s="32" t="s">
        <v>444</v>
      </c>
      <c r="B245" s="32" t="s">
        <v>319</v>
      </c>
      <c r="C245" s="32" t="s">
        <v>478</v>
      </c>
      <c r="D245" s="66" t="n">
        <v>711</v>
      </c>
      <c r="E245" s="66" t="n">
        <v>674</v>
      </c>
      <c r="F245" s="75" t="n">
        <f aca="false">IF(E245="","",D245-E245)</f>
        <v>37</v>
      </c>
      <c r="G245" s="66" t="n">
        <v>280</v>
      </c>
      <c r="H245" s="66" t="n">
        <v>289</v>
      </c>
      <c r="I245" s="75" t="n">
        <f aca="false">IF(H245="","",G245-H245)</f>
        <v>-9</v>
      </c>
      <c r="J245" s="47" t="n">
        <f aca="false">IF(OR(D245="",D245+G245=0),"",D245/(D245+G245))</f>
        <v>0.717457114026236</v>
      </c>
      <c r="K245" s="47" t="n">
        <f aca="false">IF(E245="","",E245/(E245+H245))</f>
        <v>0.699896157840083</v>
      </c>
      <c r="L245" s="76" t="n">
        <f aca="false">IF(OR(K245="",J245=""),"",(J245-K245)*100)</f>
        <v>1.75609561861531</v>
      </c>
      <c r="M245" s="36" t="n">
        <v>2.14160243278479</v>
      </c>
      <c r="N245" s="36" t="n">
        <v>0.128498235726664</v>
      </c>
      <c r="O245" s="36" t="n">
        <f aca="false">SQRT(M245^2+N245^2)</f>
        <v>2.14545397916026</v>
      </c>
      <c r="P245" s="47" t="n">
        <f aca="false">IF(J245="","",MAX(0,J245-1.96*O245/100))</f>
        <v>0.675406216034695</v>
      </c>
      <c r="Q245" s="47" t="n">
        <f aca="false">IF(J245="","",MIN(1,J245+1.96*O245/100))</f>
        <v>0.759508012017777</v>
      </c>
      <c r="R245" s="32" t="str">
        <f aca="false">IF(L245="","",IF(ABS(L245)&lt;=O245,"Yes","No"))</f>
        <v>Yes</v>
      </c>
      <c r="S245" s="32" t="str">
        <f aca="false">IF(L245="","",IF(ABS(L245)&lt;=1.96*O245,"Yes","No"))</f>
        <v>Yes</v>
      </c>
      <c r="T245" s="66" t="n">
        <f aca="false">IF(D245="","",ROUND(SQRT(((D245+G245)*O245/100)^2+(J245*(D245+G245)*0.0886)^2),0))</f>
        <v>66</v>
      </c>
      <c r="U245" s="32"/>
    </row>
    <row r="246" customFormat="false" ht="15" hidden="false" customHeight="false" outlineLevel="0" collapsed="false">
      <c r="A246" s="32" t="s">
        <v>444</v>
      </c>
      <c r="B246" s="32" t="s">
        <v>319</v>
      </c>
      <c r="C246" s="32" t="s">
        <v>479</v>
      </c>
      <c r="D246" s="66" t="n">
        <v>732</v>
      </c>
      <c r="E246" s="66" t="n">
        <v>687</v>
      </c>
      <c r="F246" s="75" t="n">
        <f aca="false">IF(E246="","",D246-E246)</f>
        <v>45</v>
      </c>
      <c r="G246" s="66" t="n">
        <v>347</v>
      </c>
      <c r="H246" s="66" t="n">
        <v>362</v>
      </c>
      <c r="I246" s="75" t="n">
        <f aca="false">IF(H246="","",G246-H246)</f>
        <v>-15</v>
      </c>
      <c r="J246" s="47" t="n">
        <f aca="false">IF(OR(D246="",D246+G246=0),"",D246/(D246+G246))</f>
        <v>0.67840593141798</v>
      </c>
      <c r="K246" s="47" t="n">
        <f aca="false">IF(E246="","",E246/(E246+H246))</f>
        <v>0.654909437559581</v>
      </c>
      <c r="L246" s="76" t="n">
        <f aca="false">IF(OR(K246="",J246=""),"",(J246-K246)*100)</f>
        <v>2.3496493858399</v>
      </c>
      <c r="M246" s="36" t="n">
        <v>2.14160243278479</v>
      </c>
      <c r="N246" s="36" t="n">
        <v>0.128498235726664</v>
      </c>
      <c r="O246" s="36" t="n">
        <f aca="false">SQRT(M246^2+N246^2)</f>
        <v>2.14545397916026</v>
      </c>
      <c r="P246" s="47" t="n">
        <f aca="false">IF(J246="","",MAX(0,J246-1.96*O246/100))</f>
        <v>0.636355033426439</v>
      </c>
      <c r="Q246" s="47" t="n">
        <f aca="false">IF(J246="","",MIN(1,J246+1.96*O246/100))</f>
        <v>0.720456829409521</v>
      </c>
      <c r="R246" s="32" t="str">
        <f aca="false">IF(L246="","",IF(ABS(L246)&lt;=O246,"Yes","No"))</f>
        <v>No</v>
      </c>
      <c r="S246" s="32" t="str">
        <f aca="false">IF(L246="","",IF(ABS(L246)&lt;=1.96*O246,"Yes","No"))</f>
        <v>Yes</v>
      </c>
      <c r="T246" s="66" t="n">
        <f aca="false">IF(D246="","",ROUND(SQRT(((D246+G246)*O246/100)^2+(J246*(D246+G246)*0.0886)^2),0))</f>
        <v>69</v>
      </c>
      <c r="U246" s="32"/>
    </row>
    <row r="247" customFormat="false" ht="15" hidden="false" customHeight="false" outlineLevel="0" collapsed="false">
      <c r="A247" s="32" t="s">
        <v>444</v>
      </c>
      <c r="B247" s="32" t="s">
        <v>319</v>
      </c>
      <c r="C247" s="32" t="s">
        <v>480</v>
      </c>
      <c r="D247" s="66" t="n">
        <v>354</v>
      </c>
      <c r="E247" s="66"/>
      <c r="F247" s="75" t="str">
        <f aca="false">IF(E247="","",D247-E247)</f>
        <v/>
      </c>
      <c r="G247" s="66" t="n">
        <v>144</v>
      </c>
      <c r="H247" s="66"/>
      <c r="I247" s="75" t="str">
        <f aca="false">IF(H247="","",G247-H247)</f>
        <v/>
      </c>
      <c r="J247" s="47" t="n">
        <f aca="false">IF(OR(D247="",D247+G247=0),"",D247/(D247+G247))</f>
        <v>0.710843373493976</v>
      </c>
      <c r="K247" s="47" t="str">
        <f aca="false">IF(E247="","",E247/(E247+H247))</f>
        <v/>
      </c>
      <c r="L247" s="76" t="str">
        <f aca="false">IF(OR(K247="",J247=""),"",(J247-K247)*100)</f>
        <v/>
      </c>
      <c r="M247" s="36" t="n">
        <v>3.09428986375504</v>
      </c>
      <c r="N247" s="36" t="n">
        <v>0.128498235726664</v>
      </c>
      <c r="O247" s="36" t="n">
        <f aca="false">SQRT(M247^2+N247^2)</f>
        <v>3.09695682203063</v>
      </c>
      <c r="P247" s="47" t="n">
        <f aca="false">IF(J247="","",MAX(0,J247-1.96*O247/100))</f>
        <v>0.650143019782176</v>
      </c>
      <c r="Q247" s="47" t="n">
        <f aca="false">IF(J247="","",MIN(1,J247+1.96*O247/100))</f>
        <v>0.771543727205776</v>
      </c>
      <c r="R247" s="32" t="str">
        <f aca="false">IF(L247="","",IF(ABS(L247)&lt;=O247,"Yes","No"))</f>
        <v/>
      </c>
      <c r="S247" s="32" t="str">
        <f aca="false">IF(L247="","",IF(ABS(L247)&lt;=1.96*O247,"Yes","No"))</f>
        <v/>
      </c>
      <c r="T247" s="66" t="n">
        <f aca="false">IF(D247="","",ROUND(SQRT(((D247+G247)*O247/100)^2+(J247*(D247+G247)*0.14653)^2),0))</f>
        <v>54</v>
      </c>
      <c r="U247" s="32" t="s">
        <v>814</v>
      </c>
    </row>
    <row r="248" customFormat="false" ht="15" hidden="false" customHeight="false" outlineLevel="0" collapsed="false">
      <c r="A248" s="32" t="s">
        <v>444</v>
      </c>
      <c r="B248" s="32" t="s">
        <v>481</v>
      </c>
      <c r="C248" s="32" t="s">
        <v>482</v>
      </c>
      <c r="D248" s="66" t="n">
        <v>461</v>
      </c>
      <c r="E248" s="66" t="n">
        <v>447</v>
      </c>
      <c r="F248" s="75" t="n">
        <f aca="false">IF(E248="","",D248-E248)</f>
        <v>14</v>
      </c>
      <c r="G248" s="66" t="n">
        <v>441</v>
      </c>
      <c r="H248" s="66" t="n">
        <v>433</v>
      </c>
      <c r="I248" s="75" t="n">
        <f aca="false">IF(H248="","",G248-H248)</f>
        <v>8</v>
      </c>
      <c r="J248" s="47" t="n">
        <f aca="false">IF(OR(D248="",D248+G248=0),"",D248/(D248+G248))</f>
        <v>0.511086474501109</v>
      </c>
      <c r="K248" s="47" t="n">
        <f aca="false">IF(E248="","",E248/(E248+H248))</f>
        <v>0.507954545454545</v>
      </c>
      <c r="L248" s="76" t="n">
        <f aca="false">IF(OR(K248="",J248=""),"",(J248-K248)*100)</f>
        <v>0.313192904656323</v>
      </c>
      <c r="M248" s="36" t="n">
        <v>2.14160243278479</v>
      </c>
      <c r="N248" s="36" t="n">
        <v>0.128498235726664</v>
      </c>
      <c r="O248" s="36" t="n">
        <f aca="false">SQRT(M248^2+N248^2)</f>
        <v>2.14545397916026</v>
      </c>
      <c r="P248" s="47" t="n">
        <f aca="false">IF(J248="","",MAX(0,J248-1.96*O248/100))</f>
        <v>0.469035576509568</v>
      </c>
      <c r="Q248" s="47" t="n">
        <f aca="false">IF(J248="","",MIN(1,J248+1.96*O248/100))</f>
        <v>0.55313737249265</v>
      </c>
      <c r="R248" s="32" t="str">
        <f aca="false">IF(L248="","",IF(ABS(L248)&lt;=O248,"Yes","No"))</f>
        <v>Yes</v>
      </c>
      <c r="S248" s="32" t="str">
        <f aca="false">IF(L248="","",IF(ABS(L248)&lt;=1.96*O248,"Yes","No"))</f>
        <v>Yes</v>
      </c>
      <c r="T248" s="66" t="n">
        <f aca="false">IF(D248="","",ROUND(SQRT(((D248+G248)*O248/100)^2+(J248*(D248+G248)*0.0886)^2),0))</f>
        <v>45</v>
      </c>
      <c r="U248" s="32"/>
    </row>
    <row r="249" customFormat="false" ht="15" hidden="false" customHeight="false" outlineLevel="0" collapsed="false">
      <c r="A249" s="32" t="s">
        <v>444</v>
      </c>
      <c r="B249" s="32" t="s">
        <v>481</v>
      </c>
      <c r="C249" s="32" t="s">
        <v>483</v>
      </c>
      <c r="D249" s="66" t="n">
        <v>550</v>
      </c>
      <c r="E249" s="66" t="n">
        <v>551</v>
      </c>
      <c r="F249" s="75" t="n">
        <f aca="false">IF(E249="","",D249-E249)</f>
        <v>-1</v>
      </c>
      <c r="G249" s="66" t="n">
        <v>499</v>
      </c>
      <c r="H249" s="66" t="n">
        <v>533</v>
      </c>
      <c r="I249" s="75" t="n">
        <f aca="false">IF(H249="","",G249-H249)</f>
        <v>-34</v>
      </c>
      <c r="J249" s="47" t="n">
        <f aca="false">IF(OR(D249="",D249+G249=0),"",D249/(D249+G249))</f>
        <v>0.524308865586273</v>
      </c>
      <c r="K249" s="47" t="n">
        <f aca="false">IF(E249="","",E249/(E249+H249))</f>
        <v>0.50830258302583</v>
      </c>
      <c r="L249" s="76" t="n">
        <f aca="false">IF(OR(K249="",J249=""),"",(J249-K249)*100)</f>
        <v>1.60062825604423</v>
      </c>
      <c r="M249" s="36" t="n">
        <v>2.14160243278479</v>
      </c>
      <c r="N249" s="36" t="n">
        <v>0.128498235726664</v>
      </c>
      <c r="O249" s="36" t="n">
        <f aca="false">SQRT(M249^2+N249^2)</f>
        <v>2.14545397916026</v>
      </c>
      <c r="P249" s="47" t="n">
        <f aca="false">IF(J249="","",MAX(0,J249-1.96*O249/100))</f>
        <v>0.482257967594732</v>
      </c>
      <c r="Q249" s="47" t="n">
        <f aca="false">IF(J249="","",MIN(1,J249+1.96*O249/100))</f>
        <v>0.566359763577814</v>
      </c>
      <c r="R249" s="32" t="str">
        <f aca="false">IF(L249="","",IF(ABS(L249)&lt;=O249,"Yes","No"))</f>
        <v>Yes</v>
      </c>
      <c r="S249" s="32" t="str">
        <f aca="false">IF(L249="","",IF(ABS(L249)&lt;=1.96*O249,"Yes","No"))</f>
        <v>Yes</v>
      </c>
      <c r="T249" s="66" t="n">
        <f aca="false">IF(D249="","",ROUND(SQRT(((D249+G249)*O249/100)^2+(J249*(D249+G249)*0.0886)^2),0))</f>
        <v>54</v>
      </c>
      <c r="U249" s="32"/>
    </row>
    <row r="250" customFormat="false" ht="15" hidden="false" customHeight="false" outlineLevel="0" collapsed="false">
      <c r="A250" s="32" t="s">
        <v>444</v>
      </c>
      <c r="B250" s="32" t="s">
        <v>481</v>
      </c>
      <c r="C250" s="32" t="s">
        <v>484</v>
      </c>
      <c r="D250" s="66" t="n">
        <v>608</v>
      </c>
      <c r="E250" s="66" t="n">
        <v>583</v>
      </c>
      <c r="F250" s="75" t="n">
        <f aca="false">IF(E250="","",D250-E250)</f>
        <v>25</v>
      </c>
      <c r="G250" s="66" t="n">
        <v>465</v>
      </c>
      <c r="H250" s="66" t="n">
        <v>432</v>
      </c>
      <c r="I250" s="75" t="n">
        <f aca="false">IF(H250="","",G250-H250)</f>
        <v>33</v>
      </c>
      <c r="J250" s="47" t="n">
        <f aca="false">IF(OR(D250="",D250+G250=0),"",D250/(D250+G250))</f>
        <v>0.56663560111836</v>
      </c>
      <c r="K250" s="47" t="n">
        <f aca="false">IF(E250="","",E250/(E250+H250))</f>
        <v>0.574384236453202</v>
      </c>
      <c r="L250" s="76" t="n">
        <f aca="false">IF(OR(K250="",J250=""),"",(J250-K250)*100)</f>
        <v>-0.774863533484227</v>
      </c>
      <c r="M250" s="36" t="n">
        <v>2.14160243278479</v>
      </c>
      <c r="N250" s="36" t="n">
        <v>0.128498235726664</v>
      </c>
      <c r="O250" s="36" t="n">
        <f aca="false">SQRT(M250^2+N250^2)</f>
        <v>2.14545397916026</v>
      </c>
      <c r="P250" s="47" t="n">
        <f aca="false">IF(J250="","",MAX(0,J250-1.96*O250/100))</f>
        <v>0.524584703126819</v>
      </c>
      <c r="Q250" s="47" t="n">
        <f aca="false">IF(J250="","",MIN(1,J250+1.96*O250/100))</f>
        <v>0.608686499109901</v>
      </c>
      <c r="R250" s="32" t="str">
        <f aca="false">IF(L250="","",IF(ABS(L250)&lt;=O250,"Yes","No"))</f>
        <v>Yes</v>
      </c>
      <c r="S250" s="32" t="str">
        <f aca="false">IF(L250="","",IF(ABS(L250)&lt;=1.96*O250,"Yes","No"))</f>
        <v>Yes</v>
      </c>
      <c r="T250" s="66" t="n">
        <f aca="false">IF(D250="","",ROUND(SQRT(((D250+G250)*O250/100)^2+(J250*(D250+G250)*0.0886)^2),0))</f>
        <v>59</v>
      </c>
      <c r="U250" s="32"/>
    </row>
    <row r="251" customFormat="false" ht="15" hidden="false" customHeight="false" outlineLevel="0" collapsed="false">
      <c r="A251" s="32" t="s">
        <v>444</v>
      </c>
      <c r="B251" s="32" t="s">
        <v>481</v>
      </c>
      <c r="C251" s="32" t="s">
        <v>485</v>
      </c>
      <c r="D251" s="66" t="n">
        <v>322</v>
      </c>
      <c r="E251" s="66" t="n">
        <v>287</v>
      </c>
      <c r="F251" s="75" t="n">
        <f aca="false">IF(E251="","",D251-E251)</f>
        <v>35</v>
      </c>
      <c r="G251" s="66" t="n">
        <v>352</v>
      </c>
      <c r="H251" s="66" t="n">
        <v>332</v>
      </c>
      <c r="I251" s="75" t="n">
        <f aca="false">IF(H251="","",G251-H251)</f>
        <v>20</v>
      </c>
      <c r="J251" s="47" t="n">
        <f aca="false">IF(OR(D251="",D251+G251=0),"",D251/(D251+G251))</f>
        <v>0.477744807121662</v>
      </c>
      <c r="K251" s="47" t="n">
        <f aca="false">IF(E251="","",E251/(E251+H251))</f>
        <v>0.463651050080775</v>
      </c>
      <c r="L251" s="76" t="n">
        <f aca="false">IF(OR(K251="",J251=""),"",(J251-K251)*100)</f>
        <v>1.40937570408863</v>
      </c>
      <c r="M251" s="36" t="n">
        <v>3.09428986375504</v>
      </c>
      <c r="N251" s="36" t="n">
        <v>0.128498235726664</v>
      </c>
      <c r="O251" s="36" t="n">
        <f aca="false">SQRT(M251^2+N251^2)</f>
        <v>3.09695682203063</v>
      </c>
      <c r="P251" s="47" t="n">
        <f aca="false">IF(J251="","",MAX(0,J251-1.96*O251/100))</f>
        <v>0.417044453409861</v>
      </c>
      <c r="Q251" s="47" t="n">
        <f aca="false">IF(J251="","",MIN(1,J251+1.96*O251/100))</f>
        <v>0.538445160833462</v>
      </c>
      <c r="R251" s="32" t="str">
        <f aca="false">IF(L251="","",IF(ABS(L251)&lt;=O251,"Yes","No"))</f>
        <v>Yes</v>
      </c>
      <c r="S251" s="32" t="str">
        <f aca="false">IF(L251="","",IF(ABS(L251)&lt;=1.96*O251,"Yes","No"))</f>
        <v>Yes</v>
      </c>
      <c r="T251" s="66" t="n">
        <f aca="false">IF(D251="","",ROUND(SQRT(((D251+G251)*O251/100)^2+(J251*(D251+G251)*0.14653)^2),0))</f>
        <v>52</v>
      </c>
      <c r="U251" s="32"/>
    </row>
    <row r="252" customFormat="false" ht="15" hidden="false" customHeight="false" outlineLevel="0" collapsed="false">
      <c r="A252" s="32" t="s">
        <v>444</v>
      </c>
      <c r="B252" s="32" t="s">
        <v>481</v>
      </c>
      <c r="C252" s="32" t="s">
        <v>486</v>
      </c>
      <c r="D252" s="66" t="n">
        <v>596</v>
      </c>
      <c r="E252" s="66" t="n">
        <v>576</v>
      </c>
      <c r="F252" s="75" t="n">
        <f aca="false">IF(E252="","",D252-E252)</f>
        <v>20</v>
      </c>
      <c r="G252" s="66" t="n">
        <v>434</v>
      </c>
      <c r="H252" s="66" t="n">
        <v>467</v>
      </c>
      <c r="I252" s="75" t="n">
        <f aca="false">IF(H252="","",G252-H252)</f>
        <v>-33</v>
      </c>
      <c r="J252" s="47" t="n">
        <f aca="false">IF(OR(D252="",D252+G252=0),"",D252/(D252+G252))</f>
        <v>0.578640776699029</v>
      </c>
      <c r="K252" s="47" t="n">
        <f aca="false">IF(E252="","",E252/(E252+H252))</f>
        <v>0.552253116011505</v>
      </c>
      <c r="L252" s="76" t="n">
        <f aca="false">IF(OR(K252="",J252=""),"",(J252-K252)*100)</f>
        <v>2.63876606875239</v>
      </c>
      <c r="M252" s="36" t="n">
        <v>2.14160243278479</v>
      </c>
      <c r="N252" s="36" t="n">
        <v>0.128498235726664</v>
      </c>
      <c r="O252" s="36" t="n">
        <f aca="false">SQRT(M252^2+N252^2)</f>
        <v>2.14545397916026</v>
      </c>
      <c r="P252" s="47" t="n">
        <f aca="false">IF(J252="","",MAX(0,J252-1.96*O252/100))</f>
        <v>0.536589878707488</v>
      </c>
      <c r="Q252" s="47" t="n">
        <f aca="false">IF(J252="","",MIN(1,J252+1.96*O252/100))</f>
        <v>0.62069167469057</v>
      </c>
      <c r="R252" s="32" t="str">
        <f aca="false">IF(L252="","",IF(ABS(L252)&lt;=O252,"Yes","No"))</f>
        <v>No</v>
      </c>
      <c r="S252" s="32" t="str">
        <f aca="false">IF(L252="","",IF(ABS(L252)&lt;=1.96*O252,"Yes","No"))</f>
        <v>Yes</v>
      </c>
      <c r="T252" s="66" t="n">
        <f aca="false">IF(D252="","",ROUND(SQRT(((D252+G252)*O252/100)^2+(J252*(D252+G252)*0.0886)^2),0))</f>
        <v>57</v>
      </c>
      <c r="U252" s="32"/>
    </row>
    <row r="253" customFormat="false" ht="15" hidden="false" customHeight="false" outlineLevel="0" collapsed="false">
      <c r="A253" s="32" t="s">
        <v>444</v>
      </c>
      <c r="B253" s="32" t="s">
        <v>481</v>
      </c>
      <c r="C253" s="32" t="s">
        <v>487</v>
      </c>
      <c r="D253" s="66" t="n">
        <v>600</v>
      </c>
      <c r="E253" s="66" t="n">
        <v>559</v>
      </c>
      <c r="F253" s="75" t="n">
        <f aca="false">IF(E253="","",D253-E253)</f>
        <v>41</v>
      </c>
      <c r="G253" s="66" t="n">
        <v>476</v>
      </c>
      <c r="H253" s="66" t="n">
        <v>489</v>
      </c>
      <c r="I253" s="75" t="n">
        <f aca="false">IF(H253="","",G253-H253)</f>
        <v>-13</v>
      </c>
      <c r="J253" s="47" t="n">
        <f aca="false">IF(OR(D253="",D253+G253=0),"",D253/(D253+G253))</f>
        <v>0.557620817843866</v>
      </c>
      <c r="K253" s="47" t="n">
        <f aca="false">IF(E253="","",E253/(E253+H253))</f>
        <v>0.533396946564886</v>
      </c>
      <c r="L253" s="76" t="n">
        <f aca="false">IF(OR(K253="",J253=""),"",(J253-K253)*100)</f>
        <v>2.42238712789807</v>
      </c>
      <c r="M253" s="36" t="n">
        <v>2.14160243278479</v>
      </c>
      <c r="N253" s="36" t="n">
        <v>0.128498235726664</v>
      </c>
      <c r="O253" s="36" t="n">
        <f aca="false">SQRT(M253^2+N253^2)</f>
        <v>2.14545397916026</v>
      </c>
      <c r="P253" s="47" t="n">
        <f aca="false">IF(J253="","",MAX(0,J253-1.96*O253/100))</f>
        <v>0.515569919852325</v>
      </c>
      <c r="Q253" s="47" t="n">
        <f aca="false">IF(J253="","",MIN(1,J253+1.96*O253/100))</f>
        <v>0.599671715835407</v>
      </c>
      <c r="R253" s="32" t="str">
        <f aca="false">IF(L253="","",IF(ABS(L253)&lt;=O253,"Yes","No"))</f>
        <v>No</v>
      </c>
      <c r="S253" s="32" t="str">
        <f aca="false">IF(L253="","",IF(ABS(L253)&lt;=1.96*O253,"Yes","No"))</f>
        <v>Yes</v>
      </c>
      <c r="T253" s="66" t="n">
        <f aca="false">IF(D253="","",ROUND(SQRT(((D253+G253)*O253/100)^2+(J253*(D253+G253)*0.0886)^2),0))</f>
        <v>58</v>
      </c>
      <c r="U253" s="32"/>
    </row>
    <row r="254" customFormat="false" ht="15" hidden="false" customHeight="false" outlineLevel="0" collapsed="false">
      <c r="A254" s="32" t="s">
        <v>444</v>
      </c>
      <c r="B254" s="32" t="s">
        <v>481</v>
      </c>
      <c r="C254" s="32" t="s">
        <v>488</v>
      </c>
      <c r="D254" s="66" t="n">
        <v>348</v>
      </c>
      <c r="E254" s="66" t="n">
        <v>320</v>
      </c>
      <c r="F254" s="75" t="n">
        <f aca="false">IF(E254="","",D254-E254)</f>
        <v>28</v>
      </c>
      <c r="G254" s="66" t="n">
        <v>281</v>
      </c>
      <c r="H254" s="66" t="n">
        <v>311</v>
      </c>
      <c r="I254" s="75" t="n">
        <f aca="false">IF(H254="","",G254-H254)</f>
        <v>-30</v>
      </c>
      <c r="J254" s="47" t="n">
        <f aca="false">IF(OR(D254="",D254+G254=0),"",D254/(D254+G254))</f>
        <v>0.553259141494436</v>
      </c>
      <c r="K254" s="47" t="n">
        <f aca="false">IF(E254="","",E254/(E254+H254))</f>
        <v>0.507131537242472</v>
      </c>
      <c r="L254" s="76" t="n">
        <f aca="false">IF(OR(K254="",J254=""),"",(J254-K254)*100)</f>
        <v>4.61276042519633</v>
      </c>
      <c r="M254" s="36" t="n">
        <v>3.09428986375504</v>
      </c>
      <c r="N254" s="36" t="n">
        <v>0.128498235726664</v>
      </c>
      <c r="O254" s="36" t="n">
        <f aca="false">SQRT(M254^2+N254^2)</f>
        <v>3.09695682203063</v>
      </c>
      <c r="P254" s="47" t="n">
        <f aca="false">IF(J254="","",MAX(0,J254-1.96*O254/100))</f>
        <v>0.492558787782635</v>
      </c>
      <c r="Q254" s="47" t="n">
        <f aca="false">IF(J254="","",MIN(1,J254+1.96*O254/100))</f>
        <v>0.613959495206236</v>
      </c>
      <c r="R254" s="32" t="str">
        <f aca="false">IF(L254="","",IF(ABS(L254)&lt;=O254,"Yes","No"))</f>
        <v>No</v>
      </c>
      <c r="S254" s="32" t="str">
        <f aca="false">IF(L254="","",IF(ABS(L254)&lt;=1.96*O254,"Yes","No"))</f>
        <v>Yes</v>
      </c>
      <c r="T254" s="66" t="n">
        <f aca="false">IF(D254="","",ROUND(SQRT(((D254+G254)*O254/100)^2+(J254*(D254+G254)*0.14653)^2),0))</f>
        <v>55</v>
      </c>
      <c r="U254" s="32"/>
    </row>
    <row r="255" customFormat="false" ht="15" hidden="false" customHeight="false" outlineLevel="0" collapsed="false">
      <c r="A255" s="32" t="s">
        <v>444</v>
      </c>
      <c r="B255" s="32" t="s">
        <v>481</v>
      </c>
      <c r="C255" s="32" t="s">
        <v>489</v>
      </c>
      <c r="D255" s="66" t="n">
        <v>457</v>
      </c>
      <c r="E255" s="66" t="n">
        <v>453</v>
      </c>
      <c r="F255" s="75" t="n">
        <f aca="false">IF(E255="","",D255-E255)</f>
        <v>4</v>
      </c>
      <c r="G255" s="66" t="n">
        <v>330</v>
      </c>
      <c r="H255" s="66" t="n">
        <v>327</v>
      </c>
      <c r="I255" s="75" t="n">
        <f aca="false">IF(H255="","",G255-H255)</f>
        <v>3</v>
      </c>
      <c r="J255" s="47" t="n">
        <f aca="false">IF(OR(D255="",D255+G255=0),"",D255/(D255+G255))</f>
        <v>0.580686149936468</v>
      </c>
      <c r="K255" s="47" t="n">
        <f aca="false">IF(E255="","",E255/(E255+H255))</f>
        <v>0.580769230769231</v>
      </c>
      <c r="L255" s="76" t="n">
        <f aca="false">IF(OR(K255="",J255=""),"",(J255-K255)*100)</f>
        <v>-0.00830808327632049</v>
      </c>
      <c r="M255" s="36" t="n">
        <v>2.14160243278479</v>
      </c>
      <c r="N255" s="36" t="n">
        <v>0.128498235726664</v>
      </c>
      <c r="O255" s="36" t="n">
        <f aca="false">SQRT(M255^2+N255^2)</f>
        <v>2.14545397916026</v>
      </c>
      <c r="P255" s="47" t="n">
        <f aca="false">IF(J255="","",MAX(0,J255-1.96*O255/100))</f>
        <v>0.538635251944927</v>
      </c>
      <c r="Q255" s="47" t="n">
        <f aca="false">IF(J255="","",MIN(1,J255+1.96*O255/100))</f>
        <v>0.622737047928009</v>
      </c>
      <c r="R255" s="32" t="str">
        <f aca="false">IF(L255="","",IF(ABS(L255)&lt;=O255,"Yes","No"))</f>
        <v>Yes</v>
      </c>
      <c r="S255" s="32" t="str">
        <f aca="false">IF(L255="","",IF(ABS(L255)&lt;=1.96*O255,"Yes","No"))</f>
        <v>Yes</v>
      </c>
      <c r="T255" s="66" t="n">
        <f aca="false">IF(D255="","",ROUND(SQRT(((D255+G255)*O255/100)^2+(J255*(D255+G255)*0.0886)^2),0))</f>
        <v>44</v>
      </c>
      <c r="U255" s="32"/>
    </row>
    <row r="256" customFormat="false" ht="15" hidden="false" customHeight="false" outlineLevel="0" collapsed="false">
      <c r="A256" s="32" t="s">
        <v>444</v>
      </c>
      <c r="B256" s="32" t="s">
        <v>481</v>
      </c>
      <c r="C256" s="32" t="s">
        <v>490</v>
      </c>
      <c r="D256" s="66" t="n">
        <v>327</v>
      </c>
      <c r="E256" s="66" t="n">
        <v>319</v>
      </c>
      <c r="F256" s="75" t="n">
        <f aca="false">IF(E256="","",D256-E256)</f>
        <v>8</v>
      </c>
      <c r="G256" s="66" t="n">
        <v>215</v>
      </c>
      <c r="H256" s="66" t="n">
        <v>225</v>
      </c>
      <c r="I256" s="75" t="n">
        <f aca="false">IF(H256="","",G256-H256)</f>
        <v>-10</v>
      </c>
      <c r="J256" s="47" t="n">
        <f aca="false">IF(OR(D256="",D256+G256=0),"",D256/(D256+G256))</f>
        <v>0.603321033210332</v>
      </c>
      <c r="K256" s="47" t="n">
        <f aca="false">IF(E256="","",E256/(E256+H256))</f>
        <v>0.586397058823529</v>
      </c>
      <c r="L256" s="76" t="n">
        <f aca="false">IF(OR(K256="",J256=""),"",(J256-K256)*100)</f>
        <v>1.69239743868027</v>
      </c>
      <c r="M256" s="36" t="n">
        <v>3.09428986375504</v>
      </c>
      <c r="N256" s="36" t="n">
        <v>0.128498235726664</v>
      </c>
      <c r="O256" s="36" t="n">
        <f aca="false">SQRT(M256^2+N256^2)</f>
        <v>3.09695682203063</v>
      </c>
      <c r="P256" s="47" t="n">
        <f aca="false">IF(J256="","",MAX(0,J256-1.96*O256/100))</f>
        <v>0.542620679498532</v>
      </c>
      <c r="Q256" s="47" t="n">
        <f aca="false">IF(J256="","",MIN(1,J256+1.96*O256/100))</f>
        <v>0.664021386922132</v>
      </c>
      <c r="R256" s="32" t="str">
        <f aca="false">IF(L256="","",IF(ABS(L256)&lt;=O256,"Yes","No"))</f>
        <v>Yes</v>
      </c>
      <c r="S256" s="32" t="str">
        <f aca="false">IF(L256="","",IF(ABS(L256)&lt;=1.96*O256,"Yes","No"))</f>
        <v>Yes</v>
      </c>
      <c r="T256" s="66" t="n">
        <f aca="false">IF(D256="","",ROUND(SQRT(((D256+G256)*O256/100)^2+(J256*(D256+G256)*0.14653)^2),0))</f>
        <v>51</v>
      </c>
      <c r="U256" s="32"/>
    </row>
    <row r="257" customFormat="false" ht="15" hidden="false" customHeight="false" outlineLevel="0" collapsed="false">
      <c r="A257" s="32" t="s">
        <v>444</v>
      </c>
      <c r="B257" s="32" t="s">
        <v>481</v>
      </c>
      <c r="C257" s="32" t="s">
        <v>491</v>
      </c>
      <c r="D257" s="66" t="n">
        <v>347</v>
      </c>
      <c r="E257" s="66" t="n">
        <v>340</v>
      </c>
      <c r="F257" s="75" t="n">
        <f aca="false">IF(E257="","",D257-E257)</f>
        <v>7</v>
      </c>
      <c r="G257" s="66" t="n">
        <v>340</v>
      </c>
      <c r="H257" s="66" t="n">
        <v>357</v>
      </c>
      <c r="I257" s="75" t="n">
        <f aca="false">IF(H257="","",G257-H257)</f>
        <v>-17</v>
      </c>
      <c r="J257" s="47" t="n">
        <f aca="false">IF(OR(D257="",D257+G257=0),"",D257/(D257+G257))</f>
        <v>0.50509461426492</v>
      </c>
      <c r="K257" s="47" t="n">
        <f aca="false">IF(E257="","",E257/(E257+H257))</f>
        <v>0.487804878048781</v>
      </c>
      <c r="L257" s="76" t="n">
        <f aca="false">IF(OR(K257="",J257=""),"",(J257-K257)*100)</f>
        <v>1.72897362161395</v>
      </c>
      <c r="M257" s="36" t="n">
        <v>3.09428986375504</v>
      </c>
      <c r="N257" s="36" t="n">
        <v>0.128498235726664</v>
      </c>
      <c r="O257" s="36" t="n">
        <f aca="false">SQRT(M257^2+N257^2)</f>
        <v>3.09695682203063</v>
      </c>
      <c r="P257" s="47" t="n">
        <f aca="false">IF(J257="","",MAX(0,J257-1.96*O257/100))</f>
        <v>0.44439426055312</v>
      </c>
      <c r="Q257" s="47" t="n">
        <f aca="false">IF(J257="","",MIN(1,J257+1.96*O257/100))</f>
        <v>0.56579496797672</v>
      </c>
      <c r="R257" s="32" t="str">
        <f aca="false">IF(L257="","",IF(ABS(L257)&lt;=O257,"Yes","No"))</f>
        <v>Yes</v>
      </c>
      <c r="S257" s="32" t="str">
        <f aca="false">IF(L257="","",IF(ABS(L257)&lt;=1.96*O257,"Yes","No"))</f>
        <v>Yes</v>
      </c>
      <c r="T257" s="66" t="n">
        <f aca="false">IF(D257="","",ROUND(SQRT(((D257+G257)*O257/100)^2+(J257*(D257+G257)*0.14653)^2),0))</f>
        <v>55</v>
      </c>
      <c r="U257" s="32"/>
    </row>
    <row r="258" customFormat="false" ht="15" hidden="false" customHeight="false" outlineLevel="0" collapsed="false">
      <c r="A258" s="32" t="s">
        <v>444</v>
      </c>
      <c r="B258" s="32" t="s">
        <v>481</v>
      </c>
      <c r="C258" s="32" t="s">
        <v>492</v>
      </c>
      <c r="D258" s="66" t="n">
        <v>453</v>
      </c>
      <c r="E258" s="66" t="n">
        <v>448</v>
      </c>
      <c r="F258" s="75" t="n">
        <f aca="false">IF(E258="","",D258-E258)</f>
        <v>5</v>
      </c>
      <c r="G258" s="66" t="n">
        <v>375</v>
      </c>
      <c r="H258" s="66" t="n">
        <v>378</v>
      </c>
      <c r="I258" s="75" t="n">
        <f aca="false">IF(H258="","",G258-H258)</f>
        <v>-3</v>
      </c>
      <c r="J258" s="47" t="n">
        <f aca="false">IF(OR(D258="",D258+G258=0),"",D258/(D258+G258))</f>
        <v>0.547101449275362</v>
      </c>
      <c r="K258" s="47" t="n">
        <f aca="false">IF(E258="","",E258/(E258+H258))</f>
        <v>0.542372881355932</v>
      </c>
      <c r="L258" s="76" t="n">
        <f aca="false">IF(OR(K258="",J258=""),"",(J258-K258)*100)</f>
        <v>0.47285679194301</v>
      </c>
      <c r="M258" s="36" t="n">
        <v>2.14160243278479</v>
      </c>
      <c r="N258" s="36" t="n">
        <v>0.128498235726664</v>
      </c>
      <c r="O258" s="36" t="n">
        <f aca="false">SQRT(M258^2+N258^2)</f>
        <v>2.14545397916026</v>
      </c>
      <c r="P258" s="47" t="n">
        <f aca="false">IF(J258="","",MAX(0,J258-1.96*O258/100))</f>
        <v>0.505050551283821</v>
      </c>
      <c r="Q258" s="47" t="n">
        <f aca="false">IF(J258="","",MIN(1,J258+1.96*O258/100))</f>
        <v>0.589152347266903</v>
      </c>
      <c r="R258" s="32" t="str">
        <f aca="false">IF(L258="","",IF(ABS(L258)&lt;=O258,"Yes","No"))</f>
        <v>Yes</v>
      </c>
      <c r="S258" s="32" t="str">
        <f aca="false">IF(L258="","",IF(ABS(L258)&lt;=1.96*O258,"Yes","No"))</f>
        <v>Yes</v>
      </c>
      <c r="T258" s="66" t="n">
        <f aca="false">IF(D258="","",ROUND(SQRT(((D258+G258)*O258/100)^2+(J258*(D258+G258)*0.0886)^2),0))</f>
        <v>44</v>
      </c>
      <c r="U258" s="32"/>
    </row>
    <row r="259" customFormat="false" ht="15" hidden="false" customHeight="false" outlineLevel="0" collapsed="false">
      <c r="A259" s="32" t="s">
        <v>444</v>
      </c>
      <c r="B259" s="32" t="s">
        <v>481</v>
      </c>
      <c r="C259" s="32" t="s">
        <v>493</v>
      </c>
      <c r="D259" s="66" t="n">
        <v>467</v>
      </c>
      <c r="E259" s="66" t="n">
        <v>440</v>
      </c>
      <c r="F259" s="75" t="n">
        <f aca="false">IF(E259="","",D259-E259)</f>
        <v>27</v>
      </c>
      <c r="G259" s="66" t="n">
        <v>345</v>
      </c>
      <c r="H259" s="66" t="n">
        <v>346</v>
      </c>
      <c r="I259" s="75" t="n">
        <f aca="false">IF(H259="","",G259-H259)</f>
        <v>-1</v>
      </c>
      <c r="J259" s="47" t="n">
        <f aca="false">IF(OR(D259="",D259+G259=0),"",D259/(D259+G259))</f>
        <v>0.57512315270936</v>
      </c>
      <c r="K259" s="47" t="n">
        <f aca="false">IF(E259="","",E259/(E259+H259))</f>
        <v>0.559796437659033</v>
      </c>
      <c r="L259" s="76" t="n">
        <f aca="false">IF(OR(K259="",J259=""),"",(J259-K259)*100)</f>
        <v>1.53267150503266</v>
      </c>
      <c r="M259" s="36" t="n">
        <v>2.14160243278479</v>
      </c>
      <c r="N259" s="36" t="n">
        <v>0.128498235726664</v>
      </c>
      <c r="O259" s="36" t="n">
        <f aca="false">SQRT(M259^2+N259^2)</f>
        <v>2.14545397916026</v>
      </c>
      <c r="P259" s="47" t="n">
        <f aca="false">IF(J259="","",MAX(0,J259-1.96*O259/100))</f>
        <v>0.533072254717819</v>
      </c>
      <c r="Q259" s="47" t="n">
        <f aca="false">IF(J259="","",MIN(1,J259+1.96*O259/100))</f>
        <v>0.617174050700901</v>
      </c>
      <c r="R259" s="32" t="str">
        <f aca="false">IF(L259="","",IF(ABS(L259)&lt;=O259,"Yes","No"))</f>
        <v>Yes</v>
      </c>
      <c r="S259" s="32" t="str">
        <f aca="false">IF(L259="","",IF(ABS(L259)&lt;=1.96*O259,"Yes","No"))</f>
        <v>Yes</v>
      </c>
      <c r="T259" s="66" t="n">
        <f aca="false">IF(D259="","",ROUND(SQRT(((D259+G259)*O259/100)^2+(J259*(D259+G259)*0.0886)^2),0))</f>
        <v>45</v>
      </c>
      <c r="U259" s="32"/>
    </row>
    <row r="260" customFormat="false" ht="15" hidden="false" customHeight="false" outlineLevel="0" collapsed="false">
      <c r="A260" s="32" t="s">
        <v>444</v>
      </c>
      <c r="B260" s="32" t="s">
        <v>481</v>
      </c>
      <c r="C260" s="32" t="s">
        <v>494</v>
      </c>
      <c r="D260" s="66" t="n">
        <v>441</v>
      </c>
      <c r="E260" s="66" t="n">
        <v>439</v>
      </c>
      <c r="F260" s="75" t="n">
        <f aca="false">IF(E260="","",D260-E260)</f>
        <v>2</v>
      </c>
      <c r="G260" s="66" t="n">
        <v>437</v>
      </c>
      <c r="H260" s="66" t="n">
        <v>447</v>
      </c>
      <c r="I260" s="75" t="n">
        <f aca="false">IF(H260="","",G260-H260)</f>
        <v>-10</v>
      </c>
      <c r="J260" s="47" t="n">
        <f aca="false">IF(OR(D260="",D260+G260=0),"",D260/(D260+G260))</f>
        <v>0.502277904328018</v>
      </c>
      <c r="K260" s="47" t="n">
        <f aca="false">IF(E260="","",E260/(E260+H260))</f>
        <v>0.49548532731377</v>
      </c>
      <c r="L260" s="76" t="n">
        <f aca="false">IF(OR(K260="",J260=""),"",(J260-K260)*100)</f>
        <v>0.679257701424846</v>
      </c>
      <c r="M260" s="36" t="n">
        <v>2.14160243278479</v>
      </c>
      <c r="N260" s="36" t="n">
        <v>0.128498235726664</v>
      </c>
      <c r="O260" s="36" t="n">
        <f aca="false">SQRT(M260^2+N260^2)</f>
        <v>2.14545397916026</v>
      </c>
      <c r="P260" s="47" t="n">
        <f aca="false">IF(J260="","",MAX(0,J260-1.96*O260/100))</f>
        <v>0.460227006336477</v>
      </c>
      <c r="Q260" s="47" t="n">
        <f aca="false">IF(J260="","",MIN(1,J260+1.96*O260/100))</f>
        <v>0.544328802319559</v>
      </c>
      <c r="R260" s="32" t="str">
        <f aca="false">IF(L260="","",IF(ABS(L260)&lt;=O260,"Yes","No"))</f>
        <v>Yes</v>
      </c>
      <c r="S260" s="32" t="str">
        <f aca="false">IF(L260="","",IF(ABS(L260)&lt;=1.96*O260,"Yes","No"))</f>
        <v>Yes</v>
      </c>
      <c r="T260" s="66" t="n">
        <f aca="false">IF(D260="","",ROUND(SQRT(((D260+G260)*O260/100)^2+(J260*(D260+G260)*0.0886)^2),0))</f>
        <v>43</v>
      </c>
      <c r="U260" s="32"/>
    </row>
    <row r="261" customFormat="false" ht="15" hidden="false" customHeight="false" outlineLevel="0" collapsed="false">
      <c r="A261" s="32" t="s">
        <v>444</v>
      </c>
      <c r="B261" s="32" t="s">
        <v>481</v>
      </c>
      <c r="C261" s="32" t="s">
        <v>495</v>
      </c>
      <c r="D261" s="66" t="n">
        <v>854</v>
      </c>
      <c r="E261" s="66" t="n">
        <v>915</v>
      </c>
      <c r="F261" s="75" t="n">
        <f aca="false">IF(E261="","",D261-E261)</f>
        <v>-61</v>
      </c>
      <c r="G261" s="66" t="n">
        <v>665</v>
      </c>
      <c r="H261" s="66" t="n">
        <v>693</v>
      </c>
      <c r="I261" s="75" t="n">
        <f aca="false">IF(H261="","",G261-H261)</f>
        <v>-28</v>
      </c>
      <c r="J261" s="47" t="n">
        <f aca="false">IF(OR(D261="",D261+G261=0),"",D261/(D261+G261))</f>
        <v>0.56221198156682</v>
      </c>
      <c r="K261" s="47" t="n">
        <f aca="false">IF(E261="","",E261/(E261+H261))</f>
        <v>0.569029850746269</v>
      </c>
      <c r="L261" s="76" t="n">
        <f aca="false">IF(OR(K261="",J261=""),"",(J261-K261)*100)</f>
        <v>-0.681786917944838</v>
      </c>
      <c r="M261" s="36" t="n">
        <v>1.97223401507502</v>
      </c>
      <c r="N261" s="36" t="n">
        <v>0.128498235726664</v>
      </c>
      <c r="O261" s="36" t="n">
        <f aca="false">SQRT(M261^2+N261^2)</f>
        <v>1.97641564626568</v>
      </c>
      <c r="P261" s="47" t="n">
        <f aca="false">IF(J261="","",MAX(0,J261-1.96*O261/100))</f>
        <v>0.523474234900013</v>
      </c>
      <c r="Q261" s="47" t="n">
        <f aca="false">IF(J261="","",MIN(1,J261+1.96*O261/100))</f>
        <v>0.600949728233628</v>
      </c>
      <c r="R261" s="32" t="str">
        <f aca="false">IF(L261="","",IF(ABS(L261)&lt;=O261,"Yes","No"))</f>
        <v>Yes</v>
      </c>
      <c r="S261" s="32" t="str">
        <f aca="false">IF(L261="","",IF(ABS(L261)&lt;=1.96*O261,"Yes","No"))</f>
        <v>Yes</v>
      </c>
      <c r="T261" s="66" t="n">
        <f aca="false">IF(D261="","",ROUND(SQRT(((D261+G261)*O261/100)^2+(J261*(D261+G261)*0.06777)^2),0))</f>
        <v>65</v>
      </c>
      <c r="U261" s="32"/>
    </row>
    <row r="262" customFormat="false" ht="15" hidden="false" customHeight="false" outlineLevel="0" collapsed="false">
      <c r="A262" s="32" t="s">
        <v>444</v>
      </c>
      <c r="B262" s="32" t="s">
        <v>481</v>
      </c>
      <c r="C262" s="32" t="s">
        <v>496</v>
      </c>
      <c r="D262" s="66" t="n">
        <v>513</v>
      </c>
      <c r="E262" s="66" t="n">
        <v>488</v>
      </c>
      <c r="F262" s="75" t="n">
        <f aca="false">IF(E262="","",D262-E262)</f>
        <v>25</v>
      </c>
      <c r="G262" s="66" t="n">
        <v>544</v>
      </c>
      <c r="H262" s="66" t="n">
        <v>539</v>
      </c>
      <c r="I262" s="75" t="n">
        <f aca="false">IF(H262="","",G262-H262)</f>
        <v>5</v>
      </c>
      <c r="J262" s="47" t="n">
        <f aca="false">IF(OR(D262="",D262+G262=0),"",D262/(D262+G262))</f>
        <v>0.485335856196783</v>
      </c>
      <c r="K262" s="47" t="n">
        <f aca="false">IF(E262="","",E262/(E262+H262))</f>
        <v>0.475170399221032</v>
      </c>
      <c r="L262" s="76" t="n">
        <f aca="false">IF(OR(K262="",J262=""),"",(J262-K262)*100)</f>
        <v>1.01654569757512</v>
      </c>
      <c r="M262" s="36" t="n">
        <v>2.14160243278479</v>
      </c>
      <c r="N262" s="36" t="n">
        <v>0.128498235726664</v>
      </c>
      <c r="O262" s="36" t="n">
        <f aca="false">SQRT(M262^2+N262^2)</f>
        <v>2.14545397916026</v>
      </c>
      <c r="P262" s="47" t="n">
        <f aca="false">IF(J262="","",MAX(0,J262-1.96*O262/100))</f>
        <v>0.443284958205242</v>
      </c>
      <c r="Q262" s="47" t="n">
        <f aca="false">IF(J262="","",MIN(1,J262+1.96*O262/100))</f>
        <v>0.527386754188324</v>
      </c>
      <c r="R262" s="32" t="str">
        <f aca="false">IF(L262="","",IF(ABS(L262)&lt;=O262,"Yes","No"))</f>
        <v>Yes</v>
      </c>
      <c r="S262" s="32" t="str">
        <f aca="false">IF(L262="","",IF(ABS(L262)&lt;=1.96*O262,"Yes","No"))</f>
        <v>Yes</v>
      </c>
      <c r="T262" s="66" t="n">
        <f aca="false">IF(D262="","",ROUND(SQRT(((D262+G262)*O262/100)^2+(J262*(D262+G262)*0.0886)^2),0))</f>
        <v>51</v>
      </c>
      <c r="U262" s="32"/>
    </row>
    <row r="263" customFormat="false" ht="15" hidden="false" customHeight="false" outlineLevel="0" collapsed="false">
      <c r="A263" s="32" t="s">
        <v>444</v>
      </c>
      <c r="B263" s="32" t="s">
        <v>481</v>
      </c>
      <c r="C263" s="32" t="s">
        <v>497</v>
      </c>
      <c r="D263" s="66" t="n">
        <v>512</v>
      </c>
      <c r="E263" s="66" t="n">
        <v>489</v>
      </c>
      <c r="F263" s="75" t="n">
        <f aca="false">IF(E263="","",D263-E263)</f>
        <v>23</v>
      </c>
      <c r="G263" s="66" t="n">
        <v>497</v>
      </c>
      <c r="H263" s="66" t="n">
        <v>491</v>
      </c>
      <c r="I263" s="75" t="n">
        <f aca="false">IF(H263="","",G263-H263)</f>
        <v>6</v>
      </c>
      <c r="J263" s="47" t="n">
        <f aca="false">IF(OR(D263="",D263+G263=0),"",D263/(D263+G263))</f>
        <v>0.507433102081269</v>
      </c>
      <c r="K263" s="47" t="n">
        <f aca="false">IF(E263="","",E263/(E263+H263))</f>
        <v>0.498979591836735</v>
      </c>
      <c r="L263" s="76" t="n">
        <f aca="false">IF(OR(K263="",J263=""),"",(J263-K263)*100)</f>
        <v>0.845351024453389</v>
      </c>
      <c r="M263" s="36" t="n">
        <v>2.14160243278479</v>
      </c>
      <c r="N263" s="36" t="n">
        <v>0.128498235726664</v>
      </c>
      <c r="O263" s="36" t="n">
        <f aca="false">SQRT(M263^2+N263^2)</f>
        <v>2.14545397916026</v>
      </c>
      <c r="P263" s="47" t="n">
        <f aca="false">IF(J263="","",MAX(0,J263-1.96*O263/100))</f>
        <v>0.465382204089728</v>
      </c>
      <c r="Q263" s="47" t="n">
        <f aca="false">IF(J263="","",MIN(1,J263+1.96*O263/100))</f>
        <v>0.54948400007281</v>
      </c>
      <c r="R263" s="32" t="str">
        <f aca="false">IF(L263="","",IF(ABS(L263)&lt;=O263,"Yes","No"))</f>
        <v>Yes</v>
      </c>
      <c r="S263" s="32" t="str">
        <f aca="false">IF(L263="","",IF(ABS(L263)&lt;=1.96*O263,"Yes","No"))</f>
        <v>Yes</v>
      </c>
      <c r="T263" s="66" t="n">
        <f aca="false">IF(D263="","",ROUND(SQRT(((D263+G263)*O263/100)^2+(J263*(D263+G263)*0.0886)^2),0))</f>
        <v>50</v>
      </c>
      <c r="U263" s="32"/>
    </row>
    <row r="264" customFormat="false" ht="15" hidden="false" customHeight="false" outlineLevel="0" collapsed="false">
      <c r="A264" s="32" t="s">
        <v>444</v>
      </c>
      <c r="B264" s="32" t="s">
        <v>481</v>
      </c>
      <c r="C264" s="32" t="s">
        <v>498</v>
      </c>
      <c r="D264" s="66" t="n">
        <v>522</v>
      </c>
      <c r="E264" s="66" t="n">
        <v>510</v>
      </c>
      <c r="F264" s="75" t="n">
        <f aca="false">IF(E264="","",D264-E264)</f>
        <v>12</v>
      </c>
      <c r="G264" s="66" t="n">
        <v>471</v>
      </c>
      <c r="H264" s="66" t="n">
        <v>477</v>
      </c>
      <c r="I264" s="75" t="n">
        <f aca="false">IF(H264="","",G264-H264)</f>
        <v>-6</v>
      </c>
      <c r="J264" s="47" t="n">
        <f aca="false">IF(OR(D264="",D264+G264=0),"",D264/(D264+G264))</f>
        <v>0.525679758308157</v>
      </c>
      <c r="K264" s="47" t="n">
        <f aca="false">IF(E264="","",E264/(E264+H264))</f>
        <v>0.516717325227964</v>
      </c>
      <c r="L264" s="76" t="n">
        <f aca="false">IF(OR(K264="",J264=""),"",(J264-K264)*100)</f>
        <v>0.896243308019351</v>
      </c>
      <c r="M264" s="36" t="n">
        <v>2.14160243278479</v>
      </c>
      <c r="N264" s="36" t="n">
        <v>0.128498235726664</v>
      </c>
      <c r="O264" s="36" t="n">
        <f aca="false">SQRT(M264^2+N264^2)</f>
        <v>2.14545397916026</v>
      </c>
      <c r="P264" s="47" t="n">
        <f aca="false">IF(J264="","",MAX(0,J264-1.96*O264/100))</f>
        <v>0.483628860316616</v>
      </c>
      <c r="Q264" s="47" t="n">
        <f aca="false">IF(J264="","",MIN(1,J264+1.96*O264/100))</f>
        <v>0.567730656299698</v>
      </c>
      <c r="R264" s="32" t="str">
        <f aca="false">IF(L264="","",IF(ABS(L264)&lt;=O264,"Yes","No"))</f>
        <v>Yes</v>
      </c>
      <c r="S264" s="32" t="str">
        <f aca="false">IF(L264="","",IF(ABS(L264)&lt;=1.96*O264,"Yes","No"))</f>
        <v>Yes</v>
      </c>
      <c r="T264" s="66" t="n">
        <f aca="false">IF(D264="","",ROUND(SQRT(((D264+G264)*O264/100)^2+(J264*(D264+G264)*0.0886)^2),0))</f>
        <v>51</v>
      </c>
      <c r="U264" s="32"/>
    </row>
    <row r="265" customFormat="false" ht="15" hidden="false" customHeight="false" outlineLevel="0" collapsed="false">
      <c r="A265" s="32" t="s">
        <v>444</v>
      </c>
      <c r="B265" s="32" t="s">
        <v>499</v>
      </c>
      <c r="C265" s="32" t="s">
        <v>500</v>
      </c>
      <c r="D265" s="66" t="n">
        <v>832</v>
      </c>
      <c r="E265" s="66" t="n">
        <v>858</v>
      </c>
      <c r="F265" s="75" t="n">
        <f aca="false">IF(E265="","",D265-E265)</f>
        <v>-26</v>
      </c>
      <c r="G265" s="66" t="n">
        <v>1469</v>
      </c>
      <c r="H265" s="66" t="n">
        <v>1442</v>
      </c>
      <c r="I265" s="75" t="n">
        <f aca="false">IF(H265="","",G265-H265)</f>
        <v>27</v>
      </c>
      <c r="J265" s="47" t="n">
        <f aca="false">IF(OR(D265="",D265+G265=0),"",D265/(D265+G265))</f>
        <v>0.361581920903955</v>
      </c>
      <c r="K265" s="47" t="n">
        <f aca="false">IF(E265="","",E265/(E265+H265))</f>
        <v>0.37304347826087</v>
      </c>
      <c r="L265" s="76" t="n">
        <f aca="false">IF(OR(K265="",J265=""),"",(J265-K265)*100)</f>
        <v>-1.14615573569148</v>
      </c>
      <c r="M265" s="36" t="n">
        <v>1.97223401507502</v>
      </c>
      <c r="N265" s="36" t="n">
        <v>0.128498235726664</v>
      </c>
      <c r="O265" s="36" t="n">
        <f aca="false">SQRT(M265^2+N265^2)</f>
        <v>1.97641564626568</v>
      </c>
      <c r="P265" s="47" t="n">
        <f aca="false">IF(J265="","",MAX(0,J265-1.96*O265/100))</f>
        <v>0.322844174237147</v>
      </c>
      <c r="Q265" s="47" t="n">
        <f aca="false">IF(J265="","",MIN(1,J265+1.96*O265/100))</f>
        <v>0.400319667570762</v>
      </c>
      <c r="R265" s="32" t="str">
        <f aca="false">IF(L265="","",IF(ABS(L265)&lt;=O265,"Yes","No"))</f>
        <v>Yes</v>
      </c>
      <c r="S265" s="32" t="str">
        <f aca="false">IF(L265="","",IF(ABS(L265)&lt;=1.96*O265,"Yes","No"))</f>
        <v>Yes</v>
      </c>
      <c r="T265" s="66" t="n">
        <f aca="false">IF(D265="","",ROUND(SQRT(((D265+G265)*O265/100)^2+(J265*(D265+G265)*0.06777)^2),0))</f>
        <v>72</v>
      </c>
      <c r="U265" s="32"/>
    </row>
    <row r="266" customFormat="false" ht="15" hidden="false" customHeight="false" outlineLevel="0" collapsed="false">
      <c r="A266" s="32" t="s">
        <v>444</v>
      </c>
      <c r="B266" s="32" t="s">
        <v>499</v>
      </c>
      <c r="C266" s="32" t="s">
        <v>501</v>
      </c>
      <c r="D266" s="66" t="n">
        <v>806</v>
      </c>
      <c r="E266" s="66" t="n">
        <v>776</v>
      </c>
      <c r="F266" s="75" t="n">
        <f aca="false">IF(E266="","",D266-E266)</f>
        <v>30</v>
      </c>
      <c r="G266" s="66" t="n">
        <v>1120</v>
      </c>
      <c r="H266" s="66" t="n">
        <v>1181</v>
      </c>
      <c r="I266" s="75" t="n">
        <f aca="false">IF(H266="","",G266-H266)</f>
        <v>-61</v>
      </c>
      <c r="J266" s="47" t="n">
        <f aca="false">IF(OR(D266="",D266+G266=0),"",D266/(D266+G266))</f>
        <v>0.418483904465213</v>
      </c>
      <c r="K266" s="47" t="n">
        <f aca="false">IF(E266="","",E266/(E266+H266))</f>
        <v>0.396525293817067</v>
      </c>
      <c r="L266" s="76" t="n">
        <f aca="false">IF(OR(K266="",J266=""),"",(J266-K266)*100)</f>
        <v>2.1958610648146</v>
      </c>
      <c r="M266" s="36" t="n">
        <v>1.97223401507502</v>
      </c>
      <c r="N266" s="36" t="n">
        <v>0.128498235726664</v>
      </c>
      <c r="O266" s="36" t="n">
        <f aca="false">SQRT(M266^2+N266^2)</f>
        <v>1.97641564626568</v>
      </c>
      <c r="P266" s="47" t="n">
        <f aca="false">IF(J266="","",MAX(0,J266-1.96*O266/100))</f>
        <v>0.379746157798406</v>
      </c>
      <c r="Q266" s="47" t="n">
        <f aca="false">IF(J266="","",MIN(1,J266+1.96*O266/100))</f>
        <v>0.45722165113202</v>
      </c>
      <c r="R266" s="32" t="str">
        <f aca="false">IF(L266="","",IF(ABS(L266)&lt;=O266,"Yes","No"))</f>
        <v>No</v>
      </c>
      <c r="S266" s="32" t="str">
        <f aca="false">IF(L266="","",IF(ABS(L266)&lt;=1.96*O266,"Yes","No"))</f>
        <v>Yes</v>
      </c>
      <c r="T266" s="66" t="n">
        <f aca="false">IF(D266="","",ROUND(SQRT(((D266+G266)*O266/100)^2+(J266*(D266+G266)*0.06777)^2),0))</f>
        <v>67</v>
      </c>
      <c r="U266" s="32"/>
    </row>
    <row r="267" customFormat="false" ht="15" hidden="false" customHeight="false" outlineLevel="0" collapsed="false">
      <c r="A267" s="32" t="s">
        <v>444</v>
      </c>
      <c r="B267" s="32" t="s">
        <v>499</v>
      </c>
      <c r="C267" s="32" t="s">
        <v>502</v>
      </c>
      <c r="D267" s="66" t="n">
        <v>395</v>
      </c>
      <c r="E267" s="66" t="n">
        <v>354</v>
      </c>
      <c r="F267" s="75" t="n">
        <f aca="false">IF(E267="","",D267-E267)</f>
        <v>41</v>
      </c>
      <c r="G267" s="66" t="n">
        <v>763</v>
      </c>
      <c r="H267" s="66" t="n">
        <v>762</v>
      </c>
      <c r="I267" s="75" t="n">
        <f aca="false">IF(H267="","",G267-H267)</f>
        <v>1</v>
      </c>
      <c r="J267" s="47" t="n">
        <f aca="false">IF(OR(D267="",D267+G267=0),"",D267/(D267+G267))</f>
        <v>0.341105354058722</v>
      </c>
      <c r="K267" s="47" t="n">
        <f aca="false">IF(E267="","",E267/(E267+H267))</f>
        <v>0.317204301075269</v>
      </c>
      <c r="L267" s="76" t="n">
        <f aca="false">IF(OR(K267="",J267=""),"",(J267-K267)*100)</f>
        <v>2.39010529834531</v>
      </c>
      <c r="M267" s="36" t="n">
        <v>1.97223401507502</v>
      </c>
      <c r="N267" s="36" t="n">
        <v>0.128498235726664</v>
      </c>
      <c r="O267" s="36" t="n">
        <f aca="false">SQRT(M267^2+N267^2)</f>
        <v>1.97641564626568</v>
      </c>
      <c r="P267" s="47" t="n">
        <f aca="false">IF(J267="","",MAX(0,J267-1.96*O267/100))</f>
        <v>0.302367607391915</v>
      </c>
      <c r="Q267" s="47" t="n">
        <f aca="false">IF(J267="","",MIN(1,J267+1.96*O267/100))</f>
        <v>0.379843100725529</v>
      </c>
      <c r="R267" s="32" t="str">
        <f aca="false">IF(L267="","",IF(ABS(L267)&lt;=O267,"Yes","No"))</f>
        <v>No</v>
      </c>
      <c r="S267" s="32" t="str">
        <f aca="false">IF(L267="","",IF(ABS(L267)&lt;=1.96*O267,"Yes","No"))</f>
        <v>Yes</v>
      </c>
      <c r="T267" s="66" t="n">
        <f aca="false">IF(D267="","",ROUND(SQRT(((D267+G267)*O267/100)^2+(J267*(D267+G267)*0.06777)^2),0))</f>
        <v>35</v>
      </c>
      <c r="U267" s="32"/>
    </row>
    <row r="268" customFormat="false" ht="15" hidden="false" customHeight="false" outlineLevel="0" collapsed="false">
      <c r="A268" s="32" t="s">
        <v>444</v>
      </c>
      <c r="B268" s="32" t="s">
        <v>503</v>
      </c>
      <c r="C268" s="32" t="s">
        <v>503</v>
      </c>
      <c r="D268" s="66" t="n">
        <v>48</v>
      </c>
      <c r="E268" s="66" t="n">
        <v>39</v>
      </c>
      <c r="F268" s="75" t="n">
        <f aca="false">IF(E268="","",D268-E268)</f>
        <v>9</v>
      </c>
      <c r="G268" s="66" t="n">
        <v>72</v>
      </c>
      <c r="H268" s="66" t="n">
        <v>79</v>
      </c>
      <c r="I268" s="75" t="n">
        <f aca="false">IF(H268="","",G268-H268)</f>
        <v>-7</v>
      </c>
      <c r="J268" s="47" t="n">
        <f aca="false">IF(OR(D268="",D268+G268=0),"",D268/(D268+G268))</f>
        <v>0.4</v>
      </c>
      <c r="K268" s="47" t="n">
        <f aca="false">IF(E268="","",E268/(E268+H268))</f>
        <v>0.330508474576271</v>
      </c>
      <c r="L268" s="76" t="n">
        <f aca="false">IF(OR(K268="",J268=""),"",(J268-K268)*100)</f>
        <v>6.94915254237288</v>
      </c>
      <c r="M268" s="36" t="n">
        <v>3.09428986375504</v>
      </c>
      <c r="N268" s="36" t="n">
        <v>0.128498235726664</v>
      </c>
      <c r="O268" s="36" t="n">
        <f aca="false">SQRT(M268^2+N268^2)</f>
        <v>3.09695682203063</v>
      </c>
      <c r="P268" s="47" t="n">
        <f aca="false">IF(J268="","",MAX(0,J268-1.96*O268/100))</f>
        <v>0.3392996462882</v>
      </c>
      <c r="Q268" s="47" t="n">
        <f aca="false">IF(J268="","",MIN(1,J268+1.96*O268/100))</f>
        <v>0.4607003537118</v>
      </c>
      <c r="R268" s="32" t="str">
        <f aca="false">IF(L268="","",IF(ABS(L268)&lt;=O268,"Yes","No"))</f>
        <v>No</v>
      </c>
      <c r="S268" s="32" t="str">
        <f aca="false">IF(L268="","",IF(ABS(L268)&lt;=1.96*O268,"Yes","No"))</f>
        <v>No</v>
      </c>
      <c r="T268" s="66" t="n">
        <f aca="false">IF(D268="","",ROUND(SQRT(((D268+G268)*O268/100)^2+(J268*(D268+G268)*0.14653)^2),0))</f>
        <v>8</v>
      </c>
      <c r="U268" s="32"/>
    </row>
    <row r="269" customFormat="false" ht="15" hidden="false" customHeight="false" outlineLevel="0" collapsed="false">
      <c r="A269" s="32" t="s">
        <v>444</v>
      </c>
      <c r="B269" s="32" t="s">
        <v>504</v>
      </c>
      <c r="C269" s="32" t="s">
        <v>505</v>
      </c>
      <c r="D269" s="66" t="n">
        <v>589</v>
      </c>
      <c r="E269" s="66" t="n">
        <v>527</v>
      </c>
      <c r="F269" s="75" t="n">
        <f aca="false">IF(E269="","",D269-E269)</f>
        <v>62</v>
      </c>
      <c r="G269" s="66" t="n">
        <v>862</v>
      </c>
      <c r="H269" s="66" t="n">
        <v>867</v>
      </c>
      <c r="I269" s="75" t="n">
        <f aca="false">IF(H269="","",G269-H269)</f>
        <v>-5</v>
      </c>
      <c r="J269" s="47" t="n">
        <f aca="false">IF(OR(D269="",D269+G269=0),"",D269/(D269+G269))</f>
        <v>0.40592694693315</v>
      </c>
      <c r="K269" s="47" t="n">
        <f aca="false">IF(E269="","",E269/(E269+H269))</f>
        <v>0.378048780487805</v>
      </c>
      <c r="L269" s="76" t="n">
        <f aca="false">IF(OR(K269="",J269=""),"",(J269-K269)*100)</f>
        <v>2.78781664453447</v>
      </c>
      <c r="M269" s="36" t="n">
        <v>1.97223401507502</v>
      </c>
      <c r="N269" s="36" t="n">
        <v>0.128498235726664</v>
      </c>
      <c r="O269" s="36" t="n">
        <f aca="false">SQRT(M269^2+N269^2)</f>
        <v>1.97641564626568</v>
      </c>
      <c r="P269" s="47" t="n">
        <f aca="false">IF(J269="","",MAX(0,J269-1.96*O269/100))</f>
        <v>0.367189200266342</v>
      </c>
      <c r="Q269" s="47" t="n">
        <f aca="false">IF(J269="","",MIN(1,J269+1.96*O269/100))</f>
        <v>0.444664693599957</v>
      </c>
      <c r="R269" s="32" t="str">
        <f aca="false">IF(L269="","",IF(ABS(L269)&lt;=O269,"Yes","No"))</f>
        <v>No</v>
      </c>
      <c r="S269" s="32" t="str">
        <f aca="false">IF(L269="","",IF(ABS(L269)&lt;=1.96*O269,"Yes","No"))</f>
        <v>Yes</v>
      </c>
      <c r="T269" s="66" t="n">
        <f aca="false">IF(D269="","",ROUND(SQRT(((D269+G269)*O269/100)^2+(J269*(D269+G269)*0.06777)^2),0))</f>
        <v>49</v>
      </c>
      <c r="U269" s="32"/>
    </row>
    <row r="270" customFormat="false" ht="15" hidden="false" customHeight="false" outlineLevel="0" collapsed="false">
      <c r="A270" s="32" t="s">
        <v>444</v>
      </c>
      <c r="B270" s="32" t="s">
        <v>504</v>
      </c>
      <c r="C270" s="32" t="s">
        <v>506</v>
      </c>
      <c r="D270" s="66" t="n">
        <v>678</v>
      </c>
      <c r="E270" s="66" t="n">
        <v>688</v>
      </c>
      <c r="F270" s="75" t="n">
        <f aca="false">IF(E270="","",D270-E270)</f>
        <v>-10</v>
      </c>
      <c r="G270" s="66" t="n">
        <v>940</v>
      </c>
      <c r="H270" s="66" t="n">
        <v>917</v>
      </c>
      <c r="I270" s="75" t="n">
        <f aca="false">IF(H270="","",G270-H270)</f>
        <v>23</v>
      </c>
      <c r="J270" s="47" t="n">
        <f aca="false">IF(OR(D270="",D270+G270=0),"",D270/(D270+G270))</f>
        <v>0.419035846724351</v>
      </c>
      <c r="K270" s="47" t="n">
        <f aca="false">IF(E270="","",E270/(E270+H270))</f>
        <v>0.428660436137072</v>
      </c>
      <c r="L270" s="76" t="n">
        <f aca="false">IF(OR(K270="",J270=""),"",(J270-K270)*100)</f>
        <v>-0.96245894127206</v>
      </c>
      <c r="M270" s="36" t="n">
        <v>1.97223401507502</v>
      </c>
      <c r="N270" s="36" t="n">
        <v>0.128498235726664</v>
      </c>
      <c r="O270" s="36" t="n">
        <f aca="false">SQRT(M270^2+N270^2)</f>
        <v>1.97641564626568</v>
      </c>
      <c r="P270" s="47" t="n">
        <f aca="false">IF(J270="","",MAX(0,J270-1.96*O270/100))</f>
        <v>0.380298100057544</v>
      </c>
      <c r="Q270" s="47" t="n">
        <f aca="false">IF(J270="","",MIN(1,J270+1.96*O270/100))</f>
        <v>0.457773593391159</v>
      </c>
      <c r="R270" s="32" t="str">
        <f aca="false">IF(L270="","",IF(ABS(L270)&lt;=O270,"Yes","No"))</f>
        <v>Yes</v>
      </c>
      <c r="S270" s="32" t="str">
        <f aca="false">IF(L270="","",IF(ABS(L270)&lt;=1.96*O270,"Yes","No"))</f>
        <v>Yes</v>
      </c>
      <c r="T270" s="66" t="n">
        <f aca="false">IF(D270="","",ROUND(SQRT(((D270+G270)*O270/100)^2+(J270*(D270+G270)*0.06777)^2),0))</f>
        <v>56</v>
      </c>
      <c r="U270" s="32"/>
    </row>
    <row r="271" customFormat="false" ht="15" hidden="false" customHeight="false" outlineLevel="0" collapsed="false">
      <c r="A271" s="32" t="s">
        <v>444</v>
      </c>
      <c r="B271" s="32" t="s">
        <v>507</v>
      </c>
      <c r="C271" s="32" t="s">
        <v>507</v>
      </c>
      <c r="D271" s="66" t="n">
        <v>201</v>
      </c>
      <c r="E271" s="66" t="n">
        <v>166</v>
      </c>
      <c r="F271" s="75" t="n">
        <f aca="false">IF(E271="","",D271-E271)</f>
        <v>35</v>
      </c>
      <c r="G271" s="66" t="n">
        <v>311</v>
      </c>
      <c r="H271" s="66" t="n">
        <v>332</v>
      </c>
      <c r="I271" s="75" t="n">
        <f aca="false">IF(H271="","",G271-H271)</f>
        <v>-21</v>
      </c>
      <c r="J271" s="47" t="n">
        <f aca="false">IF(OR(D271="",D271+G271=0),"",D271/(D271+G271))</f>
        <v>0.392578125</v>
      </c>
      <c r="K271" s="47" t="n">
        <f aca="false">IF(E271="","",E271/(E271+H271))</f>
        <v>0.333333333333333</v>
      </c>
      <c r="L271" s="76" t="n">
        <f aca="false">IF(OR(K271="",J271=""),"",(J271-K271)*100)</f>
        <v>5.92447916666667</v>
      </c>
      <c r="M271" s="36" t="n">
        <v>3.09428986375504</v>
      </c>
      <c r="N271" s="36" t="n">
        <v>0.128498235726664</v>
      </c>
      <c r="O271" s="36" t="n">
        <f aca="false">SQRT(M271^2+N271^2)</f>
        <v>3.09695682203063</v>
      </c>
      <c r="P271" s="47" t="n">
        <f aca="false">IF(J271="","",MAX(0,J271-1.96*O271/100))</f>
        <v>0.3318777712882</v>
      </c>
      <c r="Q271" s="47" t="n">
        <f aca="false">IF(J271="","",MIN(1,J271+1.96*O271/100))</f>
        <v>0.4532784787118</v>
      </c>
      <c r="R271" s="32" t="str">
        <f aca="false">IF(L271="","",IF(ABS(L271)&lt;=O271,"Yes","No"))</f>
        <v>No</v>
      </c>
      <c r="S271" s="32" t="str">
        <f aca="false">IF(L271="","",IF(ABS(L271)&lt;=1.96*O271,"Yes","No"))</f>
        <v>Yes</v>
      </c>
      <c r="T271" s="66" t="n">
        <f aca="false">IF(D271="","",ROUND(SQRT(((D271+G271)*O271/100)^2+(J271*(D271+G271)*0.14653)^2),0))</f>
        <v>33</v>
      </c>
      <c r="U271" s="32"/>
    </row>
    <row r="272" customFormat="false" ht="15" hidden="false" customHeight="false" outlineLevel="0" collapsed="false">
      <c r="A272" s="32" t="s">
        <v>444</v>
      </c>
      <c r="B272" s="32" t="s">
        <v>508</v>
      </c>
      <c r="C272" s="32" t="s">
        <v>509</v>
      </c>
      <c r="D272" s="66" t="n">
        <v>347</v>
      </c>
      <c r="E272" s="66"/>
      <c r="F272" s="75" t="str">
        <f aca="false">IF(E272="","",D272-E272)</f>
        <v/>
      </c>
      <c r="G272" s="66" t="n">
        <v>123</v>
      </c>
      <c r="H272" s="66"/>
      <c r="I272" s="75" t="str">
        <f aca="false">IF(H272="","",G272-H272)</f>
        <v/>
      </c>
      <c r="J272" s="47" t="n">
        <f aca="false">IF(OR(D272="",D272+G272=0),"",D272/(D272+G272))</f>
        <v>0.738297872340426</v>
      </c>
      <c r="K272" s="47" t="str">
        <f aca="false">IF(E272="","",E272/(E272+H272))</f>
        <v/>
      </c>
      <c r="L272" s="76" t="str">
        <f aca="false">IF(OR(K272="",J272=""),"",(J272-K272)*100)</f>
        <v/>
      </c>
      <c r="M272" s="36" t="n">
        <v>3.09428986375504</v>
      </c>
      <c r="N272" s="36" t="n">
        <v>0.128498235726664</v>
      </c>
      <c r="O272" s="36" t="n">
        <f aca="false">SQRT(M272^2+N272^2)</f>
        <v>3.09695682203063</v>
      </c>
      <c r="P272" s="47" t="n">
        <f aca="false">IF(J272="","",MAX(0,J272-1.96*O272/100))</f>
        <v>0.677597518628625</v>
      </c>
      <c r="Q272" s="47" t="n">
        <f aca="false">IF(J272="","",MIN(1,J272+1.96*O272/100))</f>
        <v>0.798998226052226</v>
      </c>
      <c r="R272" s="32" t="str">
        <f aca="false">IF(L272="","",IF(ABS(L272)&lt;=O272,"Yes","No"))</f>
        <v/>
      </c>
      <c r="S272" s="32" t="str">
        <f aca="false">IF(L272="","",IF(ABS(L272)&lt;=1.96*O272,"Yes","No"))</f>
        <v/>
      </c>
      <c r="T272" s="66" t="n">
        <f aca="false">IF(D272="","",ROUND(SQRT(((D272+G272)*O272/100)^2+(J272*(D272+G272)*0.14653)^2),0))</f>
        <v>53</v>
      </c>
      <c r="U272" s="32" t="s">
        <v>814</v>
      </c>
    </row>
    <row r="273" customFormat="false" ht="15" hidden="false" customHeight="false" outlineLevel="0" collapsed="false">
      <c r="A273" s="32" t="s">
        <v>444</v>
      </c>
      <c r="B273" s="32" t="s">
        <v>508</v>
      </c>
      <c r="C273" s="32" t="s">
        <v>510</v>
      </c>
      <c r="D273" s="66" t="n">
        <v>603</v>
      </c>
      <c r="E273" s="66" t="n">
        <v>487</v>
      </c>
      <c r="F273" s="75" t="n">
        <f aca="false">IF(E273="","",D273-E273)</f>
        <v>116</v>
      </c>
      <c r="G273" s="66" t="n">
        <v>212</v>
      </c>
      <c r="H273" s="66" t="n">
        <v>213</v>
      </c>
      <c r="I273" s="75" t="n">
        <f aca="false">IF(H273="","",G273-H273)</f>
        <v>-1</v>
      </c>
      <c r="J273" s="47" t="n">
        <f aca="false">IF(OR(D273="",D273+G273=0),"",D273/(D273+G273))</f>
        <v>0.739877300613497</v>
      </c>
      <c r="K273" s="47" t="n">
        <f aca="false">IF(E273="","",E273/(E273+H273))</f>
        <v>0.695714285714286</v>
      </c>
      <c r="L273" s="76" t="n">
        <f aca="false">IF(OR(K273="",J273=""),"",(J273-K273)*100)</f>
        <v>4.41630148992112</v>
      </c>
      <c r="M273" s="36" t="n">
        <v>2.14160243278479</v>
      </c>
      <c r="N273" s="36" t="n">
        <v>0.128498235726664</v>
      </c>
      <c r="O273" s="36" t="n">
        <f aca="false">SQRT(M273^2+N273^2)</f>
        <v>2.14545397916026</v>
      </c>
      <c r="P273" s="47" t="n">
        <f aca="false">IF(J273="","",MAX(0,J273-1.96*O273/100))</f>
        <v>0.697826402621956</v>
      </c>
      <c r="Q273" s="47" t="n">
        <f aca="false">IF(J273="","",MIN(1,J273+1.96*O273/100))</f>
        <v>0.781928198605038</v>
      </c>
      <c r="R273" s="32" t="str">
        <f aca="false">IF(L273="","",IF(ABS(L273)&lt;=O273,"Yes","No"))</f>
        <v>No</v>
      </c>
      <c r="S273" s="32" t="str">
        <f aca="false">IF(L273="","",IF(ABS(L273)&lt;=1.96*O273,"Yes","No"))</f>
        <v>No</v>
      </c>
      <c r="T273" s="66" t="n">
        <f aca="false">IF(D273="","",ROUND(SQRT(((D273+G273)*O273/100)^2+(J273*(D273+G273)*0.0886)^2),0))</f>
        <v>56</v>
      </c>
      <c r="U273" s="32"/>
    </row>
    <row r="274" customFormat="false" ht="15" hidden="false" customHeight="false" outlineLevel="0" collapsed="false">
      <c r="A274" s="32" t="s">
        <v>444</v>
      </c>
      <c r="B274" s="32" t="s">
        <v>508</v>
      </c>
      <c r="C274" s="32" t="s">
        <v>511</v>
      </c>
      <c r="D274" s="66" t="n">
        <v>487</v>
      </c>
      <c r="E274" s="66" t="n">
        <v>456</v>
      </c>
      <c r="F274" s="75" t="n">
        <f aca="false">IF(E274="","",D274-E274)</f>
        <v>31</v>
      </c>
      <c r="G274" s="66" t="n">
        <v>181</v>
      </c>
      <c r="H274" s="66" t="n">
        <v>160</v>
      </c>
      <c r="I274" s="75" t="n">
        <f aca="false">IF(H274="","",G274-H274)</f>
        <v>21</v>
      </c>
      <c r="J274" s="47" t="n">
        <f aca="false">IF(OR(D274="",D274+G274=0),"",D274/(D274+G274))</f>
        <v>0.729041916167665</v>
      </c>
      <c r="K274" s="47" t="n">
        <f aca="false">IF(E274="","",E274/(E274+H274))</f>
        <v>0.74025974025974</v>
      </c>
      <c r="L274" s="76" t="n">
        <f aca="false">IF(OR(K274="",J274=""),"",(J274-K274)*100)</f>
        <v>-1.12178240920756</v>
      </c>
      <c r="M274" s="36" t="n">
        <v>3.09428986375504</v>
      </c>
      <c r="N274" s="36" t="n">
        <v>0.128498235726664</v>
      </c>
      <c r="O274" s="36" t="n">
        <f aca="false">SQRT(M274^2+N274^2)</f>
        <v>3.09695682203063</v>
      </c>
      <c r="P274" s="47" t="n">
        <f aca="false">IF(J274="","",MAX(0,J274-1.96*O274/100))</f>
        <v>0.668341562455864</v>
      </c>
      <c r="Q274" s="47" t="n">
        <f aca="false">IF(J274="","",MIN(1,J274+1.96*O274/100))</f>
        <v>0.789742269879465</v>
      </c>
      <c r="R274" s="32" t="str">
        <f aca="false">IF(L274="","",IF(ABS(L274)&lt;=O274,"Yes","No"))</f>
        <v>Yes</v>
      </c>
      <c r="S274" s="32" t="str">
        <f aca="false">IF(L274="","",IF(ABS(L274)&lt;=1.96*O274,"Yes","No"))</f>
        <v>Yes</v>
      </c>
      <c r="T274" s="66" t="n">
        <f aca="false">IF(D274="","",ROUND(SQRT(((D274+G274)*O274/100)^2+(J274*(D274+G274)*0.14653)^2),0))</f>
        <v>74</v>
      </c>
      <c r="U274" s="32"/>
    </row>
    <row r="275" customFormat="false" ht="15" hidden="false" customHeight="false" outlineLevel="0" collapsed="false">
      <c r="A275" s="32" t="s">
        <v>444</v>
      </c>
      <c r="B275" s="32" t="s">
        <v>508</v>
      </c>
      <c r="C275" s="32" t="s">
        <v>512</v>
      </c>
      <c r="D275" s="66" t="n">
        <v>781</v>
      </c>
      <c r="E275" s="66" t="n">
        <v>737</v>
      </c>
      <c r="F275" s="75" t="n">
        <f aca="false">IF(E275="","",D275-E275)</f>
        <v>44</v>
      </c>
      <c r="G275" s="66" t="n">
        <v>284</v>
      </c>
      <c r="H275" s="66" t="n">
        <v>293</v>
      </c>
      <c r="I275" s="75" t="n">
        <f aca="false">IF(H275="","",G275-H275)</f>
        <v>-9</v>
      </c>
      <c r="J275" s="47" t="n">
        <f aca="false">IF(OR(D275="",D275+G275=0),"",D275/(D275+G275))</f>
        <v>0.733333333333333</v>
      </c>
      <c r="K275" s="47" t="n">
        <f aca="false">IF(E275="","",E275/(E275+H275))</f>
        <v>0.715533980582524</v>
      </c>
      <c r="L275" s="76" t="n">
        <f aca="false">IF(OR(K275="",J275=""),"",(J275-K275)*100)</f>
        <v>1.7799352750809</v>
      </c>
      <c r="M275" s="36" t="n">
        <v>2.14160243278479</v>
      </c>
      <c r="N275" s="36" t="n">
        <v>0.128498235726664</v>
      </c>
      <c r="O275" s="36" t="n">
        <f aca="false">SQRT(M275^2+N275^2)</f>
        <v>2.14545397916026</v>
      </c>
      <c r="P275" s="47" t="n">
        <f aca="false">IF(J275="","",MAX(0,J275-1.96*O275/100))</f>
        <v>0.691282435341792</v>
      </c>
      <c r="Q275" s="47" t="n">
        <f aca="false">IF(J275="","",MIN(1,J275+1.96*O275/100))</f>
        <v>0.775384231324874</v>
      </c>
      <c r="R275" s="32" t="str">
        <f aca="false">IF(L275="","",IF(ABS(L275)&lt;=O275,"Yes","No"))</f>
        <v>Yes</v>
      </c>
      <c r="S275" s="32" t="str">
        <f aca="false">IF(L275="","",IF(ABS(L275)&lt;=1.96*O275,"Yes","No"))</f>
        <v>Yes</v>
      </c>
      <c r="T275" s="66" t="n">
        <f aca="false">IF(D275="","",ROUND(SQRT(((D275+G275)*O275/100)^2+(J275*(D275+G275)*0.0886)^2),0))</f>
        <v>73</v>
      </c>
      <c r="U275" s="32"/>
    </row>
    <row r="276" customFormat="false" ht="15" hidden="false" customHeight="false" outlineLevel="0" collapsed="false">
      <c r="A276" s="32" t="s">
        <v>444</v>
      </c>
      <c r="B276" s="32" t="s">
        <v>508</v>
      </c>
      <c r="C276" s="32" t="s">
        <v>513</v>
      </c>
      <c r="D276" s="66" t="n">
        <v>718</v>
      </c>
      <c r="E276" s="66" t="n">
        <v>445</v>
      </c>
      <c r="F276" s="75" t="n">
        <f aca="false">IF(E276="","",D276-E276)</f>
        <v>273</v>
      </c>
      <c r="G276" s="66" t="n">
        <v>232</v>
      </c>
      <c r="H276" s="66" t="n">
        <v>114</v>
      </c>
      <c r="I276" s="75" t="n">
        <f aca="false">IF(H276="","",G276-H276)</f>
        <v>118</v>
      </c>
      <c r="J276" s="47" t="n">
        <f aca="false">IF(OR(D276="",D276+G276=0),"",D276/(D276+G276))</f>
        <v>0.755789473684211</v>
      </c>
      <c r="K276" s="47" t="n">
        <f aca="false">IF(E276="","",E276/(E276+H276))</f>
        <v>0.796064400715564</v>
      </c>
      <c r="L276" s="76" t="n">
        <f aca="false">IF(OR(K276="",J276=""),"",(J276-K276)*100)</f>
        <v>-4.02749270313529</v>
      </c>
      <c r="M276" s="36" t="n">
        <v>2.14160243278479</v>
      </c>
      <c r="N276" s="36" t="n">
        <v>0.128498235726664</v>
      </c>
      <c r="O276" s="36" t="n">
        <f aca="false">SQRT(M276^2+N276^2)</f>
        <v>2.14545397916026</v>
      </c>
      <c r="P276" s="47" t="n">
        <f aca="false">IF(J276="","",MAX(0,J276-1.96*O276/100))</f>
        <v>0.71373857569267</v>
      </c>
      <c r="Q276" s="47" t="n">
        <f aca="false">IF(J276="","",MIN(1,J276+1.96*O276/100))</f>
        <v>0.797840371675752</v>
      </c>
      <c r="R276" s="32" t="str">
        <f aca="false">IF(L276="","",IF(ABS(L276)&lt;=O276,"Yes","No"))</f>
        <v>No</v>
      </c>
      <c r="S276" s="32" t="str">
        <f aca="false">IF(L276="","",IF(ABS(L276)&lt;=1.96*O276,"Yes","No"))</f>
        <v>Yes</v>
      </c>
      <c r="T276" s="66" t="n">
        <f aca="false">IF(D276="","",ROUND(SQRT(((D276+G276)*O276/100)^2+(J276*(D276+G276)*0.0886)^2),0))</f>
        <v>67</v>
      </c>
      <c r="U276" s="32"/>
    </row>
    <row r="277" customFormat="false" ht="15" hidden="false" customHeight="false" outlineLevel="0" collapsed="false">
      <c r="A277" s="32" t="s">
        <v>444</v>
      </c>
      <c r="B277" s="32" t="s">
        <v>508</v>
      </c>
      <c r="C277" s="32" t="s">
        <v>514</v>
      </c>
      <c r="D277" s="66" t="n">
        <v>572</v>
      </c>
      <c r="E277" s="66" t="n">
        <v>569</v>
      </c>
      <c r="F277" s="75" t="n">
        <f aca="false">IF(E277="","",D277-E277)</f>
        <v>3</v>
      </c>
      <c r="G277" s="66" t="n">
        <v>223</v>
      </c>
      <c r="H277" s="66" t="n">
        <v>249</v>
      </c>
      <c r="I277" s="75" t="n">
        <f aca="false">IF(H277="","",G277-H277)</f>
        <v>-26</v>
      </c>
      <c r="J277" s="47" t="n">
        <f aca="false">IF(OR(D277="",D277+G277=0),"",D277/(D277+G277))</f>
        <v>0.719496855345912</v>
      </c>
      <c r="K277" s="47" t="n">
        <f aca="false">IF(E277="","",E277/(E277+H277))</f>
        <v>0.69559902200489</v>
      </c>
      <c r="L277" s="76" t="n">
        <f aca="false">IF(OR(K277="",J277=""),"",(J277-K277)*100)</f>
        <v>2.38978333410219</v>
      </c>
      <c r="M277" s="36" t="n">
        <v>2.14160243278479</v>
      </c>
      <c r="N277" s="36" t="n">
        <v>0.128498235726664</v>
      </c>
      <c r="O277" s="36" t="n">
        <f aca="false">SQRT(M277^2+N277^2)</f>
        <v>2.14545397916026</v>
      </c>
      <c r="P277" s="47" t="n">
        <f aca="false">IF(J277="","",MAX(0,J277-1.96*O277/100))</f>
        <v>0.677445957354371</v>
      </c>
      <c r="Q277" s="47" t="n">
        <f aca="false">IF(J277="","",MIN(1,J277+1.96*O277/100))</f>
        <v>0.761547753337453</v>
      </c>
      <c r="R277" s="32" t="str">
        <f aca="false">IF(L277="","",IF(ABS(L277)&lt;=O277,"Yes","No"))</f>
        <v>No</v>
      </c>
      <c r="S277" s="32" t="str">
        <f aca="false">IF(L277="","",IF(ABS(L277)&lt;=1.96*O277,"Yes","No"))</f>
        <v>Yes</v>
      </c>
      <c r="T277" s="66" t="n">
        <f aca="false">IF(D277="","",ROUND(SQRT(((D277+G277)*O277/100)^2+(J277*(D277+G277)*0.0886)^2),0))</f>
        <v>53</v>
      </c>
      <c r="U277" s="32"/>
    </row>
    <row r="278" customFormat="false" ht="15" hidden="false" customHeight="false" outlineLevel="0" collapsed="false">
      <c r="A278" s="32" t="s">
        <v>444</v>
      </c>
      <c r="B278" s="32" t="s">
        <v>508</v>
      </c>
      <c r="C278" s="32" t="s">
        <v>515</v>
      </c>
      <c r="D278" s="66" t="n">
        <v>562</v>
      </c>
      <c r="E278" s="66" t="n">
        <v>552</v>
      </c>
      <c r="F278" s="75" t="n">
        <f aca="false">IF(E278="","",D278-E278)</f>
        <v>10</v>
      </c>
      <c r="G278" s="66" t="n">
        <v>251</v>
      </c>
      <c r="H278" s="66" t="n">
        <v>257</v>
      </c>
      <c r="I278" s="75" t="n">
        <f aca="false">IF(H278="","",G278-H278)</f>
        <v>-6</v>
      </c>
      <c r="J278" s="47" t="n">
        <f aca="false">IF(OR(D278="",D278+G278=0),"",D278/(D278+G278))</f>
        <v>0.691266912669127</v>
      </c>
      <c r="K278" s="47" t="n">
        <f aca="false">IF(E278="","",E278/(E278+H278))</f>
        <v>0.682323856613103</v>
      </c>
      <c r="L278" s="76" t="n">
        <f aca="false">IF(OR(K278="",J278=""),"",(J278-K278)*100)</f>
        <v>0.894305605602408</v>
      </c>
      <c r="M278" s="36" t="n">
        <v>2.14160243278479</v>
      </c>
      <c r="N278" s="36" t="n">
        <v>0.128498235726664</v>
      </c>
      <c r="O278" s="36" t="n">
        <f aca="false">SQRT(M278^2+N278^2)</f>
        <v>2.14545397916026</v>
      </c>
      <c r="P278" s="47" t="n">
        <f aca="false">IF(J278="","",MAX(0,J278-1.96*O278/100))</f>
        <v>0.649216014677586</v>
      </c>
      <c r="Q278" s="47" t="n">
        <f aca="false">IF(J278="","",MIN(1,J278+1.96*O278/100))</f>
        <v>0.733317810660668</v>
      </c>
      <c r="R278" s="32" t="str">
        <f aca="false">IF(L278="","",IF(ABS(L278)&lt;=O278,"Yes","No"))</f>
        <v>Yes</v>
      </c>
      <c r="S278" s="32" t="str">
        <f aca="false">IF(L278="","",IF(ABS(L278)&lt;=1.96*O278,"Yes","No"))</f>
        <v>Yes</v>
      </c>
      <c r="T278" s="66" t="n">
        <f aca="false">IF(D278="","",ROUND(SQRT(((D278+G278)*O278/100)^2+(J278*(D278+G278)*0.0886)^2),0))</f>
        <v>53</v>
      </c>
      <c r="U278" s="32"/>
    </row>
    <row r="279" customFormat="false" ht="15" hidden="false" customHeight="false" outlineLevel="0" collapsed="false">
      <c r="A279" s="32" t="s">
        <v>444</v>
      </c>
      <c r="B279" s="32" t="s">
        <v>508</v>
      </c>
      <c r="C279" s="32" t="s">
        <v>516</v>
      </c>
      <c r="D279" s="66" t="n">
        <v>260</v>
      </c>
      <c r="E279" s="66" t="n">
        <v>246</v>
      </c>
      <c r="F279" s="75" t="n">
        <f aca="false">IF(E279="","",D279-E279)</f>
        <v>14</v>
      </c>
      <c r="G279" s="66" t="n">
        <v>85</v>
      </c>
      <c r="H279" s="66" t="n">
        <v>82</v>
      </c>
      <c r="I279" s="75" t="n">
        <f aca="false">IF(H279="","",G279-H279)</f>
        <v>3</v>
      </c>
      <c r="J279" s="47" t="n">
        <f aca="false">IF(OR(D279="",D279+G279=0),"",D279/(D279+G279))</f>
        <v>0.753623188405797</v>
      </c>
      <c r="K279" s="47" t="n">
        <f aca="false">IF(E279="","",E279/(E279+H279))</f>
        <v>0.75</v>
      </c>
      <c r="L279" s="76" t="n">
        <f aca="false">IF(OR(K279="",J279=""),"",(J279-K279)*100)</f>
        <v>0.362318840579712</v>
      </c>
      <c r="M279" s="36" t="n">
        <v>3.09428986375504</v>
      </c>
      <c r="N279" s="36" t="n">
        <v>0.128498235726664</v>
      </c>
      <c r="O279" s="36" t="n">
        <f aca="false">SQRT(M279^2+N279^2)</f>
        <v>3.09695682203063</v>
      </c>
      <c r="P279" s="47" t="n">
        <f aca="false">IF(J279="","",MAX(0,J279-1.96*O279/100))</f>
        <v>0.692922834693997</v>
      </c>
      <c r="Q279" s="47" t="n">
        <f aca="false">IF(J279="","",MIN(1,J279+1.96*O279/100))</f>
        <v>0.814323542117597</v>
      </c>
      <c r="R279" s="32" t="str">
        <f aca="false">IF(L279="","",IF(ABS(L279)&lt;=O279,"Yes","No"))</f>
        <v>Yes</v>
      </c>
      <c r="S279" s="32" t="str">
        <f aca="false">IF(L279="","",IF(ABS(L279)&lt;=1.96*O279,"Yes","No"))</f>
        <v>Yes</v>
      </c>
      <c r="T279" s="66" t="n">
        <f aca="false">IF(D279="","",ROUND(SQRT(((D279+G279)*O279/100)^2+(J279*(D279+G279)*0.14653)^2),0))</f>
        <v>40</v>
      </c>
      <c r="U279" s="32"/>
    </row>
    <row r="280" customFormat="false" ht="15" hidden="false" customHeight="false" outlineLevel="0" collapsed="false">
      <c r="A280" s="32" t="s">
        <v>444</v>
      </c>
      <c r="B280" s="32" t="s">
        <v>508</v>
      </c>
      <c r="C280" s="32" t="s">
        <v>517</v>
      </c>
      <c r="D280" s="66" t="n">
        <v>404</v>
      </c>
      <c r="E280" s="66" t="n">
        <v>381</v>
      </c>
      <c r="F280" s="75" t="n">
        <f aca="false">IF(E280="","",D280-E280)</f>
        <v>23</v>
      </c>
      <c r="G280" s="66" t="n">
        <v>136</v>
      </c>
      <c r="H280" s="66" t="n">
        <v>137</v>
      </c>
      <c r="I280" s="75" t="n">
        <f aca="false">IF(H280="","",G280-H280)</f>
        <v>-1</v>
      </c>
      <c r="J280" s="47" t="n">
        <f aca="false">IF(OR(D280="",D280+G280=0),"",D280/(D280+G280))</f>
        <v>0.748148148148148</v>
      </c>
      <c r="K280" s="47" t="n">
        <f aca="false">IF(E280="","",E280/(E280+H280))</f>
        <v>0.735521235521236</v>
      </c>
      <c r="L280" s="76" t="n">
        <f aca="false">IF(OR(K280="",J280=""),"",(J280-K280)*100)</f>
        <v>1.26269126269126</v>
      </c>
      <c r="M280" s="36" t="n">
        <v>3.09428986375504</v>
      </c>
      <c r="N280" s="36" t="n">
        <v>0.128498235726664</v>
      </c>
      <c r="O280" s="36" t="n">
        <f aca="false">SQRT(M280^2+N280^2)</f>
        <v>3.09695682203063</v>
      </c>
      <c r="P280" s="47" t="n">
        <f aca="false">IF(J280="","",MAX(0,J280-1.96*O280/100))</f>
        <v>0.687447794436348</v>
      </c>
      <c r="Q280" s="47" t="n">
        <f aca="false">IF(J280="","",MIN(1,J280+1.96*O280/100))</f>
        <v>0.808848501859948</v>
      </c>
      <c r="R280" s="32" t="str">
        <f aca="false">IF(L280="","",IF(ABS(L280)&lt;=O280,"Yes","No"))</f>
        <v>Yes</v>
      </c>
      <c r="S280" s="32" t="str">
        <f aca="false">IF(L280="","",IF(ABS(L280)&lt;=1.96*O280,"Yes","No"))</f>
        <v>Yes</v>
      </c>
      <c r="T280" s="66" t="n">
        <f aca="false">IF(D280="","",ROUND(SQRT(((D280+G280)*O280/100)^2+(J280*(D280+G280)*0.14653)^2),0))</f>
        <v>62</v>
      </c>
      <c r="U280" s="32"/>
    </row>
    <row r="281" customFormat="false" ht="15" hidden="false" customHeight="false" outlineLevel="0" collapsed="false">
      <c r="A281" s="32" t="s">
        <v>444</v>
      </c>
      <c r="B281" s="32" t="s">
        <v>508</v>
      </c>
      <c r="C281" s="32" t="s">
        <v>518</v>
      </c>
      <c r="D281" s="66" t="n">
        <v>430</v>
      </c>
      <c r="E281" s="66" t="n">
        <v>415</v>
      </c>
      <c r="F281" s="75" t="n">
        <f aca="false">IF(E281="","",D281-E281)</f>
        <v>15</v>
      </c>
      <c r="G281" s="66" t="n">
        <v>135</v>
      </c>
      <c r="H281" s="66" t="n">
        <v>157</v>
      </c>
      <c r="I281" s="75" t="n">
        <f aca="false">IF(H281="","",G281-H281)</f>
        <v>-22</v>
      </c>
      <c r="J281" s="47" t="n">
        <f aca="false">IF(OR(D281="",D281+G281=0),"",D281/(D281+G281))</f>
        <v>0.761061946902655</v>
      </c>
      <c r="K281" s="47" t="n">
        <f aca="false">IF(E281="","",E281/(E281+H281))</f>
        <v>0.725524475524476</v>
      </c>
      <c r="L281" s="76" t="n">
        <f aca="false">IF(OR(K281="",J281=""),"",(J281-K281)*100)</f>
        <v>3.55374713781793</v>
      </c>
      <c r="M281" s="36" t="n">
        <v>3.09428986375504</v>
      </c>
      <c r="N281" s="36" t="n">
        <v>0.128498235726664</v>
      </c>
      <c r="O281" s="36" t="n">
        <f aca="false">SQRT(M281^2+N281^2)</f>
        <v>3.09695682203063</v>
      </c>
      <c r="P281" s="47" t="n">
        <f aca="false">IF(J281="","",MAX(0,J281-1.96*O281/100))</f>
        <v>0.700361593190855</v>
      </c>
      <c r="Q281" s="47" t="n">
        <f aca="false">IF(J281="","",MIN(1,J281+1.96*O281/100))</f>
        <v>0.821762300614455</v>
      </c>
      <c r="R281" s="32" t="str">
        <f aca="false">IF(L281="","",IF(ABS(L281)&lt;=O281,"Yes","No"))</f>
        <v>No</v>
      </c>
      <c r="S281" s="32" t="str">
        <f aca="false">IF(L281="","",IF(ABS(L281)&lt;=1.96*O281,"Yes","No"))</f>
        <v>Yes</v>
      </c>
      <c r="T281" s="66" t="n">
        <f aca="false">IF(D281="","",ROUND(SQRT(((D281+G281)*O281/100)^2+(J281*(D281+G281)*0.14653)^2),0))</f>
        <v>65</v>
      </c>
      <c r="U281" s="32"/>
    </row>
    <row r="282" customFormat="false" ht="15" hidden="false" customHeight="false" outlineLevel="0" collapsed="false">
      <c r="A282" s="32" t="s">
        <v>444</v>
      </c>
      <c r="B282" s="32" t="s">
        <v>508</v>
      </c>
      <c r="C282" s="32" t="s">
        <v>519</v>
      </c>
      <c r="D282" s="66" t="n">
        <v>514</v>
      </c>
      <c r="E282" s="66"/>
      <c r="F282" s="75" t="str">
        <f aca="false">IF(E282="","",D282-E282)</f>
        <v/>
      </c>
      <c r="G282" s="66" t="n">
        <v>199</v>
      </c>
      <c r="H282" s="66"/>
      <c r="I282" s="75" t="str">
        <f aca="false">IF(H282="","",G282-H282)</f>
        <v/>
      </c>
      <c r="J282" s="47" t="n">
        <f aca="false">IF(OR(D282="",D282+G282=0),"",D282/(D282+G282))</f>
        <v>0.720897615708275</v>
      </c>
      <c r="K282" s="47" t="str">
        <f aca="false">IF(E282="","",E282/(E282+H282))</f>
        <v/>
      </c>
      <c r="L282" s="76" t="str">
        <f aca="false">IF(OR(K282="",J282=""),"",(J282-K282)*100)</f>
        <v/>
      </c>
      <c r="M282" s="36" t="n">
        <v>3.09428986375504</v>
      </c>
      <c r="N282" s="36" t="n">
        <v>0.128498235726664</v>
      </c>
      <c r="O282" s="36" t="n">
        <f aca="false">SQRT(M282^2+N282^2)</f>
        <v>3.09695682203063</v>
      </c>
      <c r="P282" s="47" t="n">
        <f aca="false">IF(J282="","",MAX(0,J282-1.96*O282/100))</f>
        <v>0.660197261996475</v>
      </c>
      <c r="Q282" s="47" t="n">
        <f aca="false">IF(J282="","",MIN(1,J282+1.96*O282/100))</f>
        <v>0.781597969420075</v>
      </c>
      <c r="R282" s="32" t="str">
        <f aca="false">IF(L282="","",IF(ABS(L282)&lt;=O282,"Yes","No"))</f>
        <v/>
      </c>
      <c r="S282" s="32" t="str">
        <f aca="false">IF(L282="","",IF(ABS(L282)&lt;=1.96*O282,"Yes","No"))</f>
        <v/>
      </c>
      <c r="T282" s="66" t="n">
        <f aca="false">IF(D282="","",ROUND(SQRT(((D282+G282)*O282/100)^2+(J282*(D282+G282)*0.14653)^2),0))</f>
        <v>78</v>
      </c>
      <c r="U282" s="32" t="s">
        <v>814</v>
      </c>
    </row>
    <row r="283" customFormat="false" ht="15" hidden="false" customHeight="false" outlineLevel="0" collapsed="false">
      <c r="A283" s="32" t="s">
        <v>444</v>
      </c>
      <c r="B283" s="32" t="s">
        <v>508</v>
      </c>
      <c r="C283" s="32" t="s">
        <v>520</v>
      </c>
      <c r="D283" s="66" t="n">
        <v>984</v>
      </c>
      <c r="E283" s="66" t="n">
        <v>984</v>
      </c>
      <c r="F283" s="75" t="n">
        <f aca="false">IF(E283="","",D283-E283)</f>
        <v>0</v>
      </c>
      <c r="G283" s="66" t="n">
        <v>365</v>
      </c>
      <c r="H283" s="66" t="n">
        <v>394</v>
      </c>
      <c r="I283" s="75" t="n">
        <f aca="false">IF(H283="","",G283-H283)</f>
        <v>-29</v>
      </c>
      <c r="J283" s="47" t="n">
        <f aca="false">IF(OR(D283="",D283+G283=0),"",D283/(D283+G283))</f>
        <v>0.729429206819867</v>
      </c>
      <c r="K283" s="47" t="n">
        <f aca="false">IF(E283="","",E283/(E283+H283))</f>
        <v>0.714078374455733</v>
      </c>
      <c r="L283" s="76" t="n">
        <f aca="false">IF(OR(K283="",J283=""),"",(J283-K283)*100)</f>
        <v>1.53508323641336</v>
      </c>
      <c r="M283" s="36" t="n">
        <v>1.97223401507502</v>
      </c>
      <c r="N283" s="36" t="n">
        <v>0.128498235726664</v>
      </c>
      <c r="O283" s="36" t="n">
        <f aca="false">SQRT(M283^2+N283^2)</f>
        <v>1.97641564626568</v>
      </c>
      <c r="P283" s="47" t="n">
        <f aca="false">IF(J283="","",MAX(0,J283-1.96*O283/100))</f>
        <v>0.690691460153059</v>
      </c>
      <c r="Q283" s="47" t="n">
        <f aca="false">IF(J283="","",MIN(1,J283+1.96*O283/100))</f>
        <v>0.768166953486674</v>
      </c>
      <c r="R283" s="32" t="str">
        <f aca="false">IF(L283="","",IF(ABS(L283)&lt;=O283,"Yes","No"))</f>
        <v>Yes</v>
      </c>
      <c r="S283" s="32" t="str">
        <f aca="false">IF(L283="","",IF(ABS(L283)&lt;=1.96*O283,"Yes","No"))</f>
        <v>Yes</v>
      </c>
      <c r="T283" s="66" t="n">
        <f aca="false">IF(D283="","",ROUND(SQRT(((D283+G283)*O283/100)^2+(J283*(D283+G283)*0.06777)^2),0))</f>
        <v>72</v>
      </c>
      <c r="U283" s="32"/>
    </row>
    <row r="284" customFormat="false" ht="15" hidden="false" customHeight="false" outlineLevel="0" collapsed="false">
      <c r="A284" s="32" t="s">
        <v>444</v>
      </c>
      <c r="B284" s="32" t="s">
        <v>521</v>
      </c>
      <c r="C284" s="32" t="s">
        <v>522</v>
      </c>
      <c r="D284" s="66" t="n">
        <v>1311</v>
      </c>
      <c r="E284" s="66" t="n">
        <v>1283</v>
      </c>
      <c r="F284" s="75" t="n">
        <f aca="false">IF(E284="","",D284-E284)</f>
        <v>28</v>
      </c>
      <c r="G284" s="66" t="n">
        <v>1330</v>
      </c>
      <c r="H284" s="66" t="n">
        <v>1354</v>
      </c>
      <c r="I284" s="75" t="n">
        <f aca="false">IF(H284="","",G284-H284)</f>
        <v>-24</v>
      </c>
      <c r="J284" s="47" t="n">
        <f aca="false">IF(OR(D284="",D284+G284=0),"",D284/(D284+G284))</f>
        <v>0.496402877697842</v>
      </c>
      <c r="K284" s="47" t="n">
        <f aca="false">IF(E284="","",E284/(E284+H284))</f>
        <v>0.486537732271521</v>
      </c>
      <c r="L284" s="76" t="n">
        <f aca="false">IF(OR(K284="",J284=""),"",(J284-K284)*100)</f>
        <v>0.986514542632111</v>
      </c>
      <c r="M284" s="36" t="n">
        <v>1.97223401507502</v>
      </c>
      <c r="N284" s="36" t="n">
        <v>0.128498235726664</v>
      </c>
      <c r="O284" s="36" t="n">
        <f aca="false">SQRT(M284^2+N284^2)</f>
        <v>1.97641564626568</v>
      </c>
      <c r="P284" s="47" t="n">
        <f aca="false">IF(J284="","",MAX(0,J284-1.96*O284/100))</f>
        <v>0.457665131031034</v>
      </c>
      <c r="Q284" s="47" t="n">
        <f aca="false">IF(J284="","",MIN(1,J284+1.96*O284/100))</f>
        <v>0.535140624364649</v>
      </c>
      <c r="R284" s="32" t="str">
        <f aca="false">IF(L284="","",IF(ABS(L284)&lt;=O284,"Yes","No"))</f>
        <v>Yes</v>
      </c>
      <c r="S284" s="32" t="str">
        <f aca="false">IF(L284="","",IF(ABS(L284)&lt;=1.96*O284,"Yes","No"))</f>
        <v>Yes</v>
      </c>
      <c r="T284" s="66" t="n">
        <f aca="false">IF(D284="","",ROUND(SQRT(((D284+G284)*O284/100)^2+(J284*(D284+G284)*0.06777)^2),0))</f>
        <v>103</v>
      </c>
      <c r="U284" s="32"/>
    </row>
    <row r="285" customFormat="false" ht="15" hidden="false" customHeight="false" outlineLevel="0" collapsed="false">
      <c r="A285" s="32" t="s">
        <v>444</v>
      </c>
      <c r="B285" s="32" t="s">
        <v>521</v>
      </c>
      <c r="C285" s="32" t="s">
        <v>523</v>
      </c>
      <c r="D285" s="66" t="n">
        <v>1579</v>
      </c>
      <c r="E285" s="66" t="n">
        <v>1509</v>
      </c>
      <c r="F285" s="75" t="n">
        <f aca="false">IF(E285="","",D285-E285)</f>
        <v>70</v>
      </c>
      <c r="G285" s="66" t="n">
        <v>1380</v>
      </c>
      <c r="H285" s="66" t="n">
        <v>1395</v>
      </c>
      <c r="I285" s="75" t="n">
        <f aca="false">IF(H285="","",G285-H285)</f>
        <v>-15</v>
      </c>
      <c r="J285" s="47" t="n">
        <f aca="false">IF(OR(D285="",D285+G285=0),"",D285/(D285+G285))</f>
        <v>0.533626225076039</v>
      </c>
      <c r="K285" s="47" t="n">
        <f aca="false">IF(E285="","",E285/(E285+H285))</f>
        <v>0.519628099173554</v>
      </c>
      <c r="L285" s="76" t="n">
        <f aca="false">IF(OR(K285="",J285=""),"",(J285-K285)*100)</f>
        <v>1.39981259024855</v>
      </c>
      <c r="M285" s="36" t="n">
        <v>1.97223401507502</v>
      </c>
      <c r="N285" s="36" t="n">
        <v>0.128498235726664</v>
      </c>
      <c r="O285" s="36" t="n">
        <f aca="false">SQRT(M285^2+N285^2)</f>
        <v>1.97641564626568</v>
      </c>
      <c r="P285" s="47" t="n">
        <f aca="false">IF(J285="","",MAX(0,J285-1.96*O285/100))</f>
        <v>0.494888478409232</v>
      </c>
      <c r="Q285" s="47" t="n">
        <f aca="false">IF(J285="","",MIN(1,J285+1.96*O285/100))</f>
        <v>0.572363971742847</v>
      </c>
      <c r="R285" s="32" t="str">
        <f aca="false">IF(L285="","",IF(ABS(L285)&lt;=O285,"Yes","No"))</f>
        <v>Yes</v>
      </c>
      <c r="S285" s="32" t="str">
        <f aca="false">IF(L285="","",IF(ABS(L285)&lt;=1.96*O285,"Yes","No"))</f>
        <v>Yes</v>
      </c>
      <c r="T285" s="66" t="n">
        <f aca="false">IF(D285="","",ROUND(SQRT(((D285+G285)*O285/100)^2+(J285*(D285+G285)*0.06777)^2),0))</f>
        <v>122</v>
      </c>
      <c r="U285" s="32"/>
    </row>
    <row r="286" customFormat="false" ht="15" hidden="false" customHeight="false" outlineLevel="0" collapsed="false">
      <c r="A286" s="32" t="s">
        <v>444</v>
      </c>
      <c r="B286" s="32" t="s">
        <v>521</v>
      </c>
      <c r="C286" s="32" t="s">
        <v>524</v>
      </c>
      <c r="D286" s="66" t="n">
        <v>1047</v>
      </c>
      <c r="E286" s="66" t="n">
        <v>977</v>
      </c>
      <c r="F286" s="75" t="n">
        <f aca="false">IF(E286="","",D286-E286)</f>
        <v>70</v>
      </c>
      <c r="G286" s="66" t="n">
        <v>841</v>
      </c>
      <c r="H286" s="66" t="n">
        <v>859</v>
      </c>
      <c r="I286" s="75" t="n">
        <f aca="false">IF(H286="","",G286-H286)</f>
        <v>-18</v>
      </c>
      <c r="J286" s="47" t="n">
        <f aca="false">IF(OR(D286="",D286+G286=0),"",D286/(D286+G286))</f>
        <v>0.554555084745763</v>
      </c>
      <c r="K286" s="47" t="n">
        <f aca="false">IF(E286="","",E286/(E286+H286))</f>
        <v>0.532135076252723</v>
      </c>
      <c r="L286" s="76" t="n">
        <f aca="false">IF(OR(K286="",J286=""),"",(J286-K286)*100)</f>
        <v>2.24200084930395</v>
      </c>
      <c r="M286" s="36" t="n">
        <v>1.97223401507502</v>
      </c>
      <c r="N286" s="36" t="n">
        <v>0.128498235726664</v>
      </c>
      <c r="O286" s="36" t="n">
        <f aca="false">SQRT(M286^2+N286^2)</f>
        <v>1.97641564626568</v>
      </c>
      <c r="P286" s="47" t="n">
        <f aca="false">IF(J286="","",MAX(0,J286-1.96*O286/100))</f>
        <v>0.515817338078955</v>
      </c>
      <c r="Q286" s="47" t="n">
        <f aca="false">IF(J286="","",MIN(1,J286+1.96*O286/100))</f>
        <v>0.59329283141257</v>
      </c>
      <c r="R286" s="32" t="str">
        <f aca="false">IF(L286="","",IF(ABS(L286)&lt;=O286,"Yes","No"))</f>
        <v>No</v>
      </c>
      <c r="S286" s="32" t="str">
        <f aca="false">IF(L286="","",IF(ABS(L286)&lt;=1.96*O286,"Yes","No"))</f>
        <v>Yes</v>
      </c>
      <c r="T286" s="66" t="n">
        <f aca="false">IF(D286="","",ROUND(SQRT(((D286+G286)*O286/100)^2+(J286*(D286+G286)*0.06777)^2),0))</f>
        <v>80</v>
      </c>
      <c r="U286" s="32"/>
    </row>
    <row r="287" customFormat="false" ht="15" hidden="false" customHeight="false" outlineLevel="0" collapsed="false">
      <c r="A287" s="32" t="s">
        <v>444</v>
      </c>
      <c r="B287" s="32" t="s">
        <v>521</v>
      </c>
      <c r="C287" s="32" t="s">
        <v>525</v>
      </c>
      <c r="D287" s="66" t="n">
        <v>1305</v>
      </c>
      <c r="E287" s="66" t="n">
        <v>1269</v>
      </c>
      <c r="F287" s="75" t="n">
        <f aca="false">IF(E287="","",D287-E287)</f>
        <v>36</v>
      </c>
      <c r="G287" s="66" t="n">
        <v>1159</v>
      </c>
      <c r="H287" s="66" t="n">
        <v>1207</v>
      </c>
      <c r="I287" s="75" t="n">
        <f aca="false">IF(H287="","",G287-H287)</f>
        <v>-48</v>
      </c>
      <c r="J287" s="47" t="n">
        <f aca="false">IF(OR(D287="",D287+G287=0),"",D287/(D287+G287))</f>
        <v>0.529626623376623</v>
      </c>
      <c r="K287" s="47" t="n">
        <f aca="false">IF(E287="","",E287/(E287+H287))</f>
        <v>0.512520193861066</v>
      </c>
      <c r="L287" s="76" t="n">
        <f aca="false">IF(OR(K287="",J287=""),"",(J287-K287)*100)</f>
        <v>1.71064295155571</v>
      </c>
      <c r="M287" s="36" t="n">
        <v>1.97223401507502</v>
      </c>
      <c r="N287" s="36" t="n">
        <v>0.128498235726664</v>
      </c>
      <c r="O287" s="36" t="n">
        <f aca="false">SQRT(M287^2+N287^2)</f>
        <v>1.97641564626568</v>
      </c>
      <c r="P287" s="47" t="n">
        <f aca="false">IF(J287="","",MAX(0,J287-1.96*O287/100))</f>
        <v>0.490888876709816</v>
      </c>
      <c r="Q287" s="47" t="n">
        <f aca="false">IF(J287="","",MIN(1,J287+1.96*O287/100))</f>
        <v>0.568364370043431</v>
      </c>
      <c r="R287" s="32" t="str">
        <f aca="false">IF(L287="","",IF(ABS(L287)&lt;=O287,"Yes","No"))</f>
        <v>Yes</v>
      </c>
      <c r="S287" s="32" t="str">
        <f aca="false">IF(L287="","",IF(ABS(L287)&lt;=1.96*O287,"Yes","No"))</f>
        <v>Yes</v>
      </c>
      <c r="T287" s="66" t="n">
        <f aca="false">IF(D287="","",ROUND(SQRT(((D287+G287)*O287/100)^2+(J287*(D287+G287)*0.06777)^2),0))</f>
        <v>101</v>
      </c>
      <c r="U287" s="32"/>
    </row>
    <row r="288" customFormat="false" ht="15" hidden="false" customHeight="false" outlineLevel="0" collapsed="false">
      <c r="A288" s="32" t="s">
        <v>444</v>
      </c>
      <c r="B288" s="32" t="s">
        <v>526</v>
      </c>
      <c r="C288" s="32" t="s">
        <v>526</v>
      </c>
      <c r="D288" s="66" t="n">
        <v>726</v>
      </c>
      <c r="E288" s="66" t="n">
        <v>768</v>
      </c>
      <c r="F288" s="75" t="n">
        <f aca="false">IF(E288="","",D288-E288)</f>
        <v>-42</v>
      </c>
      <c r="G288" s="66" t="n">
        <v>437</v>
      </c>
      <c r="H288" s="66" t="n">
        <v>460</v>
      </c>
      <c r="I288" s="75" t="n">
        <f aca="false">IF(H288="","",G288-H288)</f>
        <v>-23</v>
      </c>
      <c r="J288" s="47" t="n">
        <f aca="false">IF(OR(D288="",D288+G288=0),"",D288/(D288+G288))</f>
        <v>0.624247635425623</v>
      </c>
      <c r="K288" s="47" t="n">
        <f aca="false">IF(E288="","",E288/(E288+H288))</f>
        <v>0.625407166123778</v>
      </c>
      <c r="L288" s="76" t="n">
        <f aca="false">IF(OR(K288="",J288=""),"",(J288-K288)*100)</f>
        <v>-0.115953069815511</v>
      </c>
      <c r="M288" s="36" t="n">
        <v>1.97223401507502</v>
      </c>
      <c r="N288" s="36" t="n">
        <v>0.128498235726664</v>
      </c>
      <c r="O288" s="36" t="n">
        <f aca="false">SQRT(M288^2+N288^2)</f>
        <v>1.97641564626568</v>
      </c>
      <c r="P288" s="47" t="n">
        <f aca="false">IF(J288="","",MAX(0,J288-1.96*O288/100))</f>
        <v>0.585509888758816</v>
      </c>
      <c r="Q288" s="47" t="n">
        <f aca="false">IF(J288="","",MIN(1,J288+1.96*O288/100))</f>
        <v>0.662985382092431</v>
      </c>
      <c r="R288" s="32" t="str">
        <f aca="false">IF(L288="","",IF(ABS(L288)&lt;=O288,"Yes","No"))</f>
        <v>Yes</v>
      </c>
      <c r="S288" s="32" t="str">
        <f aca="false">IF(L288="","",IF(ABS(L288)&lt;=1.96*O288,"Yes","No"))</f>
        <v>Yes</v>
      </c>
      <c r="T288" s="66" t="n">
        <f aca="false">IF(D288="","",ROUND(SQRT(((D288+G288)*O288/100)^2+(J288*(D288+G288)*0.06777)^2),0))</f>
        <v>54</v>
      </c>
      <c r="U288" s="32"/>
    </row>
    <row r="289" customFormat="false" ht="15" hidden="false" customHeight="false" outlineLevel="0" collapsed="false">
      <c r="A289" s="32" t="s">
        <v>444</v>
      </c>
      <c r="B289" s="32" t="s">
        <v>527</v>
      </c>
      <c r="C289" s="32" t="s">
        <v>527</v>
      </c>
      <c r="D289" s="66" t="n">
        <v>114</v>
      </c>
      <c r="E289" s="66" t="n">
        <v>101</v>
      </c>
      <c r="F289" s="75" t="n">
        <f aca="false">IF(E289="","",D289-E289)</f>
        <v>13</v>
      </c>
      <c r="G289" s="66" t="n">
        <v>88</v>
      </c>
      <c r="H289" s="66" t="n">
        <v>100</v>
      </c>
      <c r="I289" s="75" t="n">
        <f aca="false">IF(H289="","",G289-H289)</f>
        <v>-12</v>
      </c>
      <c r="J289" s="47" t="n">
        <f aca="false">IF(OR(D289="",D289+G289=0),"",D289/(D289+G289))</f>
        <v>0.564356435643564</v>
      </c>
      <c r="K289" s="47" t="n">
        <f aca="false">IF(E289="","",E289/(E289+H289))</f>
        <v>0.502487562189055</v>
      </c>
      <c r="L289" s="76" t="n">
        <f aca="false">IF(OR(K289="",J289=""),"",(J289-K289)*100)</f>
        <v>6.18688734545095</v>
      </c>
      <c r="M289" s="36" t="n">
        <v>3.09428986375504</v>
      </c>
      <c r="N289" s="36" t="n">
        <v>0.128498235726664</v>
      </c>
      <c r="O289" s="36" t="n">
        <f aca="false">SQRT(M289^2+N289^2)</f>
        <v>3.09695682203063</v>
      </c>
      <c r="P289" s="47" t="n">
        <f aca="false">IF(J289="","",MAX(0,J289-1.96*O289/100))</f>
        <v>0.503656081931764</v>
      </c>
      <c r="Q289" s="47" t="n">
        <f aca="false">IF(J289="","",MIN(1,J289+1.96*O289/100))</f>
        <v>0.625056789355365</v>
      </c>
      <c r="R289" s="32" t="str">
        <f aca="false">IF(L289="","",IF(ABS(L289)&lt;=O289,"Yes","No"))</f>
        <v>No</v>
      </c>
      <c r="S289" s="32" t="str">
        <f aca="false">IF(L289="","",IF(ABS(L289)&lt;=1.96*O289,"Yes","No"))</f>
        <v>No</v>
      </c>
      <c r="T289" s="66" t="n">
        <f aca="false">IF(D289="","",ROUND(SQRT(((D289+G289)*O289/100)^2+(J289*(D289+G289)*0.14653)^2),0))</f>
        <v>18</v>
      </c>
      <c r="U289" s="32"/>
    </row>
    <row r="290" customFormat="false" ht="15" hidden="false" customHeight="false" outlineLevel="0" collapsed="false">
      <c r="A290" s="32" t="s">
        <v>444</v>
      </c>
      <c r="B290" s="32" t="s">
        <v>351</v>
      </c>
      <c r="C290" s="32" t="s">
        <v>528</v>
      </c>
      <c r="D290" s="66" t="n">
        <v>918</v>
      </c>
      <c r="E290" s="66" t="n">
        <v>921</v>
      </c>
      <c r="F290" s="75" t="n">
        <f aca="false">IF(E290="","",D290-E290)</f>
        <v>-3</v>
      </c>
      <c r="G290" s="66" t="n">
        <v>732</v>
      </c>
      <c r="H290" s="66" t="n">
        <v>722</v>
      </c>
      <c r="I290" s="75" t="n">
        <f aca="false">IF(H290="","",G290-H290)</f>
        <v>10</v>
      </c>
      <c r="J290" s="47" t="n">
        <f aca="false">IF(OR(D290="",D290+G290=0),"",D290/(D290+G290))</f>
        <v>0.556363636363636</v>
      </c>
      <c r="K290" s="47" t="n">
        <f aca="false">IF(E290="","",E290/(E290+H290))</f>
        <v>0.560559951308582</v>
      </c>
      <c r="L290" s="76" t="n">
        <f aca="false">IF(OR(K290="",J290=""),"",(J290-K290)*100)</f>
        <v>-0.419631494494543</v>
      </c>
      <c r="M290" s="36" t="n">
        <v>1.97223401507502</v>
      </c>
      <c r="N290" s="36" t="n">
        <v>0.128498235726664</v>
      </c>
      <c r="O290" s="36" t="n">
        <f aca="false">SQRT(M290^2+N290^2)</f>
        <v>1.97641564626568</v>
      </c>
      <c r="P290" s="47" t="n">
        <f aca="false">IF(J290="","",MAX(0,J290-1.96*O290/100))</f>
        <v>0.517625889696829</v>
      </c>
      <c r="Q290" s="47" t="n">
        <f aca="false">IF(J290="","",MIN(1,J290+1.96*O290/100))</f>
        <v>0.595101383030444</v>
      </c>
      <c r="R290" s="32" t="str">
        <f aca="false">IF(L290="","",IF(ABS(L290)&lt;=O290,"Yes","No"))</f>
        <v>Yes</v>
      </c>
      <c r="S290" s="32" t="str">
        <f aca="false">IF(L290="","",IF(ABS(L290)&lt;=1.96*O290,"Yes","No"))</f>
        <v>Yes</v>
      </c>
      <c r="T290" s="66" t="n">
        <f aca="false">IF(D290="","",ROUND(SQRT(((D290+G290)*O290/100)^2+(J290*(D290+G290)*0.06777)^2),0))</f>
        <v>70</v>
      </c>
      <c r="U290" s="32"/>
    </row>
    <row r="291" customFormat="false" ht="15" hidden="false" customHeight="false" outlineLevel="0" collapsed="false">
      <c r="A291" s="32" t="s">
        <v>444</v>
      </c>
      <c r="B291" s="32" t="s">
        <v>351</v>
      </c>
      <c r="C291" s="32" t="s">
        <v>529</v>
      </c>
      <c r="D291" s="66" t="n">
        <v>911</v>
      </c>
      <c r="E291" s="66" t="n">
        <v>880</v>
      </c>
      <c r="F291" s="75" t="n">
        <f aca="false">IF(E291="","",D291-E291)</f>
        <v>31</v>
      </c>
      <c r="G291" s="66" t="n">
        <v>790</v>
      </c>
      <c r="H291" s="66" t="n">
        <v>792</v>
      </c>
      <c r="I291" s="75" t="n">
        <f aca="false">IF(H291="","",G291-H291)</f>
        <v>-2</v>
      </c>
      <c r="J291" s="47" t="n">
        <f aca="false">IF(OR(D291="",D291+G291=0),"",D291/(D291+G291))</f>
        <v>0.535567313345091</v>
      </c>
      <c r="K291" s="47" t="n">
        <f aca="false">IF(E291="","",E291/(E291+H291))</f>
        <v>0.526315789473684</v>
      </c>
      <c r="L291" s="76" t="n">
        <f aca="false">IF(OR(K291="",J291=""),"",(J291-K291)*100)</f>
        <v>0.925152387140693</v>
      </c>
      <c r="M291" s="36" t="n">
        <v>1.97223401507502</v>
      </c>
      <c r="N291" s="36" t="n">
        <v>0.128498235726664</v>
      </c>
      <c r="O291" s="36" t="n">
        <f aca="false">SQRT(M291^2+N291^2)</f>
        <v>1.97641564626568</v>
      </c>
      <c r="P291" s="47" t="n">
        <f aca="false">IF(J291="","",MAX(0,J291-1.96*O291/100))</f>
        <v>0.496829566678284</v>
      </c>
      <c r="Q291" s="47" t="n">
        <f aca="false">IF(J291="","",MIN(1,J291+1.96*O291/100))</f>
        <v>0.574305060011899</v>
      </c>
      <c r="R291" s="32" t="str">
        <f aca="false">IF(L291="","",IF(ABS(L291)&lt;=O291,"Yes","No"))</f>
        <v>Yes</v>
      </c>
      <c r="S291" s="32" t="str">
        <f aca="false">IF(L291="","",IF(ABS(L291)&lt;=1.96*O291,"Yes","No"))</f>
        <v>Yes</v>
      </c>
      <c r="T291" s="66" t="n">
        <f aca="false">IF(D291="","",ROUND(SQRT(((D291+G291)*O291/100)^2+(J291*(D291+G291)*0.06777)^2),0))</f>
        <v>70</v>
      </c>
      <c r="U291" s="32"/>
    </row>
    <row r="292" customFormat="false" ht="15" hidden="false" customHeight="false" outlineLevel="0" collapsed="false">
      <c r="A292" s="32" t="s">
        <v>444</v>
      </c>
      <c r="B292" s="32" t="s">
        <v>351</v>
      </c>
      <c r="C292" s="32" t="s">
        <v>530</v>
      </c>
      <c r="D292" s="66" t="n">
        <v>436</v>
      </c>
      <c r="E292" s="66" t="n">
        <v>433</v>
      </c>
      <c r="F292" s="75" t="n">
        <f aca="false">IF(E292="","",D292-E292)</f>
        <v>3</v>
      </c>
      <c r="G292" s="66" t="n">
        <v>412</v>
      </c>
      <c r="H292" s="66" t="n">
        <v>414</v>
      </c>
      <c r="I292" s="75" t="n">
        <f aca="false">IF(H292="","",G292-H292)</f>
        <v>-2</v>
      </c>
      <c r="J292" s="47" t="n">
        <f aca="false">IF(OR(D292="",D292+G292=0),"",D292/(D292+G292))</f>
        <v>0.514150943396227</v>
      </c>
      <c r="K292" s="47" t="n">
        <f aca="false">IF(E292="","",E292/(E292+H292))</f>
        <v>0.511216056670602</v>
      </c>
      <c r="L292" s="76" t="n">
        <f aca="false">IF(OR(K292="",J292=""),"",(J292-K292)*100)</f>
        <v>0.293488672562436</v>
      </c>
      <c r="M292" s="36" t="n">
        <v>2.14160243278479</v>
      </c>
      <c r="N292" s="36" t="n">
        <v>0.128498235726664</v>
      </c>
      <c r="O292" s="36" t="n">
        <f aca="false">SQRT(M292^2+N292^2)</f>
        <v>2.14545397916026</v>
      </c>
      <c r="P292" s="47" t="n">
        <f aca="false">IF(J292="","",MAX(0,J292-1.96*O292/100))</f>
        <v>0.472100045404685</v>
      </c>
      <c r="Q292" s="47" t="n">
        <f aca="false">IF(J292="","",MIN(1,J292+1.96*O292/100))</f>
        <v>0.556201841387768</v>
      </c>
      <c r="R292" s="32" t="str">
        <f aca="false">IF(L292="","",IF(ABS(L292)&lt;=O292,"Yes","No"))</f>
        <v>Yes</v>
      </c>
      <c r="S292" s="32" t="str">
        <f aca="false">IF(L292="","",IF(ABS(L292)&lt;=1.96*O292,"Yes","No"))</f>
        <v>Yes</v>
      </c>
      <c r="T292" s="66" t="n">
        <f aca="false">IF(D292="","",ROUND(SQRT(((D292+G292)*O292/100)^2+(J292*(D292+G292)*0.0886)^2),0))</f>
        <v>43</v>
      </c>
      <c r="U292" s="32"/>
    </row>
    <row r="293" customFormat="false" ht="15" hidden="false" customHeight="false" outlineLevel="0" collapsed="false">
      <c r="A293" s="32" t="s">
        <v>444</v>
      </c>
      <c r="B293" s="32" t="s">
        <v>351</v>
      </c>
      <c r="C293" s="32" t="s">
        <v>531</v>
      </c>
      <c r="D293" s="66" t="n">
        <v>709</v>
      </c>
      <c r="E293" s="66" t="n">
        <v>734</v>
      </c>
      <c r="F293" s="75" t="n">
        <f aca="false">IF(E293="","",D293-E293)</f>
        <v>-25</v>
      </c>
      <c r="G293" s="66" t="n">
        <v>709</v>
      </c>
      <c r="H293" s="66" t="n">
        <v>699</v>
      </c>
      <c r="I293" s="75" t="n">
        <f aca="false">IF(H293="","",G293-H293)</f>
        <v>10</v>
      </c>
      <c r="J293" s="47" t="n">
        <f aca="false">IF(OR(D293="",D293+G293=0),"",D293/(D293+G293))</f>
        <v>0.5</v>
      </c>
      <c r="K293" s="47" t="n">
        <f aca="false">IF(E293="","",E293/(E293+H293))</f>
        <v>0.512212142358688</v>
      </c>
      <c r="L293" s="76" t="n">
        <f aca="false">IF(OR(K293="",J293=""),"",(J293-K293)*100)</f>
        <v>-1.22121423586881</v>
      </c>
      <c r="M293" s="36" t="n">
        <v>1.97223401507502</v>
      </c>
      <c r="N293" s="36" t="n">
        <v>0.128498235726664</v>
      </c>
      <c r="O293" s="36" t="n">
        <f aca="false">SQRT(M293^2+N293^2)</f>
        <v>1.97641564626568</v>
      </c>
      <c r="P293" s="47" t="n">
        <f aca="false">IF(J293="","",MAX(0,J293-1.96*O293/100))</f>
        <v>0.461262253333193</v>
      </c>
      <c r="Q293" s="47" t="n">
        <f aca="false">IF(J293="","",MIN(1,J293+1.96*O293/100))</f>
        <v>0.538737746666807</v>
      </c>
      <c r="R293" s="32" t="str">
        <f aca="false">IF(L293="","",IF(ABS(L293)&lt;=O293,"Yes","No"))</f>
        <v>Yes</v>
      </c>
      <c r="S293" s="32" t="str">
        <f aca="false">IF(L293="","",IF(ABS(L293)&lt;=1.96*O293,"Yes","No"))</f>
        <v>Yes</v>
      </c>
      <c r="T293" s="66" t="n">
        <f aca="false">IF(D293="","",ROUND(SQRT(((D293+G293)*O293/100)^2+(J293*(D293+G293)*0.06777)^2),0))</f>
        <v>56</v>
      </c>
      <c r="U293" s="32"/>
    </row>
    <row r="294" customFormat="false" ht="15" hidden="false" customHeight="false" outlineLevel="0" collapsed="false">
      <c r="A294" s="32" t="s">
        <v>444</v>
      </c>
      <c r="B294" s="32" t="s">
        <v>351</v>
      </c>
      <c r="C294" s="32" t="s">
        <v>532</v>
      </c>
      <c r="D294" s="66" t="n">
        <v>727</v>
      </c>
      <c r="E294" s="66" t="n">
        <v>751</v>
      </c>
      <c r="F294" s="75" t="n">
        <f aca="false">IF(E294="","",D294-E294)</f>
        <v>-24</v>
      </c>
      <c r="G294" s="66" t="n">
        <v>635</v>
      </c>
      <c r="H294" s="66" t="n">
        <v>608</v>
      </c>
      <c r="I294" s="75" t="n">
        <f aca="false">IF(H294="","",G294-H294)</f>
        <v>27</v>
      </c>
      <c r="J294" s="47" t="n">
        <f aca="false">IF(OR(D294="",D294+G294=0),"",D294/(D294+G294))</f>
        <v>0.533773861967695</v>
      </c>
      <c r="K294" s="47" t="n">
        <f aca="false">IF(E294="","",E294/(E294+H294))</f>
        <v>0.552612214863871</v>
      </c>
      <c r="L294" s="76" t="n">
        <f aca="false">IF(OR(K294="",J294=""),"",(J294-K294)*100)</f>
        <v>-1.88383528961759</v>
      </c>
      <c r="M294" s="36" t="n">
        <v>1.97223401507502</v>
      </c>
      <c r="N294" s="36" t="n">
        <v>0.128498235726664</v>
      </c>
      <c r="O294" s="36" t="n">
        <f aca="false">SQRT(M294^2+N294^2)</f>
        <v>1.97641564626568</v>
      </c>
      <c r="P294" s="47" t="n">
        <f aca="false">IF(J294="","",MAX(0,J294-1.96*O294/100))</f>
        <v>0.495036115300887</v>
      </c>
      <c r="Q294" s="47" t="n">
        <f aca="false">IF(J294="","",MIN(1,J294+1.96*O294/100))</f>
        <v>0.572511608634502</v>
      </c>
      <c r="R294" s="32" t="str">
        <f aca="false">IF(L294="","",IF(ABS(L294)&lt;=O294,"Yes","No"))</f>
        <v>Yes</v>
      </c>
      <c r="S294" s="32" t="str">
        <f aca="false">IF(L294="","",IF(ABS(L294)&lt;=1.96*O294,"Yes","No"))</f>
        <v>Yes</v>
      </c>
      <c r="T294" s="66" t="n">
        <f aca="false">IF(D294="","",ROUND(SQRT(((D294+G294)*O294/100)^2+(J294*(D294+G294)*0.06777)^2),0))</f>
        <v>56</v>
      </c>
      <c r="U294" s="32"/>
    </row>
    <row r="295" customFormat="false" ht="15" hidden="false" customHeight="false" outlineLevel="0" collapsed="false">
      <c r="A295" s="32" t="s">
        <v>444</v>
      </c>
      <c r="B295" s="32" t="s">
        <v>351</v>
      </c>
      <c r="C295" s="32" t="s">
        <v>533</v>
      </c>
      <c r="D295" s="66" t="n">
        <v>499</v>
      </c>
      <c r="E295" s="66" t="n">
        <v>515</v>
      </c>
      <c r="F295" s="75" t="n">
        <f aca="false">IF(E295="","",D295-E295)</f>
        <v>-16</v>
      </c>
      <c r="G295" s="66" t="n">
        <v>467</v>
      </c>
      <c r="H295" s="66" t="n">
        <v>464</v>
      </c>
      <c r="I295" s="75" t="n">
        <f aca="false">IF(H295="","",G295-H295)</f>
        <v>3</v>
      </c>
      <c r="J295" s="47" t="n">
        <f aca="false">IF(OR(D295="",D295+G295=0),"",D295/(D295+G295))</f>
        <v>0.51656314699793</v>
      </c>
      <c r="K295" s="47" t="n">
        <f aca="false">IF(E295="","",E295/(E295+H295))</f>
        <v>0.526046986721144</v>
      </c>
      <c r="L295" s="76" t="n">
        <f aca="false">IF(OR(K295="",J295=""),"",(J295-K295)*100)</f>
        <v>-0.948383972321443</v>
      </c>
      <c r="M295" s="36" t="n">
        <v>2.14160243278479</v>
      </c>
      <c r="N295" s="36" t="n">
        <v>0.128498235726664</v>
      </c>
      <c r="O295" s="36" t="n">
        <f aca="false">SQRT(M295^2+N295^2)</f>
        <v>2.14545397916026</v>
      </c>
      <c r="P295" s="47" t="n">
        <f aca="false">IF(J295="","",MAX(0,J295-1.96*O295/100))</f>
        <v>0.474512249006389</v>
      </c>
      <c r="Q295" s="47" t="n">
        <f aca="false">IF(J295="","",MIN(1,J295+1.96*O295/100))</f>
        <v>0.558614044989471</v>
      </c>
      <c r="R295" s="32" t="str">
        <f aca="false">IF(L295="","",IF(ABS(L295)&lt;=O295,"Yes","No"))</f>
        <v>Yes</v>
      </c>
      <c r="S295" s="32" t="str">
        <f aca="false">IF(L295="","",IF(ABS(L295)&lt;=1.96*O295,"Yes","No"))</f>
        <v>Yes</v>
      </c>
      <c r="T295" s="66" t="n">
        <f aca="false">IF(D295="","",ROUND(SQRT(((D295+G295)*O295/100)^2+(J295*(D295+G295)*0.0886)^2),0))</f>
        <v>49</v>
      </c>
      <c r="U295" s="32"/>
    </row>
    <row r="296" customFormat="false" ht="15" hidden="false" customHeight="false" outlineLevel="0" collapsed="false">
      <c r="A296" s="32" t="s">
        <v>444</v>
      </c>
      <c r="B296" s="32" t="s">
        <v>534</v>
      </c>
      <c r="C296" s="32" t="s">
        <v>535</v>
      </c>
      <c r="D296" s="66" t="n">
        <v>568</v>
      </c>
      <c r="E296" s="66" t="n">
        <v>554</v>
      </c>
      <c r="F296" s="75" t="n">
        <f aca="false">IF(E296="","",D296-E296)</f>
        <v>14</v>
      </c>
      <c r="G296" s="66" t="n">
        <v>501</v>
      </c>
      <c r="H296" s="66" t="n">
        <v>570</v>
      </c>
      <c r="I296" s="75" t="n">
        <f aca="false">IF(H296="","",G296-H296)</f>
        <v>-69</v>
      </c>
      <c r="J296" s="47" t="n">
        <f aca="false">IF(OR(D296="",D296+G296=0),"",D296/(D296+G296))</f>
        <v>0.53133769878391</v>
      </c>
      <c r="K296" s="47" t="n">
        <f aca="false">IF(E296="","",E296/(E296+H296))</f>
        <v>0.49288256227758</v>
      </c>
      <c r="L296" s="76" t="n">
        <f aca="false">IF(OR(K296="",J296=""),"",(J296-K296)*100)</f>
        <v>3.84551365063301</v>
      </c>
      <c r="M296" s="36" t="n">
        <v>2.14160243278479</v>
      </c>
      <c r="N296" s="36" t="n">
        <v>0.128498235726664</v>
      </c>
      <c r="O296" s="36" t="n">
        <f aca="false">SQRT(M296^2+N296^2)</f>
        <v>2.14545397916026</v>
      </c>
      <c r="P296" s="47" t="n">
        <f aca="false">IF(J296="","",MAX(0,J296-1.96*O296/100))</f>
        <v>0.489286800792369</v>
      </c>
      <c r="Q296" s="47" t="n">
        <f aca="false">IF(J296="","",MIN(1,J296+1.96*O296/100))</f>
        <v>0.573388596775451</v>
      </c>
      <c r="R296" s="32" t="str">
        <f aca="false">IF(L296="","",IF(ABS(L296)&lt;=O296,"Yes","No"))</f>
        <v>No</v>
      </c>
      <c r="S296" s="32" t="str">
        <f aca="false">IF(L296="","",IF(ABS(L296)&lt;=1.96*O296,"Yes","No"))</f>
        <v>Yes</v>
      </c>
      <c r="T296" s="66" t="n">
        <f aca="false">IF(D296="","",ROUND(SQRT(((D296+G296)*O296/100)^2+(J296*(D296+G296)*0.0886)^2),0))</f>
        <v>55</v>
      </c>
      <c r="U296" s="32"/>
    </row>
    <row r="297" customFormat="false" ht="15" hidden="false" customHeight="false" outlineLevel="0" collapsed="false">
      <c r="A297" s="32" t="s">
        <v>444</v>
      </c>
      <c r="B297" s="32" t="s">
        <v>534</v>
      </c>
      <c r="C297" s="32" t="s">
        <v>536</v>
      </c>
      <c r="D297" s="66" t="n">
        <v>503</v>
      </c>
      <c r="E297" s="66" t="n">
        <v>439</v>
      </c>
      <c r="F297" s="75" t="n">
        <f aca="false">IF(E297="","",D297-E297)</f>
        <v>64</v>
      </c>
      <c r="G297" s="66" t="n">
        <v>403</v>
      </c>
      <c r="H297" s="66" t="n">
        <v>426</v>
      </c>
      <c r="I297" s="75" t="n">
        <f aca="false">IF(H297="","",G297-H297)</f>
        <v>-23</v>
      </c>
      <c r="J297" s="47" t="n">
        <f aca="false">IF(OR(D297="",D297+G297=0),"",D297/(D297+G297))</f>
        <v>0.555187637969095</v>
      </c>
      <c r="K297" s="47" t="n">
        <f aca="false">IF(E297="","",E297/(E297+H297))</f>
        <v>0.507514450867052</v>
      </c>
      <c r="L297" s="76" t="n">
        <f aca="false">IF(OR(K297="",J297=""),"",(J297-K297)*100)</f>
        <v>4.76731871020428</v>
      </c>
      <c r="M297" s="36" t="n">
        <v>2.14160243278479</v>
      </c>
      <c r="N297" s="36" t="n">
        <v>0.128498235726664</v>
      </c>
      <c r="O297" s="36" t="n">
        <f aca="false">SQRT(M297^2+N297^2)</f>
        <v>2.14545397916026</v>
      </c>
      <c r="P297" s="47" t="n">
        <f aca="false">IF(J297="","",MAX(0,J297-1.96*O297/100))</f>
        <v>0.513136739977554</v>
      </c>
      <c r="Q297" s="47" t="n">
        <f aca="false">IF(J297="","",MIN(1,J297+1.96*O297/100))</f>
        <v>0.597238535960636</v>
      </c>
      <c r="R297" s="32" t="str">
        <f aca="false">IF(L297="","",IF(ABS(L297)&lt;=O297,"Yes","No"))</f>
        <v>No</v>
      </c>
      <c r="S297" s="32" t="str">
        <f aca="false">IF(L297="","",IF(ABS(L297)&lt;=1.96*O297,"Yes","No"))</f>
        <v>No</v>
      </c>
      <c r="T297" s="66" t="n">
        <f aca="false">IF(D297="","",ROUND(SQRT(((D297+G297)*O297/100)^2+(J297*(D297+G297)*0.0886)^2),0))</f>
        <v>49</v>
      </c>
      <c r="U297" s="32"/>
    </row>
    <row r="298" customFormat="false" ht="15" hidden="false" customHeight="false" outlineLevel="0" collapsed="false">
      <c r="A298" s="32" t="s">
        <v>444</v>
      </c>
      <c r="B298" s="32" t="s">
        <v>534</v>
      </c>
      <c r="C298" s="32" t="s">
        <v>537</v>
      </c>
      <c r="D298" s="66" t="n">
        <v>747</v>
      </c>
      <c r="E298" s="66" t="n">
        <v>653</v>
      </c>
      <c r="F298" s="75" t="n">
        <f aca="false">IF(E298="","",D298-E298)</f>
        <v>94</v>
      </c>
      <c r="G298" s="66" t="n">
        <v>585</v>
      </c>
      <c r="H298" s="66" t="n">
        <v>612</v>
      </c>
      <c r="I298" s="75" t="n">
        <f aca="false">IF(H298="","",G298-H298)</f>
        <v>-27</v>
      </c>
      <c r="J298" s="47" t="n">
        <f aca="false">IF(OR(D298="",D298+G298=0),"",D298/(D298+G298))</f>
        <v>0.560810810810811</v>
      </c>
      <c r="K298" s="47" t="n">
        <f aca="false">IF(E298="","",E298/(E298+H298))</f>
        <v>0.516205533596838</v>
      </c>
      <c r="L298" s="76" t="n">
        <f aca="false">IF(OR(K298="",J298=""),"",(J298-K298)*100)</f>
        <v>4.46052772139729</v>
      </c>
      <c r="M298" s="36" t="n">
        <v>1.97223401507502</v>
      </c>
      <c r="N298" s="36" t="n">
        <v>0.128498235726664</v>
      </c>
      <c r="O298" s="36" t="n">
        <f aca="false">SQRT(M298^2+N298^2)</f>
        <v>1.97641564626568</v>
      </c>
      <c r="P298" s="47" t="n">
        <f aca="false">IF(J298="","",MAX(0,J298-1.96*O298/100))</f>
        <v>0.522073064144004</v>
      </c>
      <c r="Q298" s="47" t="n">
        <f aca="false">IF(J298="","",MIN(1,J298+1.96*O298/100))</f>
        <v>0.599548557477618</v>
      </c>
      <c r="R298" s="32" t="str">
        <f aca="false">IF(L298="","",IF(ABS(L298)&lt;=O298,"Yes","No"))</f>
        <v>No</v>
      </c>
      <c r="S298" s="32" t="str">
        <f aca="false">IF(L298="","",IF(ABS(L298)&lt;=1.96*O298,"Yes","No"))</f>
        <v>No</v>
      </c>
      <c r="T298" s="66" t="n">
        <f aca="false">IF(D298="","",ROUND(SQRT(((D298+G298)*O298/100)^2+(J298*(D298+G298)*0.06777)^2),0))</f>
        <v>57</v>
      </c>
      <c r="U298" s="32"/>
    </row>
    <row r="299" customFormat="false" ht="15" hidden="false" customHeight="false" outlineLevel="0" collapsed="false">
      <c r="A299" s="32" t="s">
        <v>444</v>
      </c>
      <c r="B299" s="32" t="s">
        <v>538</v>
      </c>
      <c r="C299" s="32" t="s">
        <v>539</v>
      </c>
      <c r="D299" s="66" t="n">
        <v>539</v>
      </c>
      <c r="E299" s="66" t="n">
        <v>533</v>
      </c>
      <c r="F299" s="75" t="n">
        <f aca="false">IF(E299="","",D299-E299)</f>
        <v>6</v>
      </c>
      <c r="G299" s="66" t="n">
        <v>1018</v>
      </c>
      <c r="H299" s="66" t="n">
        <v>1046</v>
      </c>
      <c r="I299" s="75" t="n">
        <f aca="false">IF(H299="","",G299-H299)</f>
        <v>-28</v>
      </c>
      <c r="J299" s="47" t="n">
        <f aca="false">IF(OR(D299="",D299+G299=0),"",D299/(D299+G299))</f>
        <v>0.346178548490687</v>
      </c>
      <c r="K299" s="47" t="n">
        <f aca="false">IF(E299="","",E299/(E299+H299))</f>
        <v>0.337555414819506</v>
      </c>
      <c r="L299" s="76" t="n">
        <f aca="false">IF(OR(K299="",J299=""),"",(J299-K299)*100)</f>
        <v>0.862313367118123</v>
      </c>
      <c r="M299" s="36" t="n">
        <v>1.97223401507502</v>
      </c>
      <c r="N299" s="36" t="n">
        <v>0.128498235726664</v>
      </c>
      <c r="O299" s="36" t="n">
        <f aca="false">SQRT(M299^2+N299^2)</f>
        <v>1.97641564626568</v>
      </c>
      <c r="P299" s="47" t="n">
        <f aca="false">IF(J299="","",MAX(0,J299-1.96*O299/100))</f>
        <v>0.30744080182388</v>
      </c>
      <c r="Q299" s="47" t="n">
        <f aca="false">IF(J299="","",MIN(1,J299+1.96*O299/100))</f>
        <v>0.384916295157495</v>
      </c>
      <c r="R299" s="32" t="str">
        <f aca="false">IF(L299="","",IF(ABS(L299)&lt;=O299,"Yes","No"))</f>
        <v>Yes</v>
      </c>
      <c r="S299" s="32" t="str">
        <f aca="false">IF(L299="","",IF(ABS(L299)&lt;=1.96*O299,"Yes","No"))</f>
        <v>Yes</v>
      </c>
      <c r="T299" s="66" t="n">
        <f aca="false">IF(D299="","",ROUND(SQRT(((D299+G299)*O299/100)^2+(J299*(D299+G299)*0.06777)^2),0))</f>
        <v>48</v>
      </c>
      <c r="U299" s="32"/>
    </row>
    <row r="300" customFormat="false" ht="15" hidden="false" customHeight="false" outlineLevel="0" collapsed="false">
      <c r="A300" s="32" t="s">
        <v>444</v>
      </c>
      <c r="B300" s="32" t="s">
        <v>538</v>
      </c>
      <c r="C300" s="32" t="s">
        <v>540</v>
      </c>
      <c r="D300" s="66" t="n">
        <v>652</v>
      </c>
      <c r="E300" s="66" t="n">
        <v>619</v>
      </c>
      <c r="F300" s="75" t="n">
        <f aca="false">IF(E300="","",D300-E300)</f>
        <v>33</v>
      </c>
      <c r="G300" s="66" t="n">
        <v>1190</v>
      </c>
      <c r="H300" s="66" t="n">
        <v>1176</v>
      </c>
      <c r="I300" s="75" t="n">
        <f aca="false">IF(H300="","",G300-H300)</f>
        <v>14</v>
      </c>
      <c r="J300" s="47" t="n">
        <f aca="false">IF(OR(D300="",D300+G300=0),"",D300/(D300+G300))</f>
        <v>0.353963083604777</v>
      </c>
      <c r="K300" s="47" t="n">
        <f aca="false">IF(E300="","",E300/(E300+H300))</f>
        <v>0.344846796657382</v>
      </c>
      <c r="L300" s="76" t="n">
        <f aca="false">IF(OR(K300="",J300=""),"",(J300-K300)*100)</f>
        <v>0.91162869473958</v>
      </c>
      <c r="M300" s="36" t="n">
        <v>1.97223401507502</v>
      </c>
      <c r="N300" s="36" t="n">
        <v>0.128498235726664</v>
      </c>
      <c r="O300" s="36" t="n">
        <f aca="false">SQRT(M300^2+N300^2)</f>
        <v>1.97641564626568</v>
      </c>
      <c r="P300" s="47" t="n">
        <f aca="false">IF(J300="","",MAX(0,J300-1.96*O300/100))</f>
        <v>0.31522533693797</v>
      </c>
      <c r="Q300" s="47" t="n">
        <f aca="false">IF(J300="","",MIN(1,J300+1.96*O300/100))</f>
        <v>0.392700830271585</v>
      </c>
      <c r="R300" s="32" t="str">
        <f aca="false">IF(L300="","",IF(ABS(L300)&lt;=O300,"Yes","No"))</f>
        <v>Yes</v>
      </c>
      <c r="S300" s="32" t="str">
        <f aca="false">IF(L300="","",IF(ABS(L300)&lt;=1.96*O300,"Yes","No"))</f>
        <v>Yes</v>
      </c>
      <c r="T300" s="66" t="n">
        <f aca="false">IF(D300="","",ROUND(SQRT(((D300+G300)*O300/100)^2+(J300*(D300+G300)*0.06777)^2),0))</f>
        <v>57</v>
      </c>
      <c r="U300" s="32"/>
    </row>
    <row r="301" customFormat="false" ht="15" hidden="false" customHeight="false" outlineLevel="0" collapsed="false">
      <c r="A301" s="32" t="s">
        <v>444</v>
      </c>
      <c r="B301" s="32" t="s">
        <v>538</v>
      </c>
      <c r="C301" s="32" t="s">
        <v>541</v>
      </c>
      <c r="D301" s="66" t="n">
        <v>225</v>
      </c>
      <c r="E301" s="66" t="n">
        <v>215</v>
      </c>
      <c r="F301" s="75" t="n">
        <f aca="false">IF(E301="","",D301-E301)</f>
        <v>10</v>
      </c>
      <c r="G301" s="66" t="n">
        <v>471</v>
      </c>
      <c r="H301" s="66" t="n">
        <v>479</v>
      </c>
      <c r="I301" s="75" t="n">
        <f aca="false">IF(H301="","",G301-H301)</f>
        <v>-8</v>
      </c>
      <c r="J301" s="47" t="n">
        <f aca="false">IF(OR(D301="",D301+G301=0),"",D301/(D301+G301))</f>
        <v>0.323275862068966</v>
      </c>
      <c r="K301" s="47" t="n">
        <f aca="false">IF(E301="","",E301/(E301+H301))</f>
        <v>0.309798270893372</v>
      </c>
      <c r="L301" s="76" t="n">
        <f aca="false">IF(OR(K301="",J301=""),"",(J301-K301)*100)</f>
        <v>1.34775911755938</v>
      </c>
      <c r="M301" s="36" t="n">
        <v>3.09428986375504</v>
      </c>
      <c r="N301" s="36" t="n">
        <v>0.128498235726664</v>
      </c>
      <c r="O301" s="36" t="n">
        <f aca="false">SQRT(M301^2+N301^2)</f>
        <v>3.09695682203063</v>
      </c>
      <c r="P301" s="47" t="n">
        <f aca="false">IF(J301="","",MAX(0,J301-1.96*O301/100))</f>
        <v>0.262575508357165</v>
      </c>
      <c r="Q301" s="47" t="n">
        <f aca="false">IF(J301="","",MIN(1,J301+1.96*O301/100))</f>
        <v>0.383976215780766</v>
      </c>
      <c r="R301" s="32" t="str">
        <f aca="false">IF(L301="","",IF(ABS(L301)&lt;=O301,"Yes","No"))</f>
        <v>Yes</v>
      </c>
      <c r="S301" s="32" t="str">
        <f aca="false">IF(L301="","",IF(ABS(L301)&lt;=1.96*O301,"Yes","No"))</f>
        <v>Yes</v>
      </c>
      <c r="T301" s="66" t="n">
        <f aca="false">IF(D301="","",ROUND(SQRT(((D301+G301)*O301/100)^2+(J301*(D301+G301)*0.14653)^2),0))</f>
        <v>39</v>
      </c>
      <c r="U301" s="32"/>
    </row>
    <row r="302" customFormat="false" ht="15" hidden="false" customHeight="false" outlineLevel="0" collapsed="false">
      <c r="A302" s="32" t="s">
        <v>444</v>
      </c>
      <c r="B302" s="32" t="s">
        <v>538</v>
      </c>
      <c r="C302" s="32" t="s">
        <v>542</v>
      </c>
      <c r="D302" s="66" t="n">
        <v>484</v>
      </c>
      <c r="E302" s="66" t="n">
        <v>459</v>
      </c>
      <c r="F302" s="75" t="n">
        <f aca="false">IF(E302="","",D302-E302)</f>
        <v>25</v>
      </c>
      <c r="G302" s="66" t="n">
        <v>904</v>
      </c>
      <c r="H302" s="66" t="n">
        <v>929</v>
      </c>
      <c r="I302" s="75" t="n">
        <f aca="false">IF(H302="","",G302-H302)</f>
        <v>-25</v>
      </c>
      <c r="J302" s="47" t="n">
        <f aca="false">IF(OR(D302="",D302+G302=0),"",D302/(D302+G302))</f>
        <v>0.348703170028818</v>
      </c>
      <c r="K302" s="47" t="n">
        <f aca="false">IF(E302="","",E302/(E302+H302))</f>
        <v>0.330691642651297</v>
      </c>
      <c r="L302" s="76" t="n">
        <f aca="false">IF(OR(K302="",J302=""),"",(J302-K302)*100)</f>
        <v>1.80115273775216</v>
      </c>
      <c r="M302" s="36" t="n">
        <v>1.97223401507502</v>
      </c>
      <c r="N302" s="36" t="n">
        <v>0.128498235726664</v>
      </c>
      <c r="O302" s="36" t="n">
        <f aca="false">SQRT(M302^2+N302^2)</f>
        <v>1.97641564626568</v>
      </c>
      <c r="P302" s="47" t="n">
        <f aca="false">IF(J302="","",MAX(0,J302-1.96*O302/100))</f>
        <v>0.309965423362011</v>
      </c>
      <c r="Q302" s="47" t="n">
        <f aca="false">IF(J302="","",MIN(1,J302+1.96*O302/100))</f>
        <v>0.387440916695626</v>
      </c>
      <c r="R302" s="32" t="str">
        <f aca="false">IF(L302="","",IF(ABS(L302)&lt;=O302,"Yes","No"))</f>
        <v>Yes</v>
      </c>
      <c r="S302" s="32" t="str">
        <f aca="false">IF(L302="","",IF(ABS(L302)&lt;=1.96*O302,"Yes","No"))</f>
        <v>Yes</v>
      </c>
      <c r="T302" s="66" t="n">
        <f aca="false">IF(D302="","",ROUND(SQRT(((D302+G302)*O302/100)^2+(J302*(D302+G302)*0.06777)^2),0))</f>
        <v>43</v>
      </c>
      <c r="U302" s="32"/>
    </row>
    <row r="303" customFormat="false" ht="15" hidden="false" customHeight="false" outlineLevel="0" collapsed="false">
      <c r="A303" s="32" t="s">
        <v>444</v>
      </c>
      <c r="B303" s="32" t="s">
        <v>538</v>
      </c>
      <c r="C303" s="32" t="s">
        <v>543</v>
      </c>
      <c r="D303" s="66" t="n">
        <v>321</v>
      </c>
      <c r="E303" s="66" t="n">
        <v>311</v>
      </c>
      <c r="F303" s="75" t="n">
        <f aca="false">IF(E303="","",D303-E303)</f>
        <v>10</v>
      </c>
      <c r="G303" s="66" t="n">
        <v>624</v>
      </c>
      <c r="H303" s="66" t="n">
        <v>628</v>
      </c>
      <c r="I303" s="75" t="n">
        <f aca="false">IF(H303="","",G303-H303)</f>
        <v>-4</v>
      </c>
      <c r="J303" s="47" t="n">
        <f aca="false">IF(OR(D303="",D303+G303=0),"",D303/(D303+G303))</f>
        <v>0.33968253968254</v>
      </c>
      <c r="K303" s="47" t="n">
        <f aca="false">IF(E303="","",E303/(E303+H303))</f>
        <v>0.331203407880724</v>
      </c>
      <c r="L303" s="76" t="n">
        <f aca="false">IF(OR(K303="",J303=""),"",(J303-K303)*100)</f>
        <v>0.847913180181553</v>
      </c>
      <c r="M303" s="36" t="n">
        <v>2.14160243278479</v>
      </c>
      <c r="N303" s="36" t="n">
        <v>0.128498235726664</v>
      </c>
      <c r="O303" s="36" t="n">
        <f aca="false">SQRT(M303^2+N303^2)</f>
        <v>2.14545397916026</v>
      </c>
      <c r="P303" s="47" t="n">
        <f aca="false">IF(J303="","",MAX(0,J303-1.96*O303/100))</f>
        <v>0.297631641690999</v>
      </c>
      <c r="Q303" s="47" t="n">
        <f aca="false">IF(J303="","",MIN(1,J303+1.96*O303/100))</f>
        <v>0.381733437674081</v>
      </c>
      <c r="R303" s="32" t="str">
        <f aca="false">IF(L303="","",IF(ABS(L303)&lt;=O303,"Yes","No"))</f>
        <v>Yes</v>
      </c>
      <c r="S303" s="32" t="str">
        <f aca="false">IF(L303="","",IF(ABS(L303)&lt;=1.96*O303,"Yes","No"))</f>
        <v>Yes</v>
      </c>
      <c r="T303" s="66" t="n">
        <f aca="false">IF(D303="","",ROUND(SQRT(((D303+G303)*O303/100)^2+(J303*(D303+G303)*0.0886)^2),0))</f>
        <v>35</v>
      </c>
      <c r="U303" s="32"/>
    </row>
    <row r="304" customFormat="false" ht="15" hidden="false" customHeight="false" outlineLevel="0" collapsed="false">
      <c r="A304" s="32" t="s">
        <v>444</v>
      </c>
      <c r="B304" s="32" t="s">
        <v>544</v>
      </c>
      <c r="C304" s="32" t="s">
        <v>545</v>
      </c>
      <c r="D304" s="66" t="n">
        <v>77</v>
      </c>
      <c r="E304" s="66" t="n">
        <v>239</v>
      </c>
      <c r="F304" s="75" t="n">
        <f aca="false">IF(E304="","",D304-E304)</f>
        <v>-162</v>
      </c>
      <c r="G304" s="66" t="n">
        <v>123</v>
      </c>
      <c r="H304" s="66" t="n">
        <v>427</v>
      </c>
      <c r="I304" s="75" t="n">
        <f aca="false">IF(H304="","",G304-H304)</f>
        <v>-304</v>
      </c>
      <c r="J304" s="47" t="n">
        <f aca="false">IF(OR(D304="",D304+G304=0),"",D304/(D304+G304))</f>
        <v>0.385</v>
      </c>
      <c r="K304" s="47" t="n">
        <f aca="false">IF(E304="","",E304/(E304+H304))</f>
        <v>0.358858858858859</v>
      </c>
      <c r="L304" s="76" t="n">
        <f aca="false">IF(OR(K304="",J304=""),"",(J304-K304)*100)</f>
        <v>2.61411411411411</v>
      </c>
      <c r="M304" s="36" t="n">
        <v>3.09428986375504</v>
      </c>
      <c r="N304" s="36" t="n">
        <v>0.128498235726664</v>
      </c>
      <c r="O304" s="36" t="n">
        <f aca="false">SQRT(M304^2+N304^2)</f>
        <v>3.09695682203063</v>
      </c>
      <c r="P304" s="47" t="n">
        <f aca="false">IF(J304="","",MAX(0,J304-1.96*O304/100))</f>
        <v>0.3242996462882</v>
      </c>
      <c r="Q304" s="47" t="n">
        <f aca="false">IF(J304="","",MIN(1,J304+1.96*O304/100))</f>
        <v>0.4457003537118</v>
      </c>
      <c r="R304" s="32" t="str">
        <f aca="false">IF(L304="","",IF(ABS(L304)&lt;=O304,"Yes","No"))</f>
        <v>Yes</v>
      </c>
      <c r="S304" s="32" t="str">
        <f aca="false">IF(L304="","",IF(ABS(L304)&lt;=1.96*O304,"Yes","No"))</f>
        <v>Yes</v>
      </c>
      <c r="T304" s="66" t="n">
        <f aca="false">IF(D304="","",ROUND(SQRT(((D304+G304)*O304/100)^2+(J304*(D304+G304)*0.14653)^2),0))</f>
        <v>13</v>
      </c>
      <c r="U304" s="32"/>
    </row>
    <row r="305" customFormat="false" ht="15" hidden="false" customHeight="false" outlineLevel="0" collapsed="false">
      <c r="A305" s="32" t="s">
        <v>444</v>
      </c>
      <c r="B305" s="32" t="s">
        <v>544</v>
      </c>
      <c r="C305" s="32" t="s">
        <v>546</v>
      </c>
      <c r="D305" s="66" t="n">
        <v>373</v>
      </c>
      <c r="E305" s="66" t="n">
        <v>341</v>
      </c>
      <c r="F305" s="75" t="n">
        <f aca="false">IF(E305="","",D305-E305)</f>
        <v>32</v>
      </c>
      <c r="G305" s="66" t="n">
        <v>729</v>
      </c>
      <c r="H305" s="66" t="n">
        <v>732</v>
      </c>
      <c r="I305" s="75" t="n">
        <f aca="false">IF(H305="","",G305-H305)</f>
        <v>-3</v>
      </c>
      <c r="J305" s="47" t="n">
        <f aca="false">IF(OR(D305="",D305+G305=0),"",D305/(D305+G305))</f>
        <v>0.338475499092559</v>
      </c>
      <c r="K305" s="47" t="n">
        <f aca="false">IF(E305="","",E305/(E305+H305))</f>
        <v>0.31780055917987</v>
      </c>
      <c r="L305" s="76" t="n">
        <f aca="false">IF(OR(K305="",J305=""),"",(J305-K305)*100)</f>
        <v>2.06749399126894</v>
      </c>
      <c r="M305" s="36" t="n">
        <v>2.14160243278479</v>
      </c>
      <c r="N305" s="36" t="n">
        <v>0.128498235726664</v>
      </c>
      <c r="O305" s="36" t="n">
        <f aca="false">SQRT(M305^2+N305^2)</f>
        <v>2.14545397916026</v>
      </c>
      <c r="P305" s="47" t="n">
        <f aca="false">IF(J305="","",MAX(0,J305-1.96*O305/100))</f>
        <v>0.296424601101018</v>
      </c>
      <c r="Q305" s="47" t="n">
        <f aca="false">IF(J305="","",MIN(1,J305+1.96*O305/100))</f>
        <v>0.3805263970841</v>
      </c>
      <c r="R305" s="32" t="str">
        <f aca="false">IF(L305="","",IF(ABS(L305)&lt;=O305,"Yes","No"))</f>
        <v>Yes</v>
      </c>
      <c r="S305" s="32" t="str">
        <f aca="false">IF(L305="","",IF(ABS(L305)&lt;=1.96*O305,"Yes","No"))</f>
        <v>Yes</v>
      </c>
      <c r="T305" s="66" t="n">
        <f aca="false">IF(D305="","",ROUND(SQRT(((D305+G305)*O305/100)^2+(J305*(D305+G305)*0.0886)^2),0))</f>
        <v>41</v>
      </c>
      <c r="U305" s="32"/>
    </row>
    <row r="306" customFormat="false" ht="15" hidden="false" customHeight="false" outlineLevel="0" collapsed="false">
      <c r="A306" s="32" t="s">
        <v>444</v>
      </c>
      <c r="B306" s="32" t="s">
        <v>547</v>
      </c>
      <c r="C306" s="32" t="s">
        <v>548</v>
      </c>
      <c r="D306" s="66" t="n">
        <v>1346</v>
      </c>
      <c r="E306" s="66" t="n">
        <v>1318</v>
      </c>
      <c r="F306" s="75" t="n">
        <f aca="false">IF(E306="","",D306-E306)</f>
        <v>28</v>
      </c>
      <c r="G306" s="66" t="n">
        <v>1655</v>
      </c>
      <c r="H306" s="66" t="n">
        <v>1709</v>
      </c>
      <c r="I306" s="75" t="n">
        <f aca="false">IF(H306="","",G306-H306)</f>
        <v>-54</v>
      </c>
      <c r="J306" s="47" t="n">
        <f aca="false">IF(OR(D306="",D306+G306=0),"",D306/(D306+G306))</f>
        <v>0.448517160946351</v>
      </c>
      <c r="K306" s="47" t="n">
        <f aca="false">IF(E306="","",E306/(E306+H306))</f>
        <v>0.435414601916089</v>
      </c>
      <c r="L306" s="76" t="n">
        <f aca="false">IF(OR(K306="",J306=""),"",(J306-K306)*100)</f>
        <v>1.31025590302626</v>
      </c>
      <c r="M306" s="36" t="n">
        <v>1.97223401507502</v>
      </c>
      <c r="N306" s="36" t="n">
        <v>0.128498235726664</v>
      </c>
      <c r="O306" s="36" t="n">
        <f aca="false">SQRT(M306^2+N306^2)</f>
        <v>1.97641564626568</v>
      </c>
      <c r="P306" s="47" t="n">
        <f aca="false">IF(J306="","",MAX(0,J306-1.96*O306/100))</f>
        <v>0.409779414279544</v>
      </c>
      <c r="Q306" s="47" t="n">
        <f aca="false">IF(J306="","",MIN(1,J306+1.96*O306/100))</f>
        <v>0.487254907613159</v>
      </c>
      <c r="R306" s="32" t="str">
        <f aca="false">IF(L306="","",IF(ABS(L306)&lt;=O306,"Yes","No"))</f>
        <v>Yes</v>
      </c>
      <c r="S306" s="32" t="str">
        <f aca="false">IF(L306="","",IF(ABS(L306)&lt;=1.96*O306,"Yes","No"))</f>
        <v>Yes</v>
      </c>
      <c r="T306" s="66" t="n">
        <f aca="false">IF(D306="","",ROUND(SQRT(((D306+G306)*O306/100)^2+(J306*(D306+G306)*0.06777)^2),0))</f>
        <v>109</v>
      </c>
      <c r="U306" s="32"/>
    </row>
    <row r="307" customFormat="false" ht="15" hidden="false" customHeight="false" outlineLevel="0" collapsed="false">
      <c r="A307" s="32" t="s">
        <v>444</v>
      </c>
      <c r="B307" s="32" t="s">
        <v>547</v>
      </c>
      <c r="C307" s="32" t="s">
        <v>549</v>
      </c>
      <c r="D307" s="66" t="n">
        <v>603</v>
      </c>
      <c r="E307" s="66" t="n">
        <v>561</v>
      </c>
      <c r="F307" s="75" t="n">
        <f aca="false">IF(E307="","",D307-E307)</f>
        <v>42</v>
      </c>
      <c r="G307" s="66" t="n">
        <v>831</v>
      </c>
      <c r="H307" s="66" t="n">
        <v>856</v>
      </c>
      <c r="I307" s="75" t="n">
        <f aca="false">IF(H307="","",G307-H307)</f>
        <v>-25</v>
      </c>
      <c r="J307" s="47" t="n">
        <f aca="false">IF(OR(D307="",D307+G307=0),"",D307/(D307+G307))</f>
        <v>0.420502092050209</v>
      </c>
      <c r="K307" s="47" t="n">
        <f aca="false">IF(E307="","",E307/(E307+H307))</f>
        <v>0.39590684544813</v>
      </c>
      <c r="L307" s="76" t="n">
        <f aca="false">IF(OR(K307="",J307=""),"",(J307-K307)*100)</f>
        <v>2.45952466020793</v>
      </c>
      <c r="M307" s="36" t="n">
        <v>1.97223401507502</v>
      </c>
      <c r="N307" s="36" t="n">
        <v>0.128498235726664</v>
      </c>
      <c r="O307" s="36" t="n">
        <f aca="false">SQRT(M307^2+N307^2)</f>
        <v>1.97641564626568</v>
      </c>
      <c r="P307" s="47" t="n">
        <f aca="false">IF(J307="","",MAX(0,J307-1.96*O307/100))</f>
        <v>0.381764345383402</v>
      </c>
      <c r="Q307" s="47" t="n">
        <f aca="false">IF(J307="","",MIN(1,J307+1.96*O307/100))</f>
        <v>0.459239838717017</v>
      </c>
      <c r="R307" s="32" t="str">
        <f aca="false">IF(L307="","",IF(ABS(L307)&lt;=O307,"Yes","No"))</f>
        <v>No</v>
      </c>
      <c r="S307" s="32" t="str">
        <f aca="false">IF(L307="","",IF(ABS(L307)&lt;=1.96*O307,"Yes","No"))</f>
        <v>Yes</v>
      </c>
      <c r="T307" s="66" t="n">
        <f aca="false">IF(D307="","",ROUND(SQRT(((D307+G307)*O307/100)^2+(J307*(D307+G307)*0.06777)^2),0))</f>
        <v>50</v>
      </c>
      <c r="U307" s="32"/>
    </row>
    <row r="308" customFormat="false" ht="15" hidden="false" customHeight="false" outlineLevel="0" collapsed="false">
      <c r="A308" s="32" t="s">
        <v>444</v>
      </c>
      <c r="B308" s="32" t="s">
        <v>550</v>
      </c>
      <c r="C308" s="32" t="s">
        <v>551</v>
      </c>
      <c r="D308" s="66" t="n">
        <v>575</v>
      </c>
      <c r="E308" s="66" t="n">
        <v>563</v>
      </c>
      <c r="F308" s="75" t="n">
        <f aca="false">IF(E308="","",D308-E308)</f>
        <v>12</v>
      </c>
      <c r="G308" s="66" t="n">
        <v>567</v>
      </c>
      <c r="H308" s="66" t="n">
        <v>573</v>
      </c>
      <c r="I308" s="75" t="n">
        <f aca="false">IF(H308="","",G308-H308)</f>
        <v>-6</v>
      </c>
      <c r="J308" s="47" t="n">
        <f aca="false">IF(OR(D308="",D308+G308=0),"",D308/(D308+G308))</f>
        <v>0.503502626970228</v>
      </c>
      <c r="K308" s="47" t="n">
        <f aca="false">IF(E308="","",E308/(E308+H308))</f>
        <v>0.495598591549296</v>
      </c>
      <c r="L308" s="76" t="n">
        <f aca="false">IF(OR(K308="",J308=""),"",(J308-K308)*100)</f>
        <v>0.790403542093188</v>
      </c>
      <c r="M308" s="36" t="n">
        <v>2.14160243278479</v>
      </c>
      <c r="N308" s="36" t="n">
        <v>0.128498235726664</v>
      </c>
      <c r="O308" s="36" t="n">
        <f aca="false">SQRT(M308^2+N308^2)</f>
        <v>2.14545397916026</v>
      </c>
      <c r="P308" s="47" t="n">
        <f aca="false">IF(J308="","",MAX(0,J308-1.96*O308/100))</f>
        <v>0.461451728978687</v>
      </c>
      <c r="Q308" s="47" t="n">
        <f aca="false">IF(J308="","",MIN(1,J308+1.96*O308/100))</f>
        <v>0.545553524961769</v>
      </c>
      <c r="R308" s="32" t="str">
        <f aca="false">IF(L308="","",IF(ABS(L308)&lt;=O308,"Yes","No"))</f>
        <v>Yes</v>
      </c>
      <c r="S308" s="32" t="str">
        <f aca="false">IF(L308="","",IF(ABS(L308)&lt;=1.96*O308,"Yes","No"))</f>
        <v>Yes</v>
      </c>
      <c r="T308" s="66" t="n">
        <f aca="false">IF(D308="","",ROUND(SQRT(((D308+G308)*O308/100)^2+(J308*(D308+G308)*0.0886)^2),0))</f>
        <v>57</v>
      </c>
      <c r="U308" s="32"/>
    </row>
    <row r="309" customFormat="false" ht="15" hidden="false" customHeight="false" outlineLevel="0" collapsed="false">
      <c r="A309" s="32" t="s">
        <v>444</v>
      </c>
      <c r="B309" s="32" t="s">
        <v>550</v>
      </c>
      <c r="C309" s="32" t="s">
        <v>552</v>
      </c>
      <c r="D309" s="66" t="n">
        <v>625</v>
      </c>
      <c r="E309" s="66" t="n">
        <v>634</v>
      </c>
      <c r="F309" s="75" t="n">
        <f aca="false">IF(E309="","",D309-E309)</f>
        <v>-9</v>
      </c>
      <c r="G309" s="66" t="n">
        <v>827</v>
      </c>
      <c r="H309" s="66" t="n">
        <v>855</v>
      </c>
      <c r="I309" s="75" t="n">
        <f aca="false">IF(H309="","",G309-H309)</f>
        <v>-28</v>
      </c>
      <c r="J309" s="47" t="n">
        <f aca="false">IF(OR(D309="",D309+G309=0),"",D309/(D309+G309))</f>
        <v>0.430440771349862</v>
      </c>
      <c r="K309" s="47" t="n">
        <f aca="false">IF(E309="","",E309/(E309+H309))</f>
        <v>0.425789120214909</v>
      </c>
      <c r="L309" s="76" t="n">
        <f aca="false">IF(OR(K309="",J309=""),"",(J309-K309)*100)</f>
        <v>0.465165113495292</v>
      </c>
      <c r="M309" s="36" t="n">
        <v>1.97223401507502</v>
      </c>
      <c r="N309" s="36" t="n">
        <v>0.128498235726664</v>
      </c>
      <c r="O309" s="36" t="n">
        <f aca="false">SQRT(M309^2+N309^2)</f>
        <v>1.97641564626568</v>
      </c>
      <c r="P309" s="47" t="n">
        <f aca="false">IF(J309="","",MAX(0,J309-1.96*O309/100))</f>
        <v>0.391703024683055</v>
      </c>
      <c r="Q309" s="47" t="n">
        <f aca="false">IF(J309="","",MIN(1,J309+1.96*O309/100))</f>
        <v>0.46917851801667</v>
      </c>
      <c r="R309" s="32" t="str">
        <f aca="false">IF(L309="","",IF(ABS(L309)&lt;=O309,"Yes","No"))</f>
        <v>Yes</v>
      </c>
      <c r="S309" s="32" t="str">
        <f aca="false">IF(L309="","",IF(ABS(L309)&lt;=1.96*O309,"Yes","No"))</f>
        <v>Yes</v>
      </c>
      <c r="T309" s="66" t="n">
        <f aca="false">IF(D309="","",ROUND(SQRT(((D309+G309)*O309/100)^2+(J309*(D309+G309)*0.06777)^2),0))</f>
        <v>51</v>
      </c>
      <c r="U309" s="32"/>
    </row>
    <row r="310" customFormat="false" ht="15" hidden="false" customHeight="false" outlineLevel="0" collapsed="false">
      <c r="A310" s="32" t="s">
        <v>444</v>
      </c>
      <c r="B310" s="32" t="s">
        <v>550</v>
      </c>
      <c r="C310" s="32" t="s">
        <v>553</v>
      </c>
      <c r="D310" s="66" t="n">
        <v>229</v>
      </c>
      <c r="E310" s="66" t="n">
        <v>245</v>
      </c>
      <c r="F310" s="75" t="n">
        <f aca="false">IF(E310="","",D310-E310)</f>
        <v>-16</v>
      </c>
      <c r="G310" s="66" t="n">
        <v>303</v>
      </c>
      <c r="H310" s="66" t="n">
        <v>290</v>
      </c>
      <c r="I310" s="75" t="n">
        <f aca="false">IF(H310="","",G310-H310)</f>
        <v>13</v>
      </c>
      <c r="J310" s="47" t="n">
        <f aca="false">IF(OR(D310="",D310+G310=0),"",D310/(D310+G310))</f>
        <v>0.430451127819549</v>
      </c>
      <c r="K310" s="47" t="n">
        <f aca="false">IF(E310="","",E310/(E310+H310))</f>
        <v>0.457943925233645</v>
      </c>
      <c r="L310" s="76" t="n">
        <f aca="false">IF(OR(K310="",J310=""),"",(J310-K310)*100)</f>
        <v>-2.7492797414096</v>
      </c>
      <c r="M310" s="36" t="n">
        <v>3.09428986375504</v>
      </c>
      <c r="N310" s="36" t="n">
        <v>0.128498235726664</v>
      </c>
      <c r="O310" s="36" t="n">
        <f aca="false">SQRT(M310^2+N310^2)</f>
        <v>3.09695682203063</v>
      </c>
      <c r="P310" s="47" t="n">
        <f aca="false">IF(J310="","",MAX(0,J310-1.96*O310/100))</f>
        <v>0.369750774107749</v>
      </c>
      <c r="Q310" s="47" t="n">
        <f aca="false">IF(J310="","",MIN(1,J310+1.96*O310/100))</f>
        <v>0.491151481531349</v>
      </c>
      <c r="R310" s="32" t="str">
        <f aca="false">IF(L310="","",IF(ABS(L310)&lt;=O310,"Yes","No"))</f>
        <v>Yes</v>
      </c>
      <c r="S310" s="32" t="str">
        <f aca="false">IF(L310="","",IF(ABS(L310)&lt;=1.96*O310,"Yes","No"))</f>
        <v>Yes</v>
      </c>
      <c r="T310" s="66" t="n">
        <f aca="false">IF(D310="","",ROUND(SQRT(((D310+G310)*O310/100)^2+(J310*(D310+G310)*0.14653)^2),0))</f>
        <v>37</v>
      </c>
      <c r="U310" s="32"/>
    </row>
    <row r="311" customFormat="false" ht="15" hidden="false" customHeight="false" outlineLevel="0" collapsed="false">
      <c r="A311" s="32" t="s">
        <v>444</v>
      </c>
      <c r="B311" s="32" t="s">
        <v>550</v>
      </c>
      <c r="C311" s="32" t="s">
        <v>554</v>
      </c>
      <c r="D311" s="66" t="n">
        <v>508</v>
      </c>
      <c r="E311" s="66" t="n">
        <v>481</v>
      </c>
      <c r="F311" s="75" t="n">
        <f aca="false">IF(E311="","",D311-E311)</f>
        <v>27</v>
      </c>
      <c r="G311" s="66" t="n">
        <v>469</v>
      </c>
      <c r="H311" s="66" t="n">
        <v>473</v>
      </c>
      <c r="I311" s="75" t="n">
        <f aca="false">IF(H311="","",G311-H311)</f>
        <v>-4</v>
      </c>
      <c r="J311" s="47" t="n">
        <f aca="false">IF(OR(D311="",D311+G311=0),"",D311/(D311+G311))</f>
        <v>0.519959058341863</v>
      </c>
      <c r="K311" s="47" t="n">
        <f aca="false">IF(E311="","",E311/(E311+H311))</f>
        <v>0.5041928721174</v>
      </c>
      <c r="L311" s="76" t="n">
        <f aca="false">IF(OR(K311="",J311=""),"",(J311-K311)*100)</f>
        <v>1.57661862244625</v>
      </c>
      <c r="M311" s="36" t="n">
        <v>2.14160243278479</v>
      </c>
      <c r="N311" s="36" t="n">
        <v>0.128498235726664</v>
      </c>
      <c r="O311" s="36" t="n">
        <f aca="false">SQRT(M311^2+N311^2)</f>
        <v>2.14545397916026</v>
      </c>
      <c r="P311" s="47" t="n">
        <f aca="false">IF(J311="","",MAX(0,J311-1.96*O311/100))</f>
        <v>0.477908160350322</v>
      </c>
      <c r="Q311" s="47" t="n">
        <f aca="false">IF(J311="","",MIN(1,J311+1.96*O311/100))</f>
        <v>0.562009956333404</v>
      </c>
      <c r="R311" s="32" t="str">
        <f aca="false">IF(L311="","",IF(ABS(L311)&lt;=O311,"Yes","No"))</f>
        <v>Yes</v>
      </c>
      <c r="S311" s="32" t="str">
        <f aca="false">IF(L311="","",IF(ABS(L311)&lt;=1.96*O311,"Yes","No"))</f>
        <v>Yes</v>
      </c>
      <c r="T311" s="66" t="n">
        <f aca="false">IF(D311="","",ROUND(SQRT(((D311+G311)*O311/100)^2+(J311*(D311+G311)*0.0886)^2),0))</f>
        <v>50</v>
      </c>
      <c r="U311" s="32"/>
    </row>
    <row r="312" customFormat="false" ht="15" hidden="false" customHeight="false" outlineLevel="0" collapsed="false">
      <c r="A312" s="32" t="s">
        <v>444</v>
      </c>
      <c r="B312" s="32" t="s">
        <v>550</v>
      </c>
      <c r="C312" s="32" t="s">
        <v>555</v>
      </c>
      <c r="D312" s="66" t="n">
        <v>369</v>
      </c>
      <c r="E312" s="66" t="n">
        <v>362</v>
      </c>
      <c r="F312" s="75" t="n">
        <f aca="false">IF(E312="","",D312-E312)</f>
        <v>7</v>
      </c>
      <c r="G312" s="66" t="n">
        <v>335</v>
      </c>
      <c r="H312" s="66" t="n">
        <v>355</v>
      </c>
      <c r="I312" s="75" t="n">
        <f aca="false">IF(H312="","",G312-H312)</f>
        <v>-20</v>
      </c>
      <c r="J312" s="47" t="n">
        <f aca="false">IF(OR(D312="",D312+G312=0),"",D312/(D312+G312))</f>
        <v>0.524147727272727</v>
      </c>
      <c r="K312" s="47" t="n">
        <f aca="false">IF(E312="","",E312/(E312+H312))</f>
        <v>0.504881450488145</v>
      </c>
      <c r="L312" s="76" t="n">
        <f aca="false">IF(OR(K312="",J312=""),"",(J312-K312)*100)</f>
        <v>1.92662767845823</v>
      </c>
      <c r="M312" s="36" t="n">
        <v>3.09428986375504</v>
      </c>
      <c r="N312" s="36" t="n">
        <v>0.128498235726664</v>
      </c>
      <c r="O312" s="36" t="n">
        <f aca="false">SQRT(M312^2+N312^2)</f>
        <v>3.09695682203063</v>
      </c>
      <c r="P312" s="47" t="n">
        <f aca="false">IF(J312="","",MAX(0,J312-1.96*O312/100))</f>
        <v>0.463447373560927</v>
      </c>
      <c r="Q312" s="47" t="n">
        <f aca="false">IF(J312="","",MIN(1,J312+1.96*O312/100))</f>
        <v>0.584848080984528</v>
      </c>
      <c r="R312" s="32" t="str">
        <f aca="false">IF(L312="","",IF(ABS(L312)&lt;=O312,"Yes","No"))</f>
        <v>Yes</v>
      </c>
      <c r="S312" s="32" t="str">
        <f aca="false">IF(L312="","",IF(ABS(L312)&lt;=1.96*O312,"Yes","No"))</f>
        <v>Yes</v>
      </c>
      <c r="T312" s="66" t="n">
        <f aca="false">IF(D312="","",ROUND(SQRT(((D312+G312)*O312/100)^2+(J312*(D312+G312)*0.14653)^2),0))</f>
        <v>58</v>
      </c>
      <c r="U312" s="32"/>
    </row>
    <row r="313" customFormat="false" ht="15" hidden="false" customHeight="false" outlineLevel="0" collapsed="false">
      <c r="A313" s="32" t="s">
        <v>444</v>
      </c>
      <c r="B313" s="32" t="s">
        <v>550</v>
      </c>
      <c r="C313" s="32" t="s">
        <v>556</v>
      </c>
      <c r="D313" s="66" t="n">
        <v>537</v>
      </c>
      <c r="E313" s="66" t="n">
        <v>530</v>
      </c>
      <c r="F313" s="75" t="n">
        <f aca="false">IF(E313="","",D313-E313)</f>
        <v>7</v>
      </c>
      <c r="G313" s="66" t="n">
        <v>478</v>
      </c>
      <c r="H313" s="66" t="n">
        <v>477</v>
      </c>
      <c r="I313" s="75" t="n">
        <f aca="false">IF(H313="","",G313-H313)</f>
        <v>1</v>
      </c>
      <c r="J313" s="47" t="n">
        <f aca="false">IF(OR(D313="",D313+G313=0),"",D313/(D313+G313))</f>
        <v>0.529064039408867</v>
      </c>
      <c r="K313" s="47" t="n">
        <f aca="false">IF(E313="","",E313/(E313+H313))</f>
        <v>0.526315789473684</v>
      </c>
      <c r="L313" s="76" t="n">
        <f aca="false">IF(OR(K313="",J313=""),"",(J313-K313)*100)</f>
        <v>0.274824993518286</v>
      </c>
      <c r="M313" s="36" t="n">
        <v>2.14160243278479</v>
      </c>
      <c r="N313" s="36" t="n">
        <v>0.128498235726664</v>
      </c>
      <c r="O313" s="36" t="n">
        <f aca="false">SQRT(M313^2+N313^2)</f>
        <v>2.14545397916026</v>
      </c>
      <c r="P313" s="47" t="n">
        <f aca="false">IF(J313="","",MAX(0,J313-1.96*O313/100))</f>
        <v>0.487013141417326</v>
      </c>
      <c r="Q313" s="47" t="n">
        <f aca="false">IF(J313="","",MIN(1,J313+1.96*O313/100))</f>
        <v>0.571114937400408</v>
      </c>
      <c r="R313" s="32" t="str">
        <f aca="false">IF(L313="","",IF(ABS(L313)&lt;=O313,"Yes","No"))</f>
        <v>Yes</v>
      </c>
      <c r="S313" s="32" t="str">
        <f aca="false">IF(L313="","",IF(ABS(L313)&lt;=1.96*O313,"Yes","No"))</f>
        <v>Yes</v>
      </c>
      <c r="T313" s="66" t="n">
        <f aca="false">IF(D313="","",ROUND(SQRT(((D313+G313)*O313/100)^2+(J313*(D313+G313)*0.0886)^2),0))</f>
        <v>52</v>
      </c>
      <c r="U313" s="32"/>
    </row>
    <row r="314" customFormat="false" ht="15" hidden="false" customHeight="false" outlineLevel="0" collapsed="false">
      <c r="A314" s="32" t="s">
        <v>444</v>
      </c>
      <c r="B314" s="32" t="s">
        <v>550</v>
      </c>
      <c r="C314" s="32" t="s">
        <v>557</v>
      </c>
      <c r="D314" s="66" t="n">
        <v>183</v>
      </c>
      <c r="E314" s="66" t="n">
        <v>160</v>
      </c>
      <c r="F314" s="75" t="n">
        <f aca="false">IF(E314="","",D314-E314)</f>
        <v>23</v>
      </c>
      <c r="G314" s="66" t="n">
        <v>243</v>
      </c>
      <c r="H314" s="66" t="n">
        <v>247</v>
      </c>
      <c r="I314" s="75" t="n">
        <f aca="false">IF(H314="","",G314-H314)</f>
        <v>-4</v>
      </c>
      <c r="J314" s="47" t="n">
        <f aca="false">IF(OR(D314="",D314+G314=0),"",D314/(D314+G314))</f>
        <v>0.429577464788732</v>
      </c>
      <c r="K314" s="47" t="n">
        <f aca="false">IF(E314="","",E314/(E314+H314))</f>
        <v>0.393120393120393</v>
      </c>
      <c r="L314" s="76" t="n">
        <f aca="false">IF(OR(K314="",J314=""),"",(J314-K314)*100)</f>
        <v>3.64570716683393</v>
      </c>
      <c r="M314" s="36" t="n">
        <v>3.09428986375504</v>
      </c>
      <c r="N314" s="36" t="n">
        <v>0.128498235726664</v>
      </c>
      <c r="O314" s="36" t="n">
        <f aca="false">SQRT(M314^2+N314^2)</f>
        <v>3.09695682203063</v>
      </c>
      <c r="P314" s="47" t="n">
        <f aca="false">IF(J314="","",MAX(0,J314-1.96*O314/100))</f>
        <v>0.368877111076932</v>
      </c>
      <c r="Q314" s="47" t="n">
        <f aca="false">IF(J314="","",MIN(1,J314+1.96*O314/100))</f>
        <v>0.490277818500533</v>
      </c>
      <c r="R314" s="32" t="str">
        <f aca="false">IF(L314="","",IF(ABS(L314)&lt;=O314,"Yes","No"))</f>
        <v>No</v>
      </c>
      <c r="S314" s="32" t="str">
        <f aca="false">IF(L314="","",IF(ABS(L314)&lt;=1.96*O314,"Yes","No"))</f>
        <v>Yes</v>
      </c>
      <c r="T314" s="66" t="n">
        <f aca="false">IF(D314="","",ROUND(SQRT(((D314+G314)*O314/100)^2+(J314*(D314+G314)*0.14653)^2),0))</f>
        <v>30</v>
      </c>
      <c r="U314" s="32"/>
    </row>
    <row r="315" customFormat="false" ht="15" hidden="false" customHeight="false" outlineLevel="0" collapsed="false">
      <c r="A315" s="32" t="s">
        <v>444</v>
      </c>
      <c r="B315" s="32" t="s">
        <v>550</v>
      </c>
      <c r="C315" s="32" t="s">
        <v>558</v>
      </c>
      <c r="D315" s="66" t="n">
        <v>417</v>
      </c>
      <c r="E315" s="66" t="n">
        <v>395</v>
      </c>
      <c r="F315" s="75" t="n">
        <f aca="false">IF(E315="","",D315-E315)</f>
        <v>22</v>
      </c>
      <c r="G315" s="66" t="n">
        <v>577</v>
      </c>
      <c r="H315" s="66" t="n">
        <v>561</v>
      </c>
      <c r="I315" s="75" t="n">
        <f aca="false">IF(H315="","",G315-H315)</f>
        <v>16</v>
      </c>
      <c r="J315" s="47" t="n">
        <f aca="false">IF(OR(D315="",D315+G315=0),"",D315/(D315+G315))</f>
        <v>0.419517102615694</v>
      </c>
      <c r="K315" s="47" t="n">
        <f aca="false">IF(E315="","",E315/(E315+H315))</f>
        <v>0.413179916317992</v>
      </c>
      <c r="L315" s="76" t="n">
        <f aca="false">IF(OR(K315="",J315=""),"",(J315-K315)*100)</f>
        <v>0.633718629770252</v>
      </c>
      <c r="M315" s="36" t="n">
        <v>2.14160243278479</v>
      </c>
      <c r="N315" s="36" t="n">
        <v>0.128498235726664</v>
      </c>
      <c r="O315" s="36" t="n">
        <f aca="false">SQRT(M315^2+N315^2)</f>
        <v>2.14545397916026</v>
      </c>
      <c r="P315" s="47" t="n">
        <f aca="false">IF(J315="","",MAX(0,J315-1.96*O315/100))</f>
        <v>0.377466204624153</v>
      </c>
      <c r="Q315" s="47" t="n">
        <f aca="false">IF(J315="","",MIN(1,J315+1.96*O315/100))</f>
        <v>0.461568000607235</v>
      </c>
      <c r="R315" s="32" t="str">
        <f aca="false">IF(L315="","",IF(ABS(L315)&lt;=O315,"Yes","No"))</f>
        <v>Yes</v>
      </c>
      <c r="S315" s="32" t="str">
        <f aca="false">IF(L315="","",IF(ABS(L315)&lt;=1.96*O315,"Yes","No"))</f>
        <v>Yes</v>
      </c>
      <c r="T315" s="66" t="n">
        <f aca="false">IF(D315="","",ROUND(SQRT(((D315+G315)*O315/100)^2+(J315*(D315+G315)*0.0886)^2),0))</f>
        <v>43</v>
      </c>
      <c r="U315" s="32"/>
    </row>
    <row r="316" customFormat="false" ht="15" hidden="false" customHeight="false" outlineLevel="0" collapsed="false">
      <c r="A316" s="32" t="s">
        <v>444</v>
      </c>
      <c r="B316" s="32" t="s">
        <v>559</v>
      </c>
      <c r="C316" s="32" t="s">
        <v>560</v>
      </c>
      <c r="D316" s="66" t="n">
        <v>396</v>
      </c>
      <c r="E316" s="66" t="n">
        <v>393</v>
      </c>
      <c r="F316" s="75" t="n">
        <f aca="false">IF(E316="","",D316-E316)</f>
        <v>3</v>
      </c>
      <c r="G316" s="66" t="n">
        <v>749</v>
      </c>
      <c r="H316" s="66" t="n">
        <v>741</v>
      </c>
      <c r="I316" s="75" t="n">
        <f aca="false">IF(H316="","",G316-H316)</f>
        <v>8</v>
      </c>
      <c r="J316" s="47" t="n">
        <f aca="false">IF(OR(D316="",D316+G316=0),"",D316/(D316+G316))</f>
        <v>0.345851528384279</v>
      </c>
      <c r="K316" s="47" t="n">
        <f aca="false">IF(E316="","",E316/(E316+H316))</f>
        <v>0.346560846560847</v>
      </c>
      <c r="L316" s="76" t="n">
        <f aca="false">IF(OR(K316="",J316=""),"",(J316-K316)*100)</f>
        <v>-0.0709318176567109</v>
      </c>
      <c r="M316" s="36" t="n">
        <v>2.14160243278479</v>
      </c>
      <c r="N316" s="36" t="n">
        <v>0.128498235726664</v>
      </c>
      <c r="O316" s="36" t="n">
        <f aca="false">SQRT(M316^2+N316^2)</f>
        <v>2.14545397916026</v>
      </c>
      <c r="P316" s="47" t="n">
        <f aca="false">IF(J316="","",MAX(0,J316-1.96*O316/100))</f>
        <v>0.303800630392738</v>
      </c>
      <c r="Q316" s="47" t="n">
        <f aca="false">IF(J316="","",MIN(1,J316+1.96*O316/100))</f>
        <v>0.387902426375821</v>
      </c>
      <c r="R316" s="32" t="str">
        <f aca="false">IF(L316="","",IF(ABS(L316)&lt;=O316,"Yes","No"))</f>
        <v>Yes</v>
      </c>
      <c r="S316" s="32" t="str">
        <f aca="false">IF(L316="","",IF(ABS(L316)&lt;=1.96*O316,"Yes","No"))</f>
        <v>Yes</v>
      </c>
      <c r="T316" s="66" t="n">
        <f aca="false">IF(D316="","",ROUND(SQRT(((D316+G316)*O316/100)^2+(J316*(D316+G316)*0.0886)^2),0))</f>
        <v>43</v>
      </c>
      <c r="U316" s="32"/>
    </row>
    <row r="317" customFormat="false" ht="15" hidden="false" customHeight="false" outlineLevel="0" collapsed="false">
      <c r="A317" s="32" t="s">
        <v>444</v>
      </c>
      <c r="B317" s="32" t="s">
        <v>559</v>
      </c>
      <c r="C317" s="32" t="s">
        <v>561</v>
      </c>
      <c r="D317" s="66" t="n">
        <v>799</v>
      </c>
      <c r="E317" s="66" t="n">
        <v>787</v>
      </c>
      <c r="F317" s="75" t="n">
        <f aca="false">IF(E317="","",D317-E317)</f>
        <v>12</v>
      </c>
      <c r="G317" s="66" t="n">
        <v>1518</v>
      </c>
      <c r="H317" s="66" t="n">
        <v>1491</v>
      </c>
      <c r="I317" s="75" t="n">
        <f aca="false">IF(H317="","",G317-H317)</f>
        <v>27</v>
      </c>
      <c r="J317" s="47" t="n">
        <f aca="false">IF(OR(D317="",D317+G317=0),"",D317/(D317+G317))</f>
        <v>0.344842468709538</v>
      </c>
      <c r="K317" s="47" t="n">
        <f aca="false">IF(E317="","",E317/(E317+H317))</f>
        <v>0.345478489903424</v>
      </c>
      <c r="L317" s="76" t="n">
        <f aca="false">IF(OR(K317="",J317=""),"",(J317-K317)*100)</f>
        <v>-0.0636021193885838</v>
      </c>
      <c r="M317" s="36" t="n">
        <v>1.97223401507502</v>
      </c>
      <c r="N317" s="36" t="n">
        <v>0.128498235726664</v>
      </c>
      <c r="O317" s="36" t="n">
        <f aca="false">SQRT(M317^2+N317^2)</f>
        <v>1.97641564626568</v>
      </c>
      <c r="P317" s="47" t="n">
        <f aca="false">IF(J317="","",MAX(0,J317-1.96*O317/100))</f>
        <v>0.306104722042731</v>
      </c>
      <c r="Q317" s="47" t="n">
        <f aca="false">IF(J317="","",MIN(1,J317+1.96*O317/100))</f>
        <v>0.383580215376346</v>
      </c>
      <c r="R317" s="32" t="str">
        <f aca="false">IF(L317="","",IF(ABS(L317)&lt;=O317,"Yes","No"))</f>
        <v>Yes</v>
      </c>
      <c r="S317" s="32" t="str">
        <f aca="false">IF(L317="","",IF(ABS(L317)&lt;=1.96*O317,"Yes","No"))</f>
        <v>Yes</v>
      </c>
      <c r="T317" s="66" t="n">
        <f aca="false">IF(D317="","",ROUND(SQRT(((D317+G317)*O317/100)^2+(J317*(D317+G317)*0.06777)^2),0))</f>
        <v>71</v>
      </c>
      <c r="U317" s="32"/>
    </row>
    <row r="318" customFormat="false" ht="15" hidden="false" customHeight="false" outlineLevel="0" collapsed="false">
      <c r="A318" s="32" t="s">
        <v>444</v>
      </c>
      <c r="B318" s="32" t="s">
        <v>559</v>
      </c>
      <c r="C318" s="32" t="s">
        <v>562</v>
      </c>
      <c r="D318" s="66" t="n">
        <v>544</v>
      </c>
      <c r="E318" s="66" t="n">
        <v>502</v>
      </c>
      <c r="F318" s="75" t="n">
        <f aca="false">IF(E318="","",D318-E318)</f>
        <v>42</v>
      </c>
      <c r="G318" s="66" t="n">
        <v>1145</v>
      </c>
      <c r="H318" s="66" t="n">
        <v>1143</v>
      </c>
      <c r="I318" s="75" t="n">
        <f aca="false">IF(H318="","",G318-H318)</f>
        <v>2</v>
      </c>
      <c r="J318" s="47" t="n">
        <f aca="false">IF(OR(D318="",D318+G318=0),"",D318/(D318+G318))</f>
        <v>0.322084073416223</v>
      </c>
      <c r="K318" s="47" t="n">
        <f aca="false">IF(E318="","",E318/(E318+H318))</f>
        <v>0.30516717325228</v>
      </c>
      <c r="L318" s="76" t="n">
        <f aca="false">IF(OR(K318="",J318=""),"",(J318-K318)*100)</f>
        <v>1.6916900163943</v>
      </c>
      <c r="M318" s="36" t="n">
        <v>1.97223401507502</v>
      </c>
      <c r="N318" s="36" t="n">
        <v>0.128498235726664</v>
      </c>
      <c r="O318" s="36" t="n">
        <f aca="false">SQRT(M318^2+N318^2)</f>
        <v>1.97641564626568</v>
      </c>
      <c r="P318" s="47" t="n">
        <f aca="false">IF(J318="","",MAX(0,J318-1.96*O318/100))</f>
        <v>0.283346326749415</v>
      </c>
      <c r="Q318" s="47" t="n">
        <f aca="false">IF(J318="","",MIN(1,J318+1.96*O318/100))</f>
        <v>0.36082182008303</v>
      </c>
      <c r="R318" s="32" t="str">
        <f aca="false">IF(L318="","",IF(ABS(L318)&lt;=O318,"Yes","No"))</f>
        <v>Yes</v>
      </c>
      <c r="S318" s="32" t="str">
        <f aca="false">IF(L318="","",IF(ABS(L318)&lt;=1.96*O318,"Yes","No"))</f>
        <v>Yes</v>
      </c>
      <c r="T318" s="66" t="n">
        <f aca="false">IF(D318="","",ROUND(SQRT(((D318+G318)*O318/100)^2+(J318*(D318+G318)*0.06777)^2),0))</f>
        <v>50</v>
      </c>
      <c r="U318" s="32"/>
    </row>
    <row r="319" customFormat="false" ht="15" hidden="false" customHeight="false" outlineLevel="0" collapsed="false">
      <c r="A319" s="32" t="s">
        <v>444</v>
      </c>
      <c r="B319" s="32" t="s">
        <v>559</v>
      </c>
      <c r="C319" s="32" t="s">
        <v>563</v>
      </c>
      <c r="D319" s="66" t="n">
        <v>246</v>
      </c>
      <c r="E319" s="66" t="n">
        <v>238</v>
      </c>
      <c r="F319" s="75" t="n">
        <f aca="false">IF(E319="","",D319-E319)</f>
        <v>8</v>
      </c>
      <c r="G319" s="66" t="n">
        <v>501</v>
      </c>
      <c r="H319" s="66" t="n">
        <v>490</v>
      </c>
      <c r="I319" s="75" t="n">
        <f aca="false">IF(H319="","",G319-H319)</f>
        <v>11</v>
      </c>
      <c r="J319" s="47" t="n">
        <f aca="false">IF(OR(D319="",D319+G319=0),"",D319/(D319+G319))</f>
        <v>0.329317269076305</v>
      </c>
      <c r="K319" s="47" t="n">
        <f aca="false">IF(E319="","",E319/(E319+H319))</f>
        <v>0.326923076923077</v>
      </c>
      <c r="L319" s="76" t="n">
        <f aca="false">IF(OR(K319="",J319=""),"",(J319-K319)*100)</f>
        <v>0.239419215322828</v>
      </c>
      <c r="M319" s="36" t="n">
        <v>2.14160243278479</v>
      </c>
      <c r="N319" s="36" t="n">
        <v>0.128498235726664</v>
      </c>
      <c r="O319" s="36" t="n">
        <f aca="false">SQRT(M319^2+N319^2)</f>
        <v>2.14545397916026</v>
      </c>
      <c r="P319" s="47" t="n">
        <f aca="false">IF(J319="","",MAX(0,J319-1.96*O319/100))</f>
        <v>0.287266371084764</v>
      </c>
      <c r="Q319" s="47" t="n">
        <f aca="false">IF(J319="","",MIN(1,J319+1.96*O319/100))</f>
        <v>0.371368167067846</v>
      </c>
      <c r="R319" s="32" t="str">
        <f aca="false">IF(L319="","",IF(ABS(L319)&lt;=O319,"Yes","No"))</f>
        <v>Yes</v>
      </c>
      <c r="S319" s="32" t="str">
        <f aca="false">IF(L319="","",IF(ABS(L319)&lt;=1.96*O319,"Yes","No"))</f>
        <v>Yes</v>
      </c>
      <c r="T319" s="66" t="n">
        <f aca="false">IF(D319="","",ROUND(SQRT(((D319+G319)*O319/100)^2+(J319*(D319+G319)*0.0886)^2),0))</f>
        <v>27</v>
      </c>
      <c r="U319" s="32"/>
    </row>
    <row r="320" customFormat="false" ht="15" hidden="false" customHeight="false" outlineLevel="0" collapsed="false">
      <c r="A320" s="32" t="s">
        <v>444</v>
      </c>
      <c r="B320" s="32" t="s">
        <v>564</v>
      </c>
      <c r="C320" s="32" t="s">
        <v>565</v>
      </c>
      <c r="D320" s="66" t="n">
        <v>597</v>
      </c>
      <c r="E320" s="66" t="n">
        <v>573</v>
      </c>
      <c r="F320" s="75" t="n">
        <f aca="false">IF(E320="","",D320-E320)</f>
        <v>24</v>
      </c>
      <c r="G320" s="66" t="n">
        <v>609</v>
      </c>
      <c r="H320" s="66" t="n">
        <v>606</v>
      </c>
      <c r="I320" s="75" t="n">
        <f aca="false">IF(H320="","",G320-H320)</f>
        <v>3</v>
      </c>
      <c r="J320" s="47" t="n">
        <f aca="false">IF(OR(D320="",D320+G320=0),"",D320/(D320+G320))</f>
        <v>0.495024875621891</v>
      </c>
      <c r="K320" s="47" t="n">
        <f aca="false">IF(E320="","",E320/(E320+H320))</f>
        <v>0.486005089058524</v>
      </c>
      <c r="L320" s="76" t="n">
        <f aca="false">IF(OR(K320="",J320=""),"",(J320-K320)*100)</f>
        <v>0.901978656336638</v>
      </c>
      <c r="M320" s="36" t="n">
        <v>1.97223401507502</v>
      </c>
      <c r="N320" s="36" t="n">
        <v>0.128498235726664</v>
      </c>
      <c r="O320" s="36" t="n">
        <f aca="false">SQRT(M320^2+N320^2)</f>
        <v>1.97641564626568</v>
      </c>
      <c r="P320" s="47" t="n">
        <f aca="false">IF(J320="","",MAX(0,J320-1.96*O320/100))</f>
        <v>0.456287128955083</v>
      </c>
      <c r="Q320" s="47" t="n">
        <f aca="false">IF(J320="","",MIN(1,J320+1.96*O320/100))</f>
        <v>0.533762622288698</v>
      </c>
      <c r="R320" s="32" t="str">
        <f aca="false">IF(L320="","",IF(ABS(L320)&lt;=O320,"Yes","No"))</f>
        <v>Yes</v>
      </c>
      <c r="S320" s="32" t="str">
        <f aca="false">IF(L320="","",IF(ABS(L320)&lt;=1.96*O320,"Yes","No"))</f>
        <v>Yes</v>
      </c>
      <c r="T320" s="66" t="n">
        <f aca="false">IF(D320="","",ROUND(SQRT(((D320+G320)*O320/100)^2+(J320*(D320+G320)*0.06777)^2),0))</f>
        <v>47</v>
      </c>
      <c r="U320" s="32"/>
    </row>
    <row r="321" customFormat="false" ht="15" hidden="false" customHeight="false" outlineLevel="0" collapsed="false">
      <c r="A321" s="32" t="s">
        <v>444</v>
      </c>
      <c r="B321" s="32" t="s">
        <v>564</v>
      </c>
      <c r="C321" s="32" t="s">
        <v>566</v>
      </c>
      <c r="D321" s="66" t="n">
        <v>580</v>
      </c>
      <c r="E321" s="66" t="n">
        <v>488</v>
      </c>
      <c r="F321" s="75" t="n">
        <f aca="false">IF(E321="","",D321-E321)</f>
        <v>92</v>
      </c>
      <c r="G321" s="66" t="n">
        <v>477</v>
      </c>
      <c r="H321" s="66" t="n">
        <v>509</v>
      </c>
      <c r="I321" s="75" t="n">
        <f aca="false">IF(H321="","",G321-H321)</f>
        <v>-32</v>
      </c>
      <c r="J321" s="47" t="n">
        <f aca="false">IF(OR(D321="",D321+G321=0),"",D321/(D321+G321))</f>
        <v>0.54872280037843</v>
      </c>
      <c r="K321" s="47" t="n">
        <f aca="false">IF(E321="","",E321/(E321+H321))</f>
        <v>0.489468405215647</v>
      </c>
      <c r="L321" s="76" t="n">
        <f aca="false">IF(OR(K321="",J321=""),"",(J321-K321)*100)</f>
        <v>5.92543951627825</v>
      </c>
      <c r="M321" s="36" t="n">
        <v>2.14160243278479</v>
      </c>
      <c r="N321" s="36" t="n">
        <v>0.128498235726664</v>
      </c>
      <c r="O321" s="36" t="n">
        <f aca="false">SQRT(M321^2+N321^2)</f>
        <v>2.14545397916026</v>
      </c>
      <c r="P321" s="47" t="n">
        <f aca="false">IF(J321="","",MAX(0,J321-1.96*O321/100))</f>
        <v>0.506671902386888</v>
      </c>
      <c r="Q321" s="47" t="n">
        <f aca="false">IF(J321="","",MIN(1,J321+1.96*O321/100))</f>
        <v>0.590773698369971</v>
      </c>
      <c r="R321" s="32" t="str">
        <f aca="false">IF(L321="","",IF(ABS(L321)&lt;=O321,"Yes","No"))</f>
        <v>No</v>
      </c>
      <c r="S321" s="32" t="str">
        <f aca="false">IF(L321="","",IF(ABS(L321)&lt;=1.96*O321,"Yes","No"))</f>
        <v>No</v>
      </c>
      <c r="T321" s="66" t="n">
        <f aca="false">IF(D321="","",ROUND(SQRT(((D321+G321)*O321/100)^2+(J321*(D321+G321)*0.0886)^2),0))</f>
        <v>56</v>
      </c>
      <c r="U321" s="32"/>
    </row>
    <row r="322" customFormat="false" ht="15" hidden="false" customHeight="false" outlineLevel="0" collapsed="false">
      <c r="A322" s="32" t="s">
        <v>444</v>
      </c>
      <c r="B322" s="32" t="s">
        <v>564</v>
      </c>
      <c r="C322" s="32" t="s">
        <v>567</v>
      </c>
      <c r="D322" s="66" t="n">
        <v>499</v>
      </c>
      <c r="E322" s="66" t="n">
        <v>429</v>
      </c>
      <c r="F322" s="75" t="n">
        <f aca="false">IF(E322="","",D322-E322)</f>
        <v>70</v>
      </c>
      <c r="G322" s="66" t="n">
        <v>449</v>
      </c>
      <c r="H322" s="66" t="n">
        <v>512</v>
      </c>
      <c r="I322" s="75" t="n">
        <f aca="false">IF(H322="","",G322-H322)</f>
        <v>-63</v>
      </c>
      <c r="J322" s="47" t="n">
        <f aca="false">IF(OR(D322="",D322+G322=0),"",D322/(D322+G322))</f>
        <v>0.526371308016878</v>
      </c>
      <c r="K322" s="47" t="n">
        <f aca="false">IF(E322="","",E322/(E322+H322))</f>
        <v>0.455897980871413</v>
      </c>
      <c r="L322" s="76" t="n">
        <f aca="false">IF(OR(K322="",J322=""),"",(J322-K322)*100)</f>
        <v>7.04733271454642</v>
      </c>
      <c r="M322" s="36" t="n">
        <v>2.14160243278479</v>
      </c>
      <c r="N322" s="36" t="n">
        <v>0.128498235726664</v>
      </c>
      <c r="O322" s="36" t="n">
        <f aca="false">SQRT(M322^2+N322^2)</f>
        <v>2.14545397916026</v>
      </c>
      <c r="P322" s="47" t="n">
        <f aca="false">IF(J322="","",MAX(0,J322-1.96*O322/100))</f>
        <v>0.484320410025337</v>
      </c>
      <c r="Q322" s="47" t="n">
        <f aca="false">IF(J322="","",MIN(1,J322+1.96*O322/100))</f>
        <v>0.568422206008419</v>
      </c>
      <c r="R322" s="32" t="str">
        <f aca="false">IF(L322="","",IF(ABS(L322)&lt;=O322,"Yes","No"))</f>
        <v>No</v>
      </c>
      <c r="S322" s="32" t="str">
        <f aca="false">IF(L322="","",IF(ABS(L322)&lt;=1.96*O322,"Yes","No"))</f>
        <v>No</v>
      </c>
      <c r="T322" s="66" t="n">
        <f aca="false">IF(D322="","",ROUND(SQRT(((D322+G322)*O322/100)^2+(J322*(D322+G322)*0.0886)^2),0))</f>
        <v>49</v>
      </c>
      <c r="U322" s="32"/>
    </row>
    <row r="323" customFormat="false" ht="15" hidden="false" customHeight="false" outlineLevel="0" collapsed="false">
      <c r="A323" s="32" t="s">
        <v>444</v>
      </c>
      <c r="B323" s="32" t="s">
        <v>568</v>
      </c>
      <c r="C323" s="32" t="s">
        <v>569</v>
      </c>
      <c r="D323" s="66" t="n">
        <v>228</v>
      </c>
      <c r="E323" s="66" t="n">
        <v>207</v>
      </c>
      <c r="F323" s="75" t="n">
        <f aca="false">IF(E323="","",D323-E323)</f>
        <v>21</v>
      </c>
      <c r="G323" s="66" t="n">
        <v>239</v>
      </c>
      <c r="H323" s="66" t="n">
        <v>289</v>
      </c>
      <c r="I323" s="75" t="n">
        <f aca="false">IF(H323="","",G323-H323)</f>
        <v>-50</v>
      </c>
      <c r="J323" s="47" t="n">
        <f aca="false">IF(OR(D323="",D323+G323=0),"",D323/(D323+G323))</f>
        <v>0.488222698072805</v>
      </c>
      <c r="K323" s="47" t="n">
        <f aca="false">IF(E323="","",E323/(E323+H323))</f>
        <v>0.417338709677419</v>
      </c>
      <c r="L323" s="76" t="n">
        <f aca="false">IF(OR(K323="",J323=""),"",(J323-K323)*100)</f>
        <v>7.08839883953858</v>
      </c>
      <c r="M323" s="36" t="n">
        <v>3.09428986375504</v>
      </c>
      <c r="N323" s="36" t="n">
        <v>0.128498235726664</v>
      </c>
      <c r="O323" s="36" t="n">
        <f aca="false">SQRT(M323^2+N323^2)</f>
        <v>3.09695682203063</v>
      </c>
      <c r="P323" s="47" t="n">
        <f aca="false">IF(J323="","",MAX(0,J323-1.96*O323/100))</f>
        <v>0.427522344361005</v>
      </c>
      <c r="Q323" s="47" t="n">
        <f aca="false">IF(J323="","",MIN(1,J323+1.96*O323/100))</f>
        <v>0.548923051784605</v>
      </c>
      <c r="R323" s="32" t="str">
        <f aca="false">IF(L323="","",IF(ABS(L323)&lt;=O323,"Yes","No"))</f>
        <v>No</v>
      </c>
      <c r="S323" s="32" t="str">
        <f aca="false">IF(L323="","",IF(ABS(L323)&lt;=1.96*O323,"Yes","No"))</f>
        <v>No</v>
      </c>
      <c r="T323" s="66" t="n">
        <f aca="false">IF(D323="","",ROUND(SQRT(((D323+G323)*O323/100)^2+(J323*(D323+G323)*0.14653)^2),0))</f>
        <v>36</v>
      </c>
      <c r="U323" s="32"/>
    </row>
    <row r="324" customFormat="false" ht="15" hidden="false" customHeight="false" outlineLevel="0" collapsed="false">
      <c r="A324" s="32" t="s">
        <v>444</v>
      </c>
      <c r="B324" s="32" t="s">
        <v>568</v>
      </c>
      <c r="C324" s="32" t="s">
        <v>570</v>
      </c>
      <c r="D324" s="66" t="n">
        <v>553</v>
      </c>
      <c r="E324" s="66" t="n">
        <v>524</v>
      </c>
      <c r="F324" s="75" t="n">
        <f aca="false">IF(E324="","",D324-E324)</f>
        <v>29</v>
      </c>
      <c r="G324" s="66" t="n">
        <v>516</v>
      </c>
      <c r="H324" s="66" t="n">
        <v>554</v>
      </c>
      <c r="I324" s="75" t="n">
        <f aca="false">IF(H324="","",G324-H324)</f>
        <v>-38</v>
      </c>
      <c r="J324" s="47" t="n">
        <f aca="false">IF(OR(D324="",D324+G324=0),"",D324/(D324+G324))</f>
        <v>0.517305893358279</v>
      </c>
      <c r="K324" s="47" t="n">
        <f aca="false">IF(E324="","",E324/(E324+H324))</f>
        <v>0.4860853432282</v>
      </c>
      <c r="L324" s="76" t="n">
        <f aca="false">IF(OR(K324="",J324=""),"",(J324-K324)*100)</f>
        <v>3.12205501300785</v>
      </c>
      <c r="M324" s="36" t="n">
        <v>2.14160243278479</v>
      </c>
      <c r="N324" s="36" t="n">
        <v>0.128498235726664</v>
      </c>
      <c r="O324" s="36" t="n">
        <f aca="false">SQRT(M324^2+N324^2)</f>
        <v>2.14545397916026</v>
      </c>
      <c r="P324" s="47" t="n">
        <f aca="false">IF(J324="","",MAX(0,J324-1.96*O324/100))</f>
        <v>0.475254995366738</v>
      </c>
      <c r="Q324" s="47" t="n">
        <f aca="false">IF(J324="","",MIN(1,J324+1.96*O324/100))</f>
        <v>0.55935679134982</v>
      </c>
      <c r="R324" s="32" t="str">
        <f aca="false">IF(L324="","",IF(ABS(L324)&lt;=O324,"Yes","No"))</f>
        <v>No</v>
      </c>
      <c r="S324" s="32" t="str">
        <f aca="false">IF(L324="","",IF(ABS(L324)&lt;=1.96*O324,"Yes","No"))</f>
        <v>Yes</v>
      </c>
      <c r="T324" s="66" t="n">
        <f aca="false">IF(D324="","",ROUND(SQRT(((D324+G324)*O324/100)^2+(J324*(D324+G324)*0.0886)^2),0))</f>
        <v>54</v>
      </c>
      <c r="U324" s="32"/>
    </row>
    <row r="325" customFormat="false" ht="15" hidden="false" customHeight="false" outlineLevel="0" collapsed="false">
      <c r="A325" s="32" t="s">
        <v>444</v>
      </c>
      <c r="B325" s="32" t="s">
        <v>571</v>
      </c>
      <c r="C325" s="32" t="s">
        <v>572</v>
      </c>
      <c r="D325" s="66" t="n">
        <v>618</v>
      </c>
      <c r="E325" s="66" t="n">
        <v>582</v>
      </c>
      <c r="F325" s="75" t="n">
        <f aca="false">IF(E325="","",D325-E325)</f>
        <v>36</v>
      </c>
      <c r="G325" s="66" t="n">
        <v>619</v>
      </c>
      <c r="H325" s="66" t="n">
        <v>702</v>
      </c>
      <c r="I325" s="75" t="n">
        <f aca="false">IF(H325="","",G325-H325)</f>
        <v>-83</v>
      </c>
      <c r="J325" s="47" t="n">
        <f aca="false">IF(OR(D325="",D325+G325=0),"",D325/(D325+G325))</f>
        <v>0.499595796281326</v>
      </c>
      <c r="K325" s="47" t="n">
        <f aca="false">IF(E325="","",E325/(E325+H325))</f>
        <v>0.453271028037383</v>
      </c>
      <c r="L325" s="76" t="n">
        <f aca="false">IF(OR(K325="",J325=""),"",(J325-K325)*100)</f>
        <v>4.63247682439426</v>
      </c>
      <c r="M325" s="36" t="n">
        <v>1.97223401507502</v>
      </c>
      <c r="N325" s="36" t="n">
        <v>0.128498235726664</v>
      </c>
      <c r="O325" s="36" t="n">
        <f aca="false">SQRT(M325^2+N325^2)</f>
        <v>1.97641564626568</v>
      </c>
      <c r="P325" s="47" t="n">
        <f aca="false">IF(J325="","",MAX(0,J325-1.96*O325/100))</f>
        <v>0.460858049614518</v>
      </c>
      <c r="Q325" s="47" t="n">
        <f aca="false">IF(J325="","",MIN(1,J325+1.96*O325/100))</f>
        <v>0.538333542948133</v>
      </c>
      <c r="R325" s="32" t="str">
        <f aca="false">IF(L325="","",IF(ABS(L325)&lt;=O325,"Yes","No"))</f>
        <v>No</v>
      </c>
      <c r="S325" s="32" t="str">
        <f aca="false">IF(L325="","",IF(ABS(L325)&lt;=1.96*O325,"Yes","No"))</f>
        <v>No</v>
      </c>
      <c r="T325" s="66" t="n">
        <f aca="false">IF(D325="","",ROUND(SQRT(((D325+G325)*O325/100)^2+(J325*(D325+G325)*0.06777)^2),0))</f>
        <v>48</v>
      </c>
      <c r="U325" s="32"/>
    </row>
    <row r="326" customFormat="false" ht="15" hidden="false" customHeight="false" outlineLevel="0" collapsed="false">
      <c r="A326" s="32" t="s">
        <v>444</v>
      </c>
      <c r="B326" s="32" t="s">
        <v>571</v>
      </c>
      <c r="C326" s="32" t="s">
        <v>573</v>
      </c>
      <c r="D326" s="66" t="n">
        <v>590</v>
      </c>
      <c r="E326" s="66" t="n">
        <v>518</v>
      </c>
      <c r="F326" s="75" t="n">
        <f aca="false">IF(E326="","",D326-E326)</f>
        <v>72</v>
      </c>
      <c r="G326" s="66" t="n">
        <v>555</v>
      </c>
      <c r="H326" s="66" t="n">
        <v>622</v>
      </c>
      <c r="I326" s="75" t="n">
        <f aca="false">IF(H326="","",G326-H326)</f>
        <v>-67</v>
      </c>
      <c r="J326" s="47" t="n">
        <f aca="false">IF(OR(D326="",D326+G326=0),"",D326/(D326+G326))</f>
        <v>0.51528384279476</v>
      </c>
      <c r="K326" s="47" t="n">
        <f aca="false">IF(E326="","",E326/(E326+H326))</f>
        <v>0.454385964912281</v>
      </c>
      <c r="L326" s="76" t="n">
        <f aca="false">IF(OR(K326="",J326=""),"",(J326-K326)*100)</f>
        <v>6.08978778824791</v>
      </c>
      <c r="M326" s="36" t="n">
        <v>2.14160243278479</v>
      </c>
      <c r="N326" s="36" t="n">
        <v>0.128498235726664</v>
      </c>
      <c r="O326" s="36" t="n">
        <f aca="false">SQRT(M326^2+N326^2)</f>
        <v>2.14545397916026</v>
      </c>
      <c r="P326" s="47" t="n">
        <f aca="false">IF(J326="","",MAX(0,J326-1.96*O326/100))</f>
        <v>0.473232944803219</v>
      </c>
      <c r="Q326" s="47" t="n">
        <f aca="false">IF(J326="","",MIN(1,J326+1.96*O326/100))</f>
        <v>0.557334740786301</v>
      </c>
      <c r="R326" s="32" t="str">
        <f aca="false">IF(L326="","",IF(ABS(L326)&lt;=O326,"Yes","No"))</f>
        <v>No</v>
      </c>
      <c r="S326" s="32" t="str">
        <f aca="false">IF(L326="","",IF(ABS(L326)&lt;=1.96*O326,"Yes","No"))</f>
        <v>No</v>
      </c>
      <c r="T326" s="66" t="n">
        <f aca="false">IF(D326="","",ROUND(SQRT(((D326+G326)*O326/100)^2+(J326*(D326+G326)*0.0886)^2),0))</f>
        <v>58</v>
      </c>
      <c r="U326" s="32"/>
    </row>
    <row r="327" customFormat="false" ht="15" hidden="false" customHeight="false" outlineLevel="0" collapsed="false">
      <c r="A327" s="32" t="s">
        <v>444</v>
      </c>
      <c r="B327" s="32" t="s">
        <v>571</v>
      </c>
      <c r="C327" s="32" t="s">
        <v>574</v>
      </c>
      <c r="D327" s="66" t="n">
        <v>1120</v>
      </c>
      <c r="E327" s="66" t="n">
        <v>1003</v>
      </c>
      <c r="F327" s="75" t="n">
        <f aca="false">IF(E327="","",D327-E327)</f>
        <v>117</v>
      </c>
      <c r="G327" s="66" t="n">
        <v>1129</v>
      </c>
      <c r="H327" s="66" t="n">
        <v>1306</v>
      </c>
      <c r="I327" s="75" t="n">
        <f aca="false">IF(H327="","",G327-H327)</f>
        <v>-177</v>
      </c>
      <c r="J327" s="47" t="n">
        <f aca="false">IF(OR(D327="",D327+G327=0),"",D327/(D327+G327))</f>
        <v>0.497999110715874</v>
      </c>
      <c r="K327" s="47" t="n">
        <f aca="false">IF(E327="","",E327/(E327+H327))</f>
        <v>0.434387180597661</v>
      </c>
      <c r="L327" s="76" t="n">
        <f aca="false">IF(OR(K327="",J327=""),"",(J327-K327)*100)</f>
        <v>6.36119301182124</v>
      </c>
      <c r="M327" s="36" t="n">
        <v>1.97223401507502</v>
      </c>
      <c r="N327" s="36" t="n">
        <v>0.128498235726664</v>
      </c>
      <c r="O327" s="36" t="n">
        <f aca="false">SQRT(M327^2+N327^2)</f>
        <v>1.97641564626568</v>
      </c>
      <c r="P327" s="47" t="n">
        <f aca="false">IF(J327="","",MAX(0,J327-1.96*O327/100))</f>
        <v>0.459261364049066</v>
      </c>
      <c r="Q327" s="47" t="n">
        <f aca="false">IF(J327="","",MIN(1,J327+1.96*O327/100))</f>
        <v>0.536736857382681</v>
      </c>
      <c r="R327" s="32" t="str">
        <f aca="false">IF(L327="","",IF(ABS(L327)&lt;=O327,"Yes","No"))</f>
        <v>No</v>
      </c>
      <c r="S327" s="32" t="str">
        <f aca="false">IF(L327="","",IF(ABS(L327)&lt;=1.96*O327,"Yes","No"))</f>
        <v>No</v>
      </c>
      <c r="T327" s="66" t="n">
        <f aca="false">IF(D327="","",ROUND(SQRT(((D327+G327)*O327/100)^2+(J327*(D327+G327)*0.06777)^2),0))</f>
        <v>88</v>
      </c>
      <c r="U327" s="32"/>
    </row>
    <row r="328" customFormat="false" ht="15" hidden="false" customHeight="false" outlineLevel="0" collapsed="false">
      <c r="A328" s="32" t="s">
        <v>444</v>
      </c>
      <c r="B328" s="32" t="s">
        <v>571</v>
      </c>
      <c r="C328" s="32" t="s">
        <v>575</v>
      </c>
      <c r="D328" s="66" t="n">
        <v>271</v>
      </c>
      <c r="E328" s="66" t="n">
        <v>252</v>
      </c>
      <c r="F328" s="75" t="n">
        <f aca="false">IF(E328="","",D328-E328)</f>
        <v>19</v>
      </c>
      <c r="G328" s="66" t="n">
        <v>279</v>
      </c>
      <c r="H328" s="66" t="n">
        <v>304</v>
      </c>
      <c r="I328" s="75" t="n">
        <f aca="false">IF(H328="","",G328-H328)</f>
        <v>-25</v>
      </c>
      <c r="J328" s="47" t="n">
        <f aca="false">IF(OR(D328="",D328+G328=0),"",D328/(D328+G328))</f>
        <v>0.492727272727273</v>
      </c>
      <c r="K328" s="47" t="n">
        <f aca="false">IF(E328="","",E328/(E328+H328))</f>
        <v>0.453237410071942</v>
      </c>
      <c r="L328" s="76" t="n">
        <f aca="false">IF(OR(K328="",J328=""),"",(J328-K328)*100)</f>
        <v>3.94898626553303</v>
      </c>
      <c r="M328" s="36" t="n">
        <v>3.09428986375504</v>
      </c>
      <c r="N328" s="36" t="n">
        <v>0.128498235726664</v>
      </c>
      <c r="O328" s="36" t="n">
        <f aca="false">SQRT(M328^2+N328^2)</f>
        <v>3.09695682203063</v>
      </c>
      <c r="P328" s="47" t="n">
        <f aca="false">IF(J328="","",MAX(0,J328-1.96*O328/100))</f>
        <v>0.432026919015472</v>
      </c>
      <c r="Q328" s="47" t="n">
        <f aca="false">IF(J328="","",MIN(1,J328+1.96*O328/100))</f>
        <v>0.553427626439073</v>
      </c>
      <c r="R328" s="32" t="str">
        <f aca="false">IF(L328="","",IF(ABS(L328)&lt;=O328,"Yes","No"))</f>
        <v>No</v>
      </c>
      <c r="S328" s="32" t="str">
        <f aca="false">IF(L328="","",IF(ABS(L328)&lt;=1.96*O328,"Yes","No"))</f>
        <v>Yes</v>
      </c>
      <c r="T328" s="66" t="n">
        <f aca="false">IF(D328="","",ROUND(SQRT(((D328+G328)*O328/100)^2+(J328*(D328+G328)*0.14653)^2),0))</f>
        <v>43</v>
      </c>
      <c r="U328" s="32"/>
    </row>
    <row r="329" customFormat="false" ht="15" hidden="false" customHeight="false" outlineLevel="0" collapsed="false">
      <c r="A329" s="32" t="s">
        <v>444</v>
      </c>
      <c r="B329" s="32" t="s">
        <v>576</v>
      </c>
      <c r="C329" s="32" t="s">
        <v>577</v>
      </c>
      <c r="D329" s="66" t="n">
        <v>652</v>
      </c>
      <c r="E329" s="66" t="n">
        <v>632</v>
      </c>
      <c r="F329" s="75" t="n">
        <f aca="false">IF(E329="","",D329-E329)</f>
        <v>20</v>
      </c>
      <c r="G329" s="66" t="n">
        <v>634</v>
      </c>
      <c r="H329" s="66" t="n">
        <v>698</v>
      </c>
      <c r="I329" s="75" t="n">
        <f aca="false">IF(H329="","",G329-H329)</f>
        <v>-64</v>
      </c>
      <c r="J329" s="47" t="n">
        <f aca="false">IF(OR(D329="",D329+G329=0),"",D329/(D329+G329))</f>
        <v>0.506998444790047</v>
      </c>
      <c r="K329" s="47" t="n">
        <f aca="false">IF(E329="","",E329/(E329+H329))</f>
        <v>0.475187969924812</v>
      </c>
      <c r="L329" s="76" t="n">
        <f aca="false">IF(OR(K329="",J329=""),"",(J329-K329)*100)</f>
        <v>3.18104748652346</v>
      </c>
      <c r="M329" s="36" t="n">
        <v>1.97223401507502</v>
      </c>
      <c r="N329" s="36" t="n">
        <v>0.128498235726664</v>
      </c>
      <c r="O329" s="36" t="n">
        <f aca="false">SQRT(M329^2+N329^2)</f>
        <v>1.97641564626568</v>
      </c>
      <c r="P329" s="47" t="n">
        <f aca="false">IF(J329="","",MAX(0,J329-1.96*O329/100))</f>
        <v>0.468260698123239</v>
      </c>
      <c r="Q329" s="47" t="n">
        <f aca="false">IF(J329="","",MIN(1,J329+1.96*O329/100))</f>
        <v>0.545736191456854</v>
      </c>
      <c r="R329" s="32" t="str">
        <f aca="false">IF(L329="","",IF(ABS(L329)&lt;=O329,"Yes","No"))</f>
        <v>No</v>
      </c>
      <c r="S329" s="32" t="str">
        <f aca="false">IF(L329="","",IF(ABS(L329)&lt;=1.96*O329,"Yes","No"))</f>
        <v>Yes</v>
      </c>
      <c r="T329" s="66" t="n">
        <f aca="false">IF(D329="","",ROUND(SQRT(((D329+G329)*O329/100)^2+(J329*(D329+G329)*0.06777)^2),0))</f>
        <v>51</v>
      </c>
      <c r="U329" s="32"/>
    </row>
    <row r="330" customFormat="false" ht="15" hidden="false" customHeight="false" outlineLevel="0" collapsed="false">
      <c r="A330" s="32" t="s">
        <v>444</v>
      </c>
      <c r="B330" s="32" t="s">
        <v>576</v>
      </c>
      <c r="C330" s="32" t="s">
        <v>578</v>
      </c>
      <c r="D330" s="66" t="n">
        <v>769</v>
      </c>
      <c r="E330" s="66" t="n">
        <v>744</v>
      </c>
      <c r="F330" s="75" t="n">
        <f aca="false">IF(E330="","",D330-E330)</f>
        <v>25</v>
      </c>
      <c r="G330" s="66" t="n">
        <v>703</v>
      </c>
      <c r="H330" s="66" t="n">
        <v>753</v>
      </c>
      <c r="I330" s="75" t="n">
        <f aca="false">IF(H330="","",G330-H330)</f>
        <v>-50</v>
      </c>
      <c r="J330" s="47" t="n">
        <f aca="false">IF(OR(D330="",D330+G330=0),"",D330/(D330+G330))</f>
        <v>0.52241847826087</v>
      </c>
      <c r="K330" s="47" t="n">
        <f aca="false">IF(E330="","",E330/(E330+H330))</f>
        <v>0.496993987975952</v>
      </c>
      <c r="L330" s="76" t="n">
        <f aca="false">IF(OR(K330="",J330=""),"",(J330-K330)*100)</f>
        <v>2.54244902849176</v>
      </c>
      <c r="M330" s="36" t="n">
        <v>1.97223401507502</v>
      </c>
      <c r="N330" s="36" t="n">
        <v>0.128498235726664</v>
      </c>
      <c r="O330" s="36" t="n">
        <f aca="false">SQRT(M330^2+N330^2)</f>
        <v>1.97641564626568</v>
      </c>
      <c r="P330" s="47" t="n">
        <f aca="false">IF(J330="","",MAX(0,J330-1.96*O330/100))</f>
        <v>0.483680731594062</v>
      </c>
      <c r="Q330" s="47" t="n">
        <f aca="false">IF(J330="","",MIN(1,J330+1.96*O330/100))</f>
        <v>0.561156224927677</v>
      </c>
      <c r="R330" s="32" t="str">
        <f aca="false">IF(L330="","",IF(ABS(L330)&lt;=O330,"Yes","No"))</f>
        <v>No</v>
      </c>
      <c r="S330" s="32" t="str">
        <f aca="false">IF(L330="","",IF(ABS(L330)&lt;=1.96*O330,"Yes","No"))</f>
        <v>Yes</v>
      </c>
      <c r="T330" s="66" t="n">
        <f aca="false">IF(D330="","",ROUND(SQRT(((D330+G330)*O330/100)^2+(J330*(D330+G330)*0.06777)^2),0))</f>
        <v>60</v>
      </c>
      <c r="U330" s="32"/>
    </row>
    <row r="331" customFormat="false" ht="15" hidden="false" customHeight="false" outlineLevel="0" collapsed="false">
      <c r="A331" s="32" t="s">
        <v>444</v>
      </c>
      <c r="B331" s="32" t="s">
        <v>576</v>
      </c>
      <c r="C331" s="32" t="s">
        <v>579</v>
      </c>
      <c r="D331" s="66" t="n">
        <v>1213</v>
      </c>
      <c r="E331" s="66" t="n">
        <v>1109</v>
      </c>
      <c r="F331" s="75" t="n">
        <f aca="false">IF(E331="","",D331-E331)</f>
        <v>104</v>
      </c>
      <c r="G331" s="66" t="n">
        <v>1216</v>
      </c>
      <c r="H331" s="66" t="n">
        <v>1280</v>
      </c>
      <c r="I331" s="75" t="n">
        <f aca="false">IF(H331="","",G331-H331)</f>
        <v>-64</v>
      </c>
      <c r="J331" s="47" t="n">
        <f aca="false">IF(OR(D331="",D331+G331=0),"",D331/(D331+G331))</f>
        <v>0.499382461918485</v>
      </c>
      <c r="K331" s="47" t="n">
        <f aca="false">IF(E331="","",E331/(E331+H331))</f>
        <v>0.464210966931771</v>
      </c>
      <c r="L331" s="76" t="n">
        <f aca="false">IF(OR(K331="",J331=""),"",(J331-K331)*100)</f>
        <v>3.51714949867143</v>
      </c>
      <c r="M331" s="36" t="n">
        <v>1.97223401507502</v>
      </c>
      <c r="N331" s="36" t="n">
        <v>0.128498235726664</v>
      </c>
      <c r="O331" s="36" t="n">
        <f aca="false">SQRT(M331^2+N331^2)</f>
        <v>1.97641564626568</v>
      </c>
      <c r="P331" s="47" t="n">
        <f aca="false">IF(J331="","",MAX(0,J331-1.96*O331/100))</f>
        <v>0.460644715251678</v>
      </c>
      <c r="Q331" s="47" t="n">
        <f aca="false">IF(J331="","",MIN(1,J331+1.96*O331/100))</f>
        <v>0.538120208585292</v>
      </c>
      <c r="R331" s="32" t="str">
        <f aca="false">IF(L331="","",IF(ABS(L331)&lt;=O331,"Yes","No"))</f>
        <v>No</v>
      </c>
      <c r="S331" s="32" t="str">
        <f aca="false">IF(L331="","",IF(ABS(L331)&lt;=1.96*O331,"Yes","No"))</f>
        <v>Yes</v>
      </c>
      <c r="T331" s="66" t="n">
        <f aca="false">IF(D331="","",ROUND(SQRT(((D331+G331)*O331/100)^2+(J331*(D331+G331)*0.06777)^2),0))</f>
        <v>95</v>
      </c>
      <c r="U331" s="32"/>
    </row>
    <row r="332" customFormat="false" ht="15" hidden="false" customHeight="false" outlineLevel="0" collapsed="false">
      <c r="A332" s="32" t="s">
        <v>444</v>
      </c>
      <c r="B332" s="32" t="s">
        <v>576</v>
      </c>
      <c r="C332" s="32" t="s">
        <v>580</v>
      </c>
      <c r="D332" s="66" t="n">
        <v>1815</v>
      </c>
      <c r="E332" s="66" t="n">
        <v>1720</v>
      </c>
      <c r="F332" s="75" t="n">
        <f aca="false">IF(E332="","",D332-E332)</f>
        <v>95</v>
      </c>
      <c r="G332" s="66" t="n">
        <v>1465</v>
      </c>
      <c r="H332" s="66" t="n">
        <v>1542</v>
      </c>
      <c r="I332" s="75" t="n">
        <f aca="false">IF(H332="","",G332-H332)</f>
        <v>-77</v>
      </c>
      <c r="J332" s="47" t="n">
        <f aca="false">IF(OR(D332="",D332+G332=0),"",D332/(D332+G332))</f>
        <v>0.553353658536585</v>
      </c>
      <c r="K332" s="47" t="n">
        <f aca="false">IF(E332="","",E332/(E332+H332))</f>
        <v>0.52728387492336</v>
      </c>
      <c r="L332" s="76" t="n">
        <f aca="false">IF(OR(K332="",J332=""),"",(J332-K332)*100)</f>
        <v>2.60697836132254</v>
      </c>
      <c r="M332" s="36" t="n">
        <v>1.97223401507502</v>
      </c>
      <c r="N332" s="36" t="n">
        <v>0.128498235726664</v>
      </c>
      <c r="O332" s="36" t="n">
        <f aca="false">SQRT(M332^2+N332^2)</f>
        <v>1.97641564626568</v>
      </c>
      <c r="P332" s="47" t="n">
        <f aca="false">IF(J332="","",MAX(0,J332-1.96*O332/100))</f>
        <v>0.514615911869778</v>
      </c>
      <c r="Q332" s="47" t="n">
        <f aca="false">IF(J332="","",MIN(1,J332+1.96*O332/100))</f>
        <v>0.592091405203393</v>
      </c>
      <c r="R332" s="32" t="str">
        <f aca="false">IF(L332="","",IF(ABS(L332)&lt;=O332,"Yes","No"))</f>
        <v>No</v>
      </c>
      <c r="S332" s="32" t="str">
        <f aca="false">IF(L332="","",IF(ABS(L332)&lt;=1.96*O332,"Yes","No"))</f>
        <v>Yes</v>
      </c>
      <c r="T332" s="66" t="n">
        <f aca="false">IF(D332="","",ROUND(SQRT(((D332+G332)*O332/100)^2+(J332*(D332+G332)*0.06777)^2),0))</f>
        <v>139</v>
      </c>
      <c r="U332" s="32"/>
    </row>
    <row r="333" customFormat="false" ht="15" hidden="false" customHeight="false" outlineLevel="0" collapsed="false">
      <c r="A333" s="32" t="s">
        <v>444</v>
      </c>
      <c r="B333" s="32" t="s">
        <v>576</v>
      </c>
      <c r="C333" s="32" t="s">
        <v>581</v>
      </c>
      <c r="D333" s="66" t="n">
        <v>761</v>
      </c>
      <c r="E333" s="66" t="n">
        <v>739</v>
      </c>
      <c r="F333" s="75" t="n">
        <f aca="false">IF(E333="","",D333-E333)</f>
        <v>22</v>
      </c>
      <c r="G333" s="66" t="n">
        <v>775</v>
      </c>
      <c r="H333" s="66" t="n">
        <v>808</v>
      </c>
      <c r="I333" s="75" t="n">
        <f aca="false">IF(H333="","",G333-H333)</f>
        <v>-33</v>
      </c>
      <c r="J333" s="47" t="n">
        <f aca="false">IF(OR(D333="",D333+G333=0),"",D333/(D333+G333))</f>
        <v>0.495442708333333</v>
      </c>
      <c r="K333" s="47" t="n">
        <f aca="false">IF(E333="","",E333/(E333+H333))</f>
        <v>0.477698771816419</v>
      </c>
      <c r="L333" s="76" t="n">
        <f aca="false">IF(OR(K333="",J333=""),"",(J333-K333)*100)</f>
        <v>1.77439365169144</v>
      </c>
      <c r="M333" s="36" t="n">
        <v>1.97223401507502</v>
      </c>
      <c r="N333" s="36" t="n">
        <v>0.128498235726664</v>
      </c>
      <c r="O333" s="36" t="n">
        <f aca="false">SQRT(M333^2+N333^2)</f>
        <v>1.97641564626568</v>
      </c>
      <c r="P333" s="47" t="n">
        <f aca="false">IF(J333="","",MAX(0,J333-1.96*O333/100))</f>
        <v>0.456704961666526</v>
      </c>
      <c r="Q333" s="47" t="n">
        <f aca="false">IF(J333="","",MIN(1,J333+1.96*O333/100))</f>
        <v>0.534180455000141</v>
      </c>
      <c r="R333" s="32" t="str">
        <f aca="false">IF(L333="","",IF(ABS(L333)&lt;=O333,"Yes","No"))</f>
        <v>Yes</v>
      </c>
      <c r="S333" s="32" t="str">
        <f aca="false">IF(L333="","",IF(ABS(L333)&lt;=1.96*O333,"Yes","No"))</f>
        <v>Yes</v>
      </c>
      <c r="T333" s="66" t="n">
        <f aca="false">IF(D333="","",ROUND(SQRT(((D333+G333)*O333/100)^2+(J333*(D333+G333)*0.06777)^2),0))</f>
        <v>60</v>
      </c>
      <c r="U333" s="32"/>
    </row>
    <row r="334" customFormat="false" ht="15" hidden="false" customHeight="false" outlineLevel="0" collapsed="false">
      <c r="A334" s="32" t="s">
        <v>444</v>
      </c>
      <c r="B334" s="32" t="s">
        <v>576</v>
      </c>
      <c r="C334" s="32" t="s">
        <v>582</v>
      </c>
      <c r="D334" s="66" t="n">
        <v>403</v>
      </c>
      <c r="E334" s="66" t="n">
        <v>373</v>
      </c>
      <c r="F334" s="75" t="n">
        <f aca="false">IF(E334="","",D334-E334)</f>
        <v>30</v>
      </c>
      <c r="G334" s="66" t="n">
        <v>421</v>
      </c>
      <c r="H334" s="66" t="n">
        <v>443</v>
      </c>
      <c r="I334" s="75" t="n">
        <f aca="false">IF(H334="","",G334-H334)</f>
        <v>-22</v>
      </c>
      <c r="J334" s="47" t="n">
        <f aca="false">IF(OR(D334="",D334+G334=0),"",D334/(D334+G334))</f>
        <v>0.489077669902913</v>
      </c>
      <c r="K334" s="47" t="n">
        <f aca="false">IF(E334="","",E334/(E334+H334))</f>
        <v>0.457107843137255</v>
      </c>
      <c r="L334" s="76" t="n">
        <f aca="false">IF(OR(K334="",J334=""),"",(J334-K334)*100)</f>
        <v>3.19698267656577</v>
      </c>
      <c r="M334" s="36" t="n">
        <v>2.14160243278479</v>
      </c>
      <c r="N334" s="36" t="n">
        <v>0.128498235726664</v>
      </c>
      <c r="O334" s="36" t="n">
        <f aca="false">SQRT(M334^2+N334^2)</f>
        <v>2.14545397916026</v>
      </c>
      <c r="P334" s="47" t="n">
        <f aca="false">IF(J334="","",MAX(0,J334-1.96*O334/100))</f>
        <v>0.447026771911372</v>
      </c>
      <c r="Q334" s="47" t="n">
        <f aca="false">IF(J334="","",MIN(1,J334+1.96*O334/100))</f>
        <v>0.531128567894454</v>
      </c>
      <c r="R334" s="32" t="str">
        <f aca="false">IF(L334="","",IF(ABS(L334)&lt;=O334,"Yes","No"))</f>
        <v>No</v>
      </c>
      <c r="S334" s="32" t="str">
        <f aca="false">IF(L334="","",IF(ABS(L334)&lt;=1.96*O334,"Yes","No"))</f>
        <v>Yes</v>
      </c>
      <c r="T334" s="66" t="n">
        <f aca="false">IF(D334="","",ROUND(SQRT(((D334+G334)*O334/100)^2+(J334*(D334+G334)*0.0886)^2),0))</f>
        <v>40</v>
      </c>
      <c r="U334" s="32"/>
    </row>
    <row r="335" customFormat="false" ht="15" hidden="false" customHeight="false" outlineLevel="0" collapsed="false">
      <c r="A335" s="32" t="s">
        <v>444</v>
      </c>
      <c r="B335" s="32" t="s">
        <v>576</v>
      </c>
      <c r="C335" s="32" t="s">
        <v>583</v>
      </c>
      <c r="D335" s="66" t="n">
        <v>1386</v>
      </c>
      <c r="E335" s="66" t="n">
        <v>1381</v>
      </c>
      <c r="F335" s="75" t="n">
        <f aca="false">IF(E335="","",D335-E335)</f>
        <v>5</v>
      </c>
      <c r="G335" s="66" t="n">
        <v>1029</v>
      </c>
      <c r="H335" s="66" t="n">
        <v>1106</v>
      </c>
      <c r="I335" s="75" t="n">
        <f aca="false">IF(H335="","",G335-H335)</f>
        <v>-77</v>
      </c>
      <c r="J335" s="47" t="n">
        <f aca="false">IF(OR(D335="",D335+G335=0),"",D335/(D335+G335))</f>
        <v>0.573913043478261</v>
      </c>
      <c r="K335" s="47" t="n">
        <f aca="false">IF(E335="","",E335/(E335+H335))</f>
        <v>0.555287494973864</v>
      </c>
      <c r="L335" s="76" t="n">
        <f aca="false">IF(OR(K335="",J335=""),"",(J335-K335)*100)</f>
        <v>1.86255485043968</v>
      </c>
      <c r="M335" s="36" t="n">
        <v>1.97223401507502</v>
      </c>
      <c r="N335" s="36" t="n">
        <v>0.128498235726664</v>
      </c>
      <c r="O335" s="36" t="n">
        <f aca="false">SQRT(M335^2+N335^2)</f>
        <v>1.97641564626568</v>
      </c>
      <c r="P335" s="47" t="n">
        <f aca="false">IF(J335="","",MAX(0,J335-1.96*O335/100))</f>
        <v>0.535175296811454</v>
      </c>
      <c r="Q335" s="47" t="n">
        <f aca="false">IF(J335="","",MIN(1,J335+1.96*O335/100))</f>
        <v>0.612650790145068</v>
      </c>
      <c r="R335" s="32" t="str">
        <f aca="false">IF(L335="","",IF(ABS(L335)&lt;=O335,"Yes","No"))</f>
        <v>Yes</v>
      </c>
      <c r="S335" s="32" t="str">
        <f aca="false">IF(L335="","",IF(ABS(L335)&lt;=1.96*O335,"Yes","No"))</f>
        <v>Yes</v>
      </c>
      <c r="T335" s="66" t="n">
        <f aca="false">IF(D335="","",ROUND(SQRT(((D335+G335)*O335/100)^2+(J335*(D335+G335)*0.06777)^2),0))</f>
        <v>105</v>
      </c>
      <c r="U335" s="32"/>
    </row>
    <row r="336" customFormat="false" ht="15" hidden="false" customHeight="false" outlineLevel="0" collapsed="false">
      <c r="A336" s="32" t="s">
        <v>444</v>
      </c>
      <c r="B336" s="32" t="s">
        <v>584</v>
      </c>
      <c r="C336" s="32" t="s">
        <v>585</v>
      </c>
      <c r="D336" s="66" t="n">
        <v>115</v>
      </c>
      <c r="E336" s="66" t="n">
        <v>92</v>
      </c>
      <c r="F336" s="75" t="n">
        <f aca="false">IF(E336="","",D336-E336)</f>
        <v>23</v>
      </c>
      <c r="G336" s="66" t="n">
        <v>165</v>
      </c>
      <c r="H336" s="66" t="n">
        <v>174</v>
      </c>
      <c r="I336" s="75" t="n">
        <f aca="false">IF(H336="","",G336-H336)</f>
        <v>-9</v>
      </c>
      <c r="J336" s="47" t="n">
        <f aca="false">IF(OR(D336="",D336+G336=0),"",D336/(D336+G336))</f>
        <v>0.410714285714286</v>
      </c>
      <c r="K336" s="47" t="n">
        <f aca="false">IF(E336="","",E336/(E336+H336))</f>
        <v>0.345864661654135</v>
      </c>
      <c r="L336" s="76" t="n">
        <f aca="false">IF(OR(K336="",J336=""),"",(J336-K336)*100)</f>
        <v>6.48496240601504</v>
      </c>
      <c r="M336" s="36" t="n">
        <v>3.09428986375504</v>
      </c>
      <c r="N336" s="36" t="n">
        <v>0.128498235726664</v>
      </c>
      <c r="O336" s="36" t="n">
        <f aca="false">SQRT(M336^2+N336^2)</f>
        <v>3.09695682203063</v>
      </c>
      <c r="P336" s="47" t="n">
        <f aca="false">IF(J336="","",MAX(0,J336-1.96*O336/100))</f>
        <v>0.350013932002485</v>
      </c>
      <c r="Q336" s="47" t="n">
        <f aca="false">IF(J336="","",MIN(1,J336+1.96*O336/100))</f>
        <v>0.471414639426086</v>
      </c>
      <c r="R336" s="32" t="str">
        <f aca="false">IF(L336="","",IF(ABS(L336)&lt;=O336,"Yes","No"))</f>
        <v>No</v>
      </c>
      <c r="S336" s="32" t="str">
        <f aca="false">IF(L336="","",IF(ABS(L336)&lt;=1.96*O336,"Yes","No"))</f>
        <v>No</v>
      </c>
      <c r="T336" s="66" t="n">
        <f aca="false">IF(D336="","",ROUND(SQRT(((D336+G336)*O336/100)^2+(J336*(D336+G336)*0.14653)^2),0))</f>
        <v>19</v>
      </c>
      <c r="U336" s="32"/>
    </row>
    <row r="337" customFormat="false" ht="15" hidden="false" customHeight="false" outlineLevel="0" collapsed="false">
      <c r="A337" s="32" t="s">
        <v>444</v>
      </c>
      <c r="B337" s="32" t="s">
        <v>584</v>
      </c>
      <c r="C337" s="32" t="s">
        <v>586</v>
      </c>
      <c r="D337" s="66" t="n">
        <v>249</v>
      </c>
      <c r="E337" s="66" t="n">
        <v>244</v>
      </c>
      <c r="F337" s="75" t="n">
        <f aca="false">IF(E337="","",D337-E337)</f>
        <v>5</v>
      </c>
      <c r="G337" s="66" t="n">
        <v>484</v>
      </c>
      <c r="H337" s="66" t="n">
        <v>464</v>
      </c>
      <c r="I337" s="75" t="n">
        <f aca="false">IF(H337="","",G337-H337)</f>
        <v>20</v>
      </c>
      <c r="J337" s="47" t="n">
        <f aca="false">IF(OR(D337="",D337+G337=0),"",D337/(D337+G337))</f>
        <v>0.339699863574352</v>
      </c>
      <c r="K337" s="47" t="n">
        <f aca="false">IF(E337="","",E337/(E337+H337))</f>
        <v>0.344632768361582</v>
      </c>
      <c r="L337" s="76" t="n">
        <f aca="false">IF(OR(K337="",J337=""),"",(J337-K337)*100)</f>
        <v>-0.493290478722991</v>
      </c>
      <c r="M337" s="36" t="n">
        <v>3.09428986375504</v>
      </c>
      <c r="N337" s="36" t="n">
        <v>0.128498235726664</v>
      </c>
      <c r="O337" s="36" t="n">
        <f aca="false">SQRT(M337^2+N337^2)</f>
        <v>3.09695682203063</v>
      </c>
      <c r="P337" s="47" t="n">
        <f aca="false">IF(J337="","",MAX(0,J337-1.96*O337/100))</f>
        <v>0.278999509862552</v>
      </c>
      <c r="Q337" s="47" t="n">
        <f aca="false">IF(J337="","",MIN(1,J337+1.96*O337/100))</f>
        <v>0.400400217286152</v>
      </c>
      <c r="R337" s="32" t="str">
        <f aca="false">IF(L337="","",IF(ABS(L337)&lt;=O337,"Yes","No"))</f>
        <v>Yes</v>
      </c>
      <c r="S337" s="32" t="str">
        <f aca="false">IF(L337="","",IF(ABS(L337)&lt;=1.96*O337,"Yes","No"))</f>
        <v>Yes</v>
      </c>
      <c r="T337" s="66" t="n">
        <f aca="false">IF(D337="","",ROUND(SQRT(((D337+G337)*O337/100)^2+(J337*(D337+G337)*0.14653)^2),0))</f>
        <v>43</v>
      </c>
      <c r="U337" s="32"/>
    </row>
    <row r="338" customFormat="false" ht="15" hidden="false" customHeight="false" outlineLevel="0" collapsed="false">
      <c r="A338" s="32" t="s">
        <v>444</v>
      </c>
      <c r="B338" s="32" t="s">
        <v>584</v>
      </c>
      <c r="C338" s="32" t="s">
        <v>587</v>
      </c>
      <c r="D338" s="66" t="n">
        <v>219</v>
      </c>
      <c r="E338" s="66" t="n">
        <v>212</v>
      </c>
      <c r="F338" s="75" t="n">
        <f aca="false">IF(E338="","",D338-E338)</f>
        <v>7</v>
      </c>
      <c r="G338" s="66" t="n">
        <v>279</v>
      </c>
      <c r="H338" s="66" t="n">
        <v>277</v>
      </c>
      <c r="I338" s="75" t="n">
        <f aca="false">IF(H338="","",G338-H338)</f>
        <v>2</v>
      </c>
      <c r="J338" s="47" t="n">
        <f aca="false">IF(OR(D338="",D338+G338=0),"",D338/(D338+G338))</f>
        <v>0.439759036144578</v>
      </c>
      <c r="K338" s="47" t="n">
        <f aca="false">IF(E338="","",E338/(E338+H338))</f>
        <v>0.433537832310838</v>
      </c>
      <c r="L338" s="76" t="n">
        <f aca="false">IF(OR(K338="",J338=""),"",(J338-K338)*100)</f>
        <v>0.622120383373986</v>
      </c>
      <c r="M338" s="36" t="n">
        <v>3.09428986375504</v>
      </c>
      <c r="N338" s="36" t="n">
        <v>0.128498235726664</v>
      </c>
      <c r="O338" s="36" t="n">
        <f aca="false">SQRT(M338^2+N338^2)</f>
        <v>3.09695682203063</v>
      </c>
      <c r="P338" s="47" t="n">
        <f aca="false">IF(J338="","",MAX(0,J338-1.96*O338/100))</f>
        <v>0.379058682432778</v>
      </c>
      <c r="Q338" s="47" t="n">
        <f aca="false">IF(J338="","",MIN(1,J338+1.96*O338/100))</f>
        <v>0.500459389856379</v>
      </c>
      <c r="R338" s="32" t="str">
        <f aca="false">IF(L338="","",IF(ABS(L338)&lt;=O338,"Yes","No"))</f>
        <v>Yes</v>
      </c>
      <c r="S338" s="32" t="str">
        <f aca="false">IF(L338="","",IF(ABS(L338)&lt;=1.96*O338,"Yes","No"))</f>
        <v>Yes</v>
      </c>
      <c r="T338" s="66" t="n">
        <f aca="false">IF(D338="","",ROUND(SQRT(((D338+G338)*O338/100)^2+(J338*(D338+G338)*0.14653)^2),0))</f>
        <v>36</v>
      </c>
      <c r="U338" s="32"/>
    </row>
    <row r="339" customFormat="false" ht="15" hidden="false" customHeight="false" outlineLevel="0" collapsed="false">
      <c r="A339" s="32" t="s">
        <v>444</v>
      </c>
      <c r="B339" s="32" t="s">
        <v>584</v>
      </c>
      <c r="C339" s="32" t="s">
        <v>588</v>
      </c>
      <c r="D339" s="66" t="n">
        <v>137</v>
      </c>
      <c r="E339" s="66" t="n">
        <v>130</v>
      </c>
      <c r="F339" s="75" t="n">
        <f aca="false">IF(E339="","",D339-E339)</f>
        <v>7</v>
      </c>
      <c r="G339" s="66" t="n">
        <v>159</v>
      </c>
      <c r="H339" s="66" t="n">
        <v>174</v>
      </c>
      <c r="I339" s="75" t="n">
        <f aca="false">IF(H339="","",G339-H339)</f>
        <v>-15</v>
      </c>
      <c r="J339" s="47" t="n">
        <f aca="false">IF(OR(D339="",D339+G339=0),"",D339/(D339+G339))</f>
        <v>0.462837837837838</v>
      </c>
      <c r="K339" s="47" t="n">
        <f aca="false">IF(E339="","",E339/(E339+H339))</f>
        <v>0.427631578947368</v>
      </c>
      <c r="L339" s="76" t="n">
        <f aca="false">IF(OR(K339="",J339=""),"",(J339-K339)*100)</f>
        <v>3.52062588904694</v>
      </c>
      <c r="M339" s="36" t="n">
        <v>3.09428986375504</v>
      </c>
      <c r="N339" s="36" t="n">
        <v>0.128498235726664</v>
      </c>
      <c r="O339" s="36" t="n">
        <f aca="false">SQRT(M339^2+N339^2)</f>
        <v>3.09695682203063</v>
      </c>
      <c r="P339" s="47" t="n">
        <f aca="false">IF(J339="","",MAX(0,J339-1.96*O339/100))</f>
        <v>0.402137484126038</v>
      </c>
      <c r="Q339" s="47" t="n">
        <f aca="false">IF(J339="","",MIN(1,J339+1.96*O339/100))</f>
        <v>0.523538191549638</v>
      </c>
      <c r="R339" s="32" t="str">
        <f aca="false">IF(L339="","",IF(ABS(L339)&lt;=O339,"Yes","No"))</f>
        <v>No</v>
      </c>
      <c r="S339" s="32" t="str">
        <f aca="false">IF(L339="","",IF(ABS(L339)&lt;=1.96*O339,"Yes","No"))</f>
        <v>Yes</v>
      </c>
      <c r="T339" s="66" t="n">
        <f aca="false">IF(D339="","",ROUND(SQRT(((D339+G339)*O339/100)^2+(J339*(D339+G339)*0.14653)^2),0))</f>
        <v>22</v>
      </c>
      <c r="U339" s="32"/>
    </row>
    <row r="340" customFormat="false" ht="15" hidden="false" customHeight="false" outlineLevel="0" collapsed="false">
      <c r="A340" s="32" t="s">
        <v>444</v>
      </c>
      <c r="B340" s="32" t="s">
        <v>589</v>
      </c>
      <c r="C340" s="32" t="s">
        <v>590</v>
      </c>
      <c r="D340" s="66" t="n">
        <v>413</v>
      </c>
      <c r="E340" s="66" t="n">
        <v>407</v>
      </c>
      <c r="F340" s="75" t="n">
        <f aca="false">IF(E340="","",D340-E340)</f>
        <v>6</v>
      </c>
      <c r="G340" s="66" t="n">
        <v>741</v>
      </c>
      <c r="H340" s="66" t="n">
        <v>759</v>
      </c>
      <c r="I340" s="75" t="n">
        <f aca="false">IF(H340="","",G340-H340)</f>
        <v>-18</v>
      </c>
      <c r="J340" s="47" t="n">
        <f aca="false">IF(OR(D340="",D340+G340=0),"",D340/(D340+G340))</f>
        <v>0.3578856152513</v>
      </c>
      <c r="K340" s="47" t="n">
        <f aca="false">IF(E340="","",E340/(E340+H340))</f>
        <v>0.349056603773585</v>
      </c>
      <c r="L340" s="76" t="n">
        <f aca="false">IF(OR(K340="",J340=""),"",(J340-K340)*100)</f>
        <v>0.882901147771492</v>
      </c>
      <c r="M340" s="36" t="n">
        <v>1.97223401507502</v>
      </c>
      <c r="N340" s="36" t="n">
        <v>0.128498235726664</v>
      </c>
      <c r="O340" s="36" t="n">
        <f aca="false">SQRT(M340^2+N340^2)</f>
        <v>1.97641564626568</v>
      </c>
      <c r="P340" s="47" t="n">
        <f aca="false">IF(J340="","",MAX(0,J340-1.96*O340/100))</f>
        <v>0.319147868584492</v>
      </c>
      <c r="Q340" s="47" t="n">
        <f aca="false">IF(J340="","",MIN(1,J340+1.96*O340/100))</f>
        <v>0.396623361918107</v>
      </c>
      <c r="R340" s="32" t="str">
        <f aca="false">IF(L340="","",IF(ABS(L340)&lt;=O340,"Yes","No"))</f>
        <v>Yes</v>
      </c>
      <c r="S340" s="32" t="str">
        <f aca="false">IF(L340="","",IF(ABS(L340)&lt;=1.96*O340,"Yes","No"))</f>
        <v>Yes</v>
      </c>
      <c r="T340" s="66" t="n">
        <f aca="false">IF(D340="","",ROUND(SQRT(((D340+G340)*O340/100)^2+(J340*(D340+G340)*0.06777)^2),0))</f>
        <v>36</v>
      </c>
      <c r="U340" s="32"/>
    </row>
    <row r="341" customFormat="false" ht="15" hidden="false" customHeight="false" outlineLevel="0" collapsed="false">
      <c r="A341" s="32" t="s">
        <v>444</v>
      </c>
      <c r="B341" s="32" t="s">
        <v>589</v>
      </c>
      <c r="C341" s="32" t="s">
        <v>591</v>
      </c>
      <c r="D341" s="66" t="n">
        <v>357</v>
      </c>
      <c r="E341" s="66" t="n">
        <v>348</v>
      </c>
      <c r="F341" s="75" t="n">
        <f aca="false">IF(E341="","",D341-E341)</f>
        <v>9</v>
      </c>
      <c r="G341" s="66" t="n">
        <v>590</v>
      </c>
      <c r="H341" s="66" t="n">
        <v>591</v>
      </c>
      <c r="I341" s="75" t="n">
        <f aca="false">IF(H341="","",G341-H341)</f>
        <v>-1</v>
      </c>
      <c r="J341" s="47" t="n">
        <f aca="false">IF(OR(D341="",D341+G341=0),"",D341/(D341+G341))</f>
        <v>0.376979936642027</v>
      </c>
      <c r="K341" s="47" t="n">
        <f aca="false">IF(E341="","",E341/(E341+H341))</f>
        <v>0.370607028753994</v>
      </c>
      <c r="L341" s="76" t="n">
        <f aca="false">IF(OR(K341="",J341=""),"",(J341-K341)*100)</f>
        <v>0.637290788803385</v>
      </c>
      <c r="M341" s="36" t="n">
        <v>2.14160243278479</v>
      </c>
      <c r="N341" s="36" t="n">
        <v>0.128498235726664</v>
      </c>
      <c r="O341" s="36" t="n">
        <f aca="false">SQRT(M341^2+N341^2)</f>
        <v>2.14545397916026</v>
      </c>
      <c r="P341" s="47" t="n">
        <f aca="false">IF(J341="","",MAX(0,J341-1.96*O341/100))</f>
        <v>0.334929038650486</v>
      </c>
      <c r="Q341" s="47" t="n">
        <f aca="false">IF(J341="","",MIN(1,J341+1.96*O341/100))</f>
        <v>0.419030834633569</v>
      </c>
      <c r="R341" s="32" t="str">
        <f aca="false">IF(L341="","",IF(ABS(L341)&lt;=O341,"Yes","No"))</f>
        <v>Yes</v>
      </c>
      <c r="S341" s="32" t="str">
        <f aca="false">IF(L341="","",IF(ABS(L341)&lt;=1.96*O341,"Yes","No"))</f>
        <v>Yes</v>
      </c>
      <c r="T341" s="66" t="n">
        <f aca="false">IF(D341="","",ROUND(SQRT(((D341+G341)*O341/100)^2+(J341*(D341+G341)*0.0886)^2),0))</f>
        <v>38</v>
      </c>
      <c r="U341" s="32"/>
    </row>
    <row r="342" customFormat="false" ht="15" hidden="false" customHeight="false" outlineLevel="0" collapsed="false">
      <c r="A342" s="32" t="s">
        <v>444</v>
      </c>
      <c r="B342" s="32" t="s">
        <v>589</v>
      </c>
      <c r="C342" s="32" t="s">
        <v>592</v>
      </c>
      <c r="D342" s="66" t="n">
        <v>279</v>
      </c>
      <c r="E342" s="66" t="n">
        <v>300</v>
      </c>
      <c r="F342" s="75" t="n">
        <f aca="false">IF(E342="","",D342-E342)</f>
        <v>-21</v>
      </c>
      <c r="G342" s="66" t="n">
        <v>554</v>
      </c>
      <c r="H342" s="66" t="n">
        <v>570</v>
      </c>
      <c r="I342" s="75" t="n">
        <f aca="false">IF(H342="","",G342-H342)</f>
        <v>-16</v>
      </c>
      <c r="J342" s="47" t="n">
        <f aca="false">IF(OR(D342="",D342+G342=0),"",D342/(D342+G342))</f>
        <v>0.334933973589436</v>
      </c>
      <c r="K342" s="47" t="n">
        <f aca="false">IF(E342="","",E342/(E342+H342))</f>
        <v>0.344827586206897</v>
      </c>
      <c r="L342" s="76" t="n">
        <f aca="false">IF(OR(K342="",J342=""),"",(J342-K342)*100)</f>
        <v>-0.98936126174608</v>
      </c>
      <c r="M342" s="36" t="n">
        <v>2.14160243278479</v>
      </c>
      <c r="N342" s="36" t="n">
        <v>0.128498235726664</v>
      </c>
      <c r="O342" s="36" t="n">
        <f aca="false">SQRT(M342^2+N342^2)</f>
        <v>2.14545397916026</v>
      </c>
      <c r="P342" s="47" t="n">
        <f aca="false">IF(J342="","",MAX(0,J342-1.96*O342/100))</f>
        <v>0.292883075597895</v>
      </c>
      <c r="Q342" s="47" t="n">
        <f aca="false">IF(J342="","",MIN(1,J342+1.96*O342/100))</f>
        <v>0.376984871580977</v>
      </c>
      <c r="R342" s="32" t="str">
        <f aca="false">IF(L342="","",IF(ABS(L342)&lt;=O342,"Yes","No"))</f>
        <v>Yes</v>
      </c>
      <c r="S342" s="32" t="str">
        <f aca="false">IF(L342="","",IF(ABS(L342)&lt;=1.96*O342,"Yes","No"))</f>
        <v>Yes</v>
      </c>
      <c r="T342" s="66" t="n">
        <f aca="false">IF(D342="","",ROUND(SQRT(((D342+G342)*O342/100)^2+(J342*(D342+G342)*0.0886)^2),0))</f>
        <v>31</v>
      </c>
      <c r="U342" s="32"/>
    </row>
    <row r="343" customFormat="false" ht="15" hidden="false" customHeight="false" outlineLevel="0" collapsed="false">
      <c r="A343" s="32" t="s">
        <v>444</v>
      </c>
      <c r="B343" s="32" t="s">
        <v>589</v>
      </c>
      <c r="C343" s="32" t="s">
        <v>593</v>
      </c>
      <c r="D343" s="66" t="n">
        <v>316</v>
      </c>
      <c r="E343" s="66" t="n">
        <v>313</v>
      </c>
      <c r="F343" s="75" t="n">
        <f aca="false">IF(E343="","",D343-E343)</f>
        <v>3</v>
      </c>
      <c r="G343" s="66" t="n">
        <v>611</v>
      </c>
      <c r="H343" s="66" t="n">
        <v>600</v>
      </c>
      <c r="I343" s="75" t="n">
        <f aca="false">IF(H343="","",G343-H343)</f>
        <v>11</v>
      </c>
      <c r="J343" s="47" t="n">
        <f aca="false">IF(OR(D343="",D343+G343=0),"",D343/(D343+G343))</f>
        <v>0.340884573894283</v>
      </c>
      <c r="K343" s="47" t="n">
        <f aca="false">IF(E343="","",E343/(E343+H343))</f>
        <v>0.342825848849945</v>
      </c>
      <c r="L343" s="76" t="n">
        <f aca="false">IF(OR(K343="",J343=""),"",(J343-K343)*100)</f>
        <v>-0.19412749556626</v>
      </c>
      <c r="M343" s="36" t="n">
        <v>2.14160243278479</v>
      </c>
      <c r="N343" s="36" t="n">
        <v>0.128498235726664</v>
      </c>
      <c r="O343" s="36" t="n">
        <f aca="false">SQRT(M343^2+N343^2)</f>
        <v>2.14545397916026</v>
      </c>
      <c r="P343" s="47" t="n">
        <f aca="false">IF(J343="","",MAX(0,J343-1.96*O343/100))</f>
        <v>0.298833675902742</v>
      </c>
      <c r="Q343" s="47" t="n">
        <f aca="false">IF(J343="","",MIN(1,J343+1.96*O343/100))</f>
        <v>0.382935471885824</v>
      </c>
      <c r="R343" s="32" t="str">
        <f aca="false">IF(L343="","",IF(ABS(L343)&lt;=O343,"Yes","No"))</f>
        <v>Yes</v>
      </c>
      <c r="S343" s="32" t="str">
        <f aca="false">IF(L343="","",IF(ABS(L343)&lt;=1.96*O343,"Yes","No"))</f>
        <v>Yes</v>
      </c>
      <c r="T343" s="66" t="n">
        <f aca="false">IF(D343="","",ROUND(SQRT(((D343+G343)*O343/100)^2+(J343*(D343+G343)*0.0886)^2),0))</f>
        <v>34</v>
      </c>
      <c r="U343" s="32"/>
    </row>
    <row r="344" customFormat="false" ht="15" hidden="false" customHeight="false" outlineLevel="0" collapsed="false">
      <c r="A344" s="32" t="s">
        <v>444</v>
      </c>
      <c r="B344" s="32" t="s">
        <v>594</v>
      </c>
      <c r="C344" s="32" t="s">
        <v>595</v>
      </c>
      <c r="D344" s="66" t="n">
        <v>93</v>
      </c>
      <c r="E344" s="66" t="n">
        <v>82</v>
      </c>
      <c r="F344" s="75" t="n">
        <f aca="false">IF(E344="","",D344-E344)</f>
        <v>11</v>
      </c>
      <c r="G344" s="66" t="n">
        <v>170</v>
      </c>
      <c r="H344" s="66" t="n">
        <v>171</v>
      </c>
      <c r="I344" s="75" t="n">
        <f aca="false">IF(H344="","",G344-H344)</f>
        <v>-1</v>
      </c>
      <c r="J344" s="47" t="n">
        <f aca="false">IF(OR(D344="",D344+G344=0),"",D344/(D344+G344))</f>
        <v>0.35361216730038</v>
      </c>
      <c r="K344" s="47" t="n">
        <f aca="false">IF(E344="","",E344/(E344+H344))</f>
        <v>0.324110671936759</v>
      </c>
      <c r="L344" s="76" t="n">
        <f aca="false">IF(OR(K344="",J344=""),"",(J344-K344)*100)</f>
        <v>2.95014953636213</v>
      </c>
      <c r="M344" s="36" t="n">
        <v>3.09428986375504</v>
      </c>
      <c r="N344" s="36" t="n">
        <v>0.128498235726664</v>
      </c>
      <c r="O344" s="36" t="n">
        <f aca="false">SQRT(M344^2+N344^2)</f>
        <v>3.09695682203063</v>
      </c>
      <c r="P344" s="47" t="n">
        <f aca="false">IF(J344="","",MAX(0,J344-1.96*O344/100))</f>
        <v>0.29291181358858</v>
      </c>
      <c r="Q344" s="47" t="n">
        <f aca="false">IF(J344="","",MIN(1,J344+1.96*O344/100))</f>
        <v>0.414312521012181</v>
      </c>
      <c r="R344" s="32" t="str">
        <f aca="false">IF(L344="","",IF(ABS(L344)&lt;=O344,"Yes","No"))</f>
        <v>Yes</v>
      </c>
      <c r="S344" s="32" t="str">
        <f aca="false">IF(L344="","",IF(ABS(L344)&lt;=1.96*O344,"Yes","No"))</f>
        <v>Yes</v>
      </c>
      <c r="T344" s="66" t="n">
        <f aca="false">IF(D344="","",ROUND(SQRT(((D344+G344)*O344/100)^2+(J344*(D344+G344)*0.14653)^2),0))</f>
        <v>16</v>
      </c>
      <c r="U344" s="32"/>
    </row>
    <row r="345" customFormat="false" ht="15" hidden="false" customHeight="false" outlineLevel="0" collapsed="false">
      <c r="A345" s="32" t="s">
        <v>444</v>
      </c>
      <c r="B345" s="32" t="s">
        <v>596</v>
      </c>
      <c r="C345" s="32" t="s">
        <v>597</v>
      </c>
      <c r="D345" s="66" t="n">
        <v>353</v>
      </c>
      <c r="E345" s="66" t="n">
        <v>331</v>
      </c>
      <c r="F345" s="75" t="n">
        <f aca="false">IF(E345="","",D345-E345)</f>
        <v>22</v>
      </c>
      <c r="G345" s="66" t="n">
        <v>534</v>
      </c>
      <c r="H345" s="66" t="n">
        <v>571</v>
      </c>
      <c r="I345" s="75" t="n">
        <f aca="false">IF(H345="","",G345-H345)</f>
        <v>-37</v>
      </c>
      <c r="J345" s="47" t="n">
        <f aca="false">IF(OR(D345="",D345+G345=0),"",D345/(D345+G345))</f>
        <v>0.397970687711387</v>
      </c>
      <c r="K345" s="47" t="n">
        <f aca="false">IF(E345="","",E345/(E345+H345))</f>
        <v>0.366962305986696</v>
      </c>
      <c r="L345" s="76" t="n">
        <f aca="false">IF(OR(K345="",J345=""),"",(J345-K345)*100)</f>
        <v>3.10083817246905</v>
      </c>
      <c r="M345" s="36" t="n">
        <v>2.14160243278479</v>
      </c>
      <c r="N345" s="36" t="n">
        <v>0.128498235726664</v>
      </c>
      <c r="O345" s="36" t="n">
        <f aca="false">SQRT(M345^2+N345^2)</f>
        <v>2.14545397916026</v>
      </c>
      <c r="P345" s="47" t="n">
        <f aca="false">IF(J345="","",MAX(0,J345-1.96*O345/100))</f>
        <v>0.355919789719846</v>
      </c>
      <c r="Q345" s="47" t="n">
        <f aca="false">IF(J345="","",MIN(1,J345+1.96*O345/100))</f>
        <v>0.440021585702928</v>
      </c>
      <c r="R345" s="32" t="str">
        <f aca="false">IF(L345="","",IF(ABS(L345)&lt;=O345,"Yes","No"))</f>
        <v>No</v>
      </c>
      <c r="S345" s="32" t="str">
        <f aca="false">IF(L345="","",IF(ABS(L345)&lt;=1.96*O345,"Yes","No"))</f>
        <v>Yes</v>
      </c>
      <c r="T345" s="66" t="n">
        <f aca="false">IF(D345="","",ROUND(SQRT(((D345+G345)*O345/100)^2+(J345*(D345+G345)*0.0886)^2),0))</f>
        <v>37</v>
      </c>
      <c r="U345" s="32"/>
    </row>
    <row r="346" customFormat="false" ht="15" hidden="false" customHeight="false" outlineLevel="0" collapsed="false">
      <c r="A346" s="32" t="s">
        <v>444</v>
      </c>
      <c r="B346" s="32" t="s">
        <v>598</v>
      </c>
      <c r="C346" s="32" t="s">
        <v>599</v>
      </c>
      <c r="D346" s="66" t="n">
        <v>224</v>
      </c>
      <c r="E346" s="66" t="n">
        <v>212</v>
      </c>
      <c r="F346" s="75" t="n">
        <f aca="false">IF(E346="","",D346-E346)</f>
        <v>12</v>
      </c>
      <c r="G346" s="66" t="n">
        <v>301</v>
      </c>
      <c r="H346" s="66" t="n">
        <v>308</v>
      </c>
      <c r="I346" s="75" t="n">
        <f aca="false">IF(H346="","",G346-H346)</f>
        <v>-7</v>
      </c>
      <c r="J346" s="47" t="n">
        <f aca="false">IF(OR(D346="",D346+G346=0),"",D346/(D346+G346))</f>
        <v>0.426666666666667</v>
      </c>
      <c r="K346" s="47" t="n">
        <f aca="false">IF(E346="","",E346/(E346+H346))</f>
        <v>0.407692307692308</v>
      </c>
      <c r="L346" s="76" t="n">
        <f aca="false">IF(OR(K346="",J346=""),"",(J346-K346)*100)</f>
        <v>1.8974358974359</v>
      </c>
      <c r="M346" s="36" t="n">
        <v>3.09428986375504</v>
      </c>
      <c r="N346" s="36" t="n">
        <v>0.128498235726664</v>
      </c>
      <c r="O346" s="36" t="n">
        <f aca="false">SQRT(M346^2+N346^2)</f>
        <v>3.09695682203063</v>
      </c>
      <c r="P346" s="47" t="n">
        <f aca="false">IF(J346="","",MAX(0,J346-1.96*O346/100))</f>
        <v>0.365966312954866</v>
      </c>
      <c r="Q346" s="47" t="n">
        <f aca="false">IF(J346="","",MIN(1,J346+1.96*O346/100))</f>
        <v>0.487367020378467</v>
      </c>
      <c r="R346" s="32" t="str">
        <f aca="false">IF(L346="","",IF(ABS(L346)&lt;=O346,"Yes","No"))</f>
        <v>Yes</v>
      </c>
      <c r="S346" s="32" t="str">
        <f aca="false">IF(L346="","",IF(ABS(L346)&lt;=1.96*O346,"Yes","No"))</f>
        <v>Yes</v>
      </c>
      <c r="T346" s="66" t="n">
        <f aca="false">IF(D346="","",ROUND(SQRT(((D346+G346)*O346/100)^2+(J346*(D346+G346)*0.14653)^2),0))</f>
        <v>37</v>
      </c>
      <c r="U346" s="32"/>
    </row>
    <row r="347" customFormat="false" ht="15" hidden="false" customHeight="false" outlineLevel="0" collapsed="false">
      <c r="A347" s="32" t="s">
        <v>444</v>
      </c>
      <c r="B347" s="32" t="s">
        <v>600</v>
      </c>
      <c r="C347" s="32" t="s">
        <v>601</v>
      </c>
      <c r="D347" s="66" t="n">
        <v>293</v>
      </c>
      <c r="E347" s="66" t="n">
        <v>272</v>
      </c>
      <c r="F347" s="75" t="n">
        <f aca="false">IF(E347="","",D347-E347)</f>
        <v>21</v>
      </c>
      <c r="G347" s="66" t="n">
        <v>394</v>
      </c>
      <c r="H347" s="66" t="n">
        <v>400</v>
      </c>
      <c r="I347" s="75" t="n">
        <f aca="false">IF(H347="","",G347-H347)</f>
        <v>-6</v>
      </c>
      <c r="J347" s="47" t="n">
        <f aca="false">IF(OR(D347="",D347+G347=0),"",D347/(D347+G347))</f>
        <v>0.426491994177584</v>
      </c>
      <c r="K347" s="47" t="n">
        <f aca="false">IF(E347="","",E347/(E347+H347))</f>
        <v>0.404761904761905</v>
      </c>
      <c r="L347" s="76" t="n">
        <f aca="false">IF(OR(K347="",J347=""),"",(J347-K347)*100)</f>
        <v>2.17300894156789</v>
      </c>
      <c r="M347" s="36" t="n">
        <v>3.09428986375504</v>
      </c>
      <c r="N347" s="36" t="n">
        <v>0.128498235726664</v>
      </c>
      <c r="O347" s="36" t="n">
        <f aca="false">SQRT(M347^2+N347^2)</f>
        <v>3.09695682203063</v>
      </c>
      <c r="P347" s="47" t="n">
        <f aca="false">IF(J347="","",MAX(0,J347-1.96*O347/100))</f>
        <v>0.365791640465783</v>
      </c>
      <c r="Q347" s="47" t="n">
        <f aca="false">IF(J347="","",MIN(1,J347+1.96*O347/100))</f>
        <v>0.487192347889384</v>
      </c>
      <c r="R347" s="32" t="str">
        <f aca="false">IF(L347="","",IF(ABS(L347)&lt;=O347,"Yes","No"))</f>
        <v>Yes</v>
      </c>
      <c r="S347" s="32" t="str">
        <f aca="false">IF(L347="","",IF(ABS(L347)&lt;=1.96*O347,"Yes","No"))</f>
        <v>Yes</v>
      </c>
      <c r="T347" s="66" t="n">
        <f aca="false">IF(D347="","",ROUND(SQRT(((D347+G347)*O347/100)^2+(J347*(D347+G347)*0.14653)^2),0))</f>
        <v>48</v>
      </c>
      <c r="U347" s="32"/>
    </row>
    <row r="348" customFormat="false" ht="15" hidden="false" customHeight="false" outlineLevel="0" collapsed="false">
      <c r="A348" s="32" t="s">
        <v>444</v>
      </c>
      <c r="B348" s="32" t="s">
        <v>602</v>
      </c>
      <c r="C348" s="32" t="s">
        <v>603</v>
      </c>
      <c r="D348" s="66" t="n">
        <v>307</v>
      </c>
      <c r="E348" s="66" t="n">
        <v>276</v>
      </c>
      <c r="F348" s="75" t="n">
        <f aca="false">IF(E348="","",D348-E348)</f>
        <v>31</v>
      </c>
      <c r="G348" s="66" t="n">
        <v>705</v>
      </c>
      <c r="H348" s="66" t="n">
        <v>722</v>
      </c>
      <c r="I348" s="75" t="n">
        <f aca="false">IF(H348="","",G348-H348)</f>
        <v>-17</v>
      </c>
      <c r="J348" s="47" t="n">
        <f aca="false">IF(OR(D348="",D348+G348=0),"",D348/(D348+G348))</f>
        <v>0.303359683794466</v>
      </c>
      <c r="K348" s="47" t="n">
        <f aca="false">IF(E348="","",E348/(E348+H348))</f>
        <v>0.276553106212425</v>
      </c>
      <c r="L348" s="76" t="n">
        <f aca="false">IF(OR(K348="",J348=""),"",(J348-K348)*100)</f>
        <v>2.68065775820416</v>
      </c>
      <c r="M348" s="36" t="n">
        <v>2.14160243278479</v>
      </c>
      <c r="N348" s="36" t="n">
        <v>0.128498235726664</v>
      </c>
      <c r="O348" s="36" t="n">
        <f aca="false">SQRT(M348^2+N348^2)</f>
        <v>2.14545397916026</v>
      </c>
      <c r="P348" s="47" t="n">
        <f aca="false">IF(J348="","",MAX(0,J348-1.96*O348/100))</f>
        <v>0.261308785802925</v>
      </c>
      <c r="Q348" s="47" t="n">
        <f aca="false">IF(J348="","",MIN(1,J348+1.96*O348/100))</f>
        <v>0.345410581786008</v>
      </c>
      <c r="R348" s="32" t="str">
        <f aca="false">IF(L348="","",IF(ABS(L348)&lt;=O348,"Yes","No"))</f>
        <v>No</v>
      </c>
      <c r="S348" s="32" t="str">
        <f aca="false">IF(L348="","",IF(ABS(L348)&lt;=1.96*O348,"Yes","No"))</f>
        <v>Yes</v>
      </c>
      <c r="T348" s="66" t="n">
        <f aca="false">IF(D348="","",ROUND(SQRT(((D348+G348)*O348/100)^2+(J348*(D348+G348)*0.0886)^2),0))</f>
        <v>35</v>
      </c>
      <c r="U348" s="32"/>
    </row>
    <row r="349" customFormat="false" ht="15" hidden="false" customHeight="false" outlineLevel="0" collapsed="false">
      <c r="A349" s="32" t="s">
        <v>444</v>
      </c>
      <c r="B349" s="32" t="s">
        <v>602</v>
      </c>
      <c r="C349" s="32" t="s">
        <v>604</v>
      </c>
      <c r="D349" s="66" t="n">
        <v>237</v>
      </c>
      <c r="E349" s="66" t="n">
        <v>227</v>
      </c>
      <c r="F349" s="75" t="n">
        <f aca="false">IF(E349="","",D349-E349)</f>
        <v>10</v>
      </c>
      <c r="G349" s="66" t="n">
        <v>465</v>
      </c>
      <c r="H349" s="66" t="n">
        <v>473</v>
      </c>
      <c r="I349" s="75" t="n">
        <f aca="false">IF(H349="","",G349-H349)</f>
        <v>-8</v>
      </c>
      <c r="J349" s="47" t="n">
        <f aca="false">IF(OR(D349="",D349+G349=0),"",D349/(D349+G349))</f>
        <v>0.337606837606838</v>
      </c>
      <c r="K349" s="47" t="n">
        <f aca="false">IF(E349="","",E349/(E349+H349))</f>
        <v>0.324285714285714</v>
      </c>
      <c r="L349" s="76" t="n">
        <f aca="false">IF(OR(K349="",J349=""),"",(J349-K349)*100)</f>
        <v>1.33211233211233</v>
      </c>
      <c r="M349" s="36" t="n">
        <v>3.09428986375504</v>
      </c>
      <c r="N349" s="36" t="n">
        <v>0.128498235726664</v>
      </c>
      <c r="O349" s="36" t="n">
        <f aca="false">SQRT(M349^2+N349^2)</f>
        <v>3.09695682203063</v>
      </c>
      <c r="P349" s="47" t="n">
        <f aca="false">IF(J349="","",MAX(0,J349-1.96*O349/100))</f>
        <v>0.276906483895037</v>
      </c>
      <c r="Q349" s="47" t="n">
        <f aca="false">IF(J349="","",MIN(1,J349+1.96*O349/100))</f>
        <v>0.398307191318638</v>
      </c>
      <c r="R349" s="32" t="str">
        <f aca="false">IF(L349="","",IF(ABS(L349)&lt;=O349,"Yes","No"))</f>
        <v>Yes</v>
      </c>
      <c r="S349" s="32" t="str">
        <f aca="false">IF(L349="","",IF(ABS(L349)&lt;=1.96*O349,"Yes","No"))</f>
        <v>Yes</v>
      </c>
      <c r="T349" s="66" t="n">
        <f aca="false">IF(D349="","",ROUND(SQRT(((D349+G349)*O349/100)^2+(J349*(D349+G349)*0.14653)^2),0))</f>
        <v>41</v>
      </c>
      <c r="U349" s="32"/>
    </row>
    <row r="350" customFormat="false" ht="15" hidden="false" customHeight="false" outlineLevel="0" collapsed="false">
      <c r="A350" s="32" t="s">
        <v>444</v>
      </c>
      <c r="B350" s="32" t="s">
        <v>602</v>
      </c>
      <c r="C350" s="32" t="s">
        <v>605</v>
      </c>
      <c r="D350" s="66" t="n">
        <v>198</v>
      </c>
      <c r="E350" s="66" t="n">
        <v>171</v>
      </c>
      <c r="F350" s="75" t="n">
        <f aca="false">IF(E350="","",D350-E350)</f>
        <v>27</v>
      </c>
      <c r="G350" s="66" t="n">
        <v>444</v>
      </c>
      <c r="H350" s="66" t="n">
        <v>432</v>
      </c>
      <c r="I350" s="75" t="n">
        <f aca="false">IF(H350="","",G350-H350)</f>
        <v>12</v>
      </c>
      <c r="J350" s="47" t="n">
        <f aca="false">IF(OR(D350="",D350+G350=0),"",D350/(D350+G350))</f>
        <v>0.308411214953271</v>
      </c>
      <c r="K350" s="47" t="n">
        <f aca="false">IF(E350="","",E350/(E350+H350))</f>
        <v>0.283582089552239</v>
      </c>
      <c r="L350" s="76" t="n">
        <f aca="false">IF(OR(K350="",J350=""),"",(J350-K350)*100)</f>
        <v>2.48291254010322</v>
      </c>
      <c r="M350" s="36" t="n">
        <v>3.09428986375504</v>
      </c>
      <c r="N350" s="36" t="n">
        <v>0.128498235726664</v>
      </c>
      <c r="O350" s="36" t="n">
        <f aca="false">SQRT(M350^2+N350^2)</f>
        <v>3.09695682203063</v>
      </c>
      <c r="P350" s="47" t="n">
        <f aca="false">IF(J350="","",MAX(0,J350-1.96*O350/100))</f>
        <v>0.247710861241471</v>
      </c>
      <c r="Q350" s="47" t="n">
        <f aca="false">IF(J350="","",MIN(1,J350+1.96*O350/100))</f>
        <v>0.369111568665071</v>
      </c>
      <c r="R350" s="32" t="str">
        <f aca="false">IF(L350="","",IF(ABS(L350)&lt;=O350,"Yes","No"))</f>
        <v>Yes</v>
      </c>
      <c r="S350" s="32" t="str">
        <f aca="false">IF(L350="","",IF(ABS(L350)&lt;=1.96*O350,"Yes","No"))</f>
        <v>Yes</v>
      </c>
      <c r="T350" s="66" t="n">
        <f aca="false">IF(D350="","",ROUND(SQRT(((D350+G350)*O350/100)^2+(J350*(D350+G350)*0.14653)^2),0))</f>
        <v>35</v>
      </c>
      <c r="U350" s="32"/>
    </row>
    <row r="351" customFormat="false" ht="15" hidden="false" customHeight="false" outlineLevel="0" collapsed="false">
      <c r="A351" s="32" t="s">
        <v>444</v>
      </c>
      <c r="B351" s="32" t="s">
        <v>602</v>
      </c>
      <c r="C351" s="32" t="s">
        <v>606</v>
      </c>
      <c r="D351" s="66" t="n">
        <v>194</v>
      </c>
      <c r="E351" s="66" t="n">
        <v>197</v>
      </c>
      <c r="F351" s="75" t="n">
        <f aca="false">IF(E351="","",D351-E351)</f>
        <v>-3</v>
      </c>
      <c r="G351" s="66" t="n">
        <v>410</v>
      </c>
      <c r="H351" s="66" t="n">
        <v>397</v>
      </c>
      <c r="I351" s="75" t="n">
        <f aca="false">IF(H351="","",G351-H351)</f>
        <v>13</v>
      </c>
      <c r="J351" s="47" t="n">
        <f aca="false">IF(OR(D351="",D351+G351=0),"",D351/(D351+G351))</f>
        <v>0.321192052980132</v>
      </c>
      <c r="K351" s="47" t="n">
        <f aca="false">IF(E351="","",E351/(E351+H351))</f>
        <v>0.331649831649832</v>
      </c>
      <c r="L351" s="76" t="n">
        <f aca="false">IF(OR(K351="",J351=""),"",(J351-K351)*100)</f>
        <v>-1.04577786696992</v>
      </c>
      <c r="M351" s="36" t="n">
        <v>3.09428986375504</v>
      </c>
      <c r="N351" s="36" t="n">
        <v>0.128498235726664</v>
      </c>
      <c r="O351" s="36" t="n">
        <f aca="false">SQRT(M351^2+N351^2)</f>
        <v>3.09695682203063</v>
      </c>
      <c r="P351" s="47" t="n">
        <f aca="false">IF(J351="","",MAX(0,J351-1.96*O351/100))</f>
        <v>0.260491699268332</v>
      </c>
      <c r="Q351" s="47" t="n">
        <f aca="false">IF(J351="","",MIN(1,J351+1.96*O351/100))</f>
        <v>0.381892406691933</v>
      </c>
      <c r="R351" s="32" t="str">
        <f aca="false">IF(L351="","",IF(ABS(L351)&lt;=O351,"Yes","No"))</f>
        <v>Yes</v>
      </c>
      <c r="S351" s="32" t="str">
        <f aca="false">IF(L351="","",IF(ABS(L351)&lt;=1.96*O351,"Yes","No"))</f>
        <v>Yes</v>
      </c>
      <c r="T351" s="66" t="n">
        <f aca="false">IF(D351="","",ROUND(SQRT(((D351+G351)*O351/100)^2+(J351*(D351+G351)*0.14653)^2),0))</f>
        <v>34</v>
      </c>
      <c r="U351" s="32"/>
    </row>
    <row r="352" customFormat="false" ht="15" hidden="false" customHeight="false" outlineLevel="0" collapsed="false">
      <c r="A352" s="32" t="s">
        <v>444</v>
      </c>
      <c r="B352" s="32" t="s">
        <v>602</v>
      </c>
      <c r="C352" s="32" t="s">
        <v>607</v>
      </c>
      <c r="D352" s="66" t="n">
        <v>365</v>
      </c>
      <c r="E352" s="66" t="n">
        <v>336</v>
      </c>
      <c r="F352" s="75" t="n">
        <f aca="false">IF(E352="","",D352-E352)</f>
        <v>29</v>
      </c>
      <c r="G352" s="66" t="n">
        <v>579</v>
      </c>
      <c r="H352" s="66" t="n">
        <v>577</v>
      </c>
      <c r="I352" s="75" t="n">
        <f aca="false">IF(H352="","",G352-H352)</f>
        <v>2</v>
      </c>
      <c r="J352" s="47" t="n">
        <f aca="false">IF(OR(D352="",D352+G352=0),"",D352/(D352+G352))</f>
        <v>0.386652542372881</v>
      </c>
      <c r="K352" s="47" t="n">
        <f aca="false">IF(E352="","",E352/(E352+H352))</f>
        <v>0.368017524644031</v>
      </c>
      <c r="L352" s="76" t="n">
        <f aca="false">IF(OR(K352="",J352=""),"",(J352-K352)*100)</f>
        <v>1.86350177288507</v>
      </c>
      <c r="M352" s="36" t="n">
        <v>2.14160243278479</v>
      </c>
      <c r="N352" s="36" t="n">
        <v>0.128498235726664</v>
      </c>
      <c r="O352" s="36" t="n">
        <f aca="false">SQRT(M352^2+N352^2)</f>
        <v>2.14545397916026</v>
      </c>
      <c r="P352" s="47" t="n">
        <f aca="false">IF(J352="","",MAX(0,J352-1.96*O352/100))</f>
        <v>0.34460164438134</v>
      </c>
      <c r="Q352" s="47" t="n">
        <f aca="false">IF(J352="","",MIN(1,J352+1.96*O352/100))</f>
        <v>0.428703440364422</v>
      </c>
      <c r="R352" s="32" t="str">
        <f aca="false">IF(L352="","",IF(ABS(L352)&lt;=O352,"Yes","No"))</f>
        <v>Yes</v>
      </c>
      <c r="S352" s="32" t="str">
        <f aca="false">IF(L352="","",IF(ABS(L352)&lt;=1.96*O352,"Yes","No"))</f>
        <v>Yes</v>
      </c>
      <c r="T352" s="66" t="n">
        <f aca="false">IF(D352="","",ROUND(SQRT(((D352+G352)*O352/100)^2+(J352*(D352+G352)*0.0886)^2),0))</f>
        <v>38</v>
      </c>
      <c r="U352" s="32"/>
    </row>
    <row r="353" customFormat="false" ht="15" hidden="false" customHeight="false" outlineLevel="0" collapsed="false">
      <c r="A353" s="32" t="s">
        <v>444</v>
      </c>
      <c r="B353" s="32" t="s">
        <v>608</v>
      </c>
      <c r="C353" s="32" t="s">
        <v>609</v>
      </c>
      <c r="D353" s="66" t="n">
        <v>1100</v>
      </c>
      <c r="E353" s="66" t="n">
        <v>993</v>
      </c>
      <c r="F353" s="75" t="n">
        <f aca="false">IF(E353="","",D353-E353)</f>
        <v>107</v>
      </c>
      <c r="G353" s="66" t="n">
        <v>1108</v>
      </c>
      <c r="H353" s="66" t="n">
        <v>1180</v>
      </c>
      <c r="I353" s="75" t="n">
        <f aca="false">IF(H353="","",G353-H353)</f>
        <v>-72</v>
      </c>
      <c r="J353" s="47" t="n">
        <f aca="false">IF(OR(D353="",D353+G353=0),"",D353/(D353+G353))</f>
        <v>0.498188405797101</v>
      </c>
      <c r="K353" s="47" t="n">
        <f aca="false">IF(E353="","",E353/(E353+H353))</f>
        <v>0.456971928209848</v>
      </c>
      <c r="L353" s="76" t="n">
        <f aca="false">IF(OR(K353="",J353=""),"",(J353-K353)*100)</f>
        <v>4.12164775872533</v>
      </c>
      <c r="M353" s="36" t="n">
        <v>1.97223401507502</v>
      </c>
      <c r="N353" s="36" t="n">
        <v>0.128498235726664</v>
      </c>
      <c r="O353" s="36" t="n">
        <f aca="false">SQRT(M353^2+N353^2)</f>
        <v>1.97641564626568</v>
      </c>
      <c r="P353" s="47" t="n">
        <f aca="false">IF(J353="","",MAX(0,J353-1.96*O353/100))</f>
        <v>0.459450659130294</v>
      </c>
      <c r="Q353" s="47" t="n">
        <f aca="false">IF(J353="","",MIN(1,J353+1.96*O353/100))</f>
        <v>0.536926152463909</v>
      </c>
      <c r="R353" s="32" t="str">
        <f aca="false">IF(L353="","",IF(ABS(L353)&lt;=O353,"Yes","No"))</f>
        <v>No</v>
      </c>
      <c r="S353" s="32" t="str">
        <f aca="false">IF(L353="","",IF(ABS(L353)&lt;=1.96*O353,"Yes","No"))</f>
        <v>No</v>
      </c>
      <c r="T353" s="66" t="n">
        <f aca="false">IF(D353="","",ROUND(SQRT(((D353+G353)*O353/100)^2+(J353*(D353+G353)*0.06777)^2),0))</f>
        <v>86</v>
      </c>
      <c r="U353" s="32"/>
    </row>
    <row r="354" customFormat="false" ht="15" hidden="false" customHeight="false" outlineLevel="0" collapsed="false">
      <c r="A354" s="32" t="s">
        <v>444</v>
      </c>
      <c r="B354" s="32" t="s">
        <v>608</v>
      </c>
      <c r="C354" s="32" t="s">
        <v>610</v>
      </c>
      <c r="D354" s="66" t="n">
        <v>875</v>
      </c>
      <c r="E354" s="66" t="n">
        <v>845</v>
      </c>
      <c r="F354" s="75" t="n">
        <f aca="false">IF(E354="","",D354-E354)</f>
        <v>30</v>
      </c>
      <c r="G354" s="66" t="n">
        <v>908</v>
      </c>
      <c r="H354" s="66" t="n">
        <v>932</v>
      </c>
      <c r="I354" s="75" t="n">
        <f aca="false">IF(H354="","",G354-H354)</f>
        <v>-24</v>
      </c>
      <c r="J354" s="47" t="n">
        <f aca="false">IF(OR(D354="",D354+G354=0),"",D354/(D354+G354))</f>
        <v>0.490745933819406</v>
      </c>
      <c r="K354" s="47" t="n">
        <f aca="false">IF(E354="","",E354/(E354+H354))</f>
        <v>0.475520540236353</v>
      </c>
      <c r="L354" s="76" t="n">
        <f aca="false">IF(OR(K354="",J354=""),"",(J354-K354)*100)</f>
        <v>1.52253935830521</v>
      </c>
      <c r="M354" s="36" t="n">
        <v>1.97223401507502</v>
      </c>
      <c r="N354" s="36" t="n">
        <v>0.128498235726664</v>
      </c>
      <c r="O354" s="36" t="n">
        <f aca="false">SQRT(M354^2+N354^2)</f>
        <v>1.97641564626568</v>
      </c>
      <c r="P354" s="47" t="n">
        <f aca="false">IF(J354="","",MAX(0,J354-1.96*O354/100))</f>
        <v>0.452008187152598</v>
      </c>
      <c r="Q354" s="47" t="n">
        <f aca="false">IF(J354="","",MIN(1,J354+1.96*O354/100))</f>
        <v>0.529483680486213</v>
      </c>
      <c r="R354" s="32" t="str">
        <f aca="false">IF(L354="","",IF(ABS(L354)&lt;=O354,"Yes","No"))</f>
        <v>Yes</v>
      </c>
      <c r="S354" s="32" t="str">
        <f aca="false">IF(L354="","",IF(ABS(L354)&lt;=1.96*O354,"Yes","No"))</f>
        <v>Yes</v>
      </c>
      <c r="T354" s="66" t="n">
        <f aca="false">IF(D354="","",ROUND(SQRT(((D354+G354)*O354/100)^2+(J354*(D354+G354)*0.06777)^2),0))</f>
        <v>69</v>
      </c>
      <c r="U354" s="32"/>
    </row>
    <row r="355" customFormat="false" ht="15" hidden="false" customHeight="false" outlineLevel="0" collapsed="false">
      <c r="A355" s="32" t="s">
        <v>444</v>
      </c>
      <c r="B355" s="32" t="s">
        <v>611</v>
      </c>
      <c r="C355" s="32" t="s">
        <v>612</v>
      </c>
      <c r="D355" s="66" t="n">
        <v>415</v>
      </c>
      <c r="E355" s="66" t="n">
        <v>379</v>
      </c>
      <c r="F355" s="75" t="n">
        <f aca="false">IF(E355="","",D355-E355)</f>
        <v>36</v>
      </c>
      <c r="G355" s="66" t="n">
        <v>581</v>
      </c>
      <c r="H355" s="66" t="n">
        <v>605</v>
      </c>
      <c r="I355" s="75" t="n">
        <f aca="false">IF(H355="","",G355-H355)</f>
        <v>-24</v>
      </c>
      <c r="J355" s="47" t="n">
        <f aca="false">IF(OR(D355="",D355+G355=0),"",D355/(D355+G355))</f>
        <v>0.416666666666667</v>
      </c>
      <c r="K355" s="47" t="n">
        <f aca="false">IF(E355="","",E355/(E355+H355))</f>
        <v>0.385162601626016</v>
      </c>
      <c r="L355" s="76" t="n">
        <f aca="false">IF(OR(K355="",J355=""),"",(J355-K355)*100)</f>
        <v>3.15040650406504</v>
      </c>
      <c r="M355" s="36" t="n">
        <v>2.14160243278479</v>
      </c>
      <c r="N355" s="36" t="n">
        <v>0.128498235726664</v>
      </c>
      <c r="O355" s="36" t="n">
        <f aca="false">SQRT(M355^2+N355^2)</f>
        <v>2.14545397916026</v>
      </c>
      <c r="P355" s="47" t="n">
        <f aca="false">IF(J355="","",MAX(0,J355-1.96*O355/100))</f>
        <v>0.374615768675126</v>
      </c>
      <c r="Q355" s="47" t="n">
        <f aca="false">IF(J355="","",MIN(1,J355+1.96*O355/100))</f>
        <v>0.458717564658208</v>
      </c>
      <c r="R355" s="32" t="str">
        <f aca="false">IF(L355="","",IF(ABS(L355)&lt;=O355,"Yes","No"))</f>
        <v>No</v>
      </c>
      <c r="S355" s="32" t="str">
        <f aca="false">IF(L355="","",IF(ABS(L355)&lt;=1.96*O355,"Yes","No"))</f>
        <v>Yes</v>
      </c>
      <c r="T355" s="66" t="n">
        <f aca="false">IF(D355="","",ROUND(SQRT(((D355+G355)*O355/100)^2+(J355*(D355+G355)*0.0886)^2),0))</f>
        <v>43</v>
      </c>
      <c r="U355" s="32"/>
    </row>
    <row r="356" customFormat="false" ht="15" hidden="false" customHeight="false" outlineLevel="0" collapsed="false">
      <c r="A356" s="32" t="s">
        <v>444</v>
      </c>
      <c r="B356" s="32" t="s">
        <v>419</v>
      </c>
      <c r="C356" s="32" t="s">
        <v>613</v>
      </c>
      <c r="D356" s="66" t="n">
        <v>812</v>
      </c>
      <c r="E356" s="66" t="n">
        <v>786</v>
      </c>
      <c r="F356" s="75" t="n">
        <f aca="false">IF(E356="","",D356-E356)</f>
        <v>26</v>
      </c>
      <c r="G356" s="66" t="n">
        <v>1527</v>
      </c>
      <c r="H356" s="66" t="n">
        <v>1523</v>
      </c>
      <c r="I356" s="75" t="n">
        <f aca="false">IF(H356="","",G356-H356)</f>
        <v>4</v>
      </c>
      <c r="J356" s="47" t="n">
        <f aca="false">IF(OR(D356="",D356+G356=0),"",D356/(D356+G356))</f>
        <v>0.347156904660111</v>
      </c>
      <c r="K356" s="47" t="n">
        <f aca="false">IF(E356="","",E356/(E356+H356))</f>
        <v>0.340407102641836</v>
      </c>
      <c r="L356" s="76" t="n">
        <f aca="false">IF(OR(K356="",J356=""),"",(J356-K356)*100)</f>
        <v>0.674980201827491</v>
      </c>
      <c r="M356" s="36" t="n">
        <v>1.97223401507502</v>
      </c>
      <c r="N356" s="36" t="n">
        <v>0.128498235726664</v>
      </c>
      <c r="O356" s="36" t="n">
        <f aca="false">SQRT(M356^2+N356^2)</f>
        <v>1.97641564626568</v>
      </c>
      <c r="P356" s="47" t="n">
        <f aca="false">IF(J356="","",MAX(0,J356-1.96*O356/100))</f>
        <v>0.308419157993304</v>
      </c>
      <c r="Q356" s="47" t="n">
        <f aca="false">IF(J356="","",MIN(1,J356+1.96*O356/100))</f>
        <v>0.385894651326919</v>
      </c>
      <c r="R356" s="32" t="str">
        <f aca="false">IF(L356="","",IF(ABS(L356)&lt;=O356,"Yes","No"))</f>
        <v>Yes</v>
      </c>
      <c r="S356" s="32" t="str">
        <f aca="false">IF(L356="","",IF(ABS(L356)&lt;=1.96*O356,"Yes","No"))</f>
        <v>Yes</v>
      </c>
      <c r="T356" s="66" t="n">
        <f aca="false">IF(D356="","",ROUND(SQRT(((D356+G356)*O356/100)^2+(J356*(D356+G356)*0.06777)^2),0))</f>
        <v>72</v>
      </c>
      <c r="U356" s="32"/>
    </row>
    <row r="357" customFormat="false" ht="15" hidden="false" customHeight="false" outlineLevel="0" collapsed="false">
      <c r="A357" s="32" t="s">
        <v>444</v>
      </c>
      <c r="B357" s="32" t="s">
        <v>419</v>
      </c>
      <c r="C357" s="32" t="s">
        <v>614</v>
      </c>
      <c r="D357" s="66" t="n">
        <v>250</v>
      </c>
      <c r="E357" s="66"/>
      <c r="F357" s="75" t="str">
        <f aca="false">IF(E357="","",D357-E357)</f>
        <v/>
      </c>
      <c r="G357" s="66" t="n">
        <v>462</v>
      </c>
      <c r="H357" s="66"/>
      <c r="I357" s="75" t="str">
        <f aca="false">IF(H357="","",G357-H357)</f>
        <v/>
      </c>
      <c r="J357" s="47" t="n">
        <f aca="false">IF(OR(D357="",D357+G357=0),"",D357/(D357+G357))</f>
        <v>0.351123595505618</v>
      </c>
      <c r="K357" s="47" t="str">
        <f aca="false">IF(E357="","",E357/(E357+H357))</f>
        <v/>
      </c>
      <c r="L357" s="76" t="str">
        <f aca="false">IF(OR(K357="",J357=""),"",(J357-K357)*100)</f>
        <v/>
      </c>
      <c r="M357" s="36" t="n">
        <v>3.09428986375504</v>
      </c>
      <c r="N357" s="36" t="n">
        <v>0.128498235726664</v>
      </c>
      <c r="O357" s="36" t="n">
        <f aca="false">SQRT(M357^2+N357^2)</f>
        <v>3.09695682203063</v>
      </c>
      <c r="P357" s="47" t="n">
        <f aca="false">IF(J357="","",MAX(0,J357-1.96*O357/100))</f>
        <v>0.290423241793818</v>
      </c>
      <c r="Q357" s="47" t="n">
        <f aca="false">IF(J357="","",MIN(1,J357+1.96*O357/100))</f>
        <v>0.411823949217418</v>
      </c>
      <c r="R357" s="32" t="str">
        <f aca="false">IF(L357="","",IF(ABS(L357)&lt;=O357,"Yes","No"))</f>
        <v/>
      </c>
      <c r="S357" s="32" t="str">
        <f aca="false">IF(L357="","",IF(ABS(L357)&lt;=1.96*O357,"Yes","No"))</f>
        <v/>
      </c>
      <c r="T357" s="66" t="n">
        <f aca="false">IF(D357="","",ROUND(SQRT(((D357+G357)*O357/100)^2+(J357*(D357+G357)*0.14653)^2),0))</f>
        <v>43</v>
      </c>
      <c r="U357" s="32" t="s">
        <v>814</v>
      </c>
    </row>
    <row r="358" customFormat="false" ht="15" hidden="false" customHeight="false" outlineLevel="0" collapsed="false">
      <c r="A358" s="32" t="s">
        <v>444</v>
      </c>
      <c r="B358" s="32" t="s">
        <v>616</v>
      </c>
      <c r="C358" s="32" t="s">
        <v>616</v>
      </c>
      <c r="D358" s="66" t="n">
        <v>285</v>
      </c>
      <c r="E358" s="66" t="n">
        <v>249</v>
      </c>
      <c r="F358" s="75" t="n">
        <f aca="false">IF(E358="","",D358-E358)</f>
        <v>36</v>
      </c>
      <c r="G358" s="66" t="n">
        <v>275</v>
      </c>
      <c r="H358" s="66" t="n">
        <v>326</v>
      </c>
      <c r="I358" s="75" t="n">
        <f aca="false">IF(H358="","",G358-H358)</f>
        <v>-51</v>
      </c>
      <c r="J358" s="47" t="n">
        <f aca="false">IF(OR(D358="",D358+G358=0),"",D358/(D358+G358))</f>
        <v>0.508928571428571</v>
      </c>
      <c r="K358" s="47" t="n">
        <f aca="false">IF(E358="","",E358/(E358+H358))</f>
        <v>0.43304347826087</v>
      </c>
      <c r="L358" s="76" t="n">
        <f aca="false">IF(OR(K358="",J358=""),"",(J358-K358)*100)</f>
        <v>7.58850931677018</v>
      </c>
      <c r="M358" s="36" t="n">
        <v>3.09428986375504</v>
      </c>
      <c r="N358" s="36" t="n">
        <v>0.128498235726664</v>
      </c>
      <c r="O358" s="36" t="n">
        <f aca="false">SQRT(M358^2+N358^2)</f>
        <v>3.09695682203063</v>
      </c>
      <c r="P358" s="47" t="n">
        <f aca="false">IF(J358="","",MAX(0,J358-1.96*O358/100))</f>
        <v>0.448228217716771</v>
      </c>
      <c r="Q358" s="47" t="n">
        <f aca="false">IF(J358="","",MIN(1,J358+1.96*O358/100))</f>
        <v>0.569628925140372</v>
      </c>
      <c r="R358" s="32" t="str">
        <f aca="false">IF(L358="","",IF(ABS(L358)&lt;=O358,"Yes","No"))</f>
        <v>No</v>
      </c>
      <c r="S358" s="32" t="str">
        <f aca="false">IF(L358="","",IF(ABS(L358)&lt;=1.96*O358,"Yes","No"))</f>
        <v>No</v>
      </c>
      <c r="T358" s="66" t="n">
        <f aca="false">IF(D358="","",ROUND(SQRT(((D358+G358)*O358/100)^2+(J358*(D358+G358)*0.14653)^2),0))</f>
        <v>45</v>
      </c>
      <c r="U358" s="32"/>
    </row>
    <row r="359" customFormat="false" ht="15" hidden="false" customHeight="false" outlineLevel="0" collapsed="false">
      <c r="A359" s="32" t="s">
        <v>444</v>
      </c>
      <c r="B359" s="32" t="s">
        <v>617</v>
      </c>
      <c r="C359" s="32" t="s">
        <v>618</v>
      </c>
      <c r="D359" s="66" t="n">
        <v>505</v>
      </c>
      <c r="E359" s="66" t="n">
        <v>467</v>
      </c>
      <c r="F359" s="75" t="n">
        <f aca="false">IF(E359="","",D359-E359)</f>
        <v>38</v>
      </c>
      <c r="G359" s="66" t="n">
        <v>673</v>
      </c>
      <c r="H359" s="66" t="n">
        <v>684</v>
      </c>
      <c r="I359" s="75" t="n">
        <f aca="false">IF(H359="","",G359-H359)</f>
        <v>-11</v>
      </c>
      <c r="J359" s="47" t="n">
        <f aca="false">IF(OR(D359="",D359+G359=0),"",D359/(D359+G359))</f>
        <v>0.428692699490662</v>
      </c>
      <c r="K359" s="47" t="n">
        <f aca="false">IF(E359="","",E359/(E359+H359))</f>
        <v>0.405734144222415</v>
      </c>
      <c r="L359" s="76" t="n">
        <f aca="false">IF(OR(K359="",J359=""),"",(J359-K359)*100)</f>
        <v>2.29585552682469</v>
      </c>
      <c r="M359" s="36" t="n">
        <v>1.97223401507502</v>
      </c>
      <c r="N359" s="36" t="n">
        <v>0.128498235726664</v>
      </c>
      <c r="O359" s="36" t="n">
        <f aca="false">SQRT(M359^2+N359^2)</f>
        <v>1.97641564626568</v>
      </c>
      <c r="P359" s="47" t="n">
        <f aca="false">IF(J359="","",MAX(0,J359-1.96*O359/100))</f>
        <v>0.389954952823855</v>
      </c>
      <c r="Q359" s="47" t="n">
        <f aca="false">IF(J359="","",MIN(1,J359+1.96*O359/100))</f>
        <v>0.46743044615747</v>
      </c>
      <c r="R359" s="32" t="str">
        <f aca="false">IF(L359="","",IF(ABS(L359)&lt;=O359,"Yes","No"))</f>
        <v>No</v>
      </c>
      <c r="S359" s="32" t="str">
        <f aca="false">IF(L359="","",IF(ABS(L359)&lt;=1.96*O359,"Yes","No"))</f>
        <v>Yes</v>
      </c>
      <c r="T359" s="66" t="n">
        <f aca="false">IF(D359="","",ROUND(SQRT(((D359+G359)*O359/100)^2+(J359*(D359+G359)*0.06777)^2),0))</f>
        <v>41</v>
      </c>
      <c r="U359" s="32"/>
    </row>
    <row r="360" customFormat="false" ht="15" hidden="false" customHeight="false" outlineLevel="0" collapsed="false">
      <c r="A360" s="32" t="s">
        <v>444</v>
      </c>
      <c r="B360" s="32" t="s">
        <v>617</v>
      </c>
      <c r="C360" s="32" t="s">
        <v>619</v>
      </c>
      <c r="D360" s="66" t="n">
        <v>409</v>
      </c>
      <c r="E360" s="66" t="n">
        <v>385</v>
      </c>
      <c r="F360" s="75" t="n">
        <f aca="false">IF(E360="","",D360-E360)</f>
        <v>24</v>
      </c>
      <c r="G360" s="66" t="n">
        <v>628</v>
      </c>
      <c r="H360" s="66" t="n">
        <v>656</v>
      </c>
      <c r="I360" s="75" t="n">
        <f aca="false">IF(H360="","",G360-H360)</f>
        <v>-28</v>
      </c>
      <c r="J360" s="47" t="n">
        <f aca="false">IF(OR(D360="",D360+G360=0),"",D360/(D360+G360))</f>
        <v>0.394406943105111</v>
      </c>
      <c r="K360" s="47" t="n">
        <f aca="false">IF(E360="","",E360/(E360+H360))</f>
        <v>0.36983669548511</v>
      </c>
      <c r="L360" s="76" t="n">
        <f aca="false">IF(OR(K360="",J360=""),"",(J360-K360)*100)</f>
        <v>2.45702476200004</v>
      </c>
      <c r="M360" s="36" t="n">
        <v>2.14160243278479</v>
      </c>
      <c r="N360" s="36" t="n">
        <v>0.128498235726664</v>
      </c>
      <c r="O360" s="36" t="n">
        <f aca="false">SQRT(M360^2+N360^2)</f>
        <v>2.14545397916026</v>
      </c>
      <c r="P360" s="47" t="n">
        <f aca="false">IF(J360="","",MAX(0,J360-1.96*O360/100))</f>
        <v>0.35235604511357</v>
      </c>
      <c r="Q360" s="47" t="n">
        <f aca="false">IF(J360="","",MIN(1,J360+1.96*O360/100))</f>
        <v>0.436457841096652</v>
      </c>
      <c r="R360" s="32" t="str">
        <f aca="false">IF(L360="","",IF(ABS(L360)&lt;=O360,"Yes","No"))</f>
        <v>No</v>
      </c>
      <c r="S360" s="32" t="str">
        <f aca="false">IF(L360="","",IF(ABS(L360)&lt;=1.96*O360,"Yes","No"))</f>
        <v>Yes</v>
      </c>
      <c r="T360" s="66" t="n">
        <f aca="false">IF(D360="","",ROUND(SQRT(((D360+G360)*O360/100)^2+(J360*(D360+G360)*0.0886)^2),0))</f>
        <v>43</v>
      </c>
      <c r="U360" s="32"/>
    </row>
    <row r="361" customFormat="false" ht="15" hidden="false" customHeight="false" outlineLevel="0" collapsed="false">
      <c r="A361" s="32" t="s">
        <v>444</v>
      </c>
      <c r="B361" s="32" t="s">
        <v>617</v>
      </c>
      <c r="C361" s="32" t="s">
        <v>620</v>
      </c>
      <c r="D361" s="66" t="n">
        <v>632</v>
      </c>
      <c r="E361" s="66" t="n">
        <v>620</v>
      </c>
      <c r="F361" s="75" t="n">
        <f aca="false">IF(E361="","",D361-E361)</f>
        <v>12</v>
      </c>
      <c r="G361" s="66" t="n">
        <v>657</v>
      </c>
      <c r="H361" s="66" t="n">
        <v>647</v>
      </c>
      <c r="I361" s="75" t="n">
        <f aca="false">IF(H361="","",G361-H361)</f>
        <v>10</v>
      </c>
      <c r="J361" s="47" t="n">
        <f aca="false">IF(OR(D361="",D361+G361=0),"",D361/(D361+G361))</f>
        <v>0.490302560124127</v>
      </c>
      <c r="K361" s="47" t="n">
        <f aca="false">IF(E361="","",E361/(E361+H361))</f>
        <v>0.489344909234412</v>
      </c>
      <c r="L361" s="76" t="n">
        <f aca="false">IF(OR(K361="",J361=""),"",(J361-K361)*100)</f>
        <v>0.0957650889715223</v>
      </c>
      <c r="M361" s="36" t="n">
        <v>1.97223401507502</v>
      </c>
      <c r="N361" s="36" t="n">
        <v>0.128498235726664</v>
      </c>
      <c r="O361" s="36" t="n">
        <f aca="false">SQRT(M361^2+N361^2)</f>
        <v>1.97641564626568</v>
      </c>
      <c r="P361" s="47" t="n">
        <f aca="false">IF(J361="","",MAX(0,J361-1.96*O361/100))</f>
        <v>0.45156481345732</v>
      </c>
      <c r="Q361" s="47" t="n">
        <f aca="false">IF(J361="","",MIN(1,J361+1.96*O361/100))</f>
        <v>0.529040306790935</v>
      </c>
      <c r="R361" s="32" t="str">
        <f aca="false">IF(L361="","",IF(ABS(L361)&lt;=O361,"Yes","No"))</f>
        <v>Yes</v>
      </c>
      <c r="S361" s="32" t="str">
        <f aca="false">IF(L361="","",IF(ABS(L361)&lt;=1.96*O361,"Yes","No"))</f>
        <v>Yes</v>
      </c>
      <c r="T361" s="66" t="n">
        <f aca="false">IF(D361="","",ROUND(SQRT(((D361+G361)*O361/100)^2+(J361*(D361+G361)*0.06777)^2),0))</f>
        <v>50</v>
      </c>
      <c r="U361" s="32"/>
    </row>
    <row r="362" customFormat="false" ht="15" hidden="false" customHeight="false" outlineLevel="0" collapsed="false">
      <c r="A362" s="32" t="s">
        <v>444</v>
      </c>
      <c r="B362" s="32" t="s">
        <v>617</v>
      </c>
      <c r="C362" s="32" t="s">
        <v>621</v>
      </c>
      <c r="D362" s="66" t="n">
        <v>296</v>
      </c>
      <c r="E362" s="66" t="n">
        <v>295</v>
      </c>
      <c r="F362" s="75" t="n">
        <f aca="false">IF(E362="","",D362-E362)</f>
        <v>1</v>
      </c>
      <c r="G362" s="66" t="n">
        <v>394</v>
      </c>
      <c r="H362" s="66" t="n">
        <v>392</v>
      </c>
      <c r="I362" s="75" t="n">
        <f aca="false">IF(H362="","",G362-H362)</f>
        <v>2</v>
      </c>
      <c r="J362" s="47" t="n">
        <f aca="false">IF(OR(D362="",D362+G362=0),"",D362/(D362+G362))</f>
        <v>0.428985507246377</v>
      </c>
      <c r="K362" s="47" t="n">
        <f aca="false">IF(E362="","",E362/(E362+H362))</f>
        <v>0.429403202328967</v>
      </c>
      <c r="L362" s="76" t="n">
        <f aca="false">IF(OR(K362="",J362=""),"",(J362-K362)*100)</f>
        <v>-0.0417695082589709</v>
      </c>
      <c r="M362" s="36" t="n">
        <v>3.09428986375504</v>
      </c>
      <c r="N362" s="36" t="n">
        <v>0.128498235726664</v>
      </c>
      <c r="O362" s="36" t="n">
        <f aca="false">SQRT(M362^2+N362^2)</f>
        <v>3.09695682203063</v>
      </c>
      <c r="P362" s="47" t="n">
        <f aca="false">IF(J362="","",MAX(0,J362-1.96*O362/100))</f>
        <v>0.368285153534577</v>
      </c>
      <c r="Q362" s="47" t="n">
        <f aca="false">IF(J362="","",MIN(1,J362+1.96*O362/100))</f>
        <v>0.489685860958177</v>
      </c>
      <c r="R362" s="32" t="str">
        <f aca="false">IF(L362="","",IF(ABS(L362)&lt;=O362,"Yes","No"))</f>
        <v>Yes</v>
      </c>
      <c r="S362" s="32" t="str">
        <f aca="false">IF(L362="","",IF(ABS(L362)&lt;=1.96*O362,"Yes","No"))</f>
        <v>Yes</v>
      </c>
      <c r="T362" s="66" t="n">
        <f aca="false">IF(D362="","",ROUND(SQRT(((D362+G362)*O362/100)^2+(J362*(D362+G362)*0.14653)^2),0))</f>
        <v>48</v>
      </c>
      <c r="U362" s="32"/>
    </row>
    <row r="363" customFormat="false" ht="15" hidden="false" customHeight="false" outlineLevel="0" collapsed="false">
      <c r="A363" s="32" t="s">
        <v>444</v>
      </c>
      <c r="B363" s="32" t="s">
        <v>622</v>
      </c>
      <c r="C363" s="32" t="s">
        <v>623</v>
      </c>
      <c r="D363" s="66" t="n">
        <v>675</v>
      </c>
      <c r="E363" s="66" t="n">
        <v>625</v>
      </c>
      <c r="F363" s="75" t="n">
        <f aca="false">IF(E363="","",D363-E363)</f>
        <v>50</v>
      </c>
      <c r="G363" s="66" t="n">
        <v>425</v>
      </c>
      <c r="H363" s="66" t="n">
        <v>447</v>
      </c>
      <c r="I363" s="75" t="n">
        <f aca="false">IF(H363="","",G363-H363)</f>
        <v>-22</v>
      </c>
      <c r="J363" s="47" t="n">
        <f aca="false">IF(OR(D363="",D363+G363=0),"",D363/(D363+G363))</f>
        <v>0.613636363636364</v>
      </c>
      <c r="K363" s="47" t="n">
        <f aca="false">IF(E363="","",E363/(E363+H363))</f>
        <v>0.583022388059702</v>
      </c>
      <c r="L363" s="76" t="n">
        <f aca="false">IF(OR(K363="",J363=""),"",(J363-K363)*100)</f>
        <v>3.06139755766621</v>
      </c>
      <c r="M363" s="36" t="n">
        <v>2.14160243278479</v>
      </c>
      <c r="N363" s="36" t="n">
        <v>0.128498235726664</v>
      </c>
      <c r="O363" s="36" t="n">
        <f aca="false">SQRT(M363^2+N363^2)</f>
        <v>2.14545397916026</v>
      </c>
      <c r="P363" s="47" t="n">
        <f aca="false">IF(J363="","",MAX(0,J363-1.96*O363/100))</f>
        <v>0.571585465644823</v>
      </c>
      <c r="Q363" s="47" t="n">
        <f aca="false">IF(J363="","",MIN(1,J363+1.96*O363/100))</f>
        <v>0.655687261627905</v>
      </c>
      <c r="R363" s="32" t="str">
        <f aca="false">IF(L363="","",IF(ABS(L363)&lt;=O363,"Yes","No"))</f>
        <v>No</v>
      </c>
      <c r="S363" s="32" t="str">
        <f aca="false">IF(L363="","",IF(ABS(L363)&lt;=1.96*O363,"Yes","No"))</f>
        <v>Yes</v>
      </c>
      <c r="T363" s="66" t="n">
        <f aca="false">IF(D363="","",ROUND(SQRT(((D363+G363)*O363/100)^2+(J363*(D363+G363)*0.0886)^2),0))</f>
        <v>64</v>
      </c>
      <c r="U363" s="32"/>
    </row>
    <row r="364" customFormat="false" ht="15" hidden="false" customHeight="false" outlineLevel="0" collapsed="false">
      <c r="A364" s="32" t="s">
        <v>444</v>
      </c>
      <c r="B364" s="32" t="s">
        <v>622</v>
      </c>
      <c r="C364" s="32" t="s">
        <v>624</v>
      </c>
      <c r="D364" s="66" t="n">
        <v>549</v>
      </c>
      <c r="E364" s="66" t="n">
        <v>518</v>
      </c>
      <c r="F364" s="75" t="n">
        <f aca="false">IF(E364="","",D364-E364)</f>
        <v>31</v>
      </c>
      <c r="G364" s="66" t="n">
        <v>363</v>
      </c>
      <c r="H364" s="66" t="n">
        <v>384</v>
      </c>
      <c r="I364" s="75" t="n">
        <f aca="false">IF(H364="","",G364-H364)</f>
        <v>-21</v>
      </c>
      <c r="J364" s="47" t="n">
        <f aca="false">IF(OR(D364="",D364+G364=0),"",D364/(D364+G364))</f>
        <v>0.601973684210526</v>
      </c>
      <c r="K364" s="47" t="n">
        <f aca="false">IF(E364="","",E364/(E364+H364))</f>
        <v>0.574279379157428</v>
      </c>
      <c r="L364" s="76" t="n">
        <f aca="false">IF(OR(K364="",J364=""),"",(J364-K364)*100)</f>
        <v>2.76943050530984</v>
      </c>
      <c r="M364" s="36" t="n">
        <v>2.14160243278479</v>
      </c>
      <c r="N364" s="36" t="n">
        <v>0.128498235726664</v>
      </c>
      <c r="O364" s="36" t="n">
        <f aca="false">SQRT(M364^2+N364^2)</f>
        <v>2.14545397916026</v>
      </c>
      <c r="P364" s="47" t="n">
        <f aca="false">IF(J364="","",MAX(0,J364-1.96*O364/100))</f>
        <v>0.559922786218985</v>
      </c>
      <c r="Q364" s="47" t="n">
        <f aca="false">IF(J364="","",MIN(1,J364+1.96*O364/100))</f>
        <v>0.644024582202067</v>
      </c>
      <c r="R364" s="32" t="str">
        <f aca="false">IF(L364="","",IF(ABS(L364)&lt;=O364,"Yes","No"))</f>
        <v>No</v>
      </c>
      <c r="S364" s="32" t="str">
        <f aca="false">IF(L364="","",IF(ABS(L364)&lt;=1.96*O364,"Yes","No"))</f>
        <v>Yes</v>
      </c>
      <c r="T364" s="66" t="n">
        <f aca="false">IF(D364="","",ROUND(SQRT(((D364+G364)*O364/100)^2+(J364*(D364+G364)*0.0886)^2),0))</f>
        <v>52</v>
      </c>
      <c r="U364" s="32"/>
    </row>
    <row r="365" customFormat="false" ht="15" hidden="false" customHeight="false" outlineLevel="0" collapsed="false">
      <c r="A365" s="32" t="s">
        <v>444</v>
      </c>
      <c r="B365" s="32" t="s">
        <v>622</v>
      </c>
      <c r="C365" s="32" t="s">
        <v>625</v>
      </c>
      <c r="D365" s="66" t="n">
        <v>822</v>
      </c>
      <c r="E365" s="66" t="n">
        <v>765</v>
      </c>
      <c r="F365" s="75" t="n">
        <f aca="false">IF(E365="","",D365-E365)</f>
        <v>57</v>
      </c>
      <c r="G365" s="66" t="n">
        <v>622</v>
      </c>
      <c r="H365" s="66" t="n">
        <v>687</v>
      </c>
      <c r="I365" s="75" t="n">
        <f aca="false">IF(H365="","",G365-H365)</f>
        <v>-65</v>
      </c>
      <c r="J365" s="47" t="n">
        <f aca="false">IF(OR(D365="",D365+G365=0),"",D365/(D365+G365))</f>
        <v>0.569252077562327</v>
      </c>
      <c r="K365" s="47" t="n">
        <f aca="false">IF(E365="","",E365/(E365+H365))</f>
        <v>0.526859504132231</v>
      </c>
      <c r="L365" s="76" t="n">
        <f aca="false">IF(OR(K365="",J365=""),"",(J365-K365)*100)</f>
        <v>4.23925734300955</v>
      </c>
      <c r="M365" s="36" t="n">
        <v>1.97223401507502</v>
      </c>
      <c r="N365" s="36" t="n">
        <v>0.128498235726664</v>
      </c>
      <c r="O365" s="36" t="n">
        <f aca="false">SQRT(M365^2+N365^2)</f>
        <v>1.97641564626568</v>
      </c>
      <c r="P365" s="47" t="n">
        <f aca="false">IF(J365="","",MAX(0,J365-1.96*O365/100))</f>
        <v>0.53051433089552</v>
      </c>
      <c r="Q365" s="47" t="n">
        <f aca="false">IF(J365="","",MIN(1,J365+1.96*O365/100))</f>
        <v>0.607989824229134</v>
      </c>
      <c r="R365" s="32" t="str">
        <f aca="false">IF(L365="","",IF(ABS(L365)&lt;=O365,"Yes","No"))</f>
        <v>No</v>
      </c>
      <c r="S365" s="32" t="str">
        <f aca="false">IF(L365="","",IF(ABS(L365)&lt;=1.96*O365,"Yes","No"))</f>
        <v>No</v>
      </c>
      <c r="T365" s="66" t="n">
        <f aca="false">IF(D365="","",ROUND(SQRT(((D365+G365)*O365/100)^2+(J365*(D365+G365)*0.06777)^2),0))</f>
        <v>63</v>
      </c>
      <c r="U365" s="32"/>
    </row>
    <row r="366" customFormat="false" ht="15" hidden="false" customHeight="false" outlineLevel="0" collapsed="false">
      <c r="A366" s="32" t="s">
        <v>444</v>
      </c>
      <c r="B366" s="32" t="s">
        <v>626</v>
      </c>
      <c r="C366" s="32" t="s">
        <v>626</v>
      </c>
      <c r="D366" s="66" t="n">
        <v>552</v>
      </c>
      <c r="E366" s="66" t="n">
        <v>508</v>
      </c>
      <c r="F366" s="75" t="n">
        <f aca="false">IF(E366="","",D366-E366)</f>
        <v>44</v>
      </c>
      <c r="G366" s="66" t="n">
        <v>716</v>
      </c>
      <c r="H366" s="66" t="n">
        <v>791</v>
      </c>
      <c r="I366" s="75" t="n">
        <f aca="false">IF(H366="","",G366-H366)</f>
        <v>-75</v>
      </c>
      <c r="J366" s="47" t="n">
        <f aca="false">IF(OR(D366="",D366+G366=0),"",D366/(D366+G366))</f>
        <v>0.435331230283912</v>
      </c>
      <c r="K366" s="47" t="n">
        <f aca="false">IF(E366="","",E366/(E366+H366))</f>
        <v>0.391070053887606</v>
      </c>
      <c r="L366" s="76" t="n">
        <f aca="false">IF(OR(K366="",J366=""),"",(J366-K366)*100)</f>
        <v>4.42611763963058</v>
      </c>
      <c r="M366" s="36" t="n">
        <v>1.97223401507502</v>
      </c>
      <c r="N366" s="36" t="n">
        <v>0.128498235726664</v>
      </c>
      <c r="O366" s="36" t="n">
        <f aca="false">SQRT(M366^2+N366^2)</f>
        <v>1.97641564626568</v>
      </c>
      <c r="P366" s="47" t="n">
        <f aca="false">IF(J366="","",MAX(0,J366-1.96*O366/100))</f>
        <v>0.396593483617104</v>
      </c>
      <c r="Q366" s="47" t="n">
        <f aca="false">IF(J366="","",MIN(1,J366+1.96*O366/100))</f>
        <v>0.474068976950719</v>
      </c>
      <c r="R366" s="32" t="str">
        <f aca="false">IF(L366="","",IF(ABS(L366)&lt;=O366,"Yes","No"))</f>
        <v>No</v>
      </c>
      <c r="S366" s="32" t="str">
        <f aca="false">IF(L366="","",IF(ABS(L366)&lt;=1.96*O366,"Yes","No"))</f>
        <v>No</v>
      </c>
      <c r="T366" s="66" t="n">
        <f aca="false">IF(D366="","",ROUND(SQRT(((D366+G366)*O366/100)^2+(J366*(D366+G366)*0.06777)^2),0))</f>
        <v>45</v>
      </c>
      <c r="U366" s="32"/>
    </row>
    <row r="368" customFormat="false" ht="15" hidden="false" customHeight="false" outlineLevel="0" collapsed="false">
      <c r="A368" s="20" t="s">
        <v>763</v>
      </c>
      <c r="B368" s="44"/>
      <c r="C368" s="44"/>
      <c r="D368" s="77" t="n">
        <f aca="false">SUMIF(E2:E366,"&lt;&gt;",D2:D366)</f>
        <v>198402</v>
      </c>
      <c r="E368" s="77" t="n">
        <f aca="false">SUM(E2:E366)</f>
        <v>190519</v>
      </c>
      <c r="F368" s="78" t="n">
        <f aca="false">D368-E368</f>
        <v>7883</v>
      </c>
      <c r="G368" s="77" t="n">
        <f aca="false">SUMIF(H2:H366,"&lt;&gt;",G2:G366)</f>
        <v>187405</v>
      </c>
      <c r="H368" s="77" t="n">
        <f aca="false">SUM(H2:H366)</f>
        <v>193894</v>
      </c>
      <c r="I368" s="78" t="n">
        <f aca="false">G368-H368</f>
        <v>-6489</v>
      </c>
      <c r="J368" s="46" t="n">
        <f aca="false">D368/(D368+G368)</f>
        <v>0.514251944625162</v>
      </c>
      <c r="K368" s="46" t="n">
        <f aca="false">E368/(E368+H368)</f>
        <v>0.495610190082021</v>
      </c>
      <c r="L368" s="79" t="n">
        <f aca="false">(J368-K368)*100</f>
        <v>1.86417545431412</v>
      </c>
      <c r="M368" s="45" t="n">
        <v>0</v>
      </c>
      <c r="N368" s="45" t="n">
        <v>0.128498235726664</v>
      </c>
      <c r="O368" s="45" t="n">
        <f aca="false">SQRT(M368^2+N368^2)</f>
        <v>0.128498235726664</v>
      </c>
      <c r="P368" s="46" t="n">
        <f aca="false">J368-1.96*O368/100</f>
        <v>0.51173337920492</v>
      </c>
      <c r="Q368" s="46" t="n">
        <f aca="false">J368+1.96*O368/100</f>
        <v>0.516770510045405</v>
      </c>
      <c r="R368" s="44" t="str">
        <f aca="false">IF(ABS(L368)&lt;=O368,"Yes","No")</f>
        <v>No</v>
      </c>
      <c r="S368" s="44" t="str">
        <f aca="false">IF(ABS(L368)&lt;=1.96*O368,"Yes","No")</f>
        <v>No</v>
      </c>
      <c r="T368" s="77" t="n">
        <f aca="false">ROUND(SQRT(((D368+G368)*O368/100)^2+(J368*(D368+G368)*0.04485)^2),0)</f>
        <v>8912</v>
      </c>
    </row>
    <row r="369" customFormat="false" ht="15" hidden="false" customHeight="false" outlineLevel="0" collapsed="false">
      <c r="A369" s="20" t="s">
        <v>764</v>
      </c>
      <c r="B369" s="44"/>
      <c r="C369" s="44"/>
      <c r="D369" s="77" t="n">
        <f aca="false">SUM(D2:D366)</f>
        <v>199888</v>
      </c>
      <c r="E369" s="77"/>
      <c r="F369" s="78"/>
      <c r="G369" s="77" t="n">
        <f aca="false">SUM(G2:G366)</f>
        <v>188344</v>
      </c>
      <c r="H369" s="77"/>
      <c r="I369" s="78"/>
      <c r="J369" s="46" t="n">
        <f aca="false">D369/(D369+G369)</f>
        <v>0.5148673988749</v>
      </c>
      <c r="K369" s="46"/>
      <c r="L369" s="79"/>
      <c r="M369" s="45"/>
      <c r="N369" s="45"/>
      <c r="O369" s="45"/>
      <c r="P369" s="46"/>
      <c r="Q369" s="46"/>
      <c r="R369" s="44"/>
      <c r="S369" s="44"/>
      <c r="T369" s="77"/>
    </row>
    <row r="371" customFormat="false" ht="15" hidden="false" customHeight="false" outlineLevel="0" collapsed="false">
      <c r="A371" s="2" t="s">
        <v>765</v>
      </c>
      <c r="F371" s="80" t="n">
        <f aca="false">(SUMIF(F2:F366,"&gt;0")-SUMIF(F2:F366,"&lt;0"))/COUNT(F2:F366)</f>
        <v>30.2089136490251</v>
      </c>
    </row>
    <row r="372" customFormat="false" ht="15" hidden="false" customHeight="false" outlineLevel="0" collapsed="false">
      <c r="A372" s="2" t="s">
        <v>766</v>
      </c>
      <c r="F372" s="80" t="n">
        <f aca="false">(SUMIF(I2:I366,"&gt;0")-SUMIF(I2:I366,"&lt;0"))/COUNT(I2:I366)</f>
        <v>27.2618384401114</v>
      </c>
    </row>
    <row r="373" customFormat="false" ht="15" hidden="false" customHeight="false" outlineLevel="0" collapsed="false">
      <c r="A373" s="2" t="s">
        <v>767</v>
      </c>
      <c r="F373" s="81" t="n">
        <f aca="false">(SUMIF(L2:L366,"&gt;0")-SUMIF(L2:L366,"&lt;0"))/COUNT(L2:L366)</f>
        <v>2.57248451531511</v>
      </c>
    </row>
    <row r="374" customFormat="false" ht="15" hidden="false" customHeight="false" outlineLevel="0" collapsed="false">
      <c r="A374" s="5" t="s">
        <v>768</v>
      </c>
      <c r="F374" s="82" t="n">
        <f aca="false">SQRT(SUMSQ(L2:L366)/COUNT(L2:L366))</f>
        <v>3.26498656493223</v>
      </c>
    </row>
    <row r="375" customFormat="false" ht="15" hidden="false" customHeight="false" outlineLevel="0" collapsed="false">
      <c r="A375" s="5" t="s">
        <v>769</v>
      </c>
      <c r="F375" s="83" t="n">
        <f aca="false">L368</f>
        <v>1.86417545431412</v>
      </c>
    </row>
    <row r="376" customFormat="false" ht="15" hidden="false" customHeight="false" outlineLevel="0" collapsed="false">
      <c r="A376" s="5" t="s">
        <v>770</v>
      </c>
      <c r="F376" s="82" t="n">
        <f aca="false">SQRT((SUMSQ(L2:L366)-2*L368*SUM(L2:L366)+COUNT(L2:L366)*L368^2)/COUNT(L2:L366))</f>
        <v>2.37193157665856</v>
      </c>
    </row>
    <row r="377" customFormat="false" ht="15" hidden="false" customHeight="false" outlineLevel="0" collapsed="false">
      <c r="A377" s="2" t="s">
        <v>771</v>
      </c>
      <c r="F377" s="84" t="n">
        <f aca="false">D368/E368-1</f>
        <v>0.0413764506427181</v>
      </c>
    </row>
    <row r="378" customFormat="false" ht="15" hidden="false" customHeight="false" outlineLevel="0" collapsed="false">
      <c r="A378" s="5" t="s">
        <v>772</v>
      </c>
      <c r="F378" s="85" t="n">
        <f aca="false">G368/H368-1</f>
        <v>-0.0334667395587279</v>
      </c>
    </row>
    <row r="379" customFormat="false" ht="15" hidden="false" customHeight="false" outlineLevel="0" collapsed="false">
      <c r="A379" s="2" t="s">
        <v>773</v>
      </c>
      <c r="F379" s="84" t="n">
        <f aca="false">(D368+G368)/(E368+H368)-1</f>
        <v>0.00362630816335563</v>
      </c>
    </row>
    <row r="380" customFormat="false" ht="15" hidden="false" customHeight="false" outlineLevel="0" collapsed="false">
      <c r="A380" s="2" t="s">
        <v>774</v>
      </c>
      <c r="F380" s="81" t="n">
        <f aca="false">AVERAGE(O2:O366)</f>
        <v>2.40699006194669</v>
      </c>
    </row>
    <row r="381" customFormat="false" ht="15" hidden="false" customHeight="false" outlineLevel="0" collapsed="false">
      <c r="A381" s="5" t="s">
        <v>775</v>
      </c>
      <c r="F381" s="86" t="n">
        <f aca="false">COUNTIF(R2:R366,"Yes")/(COUNTIF(R2:R366,"Yes")+COUNTIF(R2:R366,"No"))</f>
        <v>0.557103064066852</v>
      </c>
    </row>
    <row r="382" customFormat="false" ht="15" hidden="false" customHeight="false" outlineLevel="0" collapsed="false">
      <c r="A382" s="5" t="s">
        <v>776</v>
      </c>
      <c r="F382" s="86" t="n">
        <f aca="false">COUNTIF(S2:S366,"Yes")/(COUNTIF(S2:S366,"Yes")+COUNTIF(S2:S366,"No"))</f>
        <v>0.838440111420613</v>
      </c>
    </row>
    <row r="383" customFormat="false" ht="15" hidden="false" customHeight="false" outlineLevel="0" collapsed="false">
      <c r="A383" s="2" t="s">
        <v>777</v>
      </c>
      <c r="F383" s="87" t="n">
        <f aca="false">COUNTIFS(L2:L366,"&gt;=-3",L2:L366,"&lt;=3")/COUNT(L2:L366)</f>
        <v>0.674094707520891</v>
      </c>
    </row>
    <row r="384" customFormat="false" ht="15" hidden="false" customHeight="false" outlineLevel="0" collapsed="false">
      <c r="A384" s="2" t="s">
        <v>817</v>
      </c>
      <c r="F384" s="88" t="n">
        <f aca="false">COUNT(E2:E366)</f>
        <v>359</v>
      </c>
    </row>
    <row r="385" customFormat="false" ht="15" hidden="false" customHeight="false" outlineLevel="0" collapsed="false">
      <c r="A385" s="2" t="s">
        <v>779</v>
      </c>
      <c r="F385" s="88" t="n">
        <f aca="false">COUNTA(A2:A366)</f>
        <v>365</v>
      </c>
    </row>
    <row r="386" customFormat="false" ht="15" hidden="false" customHeight="false" outlineLevel="0" collapsed="false">
      <c r="A386" s="5" t="s">
        <v>780</v>
      </c>
    </row>
    <row r="387" customFormat="false" ht="15" hidden="false" customHeight="false" outlineLevel="0" collapsed="false">
      <c r="A387" s="2" t="s">
        <v>781</v>
      </c>
      <c r="F387" s="89" t="n">
        <f aca="false">((D368+G368)-(E368+H368))*K368</f>
        <v>690.880604974338</v>
      </c>
    </row>
    <row r="388" customFormat="false" ht="15" hidden="false" customHeight="false" outlineLevel="0" collapsed="false">
      <c r="A388" s="2" t="s">
        <v>782</v>
      </c>
      <c r="F388" s="89" t="n">
        <f aca="false">F368-((D368+G368)-(E368+H368))*K368</f>
        <v>7192.11939502566</v>
      </c>
    </row>
    <row r="389" customFormat="false" ht="15" hidden="false" customHeight="false" outlineLevel="0" collapsed="false">
      <c r="A389" s="2" t="s">
        <v>783</v>
      </c>
      <c r="F389" s="89" t="n">
        <f aca="false">((D368+G368)-(E368+H368))*(1-K368)</f>
        <v>703.119395025663</v>
      </c>
    </row>
    <row r="390" customFormat="false" ht="15" hidden="false" customHeight="false" outlineLevel="0" collapsed="false">
      <c r="A390" s="2" t="s">
        <v>784</v>
      </c>
      <c r="F390" s="89" t="n">
        <f aca="false">I368-((D368+G368)-(E368+H368))*(1-K368)</f>
        <v>-7192.11939502566</v>
      </c>
    </row>
    <row r="391" customFormat="false" ht="15" hidden="false" customHeight="false" outlineLevel="0" collapsed="false">
      <c r="A391" s="2" t="s">
        <v>785</v>
      </c>
      <c r="F391" s="84" t="n">
        <f aca="false">(F368-((D368+G368)-(E368+H368))*K368)/E368</f>
        <v>0.0377501424793625</v>
      </c>
    </row>
    <row r="392" customFormat="false" ht="15" hidden="false" customHeight="false" outlineLevel="0" collapsed="false">
      <c r="A392" s="2" t="s">
        <v>786</v>
      </c>
      <c r="F392" s="84" t="n">
        <f aca="false">(I368-((D368+G368)-(E368+H368))*(1-K368))/H368</f>
        <v>-0.0370930477220835</v>
      </c>
    </row>
    <row r="394" customFormat="false" ht="15" hidden="false" customHeight="false" outlineLevel="0" collapsed="false">
      <c r="U394" s="5" t="s">
        <v>162</v>
      </c>
    </row>
    <row r="395" customFormat="false" ht="41.75" hidden="false" customHeight="false" outlineLevel="0" collapsed="false">
      <c r="U395" s="74" t="s">
        <v>818</v>
      </c>
    </row>
    <row r="396" customFormat="false" ht="41.75" hidden="false" customHeight="false" outlineLevel="0" collapsed="false">
      <c r="U396" s="74" t="s">
        <v>819</v>
      </c>
    </row>
    <row r="397" customFormat="false" ht="68.65" hidden="false" customHeight="false" outlineLevel="0" collapsed="false">
      <c r="U397" s="74" t="s">
        <v>827</v>
      </c>
    </row>
    <row r="398" customFormat="false" ht="28.35" hidden="false" customHeight="false" outlineLevel="0" collapsed="false">
      <c r="U398" s="74" t="s">
        <v>821</v>
      </c>
    </row>
    <row r="399" customFormat="false" ht="41.75" hidden="false" customHeight="false" outlineLevel="0" collapsed="false">
      <c r="U399" s="74" t="s">
        <v>822</v>
      </c>
    </row>
    <row r="400" customFormat="false" ht="28.35" hidden="false" customHeight="false" outlineLevel="0" collapsed="false">
      <c r="U400" s="74" t="s">
        <v>823</v>
      </c>
    </row>
    <row r="401" customFormat="false" ht="28.35" hidden="false" customHeight="false" outlineLevel="0" collapsed="false">
      <c r="U401" s="74" t="s">
        <v>793</v>
      </c>
    </row>
    <row r="402" customFormat="false" ht="41.75" hidden="false" customHeight="false" outlineLevel="0" collapsed="false">
      <c r="U402" s="74" t="s">
        <v>824</v>
      </c>
    </row>
    <row r="403" customFormat="false" ht="28.35" hidden="false" customHeight="false" outlineLevel="0" collapsed="false">
      <c r="U403" s="74" t="s">
        <v>825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90" t="s">
        <v>828</v>
      </c>
    </row>
    <row r="2" customFormat="false" ht="28.35" hidden="false" customHeight="false" outlineLevel="0" collapsed="false">
      <c r="A2" s="74" t="s">
        <v>829</v>
      </c>
    </row>
    <row r="3" customFormat="false" ht="55.2" hidden="false" customHeight="false" outlineLevel="0" collapsed="false">
      <c r="A3" s="74" t="s">
        <v>830</v>
      </c>
    </row>
    <row r="4" customFormat="false" ht="41.75" hidden="false" customHeight="false" outlineLevel="0" collapsed="false">
      <c r="A4" s="74" t="s">
        <v>831</v>
      </c>
    </row>
    <row r="5" customFormat="false" ht="41.75" hidden="false" customHeight="false" outlineLevel="0" collapsed="false">
      <c r="A5" s="74" t="s">
        <v>832</v>
      </c>
    </row>
    <row r="6" customFormat="false" ht="41.75" hidden="false" customHeight="false" outlineLevel="0" collapsed="false">
      <c r="A6" s="74" t="s">
        <v>833</v>
      </c>
    </row>
    <row r="7" customFormat="false" ht="28.35" hidden="false" customHeight="false" outlineLevel="0" collapsed="false">
      <c r="A7" s="74" t="s">
        <v>834</v>
      </c>
    </row>
    <row r="8" customFormat="false" ht="41.75" hidden="false" customHeight="false" outlineLevel="0" collapsed="false">
      <c r="A8" s="74" t="s">
        <v>835</v>
      </c>
    </row>
    <row r="9" customFormat="false" ht="15" hidden="false" customHeight="false" outlineLevel="0" collapsed="false">
      <c r="A9" s="74"/>
    </row>
    <row r="10" customFormat="false" ht="15" hidden="false" customHeight="false" outlineLevel="0" collapsed="false">
      <c r="A10" s="90" t="s">
        <v>836</v>
      </c>
    </row>
    <row r="11" customFormat="false" ht="28.35" hidden="false" customHeight="false" outlineLevel="0" collapsed="false">
      <c r="A11" s="74" t="s">
        <v>837</v>
      </c>
    </row>
    <row r="12" customFormat="false" ht="55.2" hidden="false" customHeight="false" outlineLevel="0" collapsed="false">
      <c r="A12" s="74" t="s">
        <v>838</v>
      </c>
    </row>
    <row r="13" customFormat="false" ht="15" hidden="false" customHeight="false" outlineLevel="0" collapsed="false">
      <c r="A13" s="74"/>
    </row>
    <row r="14" customFormat="false" ht="15" hidden="false" customHeight="false" outlineLevel="0" collapsed="false">
      <c r="A14" s="90" t="s">
        <v>839</v>
      </c>
    </row>
    <row r="15" customFormat="false" ht="28.35" hidden="false" customHeight="false" outlineLevel="0" collapsed="false">
      <c r="A15" s="74" t="s">
        <v>840</v>
      </c>
    </row>
    <row r="16" customFormat="false" ht="15" hidden="false" customHeight="false" outlineLevel="0" collapsed="false">
      <c r="A16" s="74"/>
    </row>
    <row r="17" customFormat="false" ht="15" hidden="false" customHeight="false" outlineLevel="0" collapsed="false">
      <c r="A17" s="90" t="s">
        <v>841</v>
      </c>
    </row>
    <row r="18" customFormat="false" ht="28.35" hidden="false" customHeight="false" outlineLevel="0" collapsed="false">
      <c r="A18" s="74" t="s">
        <v>842</v>
      </c>
    </row>
    <row r="19" customFormat="false" ht="41.75" hidden="false" customHeight="false" outlineLevel="0" collapsed="false">
      <c r="A19" s="74" t="s">
        <v>843</v>
      </c>
    </row>
    <row r="20" customFormat="false" ht="15" hidden="false" customHeight="false" outlineLevel="0" collapsed="false">
      <c r="A20" s="74" t="s">
        <v>844</v>
      </c>
    </row>
    <row r="21" customFormat="false" ht="15" hidden="false" customHeight="false" outlineLevel="0" collapsed="false">
      <c r="A21" s="74" t="s">
        <v>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2026-10-06T11:07:56Z</dcterms:created>
  <dc:creator>openpyxl</dc:creator>
  <dc:description/>
  <dc:language>en-US</dc:language>
  <cp:lastModifiedBy/>
  <dcterms:modified xsi:type="dcterms:W3CDTF">2026-10-06T11:07:59Z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